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114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99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89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8.xml" ContentType="application/vnd.openxmlformats-officedocument.spreadsheetml.worksheet+xml"/>
  <Override PartName="/xl/worksheets/sheet97.xml" ContentType="application/vnd.openxmlformats-officedocument.spreadsheetml.worksheet+xml"/>
  <Override PartName="/xl/worksheets/sheet96.xml" ContentType="application/vnd.openxmlformats-officedocument.spreadsheetml.worksheet+xml"/>
  <Override PartName="/xl/worksheets/sheet95.xml" ContentType="application/vnd.openxmlformats-officedocument.spreadsheetml.worksheet+xml"/>
  <Override PartName="/xl/theme/theme1.xml" ContentType="application/vnd.openxmlformats-officedocument.theme+xml"/>
  <Override PartName="/xl/worksheets/sheet56.xml" ContentType="application/vnd.openxmlformats-officedocument.spreadsheetml.worksheet+xml"/>
  <Override PartName="/xl/worksheets/sheet54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55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1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5.xml" ContentType="application/vnd.openxmlformats-officedocument.spreadsheetml.worksheet+xml"/>
  <Override PartName="/xl/worksheets/sheet42.xml" ContentType="application/vnd.openxmlformats-officedocument.spreadsheetml.worksheet+xml"/>
  <Override PartName="/xl/worksheets/sheet37.xml" ContentType="application/vnd.openxmlformats-officedocument.spreadsheetml.worksheet+xml"/>
  <Override PartName="/xl/worksheets/sheet40.xml" ContentType="application/vnd.openxmlformats-officedocument.spreadsheetml.worksheet+xml"/>
  <Override PartName="/xl/worksheets/sheet3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105" windowWidth="14805" windowHeight="8010" tabRatio="965"/>
  </bookViews>
  <sheets>
    <sheet name="3" sheetId="1" r:id="rId1"/>
    <sheet name="21" sheetId="2" r:id="rId2"/>
    <sheet name="30" sheetId="3" r:id="rId3"/>
    <sheet name="36" sheetId="4" r:id="rId4"/>
    <sheet name="39" sheetId="5" r:id="rId5"/>
    <sheet name="72" sheetId="6" r:id="rId6"/>
    <sheet name="73" sheetId="7" r:id="rId7"/>
    <sheet name="82" sheetId="8" r:id="rId8"/>
    <sheet name="84" sheetId="9" r:id="rId9"/>
    <sheet name="95" sheetId="10" r:id="rId10"/>
    <sheet name="99" sheetId="11" r:id="rId11"/>
    <sheet name="133" sheetId="12" r:id="rId12"/>
    <sheet name="Л1" sheetId="13" r:id="rId13"/>
    <sheet name="Л8" sheetId="14" r:id="rId14"/>
    <sheet name="Л10" sheetId="15" r:id="rId15"/>
    <sheet name="Универс" sheetId="16" r:id="rId16"/>
    <sheet name="Г3" sheetId="17" r:id="rId17"/>
    <sheet name="Г13" sheetId="18" r:id="rId18"/>
    <sheet name="Интернат" sheetId="19" r:id="rId19"/>
    <sheet name="СШ4" sheetId="21" r:id="rId20"/>
    <sheet name="СШ 10" sheetId="22" r:id="rId21"/>
    <sheet name="СШ12" sheetId="23" r:id="rId22"/>
    <sheet name="СШ19" sheetId="24" r:id="rId23"/>
    <sheet name="СШ27" sheetId="25" r:id="rId24"/>
    <sheet name="СШ32" sheetId="26" r:id="rId25"/>
    <sheet name="СШ51" sheetId="27" r:id="rId26"/>
    <sheet name="СШ86" sheetId="28" r:id="rId27"/>
    <sheet name="СШ153" sheetId="29" r:id="rId28"/>
    <sheet name="СШ155" sheetId="30" r:id="rId29"/>
    <sheet name="Г2" sheetId="31" r:id="rId30"/>
    <sheet name="Г8" sheetId="32" r:id="rId31"/>
    <sheet name="Г9" sheetId="33" r:id="rId32"/>
    <sheet name="Г16" sheetId="34" r:id="rId33"/>
    <sheet name="Л2" sheetId="35" r:id="rId34"/>
    <sheet name="Л7" sheetId="36" r:id="rId35"/>
    <sheet name="Л28" sheetId="37" r:id="rId36"/>
    <sheet name="Прог131" sheetId="38" r:id="rId37"/>
    <sheet name="1" sheetId="39" r:id="rId38"/>
    <sheet name="2" sheetId="40" r:id="rId39"/>
    <sheet name="5" sheetId="41" r:id="rId40"/>
    <sheet name="7" sheetId="42" r:id="rId41"/>
    <sheet name="18" sheetId="43" r:id="rId42"/>
    <sheet name="24" sheetId="44" r:id="rId43"/>
    <sheet name="56" sheetId="45" r:id="rId44"/>
    <sheet name="66" sheetId="46" r:id="rId45"/>
    <sheet name="69" sheetId="47" r:id="rId46"/>
    <sheet name="70" sheetId="48" r:id="rId47"/>
    <sheet name="85" sheetId="49" r:id="rId48"/>
    <sheet name="91" sheetId="50" r:id="rId49"/>
    <sheet name="98" sheetId="51" r:id="rId50"/>
    <sheet name="108" sheetId="52" r:id="rId51"/>
    <sheet name="115" sheetId="53" r:id="rId52"/>
    <sheet name="121" sheetId="54" r:id="rId53"/>
    <sheet name="129" sheetId="55" r:id="rId54"/>
    <sheet name="134" sheetId="56" r:id="rId55"/>
    <sheet name="139" sheetId="57" r:id="rId56"/>
    <sheet name="141" sheetId="58" r:id="rId57"/>
    <sheet name="143" sheetId="59" r:id="rId58"/>
    <sheet name="144" sheetId="60" r:id="rId59"/>
    <sheet name="145" sheetId="61" r:id="rId60"/>
    <sheet name="147" sheetId="62" r:id="rId61"/>
    <sheet name="149" sheetId="63" r:id="rId62"/>
    <sheet name="150" sheetId="64" r:id="rId63"/>
    <sheet name="151" sheetId="65" r:id="rId64"/>
    <sheet name="152" sheetId="66" r:id="rId65"/>
    <sheet name="154" sheetId="67" r:id="rId66"/>
    <sheet name="156" sheetId="68" r:id="rId67"/>
    <sheet name="Г5" sheetId="69" r:id="rId68"/>
    <sheet name="6" sheetId="70" r:id="rId69"/>
    <sheet name="9" sheetId="71" r:id="rId70"/>
    <sheet name="14" sheetId="72" r:id="rId71"/>
    <sheet name="17" sheetId="73" r:id="rId72"/>
    <sheet name="23" sheetId="74" r:id="rId73"/>
    <sheet name="34" sheetId="75" r:id="rId74"/>
    <sheet name="42" sheetId="76" r:id="rId75"/>
    <sheet name="45" sheetId="77" r:id="rId76"/>
    <sheet name="62" sheetId="78" r:id="rId77"/>
    <sheet name="76" sheetId="79" r:id="rId78"/>
    <sheet name="78" sheetId="80" r:id="rId79"/>
    <sheet name="92" sheetId="81" r:id="rId80"/>
    <sheet name="93" sheetId="82" r:id="rId81"/>
    <sheet name="137" sheetId="83" r:id="rId82"/>
    <sheet name="гим 4" sheetId="84" r:id="rId83"/>
    <sheet name="гим 6" sheetId="85" r:id="rId84"/>
    <sheet name="лиц 6" sheetId="86" r:id="rId85"/>
    <sheet name="сш 8" sheetId="87" r:id="rId86"/>
    <sheet name="гим 10" sheetId="88" r:id="rId87"/>
    <sheet name="лиц 11" sheetId="89" r:id="rId88"/>
    <sheet name="сш 46" sheetId="90" r:id="rId89"/>
    <sheet name="сш 49" sheetId="91" r:id="rId90"/>
    <sheet name="сш 55" sheetId="92" r:id="rId91"/>
    <sheet name="сш 63" sheetId="93" r:id="rId92"/>
    <sheet name="сш 81" sheetId="94" r:id="rId93"/>
    <sheet name="сш 90" sheetId="95" r:id="rId94"/>
    <sheet name="сш 135" sheetId="96" r:id="rId95"/>
    <sheet name="ГИМНАЗИЯ № 7" sheetId="97" r:id="rId96"/>
    <sheet name="ГИМНАЗИЯ № 11" sheetId="98" r:id="rId97"/>
    <sheet name="ГИМНАЗИЯ № 15" sheetId="99" r:id="rId98"/>
    <sheet name="ЛИЦЕЙ № 3" sheetId="100" r:id="rId99"/>
    <sheet name="ЛИЦЕЙ № 12" sheetId="101" r:id="rId100"/>
    <sheet name="СШ № 13" sheetId="102" r:id="rId101"/>
    <sheet name="СШ № 16" sheetId="103" r:id="rId102"/>
    <sheet name="СШ № 31" sheetId="104" r:id="rId103"/>
    <sheet name="СШ № 44" sheetId="105" r:id="rId104"/>
    <sheet name="СШ № 47" sheetId="106" r:id="rId105"/>
    <sheet name="СШ № 50" sheetId="107" r:id="rId106"/>
    <sheet name="СШ № 53" sheetId="108" r:id="rId107"/>
    <sheet name="СШ № 64" sheetId="109" r:id="rId108"/>
    <sheet name="СШ № 65" sheetId="110" r:id="rId109"/>
    <sheet name="СШ № 79" sheetId="111" r:id="rId110"/>
    <sheet name="СШ № 88" sheetId="112" r:id="rId111"/>
    <sheet name="СШ № 89" sheetId="113" r:id="rId112"/>
    <sheet name="СШ № 94" sheetId="114" r:id="rId113"/>
    <sheet name="СШ № 148" sheetId="115" r:id="rId114"/>
  </sheets>
  <externalReferences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_xlnm._FilterDatabase" localSheetId="37" hidden="1">'1'!$A$4:$N$100</definedName>
    <definedName name="_xlnm._FilterDatabase" localSheetId="50" hidden="1">'108'!$A$4:$N$100</definedName>
    <definedName name="_xlnm._FilterDatabase" localSheetId="51" hidden="1">'115'!$A$4:$N$100</definedName>
    <definedName name="_xlnm._FilterDatabase" localSheetId="52" hidden="1">'121'!$A$4:$N$100</definedName>
    <definedName name="_xlnm._FilterDatabase" localSheetId="53" hidden="1">'129'!$A$4:$N$100</definedName>
    <definedName name="_xlnm._FilterDatabase" localSheetId="11" hidden="1">'133'!$A$3:$O$3</definedName>
    <definedName name="_xlnm._FilterDatabase" localSheetId="54" hidden="1">'134'!$A$4:$N$100</definedName>
    <definedName name="_xlnm._FilterDatabase" localSheetId="81" hidden="1">'137'!$A$3:$DJ$3</definedName>
    <definedName name="_xlnm._FilterDatabase" localSheetId="55" hidden="1">'139'!$A$4:$N$100</definedName>
    <definedName name="_xlnm._FilterDatabase" localSheetId="70" hidden="1">'14'!$A$3:$DJ$3</definedName>
    <definedName name="_xlnm._FilterDatabase" localSheetId="56" hidden="1">'141'!$A$4:$N$100</definedName>
    <definedName name="_xlnm._FilterDatabase" localSheetId="57" hidden="1">'143'!$A$4:$N$100</definedName>
    <definedName name="_xlnm._FilterDatabase" localSheetId="58" hidden="1">'144'!$A$4:$N$100</definedName>
    <definedName name="_xlnm._FilterDatabase" localSheetId="59" hidden="1">'145'!$A$4:$N$100</definedName>
    <definedName name="_xlnm._FilterDatabase" localSheetId="60" hidden="1">'147'!$A$4:$N$100</definedName>
    <definedName name="_xlnm._FilterDatabase" localSheetId="61" hidden="1">'149'!$A$4:$N$100</definedName>
    <definedName name="_xlnm._FilterDatabase" localSheetId="62" hidden="1">'150'!$A$4:$N$100</definedName>
    <definedName name="_xlnm._FilterDatabase" localSheetId="63" hidden="1">'151'!$A$4:$N$100</definedName>
    <definedName name="_xlnm._FilterDatabase" localSheetId="64" hidden="1">'152'!$A$4:$N$100</definedName>
    <definedName name="_xlnm._FilterDatabase" localSheetId="65" hidden="1">'154'!$A$4:$N$100</definedName>
    <definedName name="_xlnm._FilterDatabase" localSheetId="66" hidden="1">'156'!$A$4:$N$100</definedName>
    <definedName name="_xlnm._FilterDatabase" localSheetId="71" hidden="1">'17'!$A$3:$DJ$167</definedName>
    <definedName name="_xlnm._FilterDatabase" localSheetId="41" hidden="1">'18'!$A$4:$N$100</definedName>
    <definedName name="_xlnm._FilterDatabase" localSheetId="38" hidden="1">'2'!$A$4:$N$100</definedName>
    <definedName name="_xlnm._FilterDatabase" localSheetId="1" hidden="1">'21'!$A$3:$N$215</definedName>
    <definedName name="_xlnm._FilterDatabase" localSheetId="72" hidden="1">'23'!$A$3:$DJ$3</definedName>
    <definedName name="_xlnm._FilterDatabase" localSheetId="42" hidden="1">'24'!$A$4:$N$100</definedName>
    <definedName name="_xlnm._FilterDatabase" localSheetId="0" hidden="1">'3'!$A$3:$N$215</definedName>
    <definedName name="_xlnm._FilterDatabase" localSheetId="2" hidden="1">'30'!$A$3:$N$215</definedName>
    <definedName name="_xlnm._FilterDatabase" localSheetId="73" hidden="1">'34'!$A$3:$DJ$3</definedName>
    <definedName name="_xlnm._FilterDatabase" localSheetId="3" hidden="1">'36'!$A$3:$N$215</definedName>
    <definedName name="_xlnm._FilterDatabase" localSheetId="4" hidden="1">'39'!$A$3:$N$215</definedName>
    <definedName name="_xlnm._FilterDatabase" localSheetId="74" hidden="1">'42'!$A$3:$DJ$3</definedName>
    <definedName name="_xlnm._FilterDatabase" localSheetId="75" hidden="1">'45'!$A$3:$DJ$3</definedName>
    <definedName name="_xlnm._FilterDatabase" localSheetId="39" hidden="1">'5'!$A$4:$N$100</definedName>
    <definedName name="_xlnm._FilterDatabase" localSheetId="43" hidden="1">'56'!$A$4:$N$100</definedName>
    <definedName name="_xlnm._FilterDatabase" localSheetId="68" hidden="1">'6'!$A$3:$DJ$3</definedName>
    <definedName name="_xlnm._FilterDatabase" localSheetId="76" hidden="1">'62'!$A$3:$DJ$3</definedName>
    <definedName name="_xlnm._FilterDatabase" localSheetId="44" hidden="1">'66'!$A$4:$N$100</definedName>
    <definedName name="_xlnm._FilterDatabase" localSheetId="45" hidden="1">'69'!$A$4:$N$100</definedName>
    <definedName name="_xlnm._FilterDatabase" localSheetId="40" hidden="1">'7'!$A$4:$N$100</definedName>
    <definedName name="_xlnm._FilterDatabase" localSheetId="46" hidden="1">'70'!$A$4:$N$100</definedName>
    <definedName name="_xlnm._FilterDatabase" localSheetId="5" hidden="1">'72'!$A$3:$N$215</definedName>
    <definedName name="_xlnm._FilterDatabase" localSheetId="6" hidden="1">'73'!$A$3:$N$215</definedName>
    <definedName name="_xlnm._FilterDatabase" localSheetId="77" hidden="1">'76'!$A$3:$DJ$3</definedName>
    <definedName name="_xlnm._FilterDatabase" localSheetId="78" hidden="1">'78'!$A$3:$DJ$3</definedName>
    <definedName name="_xlnm._FilterDatabase" localSheetId="7" hidden="1">'82'!$A$3:$N$215</definedName>
    <definedName name="_xlnm._FilterDatabase" localSheetId="8" hidden="1">'84'!$A$3:$M$215</definedName>
    <definedName name="_xlnm._FilterDatabase" localSheetId="47" hidden="1">'85'!$A$4:$N$100</definedName>
    <definedName name="_xlnm._FilterDatabase" localSheetId="69" hidden="1">'9'!$I$3:$O$3</definedName>
    <definedName name="_xlnm._FilterDatabase" localSheetId="48" hidden="1">'91'!$A$4:$N$100</definedName>
    <definedName name="_xlnm._FilterDatabase" localSheetId="79" hidden="1">'92'!$A$3:$DJ$3</definedName>
    <definedName name="_xlnm._FilterDatabase" localSheetId="80" hidden="1">'93'!$A$3:$DJ$3</definedName>
    <definedName name="_xlnm._FilterDatabase" localSheetId="9" hidden="1">'95'!$A$3:$N$215</definedName>
    <definedName name="_xlnm._FilterDatabase" localSheetId="49" hidden="1">'98'!$A$4:$N$100</definedName>
    <definedName name="_xlnm._FilterDatabase" localSheetId="10" hidden="1">'99'!$A$3:$N$215</definedName>
    <definedName name="_xlnm._FilterDatabase" localSheetId="17" hidden="1">Г13!$A$3:$N$215</definedName>
    <definedName name="_xlnm._FilterDatabase" localSheetId="32" hidden="1">Г16!$B$3:$N$229</definedName>
    <definedName name="_xlnm._FilterDatabase" localSheetId="29" hidden="1">Г2!$A$2:$N$227</definedName>
    <definedName name="_xlnm._FilterDatabase" localSheetId="16" hidden="1">Г3!$A$3:$N$215</definedName>
    <definedName name="_xlnm._FilterDatabase" localSheetId="67" hidden="1">Г5!$H$3:$M$3</definedName>
    <definedName name="_xlnm._FilterDatabase" localSheetId="30" hidden="1">Г8!$B$2:$N$227</definedName>
    <definedName name="_xlnm._FilterDatabase" localSheetId="31" hidden="1">Г9!$A$2:$N$227</definedName>
    <definedName name="_xlnm._FilterDatabase" localSheetId="86" hidden="1">'гим 10'!$A$2:$M$239</definedName>
    <definedName name="_xlnm._FilterDatabase" localSheetId="82" hidden="1">'гим 4'!$A$2:$N$239</definedName>
    <definedName name="_xlnm._FilterDatabase" localSheetId="83" hidden="1">'гим 6'!$A$2:$M$239</definedName>
    <definedName name="_xlnm._FilterDatabase" localSheetId="96" hidden="1">'ГИМНАЗИЯ № 11'!$G$3:$M$3</definedName>
    <definedName name="_xlnm._FilterDatabase" localSheetId="97" hidden="1">'ГИМНАЗИЯ № 15'!$G$3:$N$295</definedName>
    <definedName name="_xlnm._FilterDatabase" localSheetId="95" hidden="1">'ГИМНАЗИЯ № 7'!$F$3:$N$3</definedName>
    <definedName name="_xlnm._FilterDatabase" localSheetId="18" hidden="1">Интернат!$A$3:$N$215</definedName>
    <definedName name="_xlnm._FilterDatabase" localSheetId="12" hidden="1">Л1!$A$3:$N$215</definedName>
    <definedName name="_xlnm._FilterDatabase" localSheetId="14" hidden="1">Л10!$A$3:$N$215</definedName>
    <definedName name="_xlnm._FilterDatabase" localSheetId="33" hidden="1">Л2!$A$2:$N$228</definedName>
    <definedName name="_xlnm._FilterDatabase" localSheetId="35" hidden="1">Л28!$A$3:$N$228</definedName>
    <definedName name="_xlnm._FilterDatabase" localSheetId="34" hidden="1">Л7!$B$2:$N$227</definedName>
    <definedName name="_xlnm._FilterDatabase" localSheetId="13" hidden="1">Л8!$A$3:$N$215</definedName>
    <definedName name="_xlnm._FilterDatabase" localSheetId="87" hidden="1">'лиц 11'!$A$2:$M$239</definedName>
    <definedName name="_xlnm._FilterDatabase" localSheetId="84" hidden="1">'лиц 6'!$A$2:$M$239</definedName>
    <definedName name="_xlnm._FilterDatabase" localSheetId="99" hidden="1">'ЛИЦЕЙ № 12'!$H$3:$M$3</definedName>
    <definedName name="_xlnm._FilterDatabase" localSheetId="98" hidden="1">'ЛИЦЕЙ № 3'!$I$3:$N$3</definedName>
    <definedName name="_xlnm._FilterDatabase" localSheetId="36" hidden="1">Прог131!$B$3:$N$332</definedName>
    <definedName name="_xlnm._FilterDatabase" localSheetId="20" hidden="1">'СШ 10'!$B$2:$N$227</definedName>
    <definedName name="_xlnm._FilterDatabase" localSheetId="94" hidden="1">'сш 135'!$A$2:$N$239</definedName>
    <definedName name="_xlnm._FilterDatabase" localSheetId="88" hidden="1">'сш 46'!$A$2:$M$239</definedName>
    <definedName name="_xlnm._FilterDatabase" localSheetId="89" hidden="1">'сш 49'!$A$2:$M$239</definedName>
    <definedName name="_xlnm._FilterDatabase" localSheetId="90" hidden="1">'сш 55'!$A$2:$M$248</definedName>
    <definedName name="_xlnm._FilterDatabase" localSheetId="91" hidden="1">'сш 63'!$A$2:$M$239</definedName>
    <definedName name="_xlnm._FilterDatabase" localSheetId="85" hidden="1">'сш 8'!$A$2:$M$239</definedName>
    <definedName name="_xlnm._FilterDatabase" localSheetId="92" hidden="1">'сш 81'!$A$2:$M$239</definedName>
    <definedName name="_xlnm._FilterDatabase" localSheetId="93" hidden="1">'сш 90'!$A$2:$N$239</definedName>
    <definedName name="_xlnm._FilterDatabase" localSheetId="100" hidden="1">'СШ № 13'!$H$3:$N$3</definedName>
    <definedName name="_xlnm._FilterDatabase" localSheetId="113" hidden="1">'СШ № 148'!$H$3:$L$3</definedName>
    <definedName name="_xlnm._FilterDatabase" localSheetId="101" hidden="1">'СШ № 16'!$H$3:$M$3</definedName>
    <definedName name="_xlnm._FilterDatabase" localSheetId="102" hidden="1">'СШ № 31'!$H$3:$N$3</definedName>
    <definedName name="_xlnm._FilterDatabase" localSheetId="103" hidden="1">'СШ № 44'!$H$3:$M$3</definedName>
    <definedName name="_xlnm._FilterDatabase" localSheetId="104" hidden="1">'СШ № 47'!$H$3:$M$3</definedName>
    <definedName name="_xlnm._FilterDatabase" localSheetId="105" hidden="1">'СШ № 50'!$H$3:$L$3</definedName>
    <definedName name="_xlnm._FilterDatabase" localSheetId="106" hidden="1">'СШ № 53'!$H$3:$L$3</definedName>
    <definedName name="_xlnm._FilterDatabase" localSheetId="107" hidden="1">'СШ № 64'!$H$3:$K$3</definedName>
    <definedName name="_xlnm._FilterDatabase" localSheetId="108" hidden="1">'СШ № 65'!$H$3:$M$3</definedName>
    <definedName name="_xlnm._FilterDatabase" localSheetId="109" hidden="1">'СШ № 79'!$H$3:$M$3</definedName>
    <definedName name="_xlnm._FilterDatabase" localSheetId="110" hidden="1">'СШ № 88'!$H$3:$M$3</definedName>
    <definedName name="_xlnm._FilterDatabase" localSheetId="111" hidden="1">'СШ № 89'!$H$3:$L$3</definedName>
    <definedName name="_xlnm._FilterDatabase" localSheetId="112" hidden="1">'СШ № 94'!$H$3:$L$3</definedName>
    <definedName name="_xlnm._FilterDatabase" localSheetId="21" hidden="1">СШ12!$A$2:$N$227</definedName>
    <definedName name="_xlnm._FilterDatabase" localSheetId="27" hidden="1">СШ153!$A$3:$N$332</definedName>
    <definedName name="_xlnm._FilterDatabase" localSheetId="28" hidden="1">СШ155!$A$2:$N$227</definedName>
    <definedName name="_xlnm._FilterDatabase" localSheetId="22" hidden="1">СШ19!$A$2:$N$227</definedName>
    <definedName name="_xlnm._FilterDatabase" localSheetId="23" hidden="1">СШ27!$A$3:$N$228</definedName>
    <definedName name="_xlnm._FilterDatabase" localSheetId="24" hidden="1">СШ32!$A$3:$N$228</definedName>
    <definedName name="_xlnm._FilterDatabase" localSheetId="19" hidden="1">СШ4!$A$2:$N$227</definedName>
    <definedName name="_xlnm._FilterDatabase" localSheetId="25" hidden="1">СШ51!$A$3:$N$228</definedName>
    <definedName name="_xlnm._FilterDatabase" localSheetId="26" hidden="1">СШ86!$B$3:$N$228</definedName>
    <definedName name="_xlnm._FilterDatabase" localSheetId="15" hidden="1">Универс!$A$3:$O$3</definedName>
    <definedName name="Z_0112E038_E41A_4F18_9F21_621A9F1E94D5_.wvu.FilterData" localSheetId="32" hidden="1">Г16!$B$3:$N$228</definedName>
    <definedName name="Z_0112E038_E41A_4F18_9F21_621A9F1E94D5_.wvu.FilterData" localSheetId="27" hidden="1">СШ153!$A$3:$N$228</definedName>
    <definedName name="Z_06704051_4254_4342_B2F4_D3BAB60BA17C_.wvu.FilterData" localSheetId="84" hidden="1">'лиц 6'!$A$2:$M$239</definedName>
    <definedName name="Z_06704051_4254_4342_B2F4_D3BAB60BA17C_.wvu.FilterData" localSheetId="85" hidden="1">'сш 8'!$A$2:$M$239</definedName>
    <definedName name="Z_0FDBE9E6_0DD4_487A_929F_2BF4B9255684_.wvu.FilterData" localSheetId="19" hidden="1">СШ4!$A$2:$N$227</definedName>
    <definedName name="Z_0FEA66AE_C258_42AA_AEB0_F13DAF286709_.wvu.FilterData" localSheetId="32" hidden="1">Г16!$B$3:$N$228</definedName>
    <definedName name="Z_0FEA66AE_C258_42AA_AEB0_F13DAF286709_.wvu.FilterData" localSheetId="23" hidden="1">СШ27!$A$3:$N$228</definedName>
    <definedName name="Z_0FEA66AE_C258_42AA_AEB0_F13DAF286709_.wvu.FilterData" localSheetId="25" hidden="1">СШ51!$A$3:$N$228</definedName>
    <definedName name="Z_16FEA54B_9AF1_4E22_B51F_AFF611D8CDF4_.wvu.FilterData" localSheetId="28" hidden="1">СШ155!$A$2:$N$227</definedName>
    <definedName name="Z_16FEA54B_9AF1_4E22_B51F_AFF611D8CDF4_.wvu.FilterData" localSheetId="22" hidden="1">СШ19!$A$2:$N$227</definedName>
    <definedName name="Z_17786DF3_D230_4D85_BF0C_3CD3B87888BF_.wvu.Cols" localSheetId="32" hidden="1">Г16!#REF!</definedName>
    <definedName name="Z_17786DF3_D230_4D85_BF0C_3CD3B87888BF_.wvu.Cols" localSheetId="29" hidden="1">Г2!#REF!</definedName>
    <definedName name="Z_17786DF3_D230_4D85_BF0C_3CD3B87888BF_.wvu.Cols" localSheetId="30" hidden="1">Г8!#REF!</definedName>
    <definedName name="Z_17786DF3_D230_4D85_BF0C_3CD3B87888BF_.wvu.Cols" localSheetId="31" hidden="1">Г9!#REF!</definedName>
    <definedName name="Z_17786DF3_D230_4D85_BF0C_3CD3B87888BF_.wvu.Cols" localSheetId="33" hidden="1">Л2!#REF!</definedName>
    <definedName name="Z_17786DF3_D230_4D85_BF0C_3CD3B87888BF_.wvu.Cols" localSheetId="35" hidden="1">Л28!#REF!</definedName>
    <definedName name="Z_17786DF3_D230_4D85_BF0C_3CD3B87888BF_.wvu.Cols" localSheetId="34" hidden="1">Л7!#REF!</definedName>
    <definedName name="Z_17786DF3_D230_4D85_BF0C_3CD3B87888BF_.wvu.Cols" localSheetId="36" hidden="1">Прог131!#REF!</definedName>
    <definedName name="Z_17786DF3_D230_4D85_BF0C_3CD3B87888BF_.wvu.Cols" localSheetId="20" hidden="1">'СШ 10'!#REF!</definedName>
    <definedName name="Z_17786DF3_D230_4D85_BF0C_3CD3B87888BF_.wvu.Cols" localSheetId="21" hidden="1">СШ12!#REF!</definedName>
    <definedName name="Z_17786DF3_D230_4D85_BF0C_3CD3B87888BF_.wvu.Cols" localSheetId="27" hidden="1">СШ153!#REF!</definedName>
    <definedName name="Z_17786DF3_D230_4D85_BF0C_3CD3B87888BF_.wvu.Cols" localSheetId="28" hidden="1">СШ155!#REF!</definedName>
    <definedName name="Z_17786DF3_D230_4D85_BF0C_3CD3B87888BF_.wvu.Cols" localSheetId="22" hidden="1">СШ19!#REF!</definedName>
    <definedName name="Z_17786DF3_D230_4D85_BF0C_3CD3B87888BF_.wvu.Cols" localSheetId="23" hidden="1">СШ27!#REF!</definedName>
    <definedName name="Z_17786DF3_D230_4D85_BF0C_3CD3B87888BF_.wvu.Cols" localSheetId="24" hidden="1">СШ32!#REF!</definedName>
    <definedName name="Z_17786DF3_D230_4D85_BF0C_3CD3B87888BF_.wvu.Cols" localSheetId="19" hidden="1">СШ4!#REF!</definedName>
    <definedName name="Z_17786DF3_D230_4D85_BF0C_3CD3B87888BF_.wvu.Cols" localSheetId="25" hidden="1">СШ51!#REF!</definedName>
    <definedName name="Z_17786DF3_D230_4D85_BF0C_3CD3B87888BF_.wvu.Cols" localSheetId="26" hidden="1">СШ86!#REF!</definedName>
    <definedName name="Z_17786DF3_D230_4D85_BF0C_3CD3B87888BF_.wvu.FilterData" localSheetId="32" hidden="1">Г16!$B$3:$N$229</definedName>
    <definedName name="Z_17786DF3_D230_4D85_BF0C_3CD3B87888BF_.wvu.FilterData" localSheetId="29" hidden="1">Г2!$A$2:$N$227</definedName>
    <definedName name="Z_17786DF3_D230_4D85_BF0C_3CD3B87888BF_.wvu.FilterData" localSheetId="30" hidden="1">Г8!$B$2:$N$227</definedName>
    <definedName name="Z_17786DF3_D230_4D85_BF0C_3CD3B87888BF_.wvu.FilterData" localSheetId="31" hidden="1">Г9!$A$2:$N$227</definedName>
    <definedName name="Z_17786DF3_D230_4D85_BF0C_3CD3B87888BF_.wvu.FilterData" localSheetId="33" hidden="1">Л2!$A$2:$N$228</definedName>
    <definedName name="Z_17786DF3_D230_4D85_BF0C_3CD3B87888BF_.wvu.FilterData" localSheetId="35" hidden="1">Л28!$A$3:$N$228</definedName>
    <definedName name="Z_17786DF3_D230_4D85_BF0C_3CD3B87888BF_.wvu.FilterData" localSheetId="34" hidden="1">Л7!$B$2:$N$227</definedName>
    <definedName name="Z_17786DF3_D230_4D85_BF0C_3CD3B87888BF_.wvu.FilterData" localSheetId="36" hidden="1">Прог131!$B$3:$N$332</definedName>
    <definedName name="Z_17786DF3_D230_4D85_BF0C_3CD3B87888BF_.wvu.FilterData" localSheetId="20" hidden="1">'СШ 10'!$B$2:$N$227</definedName>
    <definedName name="Z_17786DF3_D230_4D85_BF0C_3CD3B87888BF_.wvu.FilterData" localSheetId="21" hidden="1">СШ12!$A$2:$N$227</definedName>
    <definedName name="Z_17786DF3_D230_4D85_BF0C_3CD3B87888BF_.wvu.FilterData" localSheetId="27" hidden="1">СШ153!$A$3:$N$332</definedName>
    <definedName name="Z_17786DF3_D230_4D85_BF0C_3CD3B87888BF_.wvu.FilterData" localSheetId="28" hidden="1">СШ155!$A$2:$N$227</definedName>
    <definedName name="Z_17786DF3_D230_4D85_BF0C_3CD3B87888BF_.wvu.FilterData" localSheetId="22" hidden="1">СШ19!$A$2:$N$227</definedName>
    <definedName name="Z_17786DF3_D230_4D85_BF0C_3CD3B87888BF_.wvu.FilterData" localSheetId="23" hidden="1">СШ27!$A$3:$N$228</definedName>
    <definedName name="Z_17786DF3_D230_4D85_BF0C_3CD3B87888BF_.wvu.FilterData" localSheetId="24" hidden="1">СШ32!$A$3:$N$228</definedName>
    <definedName name="Z_17786DF3_D230_4D85_BF0C_3CD3B87888BF_.wvu.FilterData" localSheetId="19" hidden="1">СШ4!$A$2:$N$227</definedName>
    <definedName name="Z_17786DF3_D230_4D85_BF0C_3CD3B87888BF_.wvu.FilterData" localSheetId="25" hidden="1">СШ51!$A$3:$N$228</definedName>
    <definedName name="Z_17786DF3_D230_4D85_BF0C_3CD3B87888BF_.wvu.FilterData" localSheetId="26" hidden="1">СШ86!$B$3:$N$228</definedName>
    <definedName name="Z_17786DF3_D230_4D85_BF0C_3CD3B87888BF_.wvu.PrintArea" localSheetId="32" hidden="1">Г16!$A$1:$N$231</definedName>
    <definedName name="Z_17786DF3_D230_4D85_BF0C_3CD3B87888BF_.wvu.PrintArea" localSheetId="29" hidden="1">Г2!$A$1:$N$231</definedName>
    <definedName name="Z_17786DF3_D230_4D85_BF0C_3CD3B87888BF_.wvu.PrintArea" localSheetId="30" hidden="1">Г8!$A$1:$N$232</definedName>
    <definedName name="Z_17786DF3_D230_4D85_BF0C_3CD3B87888BF_.wvu.PrintArea" localSheetId="31" hidden="1">Г9!$A$1:$N$232</definedName>
    <definedName name="Z_17786DF3_D230_4D85_BF0C_3CD3B87888BF_.wvu.PrintArea" localSheetId="33" hidden="1">Л2!$A$1:$N$232</definedName>
    <definedName name="Z_17786DF3_D230_4D85_BF0C_3CD3B87888BF_.wvu.PrintArea" localSheetId="35" hidden="1">Л28!$A$1:$N$232</definedName>
    <definedName name="Z_17786DF3_D230_4D85_BF0C_3CD3B87888BF_.wvu.PrintArea" localSheetId="34" hidden="1">Л7!$A$1:$N$231</definedName>
    <definedName name="Z_17786DF3_D230_4D85_BF0C_3CD3B87888BF_.wvu.PrintArea" localSheetId="36" hidden="1">Прог131!$A$1:$N$337</definedName>
    <definedName name="Z_17786DF3_D230_4D85_BF0C_3CD3B87888BF_.wvu.PrintArea" localSheetId="20" hidden="1">'СШ 10'!$A$1:$N$233</definedName>
    <definedName name="Z_17786DF3_D230_4D85_BF0C_3CD3B87888BF_.wvu.PrintArea" localSheetId="21" hidden="1">СШ12!$A$1:$N$232</definedName>
    <definedName name="Z_17786DF3_D230_4D85_BF0C_3CD3B87888BF_.wvu.PrintArea" localSheetId="27" hidden="1">СШ153!$A$1:$N$339</definedName>
    <definedName name="Z_17786DF3_D230_4D85_BF0C_3CD3B87888BF_.wvu.PrintArea" localSheetId="28" hidden="1">СШ155!$A$1:$O$232</definedName>
    <definedName name="Z_17786DF3_D230_4D85_BF0C_3CD3B87888BF_.wvu.PrintArea" localSheetId="22" hidden="1">СШ19!$A$1:$O$232</definedName>
    <definedName name="Z_17786DF3_D230_4D85_BF0C_3CD3B87888BF_.wvu.PrintArea" localSheetId="23" hidden="1">СШ27!$A$1:$N$233</definedName>
    <definedName name="Z_17786DF3_D230_4D85_BF0C_3CD3B87888BF_.wvu.PrintArea" localSheetId="24" hidden="1">СШ32!$A$1:$N$232</definedName>
    <definedName name="Z_17786DF3_D230_4D85_BF0C_3CD3B87888BF_.wvu.PrintArea" localSheetId="19" hidden="1">СШ4!$A$1:$N$233</definedName>
    <definedName name="Z_17786DF3_D230_4D85_BF0C_3CD3B87888BF_.wvu.PrintArea" localSheetId="25" hidden="1">СШ51!$A$1:$N$232</definedName>
    <definedName name="Z_17786DF3_D230_4D85_BF0C_3CD3B87888BF_.wvu.PrintArea" localSheetId="26" hidden="1">СШ86!$A$1:$N$232</definedName>
    <definedName name="Z_17C870F4_F3F4_427C_8590_DA22E3687FAD_.wvu.FilterData" localSheetId="20" hidden="1">'СШ 10'!$B$2:$N$227</definedName>
    <definedName name="Z_17C870F4_F3F4_427C_8590_DA22E3687FAD_.wvu.FilterData" localSheetId="21" hidden="1">СШ12!$A$2:$N$227</definedName>
    <definedName name="Z_1C50DAEE_C1B4_4528_B5EA_A38C872FDCD5_.wvu.FilterData" localSheetId="32" hidden="1">Г16!$B$3:$N$229</definedName>
    <definedName name="Z_2959BEEB_BEFD_4460_ABAF_9838E34F5945_.wvu.FilterData" localSheetId="29" hidden="1">Г2!$A$2:$N$227</definedName>
    <definedName name="Z_2A5363B7_666B_461A_AD1E_59E1F90F0282_.wvu.FilterData" localSheetId="27" hidden="1">СШ153!$A$3:$N$228</definedName>
    <definedName name="Z_2A5363B7_666B_461A_AD1E_59E1F90F0282_.wvu.FilterData" localSheetId="25" hidden="1">СШ51!$A$3:$N$228</definedName>
    <definedName name="Z_2A5363B7_666B_461A_AD1E_59E1F90F0282_.wvu.FilterData" localSheetId="26" hidden="1">СШ86!$B$3:$N$228</definedName>
    <definedName name="Z_2E580102_D93C_481F_B498_F1D9F640CBFB_.wvu.FilterData" localSheetId="90" hidden="1">'сш 55'!$A$2:$M$248</definedName>
    <definedName name="Z_2E580102_D93C_481F_B498_F1D9F640CBFB_.wvu.FilterData" localSheetId="91" hidden="1">'сш 63'!$A$2:$M$239</definedName>
    <definedName name="Z_2EE98BB7_66A1_4243_9348_72FFD9AF90C6_.wvu.FilterData" localSheetId="33" hidden="1">Л2!$A$2:$N$228</definedName>
    <definedName name="Z_2EE98BB7_66A1_4243_9348_72FFD9AF90C6_.wvu.FilterData" localSheetId="19" hidden="1">СШ4!$A$2:$N$227</definedName>
    <definedName name="Z_2FA2B39F_D35E_4A44_BC8E_C5B173D0F814_.wvu.FilterData" localSheetId="86" hidden="1">'гим 10'!$A$2:$M$239</definedName>
    <definedName name="Z_2FA2B39F_D35E_4A44_BC8E_C5B173D0F814_.wvu.FilterData" localSheetId="82" hidden="1">'гим 4'!$A$2:$N$239</definedName>
    <definedName name="Z_2FA2B39F_D35E_4A44_BC8E_C5B173D0F814_.wvu.FilterData" localSheetId="83" hidden="1">'гим 6'!$A$2:$M$239</definedName>
    <definedName name="Z_2FA2B39F_D35E_4A44_BC8E_C5B173D0F814_.wvu.FilterData" localSheetId="87" hidden="1">'лиц 11'!$A$2:$M$239</definedName>
    <definedName name="Z_2FA2B39F_D35E_4A44_BC8E_C5B173D0F814_.wvu.FilterData" localSheetId="84" hidden="1">'лиц 6'!$A$2:$M$239</definedName>
    <definedName name="Z_2FA2B39F_D35E_4A44_BC8E_C5B173D0F814_.wvu.FilterData" localSheetId="94" hidden="1">'сш 135'!$A$2:$N$239</definedName>
    <definedName name="Z_2FA2B39F_D35E_4A44_BC8E_C5B173D0F814_.wvu.FilterData" localSheetId="88" hidden="1">'сш 46'!$A$2:$M$239</definedName>
    <definedName name="Z_2FA2B39F_D35E_4A44_BC8E_C5B173D0F814_.wvu.FilterData" localSheetId="89" hidden="1">'сш 49'!$A$2:$M$239</definedName>
    <definedName name="Z_2FA2B39F_D35E_4A44_BC8E_C5B173D0F814_.wvu.FilterData" localSheetId="90" hidden="1">'сш 55'!$A$2:$M$248</definedName>
    <definedName name="Z_2FA2B39F_D35E_4A44_BC8E_C5B173D0F814_.wvu.FilterData" localSheetId="91" hidden="1">'сш 63'!$A$2:$M$239</definedName>
    <definedName name="Z_2FA2B39F_D35E_4A44_BC8E_C5B173D0F814_.wvu.FilterData" localSheetId="85" hidden="1">'сш 8'!$A$2:$M$239</definedName>
    <definedName name="Z_2FA2B39F_D35E_4A44_BC8E_C5B173D0F814_.wvu.FilterData" localSheetId="92" hidden="1">'сш 81'!$A$2:$M$239</definedName>
    <definedName name="Z_2FA2B39F_D35E_4A44_BC8E_C5B173D0F814_.wvu.FilterData" localSheetId="93" hidden="1">'сш 90'!$A$2:$N$239</definedName>
    <definedName name="Z_2FE31F6C_425C_44A2_A469_8A50817FDC66_.wvu.FilterData" localSheetId="34" hidden="1">Л7!$B$2:$N$227</definedName>
    <definedName name="Z_30E3B790_EAEA_4F16_9EA0_C78676693154_.wvu.FilterData" localSheetId="31" hidden="1">Г9!$A$2:$N$227</definedName>
    <definedName name="Z_34F44B60_7C44_4C37_871F_F15F29532FEF_.wvu.FilterData" localSheetId="84" hidden="1">'лиц 6'!$A$2:$M$239</definedName>
    <definedName name="Z_34F51DB3_F354_4185_9660_3346E587CD0F_.wvu.FilterData" localSheetId="84" hidden="1">'лиц 6'!$A$2:$M$239</definedName>
    <definedName name="Z_355CDD85_E321_4362_B1E4_4DE65B7F8AAB_.wvu.FilterData" localSheetId="20" hidden="1">'СШ 10'!$B$2:$N$227</definedName>
    <definedName name="Z_365960F3_FF19_4EE7_9F88_37674E89DEFD_.wvu.FilterData" localSheetId="86" hidden="1">'гим 10'!$A$2:$M$239</definedName>
    <definedName name="Z_3A1F09EC_7900_4949_A5BA_B2E1DAAF0A8A_.wvu.FilterData" localSheetId="20" hidden="1">'СШ 10'!$B$2:$N$227</definedName>
    <definedName name="Z_3A1F09EC_7900_4949_A5BA_B2E1DAAF0A8A_.wvu.FilterData" localSheetId="19" hidden="1">СШ4!$A$2:$N$227</definedName>
    <definedName name="Z_4533AD36_F094_4385_9EA8_527E1D4F6407_.wvu.FilterData" localSheetId="82" hidden="1">'гим 4'!$A$2:$N$239</definedName>
    <definedName name="Z_4D2E7808_0E4F_49B1_8133_7452B0FE7573_.wvu.FilterData" localSheetId="82" hidden="1">'гим 4'!$A$2:$N$143</definedName>
    <definedName name="Z_4DDDB494_AF56_43B3_BCAB_0A5D7A896F5F_.wvu.FilterData" localSheetId="84" hidden="1">'лиц 6'!$A$2:$M$239</definedName>
    <definedName name="Z_4DDDB494_AF56_43B3_BCAB_0A5D7A896F5F_.wvu.FilterData" localSheetId="94" hidden="1">'сш 135'!$A$2:$N$135</definedName>
    <definedName name="Z_4DDDB494_AF56_43B3_BCAB_0A5D7A896F5F_.wvu.FilterData" localSheetId="90" hidden="1">'сш 55'!$A$2:$M$219</definedName>
    <definedName name="Z_4DDDB494_AF56_43B3_BCAB_0A5D7A896F5F_.wvu.FilterData" localSheetId="91" hidden="1">'сш 63'!$A$2:$M$135</definedName>
    <definedName name="Z_4DDDB494_AF56_43B3_BCAB_0A5D7A896F5F_.wvu.FilterData" localSheetId="92" hidden="1">'сш 81'!$A$2:$M$239</definedName>
    <definedName name="Z_4DDDB494_AF56_43B3_BCAB_0A5D7A896F5F_.wvu.FilterData" localSheetId="93" hidden="1">'сш 90'!$A$2:$N$183</definedName>
    <definedName name="Z_537B65C3_7209_442B_B153_E03AB94BD84D_.wvu.Cols" localSheetId="32" hidden="1">Г16!#REF!</definedName>
    <definedName name="Z_537B65C3_7209_442B_B153_E03AB94BD84D_.wvu.Cols" localSheetId="29" hidden="1">Г2!#REF!</definedName>
    <definedName name="Z_537B65C3_7209_442B_B153_E03AB94BD84D_.wvu.Cols" localSheetId="30" hidden="1">Г8!#REF!</definedName>
    <definedName name="Z_537B65C3_7209_442B_B153_E03AB94BD84D_.wvu.Cols" localSheetId="31" hidden="1">Г9!#REF!</definedName>
    <definedName name="Z_537B65C3_7209_442B_B153_E03AB94BD84D_.wvu.Cols" localSheetId="33" hidden="1">Л2!#REF!</definedName>
    <definedName name="Z_537B65C3_7209_442B_B153_E03AB94BD84D_.wvu.Cols" localSheetId="35" hidden="1">Л28!#REF!</definedName>
    <definedName name="Z_537B65C3_7209_442B_B153_E03AB94BD84D_.wvu.Cols" localSheetId="34" hidden="1">Л7!#REF!</definedName>
    <definedName name="Z_537B65C3_7209_442B_B153_E03AB94BD84D_.wvu.Cols" localSheetId="36" hidden="1">Прог131!#REF!</definedName>
    <definedName name="Z_537B65C3_7209_442B_B153_E03AB94BD84D_.wvu.Cols" localSheetId="20" hidden="1">'СШ 10'!#REF!</definedName>
    <definedName name="Z_537B65C3_7209_442B_B153_E03AB94BD84D_.wvu.Cols" localSheetId="21" hidden="1">СШ12!#REF!</definedName>
    <definedName name="Z_537B65C3_7209_442B_B153_E03AB94BD84D_.wvu.Cols" localSheetId="27" hidden="1">СШ153!#REF!</definedName>
    <definedName name="Z_537B65C3_7209_442B_B153_E03AB94BD84D_.wvu.Cols" localSheetId="28" hidden="1">СШ155!#REF!</definedName>
    <definedName name="Z_537B65C3_7209_442B_B153_E03AB94BD84D_.wvu.Cols" localSheetId="22" hidden="1">СШ19!#REF!</definedName>
    <definedName name="Z_537B65C3_7209_442B_B153_E03AB94BD84D_.wvu.Cols" localSheetId="23" hidden="1">СШ27!#REF!</definedName>
    <definedName name="Z_537B65C3_7209_442B_B153_E03AB94BD84D_.wvu.Cols" localSheetId="24" hidden="1">СШ32!#REF!</definedName>
    <definedName name="Z_537B65C3_7209_442B_B153_E03AB94BD84D_.wvu.Cols" localSheetId="19" hidden="1">СШ4!#REF!</definedName>
    <definedName name="Z_537B65C3_7209_442B_B153_E03AB94BD84D_.wvu.Cols" localSheetId="25" hidden="1">СШ51!#REF!</definedName>
    <definedName name="Z_537B65C3_7209_442B_B153_E03AB94BD84D_.wvu.Cols" localSheetId="26" hidden="1">СШ86!#REF!</definedName>
    <definedName name="Z_537B65C3_7209_442B_B153_E03AB94BD84D_.wvu.FilterData" localSheetId="32" hidden="1">Г16!$B$3:$N$228</definedName>
    <definedName name="Z_537B65C3_7209_442B_B153_E03AB94BD84D_.wvu.FilterData" localSheetId="29" hidden="1">Г2!$A$2:$N$227</definedName>
    <definedName name="Z_537B65C3_7209_442B_B153_E03AB94BD84D_.wvu.FilterData" localSheetId="30" hidden="1">Г8!$B$2:$N$227</definedName>
    <definedName name="Z_537B65C3_7209_442B_B153_E03AB94BD84D_.wvu.FilterData" localSheetId="31" hidden="1">Г9!$A$2:$N$227</definedName>
    <definedName name="Z_537B65C3_7209_442B_B153_E03AB94BD84D_.wvu.FilterData" localSheetId="33" hidden="1">Л2!$A$2:$N$227</definedName>
    <definedName name="Z_537B65C3_7209_442B_B153_E03AB94BD84D_.wvu.FilterData" localSheetId="35" hidden="1">Л28!$A$3:$N$228</definedName>
    <definedName name="Z_537B65C3_7209_442B_B153_E03AB94BD84D_.wvu.FilterData" localSheetId="34" hidden="1">Л7!$B$2:$N$227</definedName>
    <definedName name="Z_537B65C3_7209_442B_B153_E03AB94BD84D_.wvu.FilterData" localSheetId="36" hidden="1">Прог131!$B$3:$N$228</definedName>
    <definedName name="Z_537B65C3_7209_442B_B153_E03AB94BD84D_.wvu.FilterData" localSheetId="20" hidden="1">'СШ 10'!$B$2:$N$227</definedName>
    <definedName name="Z_537B65C3_7209_442B_B153_E03AB94BD84D_.wvu.FilterData" localSheetId="21" hidden="1">СШ12!$A$2:$N$227</definedName>
    <definedName name="Z_537B65C3_7209_442B_B153_E03AB94BD84D_.wvu.FilterData" localSheetId="27" hidden="1">СШ153!$A$3:$N$228</definedName>
    <definedName name="Z_537B65C3_7209_442B_B153_E03AB94BD84D_.wvu.FilterData" localSheetId="28" hidden="1">СШ155!$A$2:$N$227</definedName>
    <definedName name="Z_537B65C3_7209_442B_B153_E03AB94BD84D_.wvu.FilterData" localSheetId="22" hidden="1">СШ19!$A$2:$N$227</definedName>
    <definedName name="Z_537B65C3_7209_442B_B153_E03AB94BD84D_.wvu.FilterData" localSheetId="23" hidden="1">СШ27!$A$3:$N$228</definedName>
    <definedName name="Z_537B65C3_7209_442B_B153_E03AB94BD84D_.wvu.FilterData" localSheetId="24" hidden="1">СШ32!$A$3:$N$228</definedName>
    <definedName name="Z_537B65C3_7209_442B_B153_E03AB94BD84D_.wvu.FilterData" localSheetId="19" hidden="1">СШ4!$A$2:$N$227</definedName>
    <definedName name="Z_537B65C3_7209_442B_B153_E03AB94BD84D_.wvu.FilterData" localSheetId="25" hidden="1">СШ51!$A$3:$N$228</definedName>
    <definedName name="Z_537B65C3_7209_442B_B153_E03AB94BD84D_.wvu.FilterData" localSheetId="26" hidden="1">СШ86!$B$3:$N$228</definedName>
    <definedName name="Z_537B65C3_7209_442B_B153_E03AB94BD84D_.wvu.PrintArea" localSheetId="29" hidden="1">Г2!$A$1:$N$230</definedName>
    <definedName name="Z_537B65C3_7209_442B_B153_E03AB94BD84D_.wvu.PrintArea" localSheetId="30" hidden="1">Г8!$A$1:$N$231</definedName>
    <definedName name="Z_537B65C3_7209_442B_B153_E03AB94BD84D_.wvu.PrintArea" localSheetId="31" hidden="1">Г9!$A$1:$N$232</definedName>
    <definedName name="Z_537B65C3_7209_442B_B153_E03AB94BD84D_.wvu.PrintArea" localSheetId="33" hidden="1">Л2!$A$1:$N$229</definedName>
    <definedName name="Z_537B65C3_7209_442B_B153_E03AB94BD84D_.wvu.PrintArea" localSheetId="34" hidden="1">Л7!$A$1:$N$230</definedName>
    <definedName name="Z_537B65C3_7209_442B_B153_E03AB94BD84D_.wvu.PrintArea" localSheetId="20" hidden="1">'СШ 10'!$A$1:$N$232</definedName>
    <definedName name="Z_537B65C3_7209_442B_B153_E03AB94BD84D_.wvu.PrintArea" localSheetId="21" hidden="1">СШ12!$A$1:$N$232</definedName>
    <definedName name="Z_537B65C3_7209_442B_B153_E03AB94BD84D_.wvu.PrintArea" localSheetId="28" hidden="1">СШ155!$A$1:$O$232</definedName>
    <definedName name="Z_537B65C3_7209_442B_B153_E03AB94BD84D_.wvu.PrintArea" localSheetId="22" hidden="1">СШ19!$A$1:$O$232</definedName>
    <definedName name="Z_537B65C3_7209_442B_B153_E03AB94BD84D_.wvu.PrintArea" localSheetId="19" hidden="1">СШ4!$A$1:$N$233</definedName>
    <definedName name="Z_537B65C3_7209_442B_B153_E03AB94BD84D_.wvu.PrintArea" localSheetId="25" hidden="1">СШ51!$A$1:$N$230</definedName>
    <definedName name="Z_537B65C3_7209_442B_B153_E03AB94BD84D_.wvu.Rows" localSheetId="31" hidden="1">Г9!$12:$15,Г9!$24:$51,Г9!$56:$95,Г9!$100:$115,Г9!$120:$155,Г9!$164:$175,Г9!$180:$191,Г9!$200:$203,Г9!$208:$215,Г9!$224:$227</definedName>
    <definedName name="Z_57BDB5AE_9CE9_45A0_B2CA_9A6FBA042FB6_.wvu.FilterData" localSheetId="23" hidden="1">СШ27!$A$3:$N$228</definedName>
    <definedName name="Z_57BDB5AE_9CE9_45A0_B2CA_9A6FBA042FB6_.wvu.FilterData" localSheetId="24" hidden="1">СШ32!$A$3:$N$228</definedName>
    <definedName name="Z_57BDB5AE_9CE9_45A0_B2CA_9A6FBA042FB6_.wvu.FilterData" localSheetId="25" hidden="1">СШ51!$A$3:$N$228</definedName>
    <definedName name="Z_630A092D_CBAF_4235_94BE_4AC04C0D2458_.wvu.FilterData" localSheetId="31" hidden="1">Г9!$A$2:$N$227</definedName>
    <definedName name="Z_630A092D_CBAF_4235_94BE_4AC04C0D2458_.wvu.FilterData" localSheetId="28" hidden="1">СШ155!$A$2:$N$227</definedName>
    <definedName name="Z_630A092D_CBAF_4235_94BE_4AC04C0D2458_.wvu.FilterData" localSheetId="22" hidden="1">СШ19!$A$2:$N$227</definedName>
    <definedName name="Z_650EE110_B82F_4766_8F6D_44A96985EBDE_.wvu.FilterData" localSheetId="86" hidden="1">'гим 10'!$A$2:$M$239</definedName>
    <definedName name="Z_650EE110_B82F_4766_8F6D_44A96985EBDE_.wvu.FilterData" localSheetId="82" hidden="1">'гим 4'!$A$2:$N$239</definedName>
    <definedName name="Z_650EE110_B82F_4766_8F6D_44A96985EBDE_.wvu.FilterData" localSheetId="83" hidden="1">'гим 6'!$A$2:$M$239</definedName>
    <definedName name="Z_650EE110_B82F_4766_8F6D_44A96985EBDE_.wvu.FilterData" localSheetId="87" hidden="1">'лиц 11'!$A$2:$M$239</definedName>
    <definedName name="Z_650EE110_B82F_4766_8F6D_44A96985EBDE_.wvu.FilterData" localSheetId="84" hidden="1">'лиц 6'!$A$2:$M$239</definedName>
    <definedName name="Z_650EE110_B82F_4766_8F6D_44A96985EBDE_.wvu.FilterData" localSheetId="94" hidden="1">'сш 135'!$A$2:$N$239</definedName>
    <definedName name="Z_650EE110_B82F_4766_8F6D_44A96985EBDE_.wvu.FilterData" localSheetId="88" hidden="1">'сш 46'!$A$2:$M$239</definedName>
    <definedName name="Z_650EE110_B82F_4766_8F6D_44A96985EBDE_.wvu.FilterData" localSheetId="89" hidden="1">'сш 49'!$A$2:$M$239</definedName>
    <definedName name="Z_650EE110_B82F_4766_8F6D_44A96985EBDE_.wvu.FilterData" localSheetId="90" hidden="1">'сш 55'!$A$2:$M$248</definedName>
    <definedName name="Z_650EE110_B82F_4766_8F6D_44A96985EBDE_.wvu.FilterData" localSheetId="91" hidden="1">'сш 63'!$A$2:$M$239</definedName>
    <definedName name="Z_650EE110_B82F_4766_8F6D_44A96985EBDE_.wvu.FilterData" localSheetId="85" hidden="1">'сш 8'!$A$2:$M$239</definedName>
    <definedName name="Z_650EE110_B82F_4766_8F6D_44A96985EBDE_.wvu.FilterData" localSheetId="92" hidden="1">'сш 81'!$A$2:$M$239</definedName>
    <definedName name="Z_650EE110_B82F_4766_8F6D_44A96985EBDE_.wvu.FilterData" localSheetId="93" hidden="1">'сш 90'!$A$2:$N$239</definedName>
    <definedName name="Z_650EE110_B82F_4766_8F6D_44A96985EBDE_.wvu.PrintArea" localSheetId="86" hidden="1">'гим 10'!$A$1:$M$187</definedName>
    <definedName name="Z_650EE110_B82F_4766_8F6D_44A96985EBDE_.wvu.PrintArea" localSheetId="82" hidden="1">'гим 4'!$A$1:$M$155</definedName>
    <definedName name="Z_650EE110_B82F_4766_8F6D_44A96985EBDE_.wvu.PrintArea" localSheetId="83" hidden="1">'гим 6'!$A$1:$M$187</definedName>
    <definedName name="Z_650EE110_B82F_4766_8F6D_44A96985EBDE_.wvu.PrintArea" localSheetId="87" hidden="1">'лиц 11'!$A$1:$M$188</definedName>
    <definedName name="Z_650EE110_B82F_4766_8F6D_44A96985EBDE_.wvu.PrintArea" localSheetId="84" hidden="1">'лиц 6'!$A$1:$M$239</definedName>
    <definedName name="Z_650EE110_B82F_4766_8F6D_44A96985EBDE_.wvu.PrintArea" localSheetId="94" hidden="1">'сш 135'!$A$1:$M$179</definedName>
    <definedName name="Z_650EE110_B82F_4766_8F6D_44A96985EBDE_.wvu.PrintArea" localSheetId="88" hidden="1">'сш 46'!$A$1:$M$188</definedName>
    <definedName name="Z_650EE110_B82F_4766_8F6D_44A96985EBDE_.wvu.PrintArea" localSheetId="89" hidden="1">'сш 49'!$A$1:$M$188</definedName>
    <definedName name="Z_650EE110_B82F_4766_8F6D_44A96985EBDE_.wvu.PrintArea" localSheetId="90" hidden="1">'сш 55'!$A$1:$M$239</definedName>
    <definedName name="Z_650EE110_B82F_4766_8F6D_44A96985EBDE_.wvu.PrintArea" localSheetId="91" hidden="1">'сш 63'!$A$1:$M$188</definedName>
    <definedName name="Z_650EE110_B82F_4766_8F6D_44A96985EBDE_.wvu.PrintArea" localSheetId="85" hidden="1">'сш 8'!$A$1:$M$219</definedName>
    <definedName name="Z_650EE110_B82F_4766_8F6D_44A96985EBDE_.wvu.PrintArea" localSheetId="92" hidden="1">'сш 81'!$A$1:$M$236</definedName>
    <definedName name="Z_650EE110_B82F_4766_8F6D_44A96985EBDE_.wvu.PrintArea" localSheetId="93" hidden="1">'сш 90'!$A$1:$M$188</definedName>
    <definedName name="Z_650EE110_B82F_4766_8F6D_44A96985EBDE_.wvu.PrintTitles" localSheetId="86" hidden="1">'гим 10'!$2:$2</definedName>
    <definedName name="Z_650EE110_B82F_4766_8F6D_44A96985EBDE_.wvu.PrintTitles" localSheetId="82" hidden="1">'гим 4'!$2:$3</definedName>
    <definedName name="Z_650EE110_B82F_4766_8F6D_44A96985EBDE_.wvu.PrintTitles" localSheetId="83" hidden="1">'гим 6'!$2:$3</definedName>
    <definedName name="Z_650EE110_B82F_4766_8F6D_44A96985EBDE_.wvu.PrintTitles" localSheetId="87" hidden="1">'лиц 11'!$2:$2</definedName>
    <definedName name="Z_650EE110_B82F_4766_8F6D_44A96985EBDE_.wvu.PrintTitles" localSheetId="84" hidden="1">'лиц 6'!$2:$3</definedName>
    <definedName name="Z_650EE110_B82F_4766_8F6D_44A96985EBDE_.wvu.PrintTitles" localSheetId="94" hidden="1">'сш 135'!$2:$2</definedName>
    <definedName name="Z_650EE110_B82F_4766_8F6D_44A96985EBDE_.wvu.PrintTitles" localSheetId="88" hidden="1">'сш 46'!$2:$2</definedName>
    <definedName name="Z_650EE110_B82F_4766_8F6D_44A96985EBDE_.wvu.PrintTitles" localSheetId="89" hidden="1">'сш 49'!$2:$3</definedName>
    <definedName name="Z_650EE110_B82F_4766_8F6D_44A96985EBDE_.wvu.PrintTitles" localSheetId="90" hidden="1">'сш 55'!$2:$2</definedName>
    <definedName name="Z_650EE110_B82F_4766_8F6D_44A96985EBDE_.wvu.PrintTitles" localSheetId="91" hidden="1">'сш 63'!$2:$2</definedName>
    <definedName name="Z_650EE110_B82F_4766_8F6D_44A96985EBDE_.wvu.PrintTitles" localSheetId="85" hidden="1">'сш 8'!$2:$3</definedName>
    <definedName name="Z_650EE110_B82F_4766_8F6D_44A96985EBDE_.wvu.PrintTitles" localSheetId="92" hidden="1">'сш 81'!$2:$2</definedName>
    <definedName name="Z_650EE110_B82F_4766_8F6D_44A96985EBDE_.wvu.PrintTitles" localSheetId="93" hidden="1">'сш 90'!$2:$2</definedName>
    <definedName name="Z_650EE110_B82F_4766_8F6D_44A96985EBDE_.wvu.Rows" localSheetId="84" hidden="1">'лиц 6'!$8:$15,'лиц 6'!$20:$27,'лиц 6'!$32:$51,'лиц 6'!$56:$59,'лиц 6'!$68:$75,'лиц 6'!$80:$91,'лиц 6'!$96:$99,'лиц 6'!$104:$107,'лиц 6'!$112:$115,'лиц 6'!$120:$127,'лиц 6'!$140:$183,'лиц 6'!$188:$195,'лиц 6'!$204:$211,'лиц 6'!$220:$231,'лиц 6'!$236:$239</definedName>
    <definedName name="Z_650EE110_B82F_4766_8F6D_44A96985EBDE_.wvu.Rows" localSheetId="94" hidden="1">'сш 135'!$8:$27,'сш 135'!$32:$43,'сш 135'!$48:$67,'сш 135'!$72:$75,'сш 135'!$80:$91,'сш 135'!$96:$111,'сш 135'!$124:$135,'сш 135'!$144:$147,'сш 135'!$152:$179</definedName>
    <definedName name="Z_650EE110_B82F_4766_8F6D_44A96985EBDE_.wvu.Rows" localSheetId="89" hidden="1">'сш 49'!$8:$27,'сш 49'!$32:$43,'сш 49'!$48:$75,'сш 49'!$80:$111,'сш 49'!$120:$188</definedName>
    <definedName name="Z_650EE110_B82F_4766_8F6D_44A96985EBDE_.wvu.Rows" localSheetId="90" hidden="1">'сш 55'!$8:$11,'сш 55'!$24:$27,'сш 55'!$32:$43,'сш 55'!$48:$63,'сш 55'!$68:$75,'сш 55'!$80:$87,'сш 55'!$96:$115,'сш 55'!$120:$135,'сш 55'!$144:$147,'сш 55'!$160:$167,'сш 55'!$172:$183,'сш 55'!$188:$195,'сш 55'!$204:$207,'сш 55'!$212:$215,'сш 55'!$220:$231</definedName>
    <definedName name="Z_650EE110_B82F_4766_8F6D_44A96985EBDE_.wvu.Rows" localSheetId="91" hidden="1">'сш 63'!$8:$27,'сш 63'!$32:$39,'сш 63'!$48:$51,'сш 63'!$56:$75,'сш 63'!$80:$115,'сш 63'!$120:$131,'сш 63'!$144:$147,'сш 63'!$152:$188</definedName>
    <definedName name="Z_650EE110_B82F_4766_8F6D_44A96985EBDE_.wvu.Rows" localSheetId="85" hidden="1">'сш 8'!$72:$75,'сш 8'!$80:$91,'сш 8'!$156:$183,'сш 8'!$188:$215</definedName>
    <definedName name="Z_650EE110_B82F_4766_8F6D_44A96985EBDE_.wvu.Rows" localSheetId="92" hidden="1">'сш 81'!$8:$15,'сш 81'!$20:$27,'сш 81'!$32:$43,'сш 81'!$48:$59,'сш 81'!$64:$75,'сш 81'!$80:$115,'сш 81'!$120:$135,'сш 81'!$144:$147,'сш 81'!$156:$167,'сш 81'!$172:$183,'сш 81'!$188:$207,'сш 81'!$212:$215,'сш 81'!$220:$236</definedName>
    <definedName name="Z_650EE110_B82F_4766_8F6D_44A96985EBDE_.wvu.Rows" localSheetId="93" hidden="1">'сш 90'!$12:$27,'сш 90'!$36:$43,'сш 90'!$52:$75,'сш 90'!$80:$91,'сш 90'!$104:$115,'сш 90'!$120:$127,'сш 90'!$148:$151,'сш 90'!$156:$188</definedName>
    <definedName name="Z_677B429E_77A4_4C6F_9413_81689F5303D5_.wvu.FilterData" localSheetId="27" hidden="1">СШ153!$A$3:$N$228</definedName>
    <definedName name="Z_677B429E_77A4_4C6F_9413_81689F5303D5_.wvu.FilterData" localSheetId="26" hidden="1">СШ86!$B$3:$N$228</definedName>
    <definedName name="Z_6C640D10_32F8_437B_A841_7FFFC6FE1320_.wvu.FilterData" localSheetId="83" hidden="1">'гим 6'!$A$2:$M$236</definedName>
    <definedName name="Z_6C640D10_32F8_437B_A841_7FFFC6FE1320_.wvu.FilterData" localSheetId="84" hidden="1">'лиц 6'!$A$2:$M$219</definedName>
    <definedName name="Z_731BAC99_92D9_4B9A_AB07_171AFB35B96F_.wvu.FilterData" localSheetId="29" hidden="1">Г2!$A$2:$N$227</definedName>
    <definedName name="Z_731BAC99_92D9_4B9A_AB07_171AFB35B96F_.wvu.FilterData" localSheetId="20" hidden="1">'СШ 10'!$B$2:$N$227</definedName>
    <definedName name="Z_731BAC99_92D9_4B9A_AB07_171AFB35B96F_.wvu.FilterData" localSheetId="19" hidden="1">СШ4!$A$2:$N$227</definedName>
    <definedName name="Z_78181DA0_2DF6_4B55_B602_FC31026A41A1_.wvu.FilterData" localSheetId="30" hidden="1">Г8!$B$2:$N$227</definedName>
    <definedName name="Z_7E884531_AD54_402B_9CEF_69DCAB1CD2FD_.wvu.FilterData" localSheetId="24" hidden="1">СШ32!$A$3:$N$228</definedName>
    <definedName name="Z_7FCF1321_5EDF_4453_9D3F_BA77543AD216_.wvu.Cols" localSheetId="32" hidden="1">Г16!#REF!</definedName>
    <definedName name="Z_7FCF1321_5EDF_4453_9D3F_BA77543AD216_.wvu.Cols" localSheetId="29" hidden="1">Г2!#REF!</definedName>
    <definedName name="Z_7FCF1321_5EDF_4453_9D3F_BA77543AD216_.wvu.Cols" localSheetId="30" hidden="1">Г8!#REF!</definedName>
    <definedName name="Z_7FCF1321_5EDF_4453_9D3F_BA77543AD216_.wvu.Cols" localSheetId="31" hidden="1">Г9!#REF!</definedName>
    <definedName name="Z_7FCF1321_5EDF_4453_9D3F_BA77543AD216_.wvu.Cols" localSheetId="33" hidden="1">Л2!#REF!</definedName>
    <definedName name="Z_7FCF1321_5EDF_4453_9D3F_BA77543AD216_.wvu.Cols" localSheetId="35" hidden="1">Л28!#REF!</definedName>
    <definedName name="Z_7FCF1321_5EDF_4453_9D3F_BA77543AD216_.wvu.Cols" localSheetId="34" hidden="1">Л7!#REF!</definedName>
    <definedName name="Z_7FCF1321_5EDF_4453_9D3F_BA77543AD216_.wvu.Cols" localSheetId="36" hidden="1">Прог131!#REF!</definedName>
    <definedName name="Z_7FCF1321_5EDF_4453_9D3F_BA77543AD216_.wvu.Cols" localSheetId="20" hidden="1">'СШ 10'!#REF!</definedName>
    <definedName name="Z_7FCF1321_5EDF_4453_9D3F_BA77543AD216_.wvu.Cols" localSheetId="21" hidden="1">СШ12!#REF!</definedName>
    <definedName name="Z_7FCF1321_5EDF_4453_9D3F_BA77543AD216_.wvu.Cols" localSheetId="27" hidden="1">СШ153!#REF!</definedName>
    <definedName name="Z_7FCF1321_5EDF_4453_9D3F_BA77543AD216_.wvu.Cols" localSheetId="28" hidden="1">СШ155!#REF!</definedName>
    <definedName name="Z_7FCF1321_5EDF_4453_9D3F_BA77543AD216_.wvu.Cols" localSheetId="22" hidden="1">СШ19!#REF!</definedName>
    <definedName name="Z_7FCF1321_5EDF_4453_9D3F_BA77543AD216_.wvu.Cols" localSheetId="23" hidden="1">СШ27!#REF!</definedName>
    <definedName name="Z_7FCF1321_5EDF_4453_9D3F_BA77543AD216_.wvu.Cols" localSheetId="24" hidden="1">СШ32!#REF!</definedName>
    <definedName name="Z_7FCF1321_5EDF_4453_9D3F_BA77543AD216_.wvu.Cols" localSheetId="19" hidden="1">СШ4!#REF!</definedName>
    <definedName name="Z_7FCF1321_5EDF_4453_9D3F_BA77543AD216_.wvu.Cols" localSheetId="25" hidden="1">СШ51!#REF!</definedName>
    <definedName name="Z_7FCF1321_5EDF_4453_9D3F_BA77543AD216_.wvu.Cols" localSheetId="26" hidden="1">СШ86!#REF!</definedName>
    <definedName name="Z_7FCF1321_5EDF_4453_9D3F_BA77543AD216_.wvu.FilterData" localSheetId="32" hidden="1">Г16!$B$3:$N$228</definedName>
    <definedName name="Z_7FCF1321_5EDF_4453_9D3F_BA77543AD216_.wvu.FilterData" localSheetId="29" hidden="1">Г2!$A$2:$N$227</definedName>
    <definedName name="Z_7FCF1321_5EDF_4453_9D3F_BA77543AD216_.wvu.FilterData" localSheetId="30" hidden="1">Г8!$B$2:$N$227</definedName>
    <definedName name="Z_7FCF1321_5EDF_4453_9D3F_BA77543AD216_.wvu.FilterData" localSheetId="31" hidden="1">Г9!$A$2:$N$227</definedName>
    <definedName name="Z_7FCF1321_5EDF_4453_9D3F_BA77543AD216_.wvu.FilterData" localSheetId="33" hidden="1">Л2!$A$2:$N$227</definedName>
    <definedName name="Z_7FCF1321_5EDF_4453_9D3F_BA77543AD216_.wvu.FilterData" localSheetId="35" hidden="1">Л28!$A$3:$N$228</definedName>
    <definedName name="Z_7FCF1321_5EDF_4453_9D3F_BA77543AD216_.wvu.FilterData" localSheetId="34" hidden="1">Л7!$B$2:$N$227</definedName>
    <definedName name="Z_7FCF1321_5EDF_4453_9D3F_BA77543AD216_.wvu.FilterData" localSheetId="36" hidden="1">Прог131!$B$3:$N$228</definedName>
    <definedName name="Z_7FCF1321_5EDF_4453_9D3F_BA77543AD216_.wvu.FilterData" localSheetId="20" hidden="1">'СШ 10'!$B$2:$N$227</definedName>
    <definedName name="Z_7FCF1321_5EDF_4453_9D3F_BA77543AD216_.wvu.FilterData" localSheetId="21" hidden="1">СШ12!$A$2:$N$227</definedName>
    <definedName name="Z_7FCF1321_5EDF_4453_9D3F_BA77543AD216_.wvu.FilterData" localSheetId="27" hidden="1">СШ153!$A$4:$N$228</definedName>
    <definedName name="Z_7FCF1321_5EDF_4453_9D3F_BA77543AD216_.wvu.FilterData" localSheetId="28" hidden="1">СШ155!$A$2:$N$227</definedName>
    <definedName name="Z_7FCF1321_5EDF_4453_9D3F_BA77543AD216_.wvu.FilterData" localSheetId="22" hidden="1">СШ19!$A$2:$N$227</definedName>
    <definedName name="Z_7FCF1321_5EDF_4453_9D3F_BA77543AD216_.wvu.FilterData" localSheetId="23" hidden="1">СШ27!$A$3:$N$228</definedName>
    <definedName name="Z_7FCF1321_5EDF_4453_9D3F_BA77543AD216_.wvu.FilterData" localSheetId="24" hidden="1">СШ32!$A$3:$N$228</definedName>
    <definedName name="Z_7FCF1321_5EDF_4453_9D3F_BA77543AD216_.wvu.FilterData" localSheetId="19" hidden="1">СШ4!$A$2:$N$227</definedName>
    <definedName name="Z_7FCF1321_5EDF_4453_9D3F_BA77543AD216_.wvu.FilterData" localSheetId="25" hidden="1">СШ51!$A$3:$N$228</definedName>
    <definedName name="Z_7FCF1321_5EDF_4453_9D3F_BA77543AD216_.wvu.FilterData" localSheetId="26" hidden="1">СШ86!$B$3:$N$228</definedName>
    <definedName name="Z_8078D4E2_EA1E_4F49_A3D5_1B0F1BC9E4EA_.wvu.Cols" localSheetId="32" hidden="1">Г16!#REF!</definedName>
    <definedName name="Z_8078D4E2_EA1E_4F49_A3D5_1B0F1BC9E4EA_.wvu.Cols" localSheetId="29" hidden="1">Г2!#REF!</definedName>
    <definedName name="Z_8078D4E2_EA1E_4F49_A3D5_1B0F1BC9E4EA_.wvu.Cols" localSheetId="30" hidden="1">Г8!#REF!</definedName>
    <definedName name="Z_8078D4E2_EA1E_4F49_A3D5_1B0F1BC9E4EA_.wvu.Cols" localSheetId="31" hidden="1">Г9!#REF!</definedName>
    <definedName name="Z_8078D4E2_EA1E_4F49_A3D5_1B0F1BC9E4EA_.wvu.Cols" localSheetId="33" hidden="1">Л2!#REF!</definedName>
    <definedName name="Z_8078D4E2_EA1E_4F49_A3D5_1B0F1BC9E4EA_.wvu.Cols" localSheetId="35" hidden="1">Л28!#REF!</definedName>
    <definedName name="Z_8078D4E2_EA1E_4F49_A3D5_1B0F1BC9E4EA_.wvu.Cols" localSheetId="34" hidden="1">Л7!#REF!</definedName>
    <definedName name="Z_8078D4E2_EA1E_4F49_A3D5_1B0F1BC9E4EA_.wvu.Cols" localSheetId="36" hidden="1">Прог131!#REF!</definedName>
    <definedName name="Z_8078D4E2_EA1E_4F49_A3D5_1B0F1BC9E4EA_.wvu.Cols" localSheetId="20" hidden="1">'СШ 10'!#REF!</definedName>
    <definedName name="Z_8078D4E2_EA1E_4F49_A3D5_1B0F1BC9E4EA_.wvu.Cols" localSheetId="21" hidden="1">СШ12!#REF!</definedName>
    <definedName name="Z_8078D4E2_EA1E_4F49_A3D5_1B0F1BC9E4EA_.wvu.Cols" localSheetId="27" hidden="1">СШ153!#REF!</definedName>
    <definedName name="Z_8078D4E2_EA1E_4F49_A3D5_1B0F1BC9E4EA_.wvu.Cols" localSheetId="28" hidden="1">СШ155!#REF!</definedName>
    <definedName name="Z_8078D4E2_EA1E_4F49_A3D5_1B0F1BC9E4EA_.wvu.Cols" localSheetId="22" hidden="1">СШ19!#REF!</definedName>
    <definedName name="Z_8078D4E2_EA1E_4F49_A3D5_1B0F1BC9E4EA_.wvu.Cols" localSheetId="23" hidden="1">СШ27!#REF!</definedName>
    <definedName name="Z_8078D4E2_EA1E_4F49_A3D5_1B0F1BC9E4EA_.wvu.Cols" localSheetId="24" hidden="1">СШ32!#REF!</definedName>
    <definedName name="Z_8078D4E2_EA1E_4F49_A3D5_1B0F1BC9E4EA_.wvu.Cols" localSheetId="19" hidden="1">СШ4!#REF!</definedName>
    <definedName name="Z_8078D4E2_EA1E_4F49_A3D5_1B0F1BC9E4EA_.wvu.Cols" localSheetId="25" hidden="1">СШ51!#REF!</definedName>
    <definedName name="Z_8078D4E2_EA1E_4F49_A3D5_1B0F1BC9E4EA_.wvu.Cols" localSheetId="26" hidden="1">СШ86!#REF!</definedName>
    <definedName name="Z_8078D4E2_EA1E_4F49_A3D5_1B0F1BC9E4EA_.wvu.FilterData" localSheetId="32" hidden="1">Г16!$B$3:$N$229</definedName>
    <definedName name="Z_8078D4E2_EA1E_4F49_A3D5_1B0F1BC9E4EA_.wvu.FilterData" localSheetId="29" hidden="1">Г2!$A$2:$N$227</definedName>
    <definedName name="Z_8078D4E2_EA1E_4F49_A3D5_1B0F1BC9E4EA_.wvu.FilterData" localSheetId="30" hidden="1">Г8!$B$2:$N$227</definedName>
    <definedName name="Z_8078D4E2_EA1E_4F49_A3D5_1B0F1BC9E4EA_.wvu.FilterData" localSheetId="31" hidden="1">Г9!$A$2:$N$227</definedName>
    <definedName name="Z_8078D4E2_EA1E_4F49_A3D5_1B0F1BC9E4EA_.wvu.FilterData" localSheetId="33" hidden="1">Л2!$A$2:$N$228</definedName>
    <definedName name="Z_8078D4E2_EA1E_4F49_A3D5_1B0F1BC9E4EA_.wvu.FilterData" localSheetId="35" hidden="1">Л28!$A$3:$N$228</definedName>
    <definedName name="Z_8078D4E2_EA1E_4F49_A3D5_1B0F1BC9E4EA_.wvu.FilterData" localSheetId="34" hidden="1">Л7!$B$2:$N$227</definedName>
    <definedName name="Z_8078D4E2_EA1E_4F49_A3D5_1B0F1BC9E4EA_.wvu.FilterData" localSheetId="36" hidden="1">Прог131!$B$3:$N$332</definedName>
    <definedName name="Z_8078D4E2_EA1E_4F49_A3D5_1B0F1BC9E4EA_.wvu.FilterData" localSheetId="20" hidden="1">'СШ 10'!$B$2:$N$227</definedName>
    <definedName name="Z_8078D4E2_EA1E_4F49_A3D5_1B0F1BC9E4EA_.wvu.FilterData" localSheetId="21" hidden="1">СШ12!$A$2:$N$227</definedName>
    <definedName name="Z_8078D4E2_EA1E_4F49_A3D5_1B0F1BC9E4EA_.wvu.FilterData" localSheetId="27" hidden="1">СШ153!$A$3:$N$332</definedName>
    <definedName name="Z_8078D4E2_EA1E_4F49_A3D5_1B0F1BC9E4EA_.wvu.FilterData" localSheetId="28" hidden="1">СШ155!$A$2:$N$227</definedName>
    <definedName name="Z_8078D4E2_EA1E_4F49_A3D5_1B0F1BC9E4EA_.wvu.FilterData" localSheetId="22" hidden="1">СШ19!$A$2:$N$227</definedName>
    <definedName name="Z_8078D4E2_EA1E_4F49_A3D5_1B0F1BC9E4EA_.wvu.FilterData" localSheetId="23" hidden="1">СШ27!$A$3:$N$228</definedName>
    <definedName name="Z_8078D4E2_EA1E_4F49_A3D5_1B0F1BC9E4EA_.wvu.FilterData" localSheetId="24" hidden="1">СШ32!$A$3:$N$228</definedName>
    <definedName name="Z_8078D4E2_EA1E_4F49_A3D5_1B0F1BC9E4EA_.wvu.FilterData" localSheetId="19" hidden="1">СШ4!$A$2:$N$227</definedName>
    <definedName name="Z_8078D4E2_EA1E_4F49_A3D5_1B0F1BC9E4EA_.wvu.FilterData" localSheetId="25" hidden="1">СШ51!$A$3:$N$228</definedName>
    <definedName name="Z_8078D4E2_EA1E_4F49_A3D5_1B0F1BC9E4EA_.wvu.FilterData" localSheetId="26" hidden="1">СШ86!$B$3:$N$228</definedName>
    <definedName name="Z_8078D4E2_EA1E_4F49_A3D5_1B0F1BC9E4EA_.wvu.PrintArea" localSheetId="32" hidden="1">Г16!$A$1:$N$231</definedName>
    <definedName name="Z_8078D4E2_EA1E_4F49_A3D5_1B0F1BC9E4EA_.wvu.PrintArea" localSheetId="29" hidden="1">Г2!$A$1:$N$231</definedName>
    <definedName name="Z_8078D4E2_EA1E_4F49_A3D5_1B0F1BC9E4EA_.wvu.PrintArea" localSheetId="30" hidden="1">Г8!$A$1:$N$232</definedName>
    <definedName name="Z_8078D4E2_EA1E_4F49_A3D5_1B0F1BC9E4EA_.wvu.PrintArea" localSheetId="31" hidden="1">Г9!$A$1:$N$232</definedName>
    <definedName name="Z_8078D4E2_EA1E_4F49_A3D5_1B0F1BC9E4EA_.wvu.PrintArea" localSheetId="33" hidden="1">Л2!$A$1:$N$232</definedName>
    <definedName name="Z_8078D4E2_EA1E_4F49_A3D5_1B0F1BC9E4EA_.wvu.PrintArea" localSheetId="35" hidden="1">Л28!$A$1:$N$232</definedName>
    <definedName name="Z_8078D4E2_EA1E_4F49_A3D5_1B0F1BC9E4EA_.wvu.PrintArea" localSheetId="34" hidden="1">Л7!$A$1:$N$231</definedName>
    <definedName name="Z_8078D4E2_EA1E_4F49_A3D5_1B0F1BC9E4EA_.wvu.PrintArea" localSheetId="36" hidden="1">Прог131!$A$1:$N$337</definedName>
    <definedName name="Z_8078D4E2_EA1E_4F49_A3D5_1B0F1BC9E4EA_.wvu.PrintArea" localSheetId="20" hidden="1">'СШ 10'!$A$1:$N$233</definedName>
    <definedName name="Z_8078D4E2_EA1E_4F49_A3D5_1B0F1BC9E4EA_.wvu.PrintArea" localSheetId="21" hidden="1">СШ12!$A$1:$N$232</definedName>
    <definedName name="Z_8078D4E2_EA1E_4F49_A3D5_1B0F1BC9E4EA_.wvu.PrintArea" localSheetId="27" hidden="1">СШ153!$A$1:$N$339</definedName>
    <definedName name="Z_8078D4E2_EA1E_4F49_A3D5_1B0F1BC9E4EA_.wvu.PrintArea" localSheetId="28" hidden="1">СШ155!$A$1:$O$232</definedName>
    <definedName name="Z_8078D4E2_EA1E_4F49_A3D5_1B0F1BC9E4EA_.wvu.PrintArea" localSheetId="22" hidden="1">СШ19!$A$1:$O$232</definedName>
    <definedName name="Z_8078D4E2_EA1E_4F49_A3D5_1B0F1BC9E4EA_.wvu.PrintArea" localSheetId="23" hidden="1">СШ27!$A$1:$N$233</definedName>
    <definedName name="Z_8078D4E2_EA1E_4F49_A3D5_1B0F1BC9E4EA_.wvu.PrintArea" localSheetId="24" hidden="1">СШ32!$A$1:$N$232</definedName>
    <definedName name="Z_8078D4E2_EA1E_4F49_A3D5_1B0F1BC9E4EA_.wvu.PrintArea" localSheetId="19" hidden="1">СШ4!$A$1:$N$233</definedName>
    <definedName name="Z_8078D4E2_EA1E_4F49_A3D5_1B0F1BC9E4EA_.wvu.PrintArea" localSheetId="25" hidden="1">СШ51!$A$1:$N$232</definedName>
    <definedName name="Z_8078D4E2_EA1E_4F49_A3D5_1B0F1BC9E4EA_.wvu.PrintArea" localSheetId="26" hidden="1">СШ86!$A$1:$N$232</definedName>
    <definedName name="Z_808AE97D_CF7F_47D5_8B0B_A76A0158BE94_.wvu.FilterData" localSheetId="33" hidden="1">Л2!$A$2:$N$228</definedName>
    <definedName name="Z_808AE97D_CF7F_47D5_8B0B_A76A0158BE94_.wvu.FilterData" localSheetId="34" hidden="1">Л7!$B$2:$N$227</definedName>
    <definedName name="Z_8553328A_47DF_4165_8F15_2FB456009588_.wvu.FilterData" localSheetId="29" hidden="1">Г2!$A$2:$N$227</definedName>
    <definedName name="Z_86A44B90_60A1_4EF3_9C96_ED4EA430EF8E_.wvu.FilterData" localSheetId="32" hidden="1">Г16!$B$3:$N$228</definedName>
    <definedName name="Z_86A44B90_60A1_4EF3_9C96_ED4EA430EF8E_.wvu.FilterData" localSheetId="35" hidden="1">Л28!$A$3:$N$228</definedName>
    <definedName name="Z_8DA3485E_0172_47BD_903B_BE9AE4BD4E72_.wvu.FilterData" localSheetId="29" hidden="1">Г2!$A$2:$N$191</definedName>
    <definedName name="Z_8DA3485E_0172_47BD_903B_BE9AE4BD4E72_.wvu.FilterData" localSheetId="30" hidden="1">Г8!$B$2:$N$191</definedName>
    <definedName name="Z_8DA3485E_0172_47BD_903B_BE9AE4BD4E72_.wvu.FilterData" localSheetId="31" hidden="1">Г9!$A$2:$N$191</definedName>
    <definedName name="Z_8DA3485E_0172_47BD_903B_BE9AE4BD4E72_.wvu.FilterData" localSheetId="33" hidden="1">Л2!$A$2:$N$191</definedName>
    <definedName name="Z_8DA3485E_0172_47BD_903B_BE9AE4BD4E72_.wvu.FilterData" localSheetId="34" hidden="1">Л7!$B$2:$N$191</definedName>
    <definedName name="Z_8DA3485E_0172_47BD_903B_BE9AE4BD4E72_.wvu.FilterData" localSheetId="28" hidden="1">СШ155!$A$2:$N$191</definedName>
    <definedName name="Z_8DA3485E_0172_47BD_903B_BE9AE4BD4E72_.wvu.FilterData" localSheetId="22" hidden="1">СШ19!$A$2:$N$191</definedName>
    <definedName name="Z_973E86AA_5ACC_4177_B7EF_C6AE1AD5B051_.wvu.FilterData" localSheetId="29" hidden="1">Г2!$A$2:$N$227</definedName>
    <definedName name="Z_973E86AA_5ACC_4177_B7EF_C6AE1AD5B051_.wvu.FilterData" localSheetId="30" hidden="1">Г8!$B$2:$N$227</definedName>
    <definedName name="Z_97A54569_7D9F_4C0D_92F8_D5EC5F3ADC33_.wvu.Cols" localSheetId="32" hidden="1">Г16!#REF!</definedName>
    <definedName name="Z_97A54569_7D9F_4C0D_92F8_D5EC5F3ADC33_.wvu.Cols" localSheetId="29" hidden="1">Г2!#REF!</definedName>
    <definedName name="Z_97A54569_7D9F_4C0D_92F8_D5EC5F3ADC33_.wvu.Cols" localSheetId="30" hidden="1">Г8!#REF!</definedName>
    <definedName name="Z_97A54569_7D9F_4C0D_92F8_D5EC5F3ADC33_.wvu.Cols" localSheetId="31" hidden="1">Г9!#REF!</definedName>
    <definedName name="Z_97A54569_7D9F_4C0D_92F8_D5EC5F3ADC33_.wvu.Cols" localSheetId="33" hidden="1">Л2!#REF!</definedName>
    <definedName name="Z_97A54569_7D9F_4C0D_92F8_D5EC5F3ADC33_.wvu.Cols" localSheetId="35" hidden="1">Л28!#REF!</definedName>
    <definedName name="Z_97A54569_7D9F_4C0D_92F8_D5EC5F3ADC33_.wvu.Cols" localSheetId="34" hidden="1">Л7!#REF!</definedName>
    <definedName name="Z_97A54569_7D9F_4C0D_92F8_D5EC5F3ADC33_.wvu.Cols" localSheetId="36" hidden="1">Прог131!#REF!</definedName>
    <definedName name="Z_97A54569_7D9F_4C0D_92F8_D5EC5F3ADC33_.wvu.Cols" localSheetId="20" hidden="1">'СШ 10'!#REF!</definedName>
    <definedName name="Z_97A54569_7D9F_4C0D_92F8_D5EC5F3ADC33_.wvu.Cols" localSheetId="21" hidden="1">СШ12!#REF!</definedName>
    <definedName name="Z_97A54569_7D9F_4C0D_92F8_D5EC5F3ADC33_.wvu.Cols" localSheetId="27" hidden="1">СШ153!#REF!</definedName>
    <definedName name="Z_97A54569_7D9F_4C0D_92F8_D5EC5F3ADC33_.wvu.Cols" localSheetId="28" hidden="1">СШ155!#REF!</definedName>
    <definedName name="Z_97A54569_7D9F_4C0D_92F8_D5EC5F3ADC33_.wvu.Cols" localSheetId="22" hidden="1">СШ19!#REF!</definedName>
    <definedName name="Z_97A54569_7D9F_4C0D_92F8_D5EC5F3ADC33_.wvu.Cols" localSheetId="23" hidden="1">СШ27!#REF!</definedName>
    <definedName name="Z_97A54569_7D9F_4C0D_92F8_D5EC5F3ADC33_.wvu.Cols" localSheetId="24" hidden="1">СШ32!#REF!</definedName>
    <definedName name="Z_97A54569_7D9F_4C0D_92F8_D5EC5F3ADC33_.wvu.Cols" localSheetId="19" hidden="1">СШ4!#REF!</definedName>
    <definedName name="Z_97A54569_7D9F_4C0D_92F8_D5EC5F3ADC33_.wvu.Cols" localSheetId="25" hidden="1">СШ51!#REF!</definedName>
    <definedName name="Z_97A54569_7D9F_4C0D_92F8_D5EC5F3ADC33_.wvu.Cols" localSheetId="26" hidden="1">СШ86!#REF!</definedName>
    <definedName name="Z_97A54569_7D9F_4C0D_92F8_D5EC5F3ADC33_.wvu.FilterData" localSheetId="32" hidden="1">Г16!$B$3:$N$229</definedName>
    <definedName name="Z_97A54569_7D9F_4C0D_92F8_D5EC5F3ADC33_.wvu.FilterData" localSheetId="29" hidden="1">Г2!$A$2:$N$227</definedName>
    <definedName name="Z_97A54569_7D9F_4C0D_92F8_D5EC5F3ADC33_.wvu.FilterData" localSheetId="30" hidden="1">Г8!$B$2:$N$227</definedName>
    <definedName name="Z_97A54569_7D9F_4C0D_92F8_D5EC5F3ADC33_.wvu.FilterData" localSheetId="31" hidden="1">Г9!$A$2:$N$227</definedName>
    <definedName name="Z_97A54569_7D9F_4C0D_92F8_D5EC5F3ADC33_.wvu.FilterData" localSheetId="33" hidden="1">Л2!$A$2:$N$228</definedName>
    <definedName name="Z_97A54569_7D9F_4C0D_92F8_D5EC5F3ADC33_.wvu.FilterData" localSheetId="35" hidden="1">Л28!$A$3:$N$228</definedName>
    <definedName name="Z_97A54569_7D9F_4C0D_92F8_D5EC5F3ADC33_.wvu.FilterData" localSheetId="34" hidden="1">Л7!$B$2:$N$227</definedName>
    <definedName name="Z_97A54569_7D9F_4C0D_92F8_D5EC5F3ADC33_.wvu.FilterData" localSheetId="36" hidden="1">Прог131!$B$3:$N$332</definedName>
    <definedName name="Z_97A54569_7D9F_4C0D_92F8_D5EC5F3ADC33_.wvu.FilterData" localSheetId="20" hidden="1">'СШ 10'!$B$2:$N$227</definedName>
    <definedName name="Z_97A54569_7D9F_4C0D_92F8_D5EC5F3ADC33_.wvu.FilterData" localSheetId="21" hidden="1">СШ12!$A$2:$N$227</definedName>
    <definedName name="Z_97A54569_7D9F_4C0D_92F8_D5EC5F3ADC33_.wvu.FilterData" localSheetId="27" hidden="1">СШ153!$A$3:$N$332</definedName>
    <definedName name="Z_97A54569_7D9F_4C0D_92F8_D5EC5F3ADC33_.wvu.FilterData" localSheetId="28" hidden="1">СШ155!$A$2:$N$227</definedName>
    <definedName name="Z_97A54569_7D9F_4C0D_92F8_D5EC5F3ADC33_.wvu.FilterData" localSheetId="22" hidden="1">СШ19!$A$2:$N$227</definedName>
    <definedName name="Z_97A54569_7D9F_4C0D_92F8_D5EC5F3ADC33_.wvu.FilterData" localSheetId="23" hidden="1">СШ27!$A$3:$N$228</definedName>
    <definedName name="Z_97A54569_7D9F_4C0D_92F8_D5EC5F3ADC33_.wvu.FilterData" localSheetId="24" hidden="1">СШ32!$A$3:$N$228</definedName>
    <definedName name="Z_97A54569_7D9F_4C0D_92F8_D5EC5F3ADC33_.wvu.FilterData" localSheetId="19" hidden="1">СШ4!$A$2:$N$227</definedName>
    <definedName name="Z_97A54569_7D9F_4C0D_92F8_D5EC5F3ADC33_.wvu.FilterData" localSheetId="25" hidden="1">СШ51!$A$3:$N$228</definedName>
    <definedName name="Z_97A54569_7D9F_4C0D_92F8_D5EC5F3ADC33_.wvu.FilterData" localSheetId="26" hidden="1">СШ86!$B$3:$N$228</definedName>
    <definedName name="Z_97A54569_7D9F_4C0D_92F8_D5EC5F3ADC33_.wvu.PrintArea" localSheetId="32" hidden="1">Г16!$A$1:$N$231</definedName>
    <definedName name="Z_97A54569_7D9F_4C0D_92F8_D5EC5F3ADC33_.wvu.PrintArea" localSheetId="29" hidden="1">Г2!$A$1:$N$231</definedName>
    <definedName name="Z_97A54569_7D9F_4C0D_92F8_D5EC5F3ADC33_.wvu.PrintArea" localSheetId="30" hidden="1">Г8!$A$1:$N$232</definedName>
    <definedName name="Z_97A54569_7D9F_4C0D_92F8_D5EC5F3ADC33_.wvu.PrintArea" localSheetId="31" hidden="1">Г9!$A$1:$N$232</definedName>
    <definedName name="Z_97A54569_7D9F_4C0D_92F8_D5EC5F3ADC33_.wvu.PrintArea" localSheetId="33" hidden="1">Л2!$A$1:$N$232</definedName>
    <definedName name="Z_97A54569_7D9F_4C0D_92F8_D5EC5F3ADC33_.wvu.PrintArea" localSheetId="35" hidden="1">Л28!$A$1:$N$232</definedName>
    <definedName name="Z_97A54569_7D9F_4C0D_92F8_D5EC5F3ADC33_.wvu.PrintArea" localSheetId="34" hidden="1">Л7!$A$1:$N$231</definedName>
    <definedName name="Z_97A54569_7D9F_4C0D_92F8_D5EC5F3ADC33_.wvu.PrintArea" localSheetId="36" hidden="1">Прог131!$A$1:$N$337</definedName>
    <definedName name="Z_97A54569_7D9F_4C0D_92F8_D5EC5F3ADC33_.wvu.PrintArea" localSheetId="21" hidden="1">СШ12!$A$1:$N$232</definedName>
    <definedName name="Z_97A54569_7D9F_4C0D_92F8_D5EC5F3ADC33_.wvu.PrintArea" localSheetId="27" hidden="1">СШ153!$A$1:$N$339</definedName>
    <definedName name="Z_97A54569_7D9F_4C0D_92F8_D5EC5F3ADC33_.wvu.PrintArea" localSheetId="28" hidden="1">СШ155!$A$1:$O$232</definedName>
    <definedName name="Z_97A54569_7D9F_4C0D_92F8_D5EC5F3ADC33_.wvu.PrintArea" localSheetId="22" hidden="1">СШ19!$A$1:$O$232</definedName>
    <definedName name="Z_97A54569_7D9F_4C0D_92F8_D5EC5F3ADC33_.wvu.PrintArea" localSheetId="23" hidden="1">СШ27!$A$1:$N$233</definedName>
    <definedName name="Z_97A54569_7D9F_4C0D_92F8_D5EC5F3ADC33_.wvu.PrintArea" localSheetId="24" hidden="1">СШ32!$A$1:$N$232</definedName>
    <definedName name="Z_97A54569_7D9F_4C0D_92F8_D5EC5F3ADC33_.wvu.PrintArea" localSheetId="19" hidden="1">СШ4!$A$1:$N$233</definedName>
    <definedName name="Z_97A54569_7D9F_4C0D_92F8_D5EC5F3ADC33_.wvu.PrintArea" localSheetId="25" hidden="1">СШ51!$A$1:$N$232</definedName>
    <definedName name="Z_97A54569_7D9F_4C0D_92F8_D5EC5F3ADC33_.wvu.PrintArea" localSheetId="26" hidden="1">СШ86!$A$1:$N$232</definedName>
    <definedName name="Z_9997F65C_A13B_468C_8105_BDD024CC3A11_.wvu.FilterData" localSheetId="30" hidden="1">Г8!$B$2:$N$227</definedName>
    <definedName name="Z_9997F65C_A13B_468C_8105_BDD024CC3A11_.wvu.FilterData" localSheetId="31" hidden="1">Г9!$A$2:$N$227</definedName>
    <definedName name="Z_A3714458_A4F1_4E9D_9528_6EF779167264_.wvu.FilterData" localSheetId="35" hidden="1">Л28!$A$3:$N$228</definedName>
    <definedName name="Z_A3714458_A4F1_4E9D_9528_6EF779167264_.wvu.FilterData" localSheetId="25" hidden="1">СШ51!$A$3:$N$228</definedName>
    <definedName name="Z_A3C75661_E55A_40A8_B07E_A144DE95458F_.wvu.FilterData" localSheetId="86" hidden="1">'гим 10'!$A$2:$M$239</definedName>
    <definedName name="Z_A3C75661_E55A_40A8_B07E_A144DE95458F_.wvu.FilterData" localSheetId="82" hidden="1">'гим 4'!$A$2:$N$239</definedName>
    <definedName name="Z_A3C75661_E55A_40A8_B07E_A144DE95458F_.wvu.FilterData" localSheetId="83" hidden="1">'гим 6'!$A$2:$M$239</definedName>
    <definedName name="Z_A3C75661_E55A_40A8_B07E_A144DE95458F_.wvu.FilterData" localSheetId="87" hidden="1">'лиц 11'!$A$2:$M$239</definedName>
    <definedName name="Z_A3C75661_E55A_40A8_B07E_A144DE95458F_.wvu.FilterData" localSheetId="84" hidden="1">'лиц 6'!$A$2:$M$239</definedName>
    <definedName name="Z_A3C75661_E55A_40A8_B07E_A144DE95458F_.wvu.FilterData" localSheetId="94" hidden="1">'сш 135'!$A$2:$N$239</definedName>
    <definedName name="Z_A3C75661_E55A_40A8_B07E_A144DE95458F_.wvu.FilterData" localSheetId="88" hidden="1">'сш 46'!$A$2:$M$239</definedName>
    <definedName name="Z_A3C75661_E55A_40A8_B07E_A144DE95458F_.wvu.FilterData" localSheetId="89" hidden="1">'сш 49'!$A$2:$M$239</definedName>
    <definedName name="Z_A3C75661_E55A_40A8_B07E_A144DE95458F_.wvu.FilterData" localSheetId="90" hidden="1">'сш 55'!$A$2:$M$248</definedName>
    <definedName name="Z_A3C75661_E55A_40A8_B07E_A144DE95458F_.wvu.FilterData" localSheetId="91" hidden="1">'сш 63'!$A$2:$M$239</definedName>
    <definedName name="Z_A3C75661_E55A_40A8_B07E_A144DE95458F_.wvu.FilterData" localSheetId="85" hidden="1">'сш 8'!$A$2:$M$239</definedName>
    <definedName name="Z_A3C75661_E55A_40A8_B07E_A144DE95458F_.wvu.FilterData" localSheetId="92" hidden="1">'сш 81'!$A$2:$M$239</definedName>
    <definedName name="Z_A3C75661_E55A_40A8_B07E_A144DE95458F_.wvu.FilterData" localSheetId="93" hidden="1">'сш 90'!$A$2:$N$239</definedName>
    <definedName name="Z_A3C75661_E55A_40A8_B07E_A144DE95458F_.wvu.PrintArea" localSheetId="86" hidden="1">'гим 10'!$A$1:$M$187</definedName>
    <definedName name="Z_A3C75661_E55A_40A8_B07E_A144DE95458F_.wvu.PrintArea" localSheetId="82" hidden="1">'гим 4'!$A$1:$M$239</definedName>
    <definedName name="Z_A3C75661_E55A_40A8_B07E_A144DE95458F_.wvu.PrintArea" localSheetId="83" hidden="1">'гим 6'!$A$1:$M$187</definedName>
    <definedName name="Z_A3C75661_E55A_40A8_B07E_A144DE95458F_.wvu.PrintArea" localSheetId="87" hidden="1">'лиц 11'!$A$1:$M$188</definedName>
    <definedName name="Z_A3C75661_E55A_40A8_B07E_A144DE95458F_.wvu.PrintArea" localSheetId="84" hidden="1">'лиц 6'!$A$1:$M$239</definedName>
    <definedName name="Z_A3C75661_E55A_40A8_B07E_A144DE95458F_.wvu.PrintArea" localSheetId="94" hidden="1">'сш 135'!$A$1:$M$179</definedName>
    <definedName name="Z_A3C75661_E55A_40A8_B07E_A144DE95458F_.wvu.PrintArea" localSheetId="88" hidden="1">'сш 46'!$A$1:$M$188</definedName>
    <definedName name="Z_A3C75661_E55A_40A8_B07E_A144DE95458F_.wvu.PrintArea" localSheetId="89" hidden="1">'сш 49'!$A$1:$M$188</definedName>
    <definedName name="Z_A3C75661_E55A_40A8_B07E_A144DE95458F_.wvu.PrintArea" localSheetId="90" hidden="1">'сш 55'!$A$1:$M$239</definedName>
    <definedName name="Z_A3C75661_E55A_40A8_B07E_A144DE95458F_.wvu.PrintArea" localSheetId="91" hidden="1">'сш 63'!$A$1:$M$188</definedName>
    <definedName name="Z_A3C75661_E55A_40A8_B07E_A144DE95458F_.wvu.PrintArea" localSheetId="85" hidden="1">'сш 8'!$A$1:$M$222</definedName>
    <definedName name="Z_A3C75661_E55A_40A8_B07E_A144DE95458F_.wvu.PrintArea" localSheetId="92" hidden="1">'сш 81'!$A$1:$M$236</definedName>
    <definedName name="Z_A3C75661_E55A_40A8_B07E_A144DE95458F_.wvu.PrintArea" localSheetId="93" hidden="1">'сш 90'!$A$1:$M$188</definedName>
    <definedName name="Z_A3C75661_E55A_40A8_B07E_A144DE95458F_.wvu.PrintTitles" localSheetId="86" hidden="1">'гим 10'!$2:$2</definedName>
    <definedName name="Z_A3C75661_E55A_40A8_B07E_A144DE95458F_.wvu.PrintTitles" localSheetId="82" hidden="1">'гим 4'!$2:$3</definedName>
    <definedName name="Z_A3C75661_E55A_40A8_B07E_A144DE95458F_.wvu.PrintTitles" localSheetId="83" hidden="1">'гим 6'!$2:$3</definedName>
    <definedName name="Z_A3C75661_E55A_40A8_B07E_A144DE95458F_.wvu.PrintTitles" localSheetId="87" hidden="1">'лиц 11'!$2:$2</definedName>
    <definedName name="Z_A3C75661_E55A_40A8_B07E_A144DE95458F_.wvu.PrintTitles" localSheetId="84" hidden="1">'лиц 6'!$2:$3</definedName>
    <definedName name="Z_A3C75661_E55A_40A8_B07E_A144DE95458F_.wvu.PrintTitles" localSheetId="94" hidden="1">'сш 135'!$2:$2</definedName>
    <definedName name="Z_A3C75661_E55A_40A8_B07E_A144DE95458F_.wvu.PrintTitles" localSheetId="88" hidden="1">'сш 46'!$2:$2</definedName>
    <definedName name="Z_A3C75661_E55A_40A8_B07E_A144DE95458F_.wvu.PrintTitles" localSheetId="89" hidden="1">'сш 49'!$2:$3</definedName>
    <definedName name="Z_A3C75661_E55A_40A8_B07E_A144DE95458F_.wvu.PrintTitles" localSheetId="90" hidden="1">'сш 55'!$2:$2</definedName>
    <definedName name="Z_A3C75661_E55A_40A8_B07E_A144DE95458F_.wvu.PrintTitles" localSheetId="91" hidden="1">'сш 63'!$2:$2</definedName>
    <definedName name="Z_A3C75661_E55A_40A8_B07E_A144DE95458F_.wvu.PrintTitles" localSheetId="85" hidden="1">'сш 8'!$2:$3</definedName>
    <definedName name="Z_A3C75661_E55A_40A8_B07E_A144DE95458F_.wvu.PrintTitles" localSheetId="92" hidden="1">'сш 81'!$2:$2</definedName>
    <definedName name="Z_A3C75661_E55A_40A8_B07E_A144DE95458F_.wvu.PrintTitles" localSheetId="93" hidden="1">'сш 90'!$2:$2</definedName>
    <definedName name="Z_A3C75661_E55A_40A8_B07E_A144DE95458F_.wvu.Rows" localSheetId="86" hidden="1">'гим 10'!$8:$19,'гим 10'!$32:$63,'гим 10'!$68:$71,'гим 10'!$80:$103,'гим 10'!$112:$115,'гим 10'!$120:$135,'гим 10'!$144:$147,'гим 10'!$156:$240</definedName>
    <definedName name="Z_A3C75661_E55A_40A8_B07E_A144DE95458F_.wvu.Rows" localSheetId="82" hidden="1">'гим 4'!$8:$11,'гим 4'!$24:$27,'гим 4'!$36:$51,'гим 4'!$68:$83,'гим 4'!$88:$91,'гим 4'!$96:$103,'гим 4'!$112:$115,'гим 4'!$120:$127,'гим 4'!$156:$239</definedName>
    <definedName name="Z_A3C75661_E55A_40A8_B07E_A144DE95458F_.wvu.Rows" localSheetId="83" hidden="1">'гим 6'!$8:$11,'гим 6'!$20:$27,'гим 6'!$32:$35,'гим 6'!$40:$43,'гим 6'!$48:$59,'гим 6'!$68:$75,'гим 6'!$88:$99,'гим 6'!$104:$107,'гим 6'!$112:$115,'гим 6'!$120:$127,'гим 6'!$132:$135,'гим 6'!$144:$147,'гим 6'!$152:$240</definedName>
    <definedName name="Z_A3C75661_E55A_40A8_B07E_A144DE95458F_.wvu.Rows" localSheetId="87" hidden="1">'лиц 11'!$8:$15,'лиц 11'!$20:$27,'лиц 11'!$32:$43,'лиц 11'!$48:$59,'лиц 11'!$68:$75,'лиц 11'!$80:$83,'лиц 11'!$88:$99,'лиц 11'!$112:$115,'лиц 11'!$120:$127,'лиц 11'!$132:$135,'лиц 11'!$156:$240</definedName>
    <definedName name="Z_A3C75661_E55A_40A8_B07E_A144DE95458F_.wvu.Rows" localSheetId="88" hidden="1">'сш 46'!$8:$15,'сш 46'!$20:$27,'сш 46'!$32:$43,'сш 46'!$48:$75,'сш 46'!$84:$91,'сш 46'!$96:$115,'сш 46'!$120:$127,'сш 46'!$156:$240</definedName>
    <definedName name="Z_A3C75661_E55A_40A8_B07E_A144DE95458F_.wvu.Rows" localSheetId="85" hidden="1">'сш 8'!$12:$27,'сш 8'!$32:$43,'сш 8'!$52:$59,'сш 8'!$64:$67,'сш 8'!$72:$75,'сш 8'!$80:$91,'сш 8'!$100:$111,'сш 8'!$120:$127,'сш 8'!$132:$135,'сш 8'!$144:$147,'сш 8'!$156:$183,'сш 8'!$188:$215,'сш 8'!$220:$240</definedName>
    <definedName name="Z_AB2F9799_FA11_4F5B_9C65_7708F8329E08_.wvu.Cols" localSheetId="32" hidden="1">Г16!#REF!</definedName>
    <definedName name="Z_AB2F9799_FA11_4F5B_9C65_7708F8329E08_.wvu.Cols" localSheetId="29" hidden="1">Г2!#REF!</definedName>
    <definedName name="Z_AB2F9799_FA11_4F5B_9C65_7708F8329E08_.wvu.Cols" localSheetId="30" hidden="1">Г8!#REF!</definedName>
    <definedName name="Z_AB2F9799_FA11_4F5B_9C65_7708F8329E08_.wvu.Cols" localSheetId="31" hidden="1">Г9!#REF!</definedName>
    <definedName name="Z_AB2F9799_FA11_4F5B_9C65_7708F8329E08_.wvu.Cols" localSheetId="33" hidden="1">Л2!#REF!</definedName>
    <definedName name="Z_AB2F9799_FA11_4F5B_9C65_7708F8329E08_.wvu.Cols" localSheetId="35" hidden="1">Л28!#REF!</definedName>
    <definedName name="Z_AB2F9799_FA11_4F5B_9C65_7708F8329E08_.wvu.Cols" localSheetId="34" hidden="1">Л7!#REF!</definedName>
    <definedName name="Z_AB2F9799_FA11_4F5B_9C65_7708F8329E08_.wvu.Cols" localSheetId="36" hidden="1">Прог131!#REF!</definedName>
    <definedName name="Z_AB2F9799_FA11_4F5B_9C65_7708F8329E08_.wvu.Cols" localSheetId="20" hidden="1">'СШ 10'!#REF!</definedName>
    <definedName name="Z_AB2F9799_FA11_4F5B_9C65_7708F8329E08_.wvu.Cols" localSheetId="21" hidden="1">СШ12!#REF!</definedName>
    <definedName name="Z_AB2F9799_FA11_4F5B_9C65_7708F8329E08_.wvu.Cols" localSheetId="27" hidden="1">СШ153!#REF!</definedName>
    <definedName name="Z_AB2F9799_FA11_4F5B_9C65_7708F8329E08_.wvu.Cols" localSheetId="28" hidden="1">СШ155!#REF!</definedName>
    <definedName name="Z_AB2F9799_FA11_4F5B_9C65_7708F8329E08_.wvu.Cols" localSheetId="22" hidden="1">СШ19!#REF!</definedName>
    <definedName name="Z_AB2F9799_FA11_4F5B_9C65_7708F8329E08_.wvu.Cols" localSheetId="23" hidden="1">СШ27!#REF!</definedName>
    <definedName name="Z_AB2F9799_FA11_4F5B_9C65_7708F8329E08_.wvu.Cols" localSheetId="24" hidden="1">СШ32!#REF!</definedName>
    <definedName name="Z_AB2F9799_FA11_4F5B_9C65_7708F8329E08_.wvu.Cols" localSheetId="19" hidden="1">СШ4!#REF!</definedName>
    <definedName name="Z_AB2F9799_FA11_4F5B_9C65_7708F8329E08_.wvu.Cols" localSheetId="25" hidden="1">СШ51!#REF!</definedName>
    <definedName name="Z_AB2F9799_FA11_4F5B_9C65_7708F8329E08_.wvu.Cols" localSheetId="26" hidden="1">СШ86!#REF!</definedName>
    <definedName name="Z_AB2F9799_FA11_4F5B_9C65_7708F8329E08_.wvu.FilterData" localSheetId="32" hidden="1">Г16!$B$3:$N$229</definedName>
    <definedName name="Z_AB2F9799_FA11_4F5B_9C65_7708F8329E08_.wvu.FilterData" localSheetId="29" hidden="1">Г2!$A$2:$N$227</definedName>
    <definedName name="Z_AB2F9799_FA11_4F5B_9C65_7708F8329E08_.wvu.FilterData" localSheetId="30" hidden="1">Г8!$B$2:$N$227</definedName>
    <definedName name="Z_AB2F9799_FA11_4F5B_9C65_7708F8329E08_.wvu.FilterData" localSheetId="31" hidden="1">Г9!$A$2:$N$227</definedName>
    <definedName name="Z_AB2F9799_FA11_4F5B_9C65_7708F8329E08_.wvu.FilterData" localSheetId="33" hidden="1">Л2!$A$2:$N$228</definedName>
    <definedName name="Z_AB2F9799_FA11_4F5B_9C65_7708F8329E08_.wvu.FilterData" localSheetId="35" hidden="1">Л28!$A$3:$N$228</definedName>
    <definedName name="Z_AB2F9799_FA11_4F5B_9C65_7708F8329E08_.wvu.FilterData" localSheetId="34" hidden="1">Л7!$B$2:$N$227</definedName>
    <definedName name="Z_AB2F9799_FA11_4F5B_9C65_7708F8329E08_.wvu.FilterData" localSheetId="36" hidden="1">Прог131!$B$3:$N$332</definedName>
    <definedName name="Z_AB2F9799_FA11_4F5B_9C65_7708F8329E08_.wvu.FilterData" localSheetId="20" hidden="1">'СШ 10'!$B$2:$N$227</definedName>
    <definedName name="Z_AB2F9799_FA11_4F5B_9C65_7708F8329E08_.wvu.FilterData" localSheetId="21" hidden="1">СШ12!$A$2:$N$227</definedName>
    <definedName name="Z_AB2F9799_FA11_4F5B_9C65_7708F8329E08_.wvu.FilterData" localSheetId="27" hidden="1">СШ153!$A$3:$N$332</definedName>
    <definedName name="Z_AB2F9799_FA11_4F5B_9C65_7708F8329E08_.wvu.FilterData" localSheetId="28" hidden="1">СШ155!$A$2:$N$227</definedName>
    <definedName name="Z_AB2F9799_FA11_4F5B_9C65_7708F8329E08_.wvu.FilterData" localSheetId="22" hidden="1">СШ19!$A$2:$N$227</definedName>
    <definedName name="Z_AB2F9799_FA11_4F5B_9C65_7708F8329E08_.wvu.FilterData" localSheetId="23" hidden="1">СШ27!$A$3:$N$228</definedName>
    <definedName name="Z_AB2F9799_FA11_4F5B_9C65_7708F8329E08_.wvu.FilterData" localSheetId="24" hidden="1">СШ32!$A$3:$N$228</definedName>
    <definedName name="Z_AB2F9799_FA11_4F5B_9C65_7708F8329E08_.wvu.FilterData" localSheetId="19" hidden="1">СШ4!$A$2:$N$227</definedName>
    <definedName name="Z_AB2F9799_FA11_4F5B_9C65_7708F8329E08_.wvu.FilterData" localSheetId="25" hidden="1">СШ51!$A$3:$N$228</definedName>
    <definedName name="Z_AB2F9799_FA11_4F5B_9C65_7708F8329E08_.wvu.FilterData" localSheetId="26" hidden="1">СШ86!$B$3:$N$228</definedName>
    <definedName name="Z_AB2F9799_FA11_4F5B_9C65_7708F8329E08_.wvu.PrintArea" localSheetId="32" hidden="1">Г16!$A$1:$N$231</definedName>
    <definedName name="Z_AB2F9799_FA11_4F5B_9C65_7708F8329E08_.wvu.PrintArea" localSheetId="29" hidden="1">Г2!$A$1:$N$231</definedName>
    <definedName name="Z_AB2F9799_FA11_4F5B_9C65_7708F8329E08_.wvu.PrintArea" localSheetId="30" hidden="1">Г8!$A$1:$N$232</definedName>
    <definedName name="Z_AB2F9799_FA11_4F5B_9C65_7708F8329E08_.wvu.PrintArea" localSheetId="31" hidden="1">Г9!$A$1:$N$232</definedName>
    <definedName name="Z_AB2F9799_FA11_4F5B_9C65_7708F8329E08_.wvu.PrintArea" localSheetId="33" hidden="1">Л2!$A$1:$N$232</definedName>
    <definedName name="Z_AB2F9799_FA11_4F5B_9C65_7708F8329E08_.wvu.PrintArea" localSheetId="35" hidden="1">Л28!$A$1:$N$232</definedName>
    <definedName name="Z_AB2F9799_FA11_4F5B_9C65_7708F8329E08_.wvu.PrintArea" localSheetId="34" hidden="1">Л7!$A$1:$N$231</definedName>
    <definedName name="Z_AB2F9799_FA11_4F5B_9C65_7708F8329E08_.wvu.PrintArea" localSheetId="36" hidden="1">Прог131!$A$1:$N$337</definedName>
    <definedName name="Z_AB2F9799_FA11_4F5B_9C65_7708F8329E08_.wvu.PrintArea" localSheetId="20" hidden="1">'СШ 10'!$A$1:$N$233</definedName>
    <definedName name="Z_AB2F9799_FA11_4F5B_9C65_7708F8329E08_.wvu.PrintArea" localSheetId="21" hidden="1">СШ12!$A$1:$N$232</definedName>
    <definedName name="Z_AB2F9799_FA11_4F5B_9C65_7708F8329E08_.wvu.PrintArea" localSheetId="27" hidden="1">СШ153!$A$1:$N$339</definedName>
    <definedName name="Z_AB2F9799_FA11_4F5B_9C65_7708F8329E08_.wvu.PrintArea" localSheetId="28" hidden="1">СШ155!$A$1:$O$232</definedName>
    <definedName name="Z_AB2F9799_FA11_4F5B_9C65_7708F8329E08_.wvu.PrintArea" localSheetId="22" hidden="1">СШ19!$A$1:$O$232</definedName>
    <definedName name="Z_AB2F9799_FA11_4F5B_9C65_7708F8329E08_.wvu.PrintArea" localSheetId="23" hidden="1">СШ27!$A$1:$N$233</definedName>
    <definedName name="Z_AB2F9799_FA11_4F5B_9C65_7708F8329E08_.wvu.PrintArea" localSheetId="24" hidden="1">СШ32!$A$1:$N$232</definedName>
    <definedName name="Z_AB2F9799_FA11_4F5B_9C65_7708F8329E08_.wvu.PrintArea" localSheetId="19" hidden="1">СШ4!$A$1:$N$233</definedName>
    <definedName name="Z_AB2F9799_FA11_4F5B_9C65_7708F8329E08_.wvu.PrintArea" localSheetId="25" hidden="1">СШ51!$A$1:$N$232</definedName>
    <definedName name="Z_AB2F9799_FA11_4F5B_9C65_7708F8329E08_.wvu.PrintArea" localSheetId="26" hidden="1">СШ86!$A$1:$N$232</definedName>
    <definedName name="Z_AFEA5D7D_9620_4067_B909_D1E076F91A0F_.wvu.FilterData" localSheetId="32" hidden="1">Г16!$B$3:$N$228</definedName>
    <definedName name="Z_AFEA5D7D_9620_4067_B909_D1E076F91A0F_.wvu.FilterData" localSheetId="33" hidden="1">Л2!$A$2:$N$227</definedName>
    <definedName name="Z_AFEA5D7D_9620_4067_B909_D1E076F91A0F_.wvu.FilterData" localSheetId="35" hidden="1">Л28!$A$3:$N$228</definedName>
    <definedName name="Z_AFEA5D7D_9620_4067_B909_D1E076F91A0F_.wvu.FilterData" localSheetId="34" hidden="1">Л7!$B$2:$N$227</definedName>
    <definedName name="Z_B264EA3B_48EE_433B_A786_FFAD0A69DAAD_.wvu.FilterData" localSheetId="90" hidden="1">'сш 55'!$A$2:$M$248</definedName>
    <definedName name="Z_B264EA3B_48EE_433B_A786_FFAD0A69DAAD_.wvu.FilterData" localSheetId="92" hidden="1">'сш 81'!$A$2:$M$239</definedName>
    <definedName name="Z_C6FC0488_59A6_447C_BA76_D4FB8A8F90D8_.wvu.FilterData" localSheetId="23" hidden="1">СШ27!$A$3:$N$228</definedName>
    <definedName name="Z_C6FC0488_59A6_447C_BA76_D4FB8A8F90D8_.wvu.FilterData" localSheetId="24" hidden="1">СШ32!$A$3:$N$228</definedName>
    <definedName name="Z_D3A8EDD1_C3B8_4FE2_B2F6_F3093B540EBE_.wvu.FilterData" localSheetId="34" hidden="1">Л7!$B$2:$N$227</definedName>
    <definedName name="Z_D5B9AE79_2F54_4DE0_B0CC_3F7B11FAB742_.wvu.FilterData" localSheetId="29" hidden="1">Г2!$A$2:$N$227</definedName>
    <definedName name="Z_D5B9AE79_2F54_4DE0_B0CC_3F7B11FAB742_.wvu.FilterData" localSheetId="33" hidden="1">Л2!$A$2:$N$228</definedName>
    <definedName name="Z_F9447D58_D45B_4769_99BD_593EB93B6BC4_.wvu.FilterData" localSheetId="33" hidden="1">Л2!$A$2:$N$227</definedName>
    <definedName name="Z_F9447D58_D45B_4769_99BD_593EB93B6BC4_.wvu.FilterData" localSheetId="34" hidden="1">Л7!$B$2:$N$227</definedName>
    <definedName name="Z_F990926A_891B_4D7F_A11B_28CC6F968058_.wvu.FilterData" localSheetId="30" hidden="1">Г8!$B$2:$N$227</definedName>
    <definedName name="Z_FD3CBD6C_3830_4049_B25B_0B0D7FDEA01F_.wvu.FilterData" localSheetId="86" hidden="1">'гим 10'!$A$2:$M$134</definedName>
    <definedName name="Z_FD3CBD6C_3830_4049_B25B_0B0D7FDEA01F_.wvu.FilterData" localSheetId="87" hidden="1">'лиц 11'!$A$2:$M$236</definedName>
    <definedName name="Z_FD3CBD6C_3830_4049_B25B_0B0D7FDEA01F_.wvu.FilterData" localSheetId="88" hidden="1">'сш 46'!$A$2:$M$135</definedName>
    <definedName name="Z_FD3CBD6C_3830_4049_B25B_0B0D7FDEA01F_.wvu.FilterData" localSheetId="89" hidden="1">'сш 49'!$A$2:$M$135</definedName>
    <definedName name="Z_FD3CBD6C_3830_4049_B25B_0B0D7FDEA01F_.wvu.FilterData" localSheetId="85" hidden="1">'сш 8'!$A$2:$M$135</definedName>
    <definedName name="_xlnm.Print_Titles" localSheetId="11">'133'!$2:$3</definedName>
    <definedName name="_xlnm.Print_Titles" localSheetId="1">'21'!$2:$3</definedName>
    <definedName name="_xlnm.Print_Titles" localSheetId="0">'3'!$2:$3</definedName>
    <definedName name="_xlnm.Print_Titles" localSheetId="2">'30'!$2:$3</definedName>
    <definedName name="_xlnm.Print_Titles" localSheetId="3">'36'!$2:$3</definedName>
    <definedName name="_xlnm.Print_Titles" localSheetId="4">'39'!$2:$3</definedName>
    <definedName name="_xlnm.Print_Titles" localSheetId="5">'72'!$2:$3</definedName>
    <definedName name="_xlnm.Print_Titles" localSheetId="6">'73'!$2:$3</definedName>
    <definedName name="_xlnm.Print_Titles" localSheetId="7">'82'!$2:$3</definedName>
    <definedName name="_xlnm.Print_Titles" localSheetId="8">'84'!$2:$3</definedName>
    <definedName name="_xlnm.Print_Titles" localSheetId="9">'95'!$2:$3</definedName>
    <definedName name="_xlnm.Print_Titles" localSheetId="10">'99'!$2:$3</definedName>
    <definedName name="_xlnm.Print_Titles" localSheetId="17">Г13!$2:$3</definedName>
    <definedName name="_xlnm.Print_Titles" localSheetId="16">Г3!$2:$3</definedName>
    <definedName name="_xlnm.Print_Titles" localSheetId="86">'гим 10'!$2:$2</definedName>
    <definedName name="_xlnm.Print_Titles" localSheetId="82">'гим 4'!$2:$3</definedName>
    <definedName name="_xlnm.Print_Titles" localSheetId="83">'гим 6'!$2:$3</definedName>
    <definedName name="_xlnm.Print_Titles" localSheetId="18">Интернат!$2:$3</definedName>
    <definedName name="_xlnm.Print_Titles" localSheetId="12">Л1!$2:$3</definedName>
    <definedName name="_xlnm.Print_Titles" localSheetId="14">Л10!$2:$3</definedName>
    <definedName name="_xlnm.Print_Titles" localSheetId="13">Л8!$2:$3</definedName>
    <definedName name="_xlnm.Print_Titles" localSheetId="87">'лиц 11'!$2:$2</definedName>
    <definedName name="_xlnm.Print_Titles" localSheetId="84">'лиц 6'!$2:$3</definedName>
    <definedName name="_xlnm.Print_Titles" localSheetId="94">'сш 135'!$2:$2</definedName>
    <definedName name="_xlnm.Print_Titles" localSheetId="88">'сш 46'!$2:$2</definedName>
    <definedName name="_xlnm.Print_Titles" localSheetId="89">'сш 49'!$2:$3</definedName>
    <definedName name="_xlnm.Print_Titles" localSheetId="90">'сш 55'!$2:$2</definedName>
    <definedName name="_xlnm.Print_Titles" localSheetId="91">'сш 63'!$2:$2</definedName>
    <definedName name="_xlnm.Print_Titles" localSheetId="85">'сш 8'!$2:$3</definedName>
    <definedName name="_xlnm.Print_Titles" localSheetId="92">'сш 81'!$2:$2</definedName>
    <definedName name="_xlnm.Print_Titles" localSheetId="93">'сш 90'!$2:$2</definedName>
    <definedName name="_xlnm.Print_Titles" localSheetId="15">Универс!$2:$3</definedName>
    <definedName name="_xlnm.Print_Area" localSheetId="37">'1'!$A$1:$N$111</definedName>
    <definedName name="_xlnm.Print_Area" localSheetId="50">'108'!$A$2:$N$110</definedName>
    <definedName name="_xlnm.Print_Area" localSheetId="51">'115'!$A$2:$N$111</definedName>
    <definedName name="_xlnm.Print_Area" localSheetId="52">'121'!$A$2:$N$110</definedName>
    <definedName name="_xlnm.Print_Area" localSheetId="53">'129'!$A$2:$N$103</definedName>
    <definedName name="_xlnm.Print_Area" localSheetId="11">'133'!$A$1:$N$344</definedName>
    <definedName name="_xlnm.Print_Area" localSheetId="54">'134'!$A$2:$N$116</definedName>
    <definedName name="_xlnm.Print_Area" localSheetId="81">'137'!$A$1:$O$174</definedName>
    <definedName name="_xlnm.Print_Area" localSheetId="55">'139'!$A$2:$N$111</definedName>
    <definedName name="_xlnm.Print_Area" localSheetId="70">'14'!$A$1:$O$198</definedName>
    <definedName name="_xlnm.Print_Area" localSheetId="56">'141'!$A$2:$N$112</definedName>
    <definedName name="_xlnm.Print_Area" localSheetId="57">'143'!$A$2:$N$110</definedName>
    <definedName name="_xlnm.Print_Area" localSheetId="58">'144'!$A$2:$N$111</definedName>
    <definedName name="_xlnm.Print_Area" localSheetId="59">'145'!$A$2:$N$110</definedName>
    <definedName name="_xlnm.Print_Area" localSheetId="60">'147'!$A$2:$N$111</definedName>
    <definedName name="_xlnm.Print_Area" localSheetId="61">'149'!$A$2:$N$110</definedName>
    <definedName name="_xlnm.Print_Area" localSheetId="62">'150'!$A$2:$N$103</definedName>
    <definedName name="_xlnm.Print_Area" localSheetId="63">'151'!$A$2:$N$111</definedName>
    <definedName name="_xlnm.Print_Area" localSheetId="64">'152'!$A$2:$N$139</definedName>
    <definedName name="_xlnm.Print_Area" localSheetId="65">'154'!$A$2:$N$110</definedName>
    <definedName name="_xlnm.Print_Area" localSheetId="66">'156'!$A$2:$N$110</definedName>
    <definedName name="_xlnm.Print_Area" localSheetId="71">'17'!$A$1:$O$174</definedName>
    <definedName name="_xlnm.Print_Area" localSheetId="41">'18'!$A$2:$N$110</definedName>
    <definedName name="_xlnm.Print_Area" localSheetId="38">'2'!$A$2:$N$110</definedName>
    <definedName name="_xlnm.Print_Area" localSheetId="1">'21'!$A$1:$N$226</definedName>
    <definedName name="_xlnm.Print_Area" localSheetId="72">'23'!$A$1:$O$174</definedName>
    <definedName name="_xlnm.Print_Area" localSheetId="42">'24'!$A$2:$N$110</definedName>
    <definedName name="_xlnm.Print_Area" localSheetId="0">'3'!$A$1:$N$233</definedName>
    <definedName name="_xlnm.Print_Area" localSheetId="2">'30'!$A$1:$N$228</definedName>
    <definedName name="_xlnm.Print_Area" localSheetId="73">'34'!$A$1:$O$174</definedName>
    <definedName name="_xlnm.Print_Area" localSheetId="3">'36'!$A$1:$N$228</definedName>
    <definedName name="_xlnm.Print_Area" localSheetId="4">'39'!$A$1:$N$228</definedName>
    <definedName name="_xlnm.Print_Area" localSheetId="74">'42'!$A$1:$O$174</definedName>
    <definedName name="_xlnm.Print_Area" localSheetId="75">'45'!$A$1:$O$174</definedName>
    <definedName name="_xlnm.Print_Area" localSheetId="39">'5'!$A$2:$N$111</definedName>
    <definedName name="_xlnm.Print_Area" localSheetId="43">'56'!$A$2:$N$110</definedName>
    <definedName name="_xlnm.Print_Area" localSheetId="68">'6'!$A$1:$O$174</definedName>
    <definedName name="_xlnm.Print_Area" localSheetId="76">'62'!$A$1:$O$174</definedName>
    <definedName name="_xlnm.Print_Area" localSheetId="44">'66'!$A$2:$N$110</definedName>
    <definedName name="_xlnm.Print_Area" localSheetId="45">'69'!$A$2:$N$110</definedName>
    <definedName name="_xlnm.Print_Area" localSheetId="40">'7'!$A$2:$N$111</definedName>
    <definedName name="_xlnm.Print_Area" localSheetId="46">'70'!$A$2:$N$110</definedName>
    <definedName name="_xlnm.Print_Area" localSheetId="5">'72'!$A$1:$N$226</definedName>
    <definedName name="_xlnm.Print_Area" localSheetId="6">'73'!$A$1:$N$227</definedName>
    <definedName name="_xlnm.Print_Area" localSheetId="77">'76'!$A$1:$O$174</definedName>
    <definedName name="_xlnm.Print_Area" localSheetId="78">'78'!$A$1:$O$198</definedName>
    <definedName name="_xlnm.Print_Area" localSheetId="7">'82'!$A$1:$N$227</definedName>
    <definedName name="_xlnm.Print_Area" localSheetId="8">'84'!$A$1:$N$226</definedName>
    <definedName name="_xlnm.Print_Area" localSheetId="47">'85'!$A$2:$N$110</definedName>
    <definedName name="_xlnm.Print_Area" localSheetId="69">'9'!$A$1:$O$198</definedName>
    <definedName name="_xlnm.Print_Area" localSheetId="48">'91'!$A$2:$N$111</definedName>
    <definedName name="_xlnm.Print_Area" localSheetId="79">'92'!$A$1:$N$174</definedName>
    <definedName name="_xlnm.Print_Area" localSheetId="80">'93'!$A$1:$O$174</definedName>
    <definedName name="_xlnm.Print_Area" localSheetId="9">'95'!$A$1:$N$225</definedName>
    <definedName name="_xlnm.Print_Area" localSheetId="49">'98'!$A$2:$N$110</definedName>
    <definedName name="_xlnm.Print_Area" localSheetId="10">'99'!$A$1:$N$228</definedName>
    <definedName name="_xlnm.Print_Area" localSheetId="17">Г13!$A$1:$N$222</definedName>
    <definedName name="_xlnm.Print_Area" localSheetId="32">Г16!$A$1:$N$231</definedName>
    <definedName name="_xlnm.Print_Area" localSheetId="29">Г2!$A$1:$N$231</definedName>
    <definedName name="_xlnm.Print_Area" localSheetId="16">Г3!$A$1:$N$224</definedName>
    <definedName name="_xlnm.Print_Area" localSheetId="30">Г8!$A$1:$N$232</definedName>
    <definedName name="_xlnm.Print_Area" localSheetId="31">Г9!$A$1:$N$232</definedName>
    <definedName name="_xlnm.Print_Area" localSheetId="86">'гим 10'!$A$1:$M$241</definedName>
    <definedName name="_xlnm.Print_Area" localSheetId="82">'гим 4'!$A$1:$M$241</definedName>
    <definedName name="_xlnm.Print_Area" localSheetId="83">'гим 6'!$A$1:$M$241</definedName>
    <definedName name="_xlnm.Print_Area" localSheetId="18">Интернат!$A$1:$N$225</definedName>
    <definedName name="_xlnm.Print_Area" localSheetId="12">Л1!$A$1:$N$226</definedName>
    <definedName name="_xlnm.Print_Area" localSheetId="14">Л10!$A$1:$N$225</definedName>
    <definedName name="_xlnm.Print_Area" localSheetId="33">Л2!$A$1:$N$232</definedName>
    <definedName name="_xlnm.Print_Area" localSheetId="35">Л28!$A$1:$N$232</definedName>
    <definedName name="_xlnm.Print_Area" localSheetId="34">Л7!$A$1:$N$231</definedName>
    <definedName name="_xlnm.Print_Area" localSheetId="13">Л8!$A$1:$N$226</definedName>
    <definedName name="_xlnm.Print_Area" localSheetId="87">'лиц 11'!$A$1:$M$241</definedName>
    <definedName name="_xlnm.Print_Area" localSheetId="84">'лиц 6'!$A$1:$M$241</definedName>
    <definedName name="_xlnm.Print_Area" localSheetId="36">Прог131!$A$1:$N$337</definedName>
    <definedName name="_xlnm.Print_Area" localSheetId="20">'СШ 10'!$A$1:$N$233</definedName>
    <definedName name="_xlnm.Print_Area" localSheetId="94">'сш 135'!$A$1:$M$241</definedName>
    <definedName name="_xlnm.Print_Area" localSheetId="88">'сш 46'!$A$1:$M$241</definedName>
    <definedName name="_xlnm.Print_Area" localSheetId="89">'сш 49'!$A$1:$M$241</definedName>
    <definedName name="_xlnm.Print_Area" localSheetId="90">'сш 55'!$A$1:$M$241</definedName>
    <definedName name="_xlnm.Print_Area" localSheetId="91">'сш 63'!$A$1:$M$241</definedName>
    <definedName name="_xlnm.Print_Area" localSheetId="85">'сш 8'!$A$1:$M$241</definedName>
    <definedName name="_xlnm.Print_Area" localSheetId="92">'сш 81'!$A$1:$M$241</definedName>
    <definedName name="_xlnm.Print_Area" localSheetId="93">'сш 90'!$A$1:$M$241</definedName>
    <definedName name="_xlnm.Print_Area" localSheetId="21">СШ12!$A$1:$N$232</definedName>
    <definedName name="_xlnm.Print_Area" localSheetId="27">СШ153!$A$1:$N$339</definedName>
    <definedName name="_xlnm.Print_Area" localSheetId="28">СШ155!$A$1:$N$232</definedName>
    <definedName name="_xlnm.Print_Area" localSheetId="22">СШ19!$A$1:$N$232</definedName>
    <definedName name="_xlnm.Print_Area" localSheetId="23">СШ27!$A$1:$N$233</definedName>
    <definedName name="_xlnm.Print_Area" localSheetId="24">СШ32!$A$1:$N$232</definedName>
    <definedName name="_xlnm.Print_Area" localSheetId="19">СШ4!$A$1:$N$233</definedName>
    <definedName name="_xlnm.Print_Area" localSheetId="25">СШ51!$A$1:$N$232</definedName>
    <definedName name="_xlnm.Print_Area" localSheetId="26">СШ86!$A$1:$N$232</definedName>
    <definedName name="_xlnm.Print_Area" localSheetId="15">Универс!$A$1:$N$345</definedName>
  </definedNames>
  <calcPr calcId="145621"/>
</workbook>
</file>

<file path=xl/calcChain.xml><?xml version="1.0" encoding="utf-8"?>
<calcChain xmlns="http://schemas.openxmlformats.org/spreadsheetml/2006/main">
  <c r="J4" i="115" l="1"/>
  <c r="K4" i="115" s="1"/>
  <c r="J5" i="115"/>
  <c r="J6" i="115"/>
  <c r="J7" i="115"/>
  <c r="K7" i="115"/>
  <c r="L4" i="115" s="1"/>
  <c r="J8" i="115"/>
  <c r="K8" i="115" s="1"/>
  <c r="L8" i="115" s="1"/>
  <c r="J9" i="115"/>
  <c r="J10" i="115"/>
  <c r="J11" i="115"/>
  <c r="K11" i="115" s="1"/>
  <c r="J16" i="115"/>
  <c r="K16" i="115" s="1"/>
  <c r="L16" i="115" s="1"/>
  <c r="J17" i="115"/>
  <c r="J18" i="115"/>
  <c r="J19" i="115"/>
  <c r="K19" i="115" s="1"/>
  <c r="J20" i="115"/>
  <c r="K20" i="115"/>
  <c r="J21" i="115"/>
  <c r="J22" i="115"/>
  <c r="J23" i="115"/>
  <c r="K23" i="115" s="1"/>
  <c r="J24" i="115"/>
  <c r="K24" i="115"/>
  <c r="J25" i="115"/>
  <c r="J26" i="115"/>
  <c r="J27" i="115"/>
  <c r="K27" i="115"/>
  <c r="L24" i="115" s="1"/>
  <c r="J28" i="115"/>
  <c r="J29" i="115"/>
  <c r="K28" i="115" s="1"/>
  <c r="L28" i="115" s="1"/>
  <c r="J31" i="115"/>
  <c r="K31" i="115"/>
  <c r="J32" i="115"/>
  <c r="K32" i="115"/>
  <c r="J33" i="115"/>
  <c r="J34" i="115"/>
  <c r="J35" i="115"/>
  <c r="K35" i="115" s="1"/>
  <c r="J36" i="115"/>
  <c r="K36" i="115"/>
  <c r="L36" i="115"/>
  <c r="J37" i="115"/>
  <c r="J39" i="115"/>
  <c r="K39" i="115"/>
  <c r="J40" i="115"/>
  <c r="K40" i="115" s="1"/>
  <c r="L40" i="115" s="1"/>
  <c r="J41" i="115"/>
  <c r="J43" i="115"/>
  <c r="K43" i="115" s="1"/>
  <c r="J44" i="115"/>
  <c r="K44" i="115"/>
  <c r="J45" i="115"/>
  <c r="J46" i="115"/>
  <c r="J47" i="115"/>
  <c r="K47" i="115"/>
  <c r="L44" i="115" s="1"/>
  <c r="J48" i="115"/>
  <c r="K48" i="115" s="1"/>
  <c r="L48" i="115" s="1"/>
  <c r="J49" i="115"/>
  <c r="J50" i="115"/>
  <c r="J51" i="115"/>
  <c r="K51" i="115"/>
  <c r="J52" i="115"/>
  <c r="K52" i="115" s="1"/>
  <c r="J53" i="115"/>
  <c r="J55" i="115"/>
  <c r="K55" i="115" s="1"/>
  <c r="J56" i="115"/>
  <c r="K56" i="115"/>
  <c r="L56" i="115"/>
  <c r="J57" i="115"/>
  <c r="J59" i="115"/>
  <c r="K59" i="115"/>
  <c r="J60" i="115"/>
  <c r="K60" i="115" s="1"/>
  <c r="L60" i="115" s="1"/>
  <c r="J61" i="115"/>
  <c r="J63" i="115"/>
  <c r="K63" i="115" s="1"/>
  <c r="J64" i="115"/>
  <c r="K64" i="115"/>
  <c r="L64" i="115"/>
  <c r="J65" i="115"/>
  <c r="J67" i="115"/>
  <c r="K67" i="115"/>
  <c r="J68" i="115"/>
  <c r="K68" i="115" s="1"/>
  <c r="L68" i="115" s="1"/>
  <c r="J69" i="115"/>
  <c r="J70" i="115"/>
  <c r="J71" i="115"/>
  <c r="K71" i="115" s="1"/>
  <c r="J72" i="115"/>
  <c r="K72" i="115"/>
  <c r="J73" i="115"/>
  <c r="J74" i="115"/>
  <c r="J75" i="115"/>
  <c r="K75" i="115" s="1"/>
  <c r="J76" i="115"/>
  <c r="K76" i="115"/>
  <c r="L76" i="115"/>
  <c r="J77" i="115"/>
  <c r="J79" i="115"/>
  <c r="K79" i="115"/>
  <c r="J80" i="115"/>
  <c r="K80" i="115" s="1"/>
  <c r="L80" i="115" s="1"/>
  <c r="J81" i="115"/>
  <c r="J83" i="115"/>
  <c r="K83" i="115" s="1"/>
  <c r="J84" i="115"/>
  <c r="K84" i="115"/>
  <c r="J85" i="115"/>
  <c r="J86" i="115"/>
  <c r="J87" i="115"/>
  <c r="K87" i="115"/>
  <c r="L84" i="115" s="1"/>
  <c r="J88" i="115"/>
  <c r="J89" i="115"/>
  <c r="J91" i="115"/>
  <c r="K91" i="115" s="1"/>
  <c r="J92" i="115"/>
  <c r="K92" i="115"/>
  <c r="J93" i="115"/>
  <c r="J94" i="115"/>
  <c r="J95" i="115"/>
  <c r="K95" i="115" s="1"/>
  <c r="J96" i="115"/>
  <c r="K96" i="115"/>
  <c r="L96" i="115"/>
  <c r="J97" i="115"/>
  <c r="J99" i="115"/>
  <c r="K99" i="115"/>
  <c r="J100" i="115"/>
  <c r="K100" i="115" s="1"/>
  <c r="L100" i="115" s="1"/>
  <c r="J101" i="115"/>
  <c r="J103" i="115"/>
  <c r="K103" i="115" s="1"/>
  <c r="J104" i="115"/>
  <c r="K104" i="115"/>
  <c r="J105" i="115"/>
  <c r="J106" i="115"/>
  <c r="J107" i="115"/>
  <c r="K107" i="115"/>
  <c r="L104" i="115" s="1"/>
  <c r="J108" i="115"/>
  <c r="J109" i="115"/>
  <c r="J111" i="115"/>
  <c r="K111" i="115" s="1"/>
  <c r="J112" i="115"/>
  <c r="K112" i="115"/>
  <c r="J113" i="115"/>
  <c r="J115" i="115"/>
  <c r="K115" i="115"/>
  <c r="J116" i="115"/>
  <c r="J117" i="115"/>
  <c r="J119" i="115"/>
  <c r="K119" i="115" s="1"/>
  <c r="J120" i="115"/>
  <c r="K120" i="115"/>
  <c r="J121" i="115"/>
  <c r="J122" i="115"/>
  <c r="J123" i="115"/>
  <c r="K123" i="115" s="1"/>
  <c r="J124" i="115"/>
  <c r="K124" i="115"/>
  <c r="L124" i="115"/>
  <c r="J125" i="115"/>
  <c r="J127" i="115"/>
  <c r="K127" i="115"/>
  <c r="J128" i="115"/>
  <c r="K128" i="115" s="1"/>
  <c r="L128" i="115" s="1"/>
  <c r="J129" i="115"/>
  <c r="J131" i="115"/>
  <c r="K131" i="115" s="1"/>
  <c r="J132" i="115"/>
  <c r="K132" i="115"/>
  <c r="J133" i="115"/>
  <c r="J134" i="115"/>
  <c r="J135" i="115"/>
  <c r="K135" i="115"/>
  <c r="L132" i="115" s="1"/>
  <c r="J136" i="115"/>
  <c r="K136" i="115" s="1"/>
  <c r="L136" i="115" s="1"/>
  <c r="J137" i="115"/>
  <c r="J138" i="115"/>
  <c r="J139" i="115"/>
  <c r="K139" i="115"/>
  <c r="J140" i="115"/>
  <c r="K140" i="115" s="1"/>
  <c r="J141" i="115"/>
  <c r="J143" i="115"/>
  <c r="K143" i="115" s="1"/>
  <c r="J144" i="115"/>
  <c r="K144" i="115"/>
  <c r="J145" i="115"/>
  <c r="J146" i="115"/>
  <c r="J147" i="115"/>
  <c r="K147" i="115"/>
  <c r="L144" i="115" s="1"/>
  <c r="J148" i="115"/>
  <c r="K148" i="115" s="1"/>
  <c r="L148" i="115" s="1"/>
  <c r="J149" i="115"/>
  <c r="J151" i="115"/>
  <c r="K151" i="115" s="1"/>
  <c r="J152" i="115"/>
  <c r="K152" i="115"/>
  <c r="L152" i="115" s="1"/>
  <c r="J153" i="115"/>
  <c r="J155" i="115"/>
  <c r="K155" i="115"/>
  <c r="J156" i="115"/>
  <c r="K156" i="115" s="1"/>
  <c r="L156" i="115" s="1"/>
  <c r="J157" i="115"/>
  <c r="J158" i="115"/>
  <c r="J159" i="115"/>
  <c r="K159" i="115"/>
  <c r="J160" i="115"/>
  <c r="K160" i="115" s="1"/>
  <c r="J161" i="115"/>
  <c r="J163" i="115"/>
  <c r="K163" i="115" s="1"/>
  <c r="J164" i="115"/>
  <c r="K164" i="115"/>
  <c r="J165" i="115"/>
  <c r="J166" i="115"/>
  <c r="J167" i="115"/>
  <c r="K167" i="115"/>
  <c r="L164" i="115" s="1"/>
  <c r="J168" i="115"/>
  <c r="J169" i="115"/>
  <c r="J171" i="115"/>
  <c r="K171" i="115" s="1"/>
  <c r="J172" i="115"/>
  <c r="K172" i="115"/>
  <c r="L172" i="115" s="1"/>
  <c r="J173" i="115"/>
  <c r="J174" i="115"/>
  <c r="J175" i="115"/>
  <c r="K175" i="115" s="1"/>
  <c r="J176" i="115"/>
  <c r="K176" i="115"/>
  <c r="J177" i="115"/>
  <c r="J178" i="115"/>
  <c r="J179" i="115"/>
  <c r="K179" i="115"/>
  <c r="L176" i="115" s="1"/>
  <c r="J180" i="115"/>
  <c r="J181" i="115"/>
  <c r="J182" i="115"/>
  <c r="J183" i="115"/>
  <c r="K183" i="115"/>
  <c r="J184" i="115"/>
  <c r="K184" i="115" s="1"/>
  <c r="L184" i="115" s="1"/>
  <c r="J185" i="115"/>
  <c r="J187" i="115"/>
  <c r="K187" i="115" s="1"/>
  <c r="J188" i="115"/>
  <c r="K188" i="115"/>
  <c r="L188" i="115"/>
  <c r="J189" i="115"/>
  <c r="J191" i="115"/>
  <c r="K191" i="115"/>
  <c r="J192" i="115"/>
  <c r="K192" i="115" s="1"/>
  <c r="J193" i="115"/>
  <c r="J194" i="115"/>
  <c r="J195" i="115"/>
  <c r="K195" i="115" s="1"/>
  <c r="J196" i="115"/>
  <c r="K196" i="115"/>
  <c r="J197" i="115"/>
  <c r="J199" i="115"/>
  <c r="K199" i="115"/>
  <c r="J200" i="115"/>
  <c r="K200" i="115" s="1"/>
  <c r="J201" i="115"/>
  <c r="J203" i="115"/>
  <c r="K203" i="115" s="1"/>
  <c r="J204" i="115"/>
  <c r="K204" i="115"/>
  <c r="J205" i="115"/>
  <c r="J206" i="115"/>
  <c r="J207" i="115"/>
  <c r="K207" i="115" s="1"/>
  <c r="J208" i="115"/>
  <c r="K208" i="115"/>
  <c r="J209" i="115"/>
  <c r="J210" i="115"/>
  <c r="J211" i="115"/>
  <c r="K211" i="115"/>
  <c r="L208" i="115" s="1"/>
  <c r="J212" i="115"/>
  <c r="K212" i="115" s="1"/>
  <c r="L212" i="115" s="1"/>
  <c r="J213" i="115"/>
  <c r="J215" i="115"/>
  <c r="K215" i="115" s="1"/>
  <c r="J216" i="115"/>
  <c r="K216" i="115"/>
  <c r="L216" i="115" s="1"/>
  <c r="J217" i="115"/>
  <c r="J219" i="115"/>
  <c r="K219" i="115"/>
  <c r="J220" i="115"/>
  <c r="K220" i="115" s="1"/>
  <c r="L220" i="115" s="1"/>
  <c r="J221" i="115"/>
  <c r="J223" i="115"/>
  <c r="K223" i="115" s="1"/>
  <c r="J224" i="115"/>
  <c r="K224" i="115"/>
  <c r="L224" i="115" s="1"/>
  <c r="J225" i="115"/>
  <c r="J227" i="115"/>
  <c r="K227" i="115"/>
  <c r="J228" i="115"/>
  <c r="K228" i="115" s="1"/>
  <c r="L228" i="115" s="1"/>
  <c r="J229" i="115"/>
  <c r="J230" i="115"/>
  <c r="J231" i="115"/>
  <c r="K231" i="115"/>
  <c r="J232" i="115"/>
  <c r="J233" i="115"/>
  <c r="J234" i="115"/>
  <c r="J235" i="115"/>
  <c r="K235" i="115" s="1"/>
  <c r="J236" i="115"/>
  <c r="K236" i="115"/>
  <c r="J237" i="115"/>
  <c r="J238" i="115"/>
  <c r="J239" i="115"/>
  <c r="K239" i="115" s="1"/>
  <c r="J240" i="115"/>
  <c r="K240" i="115"/>
  <c r="J241" i="115"/>
  <c r="J242" i="115"/>
  <c r="J243" i="115"/>
  <c r="K243" i="115"/>
  <c r="L240" i="115" s="1"/>
  <c r="J244" i="115"/>
  <c r="K244" i="115" s="1"/>
  <c r="L244" i="115" s="1"/>
  <c r="J245" i="115"/>
  <c r="J246" i="115"/>
  <c r="J247" i="115"/>
  <c r="K247" i="115"/>
  <c r="J248" i="115"/>
  <c r="J249" i="115"/>
  <c r="J250" i="115"/>
  <c r="J251" i="115"/>
  <c r="K251" i="115" s="1"/>
  <c r="J252" i="115"/>
  <c r="K252" i="115"/>
  <c r="L252" i="115" s="1"/>
  <c r="J253" i="115"/>
  <c r="J254" i="115"/>
  <c r="J255" i="115"/>
  <c r="K255" i="115" s="1"/>
  <c r="J256" i="115"/>
  <c r="K256" i="115"/>
  <c r="J257" i="115"/>
  <c r="J258" i="115"/>
  <c r="J259" i="115"/>
  <c r="K259" i="115"/>
  <c r="L256" i="115" s="1"/>
  <c r="J260" i="115"/>
  <c r="J261" i="115"/>
  <c r="J262" i="115"/>
  <c r="J263" i="115"/>
  <c r="K263" i="115"/>
  <c r="J264" i="115"/>
  <c r="K264" i="115" s="1"/>
  <c r="L264" i="115" s="1"/>
  <c r="J265" i="115"/>
  <c r="J266" i="115"/>
  <c r="J267" i="115"/>
  <c r="K267" i="115" s="1"/>
  <c r="J268" i="115"/>
  <c r="K268" i="115"/>
  <c r="J269" i="115"/>
  <c r="J270" i="115"/>
  <c r="J271" i="115"/>
  <c r="K271" i="115" s="1"/>
  <c r="J272" i="115"/>
  <c r="K272" i="115"/>
  <c r="J273" i="115"/>
  <c r="J274" i="115"/>
  <c r="J275" i="115"/>
  <c r="K275" i="115"/>
  <c r="L272" i="115" s="1"/>
  <c r="J276" i="115"/>
  <c r="J278" i="115"/>
  <c r="J279" i="115"/>
  <c r="K279" i="115" s="1"/>
  <c r="J280" i="115"/>
  <c r="K280" i="115"/>
  <c r="L280" i="115" s="1"/>
  <c r="J282" i="115"/>
  <c r="J283" i="115"/>
  <c r="K283" i="115"/>
  <c r="J284" i="115"/>
  <c r="J285" i="115"/>
  <c r="J286" i="115"/>
  <c r="J287" i="115"/>
  <c r="K287" i="115"/>
  <c r="J288" i="115"/>
  <c r="K288" i="115" s="1"/>
  <c r="L288" i="115" s="1"/>
  <c r="J289" i="115"/>
  <c r="J290" i="115"/>
  <c r="J291" i="115"/>
  <c r="K291" i="115" s="1"/>
  <c r="J292" i="115"/>
  <c r="K292" i="115"/>
  <c r="J293" i="115"/>
  <c r="J294" i="115"/>
  <c r="J295" i="115"/>
  <c r="K295" i="115" s="1"/>
  <c r="J296" i="115"/>
  <c r="K296" i="115"/>
  <c r="J297" i="115"/>
  <c r="J298" i="115"/>
  <c r="J299" i="115"/>
  <c r="K299" i="115"/>
  <c r="L296" i="115" s="1"/>
  <c r="J300" i="115"/>
  <c r="K300" i="115" s="1"/>
  <c r="L300" i="115" s="1"/>
  <c r="J301" i="115"/>
  <c r="J302" i="115"/>
  <c r="J303" i="115"/>
  <c r="K303" i="115"/>
  <c r="J304" i="115"/>
  <c r="J305" i="115"/>
  <c r="J306" i="115"/>
  <c r="J307" i="115"/>
  <c r="K307" i="115" s="1"/>
  <c r="J308" i="115"/>
  <c r="K308" i="115"/>
  <c r="J309" i="115"/>
  <c r="J310" i="115"/>
  <c r="J311" i="115"/>
  <c r="K311" i="115" s="1"/>
  <c r="J312" i="115"/>
  <c r="K312" i="115"/>
  <c r="J313" i="115"/>
  <c r="J314" i="115"/>
  <c r="J315" i="115"/>
  <c r="K315" i="115"/>
  <c r="L312" i="115" s="1"/>
  <c r="J316" i="115"/>
  <c r="K316" i="115" s="1"/>
  <c r="L316" i="115" s="1"/>
  <c r="J317" i="115"/>
  <c r="J318" i="115"/>
  <c r="J319" i="115"/>
  <c r="K319" i="115"/>
  <c r="J4" i="114"/>
  <c r="J5" i="114"/>
  <c r="J6" i="114"/>
  <c r="J7" i="114"/>
  <c r="K7" i="114" s="1"/>
  <c r="J8" i="114"/>
  <c r="K8" i="114"/>
  <c r="L8" i="114" s="1"/>
  <c r="J9" i="114"/>
  <c r="J11" i="114"/>
  <c r="K11" i="114"/>
  <c r="J12" i="114"/>
  <c r="J13" i="114"/>
  <c r="J14" i="114"/>
  <c r="J15" i="114"/>
  <c r="K15" i="114"/>
  <c r="J16" i="114"/>
  <c r="K16" i="114" s="1"/>
  <c r="L16" i="114" s="1"/>
  <c r="J17" i="114"/>
  <c r="J18" i="114"/>
  <c r="J19" i="114"/>
  <c r="K19" i="114" s="1"/>
  <c r="J20" i="114"/>
  <c r="K20" i="114"/>
  <c r="J21" i="114"/>
  <c r="J23" i="114"/>
  <c r="K23" i="114"/>
  <c r="J24" i="114"/>
  <c r="K24" i="114" s="1"/>
  <c r="J25" i="114"/>
  <c r="J27" i="114"/>
  <c r="K27" i="114" s="1"/>
  <c r="J28" i="114"/>
  <c r="K28" i="114"/>
  <c r="J29" i="114"/>
  <c r="J30" i="114"/>
  <c r="J31" i="114"/>
  <c r="K31" i="114" s="1"/>
  <c r="J32" i="114"/>
  <c r="K32" i="114"/>
  <c r="J33" i="114"/>
  <c r="J34" i="114"/>
  <c r="J35" i="114"/>
  <c r="K35" i="114"/>
  <c r="L32" i="114" s="1"/>
  <c r="J36" i="114"/>
  <c r="K36" i="114" s="1"/>
  <c r="L36" i="114" s="1"/>
  <c r="J37" i="114"/>
  <c r="J39" i="114"/>
  <c r="K39" i="114" s="1"/>
  <c r="J40" i="114"/>
  <c r="K40" i="114"/>
  <c r="L40" i="114" s="1"/>
  <c r="J41" i="114"/>
  <c r="J43" i="114"/>
  <c r="K43" i="114"/>
  <c r="J44" i="114"/>
  <c r="K44" i="114" s="1"/>
  <c r="L44" i="114" s="1"/>
  <c r="J45" i="114"/>
  <c r="J46" i="114"/>
  <c r="J47" i="114"/>
  <c r="K47" i="114"/>
  <c r="J48" i="114"/>
  <c r="K48" i="114" s="1"/>
  <c r="J49" i="114"/>
  <c r="J51" i="114"/>
  <c r="K51" i="114" s="1"/>
  <c r="J52" i="114"/>
  <c r="K52" i="114"/>
  <c r="J53" i="114"/>
  <c r="J54" i="114"/>
  <c r="J55" i="114"/>
  <c r="K55" i="114" s="1"/>
  <c r="J56" i="114"/>
  <c r="K56" i="114" s="1"/>
  <c r="J57" i="114"/>
  <c r="J58" i="114"/>
  <c r="J59" i="114"/>
  <c r="K59" i="114"/>
  <c r="L56" i="114" s="1"/>
  <c r="J60" i="114"/>
  <c r="K60" i="114" s="1"/>
  <c r="J61" i="114"/>
  <c r="J63" i="114"/>
  <c r="K63" i="114" s="1"/>
  <c r="J64" i="114"/>
  <c r="K64" i="114"/>
  <c r="L64" i="114" s="1"/>
  <c r="J65" i="114"/>
  <c r="J67" i="114"/>
  <c r="K67" i="114"/>
  <c r="J68" i="114"/>
  <c r="J69" i="114"/>
  <c r="J70" i="114"/>
  <c r="J71" i="114"/>
  <c r="K71" i="114" s="1"/>
  <c r="J72" i="114"/>
  <c r="K72" i="114"/>
  <c r="L72" i="114" s="1"/>
  <c r="J73" i="114"/>
  <c r="J75" i="114"/>
  <c r="K75" i="114" s="1"/>
  <c r="J76" i="114"/>
  <c r="K76" i="114" s="1"/>
  <c r="J77" i="114"/>
  <c r="J78" i="114"/>
  <c r="J79" i="114"/>
  <c r="K79" i="114"/>
  <c r="L76" i="114" s="1"/>
  <c r="J80" i="114"/>
  <c r="K80" i="114" s="1"/>
  <c r="J81" i="114"/>
  <c r="J83" i="114"/>
  <c r="K83" i="114" s="1"/>
  <c r="J84" i="114"/>
  <c r="K84" i="114"/>
  <c r="L84" i="114" s="1"/>
  <c r="J85" i="114"/>
  <c r="J87" i="114"/>
  <c r="K87" i="114"/>
  <c r="J88" i="114"/>
  <c r="J89" i="114"/>
  <c r="K88" i="114" s="1"/>
  <c r="L88" i="114" s="1"/>
  <c r="J90" i="114"/>
  <c r="J91" i="114"/>
  <c r="K91" i="114" s="1"/>
  <c r="J92" i="114"/>
  <c r="K92" i="114"/>
  <c r="L92" i="114" s="1"/>
  <c r="J93" i="114"/>
  <c r="J95" i="114"/>
  <c r="K95" i="114"/>
  <c r="J96" i="114"/>
  <c r="J97" i="114"/>
  <c r="J99" i="114"/>
  <c r="K99" i="114" s="1"/>
  <c r="J100" i="114"/>
  <c r="K100" i="114" s="1"/>
  <c r="L100" i="114"/>
  <c r="J101" i="114"/>
  <c r="J103" i="114"/>
  <c r="K103" i="114" s="1"/>
  <c r="J104" i="114"/>
  <c r="K104" i="114" s="1"/>
  <c r="J105" i="114"/>
  <c r="J106" i="114"/>
  <c r="J107" i="114"/>
  <c r="K107" i="114"/>
  <c r="L104" i="114" s="1"/>
  <c r="J108" i="114"/>
  <c r="K108" i="114" s="1"/>
  <c r="L108" i="114" s="1"/>
  <c r="J109" i="114"/>
  <c r="J110" i="114"/>
  <c r="J111" i="114"/>
  <c r="K111" i="114" s="1"/>
  <c r="J112" i="114"/>
  <c r="K112" i="114"/>
  <c r="L112" i="114"/>
  <c r="J113" i="114"/>
  <c r="J115" i="114"/>
  <c r="K115" i="114"/>
  <c r="J116" i="114"/>
  <c r="J117" i="114"/>
  <c r="J118" i="114"/>
  <c r="J119" i="114"/>
  <c r="K119" i="114"/>
  <c r="J120" i="114"/>
  <c r="K120" i="114"/>
  <c r="L120" i="114" s="1"/>
  <c r="J121" i="114"/>
  <c r="J122" i="114"/>
  <c r="J123" i="114"/>
  <c r="K123" i="114" s="1"/>
  <c r="J124" i="114"/>
  <c r="K124" i="114" s="1"/>
  <c r="J125" i="114"/>
  <c r="J127" i="114"/>
  <c r="K127" i="114"/>
  <c r="J128" i="114"/>
  <c r="J129" i="114"/>
  <c r="J130" i="114"/>
  <c r="J131" i="114"/>
  <c r="K131" i="114"/>
  <c r="J132" i="114"/>
  <c r="K132" i="114"/>
  <c r="L132" i="114" s="1"/>
  <c r="J133" i="114"/>
  <c r="J135" i="114"/>
  <c r="K135" i="114"/>
  <c r="J136" i="114"/>
  <c r="J137" i="114"/>
  <c r="K136" i="114" s="1"/>
  <c r="L136" i="114" s="1"/>
  <c r="J139" i="114"/>
  <c r="K139" i="114"/>
  <c r="J140" i="114"/>
  <c r="K140" i="114"/>
  <c r="J141" i="114"/>
  <c r="J142" i="114"/>
  <c r="J143" i="114"/>
  <c r="K143" i="114"/>
  <c r="J144" i="114"/>
  <c r="J145" i="114"/>
  <c r="J147" i="114"/>
  <c r="K147" i="114" s="1"/>
  <c r="J148" i="114"/>
  <c r="K148" i="114"/>
  <c r="J149" i="114"/>
  <c r="J150" i="114"/>
  <c r="J151" i="114"/>
  <c r="K151" i="114"/>
  <c r="L148" i="114" s="1"/>
  <c r="J152" i="114"/>
  <c r="K152" i="114" s="1"/>
  <c r="L152" i="114"/>
  <c r="J153" i="114"/>
  <c r="J155" i="114"/>
  <c r="K155" i="114" s="1"/>
  <c r="J156" i="114"/>
  <c r="K156" i="114"/>
  <c r="L156" i="114" s="1"/>
  <c r="J157" i="114"/>
  <c r="J158" i="114"/>
  <c r="J159" i="114"/>
  <c r="K159" i="114" s="1"/>
  <c r="J160" i="114"/>
  <c r="K160" i="114"/>
  <c r="J161" i="114"/>
  <c r="J162" i="114"/>
  <c r="J163" i="114"/>
  <c r="K163" i="114"/>
  <c r="L160" i="114" s="1"/>
  <c r="J164" i="114"/>
  <c r="K164" i="114" s="1"/>
  <c r="J165" i="114"/>
  <c r="J166" i="114"/>
  <c r="J167" i="114"/>
  <c r="K167" i="114"/>
  <c r="L164" i="114" s="1"/>
  <c r="J168" i="114"/>
  <c r="J169" i="114"/>
  <c r="J171" i="114"/>
  <c r="K171" i="114" s="1"/>
  <c r="J172" i="114"/>
  <c r="K172" i="114"/>
  <c r="L172" i="114"/>
  <c r="J173" i="114"/>
  <c r="J175" i="114"/>
  <c r="K175" i="114"/>
  <c r="J176" i="114"/>
  <c r="J177" i="114"/>
  <c r="J178" i="114"/>
  <c r="J179" i="114"/>
  <c r="K179" i="114" s="1"/>
  <c r="J180" i="114"/>
  <c r="K180" i="114"/>
  <c r="L180" i="114" s="1"/>
  <c r="J181" i="114"/>
  <c r="J182" i="114"/>
  <c r="J183" i="114"/>
  <c r="K183" i="114" s="1"/>
  <c r="J184" i="114"/>
  <c r="K184" i="114"/>
  <c r="J185" i="114"/>
  <c r="J187" i="114"/>
  <c r="K187" i="114"/>
  <c r="J188" i="114"/>
  <c r="J189" i="114"/>
  <c r="J190" i="114"/>
  <c r="J191" i="114"/>
  <c r="K191" i="114" s="1"/>
  <c r="J192" i="114"/>
  <c r="J193" i="114"/>
  <c r="J194" i="114"/>
  <c r="K192" i="114" s="1"/>
  <c r="L192" i="114" s="1"/>
  <c r="J195" i="114"/>
  <c r="K195" i="114" s="1"/>
  <c r="J196" i="114"/>
  <c r="K196" i="114"/>
  <c r="L196" i="114"/>
  <c r="J197" i="114"/>
  <c r="J199" i="114"/>
  <c r="K199" i="114"/>
  <c r="J200" i="114"/>
  <c r="K200" i="114" s="1"/>
  <c r="L200" i="114" s="1"/>
  <c r="J201" i="114"/>
  <c r="J203" i="114"/>
  <c r="K203" i="114" s="1"/>
  <c r="J204" i="114"/>
  <c r="K204" i="114"/>
  <c r="J205" i="114"/>
  <c r="J207" i="114"/>
  <c r="K207" i="114"/>
  <c r="J208" i="114"/>
  <c r="J209" i="114"/>
  <c r="J211" i="114"/>
  <c r="K211" i="114" s="1"/>
  <c r="J212" i="114"/>
  <c r="K212" i="114"/>
  <c r="J213" i="114"/>
  <c r="J214" i="114"/>
  <c r="J215" i="114"/>
  <c r="K215" i="114"/>
  <c r="L212" i="114" s="1"/>
  <c r="J216" i="114"/>
  <c r="K216" i="114" s="1"/>
  <c r="J217" i="114"/>
  <c r="J218" i="114"/>
  <c r="J219" i="114"/>
  <c r="K219" i="114"/>
  <c r="L216" i="114" s="1"/>
  <c r="J220" i="114"/>
  <c r="J221" i="114"/>
  <c r="J222" i="114"/>
  <c r="J223" i="114"/>
  <c r="K223" i="114" s="1"/>
  <c r="J224" i="114"/>
  <c r="K224" i="114" s="1"/>
  <c r="L224" i="114" s="1"/>
  <c r="J225" i="114"/>
  <c r="J226" i="114"/>
  <c r="J227" i="114"/>
  <c r="K227" i="114" s="1"/>
  <c r="J228" i="114"/>
  <c r="K228" i="114"/>
  <c r="J229" i="114"/>
  <c r="J230" i="114"/>
  <c r="J231" i="114"/>
  <c r="K231" i="114"/>
  <c r="L228" i="114" s="1"/>
  <c r="J232" i="114"/>
  <c r="J233" i="114"/>
  <c r="J234" i="114"/>
  <c r="J235" i="114"/>
  <c r="K235" i="114"/>
  <c r="J236" i="114"/>
  <c r="J237" i="114"/>
  <c r="J238" i="114"/>
  <c r="J239" i="114"/>
  <c r="K239" i="114" s="1"/>
  <c r="J240" i="114"/>
  <c r="K240" i="114"/>
  <c r="L240" i="114" s="1"/>
  <c r="J241" i="114"/>
  <c r="J242" i="114"/>
  <c r="J243" i="114"/>
  <c r="K243" i="114" s="1"/>
  <c r="J244" i="114"/>
  <c r="K244" i="114"/>
  <c r="J245" i="114"/>
  <c r="J246" i="114"/>
  <c r="J247" i="114"/>
  <c r="K247" i="114" s="1"/>
  <c r="J248" i="114"/>
  <c r="K248" i="114" s="1"/>
  <c r="J249" i="114"/>
  <c r="J250" i="114"/>
  <c r="J251" i="114"/>
  <c r="K251" i="114"/>
  <c r="L248" i="114" s="1"/>
  <c r="J252" i="114"/>
  <c r="J253" i="114"/>
  <c r="J254" i="114"/>
  <c r="J255" i="114"/>
  <c r="K255" i="114" s="1"/>
  <c r="J256" i="114"/>
  <c r="K256" i="114" s="1"/>
  <c r="L256" i="114" s="1"/>
  <c r="J257" i="114"/>
  <c r="J258" i="114"/>
  <c r="J259" i="114"/>
  <c r="K259" i="114" s="1"/>
  <c r="J260" i="114"/>
  <c r="K260" i="114"/>
  <c r="J261" i="114"/>
  <c r="J262" i="114"/>
  <c r="J263" i="114"/>
  <c r="K263" i="114"/>
  <c r="L260" i="114" s="1"/>
  <c r="J264" i="114"/>
  <c r="J265" i="114"/>
  <c r="J266" i="114"/>
  <c r="J267" i="114"/>
  <c r="K267" i="114"/>
  <c r="J268" i="114"/>
  <c r="J269" i="114"/>
  <c r="J270" i="114"/>
  <c r="J271" i="114"/>
  <c r="K271" i="114" s="1"/>
  <c r="J272" i="114"/>
  <c r="K272" i="114"/>
  <c r="L272" i="114" s="1"/>
  <c r="J273" i="114"/>
  <c r="J274" i="114"/>
  <c r="J275" i="114"/>
  <c r="K275" i="114" s="1"/>
  <c r="J276" i="114"/>
  <c r="K276" i="114"/>
  <c r="J277" i="114"/>
  <c r="J278" i="114"/>
  <c r="J279" i="114"/>
  <c r="K279" i="114" s="1"/>
  <c r="J280" i="114"/>
  <c r="K280" i="114" s="1"/>
  <c r="J281" i="114"/>
  <c r="J282" i="114"/>
  <c r="J283" i="114"/>
  <c r="K283" i="114"/>
  <c r="L280" i="114" s="1"/>
  <c r="J284" i="114"/>
  <c r="J285" i="114"/>
  <c r="J286" i="114"/>
  <c r="J287" i="114"/>
  <c r="K287" i="114" s="1"/>
  <c r="J288" i="114"/>
  <c r="K288" i="114" s="1"/>
  <c r="L288" i="114" s="1"/>
  <c r="J289" i="114"/>
  <c r="J290" i="114"/>
  <c r="J291" i="114"/>
  <c r="K291" i="114" s="1"/>
  <c r="J292" i="114"/>
  <c r="K292" i="114"/>
  <c r="J293" i="114"/>
  <c r="J294" i="114"/>
  <c r="J295" i="114"/>
  <c r="K295" i="114"/>
  <c r="L292" i="114" s="1"/>
  <c r="J4" i="113"/>
  <c r="J5" i="113"/>
  <c r="J6" i="113"/>
  <c r="J7" i="113"/>
  <c r="K7" i="113"/>
  <c r="J8" i="113"/>
  <c r="J9" i="113"/>
  <c r="J10" i="113"/>
  <c r="J11" i="113"/>
  <c r="K11" i="113" s="1"/>
  <c r="J12" i="113"/>
  <c r="K12" i="113"/>
  <c r="L12" i="113" s="1"/>
  <c r="J13" i="113"/>
  <c r="J14" i="113"/>
  <c r="J15" i="113"/>
  <c r="K15" i="113" s="1"/>
  <c r="J16" i="113"/>
  <c r="K16" i="113"/>
  <c r="J17" i="113"/>
  <c r="J18" i="113"/>
  <c r="J19" i="113"/>
  <c r="K19" i="113" s="1"/>
  <c r="J20" i="113"/>
  <c r="K20" i="113" s="1"/>
  <c r="L20" i="113"/>
  <c r="J21" i="113"/>
  <c r="J23" i="113"/>
  <c r="K23" i="113" s="1"/>
  <c r="J24" i="113"/>
  <c r="K24" i="113"/>
  <c r="L24" i="113" s="1"/>
  <c r="J25" i="113"/>
  <c r="J27" i="113"/>
  <c r="K27" i="113"/>
  <c r="J28" i="113"/>
  <c r="K28" i="113" s="1"/>
  <c r="L28" i="113" s="1"/>
  <c r="J29" i="113"/>
  <c r="J30" i="113"/>
  <c r="J31" i="113"/>
  <c r="K31" i="113"/>
  <c r="J32" i="113"/>
  <c r="J33" i="113"/>
  <c r="J34" i="113"/>
  <c r="J35" i="113"/>
  <c r="K35" i="113" s="1"/>
  <c r="J36" i="113"/>
  <c r="K36" i="113"/>
  <c r="J37" i="113"/>
  <c r="J39" i="113"/>
  <c r="K39" i="113" s="1"/>
  <c r="J40" i="113"/>
  <c r="K40" i="113" s="1"/>
  <c r="L40" i="113"/>
  <c r="J41" i="113"/>
  <c r="J43" i="113"/>
  <c r="K43" i="113" s="1"/>
  <c r="J44" i="113"/>
  <c r="K44" i="113"/>
  <c r="L44" i="113" s="1"/>
  <c r="J45" i="113"/>
  <c r="J47" i="113"/>
  <c r="K47" i="113"/>
  <c r="J48" i="113"/>
  <c r="K48" i="113" s="1"/>
  <c r="L48" i="113" s="1"/>
  <c r="J49" i="113"/>
  <c r="J51" i="113"/>
  <c r="K51" i="113" s="1"/>
  <c r="J52" i="113"/>
  <c r="K52" i="113" s="1"/>
  <c r="L52" i="113" s="1"/>
  <c r="J53" i="113"/>
  <c r="J54" i="113"/>
  <c r="J55" i="113"/>
  <c r="K55" i="113" s="1"/>
  <c r="J56" i="113"/>
  <c r="K56" i="113"/>
  <c r="J57" i="113"/>
  <c r="J58" i="113"/>
  <c r="J59" i="113"/>
  <c r="K59" i="113"/>
  <c r="L56" i="113" s="1"/>
  <c r="J60" i="113"/>
  <c r="K60" i="113" s="1"/>
  <c r="L60" i="113" s="1"/>
  <c r="J61" i="113"/>
  <c r="J63" i="113"/>
  <c r="K63" i="113" s="1"/>
  <c r="J64" i="113"/>
  <c r="K64" i="113" s="1"/>
  <c r="J65" i="113"/>
  <c r="J67" i="113"/>
  <c r="K67" i="113"/>
  <c r="J68" i="113"/>
  <c r="J69" i="113"/>
  <c r="J70" i="113"/>
  <c r="J71" i="113"/>
  <c r="K71" i="113"/>
  <c r="J72" i="113"/>
  <c r="J73" i="113"/>
  <c r="J75" i="113"/>
  <c r="K75" i="113" s="1"/>
  <c r="J76" i="113"/>
  <c r="K76" i="113"/>
  <c r="J77" i="113"/>
  <c r="J78" i="113"/>
  <c r="J79" i="113"/>
  <c r="K79" i="113"/>
  <c r="L76" i="113" s="1"/>
  <c r="J80" i="113"/>
  <c r="J81" i="113"/>
  <c r="J83" i="113"/>
  <c r="K83" i="113" s="1"/>
  <c r="J84" i="113"/>
  <c r="K84" i="113" s="1"/>
  <c r="J85" i="113"/>
  <c r="J87" i="113"/>
  <c r="K87" i="113" s="1"/>
  <c r="J88" i="113"/>
  <c r="J89" i="113"/>
  <c r="J90" i="113"/>
  <c r="J91" i="113"/>
  <c r="K91" i="113"/>
  <c r="J92" i="113"/>
  <c r="K92" i="113" s="1"/>
  <c r="L92" i="113" s="1"/>
  <c r="J93" i="113"/>
  <c r="J95" i="113"/>
  <c r="K95" i="113" s="1"/>
  <c r="J96" i="113"/>
  <c r="K96" i="113"/>
  <c r="L96" i="113" s="1"/>
  <c r="J97" i="113"/>
  <c r="J99" i="113"/>
  <c r="K99" i="113"/>
  <c r="J100" i="113"/>
  <c r="K100" i="113" s="1"/>
  <c r="J101" i="113"/>
  <c r="J103" i="113"/>
  <c r="K103" i="113" s="1"/>
  <c r="J104" i="113"/>
  <c r="K104" i="113"/>
  <c r="L104" i="113" s="1"/>
  <c r="J105" i="113"/>
  <c r="J106" i="113"/>
  <c r="J107" i="113"/>
  <c r="K107" i="113" s="1"/>
  <c r="J108" i="113"/>
  <c r="K108" i="113" s="1"/>
  <c r="L108" i="113"/>
  <c r="J109" i="113"/>
  <c r="J111" i="113"/>
  <c r="K111" i="113" s="1"/>
  <c r="J112" i="113"/>
  <c r="K112" i="113"/>
  <c r="L112" i="113" s="1"/>
  <c r="J113" i="113"/>
  <c r="J115" i="113"/>
  <c r="K115" i="113"/>
  <c r="J116" i="113"/>
  <c r="K116" i="113" s="1"/>
  <c r="L116" i="113" s="1"/>
  <c r="J117" i="113"/>
  <c r="J118" i="113"/>
  <c r="J119" i="113"/>
  <c r="K119" i="113"/>
  <c r="J120" i="113"/>
  <c r="J121" i="113"/>
  <c r="J122" i="113"/>
  <c r="J123" i="113"/>
  <c r="K123" i="113" s="1"/>
  <c r="J124" i="113"/>
  <c r="K124" i="113"/>
  <c r="J125" i="113"/>
  <c r="J127" i="113"/>
  <c r="K127" i="113" s="1"/>
  <c r="J128" i="113"/>
  <c r="K128" i="113" s="1"/>
  <c r="J129" i="113"/>
  <c r="J130" i="113"/>
  <c r="J131" i="113"/>
  <c r="K131" i="113"/>
  <c r="L128" i="113" s="1"/>
  <c r="J132" i="113"/>
  <c r="K132" i="113" s="1"/>
  <c r="J133" i="113"/>
  <c r="J135" i="113"/>
  <c r="K135" i="113" s="1"/>
  <c r="J136" i="113"/>
  <c r="K136" i="113"/>
  <c r="L136" i="113" s="1"/>
  <c r="J137" i="113"/>
  <c r="J139" i="113"/>
  <c r="K139" i="113"/>
  <c r="J140" i="113"/>
  <c r="J141" i="113"/>
  <c r="J142" i="113"/>
  <c r="J143" i="113"/>
  <c r="K143" i="113" s="1"/>
  <c r="J144" i="113"/>
  <c r="K144" i="113"/>
  <c r="J145" i="113"/>
  <c r="J147" i="113"/>
  <c r="K147" i="113" s="1"/>
  <c r="J148" i="113"/>
  <c r="K148" i="113" s="1"/>
  <c r="J149" i="113"/>
  <c r="J150" i="113"/>
  <c r="J151" i="113"/>
  <c r="K151" i="113"/>
  <c r="L148" i="113" s="1"/>
  <c r="J152" i="113"/>
  <c r="K152" i="113" s="1"/>
  <c r="L152" i="113" s="1"/>
  <c r="J153" i="113"/>
  <c r="J155" i="113"/>
  <c r="K155" i="113" s="1"/>
  <c r="J156" i="113"/>
  <c r="K156" i="113"/>
  <c r="J157" i="113"/>
  <c r="J158" i="113"/>
  <c r="J159" i="113"/>
  <c r="K159" i="113" s="1"/>
  <c r="J160" i="113"/>
  <c r="K160" i="113"/>
  <c r="J161" i="113"/>
  <c r="J162" i="113"/>
  <c r="J163" i="113"/>
  <c r="K163" i="113"/>
  <c r="L160" i="113" s="1"/>
  <c r="J164" i="113"/>
  <c r="K164" i="113" s="1"/>
  <c r="L164" i="113" s="1"/>
  <c r="J165" i="113"/>
  <c r="J166" i="113"/>
  <c r="J167" i="113"/>
  <c r="K167" i="113"/>
  <c r="J168" i="113"/>
  <c r="K168" i="113" s="1"/>
  <c r="L168" i="113" s="1"/>
  <c r="J169" i="113"/>
  <c r="J171" i="113"/>
  <c r="K171" i="113" s="1"/>
  <c r="J172" i="113"/>
  <c r="K172" i="113"/>
  <c r="L172" i="113"/>
  <c r="J173" i="113"/>
  <c r="J175" i="113"/>
  <c r="K175" i="113"/>
  <c r="J176" i="113"/>
  <c r="J177" i="113"/>
  <c r="J178" i="113"/>
  <c r="J179" i="113"/>
  <c r="K179" i="113" s="1"/>
  <c r="J180" i="113"/>
  <c r="K180" i="113"/>
  <c r="L180" i="113" s="1"/>
  <c r="J181" i="113"/>
  <c r="J183" i="113"/>
  <c r="K183" i="113"/>
  <c r="J184" i="113"/>
  <c r="J185" i="113"/>
  <c r="J187" i="113"/>
  <c r="K187" i="113" s="1"/>
  <c r="J188" i="113"/>
  <c r="K188" i="113"/>
  <c r="L188" i="113" s="1"/>
  <c r="J189" i="113"/>
  <c r="J190" i="113"/>
  <c r="J191" i="113"/>
  <c r="K191" i="113" s="1"/>
  <c r="J192" i="113"/>
  <c r="K192" i="113"/>
  <c r="J193" i="113"/>
  <c r="J194" i="113"/>
  <c r="J195" i="113"/>
  <c r="K195" i="113"/>
  <c r="L192" i="113" s="1"/>
  <c r="J196" i="113"/>
  <c r="J197" i="113"/>
  <c r="J199" i="113"/>
  <c r="K199" i="113" s="1"/>
  <c r="J200" i="113"/>
  <c r="K200" i="113"/>
  <c r="J201" i="113"/>
  <c r="J203" i="113"/>
  <c r="K203" i="113"/>
  <c r="J204" i="113"/>
  <c r="J205" i="113"/>
  <c r="J207" i="113"/>
  <c r="K207" i="113" s="1"/>
  <c r="J208" i="113"/>
  <c r="K208" i="113"/>
  <c r="J209" i="113"/>
  <c r="J211" i="113"/>
  <c r="K211" i="113"/>
  <c r="J212" i="113"/>
  <c r="J213" i="113"/>
  <c r="J214" i="113"/>
  <c r="J215" i="113"/>
  <c r="K215" i="113"/>
  <c r="J216" i="113"/>
  <c r="J217" i="113"/>
  <c r="J218" i="113"/>
  <c r="J219" i="113"/>
  <c r="K219" i="113" s="1"/>
  <c r="J220" i="113"/>
  <c r="K220" i="113"/>
  <c r="L220" i="113" s="1"/>
  <c r="J221" i="113"/>
  <c r="J222" i="113"/>
  <c r="J223" i="113"/>
  <c r="K223" i="113" s="1"/>
  <c r="J224" i="113"/>
  <c r="K224" i="113"/>
  <c r="J225" i="113"/>
  <c r="J226" i="113"/>
  <c r="J227" i="113"/>
  <c r="K227" i="113"/>
  <c r="L224" i="113" s="1"/>
  <c r="J228" i="113"/>
  <c r="J229" i="113"/>
  <c r="J230" i="113"/>
  <c r="J231" i="113"/>
  <c r="K231" i="113"/>
  <c r="J232" i="113"/>
  <c r="K232" i="113" s="1"/>
  <c r="L232" i="113" s="1"/>
  <c r="J233" i="113"/>
  <c r="J234" i="113"/>
  <c r="J235" i="113"/>
  <c r="K235" i="113" s="1"/>
  <c r="J236" i="113"/>
  <c r="K236" i="113"/>
  <c r="J237" i="113"/>
  <c r="J238" i="113"/>
  <c r="J239" i="113"/>
  <c r="K239" i="113" s="1"/>
  <c r="J240" i="113"/>
  <c r="K240" i="113"/>
  <c r="J241" i="113"/>
  <c r="J242" i="113"/>
  <c r="J243" i="113"/>
  <c r="K243" i="113"/>
  <c r="L240" i="113" s="1"/>
  <c r="J244" i="113"/>
  <c r="K244" i="113" s="1"/>
  <c r="L244" i="113" s="1"/>
  <c r="J245" i="113"/>
  <c r="J246" i="113"/>
  <c r="J247" i="113"/>
  <c r="K247" i="113"/>
  <c r="J248" i="113"/>
  <c r="J249" i="113"/>
  <c r="J250" i="113"/>
  <c r="J251" i="113"/>
  <c r="K251" i="113" s="1"/>
  <c r="J252" i="113"/>
  <c r="J253" i="113"/>
  <c r="J254" i="113"/>
  <c r="K252" i="113" s="1"/>
  <c r="L252" i="113" s="1"/>
  <c r="J255" i="113"/>
  <c r="K255" i="113" s="1"/>
  <c r="J256" i="113"/>
  <c r="K256" i="113"/>
  <c r="L256" i="113" s="1"/>
  <c r="J257" i="113"/>
  <c r="J258" i="113"/>
  <c r="J259" i="113"/>
  <c r="K259" i="113" s="1"/>
  <c r="J260" i="113"/>
  <c r="J261" i="113"/>
  <c r="J262" i="113"/>
  <c r="J263" i="113"/>
  <c r="K263" i="113"/>
  <c r="J264" i="113"/>
  <c r="K264" i="113" s="1"/>
  <c r="L264" i="113" s="1"/>
  <c r="J265" i="113"/>
  <c r="J266" i="113"/>
  <c r="J267" i="113"/>
  <c r="K267" i="113" s="1"/>
  <c r="J268" i="113"/>
  <c r="K268" i="113" s="1"/>
  <c r="J269" i="113"/>
  <c r="J270" i="113"/>
  <c r="J271" i="113"/>
  <c r="K271" i="113" s="1"/>
  <c r="J272" i="113"/>
  <c r="K272" i="113"/>
  <c r="J273" i="113"/>
  <c r="J274" i="113"/>
  <c r="J275" i="113"/>
  <c r="K275" i="113"/>
  <c r="L272" i="113" s="1"/>
  <c r="J276" i="113"/>
  <c r="K276" i="113" s="1"/>
  <c r="L276" i="113" s="1"/>
  <c r="J277" i="113"/>
  <c r="J278" i="113"/>
  <c r="J279" i="113"/>
  <c r="K279" i="113"/>
  <c r="J280" i="113"/>
  <c r="J281" i="113"/>
  <c r="J282" i="113"/>
  <c r="J283" i="113"/>
  <c r="K283" i="113" s="1"/>
  <c r="J284" i="113"/>
  <c r="J285" i="113"/>
  <c r="J286" i="113"/>
  <c r="K284" i="113" s="1"/>
  <c r="L284" i="113" s="1"/>
  <c r="J287" i="113"/>
  <c r="K287" i="113" s="1"/>
  <c r="J288" i="113"/>
  <c r="K288" i="113"/>
  <c r="J289" i="113"/>
  <c r="J290" i="113"/>
  <c r="J291" i="113"/>
  <c r="K291" i="113" s="1"/>
  <c r="J292" i="113"/>
  <c r="J293" i="113"/>
  <c r="J294" i="113"/>
  <c r="J295" i="113"/>
  <c r="K295" i="113"/>
  <c r="J4" i="112"/>
  <c r="K4" i="112" s="1"/>
  <c r="L4" i="112" s="1"/>
  <c r="J5" i="112"/>
  <c r="J6" i="112"/>
  <c r="J7" i="112"/>
  <c r="K7" i="112" s="1"/>
  <c r="J8" i="112"/>
  <c r="K8" i="112" s="1"/>
  <c r="J9" i="112"/>
  <c r="J10" i="112"/>
  <c r="J11" i="112"/>
  <c r="K11" i="112" s="1"/>
  <c r="J12" i="112"/>
  <c r="K12" i="112"/>
  <c r="J13" i="112"/>
  <c r="J14" i="112"/>
  <c r="J15" i="112"/>
  <c r="K15" i="112"/>
  <c r="L12" i="112" s="1"/>
  <c r="J16" i="112"/>
  <c r="K16" i="112" s="1"/>
  <c r="L16" i="112" s="1"/>
  <c r="J17" i="112"/>
  <c r="J18" i="112"/>
  <c r="J19" i="112"/>
  <c r="K19" i="112"/>
  <c r="J20" i="112"/>
  <c r="J21" i="112"/>
  <c r="J23" i="112"/>
  <c r="K23" i="112" s="1"/>
  <c r="J24" i="112"/>
  <c r="K24" i="112"/>
  <c r="L24" i="112"/>
  <c r="J25" i="112"/>
  <c r="J27" i="112"/>
  <c r="K27" i="112"/>
  <c r="J28" i="112"/>
  <c r="J29" i="112"/>
  <c r="J30" i="112"/>
  <c r="J31" i="112"/>
  <c r="K31" i="112" s="1"/>
  <c r="J32" i="112"/>
  <c r="K32" i="112"/>
  <c r="L32" i="112" s="1"/>
  <c r="J33" i="112"/>
  <c r="J34" i="112"/>
  <c r="J35" i="112"/>
  <c r="K35" i="112" s="1"/>
  <c r="J36" i="112"/>
  <c r="K36" i="112"/>
  <c r="L36" i="112" s="1"/>
  <c r="J37" i="112"/>
  <c r="J39" i="112"/>
  <c r="K39" i="112"/>
  <c r="J40" i="112"/>
  <c r="J41" i="112"/>
  <c r="J43" i="112"/>
  <c r="K43" i="112" s="1"/>
  <c r="J44" i="112"/>
  <c r="K44" i="112"/>
  <c r="L44" i="112"/>
  <c r="J45" i="112"/>
  <c r="J47" i="112"/>
  <c r="K47" i="112"/>
  <c r="J48" i="112"/>
  <c r="J49" i="112"/>
  <c r="J51" i="112"/>
  <c r="K51" i="112" s="1"/>
  <c r="J52" i="112"/>
  <c r="K52" i="112"/>
  <c r="J53" i="112"/>
  <c r="J54" i="112"/>
  <c r="J55" i="112"/>
  <c r="K55" i="112"/>
  <c r="L52" i="112" s="1"/>
  <c r="J56" i="112"/>
  <c r="J57" i="112"/>
  <c r="K56" i="112" s="1"/>
  <c r="L56" i="112" s="1"/>
  <c r="J58" i="112"/>
  <c r="J59" i="112"/>
  <c r="K59" i="112"/>
  <c r="J60" i="112"/>
  <c r="J61" i="112"/>
  <c r="J63" i="112"/>
  <c r="K63" i="112" s="1"/>
  <c r="J64" i="112"/>
  <c r="K64" i="112"/>
  <c r="L64" i="112"/>
  <c r="J65" i="112"/>
  <c r="J67" i="112"/>
  <c r="K67" i="112"/>
  <c r="J68" i="112"/>
  <c r="K68" i="112" s="1"/>
  <c r="L68" i="112" s="1"/>
  <c r="J69" i="112"/>
  <c r="J71" i="112"/>
  <c r="K71" i="112" s="1"/>
  <c r="J72" i="112"/>
  <c r="K72" i="112"/>
  <c r="J73" i="112"/>
  <c r="J75" i="112"/>
  <c r="K75" i="112"/>
  <c r="J76" i="112"/>
  <c r="K76" i="112" s="1"/>
  <c r="J77" i="112"/>
  <c r="J78" i="112"/>
  <c r="J79" i="112"/>
  <c r="K79" i="112" s="1"/>
  <c r="J80" i="112"/>
  <c r="K80" i="112" s="1"/>
  <c r="J81" i="112"/>
  <c r="J83" i="112"/>
  <c r="K83" i="112" s="1"/>
  <c r="J84" i="112"/>
  <c r="J85" i="112"/>
  <c r="J87" i="112"/>
  <c r="K87" i="112" s="1"/>
  <c r="J88" i="112"/>
  <c r="J89" i="112"/>
  <c r="J90" i="112"/>
  <c r="K88" i="112" s="1"/>
  <c r="L88" i="112" s="1"/>
  <c r="J91" i="112"/>
  <c r="K91" i="112" s="1"/>
  <c r="J92" i="112"/>
  <c r="K92" i="112"/>
  <c r="L92" i="112" s="1"/>
  <c r="J93" i="112"/>
  <c r="J95" i="112"/>
  <c r="K95" i="112"/>
  <c r="J96" i="112"/>
  <c r="K96" i="112" s="1"/>
  <c r="L96" i="112" s="1"/>
  <c r="J97" i="112"/>
  <c r="J99" i="112"/>
  <c r="K99" i="112" s="1"/>
  <c r="J100" i="112"/>
  <c r="K100" i="112"/>
  <c r="L100" i="112" s="1"/>
  <c r="J101" i="112"/>
  <c r="J103" i="112"/>
  <c r="K103" i="112"/>
  <c r="J104" i="112"/>
  <c r="J105" i="112"/>
  <c r="J106" i="112"/>
  <c r="J107" i="112"/>
  <c r="K107" i="112" s="1"/>
  <c r="J108" i="112"/>
  <c r="K108" i="112"/>
  <c r="J109" i="112"/>
  <c r="J111" i="112"/>
  <c r="K111" i="112" s="1"/>
  <c r="J112" i="112"/>
  <c r="J113" i="112"/>
  <c r="J115" i="112"/>
  <c r="K115" i="112" s="1"/>
  <c r="J116" i="112"/>
  <c r="K116" i="112"/>
  <c r="L116" i="112" s="1"/>
  <c r="J117" i="112"/>
  <c r="J118" i="112"/>
  <c r="J119" i="112"/>
  <c r="K119" i="112" s="1"/>
  <c r="J120" i="112"/>
  <c r="K120" i="112"/>
  <c r="J121" i="112"/>
  <c r="J122" i="112"/>
  <c r="J123" i="112"/>
  <c r="K123" i="112" s="1"/>
  <c r="J124" i="112"/>
  <c r="L124" i="112"/>
  <c r="J125" i="112"/>
  <c r="K124" i="112" s="1"/>
  <c r="J127" i="112"/>
  <c r="K127" i="112" s="1"/>
  <c r="J128" i="112"/>
  <c r="K128" i="112"/>
  <c r="L128" i="112" s="1"/>
  <c r="J129" i="112"/>
  <c r="J130" i="112"/>
  <c r="J131" i="112"/>
  <c r="K131" i="112" s="1"/>
  <c r="J132" i="112"/>
  <c r="K132" i="112"/>
  <c r="L132" i="112" s="1"/>
  <c r="J133" i="112"/>
  <c r="J135" i="112"/>
  <c r="K135" i="112"/>
  <c r="J136" i="112"/>
  <c r="J137" i="112"/>
  <c r="J139" i="112"/>
  <c r="K139" i="112" s="1"/>
  <c r="J140" i="112"/>
  <c r="K140" i="112"/>
  <c r="L140" i="112"/>
  <c r="J141" i="112"/>
  <c r="J143" i="112"/>
  <c r="K143" i="112"/>
  <c r="J144" i="112"/>
  <c r="J145" i="112"/>
  <c r="J147" i="112"/>
  <c r="K147" i="112" s="1"/>
  <c r="J148" i="112"/>
  <c r="K148" i="112"/>
  <c r="J149" i="112"/>
  <c r="J150" i="112"/>
  <c r="J151" i="112"/>
  <c r="K151" i="112"/>
  <c r="L148" i="112" s="1"/>
  <c r="J152" i="112"/>
  <c r="J153" i="112"/>
  <c r="K152" i="112" s="1"/>
  <c r="L152" i="112" s="1"/>
  <c r="J155" i="112"/>
  <c r="K155" i="112" s="1"/>
  <c r="J156" i="112"/>
  <c r="J157" i="112"/>
  <c r="J158" i="112"/>
  <c r="J159" i="112"/>
  <c r="K159" i="112" s="1"/>
  <c r="J160" i="112"/>
  <c r="K160" i="112"/>
  <c r="J161" i="112"/>
  <c r="J162" i="112"/>
  <c r="J163" i="112"/>
  <c r="K163" i="112"/>
  <c r="L160" i="112" s="1"/>
  <c r="J164" i="112"/>
  <c r="K164" i="112" s="1"/>
  <c r="L164" i="112" s="1"/>
  <c r="J165" i="112"/>
  <c r="J166" i="112"/>
  <c r="J167" i="112"/>
  <c r="K167" i="112"/>
  <c r="J168" i="112"/>
  <c r="J169" i="112"/>
  <c r="J171" i="112"/>
  <c r="K171" i="112" s="1"/>
  <c r="J172" i="112"/>
  <c r="K172" i="112"/>
  <c r="L172" i="112"/>
  <c r="J173" i="112"/>
  <c r="J175" i="112"/>
  <c r="K175" i="112"/>
  <c r="J176" i="112"/>
  <c r="K176" i="112" s="1"/>
  <c r="L176" i="112" s="1"/>
  <c r="J177" i="112"/>
  <c r="J178" i="112"/>
  <c r="J179" i="112"/>
  <c r="K179" i="112" s="1"/>
  <c r="J180" i="112"/>
  <c r="K180" i="112" s="1"/>
  <c r="L180" i="112" s="1"/>
  <c r="J181" i="112"/>
  <c r="J182" i="112"/>
  <c r="J183" i="112"/>
  <c r="K183" i="112" s="1"/>
  <c r="J184" i="112"/>
  <c r="K184" i="112"/>
  <c r="L184" i="112"/>
  <c r="J185" i="112"/>
  <c r="J187" i="112"/>
  <c r="K187" i="112"/>
  <c r="J188" i="112"/>
  <c r="J189" i="112"/>
  <c r="J190" i="112"/>
  <c r="J191" i="112"/>
  <c r="K191" i="112" s="1"/>
  <c r="J192" i="112"/>
  <c r="K192" i="112"/>
  <c r="L192" i="112" s="1"/>
  <c r="J193" i="112"/>
  <c r="J194" i="112"/>
  <c r="J195" i="112"/>
  <c r="K195" i="112" s="1"/>
  <c r="J196" i="112"/>
  <c r="K196" i="112"/>
  <c r="L196" i="112" s="1"/>
  <c r="J197" i="112"/>
  <c r="J199" i="112"/>
  <c r="K199" i="112"/>
  <c r="J200" i="112"/>
  <c r="J201" i="112"/>
  <c r="J203" i="112"/>
  <c r="K203" i="112" s="1"/>
  <c r="J204" i="112"/>
  <c r="K204" i="112"/>
  <c r="L204" i="112"/>
  <c r="J205" i="112"/>
  <c r="J207" i="112"/>
  <c r="K207" i="112"/>
  <c r="J208" i="112"/>
  <c r="J209" i="112"/>
  <c r="J211" i="112"/>
  <c r="K211" i="112" s="1"/>
  <c r="J212" i="112"/>
  <c r="K212" i="112"/>
  <c r="J213" i="112"/>
  <c r="J214" i="112"/>
  <c r="J215" i="112"/>
  <c r="K215" i="112"/>
  <c r="L212" i="112" s="1"/>
  <c r="J216" i="112"/>
  <c r="J217" i="112"/>
  <c r="K216" i="112" s="1"/>
  <c r="L216" i="112" s="1"/>
  <c r="J218" i="112"/>
  <c r="J219" i="112"/>
  <c r="K219" i="112"/>
  <c r="J220" i="112"/>
  <c r="J221" i="112"/>
  <c r="J222" i="112"/>
  <c r="J223" i="112"/>
  <c r="K223" i="112" s="1"/>
  <c r="J224" i="112"/>
  <c r="K224" i="112"/>
  <c r="L224" i="112" s="1"/>
  <c r="J225" i="112"/>
  <c r="J226" i="112"/>
  <c r="J227" i="112"/>
  <c r="K227" i="112" s="1"/>
  <c r="J228" i="112"/>
  <c r="K228" i="112"/>
  <c r="J229" i="112"/>
  <c r="J230" i="112"/>
  <c r="J231" i="112"/>
  <c r="K231" i="112" s="1"/>
  <c r="J232" i="112"/>
  <c r="J233" i="112"/>
  <c r="K232" i="112" s="1"/>
  <c r="J234" i="112"/>
  <c r="J235" i="112"/>
  <c r="K235" i="112"/>
  <c r="L232" i="112" s="1"/>
  <c r="J236" i="112"/>
  <c r="K236" i="112" s="1"/>
  <c r="J237" i="112"/>
  <c r="J238" i="112"/>
  <c r="J239" i="112"/>
  <c r="K239" i="112" s="1"/>
  <c r="J240" i="112"/>
  <c r="K240" i="112" s="1"/>
  <c r="L240" i="112" s="1"/>
  <c r="J241" i="112"/>
  <c r="J242" i="112"/>
  <c r="J243" i="112"/>
  <c r="K243" i="112" s="1"/>
  <c r="J244" i="112"/>
  <c r="K244" i="112"/>
  <c r="J245" i="112"/>
  <c r="J246" i="112"/>
  <c r="J247" i="112"/>
  <c r="K247" i="112"/>
  <c r="L244" i="112" s="1"/>
  <c r="J248" i="112"/>
  <c r="J249" i="112"/>
  <c r="K248" i="112" s="1"/>
  <c r="L248" i="112" s="1"/>
  <c r="J250" i="112"/>
  <c r="J251" i="112"/>
  <c r="K251" i="112"/>
  <c r="J252" i="112"/>
  <c r="J253" i="112"/>
  <c r="J254" i="112"/>
  <c r="J255" i="112"/>
  <c r="K255" i="112" s="1"/>
  <c r="J256" i="112"/>
  <c r="K256" i="112"/>
  <c r="L256" i="112" s="1"/>
  <c r="J257" i="112"/>
  <c r="J258" i="112"/>
  <c r="J259" i="112"/>
  <c r="K259" i="112" s="1"/>
  <c r="J260" i="112"/>
  <c r="K260" i="112"/>
  <c r="J261" i="112"/>
  <c r="J262" i="112"/>
  <c r="J263" i="112"/>
  <c r="K263" i="112" s="1"/>
  <c r="J264" i="112"/>
  <c r="J265" i="112"/>
  <c r="K264" i="112" s="1"/>
  <c r="J266" i="112"/>
  <c r="J267" i="112"/>
  <c r="K267" i="112"/>
  <c r="L264" i="112" s="1"/>
  <c r="J268" i="112"/>
  <c r="K268" i="112" s="1"/>
  <c r="J269" i="112"/>
  <c r="J270" i="112"/>
  <c r="J271" i="112"/>
  <c r="K271" i="112" s="1"/>
  <c r="J272" i="112"/>
  <c r="K272" i="112" s="1"/>
  <c r="L272" i="112" s="1"/>
  <c r="J273" i="112"/>
  <c r="J274" i="112"/>
  <c r="J275" i="112"/>
  <c r="K275" i="112" s="1"/>
  <c r="J276" i="112"/>
  <c r="K276" i="112"/>
  <c r="J277" i="112"/>
  <c r="J278" i="112"/>
  <c r="J279" i="112"/>
  <c r="K279" i="112"/>
  <c r="L276" i="112" s="1"/>
  <c r="J280" i="112"/>
  <c r="K280" i="112" s="1"/>
  <c r="L280" i="112" s="1"/>
  <c r="J281" i="112"/>
  <c r="J282" i="112"/>
  <c r="J283" i="112"/>
  <c r="K283" i="112"/>
  <c r="J284" i="112"/>
  <c r="J285" i="112"/>
  <c r="J286" i="112"/>
  <c r="J287" i="112"/>
  <c r="K287" i="112" s="1"/>
  <c r="J288" i="112"/>
  <c r="K288" i="112"/>
  <c r="L288" i="112" s="1"/>
  <c r="J289" i="112"/>
  <c r="J290" i="112"/>
  <c r="J291" i="112"/>
  <c r="K291" i="112" s="1"/>
  <c r="J292" i="112"/>
  <c r="K292" i="112"/>
  <c r="J293" i="112"/>
  <c r="J294" i="112"/>
  <c r="J295" i="112"/>
  <c r="K295" i="112" s="1"/>
  <c r="J4" i="111"/>
  <c r="J5" i="111"/>
  <c r="J6" i="111"/>
  <c r="J7" i="111"/>
  <c r="K7" i="111"/>
  <c r="J8" i="111"/>
  <c r="K8" i="111" s="1"/>
  <c r="J9" i="111"/>
  <c r="J10" i="111"/>
  <c r="J11" i="111"/>
  <c r="K11" i="111" s="1"/>
  <c r="J12" i="111"/>
  <c r="K12" i="111" s="1"/>
  <c r="L12" i="111" s="1"/>
  <c r="J13" i="111"/>
  <c r="J14" i="111"/>
  <c r="J15" i="111"/>
  <c r="K15" i="111" s="1"/>
  <c r="J16" i="111"/>
  <c r="K16" i="111"/>
  <c r="J17" i="111"/>
  <c r="J18" i="111"/>
  <c r="J19" i="111"/>
  <c r="K19" i="111"/>
  <c r="L16" i="111" s="1"/>
  <c r="J20" i="111"/>
  <c r="K20" i="111" s="1"/>
  <c r="J21" i="111"/>
  <c r="J23" i="111"/>
  <c r="K23" i="111" s="1"/>
  <c r="J24" i="111"/>
  <c r="K24" i="111" s="1"/>
  <c r="J25" i="111"/>
  <c r="J27" i="111"/>
  <c r="K27" i="111" s="1"/>
  <c r="J28" i="111"/>
  <c r="J29" i="111"/>
  <c r="J30" i="111"/>
  <c r="J31" i="111"/>
  <c r="K31" i="111"/>
  <c r="J32" i="111"/>
  <c r="K32" i="111" s="1"/>
  <c r="L32" i="111" s="1"/>
  <c r="J33" i="111"/>
  <c r="J34" i="111"/>
  <c r="J35" i="111"/>
  <c r="K35" i="111" s="1"/>
  <c r="J36" i="111"/>
  <c r="K36" i="111" s="1"/>
  <c r="J37" i="111"/>
  <c r="J39" i="111"/>
  <c r="K39" i="111"/>
  <c r="J40" i="111"/>
  <c r="K40" i="111" s="1"/>
  <c r="J41" i="111"/>
  <c r="J43" i="111"/>
  <c r="K43" i="111" s="1"/>
  <c r="J44" i="111"/>
  <c r="K44" i="111" s="1"/>
  <c r="L44" i="111" s="1"/>
  <c r="J45" i="111"/>
  <c r="J46" i="111"/>
  <c r="J47" i="111"/>
  <c r="K47" i="111" s="1"/>
  <c r="J48" i="111"/>
  <c r="K48" i="111"/>
  <c r="L48" i="111"/>
  <c r="J49" i="111"/>
  <c r="J51" i="111"/>
  <c r="K51" i="111"/>
  <c r="J52" i="111"/>
  <c r="K52" i="111" s="1"/>
  <c r="L52" i="111" s="1"/>
  <c r="J53" i="111"/>
  <c r="J54" i="111"/>
  <c r="J55" i="111"/>
  <c r="K55" i="111" s="1"/>
  <c r="J56" i="111"/>
  <c r="K56" i="111" s="1"/>
  <c r="J57" i="111"/>
  <c r="J58" i="111"/>
  <c r="J59" i="111"/>
  <c r="K59" i="111" s="1"/>
  <c r="J60" i="111"/>
  <c r="K60" i="111"/>
  <c r="L60" i="111"/>
  <c r="J61" i="111"/>
  <c r="J63" i="111"/>
  <c r="K63" i="111"/>
  <c r="J64" i="111"/>
  <c r="J65" i="111"/>
  <c r="J67" i="111"/>
  <c r="K67" i="111" s="1"/>
  <c r="J68" i="111"/>
  <c r="K68" i="111"/>
  <c r="J69" i="111"/>
  <c r="J70" i="111"/>
  <c r="J71" i="111"/>
  <c r="K71" i="111"/>
  <c r="L68" i="111" s="1"/>
  <c r="J72" i="111"/>
  <c r="K72" i="111" s="1"/>
  <c r="J73" i="111"/>
  <c r="J75" i="111"/>
  <c r="K75" i="111" s="1"/>
  <c r="J76" i="111"/>
  <c r="J77" i="111"/>
  <c r="J78" i="111"/>
  <c r="J79" i="111"/>
  <c r="K79" i="111" s="1"/>
  <c r="J80" i="111"/>
  <c r="K80" i="111"/>
  <c r="L80" i="111"/>
  <c r="J81" i="111"/>
  <c r="J83" i="111"/>
  <c r="K83" i="111"/>
  <c r="J84" i="111"/>
  <c r="K84" i="111" s="1"/>
  <c r="L84" i="111" s="1"/>
  <c r="J85" i="111"/>
  <c r="J87" i="111"/>
  <c r="K87" i="111" s="1"/>
  <c r="J88" i="111"/>
  <c r="K88" i="111"/>
  <c r="L88" i="111" s="1"/>
  <c r="J89" i="111"/>
  <c r="J90" i="111"/>
  <c r="J91" i="111"/>
  <c r="K91" i="111" s="1"/>
  <c r="J92" i="111"/>
  <c r="J93" i="111"/>
  <c r="K92" i="111" s="1"/>
  <c r="L92" i="111" s="1"/>
  <c r="J95" i="111"/>
  <c r="K95" i="111" s="1"/>
  <c r="J96" i="111"/>
  <c r="K96" i="111"/>
  <c r="J97" i="111"/>
  <c r="J99" i="111"/>
  <c r="K99" i="111" s="1"/>
  <c r="J100" i="111"/>
  <c r="J101" i="111"/>
  <c r="J103" i="111"/>
  <c r="K103" i="111" s="1"/>
  <c r="J104" i="111"/>
  <c r="K104" i="111"/>
  <c r="L104" i="111" s="1"/>
  <c r="J105" i="111"/>
  <c r="J106" i="111"/>
  <c r="J107" i="111"/>
  <c r="K107" i="111" s="1"/>
  <c r="J108" i="111"/>
  <c r="K108" i="111"/>
  <c r="L108" i="111" s="1"/>
  <c r="J109" i="111"/>
  <c r="J111" i="111"/>
  <c r="K111" i="111"/>
  <c r="J112" i="111"/>
  <c r="J113" i="111"/>
  <c r="J115" i="111"/>
  <c r="K115" i="111" s="1"/>
  <c r="J116" i="111"/>
  <c r="K116" i="111"/>
  <c r="J117" i="111"/>
  <c r="J118" i="111"/>
  <c r="J119" i="111"/>
  <c r="K119" i="111"/>
  <c r="L116" i="111" s="1"/>
  <c r="J120" i="111"/>
  <c r="J121" i="111"/>
  <c r="K120" i="111" s="1"/>
  <c r="J122" i="111"/>
  <c r="J123" i="111"/>
  <c r="K123" i="111"/>
  <c r="L120" i="111" s="1"/>
  <c r="J124" i="111"/>
  <c r="J125" i="111"/>
  <c r="J127" i="111"/>
  <c r="K127" i="111" s="1"/>
  <c r="J128" i="111"/>
  <c r="K128" i="111"/>
  <c r="J129" i="111"/>
  <c r="J130" i="111"/>
  <c r="J131" i="111"/>
  <c r="K131" i="111"/>
  <c r="L128" i="111" s="1"/>
  <c r="J132" i="111"/>
  <c r="L132" i="111"/>
  <c r="J133" i="111"/>
  <c r="K132" i="111" s="1"/>
  <c r="J135" i="111"/>
  <c r="K135" i="111" s="1"/>
  <c r="J136" i="111"/>
  <c r="K136" i="111" s="1"/>
  <c r="L136" i="111" s="1"/>
  <c r="J137" i="111"/>
  <c r="J139" i="111"/>
  <c r="K139" i="111"/>
  <c r="J140" i="111"/>
  <c r="K140" i="111" s="1"/>
  <c r="L140" i="111" s="1"/>
  <c r="J141" i="111"/>
  <c r="J143" i="111"/>
  <c r="K143" i="111" s="1"/>
  <c r="J144" i="111"/>
  <c r="K144" i="111" s="1"/>
  <c r="J145" i="111"/>
  <c r="J147" i="111"/>
  <c r="K147" i="111" s="1"/>
  <c r="J148" i="111"/>
  <c r="J149" i="111"/>
  <c r="J150" i="111"/>
  <c r="J151" i="111"/>
  <c r="K151" i="111"/>
  <c r="J152" i="111"/>
  <c r="K152" i="111" s="1"/>
  <c r="L152" i="111" s="1"/>
  <c r="J153" i="111"/>
  <c r="J155" i="111"/>
  <c r="K155" i="111" s="1"/>
  <c r="J156" i="111"/>
  <c r="K156" i="111"/>
  <c r="J157" i="111"/>
  <c r="J158" i="111"/>
  <c r="J159" i="111"/>
  <c r="K159" i="111" s="1"/>
  <c r="J160" i="111"/>
  <c r="J161" i="111"/>
  <c r="J162" i="111"/>
  <c r="J163" i="111"/>
  <c r="K163" i="111"/>
  <c r="J164" i="111"/>
  <c r="K164" i="111" s="1"/>
  <c r="L164" i="111" s="1"/>
  <c r="J165" i="111"/>
  <c r="J166" i="111"/>
  <c r="J167" i="111"/>
  <c r="K167" i="111" s="1"/>
  <c r="J168" i="111"/>
  <c r="K168" i="111" s="1"/>
  <c r="L168" i="111" s="1"/>
  <c r="J169" i="111"/>
  <c r="J171" i="111"/>
  <c r="K171" i="111"/>
  <c r="J172" i="111"/>
  <c r="K172" i="111" s="1"/>
  <c r="L172" i="111" s="1"/>
  <c r="J173" i="111"/>
  <c r="J175" i="111"/>
  <c r="K175" i="111" s="1"/>
  <c r="J176" i="111"/>
  <c r="J177" i="111"/>
  <c r="J178" i="111"/>
  <c r="J179" i="111"/>
  <c r="K179" i="111" s="1"/>
  <c r="J180" i="111"/>
  <c r="K180" i="111"/>
  <c r="L180" i="111"/>
  <c r="J181" i="111"/>
  <c r="J183" i="111"/>
  <c r="K183" i="111"/>
  <c r="J184" i="111"/>
  <c r="K184" i="111" s="1"/>
  <c r="L184" i="111" s="1"/>
  <c r="J185" i="111"/>
  <c r="J187" i="111"/>
  <c r="K187" i="111" s="1"/>
  <c r="J188" i="111"/>
  <c r="K188" i="111"/>
  <c r="L188" i="111" s="1"/>
  <c r="J189" i="111"/>
  <c r="J190" i="111"/>
  <c r="J191" i="111"/>
  <c r="K191" i="111" s="1"/>
  <c r="J192" i="111"/>
  <c r="J193" i="111"/>
  <c r="K192" i="111" s="1"/>
  <c r="L192" i="111" s="1"/>
  <c r="J194" i="111"/>
  <c r="J195" i="111"/>
  <c r="K195" i="111"/>
  <c r="J196" i="111"/>
  <c r="K196" i="111" s="1"/>
  <c r="L196" i="111" s="1"/>
  <c r="J197" i="111"/>
  <c r="J199" i="111"/>
  <c r="K199" i="111" s="1"/>
  <c r="J200" i="111"/>
  <c r="K200" i="111"/>
  <c r="J201" i="111"/>
  <c r="J203" i="111"/>
  <c r="K203" i="111"/>
  <c r="J204" i="111"/>
  <c r="K204" i="111" s="1"/>
  <c r="L204" i="111" s="1"/>
  <c r="J205" i="111"/>
  <c r="J207" i="111"/>
  <c r="K207" i="111" s="1"/>
  <c r="J208" i="111"/>
  <c r="K208" i="111"/>
  <c r="L208" i="111" s="1"/>
  <c r="J209" i="111"/>
  <c r="J211" i="111"/>
  <c r="K211" i="111"/>
  <c r="J212" i="111"/>
  <c r="J213" i="111"/>
  <c r="J214" i="111"/>
  <c r="J215" i="111"/>
  <c r="K215" i="111"/>
  <c r="J216" i="111"/>
  <c r="K216" i="111"/>
  <c r="L216" i="111" s="1"/>
  <c r="J217" i="111"/>
  <c r="J218" i="111"/>
  <c r="J219" i="111"/>
  <c r="K219" i="111" s="1"/>
  <c r="J220" i="111"/>
  <c r="K220" i="111"/>
  <c r="L220" i="111" s="1"/>
  <c r="J221" i="111"/>
  <c r="J222" i="111"/>
  <c r="J223" i="111"/>
  <c r="K223" i="111" s="1"/>
  <c r="J224" i="111"/>
  <c r="J225" i="111"/>
  <c r="K224" i="111" s="1"/>
  <c r="J226" i="111"/>
  <c r="J227" i="111"/>
  <c r="K227" i="111"/>
  <c r="L224" i="111" s="1"/>
  <c r="J228" i="111"/>
  <c r="K228" i="111" s="1"/>
  <c r="J229" i="111"/>
  <c r="J230" i="111"/>
  <c r="J231" i="111"/>
  <c r="K231" i="111" s="1"/>
  <c r="J232" i="111"/>
  <c r="J233" i="111"/>
  <c r="J234" i="111"/>
  <c r="J235" i="111"/>
  <c r="K235" i="111" s="1"/>
  <c r="J236" i="111"/>
  <c r="K236" i="111"/>
  <c r="J237" i="111"/>
  <c r="J238" i="111"/>
  <c r="J239" i="111"/>
  <c r="K239" i="111"/>
  <c r="L236" i="111" s="1"/>
  <c r="J240" i="111"/>
  <c r="J241" i="111"/>
  <c r="K240" i="111" s="1"/>
  <c r="L240" i="111" s="1"/>
  <c r="J242" i="111"/>
  <c r="J243" i="111"/>
  <c r="K243" i="111"/>
  <c r="J244" i="111"/>
  <c r="J245" i="111"/>
  <c r="J246" i="111"/>
  <c r="J247" i="111"/>
  <c r="K247" i="111" s="1"/>
  <c r="J248" i="111"/>
  <c r="K248" i="111"/>
  <c r="L248" i="111" s="1"/>
  <c r="J249" i="111"/>
  <c r="J250" i="111"/>
  <c r="J251" i="111"/>
  <c r="K251" i="111" s="1"/>
  <c r="J252" i="111"/>
  <c r="K252" i="111"/>
  <c r="L252" i="111" s="1"/>
  <c r="J253" i="111"/>
  <c r="J254" i="111"/>
  <c r="J255" i="111"/>
  <c r="K255" i="111" s="1"/>
  <c r="J256" i="111"/>
  <c r="J257" i="111"/>
  <c r="J258" i="111"/>
  <c r="J259" i="111"/>
  <c r="K259" i="111"/>
  <c r="J260" i="111"/>
  <c r="K260" i="111" s="1"/>
  <c r="J261" i="111"/>
  <c r="J262" i="111"/>
  <c r="J263" i="111"/>
  <c r="K263" i="111" s="1"/>
  <c r="J264" i="111"/>
  <c r="J265" i="111"/>
  <c r="J266" i="111"/>
  <c r="J267" i="111"/>
  <c r="K267" i="111" s="1"/>
  <c r="J268" i="111"/>
  <c r="K268" i="111"/>
  <c r="J269" i="111"/>
  <c r="J270" i="111"/>
  <c r="J271" i="111"/>
  <c r="K271" i="111"/>
  <c r="L268" i="111" s="1"/>
  <c r="J272" i="111"/>
  <c r="K272" i="111" s="1"/>
  <c r="L272" i="111" s="1"/>
  <c r="J273" i="111"/>
  <c r="J274" i="111"/>
  <c r="J275" i="111"/>
  <c r="K275" i="111"/>
  <c r="J276" i="111"/>
  <c r="J277" i="111"/>
  <c r="J278" i="111"/>
  <c r="J279" i="111"/>
  <c r="K279" i="111" s="1"/>
  <c r="J280" i="111"/>
  <c r="K280" i="111"/>
  <c r="L280" i="111" s="1"/>
  <c r="J281" i="111"/>
  <c r="J282" i="111"/>
  <c r="J283" i="111"/>
  <c r="K283" i="111" s="1"/>
  <c r="J284" i="111"/>
  <c r="K284" i="111"/>
  <c r="L284" i="111" s="1"/>
  <c r="J285" i="111"/>
  <c r="J286" i="111"/>
  <c r="J287" i="111"/>
  <c r="K287" i="111" s="1"/>
  <c r="J288" i="111"/>
  <c r="J289" i="111"/>
  <c r="J290" i="111"/>
  <c r="J291" i="111"/>
  <c r="K291" i="111"/>
  <c r="J292" i="111"/>
  <c r="K292" i="111" s="1"/>
  <c r="J293" i="111"/>
  <c r="J294" i="111"/>
  <c r="J295" i="111"/>
  <c r="K295" i="111" s="1"/>
  <c r="J4" i="110"/>
  <c r="J5" i="110"/>
  <c r="J6" i="110"/>
  <c r="J7" i="110"/>
  <c r="K7" i="110" s="1"/>
  <c r="J8" i="110"/>
  <c r="J9" i="110"/>
  <c r="K8" i="110" s="1"/>
  <c r="L8" i="110" s="1"/>
  <c r="J10" i="110"/>
  <c r="J11" i="110"/>
  <c r="K11" i="110"/>
  <c r="J12" i="110"/>
  <c r="K12" i="110" s="1"/>
  <c r="L12" i="110" s="1"/>
  <c r="J13" i="110"/>
  <c r="J15" i="110"/>
  <c r="K15" i="110" s="1"/>
  <c r="J16" i="110"/>
  <c r="K16" i="110"/>
  <c r="L16" i="110" s="1"/>
  <c r="J17" i="110"/>
  <c r="J18" i="110"/>
  <c r="J19" i="110"/>
  <c r="K19" i="110" s="1"/>
  <c r="J20" i="110"/>
  <c r="J21" i="110"/>
  <c r="K20" i="110" s="1"/>
  <c r="L20" i="110" s="1"/>
  <c r="J22" i="110"/>
  <c r="J23" i="110"/>
  <c r="K23" i="110"/>
  <c r="J24" i="110"/>
  <c r="K24" i="110" s="1"/>
  <c r="L24" i="110" s="1"/>
  <c r="J25" i="110"/>
  <c r="J27" i="110"/>
  <c r="K27" i="110" s="1"/>
  <c r="J28" i="110"/>
  <c r="K28" i="110"/>
  <c r="L28" i="110" s="1"/>
  <c r="J29" i="110"/>
  <c r="J30" i="110"/>
  <c r="J31" i="110"/>
  <c r="K31" i="110" s="1"/>
  <c r="J32" i="110"/>
  <c r="J33" i="110"/>
  <c r="K32" i="110" s="1"/>
  <c r="L32" i="110" s="1"/>
  <c r="J34" i="110"/>
  <c r="J35" i="110"/>
  <c r="K35" i="110"/>
  <c r="J36" i="110"/>
  <c r="K36" i="110" s="1"/>
  <c r="L36" i="110" s="1"/>
  <c r="J37" i="110"/>
  <c r="J39" i="110"/>
  <c r="K39" i="110" s="1"/>
  <c r="J40" i="110"/>
  <c r="K40" i="110"/>
  <c r="L40" i="110" s="1"/>
  <c r="J41" i="110"/>
  <c r="J43" i="110"/>
  <c r="K43" i="110"/>
  <c r="J44" i="110"/>
  <c r="J45" i="110"/>
  <c r="J46" i="110"/>
  <c r="J47" i="110"/>
  <c r="K47" i="110"/>
  <c r="J48" i="110"/>
  <c r="K48" i="110"/>
  <c r="J49" i="110"/>
  <c r="J51" i="110"/>
  <c r="K51" i="110" s="1"/>
  <c r="J52" i="110"/>
  <c r="J53" i="110"/>
  <c r="K52" i="110" s="1"/>
  <c r="J54" i="110"/>
  <c r="J55" i="110"/>
  <c r="K55" i="110"/>
  <c r="L52" i="110" s="1"/>
  <c r="J56" i="110"/>
  <c r="J57" i="110"/>
  <c r="J58" i="110"/>
  <c r="J59" i="110"/>
  <c r="K59" i="110"/>
  <c r="J60" i="110"/>
  <c r="K60" i="110"/>
  <c r="J61" i="110"/>
  <c r="J63" i="110"/>
  <c r="K63" i="110" s="1"/>
  <c r="J64" i="110"/>
  <c r="L64" i="110"/>
  <c r="J65" i="110"/>
  <c r="K64" i="110" s="1"/>
  <c r="J67" i="110"/>
  <c r="K67" i="110"/>
  <c r="J68" i="110"/>
  <c r="K68" i="110" s="1"/>
  <c r="J69" i="110"/>
  <c r="J70" i="110"/>
  <c r="J71" i="110"/>
  <c r="K71" i="110" s="1"/>
  <c r="J72" i="110"/>
  <c r="K72" i="110"/>
  <c r="J73" i="110"/>
  <c r="J74" i="110"/>
  <c r="J75" i="110"/>
  <c r="K75" i="110"/>
  <c r="L72" i="110" s="1"/>
  <c r="J76" i="110"/>
  <c r="J77" i="110"/>
  <c r="K76" i="110" s="1"/>
  <c r="J78" i="110"/>
  <c r="J79" i="110"/>
  <c r="K79" i="110"/>
  <c r="L76" i="110" s="1"/>
  <c r="J80" i="110"/>
  <c r="J81" i="110"/>
  <c r="J82" i="110"/>
  <c r="J83" i="110"/>
  <c r="K83" i="110"/>
  <c r="J84" i="110"/>
  <c r="K84" i="110"/>
  <c r="L84" i="110" s="1"/>
  <c r="J85" i="110"/>
  <c r="J87" i="110"/>
  <c r="K87" i="110"/>
  <c r="J88" i="110"/>
  <c r="J89" i="110"/>
  <c r="K88" i="110" s="1"/>
  <c r="J90" i="110"/>
  <c r="J91" i="110"/>
  <c r="K91" i="110"/>
  <c r="L88" i="110" s="1"/>
  <c r="J92" i="110"/>
  <c r="J93" i="110"/>
  <c r="J95" i="110"/>
  <c r="K95" i="110" s="1"/>
  <c r="J96" i="110"/>
  <c r="K96" i="110"/>
  <c r="L96" i="110"/>
  <c r="J97" i="110"/>
  <c r="J99" i="110"/>
  <c r="K99" i="110"/>
  <c r="J100" i="110"/>
  <c r="J101" i="110"/>
  <c r="J103" i="110"/>
  <c r="K103" i="110" s="1"/>
  <c r="J104" i="110"/>
  <c r="K104" i="110"/>
  <c r="J105" i="110"/>
  <c r="J106" i="110"/>
  <c r="J107" i="110"/>
  <c r="K107" i="110"/>
  <c r="L104" i="110" s="1"/>
  <c r="J108" i="110"/>
  <c r="J109" i="110"/>
  <c r="K108" i="110" s="1"/>
  <c r="L108" i="110" s="1"/>
  <c r="J111" i="110"/>
  <c r="K111" i="110"/>
  <c r="J112" i="110"/>
  <c r="K112" i="110"/>
  <c r="L112" i="110" s="1"/>
  <c r="J113" i="110"/>
  <c r="J114" i="110"/>
  <c r="J115" i="110"/>
  <c r="K115" i="110" s="1"/>
  <c r="J116" i="110"/>
  <c r="K116" i="110"/>
  <c r="L116" i="110" s="1"/>
  <c r="J117" i="110"/>
  <c r="J118" i="110"/>
  <c r="J119" i="110"/>
  <c r="K119" i="110" s="1"/>
  <c r="J120" i="110"/>
  <c r="J121" i="110"/>
  <c r="K120" i="110" s="1"/>
  <c r="L120" i="110" s="1"/>
  <c r="J122" i="110"/>
  <c r="J123" i="110"/>
  <c r="K123" i="110"/>
  <c r="J124" i="110"/>
  <c r="K124" i="110" s="1"/>
  <c r="L124" i="110" s="1"/>
  <c r="J125" i="110"/>
  <c r="J127" i="110"/>
  <c r="K127" i="110" s="1"/>
  <c r="J128" i="110"/>
  <c r="K128" i="110"/>
  <c r="J129" i="110"/>
  <c r="J130" i="110"/>
  <c r="J131" i="110"/>
  <c r="K131" i="110" s="1"/>
  <c r="J132" i="110"/>
  <c r="J133" i="110"/>
  <c r="K132" i="110" s="1"/>
  <c r="L132" i="110" s="1"/>
  <c r="J135" i="110"/>
  <c r="K135" i="110"/>
  <c r="J136" i="110"/>
  <c r="K136" i="110"/>
  <c r="L136" i="110" s="1"/>
  <c r="J137" i="110"/>
  <c r="J139" i="110"/>
  <c r="K139" i="110"/>
  <c r="J140" i="110"/>
  <c r="J141" i="110"/>
  <c r="K140" i="110" s="1"/>
  <c r="L140" i="110" s="1"/>
  <c r="J143" i="110"/>
  <c r="K143" i="110"/>
  <c r="J144" i="110"/>
  <c r="J145" i="110"/>
  <c r="K144" i="110" s="1"/>
  <c r="J147" i="110"/>
  <c r="K147" i="110" s="1"/>
  <c r="J148" i="110"/>
  <c r="K148" i="110"/>
  <c r="J149" i="110"/>
  <c r="J150" i="110"/>
  <c r="J151" i="110"/>
  <c r="K151" i="110" s="1"/>
  <c r="J152" i="110"/>
  <c r="J153" i="110"/>
  <c r="J155" i="110"/>
  <c r="K155" i="110" s="1"/>
  <c r="J156" i="110"/>
  <c r="K156" i="110"/>
  <c r="J157" i="110"/>
  <c r="J158" i="110"/>
  <c r="J159" i="110"/>
  <c r="K159" i="110"/>
  <c r="L156" i="110" s="1"/>
  <c r="J160" i="110"/>
  <c r="J161" i="110"/>
  <c r="K160" i="110" s="1"/>
  <c r="L160" i="110" s="1"/>
  <c r="J162" i="110"/>
  <c r="J163" i="110"/>
  <c r="K163" i="110"/>
  <c r="J164" i="110"/>
  <c r="K164" i="110" s="1"/>
  <c r="L164" i="110" s="1"/>
  <c r="J165" i="110"/>
  <c r="J166" i="110"/>
  <c r="J167" i="110"/>
  <c r="K167" i="110"/>
  <c r="J168" i="110"/>
  <c r="J169" i="110"/>
  <c r="K168" i="110" s="1"/>
  <c r="J171" i="110"/>
  <c r="K171" i="110" s="1"/>
  <c r="J172" i="110"/>
  <c r="K172" i="110"/>
  <c r="J173" i="110"/>
  <c r="J175" i="110"/>
  <c r="K175" i="110"/>
  <c r="J176" i="110"/>
  <c r="J177" i="110"/>
  <c r="J178" i="110"/>
  <c r="J179" i="110"/>
  <c r="K179" i="110" s="1"/>
  <c r="J180" i="110"/>
  <c r="K180" i="110"/>
  <c r="J181" i="110"/>
  <c r="J182" i="110"/>
  <c r="J183" i="110"/>
  <c r="K183" i="110"/>
  <c r="L180" i="110" s="1"/>
  <c r="J184" i="110"/>
  <c r="J185" i="110"/>
  <c r="K184" i="110" s="1"/>
  <c r="L184" i="110" s="1"/>
  <c r="J187" i="110"/>
  <c r="K187" i="110"/>
  <c r="J188" i="110"/>
  <c r="K188" i="110"/>
  <c r="L188" i="110" s="1"/>
  <c r="J189" i="110"/>
  <c r="J190" i="110"/>
  <c r="J191" i="110"/>
  <c r="K191" i="110" s="1"/>
  <c r="J192" i="110"/>
  <c r="J193" i="110"/>
  <c r="J194" i="110"/>
  <c r="J195" i="110"/>
  <c r="K195" i="110" s="1"/>
  <c r="J196" i="110"/>
  <c r="K196" i="110"/>
  <c r="L196" i="110" s="1"/>
  <c r="J197" i="110"/>
  <c r="J199" i="110"/>
  <c r="K199" i="110"/>
  <c r="J200" i="110"/>
  <c r="K200" i="110" s="1"/>
  <c r="L200" i="110" s="1"/>
  <c r="J201" i="110"/>
  <c r="J203" i="110"/>
  <c r="K203" i="110" s="1"/>
  <c r="J204" i="110"/>
  <c r="K204" i="110"/>
  <c r="L204" i="110"/>
  <c r="J205" i="110"/>
  <c r="J207" i="110"/>
  <c r="K207" i="110"/>
  <c r="J208" i="110"/>
  <c r="K208" i="110" s="1"/>
  <c r="L208" i="110" s="1"/>
  <c r="J209" i="110"/>
  <c r="J211" i="110"/>
  <c r="K211" i="110"/>
  <c r="J212" i="110"/>
  <c r="J213" i="110"/>
  <c r="K212" i="110" s="1"/>
  <c r="L212" i="110" s="1"/>
  <c r="J214" i="110"/>
  <c r="J215" i="110"/>
  <c r="K215" i="110"/>
  <c r="J216" i="110"/>
  <c r="K216" i="110" s="1"/>
  <c r="L216" i="110" s="1"/>
  <c r="J217" i="110"/>
  <c r="J218" i="110"/>
  <c r="J219" i="110"/>
  <c r="K219" i="110"/>
  <c r="J220" i="110"/>
  <c r="J221" i="110"/>
  <c r="K220" i="110" s="1"/>
  <c r="L220" i="110" s="1"/>
  <c r="J222" i="110"/>
  <c r="J223" i="110"/>
  <c r="K223" i="110" s="1"/>
  <c r="J224" i="110"/>
  <c r="K224" i="110"/>
  <c r="L224" i="110" s="1"/>
  <c r="J225" i="110"/>
  <c r="J226" i="110"/>
  <c r="J227" i="110"/>
  <c r="K227" i="110" s="1"/>
  <c r="J228" i="110"/>
  <c r="K228" i="110"/>
  <c r="J229" i="110"/>
  <c r="J230" i="110"/>
  <c r="J231" i="110"/>
  <c r="K231" i="110"/>
  <c r="L228" i="110" s="1"/>
  <c r="J232" i="110"/>
  <c r="J233" i="110"/>
  <c r="J234" i="110"/>
  <c r="J235" i="110"/>
  <c r="K235" i="110"/>
  <c r="J236" i="110"/>
  <c r="K236" i="110"/>
  <c r="L236" i="110" s="1"/>
  <c r="J237" i="110"/>
  <c r="J238" i="110"/>
  <c r="J239" i="110"/>
  <c r="K239" i="110" s="1"/>
  <c r="J240" i="110"/>
  <c r="K240" i="110" s="1"/>
  <c r="L240" i="110" s="1"/>
  <c r="J241" i="110"/>
  <c r="J242" i="110"/>
  <c r="J243" i="110"/>
  <c r="K243" i="110" s="1"/>
  <c r="J244" i="110"/>
  <c r="K244" i="110"/>
  <c r="J245" i="110"/>
  <c r="J246" i="110"/>
  <c r="J247" i="110"/>
  <c r="K247" i="110" s="1"/>
  <c r="J248" i="110"/>
  <c r="J249" i="110"/>
  <c r="J250" i="110"/>
  <c r="J251" i="110"/>
  <c r="K251" i="110"/>
  <c r="J252" i="110"/>
  <c r="K252" i="110" s="1"/>
  <c r="J253" i="110"/>
  <c r="J254" i="110"/>
  <c r="J255" i="110"/>
  <c r="K255" i="110" s="1"/>
  <c r="J256" i="110"/>
  <c r="K256" i="110" s="1"/>
  <c r="L256" i="110" s="1"/>
  <c r="J257" i="110"/>
  <c r="J258" i="110"/>
  <c r="J259" i="110"/>
  <c r="K259" i="110"/>
  <c r="J260" i="110"/>
  <c r="J261" i="110"/>
  <c r="K260" i="110" s="1"/>
  <c r="L260" i="110" s="1"/>
  <c r="J262" i="110"/>
  <c r="J263" i="110"/>
  <c r="K263" i="110" s="1"/>
  <c r="J264" i="110"/>
  <c r="K264" i="110" s="1"/>
  <c r="J265" i="110"/>
  <c r="J266" i="110"/>
  <c r="J267" i="110"/>
  <c r="K267" i="110"/>
  <c r="L264" i="110" s="1"/>
  <c r="J268" i="110"/>
  <c r="J269" i="110"/>
  <c r="J270" i="110"/>
  <c r="J271" i="110"/>
  <c r="K271" i="110" s="1"/>
  <c r="J272" i="110"/>
  <c r="K272" i="110"/>
  <c r="L272" i="110"/>
  <c r="J274" i="110"/>
  <c r="J275" i="110"/>
  <c r="K275" i="110"/>
  <c r="J276" i="110"/>
  <c r="K276" i="110" s="1"/>
  <c r="L276" i="110" s="1"/>
  <c r="J278" i="110"/>
  <c r="J279" i="110"/>
  <c r="K279" i="110" s="1"/>
  <c r="J280" i="110"/>
  <c r="K280" i="110" s="1"/>
  <c r="J282" i="110"/>
  <c r="J283" i="110"/>
  <c r="K283" i="110" s="1"/>
  <c r="J284" i="110"/>
  <c r="J285" i="110"/>
  <c r="J286" i="110"/>
  <c r="J287" i="110"/>
  <c r="K287" i="110"/>
  <c r="J288" i="110"/>
  <c r="K288" i="110" s="1"/>
  <c r="J289" i="110"/>
  <c r="J290" i="110"/>
  <c r="J291" i="110"/>
  <c r="K291" i="110" s="1"/>
  <c r="J292" i="110"/>
  <c r="K292" i="110" s="1"/>
  <c r="J294" i="110"/>
  <c r="J295" i="110"/>
  <c r="K295" i="110" s="1"/>
  <c r="J4" i="109"/>
  <c r="K4" i="109" s="1"/>
  <c r="J5" i="109"/>
  <c r="J6" i="109"/>
  <c r="J7" i="109"/>
  <c r="K7" i="109"/>
  <c r="L4" i="109" s="1"/>
  <c r="J8" i="109"/>
  <c r="K8" i="109" s="1"/>
  <c r="L8" i="109" s="1"/>
  <c r="J9" i="109"/>
  <c r="J10" i="109"/>
  <c r="J11" i="109"/>
  <c r="K11" i="109" s="1"/>
  <c r="J12" i="109"/>
  <c r="K12" i="109"/>
  <c r="J13" i="109"/>
  <c r="J14" i="109"/>
  <c r="J15" i="109"/>
  <c r="K15" i="109"/>
  <c r="L12" i="109" s="1"/>
  <c r="J16" i="109"/>
  <c r="J17" i="109"/>
  <c r="K16" i="109" s="1"/>
  <c r="L16" i="109" s="1"/>
  <c r="J18" i="109"/>
  <c r="J19" i="109"/>
  <c r="K19" i="109"/>
  <c r="J20" i="109"/>
  <c r="K20" i="109" s="1"/>
  <c r="L20" i="109" s="1"/>
  <c r="J21" i="109"/>
  <c r="J23" i="109"/>
  <c r="K23" i="109" s="1"/>
  <c r="J24" i="109"/>
  <c r="K24" i="109" s="1"/>
  <c r="J25" i="109"/>
  <c r="J27" i="109"/>
  <c r="K27" i="109" s="1"/>
  <c r="J28" i="109"/>
  <c r="J29" i="109"/>
  <c r="J30" i="109"/>
  <c r="J31" i="109"/>
  <c r="K31" i="109"/>
  <c r="J32" i="109"/>
  <c r="K32" i="109" s="1"/>
  <c r="J33" i="109"/>
  <c r="J34" i="109"/>
  <c r="J35" i="109"/>
  <c r="K35" i="109" s="1"/>
  <c r="J36" i="109"/>
  <c r="K36" i="109"/>
  <c r="L36" i="109"/>
  <c r="J37" i="109"/>
  <c r="J39" i="109"/>
  <c r="K39" i="109"/>
  <c r="J40" i="109"/>
  <c r="K40" i="109" s="1"/>
  <c r="L40" i="109"/>
  <c r="J41" i="109"/>
  <c r="J43" i="109"/>
  <c r="K43" i="109" s="1"/>
  <c r="J44" i="109"/>
  <c r="K44" i="109"/>
  <c r="J45" i="109"/>
  <c r="J46" i="109"/>
  <c r="J47" i="109"/>
  <c r="K47" i="109" s="1"/>
  <c r="J48" i="109"/>
  <c r="K48" i="109"/>
  <c r="L48" i="109"/>
  <c r="J49" i="109"/>
  <c r="J51" i="109"/>
  <c r="K51" i="109"/>
  <c r="J52" i="109"/>
  <c r="K52" i="109" s="1"/>
  <c r="L52" i="109" s="1"/>
  <c r="J53" i="109"/>
  <c r="J54" i="109"/>
  <c r="J55" i="109"/>
  <c r="K55" i="109" s="1"/>
  <c r="J56" i="109"/>
  <c r="K56" i="109" s="1"/>
  <c r="L56" i="109" s="1"/>
  <c r="J57" i="109"/>
  <c r="J58" i="109"/>
  <c r="J59" i="109"/>
  <c r="K59" i="109"/>
  <c r="J60" i="109"/>
  <c r="J61" i="109"/>
  <c r="K60" i="109" s="1"/>
  <c r="L60" i="109" s="1"/>
  <c r="J63" i="109"/>
  <c r="K63" i="109"/>
  <c r="J64" i="109"/>
  <c r="J65" i="109"/>
  <c r="K64" i="109" s="1"/>
  <c r="L64" i="109" s="1"/>
  <c r="J67" i="109"/>
  <c r="K67" i="109" s="1"/>
  <c r="J68" i="109"/>
  <c r="K68" i="109"/>
  <c r="L68" i="109" s="1"/>
  <c r="J69" i="109"/>
  <c r="J70" i="109"/>
  <c r="J71" i="109"/>
  <c r="K71" i="109" s="1"/>
  <c r="J72" i="109"/>
  <c r="J73" i="109"/>
  <c r="J75" i="109"/>
  <c r="K75" i="109" s="1"/>
  <c r="J76" i="109"/>
  <c r="K76" i="109"/>
  <c r="J77" i="109"/>
  <c r="J78" i="109"/>
  <c r="J79" i="109"/>
  <c r="K79" i="109"/>
  <c r="L76" i="109" s="1"/>
  <c r="J80" i="109"/>
  <c r="J81" i="109"/>
  <c r="K80" i="109" s="1"/>
  <c r="L80" i="109" s="1"/>
  <c r="J82" i="109"/>
  <c r="J83" i="109"/>
  <c r="K83" i="109"/>
  <c r="J84" i="109"/>
  <c r="K84" i="109" s="1"/>
  <c r="L84" i="109" s="1"/>
  <c r="J85" i="109"/>
  <c r="J87" i="109"/>
  <c r="K87" i="109" s="1"/>
  <c r="J88" i="109"/>
  <c r="J89" i="109"/>
  <c r="J90" i="109"/>
  <c r="J91" i="109"/>
  <c r="K91" i="109"/>
  <c r="J92" i="109"/>
  <c r="K92" i="109"/>
  <c r="L92" i="109" s="1"/>
  <c r="J93" i="109"/>
  <c r="J95" i="109"/>
  <c r="K95" i="109"/>
  <c r="J96" i="109"/>
  <c r="K96" i="109"/>
  <c r="J97" i="109"/>
  <c r="J99" i="109"/>
  <c r="K99" i="109" s="1"/>
  <c r="J100" i="109"/>
  <c r="K100" i="109"/>
  <c r="L100" i="109"/>
  <c r="J101" i="109"/>
  <c r="J103" i="109"/>
  <c r="K103" i="109"/>
  <c r="J104" i="109"/>
  <c r="K104" i="109" s="1"/>
  <c r="J105" i="109"/>
  <c r="J106" i="109"/>
  <c r="J107" i="109"/>
  <c r="K107" i="109" s="1"/>
  <c r="J108" i="109"/>
  <c r="K108" i="109"/>
  <c r="L108" i="109" s="1"/>
  <c r="J109" i="109"/>
  <c r="J111" i="109"/>
  <c r="K111" i="109"/>
  <c r="J112" i="109"/>
  <c r="K112" i="109" s="1"/>
  <c r="L112" i="109"/>
  <c r="J113" i="109"/>
  <c r="J115" i="109"/>
  <c r="K115" i="109" s="1"/>
  <c r="J116" i="109"/>
  <c r="K116" i="109"/>
  <c r="L116" i="109" s="1"/>
  <c r="J117" i="109"/>
  <c r="J118" i="109"/>
  <c r="J119" i="109"/>
  <c r="K119" i="109" s="1"/>
  <c r="J120" i="109"/>
  <c r="K120" i="109"/>
  <c r="J121" i="109"/>
  <c r="J122" i="109"/>
  <c r="J123" i="109"/>
  <c r="K123" i="109"/>
  <c r="L120" i="109" s="1"/>
  <c r="J124" i="109"/>
  <c r="J125" i="109"/>
  <c r="J127" i="109"/>
  <c r="K127" i="109" s="1"/>
  <c r="J128" i="109"/>
  <c r="K128" i="109" s="1"/>
  <c r="L128" i="109" s="1"/>
  <c r="J129" i="109"/>
  <c r="J130" i="109"/>
  <c r="J131" i="109"/>
  <c r="K131" i="109"/>
  <c r="J132" i="109"/>
  <c r="K132" i="109"/>
  <c r="L132" i="109" s="1"/>
  <c r="J133" i="109"/>
  <c r="J135" i="109"/>
  <c r="K135" i="109"/>
  <c r="J136" i="109"/>
  <c r="K136" i="109" s="1"/>
  <c r="L136" i="109" s="1"/>
  <c r="J137" i="109"/>
  <c r="J139" i="109"/>
  <c r="K139" i="109" s="1"/>
  <c r="J140" i="109"/>
  <c r="K140" i="109"/>
  <c r="L140" i="109" s="1"/>
  <c r="J141" i="109"/>
  <c r="J143" i="109"/>
  <c r="K143" i="109"/>
  <c r="J144" i="109"/>
  <c r="K144" i="109" s="1"/>
  <c r="L144" i="109" s="1"/>
  <c r="J145" i="109"/>
  <c r="J147" i="109"/>
  <c r="K147" i="109" s="1"/>
  <c r="J148" i="109"/>
  <c r="J149" i="109"/>
  <c r="K148" i="109" s="1"/>
  <c r="J150" i="109"/>
  <c r="J151" i="109"/>
  <c r="K151" i="109"/>
  <c r="L148" i="109" s="1"/>
  <c r="J152" i="109"/>
  <c r="K152" i="109" s="1"/>
  <c r="J153" i="109"/>
  <c r="J155" i="109"/>
  <c r="K155" i="109" s="1"/>
  <c r="J156" i="109"/>
  <c r="K156" i="109" s="1"/>
  <c r="L156" i="109" s="1"/>
  <c r="J157" i="109"/>
  <c r="J158" i="109"/>
  <c r="J159" i="109"/>
  <c r="K159" i="109" s="1"/>
  <c r="J160" i="109"/>
  <c r="K160" i="109"/>
  <c r="J161" i="109"/>
  <c r="J162" i="109"/>
  <c r="J163" i="109"/>
  <c r="K163" i="109" s="1"/>
  <c r="J164" i="109"/>
  <c r="J165" i="109"/>
  <c r="J166" i="109"/>
  <c r="J167" i="109"/>
  <c r="K167" i="109"/>
  <c r="J168" i="109"/>
  <c r="K168" i="109" s="1"/>
  <c r="L168" i="109" s="1"/>
  <c r="J169" i="109"/>
  <c r="J171" i="109"/>
  <c r="K171" i="109" s="1"/>
  <c r="J172" i="109"/>
  <c r="J173" i="109"/>
  <c r="K172" i="109" s="1"/>
  <c r="L172" i="109" s="1"/>
  <c r="J175" i="109"/>
  <c r="K175" i="109"/>
  <c r="J176" i="109"/>
  <c r="K176" i="109" s="1"/>
  <c r="L176" i="109" s="1"/>
  <c r="J177" i="109"/>
  <c r="J178" i="109"/>
  <c r="J179" i="109"/>
  <c r="K179" i="109" s="1"/>
  <c r="J180" i="109"/>
  <c r="K180" i="109" s="1"/>
  <c r="L180" i="109" s="1"/>
  <c r="J181" i="109"/>
  <c r="J183" i="109"/>
  <c r="K183" i="109" s="1"/>
  <c r="J184" i="109"/>
  <c r="J185" i="109"/>
  <c r="J187" i="109"/>
  <c r="K187" i="109" s="1"/>
  <c r="J188" i="109"/>
  <c r="K188" i="109"/>
  <c r="L188" i="109" s="1"/>
  <c r="J189" i="109"/>
  <c r="J190" i="109"/>
  <c r="J191" i="109"/>
  <c r="K191" i="109" s="1"/>
  <c r="J192" i="109"/>
  <c r="J193" i="109"/>
  <c r="K192" i="109" s="1"/>
  <c r="J194" i="109"/>
  <c r="J195" i="109"/>
  <c r="K195" i="109"/>
  <c r="L192" i="109" s="1"/>
  <c r="J196" i="109"/>
  <c r="K196" i="109" s="1"/>
  <c r="J197" i="109"/>
  <c r="J199" i="109"/>
  <c r="K199" i="109" s="1"/>
  <c r="J200" i="109"/>
  <c r="L200" i="109"/>
  <c r="J201" i="109"/>
  <c r="K200" i="109" s="1"/>
  <c r="J203" i="109"/>
  <c r="K203" i="109"/>
  <c r="J204" i="109"/>
  <c r="K204" i="109" s="1"/>
  <c r="J205" i="109"/>
  <c r="J207" i="109"/>
  <c r="K207" i="109" s="1"/>
  <c r="J208" i="109"/>
  <c r="K208" i="109" s="1"/>
  <c r="L208" i="109" s="1"/>
  <c r="J209" i="109"/>
  <c r="J211" i="109"/>
  <c r="K211" i="109" s="1"/>
  <c r="J212" i="109"/>
  <c r="K212" i="109" s="1"/>
  <c r="L212" i="109" s="1"/>
  <c r="J214" i="109"/>
  <c r="J215" i="109"/>
  <c r="K215" i="109" s="1"/>
  <c r="J216" i="109"/>
  <c r="K216" i="109" s="1"/>
  <c r="L216" i="109"/>
  <c r="J218" i="109"/>
  <c r="J219" i="109"/>
  <c r="K219" i="109" s="1"/>
  <c r="J220" i="109"/>
  <c r="K220" i="109" s="1"/>
  <c r="L220" i="109" s="1"/>
  <c r="J221" i="109"/>
  <c r="J222" i="109"/>
  <c r="J223" i="109"/>
  <c r="K223" i="109" s="1"/>
  <c r="J224" i="109"/>
  <c r="K224" i="109"/>
  <c r="L224" i="109" s="1"/>
  <c r="J225" i="109"/>
  <c r="J226" i="109"/>
  <c r="J227" i="109"/>
  <c r="K227" i="109" s="1"/>
  <c r="J228" i="109"/>
  <c r="K228" i="109" s="1"/>
  <c r="L228" i="109" s="1"/>
  <c r="J229" i="109"/>
  <c r="J230" i="109"/>
  <c r="J231" i="109"/>
  <c r="K231" i="109"/>
  <c r="J232" i="109"/>
  <c r="J233" i="109"/>
  <c r="J234" i="109"/>
  <c r="J235" i="109"/>
  <c r="K235" i="109" s="1"/>
  <c r="J236" i="109"/>
  <c r="J237" i="109"/>
  <c r="J238" i="109"/>
  <c r="J239" i="109"/>
  <c r="K239" i="109" s="1"/>
  <c r="J240" i="109"/>
  <c r="K240" i="109"/>
  <c r="L240" i="109" s="1"/>
  <c r="J242" i="109"/>
  <c r="J243" i="109"/>
  <c r="K243" i="109"/>
  <c r="J244" i="109"/>
  <c r="J245" i="109"/>
  <c r="J246" i="109"/>
  <c r="J247" i="109"/>
  <c r="K247" i="109" s="1"/>
  <c r="J248" i="109"/>
  <c r="K248" i="109" s="1"/>
  <c r="L248" i="109" s="1"/>
  <c r="J250" i="109"/>
  <c r="J251" i="109"/>
  <c r="K251" i="109" s="1"/>
  <c r="J252" i="109"/>
  <c r="K252" i="109" s="1"/>
  <c r="L252" i="109"/>
  <c r="J254" i="109"/>
  <c r="J255" i="109"/>
  <c r="K255" i="109" s="1"/>
  <c r="J256" i="109"/>
  <c r="J257" i="109"/>
  <c r="J258" i="109"/>
  <c r="J259" i="109"/>
  <c r="K259" i="109" s="1"/>
  <c r="J260" i="109"/>
  <c r="K260" i="109"/>
  <c r="L260" i="109" s="1"/>
  <c r="J262" i="109"/>
  <c r="J263" i="109"/>
  <c r="K263" i="109"/>
  <c r="J264" i="109"/>
  <c r="J265" i="109"/>
  <c r="J266" i="109"/>
  <c r="J267" i="109"/>
  <c r="K267" i="109" s="1"/>
  <c r="J268" i="109"/>
  <c r="K268" i="109" s="1"/>
  <c r="L268" i="109" s="1"/>
  <c r="J269" i="109"/>
  <c r="J270" i="109"/>
  <c r="J271" i="109"/>
  <c r="K271" i="109" s="1"/>
  <c r="J272" i="109"/>
  <c r="K272" i="109"/>
  <c r="L272" i="109" s="1"/>
  <c r="J273" i="109"/>
  <c r="J274" i="109"/>
  <c r="J275" i="109"/>
  <c r="K275" i="109" s="1"/>
  <c r="J276" i="109"/>
  <c r="K276" i="109" s="1"/>
  <c r="L276" i="109" s="1"/>
  <c r="J277" i="109"/>
  <c r="J278" i="109"/>
  <c r="J279" i="109"/>
  <c r="K279" i="109"/>
  <c r="J280" i="109"/>
  <c r="J281" i="109"/>
  <c r="J282" i="109"/>
  <c r="J283" i="109"/>
  <c r="K283" i="109" s="1"/>
  <c r="J284" i="109"/>
  <c r="J285" i="109"/>
  <c r="J286" i="109"/>
  <c r="J287" i="109"/>
  <c r="K287" i="109" s="1"/>
  <c r="J288" i="109"/>
  <c r="K288" i="109"/>
  <c r="L288" i="109" s="1"/>
  <c r="J289" i="109"/>
  <c r="J290" i="109"/>
  <c r="J291" i="109"/>
  <c r="K291" i="109" s="1"/>
  <c r="J292" i="109"/>
  <c r="K292" i="109" s="1"/>
  <c r="J293" i="109"/>
  <c r="J294" i="109"/>
  <c r="J295" i="109"/>
  <c r="K295" i="109"/>
  <c r="L292" i="109" s="1"/>
  <c r="J4" i="108"/>
  <c r="K4" i="108" s="1"/>
  <c r="J5" i="108"/>
  <c r="J6" i="108"/>
  <c r="J7" i="108"/>
  <c r="K7" i="108" s="1"/>
  <c r="J8" i="108"/>
  <c r="J9" i="108"/>
  <c r="J10" i="108"/>
  <c r="J11" i="108"/>
  <c r="K11" i="108" s="1"/>
  <c r="J12" i="108"/>
  <c r="K12" i="108"/>
  <c r="J13" i="108"/>
  <c r="J14" i="108"/>
  <c r="J15" i="108"/>
  <c r="K15" i="108" s="1"/>
  <c r="J16" i="108"/>
  <c r="K16" i="108" s="1"/>
  <c r="J17" i="108"/>
  <c r="J18" i="108"/>
  <c r="J19" i="108"/>
  <c r="K19" i="108"/>
  <c r="L16" i="108" s="1"/>
  <c r="J20" i="108"/>
  <c r="K20" i="108" s="1"/>
  <c r="L20" i="108" s="1"/>
  <c r="J21" i="108"/>
  <c r="J23" i="108"/>
  <c r="K23" i="108" s="1"/>
  <c r="J24" i="108"/>
  <c r="K24" i="108"/>
  <c r="L24" i="108" s="1"/>
  <c r="J25" i="108"/>
  <c r="J26" i="108"/>
  <c r="J27" i="108"/>
  <c r="K27" i="108" s="1"/>
  <c r="J28" i="108"/>
  <c r="K28" i="108" s="1"/>
  <c r="L28" i="108" s="1"/>
  <c r="J29" i="108"/>
  <c r="J30" i="108"/>
  <c r="J31" i="108"/>
  <c r="K31" i="108"/>
  <c r="J32" i="108"/>
  <c r="J33" i="108"/>
  <c r="J34" i="108"/>
  <c r="J35" i="108"/>
  <c r="K35" i="108" s="1"/>
  <c r="J36" i="108"/>
  <c r="K36" i="108" s="1"/>
  <c r="J37" i="108"/>
  <c r="J39" i="108"/>
  <c r="K39" i="108" s="1"/>
  <c r="J40" i="108"/>
  <c r="K40" i="108" s="1"/>
  <c r="L40" i="108" s="1"/>
  <c r="J41" i="108"/>
  <c r="J43" i="108"/>
  <c r="K43" i="108" s="1"/>
  <c r="J44" i="108"/>
  <c r="K44" i="108" s="1"/>
  <c r="J45" i="108"/>
  <c r="J47" i="108"/>
  <c r="K47" i="108" s="1"/>
  <c r="J48" i="108"/>
  <c r="K48" i="108" s="1"/>
  <c r="L48" i="108" s="1"/>
  <c r="J49" i="108"/>
  <c r="J51" i="108"/>
  <c r="K51" i="108" s="1"/>
  <c r="J52" i="108"/>
  <c r="K52" i="108" s="1"/>
  <c r="L52" i="108" s="1"/>
  <c r="J53" i="108"/>
  <c r="J54" i="108"/>
  <c r="J55" i="108"/>
  <c r="K55" i="108" s="1"/>
  <c r="J56" i="108"/>
  <c r="K56" i="108"/>
  <c r="J57" i="108"/>
  <c r="J58" i="108"/>
  <c r="J59" i="108"/>
  <c r="K59" i="108" s="1"/>
  <c r="J60" i="108"/>
  <c r="K60" i="108" s="1"/>
  <c r="J61" i="108"/>
  <c r="J63" i="108"/>
  <c r="K63" i="108" s="1"/>
  <c r="J64" i="108"/>
  <c r="K64" i="108" s="1"/>
  <c r="J65" i="108"/>
  <c r="J67" i="108"/>
  <c r="K67" i="108" s="1"/>
  <c r="J68" i="108"/>
  <c r="K68" i="108" s="1"/>
  <c r="L68" i="108" s="1"/>
  <c r="J69" i="108"/>
  <c r="J71" i="108"/>
  <c r="K71" i="108" s="1"/>
  <c r="J72" i="108"/>
  <c r="K72" i="108" s="1"/>
  <c r="L72" i="108" s="1"/>
  <c r="J73" i="108"/>
  <c r="J75" i="108"/>
  <c r="K75" i="108" s="1"/>
  <c r="J76" i="108"/>
  <c r="K76" i="108" s="1"/>
  <c r="J77" i="108"/>
  <c r="J78" i="108"/>
  <c r="J79" i="108"/>
  <c r="K79" i="108"/>
  <c r="L76" i="108" s="1"/>
  <c r="J80" i="108"/>
  <c r="K80" i="108" s="1"/>
  <c r="J81" i="108"/>
  <c r="J82" i="108"/>
  <c r="J83" i="108"/>
  <c r="K83" i="108" s="1"/>
  <c r="J84" i="108"/>
  <c r="K84" i="108" s="1"/>
  <c r="L84" i="108" s="1"/>
  <c r="J85" i="108"/>
  <c r="J87" i="108"/>
  <c r="K87" i="108" s="1"/>
  <c r="J88" i="108"/>
  <c r="J89" i="108"/>
  <c r="J90" i="108"/>
  <c r="J91" i="108"/>
  <c r="K91" i="108"/>
  <c r="J92" i="108"/>
  <c r="K92" i="108" s="1"/>
  <c r="L92" i="108" s="1"/>
  <c r="J93" i="108"/>
  <c r="J95" i="108"/>
  <c r="K95" i="108" s="1"/>
  <c r="J96" i="108"/>
  <c r="K96" i="108"/>
  <c r="L96" i="108" s="1"/>
  <c r="J97" i="108"/>
  <c r="J99" i="108"/>
  <c r="K99" i="108"/>
  <c r="J100" i="108"/>
  <c r="K100" i="108" s="1"/>
  <c r="L100" i="108" s="1"/>
  <c r="J101" i="108"/>
  <c r="J103" i="108"/>
  <c r="K103" i="108" s="1"/>
  <c r="J104" i="108"/>
  <c r="K104" i="108"/>
  <c r="J105" i="108"/>
  <c r="J106" i="108"/>
  <c r="J107" i="108"/>
  <c r="K107" i="108"/>
  <c r="L104" i="108" s="1"/>
  <c r="J108" i="108"/>
  <c r="J109" i="108"/>
  <c r="J111" i="108"/>
  <c r="K111" i="108" s="1"/>
  <c r="J112" i="108"/>
  <c r="K112" i="108" s="1"/>
  <c r="L112" i="108" s="1"/>
  <c r="J113" i="108"/>
  <c r="J115" i="108"/>
  <c r="K115" i="108" s="1"/>
  <c r="J116" i="108"/>
  <c r="K116" i="108" s="1"/>
  <c r="J117" i="108"/>
  <c r="J118" i="108"/>
  <c r="J119" i="108"/>
  <c r="K119" i="108"/>
  <c r="L116" i="108" s="1"/>
  <c r="J120" i="108"/>
  <c r="J121" i="108"/>
  <c r="J122" i="108"/>
  <c r="J123" i="108"/>
  <c r="K123" i="108" s="1"/>
  <c r="J124" i="108"/>
  <c r="K124" i="108"/>
  <c r="L124" i="108"/>
  <c r="J125" i="108"/>
  <c r="J127" i="108"/>
  <c r="K127" i="108"/>
  <c r="J128" i="108"/>
  <c r="K128" i="108" s="1"/>
  <c r="L128" i="108" s="1"/>
  <c r="J129" i="108"/>
  <c r="J130" i="108"/>
  <c r="J131" i="108"/>
  <c r="K131" i="108"/>
  <c r="J132" i="108"/>
  <c r="J133" i="108"/>
  <c r="K132" i="108" s="1"/>
  <c r="L132" i="108" s="1"/>
  <c r="J135" i="108"/>
  <c r="K135" i="108" s="1"/>
  <c r="J136" i="108"/>
  <c r="K136" i="108"/>
  <c r="L136" i="108" s="1"/>
  <c r="J137" i="108"/>
  <c r="J139" i="108"/>
  <c r="K139" i="108"/>
  <c r="J140" i="108"/>
  <c r="K140" i="108" s="1"/>
  <c r="L140" i="108" s="1"/>
  <c r="J141" i="108"/>
  <c r="J142" i="108"/>
  <c r="J143" i="108"/>
  <c r="K143" i="108"/>
  <c r="J144" i="108"/>
  <c r="K144" i="108" s="1"/>
  <c r="J145" i="108"/>
  <c r="J147" i="108"/>
  <c r="K147" i="108" s="1"/>
  <c r="J148" i="108"/>
  <c r="K148" i="108"/>
  <c r="J149" i="108"/>
  <c r="J150" i="108"/>
  <c r="J151" i="108"/>
  <c r="K151" i="108"/>
  <c r="L148" i="108" s="1"/>
  <c r="J152" i="108"/>
  <c r="J153" i="108"/>
  <c r="J155" i="108"/>
  <c r="K155" i="108" s="1"/>
  <c r="J156" i="108"/>
  <c r="K156" i="108"/>
  <c r="L156" i="108" s="1"/>
  <c r="J157" i="108"/>
  <c r="J158" i="108"/>
  <c r="J159" i="108"/>
  <c r="K159" i="108" s="1"/>
  <c r="J160" i="108"/>
  <c r="K160" i="108"/>
  <c r="J161" i="108"/>
  <c r="J162" i="108"/>
  <c r="J163" i="108"/>
  <c r="K163" i="108"/>
  <c r="L160" i="108" s="1"/>
  <c r="J164" i="108"/>
  <c r="J165" i="108"/>
  <c r="J166" i="108"/>
  <c r="J167" i="108"/>
  <c r="K167" i="108"/>
  <c r="J168" i="108"/>
  <c r="K168" i="108" s="1"/>
  <c r="L168" i="108" s="1"/>
  <c r="J169" i="108"/>
  <c r="J171" i="108"/>
  <c r="K171" i="108" s="1"/>
  <c r="J172" i="108"/>
  <c r="K172" i="108"/>
  <c r="L172" i="108"/>
  <c r="J173" i="108"/>
  <c r="J175" i="108"/>
  <c r="K175" i="108"/>
  <c r="J176" i="108"/>
  <c r="K176" i="108" s="1"/>
  <c r="L176" i="108" s="1"/>
  <c r="J177" i="108"/>
  <c r="J178" i="108"/>
  <c r="J179" i="108"/>
  <c r="K179" i="108" s="1"/>
  <c r="J180" i="108"/>
  <c r="K180" i="108"/>
  <c r="J181" i="108"/>
  <c r="J182" i="108"/>
  <c r="J183" i="108"/>
  <c r="K183" i="108" s="1"/>
  <c r="J184" i="108"/>
  <c r="K184" i="108"/>
  <c r="J185" i="108"/>
  <c r="J186" i="108"/>
  <c r="J187" i="108"/>
  <c r="K187" i="108"/>
  <c r="L184" i="108" s="1"/>
  <c r="J188" i="108"/>
  <c r="K188" i="108" s="1"/>
  <c r="L188" i="108" s="1"/>
  <c r="J189" i="108"/>
  <c r="J190" i="108"/>
  <c r="J191" i="108"/>
  <c r="K191" i="108"/>
  <c r="J192" i="108"/>
  <c r="J193" i="108"/>
  <c r="J194" i="108"/>
  <c r="J195" i="108"/>
  <c r="K195" i="108" s="1"/>
  <c r="J196" i="108"/>
  <c r="K196" i="108"/>
  <c r="J197" i="108"/>
  <c r="J199" i="108"/>
  <c r="K199" i="108"/>
  <c r="J200" i="108"/>
  <c r="J201" i="108"/>
  <c r="J203" i="108"/>
  <c r="K203" i="108" s="1"/>
  <c r="J204" i="108"/>
  <c r="K204" i="108"/>
  <c r="J205" i="108"/>
  <c r="J207" i="108"/>
  <c r="K207" i="108"/>
  <c r="J208" i="108"/>
  <c r="J209" i="108"/>
  <c r="J211" i="108"/>
  <c r="K211" i="108" s="1"/>
  <c r="J212" i="108"/>
  <c r="K212" i="108"/>
  <c r="J213" i="108"/>
  <c r="J214" i="108"/>
  <c r="J215" i="108"/>
  <c r="K215" i="108" s="1"/>
  <c r="J216" i="108"/>
  <c r="K216" i="108"/>
  <c r="J217" i="108"/>
  <c r="J218" i="108"/>
  <c r="J219" i="108"/>
  <c r="K219" i="108"/>
  <c r="L216" i="108" s="1"/>
  <c r="J220" i="108"/>
  <c r="K220" i="108" s="1"/>
  <c r="L220" i="108" s="1"/>
  <c r="J221" i="108"/>
  <c r="J222" i="108"/>
  <c r="J223" i="108"/>
  <c r="K223" i="108"/>
  <c r="J224" i="108"/>
  <c r="J225" i="108"/>
  <c r="J226" i="108"/>
  <c r="J227" i="108"/>
  <c r="K227" i="108" s="1"/>
  <c r="J228" i="108"/>
  <c r="K228" i="108"/>
  <c r="L228" i="108" s="1"/>
  <c r="J229" i="108"/>
  <c r="J230" i="108"/>
  <c r="J231" i="108"/>
  <c r="K231" i="108" s="1"/>
  <c r="J232" i="108"/>
  <c r="K232" i="108"/>
  <c r="J233" i="108"/>
  <c r="J234" i="108"/>
  <c r="J235" i="108"/>
  <c r="K235" i="108"/>
  <c r="L232" i="108" s="1"/>
  <c r="J236" i="108"/>
  <c r="J237" i="108"/>
  <c r="J238" i="108"/>
  <c r="J239" i="108"/>
  <c r="K239" i="108"/>
  <c r="J240" i="108"/>
  <c r="K240" i="108" s="1"/>
  <c r="L240" i="108" s="1"/>
  <c r="J241" i="108"/>
  <c r="J242" i="108"/>
  <c r="J243" i="108"/>
  <c r="K243" i="108" s="1"/>
  <c r="J244" i="108"/>
  <c r="K244" i="108"/>
  <c r="L244" i="108" s="1"/>
  <c r="J245" i="108"/>
  <c r="J246" i="108"/>
  <c r="J247" i="108"/>
  <c r="K247" i="108" s="1"/>
  <c r="J248" i="108"/>
  <c r="K248" i="108"/>
  <c r="J249" i="108"/>
  <c r="J250" i="108"/>
  <c r="J251" i="108"/>
  <c r="K251" i="108"/>
  <c r="L248" i="108" s="1"/>
  <c r="J252" i="108"/>
  <c r="J253" i="108"/>
  <c r="J254" i="108"/>
  <c r="J255" i="108"/>
  <c r="K255" i="108"/>
  <c r="J256" i="108"/>
  <c r="K256" i="108" s="1"/>
  <c r="L256" i="108" s="1"/>
  <c r="J257" i="108"/>
  <c r="J258" i="108"/>
  <c r="J259" i="108"/>
  <c r="K259" i="108" s="1"/>
  <c r="J260" i="108"/>
  <c r="K260" i="108"/>
  <c r="J261" i="108"/>
  <c r="J262" i="108"/>
  <c r="J263" i="108"/>
  <c r="K263" i="108" s="1"/>
  <c r="J264" i="108"/>
  <c r="K264" i="108"/>
  <c r="J265" i="108"/>
  <c r="J266" i="108"/>
  <c r="J267" i="108"/>
  <c r="K267" i="108"/>
  <c r="L264" i="108" s="1"/>
  <c r="J268" i="108"/>
  <c r="K268" i="108" s="1"/>
  <c r="L268" i="108" s="1"/>
  <c r="J269" i="108"/>
  <c r="J270" i="108"/>
  <c r="J271" i="108"/>
  <c r="K271" i="108"/>
  <c r="J272" i="108"/>
  <c r="J273" i="108"/>
  <c r="J274" i="108"/>
  <c r="J275" i="108"/>
  <c r="K275" i="108" s="1"/>
  <c r="J276" i="108"/>
  <c r="K276" i="108"/>
  <c r="J277" i="108"/>
  <c r="J278" i="108"/>
  <c r="J279" i="108"/>
  <c r="K279" i="108" s="1"/>
  <c r="J280" i="108"/>
  <c r="K280" i="108"/>
  <c r="J281" i="108"/>
  <c r="J282" i="108"/>
  <c r="J283" i="108"/>
  <c r="K283" i="108"/>
  <c r="L280" i="108" s="1"/>
  <c r="J284" i="108"/>
  <c r="K284" i="108" s="1"/>
  <c r="L284" i="108" s="1"/>
  <c r="J285" i="108"/>
  <c r="J286" i="108"/>
  <c r="J287" i="108"/>
  <c r="K287" i="108"/>
  <c r="J288" i="108"/>
  <c r="J289" i="108"/>
  <c r="J290" i="108"/>
  <c r="J291" i="108"/>
  <c r="K291" i="108" s="1"/>
  <c r="J292" i="108"/>
  <c r="K292" i="108"/>
  <c r="L292" i="108" s="1"/>
  <c r="J293" i="108"/>
  <c r="J294" i="108"/>
  <c r="J295" i="108"/>
  <c r="K295" i="108" s="1"/>
  <c r="J4" i="107"/>
  <c r="K4" i="107"/>
  <c r="J5" i="107"/>
  <c r="J6" i="107"/>
  <c r="J7" i="107"/>
  <c r="K7" i="107"/>
  <c r="L4" i="107" s="1"/>
  <c r="J8" i="107"/>
  <c r="J9" i="107"/>
  <c r="J11" i="107"/>
  <c r="K11" i="107" s="1"/>
  <c r="J12" i="107"/>
  <c r="K12" i="107"/>
  <c r="J13" i="107"/>
  <c r="J15" i="107"/>
  <c r="K15" i="107"/>
  <c r="J16" i="107"/>
  <c r="J17" i="107"/>
  <c r="J18" i="107"/>
  <c r="J19" i="107"/>
  <c r="K19" i="107"/>
  <c r="J20" i="107"/>
  <c r="K20" i="107" s="1"/>
  <c r="L20" i="107" s="1"/>
  <c r="J21" i="107"/>
  <c r="J23" i="107"/>
  <c r="K23" i="107" s="1"/>
  <c r="J24" i="107"/>
  <c r="K24" i="107"/>
  <c r="L24" i="107"/>
  <c r="J25" i="107"/>
  <c r="J27" i="107"/>
  <c r="K27" i="107"/>
  <c r="J28" i="107"/>
  <c r="K28" i="107" s="1"/>
  <c r="L28" i="107" s="1"/>
  <c r="J29" i="107"/>
  <c r="J30" i="107"/>
  <c r="J31" i="107"/>
  <c r="K31" i="107" s="1"/>
  <c r="J32" i="107"/>
  <c r="K32" i="107"/>
  <c r="J33" i="107"/>
  <c r="J34" i="107"/>
  <c r="J35" i="107"/>
  <c r="K35" i="107" s="1"/>
  <c r="J36" i="107"/>
  <c r="K36" i="107"/>
  <c r="L36" i="107"/>
  <c r="J37" i="107"/>
  <c r="J39" i="107"/>
  <c r="K39" i="107"/>
  <c r="J40" i="107"/>
  <c r="K40" i="107" s="1"/>
  <c r="L40" i="107" s="1"/>
  <c r="J41" i="107"/>
  <c r="J43" i="107"/>
  <c r="K43" i="107" s="1"/>
  <c r="J44" i="107"/>
  <c r="K44" i="107"/>
  <c r="L44" i="107"/>
  <c r="J45" i="107"/>
  <c r="J47" i="107"/>
  <c r="K47" i="107"/>
  <c r="J48" i="107"/>
  <c r="K48" i="107" s="1"/>
  <c r="L48" i="107" s="1"/>
  <c r="J49" i="107"/>
  <c r="J51" i="107"/>
  <c r="K51" i="107" s="1"/>
  <c r="J52" i="107"/>
  <c r="K52" i="107"/>
  <c r="J53" i="107"/>
  <c r="J54" i="107"/>
  <c r="J55" i="107"/>
  <c r="K55" i="107"/>
  <c r="L52" i="107" s="1"/>
  <c r="J56" i="107"/>
  <c r="J57" i="107"/>
  <c r="J58" i="107"/>
  <c r="J59" i="107"/>
  <c r="K59" i="107"/>
  <c r="J60" i="107"/>
  <c r="K60" i="107" s="1"/>
  <c r="L60" i="107" s="1"/>
  <c r="J61" i="107"/>
  <c r="J63" i="107"/>
  <c r="K63" i="107" s="1"/>
  <c r="J64" i="107"/>
  <c r="K64" i="107"/>
  <c r="L64" i="107"/>
  <c r="J65" i="107"/>
  <c r="J67" i="107"/>
  <c r="K67" i="107"/>
  <c r="J68" i="107"/>
  <c r="K68" i="107" s="1"/>
  <c r="L68" i="107" s="1"/>
  <c r="J69" i="107"/>
  <c r="J70" i="107"/>
  <c r="J71" i="107"/>
  <c r="K71" i="107" s="1"/>
  <c r="J72" i="107"/>
  <c r="K72" i="107"/>
  <c r="J73" i="107"/>
  <c r="J75" i="107"/>
  <c r="K75" i="107"/>
  <c r="J76" i="107"/>
  <c r="K76" i="107" s="1"/>
  <c r="L76" i="107" s="1"/>
  <c r="J77" i="107"/>
  <c r="J78" i="107"/>
  <c r="J79" i="107"/>
  <c r="K79" i="107"/>
  <c r="J80" i="107"/>
  <c r="K80" i="107" s="1"/>
  <c r="J81" i="107"/>
  <c r="J83" i="107"/>
  <c r="K83" i="107" s="1"/>
  <c r="J84" i="107"/>
  <c r="K84" i="107"/>
  <c r="L84" i="107"/>
  <c r="J85" i="107"/>
  <c r="J87" i="107"/>
  <c r="K87" i="107"/>
  <c r="J88" i="107"/>
  <c r="K88" i="107" s="1"/>
  <c r="L88" i="107" s="1"/>
  <c r="J89" i="107"/>
  <c r="J90" i="107"/>
  <c r="J91" i="107"/>
  <c r="K91" i="107" s="1"/>
  <c r="J92" i="107"/>
  <c r="K92" i="107"/>
  <c r="L92" i="107" s="1"/>
  <c r="J93" i="107"/>
  <c r="J95" i="107"/>
  <c r="K95" i="107"/>
  <c r="J96" i="107"/>
  <c r="K96" i="107" s="1"/>
  <c r="L96" i="107" s="1"/>
  <c r="J97" i="107"/>
  <c r="J99" i="107"/>
  <c r="K99" i="107" s="1"/>
  <c r="J100" i="107"/>
  <c r="K100" i="107"/>
  <c r="L100" i="107" s="1"/>
  <c r="J101" i="107"/>
  <c r="J103" i="107"/>
  <c r="K103" i="107"/>
  <c r="J104" i="107"/>
  <c r="K104" i="107" s="1"/>
  <c r="L104" i="107" s="1"/>
  <c r="J105" i="107"/>
  <c r="J106" i="107"/>
  <c r="J107" i="107"/>
  <c r="K107" i="107"/>
  <c r="J108" i="107"/>
  <c r="J109" i="107"/>
  <c r="J110" i="107"/>
  <c r="J111" i="107"/>
  <c r="K111" i="107" s="1"/>
  <c r="J112" i="107"/>
  <c r="K112" i="107"/>
  <c r="J113" i="107"/>
  <c r="J115" i="107"/>
  <c r="K115" i="107"/>
  <c r="J116" i="107"/>
  <c r="J117" i="107"/>
  <c r="J118" i="107"/>
  <c r="J119" i="107"/>
  <c r="K119" i="107"/>
  <c r="J120" i="107"/>
  <c r="K120" i="107" s="1"/>
  <c r="L120" i="107" s="1"/>
  <c r="J121" i="107"/>
  <c r="J122" i="107"/>
  <c r="J123" i="107"/>
  <c r="K123" i="107" s="1"/>
  <c r="J124" i="107"/>
  <c r="K124" i="107"/>
  <c r="L124" i="107" s="1"/>
  <c r="J125" i="107"/>
  <c r="J127" i="107"/>
  <c r="K127" i="107"/>
  <c r="J128" i="107"/>
  <c r="K128" i="107" s="1"/>
  <c r="L128" i="107" s="1"/>
  <c r="J129" i="107"/>
  <c r="J130" i="107"/>
  <c r="J131" i="107"/>
  <c r="K131" i="107"/>
  <c r="J132" i="107"/>
  <c r="K132" i="107" s="1"/>
  <c r="J133" i="107"/>
  <c r="J135" i="107"/>
  <c r="K135" i="107" s="1"/>
  <c r="J136" i="107"/>
  <c r="K136" i="107"/>
  <c r="L136" i="107"/>
  <c r="J137" i="107"/>
  <c r="J139" i="107"/>
  <c r="K139" i="107"/>
  <c r="J140" i="107"/>
  <c r="K140" i="107" s="1"/>
  <c r="J141" i="107"/>
  <c r="J143" i="107"/>
  <c r="K143" i="107" s="1"/>
  <c r="J144" i="107"/>
  <c r="K144" i="107"/>
  <c r="L144" i="107"/>
  <c r="J145" i="107"/>
  <c r="J147" i="107"/>
  <c r="K147" i="107"/>
  <c r="J148" i="107"/>
  <c r="K148" i="107" s="1"/>
  <c r="L148" i="107" s="1"/>
  <c r="J149" i="107"/>
  <c r="J150" i="107"/>
  <c r="J151" i="107"/>
  <c r="K151" i="107" s="1"/>
  <c r="J152" i="107"/>
  <c r="K152" i="107"/>
  <c r="L152" i="107" s="1"/>
  <c r="J153" i="107"/>
  <c r="J155" i="107"/>
  <c r="K155" i="107"/>
  <c r="J156" i="107"/>
  <c r="K156" i="107" s="1"/>
  <c r="L156" i="107" s="1"/>
  <c r="J157" i="107"/>
  <c r="J158" i="107"/>
  <c r="J159" i="107"/>
  <c r="K159" i="107"/>
  <c r="J160" i="107"/>
  <c r="J161" i="107"/>
  <c r="J162" i="107"/>
  <c r="J163" i="107"/>
  <c r="K163" i="107" s="1"/>
  <c r="J164" i="107"/>
  <c r="K164" i="107"/>
  <c r="J165" i="107"/>
  <c r="J166" i="107"/>
  <c r="J167" i="107"/>
  <c r="K167" i="107" s="1"/>
  <c r="J168" i="107"/>
  <c r="K168" i="107"/>
  <c r="L168" i="107"/>
  <c r="J169" i="107"/>
  <c r="J171" i="107"/>
  <c r="K171" i="107"/>
  <c r="J172" i="107"/>
  <c r="K172" i="107" s="1"/>
  <c r="L172" i="107" s="1"/>
  <c r="J173" i="107"/>
  <c r="J175" i="107"/>
  <c r="K175" i="107" s="1"/>
  <c r="J176" i="107"/>
  <c r="K176" i="107"/>
  <c r="J177" i="107"/>
  <c r="J178" i="107"/>
  <c r="J179" i="107"/>
  <c r="K179" i="107"/>
  <c r="L176" i="107" s="1"/>
  <c r="J180" i="107"/>
  <c r="J181" i="107"/>
  <c r="J183" i="107"/>
  <c r="K183" i="107" s="1"/>
  <c r="J184" i="107"/>
  <c r="K184" i="107"/>
  <c r="J185" i="107"/>
  <c r="J187" i="107"/>
  <c r="K187" i="107"/>
  <c r="J188" i="107"/>
  <c r="J189" i="107"/>
  <c r="J190" i="107"/>
  <c r="J191" i="107"/>
  <c r="K191" i="107"/>
  <c r="J192" i="107"/>
  <c r="K192" i="107" s="1"/>
  <c r="L192" i="107" s="1"/>
  <c r="J193" i="107"/>
  <c r="J195" i="107"/>
  <c r="K195" i="107" s="1"/>
  <c r="J196" i="107"/>
  <c r="K196" i="107"/>
  <c r="L196" i="107"/>
  <c r="J197" i="107"/>
  <c r="J199" i="107"/>
  <c r="K199" i="107"/>
  <c r="J200" i="107"/>
  <c r="K200" i="107" s="1"/>
  <c r="L200" i="107" s="1"/>
  <c r="J201" i="107"/>
  <c r="J203" i="107"/>
  <c r="K203" i="107" s="1"/>
  <c r="J204" i="107"/>
  <c r="K204" i="107"/>
  <c r="L204" i="107"/>
  <c r="J205" i="107"/>
  <c r="J207" i="107"/>
  <c r="K207" i="107"/>
  <c r="J208" i="107"/>
  <c r="K208" i="107" s="1"/>
  <c r="J209" i="107"/>
  <c r="J211" i="107"/>
  <c r="K211" i="107" s="1"/>
  <c r="J212" i="107"/>
  <c r="K212" i="107"/>
  <c r="J213" i="107"/>
  <c r="J214" i="107"/>
  <c r="J215" i="107"/>
  <c r="K215" i="107"/>
  <c r="L212" i="107" s="1"/>
  <c r="J216" i="107"/>
  <c r="J217" i="107"/>
  <c r="J218" i="107"/>
  <c r="J219" i="107"/>
  <c r="K219" i="107"/>
  <c r="J220" i="107"/>
  <c r="K220" i="107" s="1"/>
  <c r="L220" i="107" s="1"/>
  <c r="J221" i="107"/>
  <c r="J222" i="107"/>
  <c r="J223" i="107"/>
  <c r="K223" i="107" s="1"/>
  <c r="J224" i="107"/>
  <c r="K224" i="107"/>
  <c r="J225" i="107"/>
  <c r="J226" i="107"/>
  <c r="J227" i="107"/>
  <c r="K227" i="107" s="1"/>
  <c r="J228" i="107"/>
  <c r="K228" i="107"/>
  <c r="J229" i="107"/>
  <c r="J230" i="107"/>
  <c r="J231" i="107"/>
  <c r="K231" i="107"/>
  <c r="L228" i="107" s="1"/>
  <c r="J232" i="107"/>
  <c r="K232" i="107" s="1"/>
  <c r="L232" i="107" s="1"/>
  <c r="J233" i="107"/>
  <c r="J234" i="107"/>
  <c r="J235" i="107"/>
  <c r="K235" i="107"/>
  <c r="J236" i="107"/>
  <c r="J237" i="107"/>
  <c r="J238" i="107"/>
  <c r="J239" i="107"/>
  <c r="K239" i="107" s="1"/>
  <c r="J240" i="107"/>
  <c r="K240" i="107"/>
  <c r="J241" i="107"/>
  <c r="J242" i="107"/>
  <c r="J243" i="107"/>
  <c r="K243" i="107" s="1"/>
  <c r="J244" i="107"/>
  <c r="K244" i="107"/>
  <c r="J245" i="107"/>
  <c r="J246" i="107"/>
  <c r="J247" i="107"/>
  <c r="K247" i="107"/>
  <c r="L244" i="107" s="1"/>
  <c r="J248" i="107"/>
  <c r="K248" i="107" s="1"/>
  <c r="L248" i="107" s="1"/>
  <c r="J249" i="107"/>
  <c r="J250" i="107"/>
  <c r="J251" i="107"/>
  <c r="K251" i="107"/>
  <c r="J252" i="107"/>
  <c r="J253" i="107"/>
  <c r="J254" i="107"/>
  <c r="J255" i="107"/>
  <c r="K255" i="107" s="1"/>
  <c r="J256" i="107"/>
  <c r="K256" i="107"/>
  <c r="L256" i="107" s="1"/>
  <c r="J257" i="107"/>
  <c r="J258" i="107"/>
  <c r="J259" i="107"/>
  <c r="K259" i="107" s="1"/>
  <c r="J260" i="107"/>
  <c r="K260" i="107"/>
  <c r="J261" i="107"/>
  <c r="J262" i="107"/>
  <c r="J263" i="107"/>
  <c r="K263" i="107"/>
  <c r="L260" i="107" s="1"/>
  <c r="J264" i="107"/>
  <c r="J265" i="107"/>
  <c r="J266" i="107"/>
  <c r="J267" i="107"/>
  <c r="K267" i="107"/>
  <c r="J268" i="107"/>
  <c r="K268" i="107" s="1"/>
  <c r="L268" i="107" s="1"/>
  <c r="J269" i="107"/>
  <c r="J270" i="107"/>
  <c r="J271" i="107"/>
  <c r="K271" i="107" s="1"/>
  <c r="J272" i="107"/>
  <c r="K272" i="107"/>
  <c r="L272" i="107" s="1"/>
  <c r="J273" i="107"/>
  <c r="J274" i="107"/>
  <c r="J275" i="107"/>
  <c r="K275" i="107" s="1"/>
  <c r="J276" i="107"/>
  <c r="K276" i="107"/>
  <c r="J277" i="107"/>
  <c r="J278" i="107"/>
  <c r="J279" i="107"/>
  <c r="K279" i="107"/>
  <c r="L276" i="107" s="1"/>
  <c r="J280" i="107"/>
  <c r="J281" i="107"/>
  <c r="J283" i="107"/>
  <c r="K283" i="107" s="1"/>
  <c r="J284" i="107"/>
  <c r="K284" i="107"/>
  <c r="L284" i="107" s="1"/>
  <c r="J285" i="107"/>
  <c r="J286" i="107"/>
  <c r="J287" i="107"/>
  <c r="K287" i="107" s="1"/>
  <c r="J288" i="107"/>
  <c r="K288" i="107"/>
  <c r="J289" i="107"/>
  <c r="J290" i="107"/>
  <c r="J291" i="107"/>
  <c r="K291" i="107"/>
  <c r="L288" i="107" s="1"/>
  <c r="J292" i="107"/>
  <c r="J293" i="107"/>
  <c r="J294" i="107"/>
  <c r="J295" i="107"/>
  <c r="K295" i="107"/>
  <c r="J4" i="106"/>
  <c r="K4" i="106" s="1"/>
  <c r="L4" i="106" s="1"/>
  <c r="J5" i="106"/>
  <c r="J6" i="106"/>
  <c r="J7" i="106"/>
  <c r="K7" i="106" s="1"/>
  <c r="J8" i="106"/>
  <c r="K8" i="106"/>
  <c r="L8" i="106" s="1"/>
  <c r="J9" i="106"/>
  <c r="J10" i="106"/>
  <c r="J11" i="106"/>
  <c r="K11" i="106" s="1"/>
  <c r="J12" i="106"/>
  <c r="K12" i="106"/>
  <c r="L12" i="106"/>
  <c r="J13" i="106"/>
  <c r="J15" i="106"/>
  <c r="K15" i="106"/>
  <c r="J16" i="106"/>
  <c r="J17" i="106"/>
  <c r="J18" i="106"/>
  <c r="J19" i="106"/>
  <c r="K19" i="106" s="1"/>
  <c r="J20" i="106"/>
  <c r="K20" i="106"/>
  <c r="L20" i="106" s="1"/>
  <c r="J21" i="106"/>
  <c r="J23" i="106"/>
  <c r="K23" i="106"/>
  <c r="J24" i="106"/>
  <c r="J25" i="106"/>
  <c r="J27" i="106"/>
  <c r="K27" i="106" s="1"/>
  <c r="J28" i="106"/>
  <c r="K28" i="106"/>
  <c r="L28" i="106" s="1"/>
  <c r="J29" i="106"/>
  <c r="J30" i="106"/>
  <c r="J31" i="106"/>
  <c r="K31" i="106" s="1"/>
  <c r="J32" i="106"/>
  <c r="K32" i="106"/>
  <c r="J33" i="106"/>
  <c r="J34" i="106"/>
  <c r="J35" i="106"/>
  <c r="K35" i="106"/>
  <c r="L32" i="106" s="1"/>
  <c r="J36" i="106"/>
  <c r="J37" i="106"/>
  <c r="J39" i="106"/>
  <c r="K39" i="106" s="1"/>
  <c r="J40" i="106"/>
  <c r="K40" i="106"/>
  <c r="J41" i="106"/>
  <c r="J43" i="106"/>
  <c r="K43" i="106"/>
  <c r="J44" i="106"/>
  <c r="J45" i="106"/>
  <c r="J47" i="106"/>
  <c r="K47" i="106" s="1"/>
  <c r="J48" i="106"/>
  <c r="K48" i="106"/>
  <c r="J49" i="106"/>
  <c r="J51" i="106"/>
  <c r="K51" i="106"/>
  <c r="J52" i="106"/>
  <c r="J53" i="106"/>
  <c r="J54" i="106"/>
  <c r="J55" i="106"/>
  <c r="K55" i="106"/>
  <c r="J56" i="106"/>
  <c r="K56" i="106" s="1"/>
  <c r="L56" i="106" s="1"/>
  <c r="J57" i="106"/>
  <c r="J58" i="106"/>
  <c r="J59" i="106"/>
  <c r="K59" i="106" s="1"/>
  <c r="J60" i="106"/>
  <c r="K60" i="106"/>
  <c r="L60" i="106" s="1"/>
  <c r="J61" i="106"/>
  <c r="J63" i="106"/>
  <c r="K63" i="106"/>
  <c r="J64" i="106"/>
  <c r="K64" i="106" s="1"/>
  <c r="L64" i="106" s="1"/>
  <c r="J65" i="106"/>
  <c r="J67" i="106"/>
  <c r="K67" i="106" s="1"/>
  <c r="J68" i="106"/>
  <c r="K68" i="106"/>
  <c r="L68" i="106" s="1"/>
  <c r="J69" i="106"/>
  <c r="J71" i="106"/>
  <c r="K71" i="106"/>
  <c r="J72" i="106"/>
  <c r="K72" i="106" s="1"/>
  <c r="L72" i="106" s="1"/>
  <c r="J73" i="106"/>
  <c r="J75" i="106"/>
  <c r="K75" i="106" s="1"/>
  <c r="J76" i="106"/>
  <c r="K76" i="106"/>
  <c r="L76" i="106" s="1"/>
  <c r="J77" i="106"/>
  <c r="J78" i="106"/>
  <c r="J79" i="106"/>
  <c r="K79" i="106" s="1"/>
  <c r="J80" i="106"/>
  <c r="K80" i="106"/>
  <c r="L80" i="106"/>
  <c r="J81" i="106"/>
  <c r="J83" i="106"/>
  <c r="K83" i="106"/>
  <c r="J84" i="106"/>
  <c r="K84" i="106" s="1"/>
  <c r="J85" i="106"/>
  <c r="J87" i="106"/>
  <c r="K87" i="106" s="1"/>
  <c r="J88" i="106"/>
  <c r="K88" i="106"/>
  <c r="J89" i="106"/>
  <c r="J90" i="106"/>
  <c r="J91" i="106"/>
  <c r="K91" i="106"/>
  <c r="L88" i="106" s="1"/>
  <c r="J92" i="106"/>
  <c r="K92" i="106" s="1"/>
  <c r="L92" i="106" s="1"/>
  <c r="J93" i="106"/>
  <c r="J95" i="106"/>
  <c r="K95" i="106" s="1"/>
  <c r="J96" i="106"/>
  <c r="K96" i="106"/>
  <c r="L96" i="106" s="1"/>
  <c r="J97" i="106"/>
  <c r="J99" i="106"/>
  <c r="K99" i="106"/>
  <c r="J100" i="106"/>
  <c r="K100" i="106" s="1"/>
  <c r="L100" i="106" s="1"/>
  <c r="J101" i="106"/>
  <c r="J103" i="106"/>
  <c r="K103" i="106" s="1"/>
  <c r="J104" i="106"/>
  <c r="K104" i="106"/>
  <c r="L104" i="106" s="1"/>
  <c r="J105" i="106"/>
  <c r="J106" i="106"/>
  <c r="J107" i="106"/>
  <c r="K107" i="106" s="1"/>
  <c r="J108" i="106"/>
  <c r="K108" i="106"/>
  <c r="L108" i="106"/>
  <c r="J109" i="106"/>
  <c r="J111" i="106"/>
  <c r="K111" i="106"/>
  <c r="J112" i="106"/>
  <c r="K112" i="106" s="1"/>
  <c r="J113" i="106"/>
  <c r="J115" i="106"/>
  <c r="K115" i="106" s="1"/>
  <c r="J116" i="106"/>
  <c r="K116" i="106"/>
  <c r="J117" i="106"/>
  <c r="J118" i="106"/>
  <c r="J119" i="106"/>
  <c r="K119" i="106"/>
  <c r="L116" i="106" s="1"/>
  <c r="J120" i="106"/>
  <c r="K120" i="106" s="1"/>
  <c r="L120" i="106" s="1"/>
  <c r="J121" i="106"/>
  <c r="J122" i="106"/>
  <c r="J123" i="106"/>
  <c r="K123" i="106"/>
  <c r="J124" i="106"/>
  <c r="J125" i="106"/>
  <c r="J126" i="106"/>
  <c r="J127" i="106"/>
  <c r="K127" i="106" s="1"/>
  <c r="J128" i="106"/>
  <c r="K128" i="106"/>
  <c r="J129" i="106"/>
  <c r="J130" i="106"/>
  <c r="J131" i="106"/>
  <c r="K131" i="106" s="1"/>
  <c r="J132" i="106"/>
  <c r="K132" i="106"/>
  <c r="L132" i="106"/>
  <c r="J133" i="106"/>
  <c r="J135" i="106"/>
  <c r="K135" i="106"/>
  <c r="J136" i="106"/>
  <c r="K136" i="106" s="1"/>
  <c r="L136" i="106" s="1"/>
  <c r="J137" i="106"/>
  <c r="J139" i="106"/>
  <c r="K139" i="106" s="1"/>
  <c r="J140" i="106"/>
  <c r="K140" i="106"/>
  <c r="L140" i="106"/>
  <c r="J141" i="106"/>
  <c r="J143" i="106"/>
  <c r="K143" i="106"/>
  <c r="J144" i="106"/>
  <c r="K144" i="106" s="1"/>
  <c r="J145" i="106"/>
  <c r="J147" i="106"/>
  <c r="K147" i="106" s="1"/>
  <c r="J148" i="106"/>
  <c r="K148" i="106"/>
  <c r="J149" i="106"/>
  <c r="J150" i="106"/>
  <c r="J151" i="106"/>
  <c r="K151" i="106"/>
  <c r="L148" i="106" s="1"/>
  <c r="J152" i="106"/>
  <c r="J153" i="106"/>
  <c r="J155" i="106"/>
  <c r="K155" i="106" s="1"/>
  <c r="J156" i="106"/>
  <c r="K156" i="106"/>
  <c r="L156" i="106" s="1"/>
  <c r="J157" i="106"/>
  <c r="J158" i="106"/>
  <c r="J159" i="106"/>
  <c r="K159" i="106" s="1"/>
  <c r="J160" i="106"/>
  <c r="K160" i="106"/>
  <c r="J161" i="106"/>
  <c r="J162" i="106"/>
  <c r="J163" i="106"/>
  <c r="K163" i="106"/>
  <c r="L160" i="106" s="1"/>
  <c r="J164" i="106"/>
  <c r="J165" i="106"/>
  <c r="J166" i="106"/>
  <c r="J167" i="106"/>
  <c r="K167" i="106"/>
  <c r="J168" i="106"/>
  <c r="K168" i="106" s="1"/>
  <c r="L168" i="106" s="1"/>
  <c r="J169" i="106"/>
  <c r="J171" i="106"/>
  <c r="K171" i="106" s="1"/>
  <c r="J172" i="106"/>
  <c r="K172" i="106"/>
  <c r="L172" i="106"/>
  <c r="J173" i="106"/>
  <c r="J175" i="106"/>
  <c r="K175" i="106"/>
  <c r="J176" i="106"/>
  <c r="K176" i="106" s="1"/>
  <c r="L176" i="106" s="1"/>
  <c r="J177" i="106"/>
  <c r="J178" i="106"/>
  <c r="J179" i="106"/>
  <c r="K179" i="106" s="1"/>
  <c r="J180" i="106"/>
  <c r="K180" i="106"/>
  <c r="J181" i="106"/>
  <c r="J182" i="106"/>
  <c r="J183" i="106"/>
  <c r="K183" i="106" s="1"/>
  <c r="J184" i="106"/>
  <c r="K184" i="106"/>
  <c r="L184" i="106"/>
  <c r="J185" i="106"/>
  <c r="J187" i="106"/>
  <c r="K187" i="106"/>
  <c r="J188" i="106"/>
  <c r="K188" i="106" s="1"/>
  <c r="L188" i="106" s="1"/>
  <c r="J189" i="106"/>
  <c r="J190" i="106"/>
  <c r="J191" i="106"/>
  <c r="K191" i="106" s="1"/>
  <c r="J192" i="106"/>
  <c r="K192" i="106"/>
  <c r="L192" i="106" s="1"/>
  <c r="J193" i="106"/>
  <c r="J194" i="106"/>
  <c r="J195" i="106"/>
  <c r="K195" i="106" s="1"/>
  <c r="J196" i="106"/>
  <c r="K196" i="106"/>
  <c r="J197" i="106"/>
  <c r="J198" i="106"/>
  <c r="J199" i="106"/>
  <c r="K199" i="106"/>
  <c r="L196" i="106" s="1"/>
  <c r="J200" i="106"/>
  <c r="J201" i="106"/>
  <c r="J203" i="106"/>
  <c r="K203" i="106" s="1"/>
  <c r="J204" i="106"/>
  <c r="K204" i="106"/>
  <c r="L204" i="106" s="1"/>
  <c r="J205" i="106"/>
  <c r="J207" i="106"/>
  <c r="K207" i="106"/>
  <c r="J208" i="106"/>
  <c r="J209" i="106"/>
  <c r="J211" i="106"/>
  <c r="K211" i="106" s="1"/>
  <c r="J212" i="106"/>
  <c r="K212" i="106"/>
  <c r="L212" i="106" s="1"/>
  <c r="J213" i="106"/>
  <c r="J214" i="106"/>
  <c r="J215" i="106"/>
  <c r="K215" i="106" s="1"/>
  <c r="J216" i="106"/>
  <c r="K216" i="106"/>
  <c r="J217" i="106"/>
  <c r="J218" i="106"/>
  <c r="J219" i="106"/>
  <c r="K219" i="106"/>
  <c r="L216" i="106" s="1"/>
  <c r="J220" i="106"/>
  <c r="J221" i="106"/>
  <c r="J222" i="106"/>
  <c r="J223" i="106"/>
  <c r="K223" i="106"/>
  <c r="J224" i="106"/>
  <c r="K224" i="106" s="1"/>
  <c r="L224" i="106" s="1"/>
  <c r="J225" i="106"/>
  <c r="J226" i="106"/>
  <c r="J227" i="106"/>
  <c r="K227" i="106" s="1"/>
  <c r="J228" i="106"/>
  <c r="K228" i="106"/>
  <c r="L228" i="106" s="1"/>
  <c r="J229" i="106"/>
  <c r="J230" i="106"/>
  <c r="J231" i="106"/>
  <c r="K231" i="106" s="1"/>
  <c r="J232" i="106"/>
  <c r="K232" i="106"/>
  <c r="J233" i="106"/>
  <c r="J234" i="106"/>
  <c r="J235" i="106"/>
  <c r="K235" i="106"/>
  <c r="L232" i="106" s="1"/>
  <c r="J236" i="106"/>
  <c r="J237" i="106"/>
  <c r="J238" i="106"/>
  <c r="J239" i="106"/>
  <c r="K239" i="106"/>
  <c r="J240" i="106"/>
  <c r="K240" i="106" s="1"/>
  <c r="L240" i="106" s="1"/>
  <c r="J241" i="106"/>
  <c r="J242" i="106"/>
  <c r="J243" i="106"/>
  <c r="K243" i="106" s="1"/>
  <c r="J244" i="106"/>
  <c r="K244" i="106"/>
  <c r="J245" i="106"/>
  <c r="J246" i="106"/>
  <c r="J247" i="106"/>
  <c r="K247" i="106" s="1"/>
  <c r="J248" i="106"/>
  <c r="K248" i="106"/>
  <c r="J249" i="106"/>
  <c r="J250" i="106"/>
  <c r="J251" i="106"/>
  <c r="K251" i="106"/>
  <c r="L248" i="106" s="1"/>
  <c r="J252" i="106"/>
  <c r="K252" i="106" s="1"/>
  <c r="L252" i="106" s="1"/>
  <c r="J253" i="106"/>
  <c r="J254" i="106"/>
  <c r="J255" i="106"/>
  <c r="K255" i="106"/>
  <c r="J256" i="106"/>
  <c r="J257" i="106"/>
  <c r="J258" i="106"/>
  <c r="J259" i="106"/>
  <c r="K259" i="106" s="1"/>
  <c r="J260" i="106"/>
  <c r="K260" i="106"/>
  <c r="J261" i="106"/>
  <c r="J262" i="106"/>
  <c r="J263" i="106"/>
  <c r="K263" i="106" s="1"/>
  <c r="J264" i="106"/>
  <c r="K264" i="106"/>
  <c r="J265" i="106"/>
  <c r="J266" i="106"/>
  <c r="J267" i="106"/>
  <c r="K267" i="106"/>
  <c r="L264" i="106" s="1"/>
  <c r="J268" i="106"/>
  <c r="K268" i="106" s="1"/>
  <c r="L268" i="106" s="1"/>
  <c r="J269" i="106"/>
  <c r="J270" i="106"/>
  <c r="J271" i="106"/>
  <c r="K271" i="106"/>
  <c r="J272" i="106"/>
  <c r="J273" i="106"/>
  <c r="J274" i="106"/>
  <c r="J275" i="106"/>
  <c r="K275" i="106" s="1"/>
  <c r="J276" i="106"/>
  <c r="K276" i="106"/>
  <c r="L276" i="106" s="1"/>
  <c r="J277" i="106"/>
  <c r="J278" i="106"/>
  <c r="J279" i="106"/>
  <c r="K279" i="106" s="1"/>
  <c r="J280" i="106"/>
  <c r="K280" i="106"/>
  <c r="J281" i="106"/>
  <c r="J282" i="106"/>
  <c r="J283" i="106"/>
  <c r="K283" i="106"/>
  <c r="L280" i="106" s="1"/>
  <c r="J284" i="106"/>
  <c r="J285" i="106"/>
  <c r="J286" i="106"/>
  <c r="J287" i="106"/>
  <c r="K287" i="106"/>
  <c r="J288" i="106"/>
  <c r="K288" i="106" s="1"/>
  <c r="L288" i="106" s="1"/>
  <c r="J289" i="106"/>
  <c r="J290" i="106"/>
  <c r="J291" i="106"/>
  <c r="K291" i="106" s="1"/>
  <c r="J292" i="106"/>
  <c r="K292" i="106"/>
  <c r="L292" i="106" s="1"/>
  <c r="J293" i="106"/>
  <c r="J294" i="106"/>
  <c r="J295" i="106"/>
  <c r="K295" i="106" s="1"/>
  <c r="J4" i="105"/>
  <c r="K4" i="105"/>
  <c r="J5" i="105"/>
  <c r="J6" i="105"/>
  <c r="J7" i="105"/>
  <c r="K7" i="105"/>
  <c r="L4" i="105" s="1"/>
  <c r="J8" i="105"/>
  <c r="J9" i="105"/>
  <c r="J10" i="105"/>
  <c r="J11" i="105"/>
  <c r="K11" i="105"/>
  <c r="J12" i="105"/>
  <c r="K12" i="105" s="1"/>
  <c r="L12" i="105" s="1"/>
  <c r="J13" i="105"/>
  <c r="J15" i="105"/>
  <c r="K15" i="105" s="1"/>
  <c r="J16" i="105"/>
  <c r="K16" i="105"/>
  <c r="J17" i="105"/>
  <c r="J18" i="105"/>
  <c r="J19" i="105"/>
  <c r="K19" i="105"/>
  <c r="L16" i="105" s="1"/>
  <c r="J20" i="105"/>
  <c r="J21" i="105"/>
  <c r="J23" i="105"/>
  <c r="K23" i="105" s="1"/>
  <c r="J24" i="105"/>
  <c r="K24" i="105"/>
  <c r="J25" i="105"/>
  <c r="J27" i="105"/>
  <c r="K27" i="105"/>
  <c r="J28" i="105"/>
  <c r="J29" i="105"/>
  <c r="J30" i="105"/>
  <c r="J31" i="105"/>
  <c r="K31" i="105"/>
  <c r="J32" i="105"/>
  <c r="K32" i="105" s="1"/>
  <c r="L32" i="105" s="1"/>
  <c r="J33" i="105"/>
  <c r="J34" i="105"/>
  <c r="J35" i="105"/>
  <c r="K35" i="105" s="1"/>
  <c r="J36" i="105"/>
  <c r="K36" i="105"/>
  <c r="L36" i="105" s="1"/>
  <c r="J37" i="105"/>
  <c r="J39" i="105"/>
  <c r="K39" i="105"/>
  <c r="J40" i="105"/>
  <c r="K40" i="105" s="1"/>
  <c r="L40" i="105" s="1"/>
  <c r="J41" i="105"/>
  <c r="J43" i="105"/>
  <c r="K43" i="105" s="1"/>
  <c r="J44" i="105"/>
  <c r="K44" i="105"/>
  <c r="L44" i="105" s="1"/>
  <c r="J45" i="105"/>
  <c r="J46" i="105"/>
  <c r="J47" i="105"/>
  <c r="K47" i="105" s="1"/>
  <c r="J48" i="105"/>
  <c r="K48" i="105"/>
  <c r="L48" i="105"/>
  <c r="J49" i="105"/>
  <c r="J51" i="105"/>
  <c r="K51" i="105"/>
  <c r="J52" i="105"/>
  <c r="J53" i="105"/>
  <c r="J54" i="105"/>
  <c r="J55" i="105"/>
  <c r="K55" i="105" s="1"/>
  <c r="J56" i="105"/>
  <c r="K56" i="105"/>
  <c r="L56" i="105" s="1"/>
  <c r="J57" i="105"/>
  <c r="J58" i="105"/>
  <c r="J59" i="105"/>
  <c r="K59" i="105" s="1"/>
  <c r="J60" i="105"/>
  <c r="K60" i="105"/>
  <c r="L60" i="105"/>
  <c r="J61" i="105"/>
  <c r="J63" i="105"/>
  <c r="K63" i="105"/>
  <c r="J64" i="105"/>
  <c r="K64" i="105" s="1"/>
  <c r="J65" i="105"/>
  <c r="J67" i="105"/>
  <c r="K67" i="105" s="1"/>
  <c r="J68" i="105"/>
  <c r="K68" i="105"/>
  <c r="J69" i="105"/>
  <c r="J70" i="105"/>
  <c r="J71" i="105"/>
  <c r="K71" i="105"/>
  <c r="L68" i="105" s="1"/>
  <c r="J72" i="105"/>
  <c r="J73" i="105"/>
  <c r="J75" i="105"/>
  <c r="K75" i="105" s="1"/>
  <c r="J76" i="105"/>
  <c r="K76" i="105"/>
  <c r="L76" i="105" s="1"/>
  <c r="J77" i="105"/>
  <c r="J78" i="105"/>
  <c r="J79" i="105"/>
  <c r="K79" i="105" s="1"/>
  <c r="J80" i="105"/>
  <c r="K80" i="105"/>
  <c r="L80" i="105"/>
  <c r="J81" i="105"/>
  <c r="J83" i="105"/>
  <c r="K83" i="105"/>
  <c r="J84" i="105"/>
  <c r="K84" i="105" s="1"/>
  <c r="J85" i="105"/>
  <c r="J87" i="105"/>
  <c r="K87" i="105" s="1"/>
  <c r="J88" i="105"/>
  <c r="K88" i="105"/>
  <c r="J89" i="105"/>
  <c r="J90" i="105"/>
  <c r="J91" i="105"/>
  <c r="K91" i="105"/>
  <c r="L88" i="105" s="1"/>
  <c r="J92" i="105"/>
  <c r="J93" i="105"/>
  <c r="J95" i="105"/>
  <c r="K95" i="105" s="1"/>
  <c r="J96" i="105"/>
  <c r="K96" i="105"/>
  <c r="L96" i="105" s="1"/>
  <c r="J97" i="105"/>
  <c r="J99" i="105"/>
  <c r="K99" i="105"/>
  <c r="J100" i="105"/>
  <c r="J101" i="105"/>
  <c r="J103" i="105"/>
  <c r="K103" i="105" s="1"/>
  <c r="J104" i="105"/>
  <c r="K104" i="105"/>
  <c r="L104" i="105" s="1"/>
  <c r="J105" i="105"/>
  <c r="J106" i="105"/>
  <c r="J107" i="105"/>
  <c r="K107" i="105" s="1"/>
  <c r="J108" i="105"/>
  <c r="K108" i="105"/>
  <c r="L108" i="105"/>
  <c r="J109" i="105"/>
  <c r="J111" i="105"/>
  <c r="K111" i="105"/>
  <c r="J112" i="105"/>
  <c r="K112" i="105" s="1"/>
  <c r="J113" i="105"/>
  <c r="J115" i="105"/>
  <c r="K115" i="105" s="1"/>
  <c r="J116" i="105"/>
  <c r="K116" i="105"/>
  <c r="J117" i="105"/>
  <c r="J118" i="105"/>
  <c r="J119" i="105"/>
  <c r="K119" i="105"/>
  <c r="L116" i="105" s="1"/>
  <c r="J120" i="105"/>
  <c r="J121" i="105"/>
  <c r="J122" i="105"/>
  <c r="J123" i="105"/>
  <c r="K123" i="105"/>
  <c r="J124" i="105"/>
  <c r="K124" i="105" s="1"/>
  <c r="L124" i="105" s="1"/>
  <c r="J125" i="105"/>
  <c r="J127" i="105"/>
  <c r="K127" i="105" s="1"/>
  <c r="J128" i="105"/>
  <c r="K128" i="105"/>
  <c r="J129" i="105"/>
  <c r="J130" i="105"/>
  <c r="J131" i="105"/>
  <c r="K131" i="105"/>
  <c r="L128" i="105" s="1"/>
  <c r="J132" i="105"/>
  <c r="J133" i="105"/>
  <c r="J135" i="105"/>
  <c r="K135" i="105" s="1"/>
  <c r="J136" i="105"/>
  <c r="K136" i="105"/>
  <c r="J137" i="105"/>
  <c r="J139" i="105"/>
  <c r="K139" i="105"/>
  <c r="J140" i="105"/>
  <c r="J141" i="105"/>
  <c r="J142" i="105"/>
  <c r="J143" i="105"/>
  <c r="K143" i="105"/>
  <c r="J144" i="105"/>
  <c r="K144" i="105" s="1"/>
  <c r="L144" i="105" s="1"/>
  <c r="J145" i="105"/>
  <c r="J147" i="105"/>
  <c r="K147" i="105" s="1"/>
  <c r="J148" i="105"/>
  <c r="K148" i="105"/>
  <c r="J149" i="105"/>
  <c r="J150" i="105"/>
  <c r="J151" i="105"/>
  <c r="K151" i="105"/>
  <c r="L148" i="105" s="1"/>
  <c r="J152" i="105"/>
  <c r="K152" i="105" s="1"/>
  <c r="J153" i="105"/>
  <c r="J155" i="105"/>
  <c r="K155" i="105" s="1"/>
  <c r="J156" i="105"/>
  <c r="K156" i="105"/>
  <c r="J157" i="105"/>
  <c r="J158" i="105"/>
  <c r="J159" i="105"/>
  <c r="K159" i="105" s="1"/>
  <c r="J160" i="105"/>
  <c r="K160" i="105"/>
  <c r="J161" i="105"/>
  <c r="J162" i="105"/>
  <c r="J163" i="105"/>
  <c r="K163" i="105"/>
  <c r="L160" i="105" s="1"/>
  <c r="J164" i="105"/>
  <c r="K164" i="105" s="1"/>
  <c r="L164" i="105" s="1"/>
  <c r="J165" i="105"/>
  <c r="J166" i="105"/>
  <c r="J167" i="105"/>
  <c r="K167" i="105"/>
  <c r="J168" i="105"/>
  <c r="K168" i="105" s="1"/>
  <c r="J169" i="105"/>
  <c r="J171" i="105"/>
  <c r="K171" i="105" s="1"/>
  <c r="J172" i="105"/>
  <c r="K172" i="105"/>
  <c r="L172" i="105"/>
  <c r="J173" i="105"/>
  <c r="J175" i="105"/>
  <c r="K175" i="105"/>
  <c r="J176" i="105"/>
  <c r="J177" i="105"/>
  <c r="J178" i="105"/>
  <c r="J179" i="105"/>
  <c r="K179" i="105" s="1"/>
  <c r="J180" i="105"/>
  <c r="K180" i="105"/>
  <c r="L180" i="105" s="1"/>
  <c r="J181" i="105"/>
  <c r="J183" i="105"/>
  <c r="K183" i="105"/>
  <c r="J184" i="105"/>
  <c r="J185" i="105"/>
  <c r="J187" i="105"/>
  <c r="K187" i="105" s="1"/>
  <c r="J188" i="105"/>
  <c r="K188" i="105"/>
  <c r="L188" i="105" s="1"/>
  <c r="J189" i="105"/>
  <c r="J190" i="105"/>
  <c r="J191" i="105"/>
  <c r="K191" i="105" s="1"/>
  <c r="J192" i="105"/>
  <c r="K192" i="105"/>
  <c r="J193" i="105"/>
  <c r="J194" i="105"/>
  <c r="J195" i="105"/>
  <c r="K195" i="105"/>
  <c r="L192" i="105" s="1"/>
  <c r="J196" i="105"/>
  <c r="J197" i="105"/>
  <c r="J199" i="105"/>
  <c r="K199" i="105" s="1"/>
  <c r="J200" i="105"/>
  <c r="K200" i="105"/>
  <c r="J201" i="105"/>
  <c r="J203" i="105"/>
  <c r="K203" i="105"/>
  <c r="J204" i="105"/>
  <c r="J205" i="105"/>
  <c r="J207" i="105"/>
  <c r="K207" i="105" s="1"/>
  <c r="J208" i="105"/>
  <c r="K208" i="105"/>
  <c r="J209" i="105"/>
  <c r="J211" i="105"/>
  <c r="K211" i="105"/>
  <c r="J212" i="105"/>
  <c r="J213" i="105"/>
  <c r="J214" i="105"/>
  <c r="J215" i="105"/>
  <c r="K215" i="105"/>
  <c r="J216" i="105"/>
  <c r="K216" i="105" s="1"/>
  <c r="L216" i="105" s="1"/>
  <c r="J217" i="105"/>
  <c r="J218" i="105"/>
  <c r="J219" i="105"/>
  <c r="K219" i="105" s="1"/>
  <c r="J220" i="105"/>
  <c r="K220" i="105"/>
  <c r="L220" i="105" s="1"/>
  <c r="J221" i="105"/>
  <c r="J222" i="105"/>
  <c r="J223" i="105"/>
  <c r="K223" i="105" s="1"/>
  <c r="J224" i="105"/>
  <c r="K224" i="105"/>
  <c r="J225" i="105"/>
  <c r="J226" i="105"/>
  <c r="J227" i="105"/>
  <c r="K227" i="105"/>
  <c r="L224" i="105" s="1"/>
  <c r="J228" i="105"/>
  <c r="J229" i="105"/>
  <c r="J230" i="105"/>
  <c r="J231" i="105"/>
  <c r="K231" i="105"/>
  <c r="J232" i="105"/>
  <c r="K232" i="105" s="1"/>
  <c r="L232" i="105" s="1"/>
  <c r="J233" i="105"/>
  <c r="J234" i="105"/>
  <c r="J235" i="105"/>
  <c r="K235" i="105" s="1"/>
  <c r="J236" i="105"/>
  <c r="K236" i="105"/>
  <c r="J237" i="105"/>
  <c r="J238" i="105"/>
  <c r="J239" i="105"/>
  <c r="K239" i="105" s="1"/>
  <c r="J240" i="105"/>
  <c r="K240" i="105"/>
  <c r="J241" i="105"/>
  <c r="J242" i="105"/>
  <c r="J243" i="105"/>
  <c r="K243" i="105"/>
  <c r="L240" i="105" s="1"/>
  <c r="J244" i="105"/>
  <c r="K244" i="105" s="1"/>
  <c r="L244" i="105" s="1"/>
  <c r="J245" i="105"/>
  <c r="J246" i="105"/>
  <c r="J247" i="105"/>
  <c r="K247" i="105"/>
  <c r="J248" i="105"/>
  <c r="J249" i="105"/>
  <c r="J250" i="105"/>
  <c r="J251" i="105"/>
  <c r="K251" i="105" s="1"/>
  <c r="J252" i="105"/>
  <c r="K252" i="105"/>
  <c r="J253" i="105"/>
  <c r="J254" i="105"/>
  <c r="J255" i="105"/>
  <c r="K255" i="105" s="1"/>
  <c r="J256" i="105"/>
  <c r="K256" i="105"/>
  <c r="J257" i="105"/>
  <c r="J258" i="105"/>
  <c r="J259" i="105"/>
  <c r="K259" i="105"/>
  <c r="L256" i="105" s="1"/>
  <c r="J260" i="105"/>
  <c r="K260" i="105" s="1"/>
  <c r="L260" i="105" s="1"/>
  <c r="J261" i="105"/>
  <c r="J262" i="105"/>
  <c r="J263" i="105"/>
  <c r="K263" i="105"/>
  <c r="J264" i="105"/>
  <c r="J265" i="105"/>
  <c r="J266" i="105"/>
  <c r="J267" i="105"/>
  <c r="K267" i="105" s="1"/>
  <c r="J268" i="105"/>
  <c r="K268" i="105"/>
  <c r="L268" i="105" s="1"/>
  <c r="J269" i="105"/>
  <c r="J271" i="105"/>
  <c r="K271" i="105"/>
  <c r="J272" i="105"/>
  <c r="J273" i="105"/>
  <c r="J274" i="105"/>
  <c r="J275" i="105"/>
  <c r="K275" i="105"/>
  <c r="J276" i="105"/>
  <c r="K276" i="105" s="1"/>
  <c r="L276" i="105" s="1"/>
  <c r="J277" i="105"/>
  <c r="J278" i="105"/>
  <c r="J279" i="105"/>
  <c r="K279" i="105" s="1"/>
  <c r="J280" i="105"/>
  <c r="K280" i="105"/>
  <c r="J281" i="105"/>
  <c r="J282" i="105"/>
  <c r="J283" i="105"/>
  <c r="K283" i="105" s="1"/>
  <c r="J284" i="105"/>
  <c r="K284" i="105"/>
  <c r="L284" i="105"/>
  <c r="J286" i="105"/>
  <c r="J287" i="105"/>
  <c r="K287" i="105"/>
  <c r="J288" i="105"/>
  <c r="K288" i="105" s="1"/>
  <c r="L288" i="105" s="1"/>
  <c r="J290" i="105"/>
  <c r="J291" i="105"/>
  <c r="K291" i="105" s="1"/>
  <c r="J292" i="105"/>
  <c r="K292" i="105"/>
  <c r="L292" i="105"/>
  <c r="J294" i="105"/>
  <c r="J295" i="105"/>
  <c r="K295" i="105"/>
  <c r="J4" i="104"/>
  <c r="K4" i="104" s="1"/>
  <c r="L4" i="104" s="1"/>
  <c r="J5" i="104"/>
  <c r="J6" i="104"/>
  <c r="J7" i="104"/>
  <c r="K7" i="104" s="1"/>
  <c r="J8" i="104"/>
  <c r="K8" i="104"/>
  <c r="J9" i="104"/>
  <c r="J11" i="104"/>
  <c r="K11" i="104"/>
  <c r="J12" i="104"/>
  <c r="K12" i="104" s="1"/>
  <c r="L12" i="104" s="1"/>
  <c r="J13" i="104"/>
  <c r="J14" i="104"/>
  <c r="J15" i="104"/>
  <c r="K15" i="104"/>
  <c r="J16" i="104"/>
  <c r="J17" i="104"/>
  <c r="J18" i="104"/>
  <c r="J19" i="104"/>
  <c r="K19" i="104" s="1"/>
  <c r="J20" i="104"/>
  <c r="K20" i="104"/>
  <c r="L20" i="104" s="1"/>
  <c r="J21" i="104"/>
  <c r="J23" i="104"/>
  <c r="K23" i="104"/>
  <c r="J24" i="104"/>
  <c r="J25" i="104"/>
  <c r="J27" i="104"/>
  <c r="K27" i="104" s="1"/>
  <c r="J28" i="104"/>
  <c r="K28" i="104"/>
  <c r="L28" i="104" s="1"/>
  <c r="J29" i="104"/>
  <c r="J30" i="104"/>
  <c r="J31" i="104"/>
  <c r="K31" i="104" s="1"/>
  <c r="J32" i="104"/>
  <c r="K32" i="104"/>
  <c r="J33" i="104"/>
  <c r="J34" i="104"/>
  <c r="J35" i="104"/>
  <c r="K35" i="104"/>
  <c r="L32" i="104" s="1"/>
  <c r="J36" i="104"/>
  <c r="J37" i="104"/>
  <c r="J39" i="104"/>
  <c r="K39" i="104" s="1"/>
  <c r="J40" i="104"/>
  <c r="K40" i="104"/>
  <c r="J41" i="104"/>
  <c r="J43" i="104"/>
  <c r="K43" i="104"/>
  <c r="J44" i="104"/>
  <c r="J45" i="104"/>
  <c r="J46" i="104"/>
  <c r="J47" i="104"/>
  <c r="K47" i="104"/>
  <c r="J48" i="104"/>
  <c r="K48" i="104" s="1"/>
  <c r="L48" i="104" s="1"/>
  <c r="J49" i="104"/>
  <c r="J51" i="104"/>
  <c r="K51" i="104" s="1"/>
  <c r="J52" i="104"/>
  <c r="K52" i="104"/>
  <c r="J53" i="104"/>
  <c r="J54" i="104"/>
  <c r="J55" i="104"/>
  <c r="K55" i="104"/>
  <c r="L52" i="104" s="1"/>
  <c r="J56" i="104"/>
  <c r="K56" i="104" s="1"/>
  <c r="L56" i="104" s="1"/>
  <c r="J57" i="104"/>
  <c r="J58" i="104"/>
  <c r="J59" i="104"/>
  <c r="K59" i="104"/>
  <c r="J60" i="104"/>
  <c r="J61" i="104"/>
  <c r="J62" i="104"/>
  <c r="J63" i="104"/>
  <c r="K63" i="104" s="1"/>
  <c r="J64" i="104"/>
  <c r="K64" i="104"/>
  <c r="L64" i="104" s="1"/>
  <c r="J65" i="104"/>
  <c r="J67" i="104"/>
  <c r="K67" i="104"/>
  <c r="J68" i="104"/>
  <c r="J69" i="104"/>
  <c r="J71" i="104"/>
  <c r="K71" i="104" s="1"/>
  <c r="J72" i="104"/>
  <c r="K72" i="104"/>
  <c r="L72" i="104" s="1"/>
  <c r="J73" i="104"/>
  <c r="J75" i="104"/>
  <c r="K75" i="104"/>
  <c r="J76" i="104"/>
  <c r="J77" i="104"/>
  <c r="J78" i="104"/>
  <c r="J79" i="104"/>
  <c r="K79" i="104"/>
  <c r="J80" i="104"/>
  <c r="K80" i="104" s="1"/>
  <c r="L80" i="104" s="1"/>
  <c r="J81" i="104"/>
  <c r="J83" i="104"/>
  <c r="K83" i="104" s="1"/>
  <c r="J84" i="104"/>
  <c r="K84" i="104"/>
  <c r="L84" i="104"/>
  <c r="J85" i="104"/>
  <c r="J87" i="104"/>
  <c r="K87" i="104"/>
  <c r="J88" i="104"/>
  <c r="J89" i="104"/>
  <c r="J90" i="104"/>
  <c r="J91" i="104"/>
  <c r="K91" i="104" s="1"/>
  <c r="J92" i="104"/>
  <c r="K92" i="104" s="1"/>
  <c r="L92" i="104" s="1"/>
  <c r="J93" i="104"/>
  <c r="J95" i="104"/>
  <c r="K95" i="104" s="1"/>
  <c r="J96" i="104"/>
  <c r="J97" i="104"/>
  <c r="J99" i="104"/>
  <c r="K99" i="104" s="1"/>
  <c r="J100" i="104"/>
  <c r="K100" i="104"/>
  <c r="J101" i="104"/>
  <c r="J103" i="104"/>
  <c r="K103" i="104" s="1"/>
  <c r="J104" i="104"/>
  <c r="K104" i="104" s="1"/>
  <c r="J105" i="104"/>
  <c r="J106" i="104"/>
  <c r="J107" i="104"/>
  <c r="K107" i="104"/>
  <c r="L104" i="104" s="1"/>
  <c r="J108" i="104"/>
  <c r="K108" i="104" s="1"/>
  <c r="J109" i="104"/>
  <c r="J111" i="104"/>
  <c r="K111" i="104" s="1"/>
  <c r="J112" i="104"/>
  <c r="K112" i="104"/>
  <c r="L112" i="104" s="1"/>
  <c r="J113" i="104"/>
  <c r="J115" i="104"/>
  <c r="K115" i="104"/>
  <c r="J116" i="104"/>
  <c r="J117" i="104"/>
  <c r="J118" i="104"/>
  <c r="J119" i="104"/>
  <c r="K119" i="104" s="1"/>
  <c r="J120" i="104"/>
  <c r="K120" i="104"/>
  <c r="L120" i="104" s="1"/>
  <c r="J121" i="104"/>
  <c r="J122" i="104"/>
  <c r="J123" i="104"/>
  <c r="K123" i="104" s="1"/>
  <c r="J124" i="104"/>
  <c r="K124" i="104"/>
  <c r="J125" i="104"/>
  <c r="J127" i="104"/>
  <c r="K127" i="104"/>
  <c r="J128" i="104"/>
  <c r="J129" i="104"/>
  <c r="J130" i="104"/>
  <c r="J131" i="104"/>
  <c r="K131" i="104" s="1"/>
  <c r="J132" i="104"/>
  <c r="K132" i="104" s="1"/>
  <c r="J133" i="104"/>
  <c r="J135" i="104"/>
  <c r="K135" i="104" s="1"/>
  <c r="J136" i="104"/>
  <c r="J137" i="104"/>
  <c r="J139" i="104"/>
  <c r="K139" i="104" s="1"/>
  <c r="J140" i="104"/>
  <c r="K140" i="104"/>
  <c r="J141" i="104"/>
  <c r="J143" i="104"/>
  <c r="K143" i="104" s="1"/>
  <c r="J144" i="104"/>
  <c r="K144" i="104" s="1"/>
  <c r="L144" i="104"/>
  <c r="J145" i="104"/>
  <c r="J147" i="104"/>
  <c r="K147" i="104" s="1"/>
  <c r="J148" i="104"/>
  <c r="K148" i="104"/>
  <c r="L148" i="104" s="1"/>
  <c r="J149" i="104"/>
  <c r="J150" i="104"/>
  <c r="J151" i="104"/>
  <c r="K151" i="104" s="1"/>
  <c r="J152" i="104"/>
  <c r="K152" i="104"/>
  <c r="L152" i="104" s="1"/>
  <c r="J153" i="104"/>
  <c r="J155" i="104"/>
  <c r="K155" i="104"/>
  <c r="J156" i="104"/>
  <c r="J157" i="104"/>
  <c r="J158" i="104"/>
  <c r="J159" i="104"/>
  <c r="K159" i="104" s="1"/>
  <c r="J160" i="104"/>
  <c r="K160" i="104"/>
  <c r="L160" i="104" s="1"/>
  <c r="J161" i="104"/>
  <c r="J162" i="104"/>
  <c r="J163" i="104"/>
  <c r="K163" i="104" s="1"/>
  <c r="J164" i="104"/>
  <c r="K164" i="104"/>
  <c r="L164" i="104" s="1"/>
  <c r="J165" i="104"/>
  <c r="J166" i="104"/>
  <c r="J167" i="104"/>
  <c r="K167" i="104" s="1"/>
  <c r="J168" i="104"/>
  <c r="J169" i="104"/>
  <c r="J171" i="104"/>
  <c r="K171" i="104" s="1"/>
  <c r="J172" i="104"/>
  <c r="K172" i="104"/>
  <c r="J173" i="104"/>
  <c r="J175" i="104"/>
  <c r="K175" i="104" s="1"/>
  <c r="J176" i="104"/>
  <c r="K176" i="104" s="1"/>
  <c r="J177" i="104"/>
  <c r="J178" i="104"/>
  <c r="J179" i="104"/>
  <c r="K179" i="104"/>
  <c r="L176" i="104" s="1"/>
  <c r="J180" i="104"/>
  <c r="K180" i="104" s="1"/>
  <c r="J181" i="104"/>
  <c r="J183" i="104"/>
  <c r="K183" i="104" s="1"/>
  <c r="J184" i="104"/>
  <c r="K184" i="104"/>
  <c r="L184" i="104" s="1"/>
  <c r="J185" i="104"/>
  <c r="J187" i="104"/>
  <c r="K187" i="104"/>
  <c r="J188" i="104"/>
  <c r="J189" i="104"/>
  <c r="J190" i="104"/>
  <c r="J191" i="104"/>
  <c r="K191" i="104" s="1"/>
  <c r="J192" i="104"/>
  <c r="K192" i="104"/>
  <c r="L192" i="104" s="1"/>
  <c r="J193" i="104"/>
  <c r="J194" i="104"/>
  <c r="J195" i="104"/>
  <c r="K195" i="104" s="1"/>
  <c r="J196" i="104"/>
  <c r="K196" i="104"/>
  <c r="L196" i="104" s="1"/>
  <c r="J197" i="104"/>
  <c r="J199" i="104"/>
  <c r="K199" i="104"/>
  <c r="J200" i="104"/>
  <c r="K200" i="104" s="1"/>
  <c r="J201" i="104"/>
  <c r="J203" i="104"/>
  <c r="K203" i="104" s="1"/>
  <c r="J204" i="104"/>
  <c r="K204" i="104"/>
  <c r="L204" i="104" s="1"/>
  <c r="J205" i="104"/>
  <c r="J207" i="104"/>
  <c r="K207" i="104"/>
  <c r="J208" i="104"/>
  <c r="J209" i="104"/>
  <c r="J211" i="104"/>
  <c r="K211" i="104" s="1"/>
  <c r="J212" i="104"/>
  <c r="K212" i="104"/>
  <c r="J213" i="104"/>
  <c r="J214" i="104"/>
  <c r="J215" i="104"/>
  <c r="K215" i="104"/>
  <c r="L212" i="104" s="1"/>
  <c r="J216" i="104"/>
  <c r="K216" i="104" s="1"/>
  <c r="L216" i="104" s="1"/>
  <c r="J217" i="104"/>
  <c r="J218" i="104"/>
  <c r="J219" i="104"/>
  <c r="K219" i="104"/>
  <c r="J220" i="104"/>
  <c r="J221" i="104"/>
  <c r="J222" i="104"/>
  <c r="J223" i="104"/>
  <c r="K223" i="104" s="1"/>
  <c r="J224" i="104"/>
  <c r="K224" i="104"/>
  <c r="L224" i="104" s="1"/>
  <c r="J225" i="104"/>
  <c r="J226" i="104"/>
  <c r="J227" i="104"/>
  <c r="K227" i="104" s="1"/>
  <c r="J228" i="104"/>
  <c r="K228" i="104"/>
  <c r="L228" i="104" s="1"/>
  <c r="J229" i="104"/>
  <c r="J230" i="104"/>
  <c r="J231" i="104"/>
  <c r="K231" i="104" s="1"/>
  <c r="J232" i="104"/>
  <c r="J233" i="104"/>
  <c r="J234" i="104"/>
  <c r="J235" i="104"/>
  <c r="K235" i="104"/>
  <c r="J236" i="104"/>
  <c r="K236" i="104" s="1"/>
  <c r="L236" i="104" s="1"/>
  <c r="J237" i="104"/>
  <c r="J238" i="104"/>
  <c r="J239" i="104"/>
  <c r="K239" i="104" s="1"/>
  <c r="J240" i="104"/>
  <c r="K240" i="104" s="1"/>
  <c r="L240" i="104" s="1"/>
  <c r="J241" i="104"/>
  <c r="J242" i="104"/>
  <c r="J243" i="104"/>
  <c r="K243" i="104" s="1"/>
  <c r="J244" i="104"/>
  <c r="K244" i="104"/>
  <c r="J245" i="104"/>
  <c r="J246" i="104"/>
  <c r="J247" i="104"/>
  <c r="K247" i="104"/>
  <c r="L244" i="104" s="1"/>
  <c r="J248" i="104"/>
  <c r="K248" i="104" s="1"/>
  <c r="L248" i="104" s="1"/>
  <c r="J249" i="104"/>
  <c r="J250" i="104"/>
  <c r="J251" i="104"/>
  <c r="K251" i="104"/>
  <c r="J252" i="104"/>
  <c r="J254" i="104"/>
  <c r="J255" i="104"/>
  <c r="K255" i="104" s="1"/>
  <c r="J256" i="104"/>
  <c r="K256" i="104"/>
  <c r="J257" i="104"/>
  <c r="J258" i="104"/>
  <c r="J259" i="104"/>
  <c r="K259" i="104"/>
  <c r="L256" i="104" s="1"/>
  <c r="J260" i="104"/>
  <c r="K260" i="104" s="1"/>
  <c r="L260" i="104" s="1"/>
  <c r="J261" i="104"/>
  <c r="J262" i="104"/>
  <c r="J263" i="104"/>
  <c r="K263" i="104"/>
  <c r="J264" i="104"/>
  <c r="J265" i="104"/>
  <c r="J266" i="104"/>
  <c r="J267" i="104"/>
  <c r="K267" i="104" s="1"/>
  <c r="J268" i="104"/>
  <c r="K268" i="104"/>
  <c r="J269" i="104"/>
  <c r="J270" i="104"/>
  <c r="J271" i="104"/>
  <c r="K271" i="104"/>
  <c r="L268" i="104" s="1"/>
  <c r="J272" i="104"/>
  <c r="J273" i="104"/>
  <c r="K272" i="104" s="1"/>
  <c r="L272" i="104" s="1"/>
  <c r="J274" i="104"/>
  <c r="J275" i="104"/>
  <c r="K275" i="104"/>
  <c r="J276" i="104"/>
  <c r="K276" i="104" s="1"/>
  <c r="L276" i="104" s="1"/>
  <c r="J277" i="104"/>
  <c r="J278" i="104"/>
  <c r="J279" i="104"/>
  <c r="K279" i="104"/>
  <c r="J280" i="104"/>
  <c r="J281" i="104"/>
  <c r="K280" i="104" s="1"/>
  <c r="L280" i="104" s="1"/>
  <c r="J282" i="104"/>
  <c r="J283" i="104"/>
  <c r="K283" i="104" s="1"/>
  <c r="J284" i="104"/>
  <c r="K284" i="104"/>
  <c r="L284" i="104" s="1"/>
  <c r="J285" i="104"/>
  <c r="J286" i="104"/>
  <c r="J287" i="104"/>
  <c r="K287" i="104" s="1"/>
  <c r="J288" i="104"/>
  <c r="K288" i="104"/>
  <c r="J289" i="104"/>
  <c r="J290" i="104"/>
  <c r="J291" i="104"/>
  <c r="K291" i="104"/>
  <c r="L288" i="104" s="1"/>
  <c r="J292" i="104"/>
  <c r="J293" i="104"/>
  <c r="J294" i="104"/>
  <c r="J295" i="104"/>
  <c r="K295" i="104"/>
  <c r="J4" i="103"/>
  <c r="K4" i="103"/>
  <c r="L4" i="103" s="1"/>
  <c r="J5" i="103"/>
  <c r="J6" i="103"/>
  <c r="J7" i="103"/>
  <c r="K7" i="103" s="1"/>
  <c r="J8" i="103"/>
  <c r="K8" i="103" s="1"/>
  <c r="L8" i="103" s="1"/>
  <c r="J9" i="103"/>
  <c r="J10" i="103"/>
  <c r="J11" i="103"/>
  <c r="K11" i="103" s="1"/>
  <c r="J12" i="103"/>
  <c r="K12" i="103"/>
  <c r="J13" i="103"/>
  <c r="J14" i="103"/>
  <c r="J15" i="103"/>
  <c r="K15" i="103" s="1"/>
  <c r="J16" i="103"/>
  <c r="J17" i="103"/>
  <c r="J18" i="103"/>
  <c r="J19" i="103"/>
  <c r="K19" i="103"/>
  <c r="J20" i="103"/>
  <c r="K20" i="103" s="1"/>
  <c r="J21" i="103"/>
  <c r="J23" i="103"/>
  <c r="K23" i="103"/>
  <c r="J24" i="103"/>
  <c r="J25" i="103"/>
  <c r="K24" i="103" s="1"/>
  <c r="L24" i="103" s="1"/>
  <c r="J27" i="103"/>
  <c r="K27" i="103"/>
  <c r="J28" i="103"/>
  <c r="K28" i="103"/>
  <c r="L28" i="103" s="1"/>
  <c r="J29" i="103"/>
  <c r="J30" i="103"/>
  <c r="J31" i="103"/>
  <c r="K31" i="103" s="1"/>
  <c r="J32" i="103"/>
  <c r="K32" i="103" s="1"/>
  <c r="L32" i="103" s="1"/>
  <c r="J33" i="103"/>
  <c r="J34" i="103"/>
  <c r="J35" i="103"/>
  <c r="K35" i="103" s="1"/>
  <c r="J36" i="103"/>
  <c r="K36" i="103"/>
  <c r="L36" i="103" s="1"/>
  <c r="J37" i="103"/>
  <c r="J39" i="103"/>
  <c r="K39" i="103"/>
  <c r="J40" i="103"/>
  <c r="K40" i="103" s="1"/>
  <c r="L40" i="103" s="1"/>
  <c r="J41" i="103"/>
  <c r="J43" i="103"/>
  <c r="K43" i="103" s="1"/>
  <c r="J44" i="103"/>
  <c r="K44" i="103"/>
  <c r="L44" i="103"/>
  <c r="J45" i="103"/>
  <c r="J47" i="103"/>
  <c r="K47" i="103"/>
  <c r="J48" i="103"/>
  <c r="K48" i="103" s="1"/>
  <c r="J49" i="103"/>
  <c r="J51" i="103"/>
  <c r="K51" i="103"/>
  <c r="J52" i="103"/>
  <c r="J53" i="103"/>
  <c r="K52" i="103" s="1"/>
  <c r="L52" i="103" s="1"/>
  <c r="J54" i="103"/>
  <c r="J55" i="103"/>
  <c r="K55" i="103"/>
  <c r="J56" i="103"/>
  <c r="K56" i="103" s="1"/>
  <c r="L56" i="103" s="1"/>
  <c r="J57" i="103"/>
  <c r="J58" i="103"/>
  <c r="J59" i="103"/>
  <c r="K59" i="103"/>
  <c r="J60" i="103"/>
  <c r="J61" i="103"/>
  <c r="K60" i="103" s="1"/>
  <c r="L60" i="103" s="1"/>
  <c r="J63" i="103"/>
  <c r="K63" i="103" s="1"/>
  <c r="J64" i="103"/>
  <c r="K64" i="103"/>
  <c r="L64" i="103" s="1"/>
  <c r="J65" i="103"/>
  <c r="J67" i="103"/>
  <c r="K67" i="103"/>
  <c r="J68" i="103"/>
  <c r="K68" i="103" s="1"/>
  <c r="L68" i="103" s="1"/>
  <c r="J69" i="103"/>
  <c r="J71" i="103"/>
  <c r="K71" i="103" s="1"/>
  <c r="J72" i="103"/>
  <c r="K72" i="103"/>
  <c r="J73" i="103"/>
  <c r="J74" i="103"/>
  <c r="J75" i="103"/>
  <c r="K75" i="103"/>
  <c r="L72" i="103" s="1"/>
  <c r="J76" i="103"/>
  <c r="J77" i="103"/>
  <c r="J78" i="103"/>
  <c r="J79" i="103"/>
  <c r="K79" i="103"/>
  <c r="J80" i="103"/>
  <c r="K80" i="103"/>
  <c r="L80" i="103" s="1"/>
  <c r="J81" i="103"/>
  <c r="J83" i="103"/>
  <c r="K83" i="103"/>
  <c r="J84" i="103"/>
  <c r="J85" i="103"/>
  <c r="K84" i="103" s="1"/>
  <c r="L84" i="103" s="1"/>
  <c r="J87" i="103"/>
  <c r="K87" i="103"/>
  <c r="J88" i="103"/>
  <c r="J89" i="103"/>
  <c r="K88" i="103" s="1"/>
  <c r="L88" i="103" s="1"/>
  <c r="J90" i="103"/>
  <c r="J91" i="103"/>
  <c r="K91" i="103" s="1"/>
  <c r="J92" i="103"/>
  <c r="K92" i="103"/>
  <c r="L92" i="103" s="1"/>
  <c r="J93" i="103"/>
  <c r="J95" i="103"/>
  <c r="K95" i="103"/>
  <c r="J96" i="103"/>
  <c r="J97" i="103"/>
  <c r="J99" i="103"/>
  <c r="K99" i="103" s="1"/>
  <c r="J100" i="103"/>
  <c r="K100" i="103" s="1"/>
  <c r="L100" i="103" s="1"/>
  <c r="J101" i="103"/>
  <c r="J103" i="103"/>
  <c r="K103" i="103" s="1"/>
  <c r="J104" i="103"/>
  <c r="K104" i="103" s="1"/>
  <c r="J105" i="103"/>
  <c r="J106" i="103"/>
  <c r="J107" i="103"/>
  <c r="K107" i="103"/>
  <c r="L104" i="103" s="1"/>
  <c r="J108" i="103"/>
  <c r="K108" i="103" s="1"/>
  <c r="L108" i="103" s="1"/>
  <c r="J109" i="103"/>
  <c r="J111" i="103"/>
  <c r="K111" i="103" s="1"/>
  <c r="J112" i="103"/>
  <c r="K112" i="103"/>
  <c r="L112" i="103"/>
  <c r="J113" i="103"/>
  <c r="J115" i="103"/>
  <c r="K115" i="103"/>
  <c r="J116" i="103"/>
  <c r="K116" i="103" s="1"/>
  <c r="J117" i="103"/>
  <c r="J118" i="103"/>
  <c r="J119" i="103"/>
  <c r="K119" i="103" s="1"/>
  <c r="J120" i="103"/>
  <c r="K120" i="103" s="1"/>
  <c r="L120" i="103" s="1"/>
  <c r="J121" i="103"/>
  <c r="J122" i="103"/>
  <c r="J123" i="103"/>
  <c r="K123" i="103"/>
  <c r="J124" i="103"/>
  <c r="J125" i="103"/>
  <c r="K124" i="103" s="1"/>
  <c r="L124" i="103" s="1"/>
  <c r="J127" i="103"/>
  <c r="K127" i="103"/>
  <c r="J128" i="103"/>
  <c r="J129" i="103"/>
  <c r="K128" i="103" s="1"/>
  <c r="L128" i="103" s="1"/>
  <c r="J130" i="103"/>
  <c r="J131" i="103"/>
  <c r="K131" i="103" s="1"/>
  <c r="J132" i="103"/>
  <c r="K132" i="103"/>
  <c r="L132" i="103" s="1"/>
  <c r="J133" i="103"/>
  <c r="J135" i="103"/>
  <c r="K135" i="103"/>
  <c r="J136" i="103"/>
  <c r="J137" i="103"/>
  <c r="J139" i="103"/>
  <c r="K139" i="103" s="1"/>
  <c r="J140" i="103"/>
  <c r="K140" i="103" s="1"/>
  <c r="J141" i="103"/>
  <c r="J143" i="103"/>
  <c r="K143" i="103" s="1"/>
  <c r="J144" i="103"/>
  <c r="K144" i="103" s="1"/>
  <c r="L144" i="103"/>
  <c r="J145" i="103"/>
  <c r="J147" i="103"/>
  <c r="K147" i="103" s="1"/>
  <c r="J148" i="103"/>
  <c r="K148" i="103"/>
  <c r="J149" i="103"/>
  <c r="J150" i="103"/>
  <c r="J151" i="103"/>
  <c r="K151" i="103" s="1"/>
  <c r="J152" i="103"/>
  <c r="K152" i="103"/>
  <c r="L152" i="103"/>
  <c r="J153" i="103"/>
  <c r="J155" i="103"/>
  <c r="K155" i="103"/>
  <c r="J156" i="103"/>
  <c r="K156" i="103" s="1"/>
  <c r="L156" i="103" s="1"/>
  <c r="J157" i="103"/>
  <c r="J158" i="103"/>
  <c r="J159" i="103"/>
  <c r="K159" i="103" s="1"/>
  <c r="J160" i="103"/>
  <c r="K160" i="103" s="1"/>
  <c r="L160" i="103" s="1"/>
  <c r="J161" i="103"/>
  <c r="J162" i="103"/>
  <c r="J163" i="103"/>
  <c r="K163" i="103"/>
  <c r="J164" i="103"/>
  <c r="J165" i="103"/>
  <c r="K164" i="103" s="1"/>
  <c r="J166" i="103"/>
  <c r="J167" i="103"/>
  <c r="K167" i="103" s="1"/>
  <c r="J168" i="103"/>
  <c r="K168" i="103" s="1"/>
  <c r="L168" i="103"/>
  <c r="J169" i="103"/>
  <c r="J171" i="103"/>
  <c r="K171" i="103" s="1"/>
  <c r="J172" i="103"/>
  <c r="K172" i="103"/>
  <c r="J173" i="103"/>
  <c r="J175" i="103"/>
  <c r="K175" i="103"/>
  <c r="J176" i="103"/>
  <c r="J177" i="103"/>
  <c r="J178" i="103"/>
  <c r="J179" i="103"/>
  <c r="K179" i="103"/>
  <c r="J180" i="103"/>
  <c r="K180" i="103"/>
  <c r="L180" i="103" s="1"/>
  <c r="J181" i="103"/>
  <c r="J183" i="103"/>
  <c r="K183" i="103"/>
  <c r="J184" i="103"/>
  <c r="J185" i="103"/>
  <c r="K184" i="103" s="1"/>
  <c r="L184" i="103" s="1"/>
  <c r="J187" i="103"/>
  <c r="K187" i="103"/>
  <c r="J188" i="103"/>
  <c r="J189" i="103"/>
  <c r="K188" i="103" s="1"/>
  <c r="L188" i="103" s="1"/>
  <c r="J190" i="103"/>
  <c r="J191" i="103"/>
  <c r="K191" i="103" s="1"/>
  <c r="J192" i="103"/>
  <c r="K192" i="103"/>
  <c r="J193" i="103"/>
  <c r="J194" i="103"/>
  <c r="J195" i="103"/>
  <c r="K195" i="103" s="1"/>
  <c r="J196" i="103"/>
  <c r="K196" i="103"/>
  <c r="L196" i="103"/>
  <c r="J197" i="103"/>
  <c r="J199" i="103"/>
  <c r="K199" i="103"/>
  <c r="J200" i="103"/>
  <c r="K200" i="103" s="1"/>
  <c r="L200" i="103" s="1"/>
  <c r="J201" i="103"/>
  <c r="J203" i="103"/>
  <c r="K203" i="103"/>
  <c r="J204" i="103"/>
  <c r="J205" i="103"/>
  <c r="K204" i="103" s="1"/>
  <c r="L204" i="103" s="1"/>
  <c r="J207" i="103"/>
  <c r="K207" i="103"/>
  <c r="J208" i="103"/>
  <c r="K208" i="103"/>
  <c r="L208" i="103" s="1"/>
  <c r="J209" i="103"/>
  <c r="J211" i="103"/>
  <c r="K211" i="103"/>
  <c r="J212" i="103"/>
  <c r="J213" i="103"/>
  <c r="K212" i="103" s="1"/>
  <c r="J214" i="103"/>
  <c r="J215" i="103"/>
  <c r="K215" i="103" s="1"/>
  <c r="J216" i="103"/>
  <c r="K216" i="103" s="1"/>
  <c r="J217" i="103"/>
  <c r="J218" i="103"/>
  <c r="J219" i="103"/>
  <c r="K219" i="103"/>
  <c r="L216" i="103" s="1"/>
  <c r="J220" i="103"/>
  <c r="J221" i="103"/>
  <c r="J222" i="103"/>
  <c r="J223" i="103"/>
  <c r="K223" i="103" s="1"/>
  <c r="J224" i="103"/>
  <c r="K224" i="103"/>
  <c r="J225" i="103"/>
  <c r="J226" i="103"/>
  <c r="J227" i="103"/>
  <c r="K227" i="103"/>
  <c r="L224" i="103" s="1"/>
  <c r="J228" i="103"/>
  <c r="J229" i="103"/>
  <c r="K228" i="103" s="1"/>
  <c r="L228" i="103" s="1"/>
  <c r="J230" i="103"/>
  <c r="J231" i="103"/>
  <c r="K231" i="103"/>
  <c r="J232" i="103"/>
  <c r="K232" i="103" s="1"/>
  <c r="L232" i="103" s="1"/>
  <c r="J233" i="103"/>
  <c r="J234" i="103"/>
  <c r="J235" i="103"/>
  <c r="K235" i="103"/>
  <c r="J236" i="103"/>
  <c r="J237" i="103"/>
  <c r="K236" i="103" s="1"/>
  <c r="L236" i="103" s="1"/>
  <c r="J238" i="103"/>
  <c r="J239" i="103"/>
  <c r="K239" i="103" s="1"/>
  <c r="J240" i="103"/>
  <c r="K240" i="103"/>
  <c r="L240" i="103" s="1"/>
  <c r="J242" i="103"/>
  <c r="J243" i="103"/>
  <c r="K243" i="103"/>
  <c r="J244" i="103"/>
  <c r="J245" i="103"/>
  <c r="J246" i="103"/>
  <c r="J247" i="103"/>
  <c r="K247" i="103"/>
  <c r="J248" i="103"/>
  <c r="K248" i="103"/>
  <c r="L248" i="103" s="1"/>
  <c r="J249" i="103"/>
  <c r="J250" i="103"/>
  <c r="J251" i="103"/>
  <c r="K251" i="103" s="1"/>
  <c r="J252" i="103"/>
  <c r="J253" i="103"/>
  <c r="J254" i="103"/>
  <c r="J255" i="103"/>
  <c r="K255" i="103" s="1"/>
  <c r="J256" i="103"/>
  <c r="K256" i="103"/>
  <c r="L256" i="103" s="1"/>
  <c r="J257" i="103"/>
  <c r="J258" i="103"/>
  <c r="J259" i="103"/>
  <c r="K259" i="103" s="1"/>
  <c r="J260" i="103"/>
  <c r="J262" i="103"/>
  <c r="J263" i="103"/>
  <c r="K263" i="103" s="1"/>
  <c r="J264" i="103"/>
  <c r="K264" i="103"/>
  <c r="J265" i="103"/>
  <c r="J266" i="103"/>
  <c r="J267" i="103"/>
  <c r="K267" i="103"/>
  <c r="L264" i="103" s="1"/>
  <c r="J268" i="103"/>
  <c r="J269" i="103"/>
  <c r="K268" i="103" s="1"/>
  <c r="L268" i="103" s="1"/>
  <c r="J270" i="103"/>
  <c r="J271" i="103"/>
  <c r="K271" i="103"/>
  <c r="J272" i="103"/>
  <c r="K272" i="103" s="1"/>
  <c r="L272" i="103" s="1"/>
  <c r="J274" i="103"/>
  <c r="J275" i="103"/>
  <c r="K275" i="103" s="1"/>
  <c r="J276" i="103"/>
  <c r="K276" i="103" s="1"/>
  <c r="J278" i="103"/>
  <c r="J279" i="103"/>
  <c r="K279" i="103" s="1"/>
  <c r="J280" i="103"/>
  <c r="J281" i="103"/>
  <c r="J282" i="103"/>
  <c r="J283" i="103"/>
  <c r="K283" i="103"/>
  <c r="J284" i="103"/>
  <c r="K284" i="103" s="1"/>
  <c r="J285" i="103"/>
  <c r="J286" i="103"/>
  <c r="J287" i="103"/>
  <c r="K287" i="103" s="1"/>
  <c r="J288" i="103"/>
  <c r="K288" i="103" s="1"/>
  <c r="J290" i="103"/>
  <c r="J291" i="103"/>
  <c r="K291" i="103" s="1"/>
  <c r="J292" i="103"/>
  <c r="K292" i="103" s="1"/>
  <c r="J293" i="103"/>
  <c r="J294" i="103"/>
  <c r="J295" i="103"/>
  <c r="K295" i="103"/>
  <c r="L292" i="103" s="1"/>
  <c r="J8" i="102"/>
  <c r="J9" i="102"/>
  <c r="J10" i="102"/>
  <c r="J11" i="102"/>
  <c r="K11" i="102" s="1"/>
  <c r="J12" i="102"/>
  <c r="K12" i="102"/>
  <c r="J13" i="102"/>
  <c r="J14" i="102"/>
  <c r="J15" i="102"/>
  <c r="K15" i="102"/>
  <c r="L12" i="102" s="1"/>
  <c r="J16" i="102"/>
  <c r="J17" i="102"/>
  <c r="K16" i="102" s="1"/>
  <c r="L16" i="102" s="1"/>
  <c r="J18" i="102"/>
  <c r="J19" i="102"/>
  <c r="K19" i="102"/>
  <c r="J20" i="102"/>
  <c r="K20" i="102" s="1"/>
  <c r="J21" i="102"/>
  <c r="J22" i="102"/>
  <c r="J23" i="102"/>
  <c r="K23" i="102" s="1"/>
  <c r="J24" i="102"/>
  <c r="K24" i="102"/>
  <c r="J25" i="102"/>
  <c r="J26" i="102"/>
  <c r="J27" i="102"/>
  <c r="K27" i="102"/>
  <c r="L24" i="102" s="1"/>
  <c r="J28" i="102"/>
  <c r="K28" i="102" s="1"/>
  <c r="L28" i="102" s="1"/>
  <c r="J29" i="102"/>
  <c r="J30" i="102"/>
  <c r="J31" i="102"/>
  <c r="K31" i="102"/>
  <c r="J32" i="102"/>
  <c r="J33" i="102"/>
  <c r="J34" i="102"/>
  <c r="J35" i="102"/>
  <c r="K35" i="102" s="1"/>
  <c r="J36" i="102"/>
  <c r="K36" i="102"/>
  <c r="L36" i="102" s="1"/>
  <c r="J37" i="102"/>
  <c r="J39" i="102"/>
  <c r="K39" i="102"/>
  <c r="J40" i="102"/>
  <c r="J41" i="102"/>
  <c r="J43" i="102"/>
  <c r="K43" i="102" s="1"/>
  <c r="J44" i="102"/>
  <c r="K44" i="102"/>
  <c r="L44" i="102" s="1"/>
  <c r="J45" i="102"/>
  <c r="J46" i="102"/>
  <c r="J47" i="102"/>
  <c r="K47" i="102" s="1"/>
  <c r="J48" i="102"/>
  <c r="K48" i="102"/>
  <c r="J49" i="102"/>
  <c r="J50" i="102"/>
  <c r="J51" i="102"/>
  <c r="K51" i="102"/>
  <c r="L48" i="102" s="1"/>
  <c r="J52" i="102"/>
  <c r="J53" i="102"/>
  <c r="J55" i="102"/>
  <c r="K55" i="102" s="1"/>
  <c r="J56" i="102"/>
  <c r="K56" i="102"/>
  <c r="J57" i="102"/>
  <c r="J59" i="102"/>
  <c r="K59" i="102"/>
  <c r="J60" i="102"/>
  <c r="J61" i="102"/>
  <c r="J63" i="102"/>
  <c r="K63" i="102" s="1"/>
  <c r="J64" i="102"/>
  <c r="K64" i="102"/>
  <c r="J65" i="102"/>
  <c r="J67" i="102"/>
  <c r="K67" i="102"/>
  <c r="J68" i="102"/>
  <c r="J69" i="102"/>
  <c r="J70" i="102"/>
  <c r="J71" i="102"/>
  <c r="K71" i="102"/>
  <c r="J72" i="102"/>
  <c r="K72" i="102" s="1"/>
  <c r="L72" i="102" s="1"/>
  <c r="J73" i="102"/>
  <c r="J74" i="102"/>
  <c r="J75" i="102"/>
  <c r="K75" i="102" s="1"/>
  <c r="J76" i="102"/>
  <c r="K76" i="102"/>
  <c r="L76" i="102" s="1"/>
  <c r="J77" i="102"/>
  <c r="J79" i="102"/>
  <c r="K79" i="102"/>
  <c r="J80" i="102"/>
  <c r="K80" i="102" s="1"/>
  <c r="L80" i="102" s="1"/>
  <c r="J81" i="102"/>
  <c r="J83" i="102"/>
  <c r="K83" i="102" s="1"/>
  <c r="J84" i="102"/>
  <c r="K84" i="102"/>
  <c r="L84" i="102" s="1"/>
  <c r="J85" i="102"/>
  <c r="J87" i="102"/>
  <c r="K87" i="102"/>
  <c r="J88" i="102"/>
  <c r="K88" i="102" s="1"/>
  <c r="L88" i="102" s="1"/>
  <c r="J89" i="102"/>
  <c r="J91" i="102"/>
  <c r="K91" i="102" s="1"/>
  <c r="J92" i="102"/>
  <c r="K92" i="102"/>
  <c r="L92" i="102" s="1"/>
  <c r="J93" i="102"/>
  <c r="J94" i="102"/>
  <c r="J95" i="102"/>
  <c r="K95" i="102" s="1"/>
  <c r="J96" i="102"/>
  <c r="K96" i="102"/>
  <c r="L96" i="102"/>
  <c r="J97" i="102"/>
  <c r="J99" i="102"/>
  <c r="K99" i="102"/>
  <c r="J100" i="102"/>
  <c r="K100" i="102" s="1"/>
  <c r="J101" i="102"/>
  <c r="J103" i="102"/>
  <c r="K103" i="102" s="1"/>
  <c r="J104" i="102"/>
  <c r="K104" i="102"/>
  <c r="J105" i="102"/>
  <c r="J106" i="102"/>
  <c r="J107" i="102"/>
  <c r="K107" i="102"/>
  <c r="L104" i="102" s="1"/>
  <c r="J108" i="102"/>
  <c r="K108" i="102" s="1"/>
  <c r="L108" i="102" s="1"/>
  <c r="J109" i="102"/>
  <c r="J111" i="102"/>
  <c r="K111" i="102" s="1"/>
  <c r="J112" i="102"/>
  <c r="K112" i="102"/>
  <c r="L112" i="102" s="1"/>
  <c r="J113" i="102"/>
  <c r="J115" i="102"/>
  <c r="K115" i="102"/>
  <c r="J116" i="102"/>
  <c r="K116" i="102" s="1"/>
  <c r="L116" i="102" s="1"/>
  <c r="J117" i="102"/>
  <c r="J119" i="102"/>
  <c r="K119" i="102" s="1"/>
  <c r="J120" i="102"/>
  <c r="K120" i="102"/>
  <c r="L120" i="102" s="1"/>
  <c r="J121" i="102"/>
  <c r="J122" i="102"/>
  <c r="J123" i="102"/>
  <c r="K123" i="102" s="1"/>
  <c r="J124" i="102"/>
  <c r="K124" i="102"/>
  <c r="L124" i="102"/>
  <c r="J125" i="102"/>
  <c r="J127" i="102"/>
  <c r="K127" i="102"/>
  <c r="J128" i="102"/>
  <c r="K128" i="102" s="1"/>
  <c r="J129" i="102"/>
  <c r="J131" i="102"/>
  <c r="K131" i="102" s="1"/>
  <c r="J132" i="102"/>
  <c r="K132" i="102"/>
  <c r="J133" i="102"/>
  <c r="J134" i="102"/>
  <c r="J135" i="102"/>
  <c r="K135" i="102"/>
  <c r="L132" i="102" s="1"/>
  <c r="J136" i="102"/>
  <c r="K136" i="102" s="1"/>
  <c r="L136" i="102" s="1"/>
  <c r="J137" i="102"/>
  <c r="J138" i="102"/>
  <c r="J139" i="102"/>
  <c r="K139" i="102"/>
  <c r="J140" i="102"/>
  <c r="K140" i="102" s="1"/>
  <c r="J141" i="102"/>
  <c r="J143" i="102"/>
  <c r="K143" i="102" s="1"/>
  <c r="J144" i="102"/>
  <c r="K144" i="102"/>
  <c r="J145" i="102"/>
  <c r="J146" i="102"/>
  <c r="J147" i="102"/>
  <c r="K147" i="102"/>
  <c r="L144" i="102" s="1"/>
  <c r="J148" i="102"/>
  <c r="J149" i="102"/>
  <c r="J151" i="102"/>
  <c r="K151" i="102" s="1"/>
  <c r="J152" i="102"/>
  <c r="K152" i="102"/>
  <c r="L152" i="102" s="1"/>
  <c r="J153" i="102"/>
  <c r="J155" i="102"/>
  <c r="K155" i="102"/>
  <c r="J156" i="102"/>
  <c r="J157" i="102"/>
  <c r="J158" i="102"/>
  <c r="J159" i="102"/>
  <c r="K159" i="102"/>
  <c r="J160" i="102"/>
  <c r="K160" i="102" s="1"/>
  <c r="L160" i="102" s="1"/>
  <c r="J161" i="102"/>
  <c r="J163" i="102"/>
  <c r="K163" i="102" s="1"/>
  <c r="J164" i="102"/>
  <c r="K164" i="102"/>
  <c r="J165" i="102"/>
  <c r="J166" i="102"/>
  <c r="J167" i="102"/>
  <c r="K167" i="102"/>
  <c r="L164" i="102" s="1"/>
  <c r="J168" i="102"/>
  <c r="J169" i="102"/>
  <c r="J171" i="102"/>
  <c r="K171" i="102" s="1"/>
  <c r="J172" i="102"/>
  <c r="K172" i="102"/>
  <c r="J173" i="102"/>
  <c r="J174" i="102"/>
  <c r="J175" i="102"/>
  <c r="K175" i="102" s="1"/>
  <c r="J176" i="102"/>
  <c r="K176" i="102"/>
  <c r="J177" i="102"/>
  <c r="J178" i="102"/>
  <c r="J179" i="102"/>
  <c r="K179" i="102"/>
  <c r="L176" i="102" s="1"/>
  <c r="J180" i="102"/>
  <c r="K180" i="102" s="1"/>
  <c r="L180" i="102" s="1"/>
  <c r="J181" i="102"/>
  <c r="J182" i="102"/>
  <c r="J183" i="102"/>
  <c r="K183" i="102"/>
  <c r="J184" i="102"/>
  <c r="K184" i="102" s="1"/>
  <c r="J185" i="102"/>
  <c r="J187" i="102"/>
  <c r="K187" i="102" s="1"/>
  <c r="J188" i="102"/>
  <c r="K188" i="102"/>
  <c r="L188" i="102"/>
  <c r="J189" i="102"/>
  <c r="J191" i="102"/>
  <c r="K191" i="102"/>
  <c r="J192" i="102"/>
  <c r="K192" i="102" s="1"/>
  <c r="L192" i="102" s="1"/>
  <c r="J193" i="102"/>
  <c r="J194" i="102"/>
  <c r="J195" i="102"/>
  <c r="K195" i="102" s="1"/>
  <c r="J196" i="102"/>
  <c r="K196" i="102"/>
  <c r="L196" i="102" s="1"/>
  <c r="J197" i="102"/>
  <c r="J199" i="102"/>
  <c r="K199" i="102"/>
  <c r="J200" i="102"/>
  <c r="K200" i="102" s="1"/>
  <c r="L200" i="102" s="1"/>
  <c r="J201" i="102"/>
  <c r="J203" i="102"/>
  <c r="K203" i="102" s="1"/>
  <c r="J204" i="102"/>
  <c r="K204" i="102"/>
  <c r="L204" i="102" s="1"/>
  <c r="J205" i="102"/>
  <c r="J206" i="102"/>
  <c r="J207" i="102"/>
  <c r="K207" i="102" s="1"/>
  <c r="J208" i="102"/>
  <c r="K208" i="102"/>
  <c r="J209" i="102"/>
  <c r="J210" i="102"/>
  <c r="J211" i="102"/>
  <c r="K211" i="102"/>
  <c r="L208" i="102" s="1"/>
  <c r="J212" i="102"/>
  <c r="J213" i="102"/>
  <c r="J215" i="102"/>
  <c r="K215" i="102" s="1"/>
  <c r="J216" i="102"/>
  <c r="K216" i="102"/>
  <c r="L216" i="102" s="1"/>
  <c r="J217" i="102"/>
  <c r="J219" i="102"/>
  <c r="K219" i="102"/>
  <c r="J220" i="102"/>
  <c r="J221" i="102"/>
  <c r="J223" i="102"/>
  <c r="K223" i="102" s="1"/>
  <c r="J224" i="102"/>
  <c r="K224" i="102"/>
  <c r="L224" i="102" s="1"/>
  <c r="J225" i="102"/>
  <c r="J227" i="102"/>
  <c r="K227" i="102"/>
  <c r="J228" i="102"/>
  <c r="J229" i="102"/>
  <c r="J230" i="102"/>
  <c r="J231" i="102"/>
  <c r="K231" i="102"/>
  <c r="J232" i="102"/>
  <c r="K232" i="102" s="1"/>
  <c r="L232" i="102" s="1"/>
  <c r="J233" i="102"/>
  <c r="J234" i="102"/>
  <c r="J235" i="102"/>
  <c r="K235" i="102" s="1"/>
  <c r="J236" i="102"/>
  <c r="K236" i="102"/>
  <c r="J237" i="102"/>
  <c r="J238" i="102"/>
  <c r="J239" i="102"/>
  <c r="K239" i="102" s="1"/>
  <c r="J240" i="102"/>
  <c r="K240" i="102"/>
  <c r="J241" i="102"/>
  <c r="J242" i="102"/>
  <c r="J243" i="102"/>
  <c r="K243" i="102"/>
  <c r="L240" i="102" s="1"/>
  <c r="J244" i="102"/>
  <c r="K244" i="102" s="1"/>
  <c r="L244" i="102" s="1"/>
  <c r="J245" i="102"/>
  <c r="J246" i="102"/>
  <c r="J247" i="102"/>
  <c r="K247" i="102"/>
  <c r="J248" i="102"/>
  <c r="J249" i="102"/>
  <c r="J250" i="102"/>
  <c r="J251" i="102"/>
  <c r="K251" i="102" s="1"/>
  <c r="J252" i="102"/>
  <c r="K252" i="102"/>
  <c r="J253" i="102"/>
  <c r="J254" i="102"/>
  <c r="J255" i="102"/>
  <c r="K255" i="102" s="1"/>
  <c r="J256" i="102"/>
  <c r="K256" i="102"/>
  <c r="J257" i="102"/>
  <c r="J258" i="102"/>
  <c r="J259" i="102"/>
  <c r="K259" i="102"/>
  <c r="L256" i="102" s="1"/>
  <c r="J260" i="102"/>
  <c r="K260" i="102" s="1"/>
  <c r="L260" i="102" s="1"/>
  <c r="J261" i="102"/>
  <c r="J262" i="102"/>
  <c r="J263" i="102"/>
  <c r="K263" i="102"/>
  <c r="J264" i="102"/>
  <c r="J265" i="102"/>
  <c r="J266" i="102"/>
  <c r="J267" i="102"/>
  <c r="K267" i="102" s="1"/>
  <c r="J268" i="102"/>
  <c r="K268" i="102"/>
  <c r="L268" i="102" s="1"/>
  <c r="J269" i="102"/>
  <c r="J270" i="102"/>
  <c r="J271" i="102"/>
  <c r="K271" i="102" s="1"/>
  <c r="J272" i="102"/>
  <c r="K272" i="102"/>
  <c r="J273" i="102"/>
  <c r="J274" i="102"/>
  <c r="J275" i="102"/>
  <c r="K275" i="102"/>
  <c r="L272" i="102" s="1"/>
  <c r="J276" i="102"/>
  <c r="J277" i="102"/>
  <c r="J278" i="102"/>
  <c r="J279" i="102"/>
  <c r="K279" i="102"/>
  <c r="J280" i="102"/>
  <c r="K280" i="102" s="1"/>
  <c r="L280" i="102" s="1"/>
  <c r="J281" i="102"/>
  <c r="J282" i="102"/>
  <c r="J283" i="102"/>
  <c r="K283" i="102" s="1"/>
  <c r="J284" i="102"/>
  <c r="K284" i="102"/>
  <c r="L284" i="102" s="1"/>
  <c r="J285" i="102"/>
  <c r="J286" i="102"/>
  <c r="J287" i="102"/>
  <c r="K287" i="102" s="1"/>
  <c r="J288" i="102"/>
  <c r="K288" i="102"/>
  <c r="J289" i="102"/>
  <c r="J290" i="102"/>
  <c r="J291" i="102"/>
  <c r="K291" i="102"/>
  <c r="L288" i="102" s="1"/>
  <c r="J292" i="102"/>
  <c r="J293" i="102"/>
  <c r="J294" i="102"/>
  <c r="J295" i="102"/>
  <c r="K295" i="102"/>
  <c r="J296" i="102"/>
  <c r="K296" i="102" s="1"/>
  <c r="L296" i="102" s="1"/>
  <c r="J297" i="102"/>
  <c r="J298" i="102"/>
  <c r="J299" i="102"/>
  <c r="K299" i="102" s="1"/>
  <c r="J300" i="102"/>
  <c r="K300" i="102"/>
  <c r="J301" i="102"/>
  <c r="J302" i="102"/>
  <c r="J303" i="102"/>
  <c r="K303" i="102" s="1"/>
  <c r="J304" i="102"/>
  <c r="K304" i="102"/>
  <c r="J305" i="102"/>
  <c r="J306" i="102"/>
  <c r="J307" i="102"/>
  <c r="K307" i="102"/>
  <c r="L304" i="102" s="1"/>
  <c r="J308" i="102"/>
  <c r="K308" i="102" s="1"/>
  <c r="L308" i="102" s="1"/>
  <c r="J309" i="102"/>
  <c r="J310" i="102"/>
  <c r="J311" i="102"/>
  <c r="K311" i="102"/>
  <c r="J312" i="102"/>
  <c r="J313" i="102"/>
  <c r="J314" i="102"/>
  <c r="J315" i="102"/>
  <c r="K315" i="102" s="1"/>
  <c r="J4" i="101"/>
  <c r="K4" i="101"/>
  <c r="J5" i="101"/>
  <c r="J6" i="101"/>
  <c r="J7" i="101"/>
  <c r="K7" i="101" s="1"/>
  <c r="J8" i="101"/>
  <c r="K8" i="101"/>
  <c r="L8" i="101"/>
  <c r="J9" i="101"/>
  <c r="J10" i="101"/>
  <c r="J11" i="101"/>
  <c r="K11" i="101"/>
  <c r="J12" i="101"/>
  <c r="K12" i="101" s="1"/>
  <c r="J13" i="101"/>
  <c r="J15" i="101"/>
  <c r="K15" i="101" s="1"/>
  <c r="J16" i="101"/>
  <c r="K16" i="101"/>
  <c r="J17" i="101"/>
  <c r="J18" i="101"/>
  <c r="J19" i="101"/>
  <c r="K19" i="101" s="1"/>
  <c r="J20" i="101"/>
  <c r="K20" i="101"/>
  <c r="L20" i="101"/>
  <c r="J21" i="101"/>
  <c r="J23" i="101"/>
  <c r="K23" i="101"/>
  <c r="J24" i="101"/>
  <c r="K24" i="101" s="1"/>
  <c r="L24" i="101" s="1"/>
  <c r="J25" i="101"/>
  <c r="J27" i="101"/>
  <c r="K27" i="101" s="1"/>
  <c r="J28" i="101"/>
  <c r="K28" i="101"/>
  <c r="J29" i="101"/>
  <c r="J30" i="101"/>
  <c r="J31" i="101"/>
  <c r="K31" i="101"/>
  <c r="L28" i="101" s="1"/>
  <c r="J32" i="101"/>
  <c r="K32" i="101" s="1"/>
  <c r="L32" i="101" s="1"/>
  <c r="J33" i="101"/>
  <c r="J34" i="101"/>
  <c r="J35" i="101"/>
  <c r="K35" i="101"/>
  <c r="J36" i="101"/>
  <c r="K36" i="101" s="1"/>
  <c r="J37" i="101"/>
  <c r="J39" i="101"/>
  <c r="K39" i="101" s="1"/>
  <c r="J40" i="101"/>
  <c r="K40" i="101"/>
  <c r="L40" i="101"/>
  <c r="J41" i="101"/>
  <c r="J43" i="101"/>
  <c r="K43" i="101"/>
  <c r="J44" i="101"/>
  <c r="K44" i="101" s="1"/>
  <c r="L44" i="101" s="1"/>
  <c r="J45" i="101"/>
  <c r="J47" i="101"/>
  <c r="K47" i="101" s="1"/>
  <c r="J48" i="101"/>
  <c r="K48" i="101"/>
  <c r="L48" i="101"/>
  <c r="J49" i="101"/>
  <c r="J51" i="101"/>
  <c r="K51" i="101"/>
  <c r="J52" i="101"/>
  <c r="K52" i="101" s="1"/>
  <c r="L52" i="101" s="1"/>
  <c r="J53" i="101"/>
  <c r="J54" i="101"/>
  <c r="J55" i="101"/>
  <c r="K55" i="101" s="1"/>
  <c r="J56" i="101"/>
  <c r="K56" i="101"/>
  <c r="J57" i="101"/>
  <c r="J58" i="101"/>
  <c r="J59" i="101"/>
  <c r="K59" i="101" s="1"/>
  <c r="J60" i="101"/>
  <c r="K60" i="101"/>
  <c r="L60" i="101"/>
  <c r="J61" i="101"/>
  <c r="J63" i="101"/>
  <c r="K63" i="101"/>
  <c r="J64" i="101"/>
  <c r="K64" i="101" s="1"/>
  <c r="L64" i="101" s="1"/>
  <c r="J65" i="101"/>
  <c r="J67" i="101"/>
  <c r="K67" i="101" s="1"/>
  <c r="J68" i="101"/>
  <c r="K68" i="101"/>
  <c r="L68" i="101"/>
  <c r="J69" i="101"/>
  <c r="J71" i="101"/>
  <c r="K71" i="101"/>
  <c r="J72" i="101"/>
  <c r="K72" i="101" s="1"/>
  <c r="L72" i="101" s="1"/>
  <c r="J73" i="101"/>
  <c r="J75" i="101"/>
  <c r="K75" i="101" s="1"/>
  <c r="J76" i="101"/>
  <c r="K76" i="101"/>
  <c r="J77" i="101"/>
  <c r="J78" i="101"/>
  <c r="J79" i="101"/>
  <c r="K79" i="101"/>
  <c r="L76" i="101" s="1"/>
  <c r="J80" i="101"/>
  <c r="J81" i="101"/>
  <c r="J83" i="101"/>
  <c r="K83" i="101" s="1"/>
  <c r="J84" i="101"/>
  <c r="K84" i="101"/>
  <c r="J85" i="101"/>
  <c r="J87" i="101"/>
  <c r="K87" i="101"/>
  <c r="J88" i="101"/>
  <c r="J89" i="101"/>
  <c r="J90" i="101"/>
  <c r="J91" i="101"/>
  <c r="K91" i="101"/>
  <c r="J92" i="101"/>
  <c r="K92" i="101" s="1"/>
  <c r="L92" i="101" s="1"/>
  <c r="J93" i="101"/>
  <c r="J95" i="101"/>
  <c r="K95" i="101" s="1"/>
  <c r="J96" i="101"/>
  <c r="K96" i="101"/>
  <c r="J97" i="101"/>
  <c r="J98" i="101"/>
  <c r="J99" i="101"/>
  <c r="K99" i="101"/>
  <c r="L96" i="101" s="1"/>
  <c r="J100" i="101"/>
  <c r="K100" i="101" s="1"/>
  <c r="L100" i="101" s="1"/>
  <c r="J101" i="101"/>
  <c r="J102" i="101"/>
  <c r="J103" i="101"/>
  <c r="K103" i="101"/>
  <c r="J104" i="101"/>
  <c r="J105" i="101"/>
  <c r="J106" i="101"/>
  <c r="J107" i="101"/>
  <c r="K107" i="101" s="1"/>
  <c r="J108" i="101"/>
  <c r="K108" i="101"/>
  <c r="L108" i="101" s="1"/>
  <c r="J109" i="101"/>
  <c r="J110" i="101"/>
  <c r="J111" i="101"/>
  <c r="K111" i="101" s="1"/>
  <c r="J112" i="101"/>
  <c r="K112" i="101"/>
  <c r="L112" i="101"/>
  <c r="J113" i="101"/>
  <c r="J115" i="101"/>
  <c r="K115" i="101"/>
  <c r="J116" i="101"/>
  <c r="J117" i="101"/>
  <c r="J118" i="101"/>
  <c r="J119" i="101"/>
  <c r="K119" i="101" s="1"/>
  <c r="J120" i="101"/>
  <c r="K120" i="101"/>
  <c r="J121" i="101"/>
  <c r="J122" i="101"/>
  <c r="J123" i="101"/>
  <c r="K123" i="101" s="1"/>
  <c r="J124" i="101"/>
  <c r="K124" i="101"/>
  <c r="L124" i="101"/>
  <c r="J125" i="101"/>
  <c r="J127" i="101"/>
  <c r="K127" i="101"/>
  <c r="J128" i="101"/>
  <c r="K128" i="101" s="1"/>
  <c r="L128" i="101" s="1"/>
  <c r="J129" i="101"/>
  <c r="J130" i="101"/>
  <c r="J131" i="101"/>
  <c r="K131" i="101" s="1"/>
  <c r="J132" i="101"/>
  <c r="K132" i="101"/>
  <c r="J133" i="101"/>
  <c r="J135" i="101"/>
  <c r="K135" i="101"/>
  <c r="J136" i="101"/>
  <c r="K136" i="101" s="1"/>
  <c r="J137" i="101"/>
  <c r="J139" i="101"/>
  <c r="K139" i="101" s="1"/>
  <c r="J140" i="101"/>
  <c r="K140" i="101"/>
  <c r="J141" i="101"/>
  <c r="J143" i="101"/>
  <c r="K143" i="101"/>
  <c r="J144" i="101"/>
  <c r="K144" i="101" s="1"/>
  <c r="J145" i="101"/>
  <c r="J147" i="101"/>
  <c r="K147" i="101" s="1"/>
  <c r="J148" i="101"/>
  <c r="K148" i="101"/>
  <c r="J149" i="101"/>
  <c r="J150" i="101"/>
  <c r="J151" i="101"/>
  <c r="K151" i="101" s="1"/>
  <c r="J152" i="101"/>
  <c r="K152" i="101"/>
  <c r="L152" i="101"/>
  <c r="J153" i="101"/>
  <c r="J155" i="101"/>
  <c r="K155" i="101"/>
  <c r="J156" i="101"/>
  <c r="K156" i="101" s="1"/>
  <c r="L156" i="101" s="1"/>
  <c r="J157" i="101"/>
  <c r="J158" i="101"/>
  <c r="J159" i="101"/>
  <c r="K159" i="101" s="1"/>
  <c r="J160" i="101"/>
  <c r="K160" i="101"/>
  <c r="L160" i="101" s="1"/>
  <c r="J161" i="101"/>
  <c r="J162" i="101"/>
  <c r="J163" i="101"/>
  <c r="K163" i="101" s="1"/>
  <c r="J164" i="101"/>
  <c r="K164" i="101"/>
  <c r="J165" i="101"/>
  <c r="J166" i="101"/>
  <c r="J167" i="101"/>
  <c r="K167" i="101"/>
  <c r="L164" i="101" s="1"/>
  <c r="J168" i="101"/>
  <c r="J169" i="101"/>
  <c r="J171" i="101"/>
  <c r="K171" i="101" s="1"/>
  <c r="J172" i="101"/>
  <c r="K172" i="101"/>
  <c r="L172" i="101" s="1"/>
  <c r="J173" i="101"/>
  <c r="J175" i="101"/>
  <c r="K175" i="101"/>
  <c r="J176" i="101"/>
  <c r="J177" i="101"/>
  <c r="J178" i="101"/>
  <c r="J179" i="101"/>
  <c r="K179" i="101"/>
  <c r="J180" i="101"/>
  <c r="K180" i="101" s="1"/>
  <c r="L180" i="101" s="1"/>
  <c r="J181" i="101"/>
  <c r="J183" i="101"/>
  <c r="K183" i="101" s="1"/>
  <c r="J184" i="101"/>
  <c r="K184" i="101"/>
  <c r="L184" i="101"/>
  <c r="J185" i="101"/>
  <c r="J187" i="101"/>
  <c r="K187" i="101"/>
  <c r="J188" i="101"/>
  <c r="J189" i="101"/>
  <c r="J190" i="101"/>
  <c r="J191" i="101"/>
  <c r="K191" i="101" s="1"/>
  <c r="J192" i="101"/>
  <c r="K192" i="101"/>
  <c r="J193" i="101"/>
  <c r="J194" i="101"/>
  <c r="J195" i="101"/>
  <c r="K195" i="101" s="1"/>
  <c r="J196" i="101"/>
  <c r="K196" i="101"/>
  <c r="L196" i="101"/>
  <c r="J197" i="101"/>
  <c r="J199" i="101"/>
  <c r="K199" i="101"/>
  <c r="J200" i="101"/>
  <c r="K200" i="101" s="1"/>
  <c r="L200" i="101" s="1"/>
  <c r="J201" i="101"/>
  <c r="J203" i="101"/>
  <c r="K203" i="101" s="1"/>
  <c r="J204" i="101"/>
  <c r="K204" i="101"/>
  <c r="L204" i="101"/>
  <c r="J205" i="101"/>
  <c r="J207" i="101"/>
  <c r="K207" i="101"/>
  <c r="J208" i="101"/>
  <c r="K208" i="101" s="1"/>
  <c r="J209" i="101"/>
  <c r="J211" i="101"/>
  <c r="K211" i="101" s="1"/>
  <c r="J212" i="101"/>
  <c r="K212" i="101"/>
  <c r="J213" i="101"/>
  <c r="J214" i="101"/>
  <c r="J215" i="101"/>
  <c r="K215" i="101"/>
  <c r="L212" i="101" s="1"/>
  <c r="J216" i="101"/>
  <c r="J217" i="101"/>
  <c r="J218" i="101"/>
  <c r="J219" i="101"/>
  <c r="K219" i="101"/>
  <c r="J220" i="101"/>
  <c r="K220" i="101" s="1"/>
  <c r="L220" i="101" s="1"/>
  <c r="J221" i="101"/>
  <c r="J222" i="101"/>
  <c r="J223" i="101"/>
  <c r="K223" i="101" s="1"/>
  <c r="J224" i="101"/>
  <c r="K224" i="101"/>
  <c r="J225" i="101"/>
  <c r="J226" i="101"/>
  <c r="J227" i="101"/>
  <c r="K227" i="101" s="1"/>
  <c r="J228" i="101"/>
  <c r="K228" i="101"/>
  <c r="J229" i="101"/>
  <c r="J230" i="101"/>
  <c r="J231" i="101"/>
  <c r="K231" i="101"/>
  <c r="L228" i="101" s="1"/>
  <c r="J232" i="101"/>
  <c r="K232" i="101" s="1"/>
  <c r="L232" i="101" s="1"/>
  <c r="J233" i="101"/>
  <c r="J234" i="101"/>
  <c r="J235" i="101"/>
  <c r="K235" i="101"/>
  <c r="J236" i="101"/>
  <c r="J237" i="101"/>
  <c r="J238" i="101"/>
  <c r="J239" i="101"/>
  <c r="K239" i="101" s="1"/>
  <c r="J240" i="101"/>
  <c r="K240" i="101"/>
  <c r="J241" i="101"/>
  <c r="J242" i="101"/>
  <c r="J243" i="101"/>
  <c r="K243" i="101" s="1"/>
  <c r="J244" i="101"/>
  <c r="K244" i="101"/>
  <c r="J245" i="101"/>
  <c r="J246" i="101"/>
  <c r="J247" i="101"/>
  <c r="K247" i="101"/>
  <c r="L244" i="101" s="1"/>
  <c r="J248" i="101"/>
  <c r="K248" i="101" s="1"/>
  <c r="L248" i="101" s="1"/>
  <c r="J249" i="101"/>
  <c r="J250" i="101"/>
  <c r="J251" i="101"/>
  <c r="K251" i="101"/>
  <c r="J252" i="101"/>
  <c r="J253" i="101"/>
  <c r="J254" i="101"/>
  <c r="J255" i="101"/>
  <c r="K255" i="101" s="1"/>
  <c r="J256" i="101"/>
  <c r="K256" i="101"/>
  <c r="L256" i="101" s="1"/>
  <c r="J257" i="101"/>
  <c r="J258" i="101"/>
  <c r="J259" i="101"/>
  <c r="K259" i="101" s="1"/>
  <c r="J260" i="101"/>
  <c r="K260" i="101"/>
  <c r="J261" i="101"/>
  <c r="J262" i="101"/>
  <c r="J263" i="101"/>
  <c r="K263" i="101"/>
  <c r="L260" i="101" s="1"/>
  <c r="J264" i="101"/>
  <c r="J265" i="101"/>
  <c r="J266" i="101"/>
  <c r="J267" i="101"/>
  <c r="K267" i="101"/>
  <c r="J268" i="101"/>
  <c r="K268" i="101" s="1"/>
  <c r="L268" i="101" s="1"/>
  <c r="J269" i="101"/>
  <c r="J270" i="101"/>
  <c r="J271" i="101"/>
  <c r="K271" i="101" s="1"/>
  <c r="J272" i="101"/>
  <c r="K272" i="101"/>
  <c r="L272" i="101" s="1"/>
  <c r="J273" i="101"/>
  <c r="J274" i="101"/>
  <c r="J275" i="101"/>
  <c r="K275" i="101" s="1"/>
  <c r="J276" i="101"/>
  <c r="K276" i="101"/>
  <c r="J277" i="101"/>
  <c r="J278" i="101"/>
  <c r="J279" i="101"/>
  <c r="K279" i="101"/>
  <c r="L276" i="101" s="1"/>
  <c r="J280" i="101"/>
  <c r="J281" i="101"/>
  <c r="J282" i="101"/>
  <c r="J283" i="101"/>
  <c r="K283" i="101"/>
  <c r="J284" i="101"/>
  <c r="K284" i="101" s="1"/>
  <c r="L284" i="101" s="1"/>
  <c r="J285" i="101"/>
  <c r="J286" i="101"/>
  <c r="J287" i="101"/>
  <c r="K287" i="101" s="1"/>
  <c r="J288" i="101"/>
  <c r="K288" i="101"/>
  <c r="J289" i="101"/>
  <c r="J290" i="101"/>
  <c r="J291" i="101"/>
  <c r="K291" i="101" s="1"/>
  <c r="J292" i="101"/>
  <c r="K292" i="101"/>
  <c r="J293" i="101"/>
  <c r="J294" i="101"/>
  <c r="J295" i="101"/>
  <c r="K295" i="101"/>
  <c r="L292" i="101" s="1"/>
  <c r="J4" i="100"/>
  <c r="K4" i="100" s="1"/>
  <c r="L4" i="100" s="1"/>
  <c r="J5" i="100"/>
  <c r="J6" i="100"/>
  <c r="J7" i="100"/>
  <c r="K7" i="100"/>
  <c r="J8" i="100"/>
  <c r="J9" i="100"/>
  <c r="J10" i="100"/>
  <c r="J11" i="100"/>
  <c r="K11" i="100" s="1"/>
  <c r="J12" i="100"/>
  <c r="K12" i="100"/>
  <c r="J13" i="100"/>
  <c r="J14" i="100"/>
  <c r="J15" i="100"/>
  <c r="K15" i="100" s="1"/>
  <c r="J16" i="100"/>
  <c r="K16" i="100"/>
  <c r="J17" i="100"/>
  <c r="J18" i="100"/>
  <c r="J19" i="100"/>
  <c r="K19" i="100"/>
  <c r="L16" i="100" s="1"/>
  <c r="J20" i="100"/>
  <c r="K20" i="100" s="1"/>
  <c r="J21" i="100"/>
  <c r="J23" i="100"/>
  <c r="K23" i="100" s="1"/>
  <c r="J24" i="100"/>
  <c r="K24" i="100"/>
  <c r="J25" i="100"/>
  <c r="J27" i="100"/>
  <c r="K27" i="100"/>
  <c r="J28" i="100"/>
  <c r="K28" i="100" s="1"/>
  <c r="L28" i="100" s="1"/>
  <c r="J29" i="100"/>
  <c r="J30" i="100"/>
  <c r="J31" i="100"/>
  <c r="K31" i="100"/>
  <c r="J32" i="100"/>
  <c r="J33" i="100"/>
  <c r="J34" i="100"/>
  <c r="J35" i="100"/>
  <c r="K35" i="100" s="1"/>
  <c r="J36" i="100"/>
  <c r="K36" i="100"/>
  <c r="L36" i="100" s="1"/>
  <c r="J37" i="100"/>
  <c r="J39" i="100"/>
  <c r="K39" i="100"/>
  <c r="J40" i="100"/>
  <c r="J41" i="100"/>
  <c r="J43" i="100"/>
  <c r="K43" i="100" s="1"/>
  <c r="J44" i="100"/>
  <c r="K44" i="100"/>
  <c r="L44" i="100" s="1"/>
  <c r="J45" i="100"/>
  <c r="J47" i="100"/>
  <c r="K47" i="100"/>
  <c r="J48" i="100"/>
  <c r="J49" i="100"/>
  <c r="J51" i="100"/>
  <c r="K51" i="100" s="1"/>
  <c r="J52" i="100"/>
  <c r="K52" i="100"/>
  <c r="L52" i="100" s="1"/>
  <c r="J53" i="100"/>
  <c r="J54" i="100"/>
  <c r="J55" i="100"/>
  <c r="K55" i="100" s="1"/>
  <c r="J56" i="100"/>
  <c r="K56" i="100"/>
  <c r="J57" i="100"/>
  <c r="J58" i="100"/>
  <c r="J59" i="100"/>
  <c r="K59" i="100"/>
  <c r="L56" i="100" s="1"/>
  <c r="J60" i="100"/>
  <c r="J61" i="100"/>
  <c r="J63" i="100"/>
  <c r="K63" i="100" s="1"/>
  <c r="J64" i="100"/>
  <c r="K64" i="100"/>
  <c r="J65" i="100"/>
  <c r="J66" i="100"/>
  <c r="J67" i="100"/>
  <c r="K67" i="100" s="1"/>
  <c r="J68" i="100"/>
  <c r="K68" i="100"/>
  <c r="J69" i="100"/>
  <c r="J70" i="100"/>
  <c r="J71" i="100"/>
  <c r="K71" i="100"/>
  <c r="L68" i="100" s="1"/>
  <c r="J72" i="100"/>
  <c r="K72" i="100" s="1"/>
  <c r="J73" i="100"/>
  <c r="J75" i="100"/>
  <c r="K75" i="100" s="1"/>
  <c r="J76" i="100"/>
  <c r="K76" i="100"/>
  <c r="J77" i="100"/>
  <c r="J78" i="100"/>
  <c r="J79" i="100"/>
  <c r="K79" i="100" s="1"/>
  <c r="J80" i="100"/>
  <c r="K80" i="100"/>
  <c r="L80" i="100"/>
  <c r="J81" i="100"/>
  <c r="J83" i="100"/>
  <c r="K83" i="100"/>
  <c r="J84" i="100"/>
  <c r="K84" i="100" s="1"/>
  <c r="L84" i="100" s="1"/>
  <c r="J85" i="100"/>
  <c r="J87" i="100"/>
  <c r="K87" i="100" s="1"/>
  <c r="J88" i="100"/>
  <c r="K88" i="100"/>
  <c r="J89" i="100"/>
  <c r="J90" i="100"/>
  <c r="J91" i="100"/>
  <c r="K91" i="100"/>
  <c r="L88" i="100" s="1"/>
  <c r="J92" i="100"/>
  <c r="K92" i="100" s="1"/>
  <c r="J93" i="100"/>
  <c r="J95" i="100"/>
  <c r="K95" i="100" s="1"/>
  <c r="J96" i="100"/>
  <c r="K96" i="100"/>
  <c r="J97" i="100"/>
  <c r="J99" i="100"/>
  <c r="K99" i="100"/>
  <c r="J100" i="100"/>
  <c r="K100" i="100" s="1"/>
  <c r="L100" i="100" s="1"/>
  <c r="J101" i="100"/>
  <c r="J102" i="100"/>
  <c r="J103" i="100"/>
  <c r="K103" i="100"/>
  <c r="J104" i="100"/>
  <c r="J105" i="100"/>
  <c r="J106" i="100"/>
  <c r="J107" i="100"/>
  <c r="K107" i="100" s="1"/>
  <c r="J108" i="100"/>
  <c r="K108" i="100"/>
  <c r="L108" i="100" s="1"/>
  <c r="J109" i="100"/>
  <c r="J111" i="100"/>
  <c r="K111" i="100"/>
  <c r="J112" i="100"/>
  <c r="J113" i="100"/>
  <c r="J115" i="100"/>
  <c r="K115" i="100" s="1"/>
  <c r="J116" i="100"/>
  <c r="K116" i="100"/>
  <c r="L116" i="100" s="1"/>
  <c r="J117" i="100"/>
  <c r="J118" i="100"/>
  <c r="J119" i="100"/>
  <c r="K119" i="100" s="1"/>
  <c r="J120" i="100"/>
  <c r="K120" i="100"/>
  <c r="J121" i="100"/>
  <c r="J122" i="100"/>
  <c r="J123" i="100"/>
  <c r="K123" i="100"/>
  <c r="L120" i="100" s="1"/>
  <c r="J124" i="100"/>
  <c r="J125" i="100"/>
  <c r="J127" i="100"/>
  <c r="K127" i="100" s="1"/>
  <c r="J128" i="100"/>
  <c r="K128" i="100"/>
  <c r="J129" i="100"/>
  <c r="J130" i="100"/>
  <c r="J131" i="100"/>
  <c r="K131" i="100" s="1"/>
  <c r="J132" i="100"/>
  <c r="K132" i="100"/>
  <c r="L132" i="100"/>
  <c r="J133" i="100"/>
  <c r="J135" i="100"/>
  <c r="K135" i="100"/>
  <c r="J136" i="100"/>
  <c r="K136" i="100" s="1"/>
  <c r="L136" i="100" s="1"/>
  <c r="J137" i="100"/>
  <c r="J138" i="100"/>
  <c r="J139" i="100"/>
  <c r="K139" i="100" s="1"/>
  <c r="J140" i="100"/>
  <c r="K140" i="100"/>
  <c r="J141" i="100"/>
  <c r="J143" i="100"/>
  <c r="K143" i="100"/>
  <c r="J144" i="100"/>
  <c r="K144" i="100" s="1"/>
  <c r="J145" i="100"/>
  <c r="J147" i="100"/>
  <c r="K147" i="100" s="1"/>
  <c r="J148" i="100"/>
  <c r="K148" i="100"/>
  <c r="J149" i="100"/>
  <c r="J150" i="100"/>
  <c r="J151" i="100"/>
  <c r="K151" i="100" s="1"/>
  <c r="J152" i="100"/>
  <c r="K152" i="100"/>
  <c r="L152" i="100"/>
  <c r="J153" i="100"/>
  <c r="J155" i="100"/>
  <c r="K155" i="100"/>
  <c r="J156" i="100"/>
  <c r="K156" i="100" s="1"/>
  <c r="L156" i="100" s="1"/>
  <c r="J157" i="100"/>
  <c r="J158" i="100"/>
  <c r="J159" i="100"/>
  <c r="K159" i="100" s="1"/>
  <c r="J160" i="100"/>
  <c r="K160" i="100"/>
  <c r="L160" i="100" s="1"/>
  <c r="J161" i="100"/>
  <c r="J162" i="100"/>
  <c r="J163" i="100"/>
  <c r="K163" i="100" s="1"/>
  <c r="J164" i="100"/>
  <c r="K164" i="100"/>
  <c r="J165" i="100"/>
  <c r="J166" i="100"/>
  <c r="J167" i="100"/>
  <c r="K167" i="100"/>
  <c r="L164" i="100" s="1"/>
  <c r="J168" i="100"/>
  <c r="J169" i="100"/>
  <c r="J171" i="100"/>
  <c r="K171" i="100" s="1"/>
  <c r="J172" i="100"/>
  <c r="K172" i="100"/>
  <c r="L172" i="100" s="1"/>
  <c r="J173" i="100"/>
  <c r="J174" i="100"/>
  <c r="J175" i="100"/>
  <c r="K175" i="100" s="1"/>
  <c r="J176" i="100"/>
  <c r="K176" i="100"/>
  <c r="L176" i="100"/>
  <c r="J177" i="100"/>
  <c r="J179" i="100"/>
  <c r="K179" i="100"/>
  <c r="J180" i="100"/>
  <c r="K180" i="100" s="1"/>
  <c r="J181" i="100"/>
  <c r="J183" i="100"/>
  <c r="K183" i="100" s="1"/>
  <c r="J184" i="100"/>
  <c r="K184" i="100"/>
  <c r="L184" i="100"/>
  <c r="J185" i="100"/>
  <c r="J187" i="100"/>
  <c r="K187" i="100"/>
  <c r="J188" i="100"/>
  <c r="J189" i="100"/>
  <c r="J190" i="100"/>
  <c r="J191" i="100"/>
  <c r="K191" i="100" s="1"/>
  <c r="J192" i="100"/>
  <c r="K192" i="100"/>
  <c r="L192" i="100" s="1"/>
  <c r="J193" i="100"/>
  <c r="J195" i="100"/>
  <c r="K195" i="100"/>
  <c r="J196" i="100"/>
  <c r="J197" i="100"/>
  <c r="J199" i="100"/>
  <c r="K199" i="100" s="1"/>
  <c r="J200" i="100"/>
  <c r="K200" i="100"/>
  <c r="L200" i="100" s="1"/>
  <c r="J201" i="100"/>
  <c r="J203" i="100"/>
  <c r="K203" i="100"/>
  <c r="J204" i="100"/>
  <c r="J205" i="100"/>
  <c r="J207" i="100"/>
  <c r="K207" i="100" s="1"/>
  <c r="J208" i="100"/>
  <c r="K208" i="100"/>
  <c r="L208" i="100" s="1"/>
  <c r="J209" i="100"/>
  <c r="J210" i="100"/>
  <c r="J211" i="100"/>
  <c r="K211" i="100" s="1"/>
  <c r="J212" i="100"/>
  <c r="K212" i="100"/>
  <c r="J213" i="100"/>
  <c r="J214" i="100"/>
  <c r="J215" i="100"/>
  <c r="K215" i="100"/>
  <c r="L212" i="100" s="1"/>
  <c r="J216" i="100"/>
  <c r="J217" i="100"/>
  <c r="J218" i="100"/>
  <c r="J219" i="100"/>
  <c r="K219" i="100"/>
  <c r="J220" i="100"/>
  <c r="K220" i="100" s="1"/>
  <c r="L220" i="100" s="1"/>
  <c r="J221" i="100"/>
  <c r="J222" i="100"/>
  <c r="J223" i="100"/>
  <c r="K223" i="100" s="1"/>
  <c r="J224" i="100"/>
  <c r="K224" i="100"/>
  <c r="L224" i="100" s="1"/>
  <c r="J225" i="100"/>
  <c r="J226" i="100"/>
  <c r="J227" i="100"/>
  <c r="K227" i="100" s="1"/>
  <c r="J228" i="100"/>
  <c r="K228" i="100"/>
  <c r="J229" i="100"/>
  <c r="J230" i="100"/>
  <c r="J231" i="100"/>
  <c r="K231" i="100"/>
  <c r="L228" i="100" s="1"/>
  <c r="J232" i="100"/>
  <c r="J233" i="100"/>
  <c r="J234" i="100"/>
  <c r="J235" i="100"/>
  <c r="K235" i="100"/>
  <c r="J236" i="100"/>
  <c r="K236" i="100" s="1"/>
  <c r="L236" i="100" s="1"/>
  <c r="J237" i="100"/>
  <c r="J238" i="100"/>
  <c r="J239" i="100"/>
  <c r="K239" i="100" s="1"/>
  <c r="J240" i="100"/>
  <c r="K240" i="100"/>
  <c r="J241" i="100"/>
  <c r="J242" i="100"/>
  <c r="J243" i="100"/>
  <c r="K243" i="100" s="1"/>
  <c r="J244" i="100"/>
  <c r="K244" i="100"/>
  <c r="J245" i="100"/>
  <c r="J246" i="100"/>
  <c r="J247" i="100"/>
  <c r="K247" i="100"/>
  <c r="L244" i="100" s="1"/>
  <c r="J248" i="100"/>
  <c r="K248" i="100" s="1"/>
  <c r="L248" i="100" s="1"/>
  <c r="J249" i="100"/>
  <c r="J250" i="100"/>
  <c r="J251" i="100"/>
  <c r="K251" i="100"/>
  <c r="J252" i="100"/>
  <c r="J253" i="100"/>
  <c r="J254" i="100"/>
  <c r="J255" i="100"/>
  <c r="K255" i="100" s="1"/>
  <c r="J256" i="100"/>
  <c r="K256" i="100"/>
  <c r="J257" i="100"/>
  <c r="J258" i="100"/>
  <c r="J259" i="100"/>
  <c r="K259" i="100" s="1"/>
  <c r="J260" i="100"/>
  <c r="K260" i="100"/>
  <c r="J261" i="100"/>
  <c r="J262" i="100"/>
  <c r="J263" i="100"/>
  <c r="K263" i="100"/>
  <c r="L260" i="100" s="1"/>
  <c r="J264" i="100"/>
  <c r="K264" i="100" s="1"/>
  <c r="L264" i="100" s="1"/>
  <c r="J265" i="100"/>
  <c r="J266" i="100"/>
  <c r="J267" i="100"/>
  <c r="K267" i="100"/>
  <c r="J268" i="100"/>
  <c r="J269" i="100"/>
  <c r="J270" i="100"/>
  <c r="J271" i="100"/>
  <c r="K271" i="100" s="1"/>
  <c r="J272" i="100"/>
  <c r="K272" i="100"/>
  <c r="L272" i="100" s="1"/>
  <c r="J273" i="100"/>
  <c r="J274" i="100"/>
  <c r="J275" i="100"/>
  <c r="K275" i="100" s="1"/>
  <c r="J276" i="100"/>
  <c r="K276" i="100"/>
  <c r="J277" i="100"/>
  <c r="J278" i="100"/>
  <c r="J279" i="100"/>
  <c r="K279" i="100"/>
  <c r="L276" i="100" s="1"/>
  <c r="J280" i="100"/>
  <c r="J281" i="100"/>
  <c r="J282" i="100"/>
  <c r="J283" i="100"/>
  <c r="K283" i="100"/>
  <c r="J284" i="100"/>
  <c r="K284" i="100" s="1"/>
  <c r="L284" i="100" s="1"/>
  <c r="J285" i="100"/>
  <c r="J286" i="100"/>
  <c r="J287" i="100"/>
  <c r="K287" i="100" s="1"/>
  <c r="J288" i="100"/>
  <c r="K288" i="100"/>
  <c r="L288" i="100" s="1"/>
  <c r="J289" i="100"/>
  <c r="J290" i="100"/>
  <c r="J291" i="100"/>
  <c r="K291" i="100" s="1"/>
  <c r="J292" i="100"/>
  <c r="K292" i="100"/>
  <c r="J293" i="100"/>
  <c r="J294" i="100"/>
  <c r="J295" i="100"/>
  <c r="K295" i="100"/>
  <c r="L292" i="100" s="1"/>
  <c r="J4" i="99"/>
  <c r="J5" i="99"/>
  <c r="J6" i="99"/>
  <c r="J7" i="99"/>
  <c r="K7" i="99"/>
  <c r="J8" i="99"/>
  <c r="K8" i="99" s="1"/>
  <c r="L8" i="99" s="1"/>
  <c r="J9" i="99"/>
  <c r="J10" i="99"/>
  <c r="J11" i="99"/>
  <c r="K11" i="99" s="1"/>
  <c r="J12" i="99"/>
  <c r="K12" i="99"/>
  <c r="J13" i="99"/>
  <c r="J14" i="99"/>
  <c r="J15" i="99"/>
  <c r="K15" i="99" s="1"/>
  <c r="J16" i="99"/>
  <c r="K16" i="99"/>
  <c r="J17" i="99"/>
  <c r="J18" i="99"/>
  <c r="J19" i="99"/>
  <c r="K19" i="99"/>
  <c r="L16" i="99" s="1"/>
  <c r="J20" i="99"/>
  <c r="K20" i="99" s="1"/>
  <c r="L20" i="99" s="1"/>
  <c r="J21" i="99"/>
  <c r="J23" i="99"/>
  <c r="K23" i="99" s="1"/>
  <c r="J24" i="99"/>
  <c r="K24" i="99"/>
  <c r="L24" i="99" s="1"/>
  <c r="J25" i="99"/>
  <c r="J27" i="99"/>
  <c r="K27" i="99"/>
  <c r="J28" i="99"/>
  <c r="K28" i="99" s="1"/>
  <c r="L28" i="99" s="1"/>
  <c r="J29" i="99"/>
  <c r="J30" i="99"/>
  <c r="J31" i="99"/>
  <c r="K31" i="99"/>
  <c r="J32" i="99"/>
  <c r="J33" i="99"/>
  <c r="J34" i="99"/>
  <c r="J35" i="99"/>
  <c r="K35" i="99" s="1"/>
  <c r="J36" i="99"/>
  <c r="K36" i="99"/>
  <c r="J37" i="99"/>
  <c r="J39" i="99"/>
  <c r="K39" i="99"/>
  <c r="J40" i="99"/>
  <c r="J41" i="99"/>
  <c r="J43" i="99"/>
  <c r="K43" i="99" s="1"/>
  <c r="J44" i="99"/>
  <c r="K44" i="99"/>
  <c r="J45" i="99"/>
  <c r="J46" i="99"/>
  <c r="J47" i="99"/>
  <c r="K47" i="99" s="1"/>
  <c r="J48" i="99"/>
  <c r="K48" i="99"/>
  <c r="L48" i="99"/>
  <c r="J49" i="99"/>
  <c r="J51" i="99"/>
  <c r="K51" i="99"/>
  <c r="J52" i="99"/>
  <c r="K52" i="99" s="1"/>
  <c r="L52" i="99" s="1"/>
  <c r="J53" i="99"/>
  <c r="J54" i="99"/>
  <c r="J55" i="99"/>
  <c r="K55" i="99" s="1"/>
  <c r="J56" i="99"/>
  <c r="K56" i="99"/>
  <c r="J57" i="99"/>
  <c r="J58" i="99"/>
  <c r="J59" i="99"/>
  <c r="K59" i="99" s="1"/>
  <c r="J60" i="99"/>
  <c r="K60" i="99"/>
  <c r="L60" i="99"/>
  <c r="J61" i="99"/>
  <c r="J63" i="99"/>
  <c r="K63" i="99"/>
  <c r="J64" i="99"/>
  <c r="K64" i="99" s="1"/>
  <c r="L64" i="99" s="1"/>
  <c r="J65" i="99"/>
  <c r="J67" i="99"/>
  <c r="K67" i="99" s="1"/>
  <c r="J68" i="99"/>
  <c r="K68" i="99"/>
  <c r="J69" i="99"/>
  <c r="J70" i="99"/>
  <c r="J71" i="99"/>
  <c r="K71" i="99"/>
  <c r="L68" i="99" s="1"/>
  <c r="J72" i="99"/>
  <c r="J73" i="99"/>
  <c r="J75" i="99"/>
  <c r="K75" i="99" s="1"/>
  <c r="J76" i="99"/>
  <c r="K76" i="99" s="1"/>
  <c r="L76" i="99" s="1"/>
  <c r="J77" i="99"/>
  <c r="J78" i="99"/>
  <c r="J79" i="99"/>
  <c r="K79" i="99" s="1"/>
  <c r="J80" i="99"/>
  <c r="K80" i="99"/>
  <c r="L80" i="99"/>
  <c r="J81" i="99"/>
  <c r="J83" i="99"/>
  <c r="K83" i="99"/>
  <c r="J84" i="99"/>
  <c r="K84" i="99" s="1"/>
  <c r="L84" i="99" s="1"/>
  <c r="J85" i="99"/>
  <c r="J87" i="99"/>
  <c r="K87" i="99" s="1"/>
  <c r="J88" i="99"/>
  <c r="K88" i="99"/>
  <c r="L88" i="99" s="1"/>
  <c r="J89" i="99"/>
  <c r="J90" i="99"/>
  <c r="J91" i="99"/>
  <c r="K91" i="99" s="1"/>
  <c r="J92" i="99"/>
  <c r="J93" i="99"/>
  <c r="J95" i="99"/>
  <c r="K95" i="99" s="1"/>
  <c r="J96" i="99"/>
  <c r="K96" i="99"/>
  <c r="L96" i="99" s="1"/>
  <c r="J97" i="99"/>
  <c r="J98" i="99"/>
  <c r="J99" i="99"/>
  <c r="K99" i="99" s="1"/>
  <c r="J100" i="99"/>
  <c r="K100" i="99"/>
  <c r="J101" i="99"/>
  <c r="J102" i="99"/>
  <c r="J103" i="99"/>
  <c r="K103" i="99" s="1"/>
  <c r="J104" i="99"/>
  <c r="J105" i="99"/>
  <c r="J106" i="99"/>
  <c r="J107" i="99"/>
  <c r="K107" i="99"/>
  <c r="J108" i="99"/>
  <c r="K108" i="99" s="1"/>
  <c r="L108" i="99" s="1"/>
  <c r="J109" i="99"/>
  <c r="J110" i="99"/>
  <c r="J111" i="99"/>
  <c r="K111" i="99" s="1"/>
  <c r="J112" i="99"/>
  <c r="K112" i="99" s="1"/>
  <c r="L112" i="99" s="1"/>
  <c r="J113" i="99"/>
  <c r="J115" i="99"/>
  <c r="K115" i="99"/>
  <c r="J116" i="99"/>
  <c r="J117" i="99"/>
  <c r="J118" i="99"/>
  <c r="J119" i="99"/>
  <c r="K119" i="99"/>
  <c r="J120" i="99"/>
  <c r="J121" i="99"/>
  <c r="J122" i="99"/>
  <c r="J123" i="99"/>
  <c r="K123" i="99" s="1"/>
  <c r="J124" i="99"/>
  <c r="K124" i="99"/>
  <c r="L124" i="99" s="1"/>
  <c r="J125" i="99"/>
  <c r="J127" i="99"/>
  <c r="K127" i="99"/>
  <c r="J128" i="99"/>
  <c r="K128" i="99" s="1"/>
  <c r="L128" i="99" s="1"/>
  <c r="J129" i="99"/>
  <c r="J130" i="99"/>
  <c r="J131" i="99"/>
  <c r="K131" i="99"/>
  <c r="J132" i="99"/>
  <c r="J133" i="99"/>
  <c r="J135" i="99"/>
  <c r="K135" i="99" s="1"/>
  <c r="J136" i="99"/>
  <c r="K136" i="99"/>
  <c r="L136" i="99"/>
  <c r="J137" i="99"/>
  <c r="J139" i="99"/>
  <c r="K139" i="99"/>
  <c r="J140" i="99"/>
  <c r="J141" i="99"/>
  <c r="J143" i="99"/>
  <c r="K143" i="99" s="1"/>
  <c r="J144" i="99"/>
  <c r="K144" i="99"/>
  <c r="L144" i="99"/>
  <c r="J145" i="99"/>
  <c r="J147" i="99"/>
  <c r="K147" i="99"/>
  <c r="J148" i="99"/>
  <c r="K148" i="99" s="1"/>
  <c r="L148" i="99" s="1"/>
  <c r="J149" i="99"/>
  <c r="J150" i="99"/>
  <c r="J151" i="99"/>
  <c r="K151" i="99" s="1"/>
  <c r="J152" i="99"/>
  <c r="K152" i="99" s="1"/>
  <c r="L152" i="99" s="1"/>
  <c r="J153" i="99"/>
  <c r="J155" i="99"/>
  <c r="K155" i="99"/>
  <c r="J156" i="99"/>
  <c r="J157" i="99"/>
  <c r="J158" i="99"/>
  <c r="J159" i="99"/>
  <c r="K159" i="99"/>
  <c r="J160" i="99"/>
  <c r="J161" i="99"/>
  <c r="J162" i="99"/>
  <c r="J163" i="99"/>
  <c r="K163" i="99" s="1"/>
  <c r="J164" i="99"/>
  <c r="K164" i="99"/>
  <c r="L164" i="99" s="1"/>
  <c r="J165" i="99"/>
  <c r="J166" i="99"/>
  <c r="J167" i="99"/>
  <c r="K167" i="99" s="1"/>
  <c r="J168" i="99"/>
  <c r="K168" i="99"/>
  <c r="L168" i="99" s="1"/>
  <c r="J169" i="99"/>
  <c r="J171" i="99"/>
  <c r="K171" i="99"/>
  <c r="J172" i="99"/>
  <c r="J173" i="99"/>
  <c r="J175" i="99"/>
  <c r="K175" i="99" s="1"/>
  <c r="J176" i="99"/>
  <c r="K176" i="99"/>
  <c r="J177" i="99"/>
  <c r="J178" i="99"/>
  <c r="J179" i="99"/>
  <c r="K179" i="99"/>
  <c r="L176" i="99" s="1"/>
  <c r="J180" i="99"/>
  <c r="K180" i="99" s="1"/>
  <c r="L180" i="99" s="1"/>
  <c r="J181" i="99"/>
  <c r="J183" i="99"/>
  <c r="K183" i="99" s="1"/>
  <c r="J184" i="99"/>
  <c r="K184" i="99" s="1"/>
  <c r="L184" i="99" s="1"/>
  <c r="J185" i="99"/>
  <c r="J187" i="99"/>
  <c r="K187" i="99"/>
  <c r="J188" i="99"/>
  <c r="J189" i="99"/>
  <c r="J190" i="99"/>
  <c r="J191" i="99"/>
  <c r="K191" i="99"/>
  <c r="J192" i="99"/>
  <c r="J193" i="99"/>
  <c r="J194" i="99"/>
  <c r="J195" i="99"/>
  <c r="K195" i="99" s="1"/>
  <c r="J196" i="99"/>
  <c r="K196" i="99"/>
  <c r="L196" i="99" s="1"/>
  <c r="J197" i="99"/>
  <c r="J199" i="99"/>
  <c r="K199" i="99"/>
  <c r="J200" i="99"/>
  <c r="K200" i="99" s="1"/>
  <c r="L200" i="99" s="1"/>
  <c r="J201" i="99"/>
  <c r="J203" i="99"/>
  <c r="K203" i="99" s="1"/>
  <c r="J204" i="99"/>
  <c r="K204" i="99" s="1"/>
  <c r="L204" i="99" s="1"/>
  <c r="J205" i="99"/>
  <c r="J207" i="99"/>
  <c r="K207" i="99"/>
  <c r="J208" i="99"/>
  <c r="J209" i="99"/>
  <c r="J211" i="99"/>
  <c r="K211" i="99" s="1"/>
  <c r="J212" i="99"/>
  <c r="K212" i="99" s="1"/>
  <c r="L212" i="99" s="1"/>
  <c r="J213" i="99"/>
  <c r="J214" i="99"/>
  <c r="J215" i="99"/>
  <c r="K215" i="99" s="1"/>
  <c r="J216" i="99"/>
  <c r="K216" i="99"/>
  <c r="J217" i="99"/>
  <c r="J218" i="99"/>
  <c r="J219" i="99"/>
  <c r="K219" i="99"/>
  <c r="L216" i="99" s="1"/>
  <c r="J220" i="99"/>
  <c r="J221" i="99"/>
  <c r="J222" i="99"/>
  <c r="J223" i="99"/>
  <c r="K223" i="99"/>
  <c r="J224" i="99"/>
  <c r="J225" i="99"/>
  <c r="J226" i="99"/>
  <c r="J227" i="99"/>
  <c r="K227" i="99" s="1"/>
  <c r="J228" i="99"/>
  <c r="K228" i="99"/>
  <c r="L228" i="99" s="1"/>
  <c r="J229" i="99"/>
  <c r="J230" i="99"/>
  <c r="J231" i="99"/>
  <c r="K231" i="99" s="1"/>
  <c r="J232" i="99"/>
  <c r="K232" i="99"/>
  <c r="J233" i="99"/>
  <c r="J234" i="99"/>
  <c r="J235" i="99"/>
  <c r="K235" i="99" s="1"/>
  <c r="J236" i="99"/>
  <c r="K236" i="99" s="1"/>
  <c r="J237" i="99"/>
  <c r="J238" i="99"/>
  <c r="J239" i="99"/>
  <c r="K239" i="99"/>
  <c r="L236" i="99" s="1"/>
  <c r="J240" i="99"/>
  <c r="J241" i="99"/>
  <c r="J242" i="99"/>
  <c r="J243" i="99"/>
  <c r="K243" i="99" s="1"/>
  <c r="J244" i="99"/>
  <c r="K244" i="99" s="1"/>
  <c r="L244" i="99" s="1"/>
  <c r="J246" i="99"/>
  <c r="J247" i="99"/>
  <c r="K247" i="99" s="1"/>
  <c r="J248" i="99"/>
  <c r="J249" i="99"/>
  <c r="J250" i="99"/>
  <c r="J251" i="99"/>
  <c r="K251" i="99"/>
  <c r="J252" i="99"/>
  <c r="K252" i="99" s="1"/>
  <c r="L252" i="99" s="1"/>
  <c r="J254" i="99"/>
  <c r="J255" i="99"/>
  <c r="K255" i="99" s="1"/>
  <c r="J256" i="99"/>
  <c r="K256" i="99"/>
  <c r="L256" i="99" s="1"/>
  <c r="J257" i="99"/>
  <c r="J258" i="99"/>
  <c r="J259" i="99"/>
  <c r="K259" i="99" s="1"/>
  <c r="J260" i="99"/>
  <c r="J261" i="99"/>
  <c r="J262" i="99"/>
  <c r="J263" i="99"/>
  <c r="K263" i="99"/>
  <c r="J264" i="99"/>
  <c r="K264" i="99" s="1"/>
  <c r="L264" i="99" s="1"/>
  <c r="J266" i="99"/>
  <c r="J267" i="99"/>
  <c r="K267" i="99" s="1"/>
  <c r="J268" i="99"/>
  <c r="K268" i="99"/>
  <c r="J269" i="99"/>
  <c r="J270" i="99"/>
  <c r="J271" i="99"/>
  <c r="K271" i="99" s="1"/>
  <c r="J272" i="99"/>
  <c r="J274" i="99"/>
  <c r="J275" i="99"/>
  <c r="K275" i="99" s="1"/>
  <c r="J276" i="99"/>
  <c r="K276" i="99"/>
  <c r="L276" i="99" s="1"/>
  <c r="J277" i="99"/>
  <c r="J278" i="99"/>
  <c r="J279" i="99"/>
  <c r="K279" i="99" s="1"/>
  <c r="J280" i="99"/>
  <c r="K280" i="99"/>
  <c r="L280" i="99" s="1"/>
  <c r="J281" i="99"/>
  <c r="J282" i="99"/>
  <c r="J283" i="99"/>
  <c r="K283" i="99" s="1"/>
  <c r="J284" i="99"/>
  <c r="J285" i="99"/>
  <c r="J286" i="99"/>
  <c r="J287" i="99"/>
  <c r="K287" i="99"/>
  <c r="J288" i="99"/>
  <c r="K288" i="99" s="1"/>
  <c r="L288" i="99" s="1"/>
  <c r="J290" i="99"/>
  <c r="J291" i="99"/>
  <c r="K291" i="99" s="1"/>
  <c r="J292" i="99"/>
  <c r="K292" i="99"/>
  <c r="L292" i="99" s="1"/>
  <c r="J294" i="99"/>
  <c r="J295" i="99"/>
  <c r="K295" i="99"/>
  <c r="J4" i="98"/>
  <c r="J5" i="98"/>
  <c r="J6" i="98"/>
  <c r="J7" i="98"/>
  <c r="K7" i="98" s="1"/>
  <c r="J8" i="98"/>
  <c r="K8" i="98" s="1"/>
  <c r="L8" i="98" s="1"/>
  <c r="J9" i="98"/>
  <c r="J10" i="98"/>
  <c r="J11" i="98"/>
  <c r="K11" i="98" s="1"/>
  <c r="J12" i="98"/>
  <c r="K12" i="98"/>
  <c r="J13" i="98"/>
  <c r="J14" i="98"/>
  <c r="J15" i="98"/>
  <c r="K15" i="98"/>
  <c r="L12" i="98" s="1"/>
  <c r="J16" i="98"/>
  <c r="J17" i="98"/>
  <c r="J18" i="98"/>
  <c r="J19" i="98"/>
  <c r="K19" i="98"/>
  <c r="J20" i="98"/>
  <c r="J21" i="98"/>
  <c r="J23" i="98"/>
  <c r="K23" i="98" s="1"/>
  <c r="J24" i="98"/>
  <c r="K24" i="98"/>
  <c r="L24" i="98"/>
  <c r="J25" i="98"/>
  <c r="J27" i="98"/>
  <c r="K27" i="98"/>
  <c r="J28" i="98"/>
  <c r="K28" i="98" s="1"/>
  <c r="L28" i="98" s="1"/>
  <c r="J29" i="98"/>
  <c r="J30" i="98"/>
  <c r="J31" i="98"/>
  <c r="K31" i="98" s="1"/>
  <c r="J32" i="98"/>
  <c r="K32" i="98" s="1"/>
  <c r="L32" i="98" s="1"/>
  <c r="J33" i="98"/>
  <c r="J34" i="98"/>
  <c r="J35" i="98"/>
  <c r="K35" i="98" s="1"/>
  <c r="J36" i="98"/>
  <c r="K36" i="98"/>
  <c r="L36" i="98"/>
  <c r="J37" i="98"/>
  <c r="J39" i="98"/>
  <c r="K39" i="98"/>
  <c r="J40" i="98"/>
  <c r="J41" i="98"/>
  <c r="J43" i="98"/>
  <c r="K43" i="98" s="1"/>
  <c r="J44" i="98"/>
  <c r="K44" i="98"/>
  <c r="J45" i="98"/>
  <c r="J46" i="98"/>
  <c r="J47" i="98"/>
  <c r="K47" i="98"/>
  <c r="L44" i="98" s="1"/>
  <c r="J48" i="98"/>
  <c r="J49" i="98"/>
  <c r="J51" i="98"/>
  <c r="K51" i="98" s="1"/>
  <c r="J52" i="98"/>
  <c r="K52" i="98" s="1"/>
  <c r="L52" i="98" s="1"/>
  <c r="J53" i="98"/>
  <c r="J54" i="98"/>
  <c r="J55" i="98"/>
  <c r="K55" i="98" s="1"/>
  <c r="J56" i="98"/>
  <c r="K56" i="98"/>
  <c r="J57" i="98"/>
  <c r="J58" i="98"/>
  <c r="J59" i="98"/>
  <c r="K59" i="98"/>
  <c r="L56" i="98" s="1"/>
  <c r="J60" i="98"/>
  <c r="J61" i="98"/>
  <c r="J63" i="98"/>
  <c r="K63" i="98" s="1"/>
  <c r="J64" i="98"/>
  <c r="K64" i="98" s="1"/>
  <c r="J65" i="98"/>
  <c r="J67" i="98"/>
  <c r="K67" i="98" s="1"/>
  <c r="J68" i="98"/>
  <c r="J69" i="98"/>
  <c r="J70" i="98"/>
  <c r="J71" i="98"/>
  <c r="K71" i="98"/>
  <c r="J72" i="98"/>
  <c r="K72" i="98" s="1"/>
  <c r="L72" i="98" s="1"/>
  <c r="J73" i="98"/>
  <c r="J74" i="98"/>
  <c r="J75" i="98"/>
  <c r="K75" i="98" s="1"/>
  <c r="J76" i="98"/>
  <c r="K76" i="98" s="1"/>
  <c r="L76" i="98" s="1"/>
  <c r="J77" i="98"/>
  <c r="J78" i="98"/>
  <c r="J79" i="98"/>
  <c r="K79" i="98" s="1"/>
  <c r="J80" i="98"/>
  <c r="K80" i="98"/>
  <c r="L80" i="98"/>
  <c r="J81" i="98"/>
  <c r="J83" i="98"/>
  <c r="K83" i="98"/>
  <c r="J84" i="98"/>
  <c r="J85" i="98"/>
  <c r="J87" i="98"/>
  <c r="K87" i="98" s="1"/>
  <c r="J88" i="98"/>
  <c r="K88" i="98"/>
  <c r="J89" i="98"/>
  <c r="J90" i="98"/>
  <c r="J91" i="98"/>
  <c r="K91" i="98"/>
  <c r="L88" i="98" s="1"/>
  <c r="J92" i="98"/>
  <c r="J93" i="98"/>
  <c r="J95" i="98"/>
  <c r="K95" i="98" s="1"/>
  <c r="J96" i="98"/>
  <c r="K96" i="98" s="1"/>
  <c r="L96" i="98" s="1"/>
  <c r="J97" i="98"/>
  <c r="J99" i="98"/>
  <c r="K99" i="98" s="1"/>
  <c r="J100" i="98"/>
  <c r="K100" i="98" s="1"/>
  <c r="J101" i="98"/>
  <c r="J102" i="98"/>
  <c r="J103" i="98"/>
  <c r="K103" i="98"/>
  <c r="L100" i="98" s="1"/>
  <c r="J104" i="98"/>
  <c r="K104" i="98" s="1"/>
  <c r="L104" i="98" s="1"/>
  <c r="J105" i="98"/>
  <c r="J106" i="98"/>
  <c r="J107" i="98"/>
  <c r="K107" i="98" s="1"/>
  <c r="J108" i="98"/>
  <c r="K108" i="98"/>
  <c r="J109" i="98"/>
  <c r="J110" i="98"/>
  <c r="J111" i="98"/>
  <c r="K111" i="98"/>
  <c r="L108" i="98" s="1"/>
  <c r="J112" i="98"/>
  <c r="J113" i="98"/>
  <c r="K112" i="98" s="1"/>
  <c r="L112" i="98" s="1"/>
  <c r="J114" i="98"/>
  <c r="J115" i="98"/>
  <c r="K115" i="98"/>
  <c r="J116" i="98"/>
  <c r="K116" i="98" s="1"/>
  <c r="L116" i="98" s="1"/>
  <c r="J117" i="98"/>
  <c r="J118" i="98"/>
  <c r="J119" i="98"/>
  <c r="K119" i="98"/>
  <c r="J120" i="98"/>
  <c r="J121" i="98"/>
  <c r="K120" i="98" s="1"/>
  <c r="L120" i="98" s="1"/>
  <c r="J122" i="98"/>
  <c r="J123" i="98"/>
  <c r="K123" i="98" s="1"/>
  <c r="J124" i="98"/>
  <c r="K124" i="98"/>
  <c r="L124" i="98" s="1"/>
  <c r="J125" i="98"/>
  <c r="J127" i="98"/>
  <c r="K127" i="98"/>
  <c r="J128" i="98"/>
  <c r="J129" i="98"/>
  <c r="J130" i="98"/>
  <c r="J131" i="98"/>
  <c r="K131" i="98"/>
  <c r="J132" i="98"/>
  <c r="K132" i="98"/>
  <c r="L132" i="98" s="1"/>
  <c r="J133" i="98"/>
  <c r="J135" i="98"/>
  <c r="K135" i="98"/>
  <c r="J136" i="98"/>
  <c r="J137" i="98"/>
  <c r="K136" i="98" s="1"/>
  <c r="L136" i="98" s="1"/>
  <c r="J139" i="98"/>
  <c r="K139" i="98"/>
  <c r="J140" i="98"/>
  <c r="J141" i="98"/>
  <c r="K140" i="98" s="1"/>
  <c r="L140" i="98" s="1"/>
  <c r="J142" i="98"/>
  <c r="J143" i="98"/>
  <c r="K143" i="98" s="1"/>
  <c r="J144" i="98"/>
  <c r="K144" i="98"/>
  <c r="L144" i="98" s="1"/>
  <c r="J145" i="98"/>
  <c r="J147" i="98"/>
  <c r="K147" i="98"/>
  <c r="J148" i="98"/>
  <c r="J149" i="98"/>
  <c r="J150" i="98"/>
  <c r="J151" i="98"/>
  <c r="K151" i="98"/>
  <c r="J152" i="98"/>
  <c r="K152" i="98"/>
  <c r="L152" i="98" s="1"/>
  <c r="J153" i="98"/>
  <c r="J155" i="98"/>
  <c r="K155" i="98"/>
  <c r="J156" i="98"/>
  <c r="J157" i="98"/>
  <c r="K156" i="98" s="1"/>
  <c r="L156" i="98" s="1"/>
  <c r="J158" i="98"/>
  <c r="J159" i="98"/>
  <c r="K159" i="98" s="1"/>
  <c r="J160" i="98"/>
  <c r="K160" i="98" s="1"/>
  <c r="J161" i="98"/>
  <c r="J162" i="98"/>
  <c r="J163" i="98"/>
  <c r="K163" i="98"/>
  <c r="L160" i="98" s="1"/>
  <c r="J164" i="98"/>
  <c r="K164" i="98" s="1"/>
  <c r="L164" i="98" s="1"/>
  <c r="J165" i="98"/>
  <c r="J166" i="98"/>
  <c r="J167" i="98"/>
  <c r="K167" i="98" s="1"/>
  <c r="J168" i="98"/>
  <c r="K168" i="98"/>
  <c r="J169" i="98"/>
  <c r="J170" i="98"/>
  <c r="J171" i="98"/>
  <c r="K171" i="98"/>
  <c r="L168" i="98" s="1"/>
  <c r="J172" i="98"/>
  <c r="J173" i="98"/>
  <c r="K172" i="98" s="1"/>
  <c r="L172" i="98" s="1"/>
  <c r="J174" i="98"/>
  <c r="J175" i="98"/>
  <c r="K175" i="98"/>
  <c r="J176" i="98"/>
  <c r="K176" i="98" s="1"/>
  <c r="L176" i="98" s="1"/>
  <c r="J177" i="98"/>
  <c r="J178" i="98"/>
  <c r="J179" i="98"/>
  <c r="K179" i="98"/>
  <c r="J180" i="98"/>
  <c r="J181" i="98"/>
  <c r="K180" i="98" s="1"/>
  <c r="L180" i="98" s="1"/>
  <c r="J183" i="98"/>
  <c r="K183" i="98" s="1"/>
  <c r="J184" i="98"/>
  <c r="K184" i="98"/>
  <c r="L184" i="98" s="1"/>
  <c r="J185" i="98"/>
  <c r="J187" i="98"/>
  <c r="K187" i="98"/>
  <c r="J188" i="98"/>
  <c r="K188" i="98" s="1"/>
  <c r="L188" i="98" s="1"/>
  <c r="J189" i="98"/>
  <c r="J190" i="98"/>
  <c r="J191" i="98"/>
  <c r="K191" i="98" s="1"/>
  <c r="J192" i="98"/>
  <c r="K192" i="98"/>
  <c r="L192" i="98"/>
  <c r="J193" i="98"/>
  <c r="J195" i="98"/>
  <c r="K195" i="98"/>
  <c r="J196" i="98"/>
  <c r="K196" i="98" s="1"/>
  <c r="L196" i="98" s="1"/>
  <c r="J197" i="98"/>
  <c r="J199" i="98"/>
  <c r="K199" i="98" s="1"/>
  <c r="J200" i="98"/>
  <c r="K200" i="98" s="1"/>
  <c r="L200" i="98" s="1"/>
  <c r="J201" i="98"/>
  <c r="J203" i="98"/>
  <c r="K203" i="98" s="1"/>
  <c r="J204" i="98"/>
  <c r="J205" i="98"/>
  <c r="J207" i="98"/>
  <c r="K207" i="98" s="1"/>
  <c r="J208" i="98"/>
  <c r="K208" i="98"/>
  <c r="L208" i="98"/>
  <c r="J209" i="98"/>
  <c r="J211" i="98"/>
  <c r="K211" i="98"/>
  <c r="J212" i="98"/>
  <c r="K212" i="98" s="1"/>
  <c r="L212" i="98" s="1"/>
  <c r="J213" i="98"/>
  <c r="J214" i="98"/>
  <c r="J215" i="98"/>
  <c r="K215" i="98"/>
  <c r="J216" i="98"/>
  <c r="J217" i="98"/>
  <c r="K216" i="98" s="1"/>
  <c r="L216" i="98" s="1"/>
  <c r="J218" i="98"/>
  <c r="J219" i="98"/>
  <c r="K219" i="98" s="1"/>
  <c r="J220" i="98"/>
  <c r="K220" i="98"/>
  <c r="L220" i="98" s="1"/>
  <c r="J221" i="98"/>
  <c r="J222" i="98"/>
  <c r="J223" i="98"/>
  <c r="K223" i="98" s="1"/>
  <c r="J224" i="98"/>
  <c r="K224" i="98"/>
  <c r="J225" i="98"/>
  <c r="J226" i="98"/>
  <c r="J227" i="98"/>
  <c r="K227" i="98"/>
  <c r="L224" i="98" s="1"/>
  <c r="J228" i="98"/>
  <c r="J229" i="98"/>
  <c r="J230" i="98"/>
  <c r="J231" i="98"/>
  <c r="K231" i="98"/>
  <c r="J232" i="98"/>
  <c r="K232" i="98"/>
  <c r="L232" i="98" s="1"/>
  <c r="J233" i="98"/>
  <c r="J234" i="98"/>
  <c r="J235" i="98"/>
  <c r="K235" i="98" s="1"/>
  <c r="J236" i="98"/>
  <c r="K236" i="98" s="1"/>
  <c r="L236" i="98" s="1"/>
  <c r="J237" i="98"/>
  <c r="J238" i="98"/>
  <c r="J239" i="98"/>
  <c r="K239" i="98" s="1"/>
  <c r="J240" i="98"/>
  <c r="K240" i="98"/>
  <c r="J241" i="98"/>
  <c r="J242" i="98"/>
  <c r="J243" i="98"/>
  <c r="K243" i="98" s="1"/>
  <c r="J244" i="98"/>
  <c r="J245" i="98"/>
  <c r="J246" i="98"/>
  <c r="J247" i="98"/>
  <c r="K247" i="98"/>
  <c r="J248" i="98"/>
  <c r="K248" i="98" s="1"/>
  <c r="L248" i="98" s="1"/>
  <c r="J249" i="98"/>
  <c r="J250" i="98"/>
  <c r="J251" i="98"/>
  <c r="K251" i="98" s="1"/>
  <c r="J252" i="98"/>
  <c r="K252" i="98" s="1"/>
  <c r="L252" i="98" s="1"/>
  <c r="J253" i="98"/>
  <c r="J254" i="98"/>
  <c r="J255" i="98"/>
  <c r="K255" i="98"/>
  <c r="J256" i="98"/>
  <c r="J257" i="98"/>
  <c r="K256" i="98" s="1"/>
  <c r="J258" i="98"/>
  <c r="J259" i="98"/>
  <c r="K259" i="98" s="1"/>
  <c r="J260" i="98"/>
  <c r="K260" i="98" s="1"/>
  <c r="J261" i="98"/>
  <c r="J262" i="98"/>
  <c r="J263" i="98"/>
  <c r="K263" i="98"/>
  <c r="L260" i="98" s="1"/>
  <c r="J264" i="98"/>
  <c r="K264" i="98" s="1"/>
  <c r="L264" i="98" s="1"/>
  <c r="J265" i="98"/>
  <c r="J266" i="98"/>
  <c r="J267" i="98"/>
  <c r="K267" i="98" s="1"/>
  <c r="J268" i="98"/>
  <c r="K268" i="98"/>
  <c r="J269" i="98"/>
  <c r="J270" i="98"/>
  <c r="J271" i="98"/>
  <c r="K271" i="98"/>
  <c r="L268" i="98" s="1"/>
  <c r="J272" i="98"/>
  <c r="J273" i="98"/>
  <c r="K272" i="98" s="1"/>
  <c r="L272" i="98" s="1"/>
  <c r="J274" i="98"/>
  <c r="J275" i="98"/>
  <c r="K275" i="98"/>
  <c r="J276" i="98"/>
  <c r="K276" i="98" s="1"/>
  <c r="L276" i="98" s="1"/>
  <c r="J277" i="98"/>
  <c r="J278" i="98"/>
  <c r="J279" i="98"/>
  <c r="K279" i="98"/>
  <c r="J280" i="98"/>
  <c r="J281" i="98"/>
  <c r="K280" i="98" s="1"/>
  <c r="L280" i="98" s="1"/>
  <c r="J282" i="98"/>
  <c r="J283" i="98"/>
  <c r="K283" i="98" s="1"/>
  <c r="J284" i="98"/>
  <c r="K284" i="98"/>
  <c r="J285" i="98"/>
  <c r="J286" i="98"/>
  <c r="J287" i="98"/>
  <c r="K287" i="98" s="1"/>
  <c r="J288" i="98"/>
  <c r="K288" i="98"/>
  <c r="J289" i="98"/>
  <c r="J290" i="98"/>
  <c r="J291" i="98"/>
  <c r="K291" i="98"/>
  <c r="L288" i="98" s="1"/>
  <c r="J292" i="98"/>
  <c r="J293" i="98"/>
  <c r="J294" i="98"/>
  <c r="J295" i="98"/>
  <c r="K295" i="98"/>
  <c r="J4" i="97"/>
  <c r="K4" i="97"/>
  <c r="L4" i="97" s="1"/>
  <c r="J5" i="97"/>
  <c r="J6" i="97"/>
  <c r="J7" i="97"/>
  <c r="K7" i="97" s="1"/>
  <c r="J8" i="97"/>
  <c r="K8" i="97" s="1"/>
  <c r="L8" i="97" s="1"/>
  <c r="J9" i="97"/>
  <c r="J11" i="97"/>
  <c r="K11" i="97" s="1"/>
  <c r="J12" i="97"/>
  <c r="J13" i="97"/>
  <c r="J14" i="97"/>
  <c r="J15" i="97"/>
  <c r="K15" i="97"/>
  <c r="J16" i="97"/>
  <c r="K16" i="97" s="1"/>
  <c r="L16" i="97" s="1"/>
  <c r="J17" i="97"/>
  <c r="J18" i="97"/>
  <c r="J19" i="97"/>
  <c r="K19" i="97" s="1"/>
  <c r="J20" i="97"/>
  <c r="K20" i="97" s="1"/>
  <c r="L20" i="97" s="1"/>
  <c r="J21" i="97"/>
  <c r="J23" i="97"/>
  <c r="K23" i="97" s="1"/>
  <c r="J24" i="97"/>
  <c r="K24" i="97" s="1"/>
  <c r="L24" i="97"/>
  <c r="J25" i="97"/>
  <c r="J27" i="97"/>
  <c r="K27" i="97" s="1"/>
  <c r="J28" i="97"/>
  <c r="K28" i="97"/>
  <c r="J29" i="97"/>
  <c r="J30" i="97"/>
  <c r="J31" i="97"/>
  <c r="K31" i="97" s="1"/>
  <c r="J32" i="97"/>
  <c r="K32" i="97"/>
  <c r="J33" i="97"/>
  <c r="J34" i="97"/>
  <c r="J35" i="97"/>
  <c r="K35" i="97"/>
  <c r="L32" i="97" s="1"/>
  <c r="J36" i="97"/>
  <c r="J37" i="97"/>
  <c r="J39" i="97"/>
  <c r="K39" i="97" s="1"/>
  <c r="J40" i="97"/>
  <c r="K40" i="97" s="1"/>
  <c r="L40" i="97" s="1"/>
  <c r="J41" i="97"/>
  <c r="J43" i="97"/>
  <c r="K43" i="97" s="1"/>
  <c r="J44" i="97"/>
  <c r="K44" i="97" s="1"/>
  <c r="L44" i="97"/>
  <c r="J45" i="97"/>
  <c r="J47" i="97"/>
  <c r="K47" i="97" s="1"/>
  <c r="J48" i="97"/>
  <c r="K48" i="97"/>
  <c r="L48" i="97" s="1"/>
  <c r="J49" i="97"/>
  <c r="J51" i="97"/>
  <c r="K51" i="97"/>
  <c r="J52" i="97"/>
  <c r="J53" i="97"/>
  <c r="J54" i="97"/>
  <c r="J55" i="97"/>
  <c r="K55" i="97"/>
  <c r="J56" i="97"/>
  <c r="K56" i="97"/>
  <c r="L56" i="97" s="1"/>
  <c r="J57" i="97"/>
  <c r="J58" i="97"/>
  <c r="J59" i="97"/>
  <c r="K59" i="97" s="1"/>
  <c r="J60" i="97"/>
  <c r="K60" i="97" s="1"/>
  <c r="J61" i="97"/>
  <c r="J63" i="97"/>
  <c r="K63" i="97" s="1"/>
  <c r="J64" i="97"/>
  <c r="J65" i="97"/>
  <c r="J67" i="97"/>
  <c r="K67" i="97" s="1"/>
  <c r="J68" i="97"/>
  <c r="K68" i="97"/>
  <c r="L68" i="97"/>
  <c r="J69" i="97"/>
  <c r="J71" i="97"/>
  <c r="K71" i="97"/>
  <c r="J72" i="97"/>
  <c r="K72" i="97" s="1"/>
  <c r="L72" i="97" s="1"/>
  <c r="J73" i="97"/>
  <c r="J75" i="97"/>
  <c r="K75" i="97" s="1"/>
  <c r="J76" i="97"/>
  <c r="K76" i="97" s="1"/>
  <c r="J77" i="97"/>
  <c r="J78" i="97"/>
  <c r="J79" i="97"/>
  <c r="K79" i="97" s="1"/>
  <c r="J80" i="97"/>
  <c r="K80" i="97"/>
  <c r="L80" i="97" s="1"/>
  <c r="J81" i="97"/>
  <c r="J83" i="97"/>
  <c r="K83" i="97"/>
  <c r="J84" i="97"/>
  <c r="K84" i="97" s="1"/>
  <c r="J85" i="97"/>
  <c r="J87" i="97"/>
  <c r="K87" i="97" s="1"/>
  <c r="J88" i="97"/>
  <c r="K88" i="97"/>
  <c r="J89" i="97"/>
  <c r="J90" i="97"/>
  <c r="J91" i="97"/>
  <c r="K91" i="97"/>
  <c r="L88" i="97" s="1"/>
  <c r="J92" i="97"/>
  <c r="J93" i="97"/>
  <c r="J95" i="97"/>
  <c r="K95" i="97" s="1"/>
  <c r="J96" i="97"/>
  <c r="K96" i="97" s="1"/>
  <c r="J97" i="97"/>
  <c r="J99" i="97"/>
  <c r="K99" i="97" s="1"/>
  <c r="J100" i="97"/>
  <c r="K100" i="97" s="1"/>
  <c r="J101" i="97"/>
  <c r="J102" i="97"/>
  <c r="J103" i="97"/>
  <c r="K103" i="97"/>
  <c r="L100" i="97" s="1"/>
  <c r="J104" i="97"/>
  <c r="K104" i="97" s="1"/>
  <c r="L104" i="97" s="1"/>
  <c r="J105" i="97"/>
  <c r="J106" i="97"/>
  <c r="J107" i="97"/>
  <c r="K107" i="97" s="1"/>
  <c r="J108" i="97"/>
  <c r="K108" i="97"/>
  <c r="J109" i="97"/>
  <c r="J110" i="97"/>
  <c r="J111" i="97"/>
  <c r="K111" i="97"/>
  <c r="L108" i="97" s="1"/>
  <c r="J112" i="97"/>
  <c r="J113" i="97"/>
  <c r="K112" i="97" s="1"/>
  <c r="L112" i="97" s="1"/>
  <c r="J115" i="97"/>
  <c r="K115" i="97"/>
  <c r="J116" i="97"/>
  <c r="K116" i="97"/>
  <c r="L116" i="97" s="1"/>
  <c r="J117" i="97"/>
  <c r="J118" i="97"/>
  <c r="J119" i="97"/>
  <c r="K119" i="97" s="1"/>
  <c r="J120" i="97"/>
  <c r="K120" i="97" s="1"/>
  <c r="L120" i="97" s="1"/>
  <c r="J121" i="97"/>
  <c r="J123" i="97"/>
  <c r="K123" i="97" s="1"/>
  <c r="J124" i="97"/>
  <c r="J125" i="97"/>
  <c r="J127" i="97"/>
  <c r="K127" i="97" s="1"/>
  <c r="J128" i="97"/>
  <c r="K128" i="97"/>
  <c r="J129" i="97"/>
  <c r="J130" i="97"/>
  <c r="J131" i="97"/>
  <c r="K131" i="97"/>
  <c r="L128" i="97" s="1"/>
  <c r="J132" i="97"/>
  <c r="J133" i="97"/>
  <c r="K132" i="97" s="1"/>
  <c r="L132" i="97" s="1"/>
  <c r="J134" i="97"/>
  <c r="J135" i="97"/>
  <c r="K135" i="97"/>
  <c r="J136" i="97"/>
  <c r="K136" i="97" s="1"/>
  <c r="L136" i="97" s="1"/>
  <c r="J137" i="97"/>
  <c r="J139" i="97"/>
  <c r="K139" i="97" s="1"/>
  <c r="J140" i="97"/>
  <c r="K140" i="97" s="1"/>
  <c r="J141" i="97"/>
  <c r="J142" i="97"/>
  <c r="J143" i="97"/>
  <c r="K143" i="97" s="1"/>
  <c r="J144" i="97"/>
  <c r="K144" i="97"/>
  <c r="L144" i="97" s="1"/>
  <c r="J145" i="97"/>
  <c r="J147" i="97"/>
  <c r="K147" i="97"/>
  <c r="J148" i="97"/>
  <c r="K148" i="97" s="1"/>
  <c r="L148" i="97" s="1"/>
  <c r="J149" i="97"/>
  <c r="J150" i="97"/>
  <c r="J151" i="97"/>
  <c r="K151" i="97" s="1"/>
  <c r="J152" i="97"/>
  <c r="K152" i="97"/>
  <c r="L152" i="97"/>
  <c r="J153" i="97"/>
  <c r="J155" i="97"/>
  <c r="K155" i="97"/>
  <c r="J156" i="97"/>
  <c r="K156" i="97" s="1"/>
  <c r="L156" i="97" s="1"/>
  <c r="J157" i="97"/>
  <c r="J158" i="97"/>
  <c r="J159" i="97"/>
  <c r="K159" i="97"/>
  <c r="J160" i="97"/>
  <c r="J161" i="97"/>
  <c r="K160" i="97" s="1"/>
  <c r="L160" i="97" s="1"/>
  <c r="J162" i="97"/>
  <c r="J163" i="97"/>
  <c r="K163" i="97" s="1"/>
  <c r="J164" i="97"/>
  <c r="K164" i="97"/>
  <c r="L164" i="97" s="1"/>
  <c r="J165" i="97"/>
  <c r="J166" i="97"/>
  <c r="J167" i="97"/>
  <c r="K167" i="97" s="1"/>
  <c r="J168" i="97"/>
  <c r="K168" i="97"/>
  <c r="L168" i="97"/>
  <c r="J169" i="97"/>
  <c r="J171" i="97"/>
  <c r="K171" i="97"/>
  <c r="J172" i="97"/>
  <c r="K172" i="97" s="1"/>
  <c r="L172" i="97" s="1"/>
  <c r="J173" i="97"/>
  <c r="J174" i="97"/>
  <c r="J175" i="97"/>
  <c r="K175" i="97" s="1"/>
  <c r="J176" i="97"/>
  <c r="K176" i="97" s="1"/>
  <c r="L176" i="97" s="1"/>
  <c r="J177" i="97"/>
  <c r="J178" i="97"/>
  <c r="J179" i="97"/>
  <c r="K179" i="97"/>
  <c r="J180" i="97"/>
  <c r="J181" i="97"/>
  <c r="K180" i="97" s="1"/>
  <c r="L180" i="97" s="1"/>
  <c r="J183" i="97"/>
  <c r="K183" i="97"/>
  <c r="J184" i="97"/>
  <c r="J185" i="97"/>
  <c r="K184" i="97" s="1"/>
  <c r="L184" i="97" s="1"/>
  <c r="J187" i="97"/>
  <c r="K187" i="97" s="1"/>
  <c r="J188" i="97"/>
  <c r="K188" i="97"/>
  <c r="J189" i="97"/>
  <c r="J190" i="97"/>
  <c r="J191" i="97"/>
  <c r="K191" i="97" s="1"/>
  <c r="J192" i="97"/>
  <c r="J193" i="97"/>
  <c r="J195" i="97"/>
  <c r="K195" i="97" s="1"/>
  <c r="J196" i="97"/>
  <c r="K196" i="97"/>
  <c r="L196" i="97"/>
  <c r="J197" i="97"/>
  <c r="J199" i="97"/>
  <c r="K199" i="97"/>
  <c r="J200" i="97"/>
  <c r="K200" i="97" s="1"/>
  <c r="L200" i="97" s="1"/>
  <c r="J201" i="97"/>
  <c r="J203" i="97"/>
  <c r="K203" i="97" s="1"/>
  <c r="J204" i="97"/>
  <c r="K204" i="97" s="1"/>
  <c r="J205" i="97"/>
  <c r="J206" i="97"/>
  <c r="J207" i="97"/>
  <c r="K207" i="97" s="1"/>
  <c r="J208" i="97"/>
  <c r="K208" i="97"/>
  <c r="L208" i="97" s="1"/>
  <c r="J209" i="97"/>
  <c r="J211" i="97"/>
  <c r="K211" i="97"/>
  <c r="J212" i="97"/>
  <c r="K212" i="97" s="1"/>
  <c r="L212" i="97" s="1"/>
  <c r="J213" i="97"/>
  <c r="J214" i="97"/>
  <c r="J215" i="97"/>
  <c r="K215" i="97" s="1"/>
  <c r="J216" i="97"/>
  <c r="K216" i="97"/>
  <c r="J217" i="97"/>
  <c r="J218" i="97"/>
  <c r="J219" i="97"/>
  <c r="K219" i="97"/>
  <c r="L216" i="97" s="1"/>
  <c r="J220" i="97"/>
  <c r="J221" i="97"/>
  <c r="K220" i="97" s="1"/>
  <c r="L220" i="97" s="1"/>
  <c r="J222" i="97"/>
  <c r="J223" i="97"/>
  <c r="K223" i="97"/>
  <c r="J224" i="97"/>
  <c r="K224" i="97" s="1"/>
  <c r="L224" i="97" s="1"/>
  <c r="J225" i="97"/>
  <c r="J226" i="97"/>
  <c r="J227" i="97"/>
  <c r="K227" i="97"/>
  <c r="J228" i="97"/>
  <c r="J229" i="97"/>
  <c r="K228" i="97" s="1"/>
  <c r="L228" i="97" s="1"/>
  <c r="J230" i="97"/>
  <c r="J231" i="97"/>
  <c r="K231" i="97" s="1"/>
  <c r="J232" i="97"/>
  <c r="K232" i="97"/>
  <c r="J233" i="97"/>
  <c r="J234" i="97"/>
  <c r="J235" i="97"/>
  <c r="K235" i="97" s="1"/>
  <c r="J236" i="97"/>
  <c r="K236" i="97"/>
  <c r="J237" i="97"/>
  <c r="J238" i="97"/>
  <c r="J239" i="97"/>
  <c r="K239" i="97"/>
  <c r="L236" i="97" s="1"/>
  <c r="J240" i="97"/>
  <c r="J241" i="97"/>
  <c r="J242" i="97"/>
  <c r="J243" i="97"/>
  <c r="K243" i="97"/>
  <c r="J244" i="97"/>
  <c r="K244" i="97"/>
  <c r="L244" i="97" s="1"/>
  <c r="J245" i="97"/>
  <c r="J246" i="97"/>
  <c r="J247" i="97"/>
  <c r="K247" i="97" s="1"/>
  <c r="J248" i="97"/>
  <c r="K248" i="97" s="1"/>
  <c r="J249" i="97"/>
  <c r="J250" i="97"/>
  <c r="J251" i="97"/>
  <c r="K251" i="97" s="1"/>
  <c r="J252" i="97"/>
  <c r="K252" i="97"/>
  <c r="L252" i="97" s="1"/>
  <c r="J253" i="97"/>
  <c r="J254" i="97"/>
  <c r="J255" i="97"/>
  <c r="K255" i="97" s="1"/>
  <c r="J256" i="97"/>
  <c r="J257" i="97"/>
  <c r="J258" i="97"/>
  <c r="J259" i="97"/>
  <c r="K259" i="97"/>
  <c r="J260" i="97"/>
  <c r="K260" i="97" s="1"/>
  <c r="L260" i="97" s="1"/>
  <c r="J261" i="97"/>
  <c r="J262" i="97"/>
  <c r="J263" i="97"/>
  <c r="K263" i="97" s="1"/>
  <c r="J264" i="97"/>
  <c r="K264" i="97" s="1"/>
  <c r="L264" i="97" s="1"/>
  <c r="J265" i="97"/>
  <c r="J266" i="97"/>
  <c r="J267" i="97"/>
  <c r="K267" i="97"/>
  <c r="J268" i="97"/>
  <c r="J270" i="97"/>
  <c r="K268" i="97" s="1"/>
  <c r="L268" i="97" s="1"/>
  <c r="J271" i="97"/>
  <c r="K271" i="97"/>
  <c r="J272" i="97"/>
  <c r="J273" i="97"/>
  <c r="K272" i="97" s="1"/>
  <c r="L272" i="97" s="1"/>
  <c r="J274" i="97"/>
  <c r="J275" i="97"/>
  <c r="K275" i="97" s="1"/>
  <c r="J276" i="97"/>
  <c r="K276" i="97"/>
  <c r="J277" i="97"/>
  <c r="J278" i="97"/>
  <c r="J279" i="97"/>
  <c r="K279" i="97" s="1"/>
  <c r="J280" i="97"/>
  <c r="K280" i="97"/>
  <c r="J281" i="97"/>
  <c r="J282" i="97"/>
  <c r="J283" i="97"/>
  <c r="K283" i="97"/>
  <c r="L280" i="97" s="1"/>
  <c r="J284" i="97"/>
  <c r="J285" i="97"/>
  <c r="J286" i="97"/>
  <c r="J287" i="97"/>
  <c r="K287" i="97"/>
  <c r="J288" i="97"/>
  <c r="K288" i="97"/>
  <c r="L288" i="97" s="1"/>
  <c r="J289" i="97"/>
  <c r="J290" i="97"/>
  <c r="J291" i="97"/>
  <c r="K291" i="97" s="1"/>
  <c r="J292" i="97"/>
  <c r="K292" i="97" s="1"/>
  <c r="J293" i="97"/>
  <c r="J294" i="97"/>
  <c r="J295" i="97"/>
  <c r="K295" i="97" s="1"/>
  <c r="J4" i="96"/>
  <c r="J5" i="96"/>
  <c r="J6" i="96"/>
  <c r="J7" i="96"/>
  <c r="K7" i="96"/>
  <c r="J8" i="96"/>
  <c r="J9" i="96"/>
  <c r="J10" i="96"/>
  <c r="J11" i="96"/>
  <c r="K11" i="96" s="1"/>
  <c r="J12" i="96"/>
  <c r="K12" i="96"/>
  <c r="L12" i="96" s="1"/>
  <c r="J13" i="96"/>
  <c r="J14" i="96"/>
  <c r="J15" i="96"/>
  <c r="K15" i="96" s="1"/>
  <c r="J16" i="96"/>
  <c r="K16" i="96"/>
  <c r="L16" i="96" s="1"/>
  <c r="J17" i="96"/>
  <c r="J18" i="96"/>
  <c r="J19" i="96"/>
  <c r="K19" i="96" s="1"/>
  <c r="J20" i="96"/>
  <c r="K20" i="96" s="1"/>
  <c r="L20" i="96" s="1"/>
  <c r="J21" i="96"/>
  <c r="J22" i="96"/>
  <c r="J23" i="96"/>
  <c r="K23" i="96"/>
  <c r="J24" i="96"/>
  <c r="J25" i="96"/>
  <c r="J26" i="96"/>
  <c r="J27" i="96"/>
  <c r="K27" i="96" s="1"/>
  <c r="J28" i="96"/>
  <c r="J29" i="96"/>
  <c r="J30" i="96"/>
  <c r="J31" i="96"/>
  <c r="K31" i="96" s="1"/>
  <c r="J32" i="96"/>
  <c r="K32" i="96"/>
  <c r="J33" i="96"/>
  <c r="J34" i="96"/>
  <c r="J35" i="96"/>
  <c r="K35" i="96"/>
  <c r="L32" i="96" s="1"/>
  <c r="J36" i="96"/>
  <c r="J37" i="96"/>
  <c r="J38" i="96"/>
  <c r="J39" i="96"/>
  <c r="J40" i="96"/>
  <c r="J41" i="96"/>
  <c r="J43" i="96"/>
  <c r="K43" i="96" s="1"/>
  <c r="J44" i="96"/>
  <c r="K44" i="96" s="1"/>
  <c r="L44" i="96" s="1"/>
  <c r="J45" i="96"/>
  <c r="J47" i="96"/>
  <c r="K47" i="96" s="1"/>
  <c r="J48" i="96"/>
  <c r="J49" i="96"/>
  <c r="J50" i="96"/>
  <c r="J51" i="96"/>
  <c r="K51" i="96"/>
  <c r="J52" i="96"/>
  <c r="K52" i="96" s="1"/>
  <c r="J53" i="96"/>
  <c r="J54" i="96"/>
  <c r="J55" i="96"/>
  <c r="K55" i="96" s="1"/>
  <c r="J56" i="96"/>
  <c r="J57" i="96"/>
  <c r="J58" i="96"/>
  <c r="J59" i="96"/>
  <c r="K59" i="96" s="1"/>
  <c r="J60" i="96"/>
  <c r="K60" i="96"/>
  <c r="J61" i="96"/>
  <c r="J62" i="96"/>
  <c r="J63" i="96"/>
  <c r="K63" i="96"/>
  <c r="L60" i="96" s="1"/>
  <c r="J64" i="96"/>
  <c r="K64" i="96" s="1"/>
  <c r="L64" i="96" s="1"/>
  <c r="J65" i="96"/>
  <c r="J66" i="96"/>
  <c r="J67" i="96"/>
  <c r="K67" i="96"/>
  <c r="J68" i="96"/>
  <c r="J69" i="96"/>
  <c r="J70" i="96"/>
  <c r="J71" i="96"/>
  <c r="K71" i="96" s="1"/>
  <c r="J72" i="96"/>
  <c r="K72" i="96"/>
  <c r="L72" i="96" s="1"/>
  <c r="J73" i="96"/>
  <c r="J74" i="96"/>
  <c r="J75" i="96"/>
  <c r="K75" i="96" s="1"/>
  <c r="J76" i="96"/>
  <c r="K76" i="96"/>
  <c r="L76" i="96" s="1"/>
  <c r="J77" i="96"/>
  <c r="J79" i="96"/>
  <c r="K79" i="96"/>
  <c r="J80" i="96"/>
  <c r="J81" i="96"/>
  <c r="J82" i="96"/>
  <c r="J83" i="96"/>
  <c r="K83" i="96" s="1"/>
  <c r="J84" i="96"/>
  <c r="K84" i="96" s="1"/>
  <c r="L84" i="96" s="1"/>
  <c r="J85" i="96"/>
  <c r="J86" i="96"/>
  <c r="J87" i="96"/>
  <c r="K87" i="96" s="1"/>
  <c r="J88" i="96"/>
  <c r="K88" i="96"/>
  <c r="L88" i="96" s="1"/>
  <c r="J89" i="96"/>
  <c r="J90" i="96"/>
  <c r="J91" i="96"/>
  <c r="K91" i="96" s="1"/>
  <c r="J92" i="96"/>
  <c r="J93" i="96"/>
  <c r="J95" i="96"/>
  <c r="K95" i="96" s="1"/>
  <c r="J96" i="96"/>
  <c r="J97" i="96"/>
  <c r="J98" i="96"/>
  <c r="J99" i="96"/>
  <c r="K99" i="96" s="1"/>
  <c r="J100" i="96"/>
  <c r="K100" i="96"/>
  <c r="J101" i="96"/>
  <c r="J102" i="96"/>
  <c r="J103" i="96"/>
  <c r="K103" i="96"/>
  <c r="L100" i="96" s="1"/>
  <c r="J104" i="96"/>
  <c r="J105" i="96"/>
  <c r="J106" i="96"/>
  <c r="J107" i="96"/>
  <c r="K107" i="96"/>
  <c r="J108" i="96"/>
  <c r="K108" i="96" s="1"/>
  <c r="L108" i="96" s="1"/>
  <c r="J109" i="96"/>
  <c r="J110" i="96"/>
  <c r="J111" i="96"/>
  <c r="K111" i="96" s="1"/>
  <c r="J112" i="96"/>
  <c r="K112" i="96" s="1"/>
  <c r="L112" i="96" s="1"/>
  <c r="J113" i="96"/>
  <c r="J115" i="96"/>
  <c r="K115" i="96"/>
  <c r="J116" i="96"/>
  <c r="K116" i="96" s="1"/>
  <c r="L116" i="96" s="1"/>
  <c r="J117" i="96"/>
  <c r="J118" i="96"/>
  <c r="J119" i="96"/>
  <c r="K119" i="96"/>
  <c r="J120" i="96"/>
  <c r="J121" i="96"/>
  <c r="J122" i="96"/>
  <c r="J123" i="96"/>
  <c r="K123" i="96" s="1"/>
  <c r="J124" i="96"/>
  <c r="K124" i="96"/>
  <c r="L124" i="96" s="1"/>
  <c r="J125" i="96"/>
  <c r="J126" i="96"/>
  <c r="J127" i="96"/>
  <c r="K127" i="96" s="1"/>
  <c r="J128" i="96"/>
  <c r="K128" i="96"/>
  <c r="J129" i="96"/>
  <c r="J130" i="96"/>
  <c r="J131" i="96"/>
  <c r="K131" i="96" s="1"/>
  <c r="J132" i="96"/>
  <c r="J133" i="96"/>
  <c r="J134" i="96"/>
  <c r="J135" i="96"/>
  <c r="K135" i="96"/>
  <c r="J136" i="96"/>
  <c r="K136" i="96" s="1"/>
  <c r="L136" i="96" s="1"/>
  <c r="J137" i="96"/>
  <c r="J138" i="96"/>
  <c r="J139" i="96"/>
  <c r="K139" i="96" s="1"/>
  <c r="J140" i="96"/>
  <c r="K140" i="96" s="1"/>
  <c r="L140" i="96" s="1"/>
  <c r="J141" i="96"/>
  <c r="J142" i="96"/>
  <c r="J143" i="96"/>
  <c r="K143" i="96" s="1"/>
  <c r="J144" i="96"/>
  <c r="K144" i="96"/>
  <c r="J145" i="96"/>
  <c r="J146" i="96"/>
  <c r="J147" i="96"/>
  <c r="K147" i="96"/>
  <c r="L144" i="96" s="1"/>
  <c r="J148" i="96"/>
  <c r="K148" i="96" s="1"/>
  <c r="L148" i="96" s="1"/>
  <c r="J149" i="96"/>
  <c r="J150" i="96"/>
  <c r="J151" i="96"/>
  <c r="K151" i="96"/>
  <c r="J152" i="96"/>
  <c r="J153" i="96"/>
  <c r="J154" i="96"/>
  <c r="J155" i="96"/>
  <c r="K155" i="96" s="1"/>
  <c r="J156" i="96"/>
  <c r="K156" i="96"/>
  <c r="L156" i="96" s="1"/>
  <c r="J157" i="96"/>
  <c r="J158" i="96"/>
  <c r="J159" i="96"/>
  <c r="K159" i="96" s="1"/>
  <c r="J160" i="96"/>
  <c r="K160" i="96"/>
  <c r="J161" i="96"/>
  <c r="J162" i="96"/>
  <c r="J163" i="96"/>
  <c r="K163" i="96" s="1"/>
  <c r="J164" i="96"/>
  <c r="J165" i="96"/>
  <c r="J166" i="96"/>
  <c r="J167" i="96"/>
  <c r="K167" i="96"/>
  <c r="J168" i="96"/>
  <c r="K168" i="96" s="1"/>
  <c r="L168" i="96" s="1"/>
  <c r="J169" i="96"/>
  <c r="J170" i="96"/>
  <c r="J171" i="96"/>
  <c r="K171" i="96" s="1"/>
  <c r="J172" i="96"/>
  <c r="J173" i="96"/>
  <c r="J174" i="96"/>
  <c r="J175" i="96"/>
  <c r="J176" i="96"/>
  <c r="K176" i="96" s="1"/>
  <c r="L176" i="96" s="1"/>
  <c r="J177" i="96"/>
  <c r="J178" i="96"/>
  <c r="J179" i="96"/>
  <c r="K179" i="96" s="1"/>
  <c r="J180" i="96"/>
  <c r="J181" i="96"/>
  <c r="J182" i="96"/>
  <c r="J183" i="96"/>
  <c r="J184" i="96"/>
  <c r="O184" i="96"/>
  <c r="P184" i="96"/>
  <c r="J185" i="96"/>
  <c r="J186" i="96"/>
  <c r="J187" i="96"/>
  <c r="J188" i="96"/>
  <c r="J189" i="96"/>
  <c r="J190" i="96"/>
  <c r="J191" i="96"/>
  <c r="J192" i="96"/>
  <c r="J193" i="96"/>
  <c r="J194" i="96"/>
  <c r="J195" i="96"/>
  <c r="J196" i="96"/>
  <c r="J197" i="96"/>
  <c r="J198" i="96"/>
  <c r="J199" i="96"/>
  <c r="J200" i="96"/>
  <c r="J201" i="96"/>
  <c r="J202" i="96"/>
  <c r="J203" i="96"/>
  <c r="J204" i="96"/>
  <c r="J205" i="96"/>
  <c r="J206" i="96"/>
  <c r="J207" i="96"/>
  <c r="J208" i="96"/>
  <c r="J209" i="96"/>
  <c r="J210" i="96"/>
  <c r="J211" i="96"/>
  <c r="J212" i="96"/>
  <c r="J213" i="96"/>
  <c r="J214" i="96"/>
  <c r="J215" i="96"/>
  <c r="J216" i="96"/>
  <c r="J217" i="96"/>
  <c r="J218" i="96"/>
  <c r="J219" i="96"/>
  <c r="J220" i="96"/>
  <c r="J221" i="96"/>
  <c r="J222" i="96"/>
  <c r="J223" i="96"/>
  <c r="J224" i="96"/>
  <c r="J225" i="96"/>
  <c r="J226" i="96"/>
  <c r="J227" i="96"/>
  <c r="J228" i="96"/>
  <c r="J229" i="96"/>
  <c r="J230" i="96"/>
  <c r="J231" i="96"/>
  <c r="J232" i="96"/>
  <c r="G242" i="96"/>
  <c r="H242" i="96"/>
  <c r="I242" i="96"/>
  <c r="G243" i="96"/>
  <c r="G245" i="96" s="1"/>
  <c r="H243" i="96"/>
  <c r="I243" i="96"/>
  <c r="G244" i="96"/>
  <c r="H244" i="96"/>
  <c r="H245" i="96" s="1"/>
  <c r="I244" i="96"/>
  <c r="I245" i="96"/>
  <c r="J245" i="96"/>
  <c r="K245" i="96" s="1"/>
  <c r="H246" i="96"/>
  <c r="I246" i="96"/>
  <c r="H247" i="96"/>
  <c r="I247" i="96"/>
  <c r="H248" i="96"/>
  <c r="I248" i="96"/>
  <c r="J270" i="96"/>
  <c r="J271" i="96"/>
  <c r="J274" i="96"/>
  <c r="J275" i="96"/>
  <c r="J276" i="96"/>
  <c r="J4" i="95"/>
  <c r="K4" i="95"/>
  <c r="J5" i="95"/>
  <c r="J7" i="95"/>
  <c r="K7" i="95"/>
  <c r="J8" i="95"/>
  <c r="K8" i="95" s="1"/>
  <c r="J9" i="95"/>
  <c r="J11" i="95"/>
  <c r="K11" i="95" s="1"/>
  <c r="J12" i="95"/>
  <c r="K12" i="95"/>
  <c r="J13" i="95"/>
  <c r="J14" i="95"/>
  <c r="J15" i="95"/>
  <c r="K15" i="95" s="1"/>
  <c r="J16" i="95"/>
  <c r="K16" i="95" s="1"/>
  <c r="L16" i="95" s="1"/>
  <c r="J17" i="95"/>
  <c r="J18" i="95"/>
  <c r="J19" i="95"/>
  <c r="K19" i="95"/>
  <c r="J20" i="95"/>
  <c r="J21" i="95"/>
  <c r="J22" i="95"/>
  <c r="J23" i="95"/>
  <c r="K23" i="95" s="1"/>
  <c r="J24" i="95"/>
  <c r="K24" i="95" s="1"/>
  <c r="L24" i="95" s="1"/>
  <c r="J25" i="95"/>
  <c r="J26" i="95"/>
  <c r="J27" i="95"/>
  <c r="K27" i="95" s="1"/>
  <c r="J28" i="95"/>
  <c r="K28" i="95"/>
  <c r="J29" i="95"/>
  <c r="J30" i="95"/>
  <c r="J31" i="95"/>
  <c r="K31" i="95" s="1"/>
  <c r="J32" i="95"/>
  <c r="J33" i="95"/>
  <c r="J35" i="95"/>
  <c r="K35" i="95" s="1"/>
  <c r="J36" i="95"/>
  <c r="J37" i="95"/>
  <c r="J38" i="95"/>
  <c r="J39" i="95"/>
  <c r="J40" i="95"/>
  <c r="K40" i="95" s="1"/>
  <c r="J41" i="95"/>
  <c r="J43" i="95"/>
  <c r="K43" i="95" s="1"/>
  <c r="J44" i="95"/>
  <c r="J45" i="95"/>
  <c r="J47" i="95"/>
  <c r="K47" i="95" s="1"/>
  <c r="J48" i="95"/>
  <c r="K48" i="95"/>
  <c r="L48" i="95" s="1"/>
  <c r="J49" i="95"/>
  <c r="J50" i="95"/>
  <c r="J51" i="95"/>
  <c r="K51" i="95" s="1"/>
  <c r="J52" i="95"/>
  <c r="K52" i="95"/>
  <c r="J53" i="95"/>
  <c r="J54" i="95"/>
  <c r="J55" i="95"/>
  <c r="K55" i="95" s="1"/>
  <c r="J56" i="95"/>
  <c r="J57" i="95"/>
  <c r="J58" i="95"/>
  <c r="J59" i="95"/>
  <c r="K59" i="95"/>
  <c r="J60" i="95"/>
  <c r="K60" i="95" s="1"/>
  <c r="J61" i="95"/>
  <c r="J62" i="95"/>
  <c r="J63" i="95"/>
  <c r="K63" i="95" s="1"/>
  <c r="J64" i="95"/>
  <c r="K64" i="95" s="1"/>
  <c r="J65" i="95"/>
  <c r="J66" i="95"/>
  <c r="J67" i="95"/>
  <c r="K67" i="95" s="1"/>
  <c r="J68" i="95"/>
  <c r="K68" i="95"/>
  <c r="J69" i="95"/>
  <c r="J70" i="95"/>
  <c r="J71" i="95"/>
  <c r="K71" i="95"/>
  <c r="L68" i="95" s="1"/>
  <c r="J72" i="95"/>
  <c r="J73" i="95"/>
  <c r="K72" i="95" s="1"/>
  <c r="J74" i="95"/>
  <c r="J75" i="95"/>
  <c r="K75" i="95"/>
  <c r="L72" i="95" s="1"/>
  <c r="J76" i="95"/>
  <c r="J77" i="95"/>
  <c r="J79" i="95"/>
  <c r="K79" i="95" s="1"/>
  <c r="J80" i="95"/>
  <c r="K80" i="95"/>
  <c r="J81" i="95"/>
  <c r="J82" i="95"/>
  <c r="J83" i="95"/>
  <c r="K83" i="95"/>
  <c r="L80" i="95" s="1"/>
  <c r="J84" i="95"/>
  <c r="J85" i="95"/>
  <c r="K84" i="95" s="1"/>
  <c r="J86" i="95"/>
  <c r="J87" i="95"/>
  <c r="K87" i="95"/>
  <c r="L84" i="95" s="1"/>
  <c r="J88" i="95"/>
  <c r="J89" i="95"/>
  <c r="J90" i="95"/>
  <c r="J91" i="95"/>
  <c r="K91" i="95" s="1"/>
  <c r="J92" i="95"/>
  <c r="K92" i="95"/>
  <c r="L92" i="95" s="1"/>
  <c r="J93" i="95"/>
  <c r="J95" i="95"/>
  <c r="K95" i="95" s="1"/>
  <c r="J96" i="95"/>
  <c r="K96" i="95" s="1"/>
  <c r="J97" i="95"/>
  <c r="J98" i="95"/>
  <c r="J99" i="95"/>
  <c r="K99" i="95"/>
  <c r="L96" i="95" s="1"/>
  <c r="J100" i="95"/>
  <c r="J101" i="95"/>
  <c r="J102" i="95"/>
  <c r="J103" i="95"/>
  <c r="K103" i="95" s="1"/>
  <c r="J104" i="95"/>
  <c r="J105" i="95"/>
  <c r="J106" i="95"/>
  <c r="J107" i="95"/>
  <c r="K107" i="95" s="1"/>
  <c r="J108" i="95"/>
  <c r="K108" i="95"/>
  <c r="J109" i="95"/>
  <c r="J110" i="95"/>
  <c r="J111" i="95"/>
  <c r="K111" i="95"/>
  <c r="L108" i="95" s="1"/>
  <c r="J112" i="95"/>
  <c r="J113" i="95"/>
  <c r="J114" i="95"/>
  <c r="J115" i="95"/>
  <c r="K115" i="95"/>
  <c r="J116" i="95"/>
  <c r="K116" i="95" s="1"/>
  <c r="L116" i="95" s="1"/>
  <c r="J117" i="95"/>
  <c r="J118" i="95"/>
  <c r="J119" i="95"/>
  <c r="K119" i="95" s="1"/>
  <c r="J120" i="95"/>
  <c r="K120" i="95" s="1"/>
  <c r="L120" i="95" s="1"/>
  <c r="J121" i="95"/>
  <c r="J122" i="95"/>
  <c r="J123" i="95"/>
  <c r="K123" i="95" s="1"/>
  <c r="J124" i="95"/>
  <c r="K124" i="95"/>
  <c r="L124" i="95" s="1"/>
  <c r="J125" i="95"/>
  <c r="J126" i="95"/>
  <c r="J127" i="95"/>
  <c r="K127" i="95" s="1"/>
  <c r="J128" i="95"/>
  <c r="K128" i="95" s="1"/>
  <c r="L128" i="95" s="1"/>
  <c r="J129" i="95"/>
  <c r="J130" i="95"/>
  <c r="J131" i="95"/>
  <c r="K131" i="95"/>
  <c r="J132" i="95"/>
  <c r="J133" i="95"/>
  <c r="J134" i="95"/>
  <c r="J135" i="95"/>
  <c r="K135" i="95" s="1"/>
  <c r="J136" i="95"/>
  <c r="J137" i="95"/>
  <c r="J138" i="95"/>
  <c r="J139" i="95"/>
  <c r="K139" i="95" s="1"/>
  <c r="J140" i="95"/>
  <c r="K140" i="95"/>
  <c r="J141" i="95"/>
  <c r="J142" i="95"/>
  <c r="J143" i="95"/>
  <c r="K143" i="95"/>
  <c r="L140" i="95" s="1"/>
  <c r="J144" i="95"/>
  <c r="J145" i="95"/>
  <c r="J146" i="95"/>
  <c r="J147" i="95"/>
  <c r="K147" i="95"/>
  <c r="J148" i="95"/>
  <c r="K148" i="95" s="1"/>
  <c r="L148" i="95" s="1"/>
  <c r="J149" i="95"/>
  <c r="J150" i="95"/>
  <c r="J151" i="95"/>
  <c r="K151" i="95" s="1"/>
  <c r="J152" i="95"/>
  <c r="K152" i="95" s="1"/>
  <c r="L152" i="95" s="1"/>
  <c r="J153" i="95"/>
  <c r="J154" i="95"/>
  <c r="J155" i="95"/>
  <c r="K155" i="95" s="1"/>
  <c r="J156" i="95"/>
  <c r="K156" i="95"/>
  <c r="L156" i="95" s="1"/>
  <c r="J157" i="95"/>
  <c r="J158" i="95"/>
  <c r="J159" i="95"/>
  <c r="K159" i="95" s="1"/>
  <c r="J160" i="95"/>
  <c r="J161" i="95"/>
  <c r="K160" i="95" s="1"/>
  <c r="J162" i="95"/>
  <c r="J163" i="95"/>
  <c r="K163" i="95"/>
  <c r="L160" i="95" s="1"/>
  <c r="J164" i="95"/>
  <c r="J165" i="95"/>
  <c r="J166" i="95"/>
  <c r="J167" i="95"/>
  <c r="K167" i="95" s="1"/>
  <c r="J168" i="95"/>
  <c r="J169" i="95"/>
  <c r="J170" i="95"/>
  <c r="J171" i="95"/>
  <c r="K171" i="95" s="1"/>
  <c r="J172" i="95"/>
  <c r="K172" i="95"/>
  <c r="J173" i="95"/>
  <c r="J174" i="95"/>
  <c r="J175" i="95"/>
  <c r="K175" i="95"/>
  <c r="L172" i="95" s="1"/>
  <c r="J176" i="95"/>
  <c r="J177" i="95"/>
  <c r="K176" i="95" s="1"/>
  <c r="L176" i="95" s="1"/>
  <c r="J178" i="95"/>
  <c r="J179" i="95"/>
  <c r="K179" i="95"/>
  <c r="J180" i="95"/>
  <c r="K180" i="95" s="1"/>
  <c r="L180" i="95" s="1"/>
  <c r="J181" i="95"/>
  <c r="J182" i="95"/>
  <c r="J183" i="95"/>
  <c r="K183" i="95" s="1"/>
  <c r="J184" i="95"/>
  <c r="K184" i="95" s="1"/>
  <c r="L184" i="95" s="1"/>
  <c r="O184" i="95"/>
  <c r="P184" i="95"/>
  <c r="J185" i="95"/>
  <c r="J186" i="95"/>
  <c r="J187" i="95"/>
  <c r="K187" i="95"/>
  <c r="J188" i="95"/>
  <c r="K188" i="95" s="1"/>
  <c r="L188" i="95" s="1"/>
  <c r="J189" i="95"/>
  <c r="J190" i="95"/>
  <c r="J191" i="95"/>
  <c r="K191" i="95"/>
  <c r="J192" i="95"/>
  <c r="J193" i="95"/>
  <c r="J194" i="95"/>
  <c r="J195" i="95"/>
  <c r="K195" i="95" s="1"/>
  <c r="J196" i="95"/>
  <c r="K196" i="95"/>
  <c r="J197" i="95"/>
  <c r="J198" i="95"/>
  <c r="J199" i="95"/>
  <c r="K199" i="95"/>
  <c r="L196" i="95" s="1"/>
  <c r="J200" i="95"/>
  <c r="J201" i="95"/>
  <c r="K200" i="95" s="1"/>
  <c r="J202" i="95"/>
  <c r="J203" i="95"/>
  <c r="K203" i="95"/>
  <c r="L200" i="95" s="1"/>
  <c r="J204" i="95"/>
  <c r="J205" i="95"/>
  <c r="J206" i="95"/>
  <c r="J207" i="95"/>
  <c r="K207" i="95"/>
  <c r="J208" i="95"/>
  <c r="K208" i="95" s="1"/>
  <c r="L208" i="95" s="1"/>
  <c r="J209" i="95"/>
  <c r="J210" i="95"/>
  <c r="J211" i="95"/>
  <c r="K211" i="95" s="1"/>
  <c r="J212" i="95"/>
  <c r="K212" i="95"/>
  <c r="J213" i="95"/>
  <c r="J214" i="95"/>
  <c r="J215" i="95"/>
  <c r="K215" i="95" s="1"/>
  <c r="J216" i="95"/>
  <c r="J217" i="95"/>
  <c r="K216" i="95" s="1"/>
  <c r="J218" i="95"/>
  <c r="J219" i="95"/>
  <c r="K219" i="95"/>
  <c r="L216" i="95" s="1"/>
  <c r="J220" i="95"/>
  <c r="J221" i="95"/>
  <c r="J222" i="95"/>
  <c r="J223" i="95"/>
  <c r="K223" i="95"/>
  <c r="J224" i="95"/>
  <c r="K224" i="95"/>
  <c r="L224" i="95" s="1"/>
  <c r="J225" i="95"/>
  <c r="J226" i="95"/>
  <c r="J227" i="95"/>
  <c r="K227" i="95" s="1"/>
  <c r="K228" i="95"/>
  <c r="L228" i="95"/>
  <c r="K231" i="95"/>
  <c r="K236" i="95"/>
  <c r="L236" i="95"/>
  <c r="G242" i="95"/>
  <c r="G245" i="95" s="1"/>
  <c r="H242" i="95"/>
  <c r="I242" i="95"/>
  <c r="G243" i="95"/>
  <c r="H243" i="95"/>
  <c r="I243" i="95"/>
  <c r="G244" i="95"/>
  <c r="H244" i="95"/>
  <c r="I244" i="95"/>
  <c r="J245" i="95"/>
  <c r="K245" i="95"/>
  <c r="H246" i="95"/>
  <c r="I246" i="95"/>
  <c r="H247" i="95"/>
  <c r="I247" i="95"/>
  <c r="H248" i="95"/>
  <c r="I248" i="95"/>
  <c r="J4" i="94"/>
  <c r="K4" i="94"/>
  <c r="L4" i="94" s="1"/>
  <c r="J5" i="94"/>
  <c r="J7" i="94"/>
  <c r="K7" i="94" s="1"/>
  <c r="J8" i="94"/>
  <c r="J9" i="94"/>
  <c r="K8" i="94" s="1"/>
  <c r="J10" i="94"/>
  <c r="J11" i="94"/>
  <c r="K11" i="94"/>
  <c r="L8" i="94" s="1"/>
  <c r="J12" i="94"/>
  <c r="J13" i="94"/>
  <c r="J14" i="94"/>
  <c r="J15" i="94"/>
  <c r="K15" i="94" s="1"/>
  <c r="J16" i="94"/>
  <c r="K16" i="94" s="1"/>
  <c r="J17" i="94"/>
  <c r="J19" i="94"/>
  <c r="K19" i="94" s="1"/>
  <c r="J20" i="94"/>
  <c r="J21" i="94"/>
  <c r="J22" i="94"/>
  <c r="J23" i="94"/>
  <c r="K23" i="94"/>
  <c r="J24" i="94"/>
  <c r="K24" i="94" s="1"/>
  <c r="J25" i="94"/>
  <c r="J26" i="94"/>
  <c r="J27" i="94"/>
  <c r="K27" i="94" s="1"/>
  <c r="J28" i="94"/>
  <c r="J29" i="94"/>
  <c r="J30" i="94"/>
  <c r="J31" i="94"/>
  <c r="K31" i="94" s="1"/>
  <c r="J32" i="94"/>
  <c r="K32" i="94"/>
  <c r="J33" i="94"/>
  <c r="J34" i="94"/>
  <c r="J35" i="94"/>
  <c r="K35" i="94"/>
  <c r="L32" i="94" s="1"/>
  <c r="J36" i="94"/>
  <c r="J37" i="94"/>
  <c r="J38" i="94"/>
  <c r="J39" i="94"/>
  <c r="J40" i="94"/>
  <c r="J41" i="94"/>
  <c r="K40" i="94" s="1"/>
  <c r="J43" i="94"/>
  <c r="K43" i="94" s="1"/>
  <c r="L40" i="94" s="1"/>
  <c r="J44" i="94"/>
  <c r="K44" i="94" s="1"/>
  <c r="J45" i="94"/>
  <c r="J47" i="94"/>
  <c r="K47" i="94"/>
  <c r="J48" i="94"/>
  <c r="J49" i="94"/>
  <c r="J50" i="94"/>
  <c r="J51" i="94"/>
  <c r="K51" i="94"/>
  <c r="J52" i="94"/>
  <c r="K52" i="94" s="1"/>
  <c r="L52" i="94" s="1"/>
  <c r="J53" i="94"/>
  <c r="J55" i="94"/>
  <c r="K55" i="94" s="1"/>
  <c r="J56" i="94"/>
  <c r="K56" i="94"/>
  <c r="L56" i="94" s="1"/>
  <c r="J57" i="94"/>
  <c r="J58" i="94"/>
  <c r="J59" i="94"/>
  <c r="K59" i="94" s="1"/>
  <c r="J60" i="94"/>
  <c r="K60" i="94" s="1"/>
  <c r="L60" i="94"/>
  <c r="J61" i="94"/>
  <c r="J63" i="94"/>
  <c r="K63" i="94" s="1"/>
  <c r="J64" i="94"/>
  <c r="K64" i="94"/>
  <c r="L64" i="94" s="1"/>
  <c r="J65" i="94"/>
  <c r="J66" i="94"/>
  <c r="J67" i="94"/>
  <c r="K67" i="94" s="1"/>
  <c r="J68" i="94"/>
  <c r="K68" i="94"/>
  <c r="J69" i="94"/>
  <c r="J70" i="94"/>
  <c r="J71" i="94"/>
  <c r="K71" i="94" s="1"/>
  <c r="J72" i="94"/>
  <c r="K72" i="94" s="1"/>
  <c r="L72" i="94" s="1"/>
  <c r="J73" i="94"/>
  <c r="J74" i="94"/>
  <c r="J75" i="94"/>
  <c r="K75" i="94"/>
  <c r="J76" i="94"/>
  <c r="J77" i="94"/>
  <c r="J78" i="94"/>
  <c r="J79" i="94"/>
  <c r="K79" i="94" s="1"/>
  <c r="J80" i="94"/>
  <c r="K80" i="94" s="1"/>
  <c r="L80" i="94" s="1"/>
  <c r="J81" i="94"/>
  <c r="J82" i="94"/>
  <c r="J83" i="94"/>
  <c r="K83" i="94" s="1"/>
  <c r="J84" i="94"/>
  <c r="K84" i="94"/>
  <c r="J85" i="94"/>
  <c r="J86" i="94"/>
  <c r="J87" i="94"/>
  <c r="K87" i="94" s="1"/>
  <c r="J88" i="94"/>
  <c r="J89" i="94"/>
  <c r="J90" i="94"/>
  <c r="J91" i="94"/>
  <c r="K91" i="94"/>
  <c r="J92" i="94"/>
  <c r="K92" i="94" s="1"/>
  <c r="L92" i="94" s="1"/>
  <c r="J93" i="94"/>
  <c r="J94" i="94"/>
  <c r="J95" i="94"/>
  <c r="K95" i="94" s="1"/>
  <c r="J96" i="94"/>
  <c r="K96" i="94" s="1"/>
  <c r="J97" i="94"/>
  <c r="J98" i="94"/>
  <c r="J99" i="94"/>
  <c r="K99" i="94" s="1"/>
  <c r="J100" i="94"/>
  <c r="K100" i="94"/>
  <c r="J101" i="94"/>
  <c r="J102" i="94"/>
  <c r="J103" i="94"/>
  <c r="K103" i="94" s="1"/>
  <c r="J104" i="94"/>
  <c r="K104" i="94" s="1"/>
  <c r="L104" i="94" s="1"/>
  <c r="J105" i="94"/>
  <c r="J106" i="94"/>
  <c r="J107" i="94"/>
  <c r="K107" i="94"/>
  <c r="J108" i="94"/>
  <c r="J109" i="94"/>
  <c r="J110" i="94"/>
  <c r="J111" i="94"/>
  <c r="K111" i="94" s="1"/>
  <c r="J112" i="94"/>
  <c r="K112" i="94" s="1"/>
  <c r="L112" i="94" s="1"/>
  <c r="J113" i="94"/>
  <c r="J114" i="94"/>
  <c r="J115" i="94"/>
  <c r="K115" i="94" s="1"/>
  <c r="J116" i="94"/>
  <c r="K116" i="94"/>
  <c r="L116" i="94" s="1"/>
  <c r="J117" i="94"/>
  <c r="J118" i="94"/>
  <c r="J119" i="94"/>
  <c r="K119" i="94" s="1"/>
  <c r="J120" i="94"/>
  <c r="J121" i="94"/>
  <c r="J122" i="94"/>
  <c r="J123" i="94"/>
  <c r="K123" i="94"/>
  <c r="J124" i="94"/>
  <c r="J125" i="94"/>
  <c r="J126" i="94"/>
  <c r="J127" i="94"/>
  <c r="K127" i="94" s="1"/>
  <c r="J128" i="94"/>
  <c r="K128" i="94"/>
  <c r="L128" i="94" s="1"/>
  <c r="J129" i="94"/>
  <c r="J130" i="94"/>
  <c r="J131" i="94"/>
  <c r="K131" i="94" s="1"/>
  <c r="J132" i="94"/>
  <c r="K132" i="94"/>
  <c r="J133" i="94"/>
  <c r="J134" i="94"/>
  <c r="J135" i="94"/>
  <c r="K135" i="94" s="1"/>
  <c r="J136" i="94"/>
  <c r="K136" i="94" s="1"/>
  <c r="L136" i="94" s="1"/>
  <c r="J137" i="94"/>
  <c r="J138" i="94"/>
  <c r="J139" i="94"/>
  <c r="K139" i="94"/>
  <c r="J140" i="94"/>
  <c r="J141" i="94"/>
  <c r="J142" i="94"/>
  <c r="J143" i="94"/>
  <c r="K143" i="94" s="1"/>
  <c r="J144" i="94"/>
  <c r="K144" i="94" s="1"/>
  <c r="L144" i="94" s="1"/>
  <c r="J145" i="94"/>
  <c r="J146" i="94"/>
  <c r="J147" i="94"/>
  <c r="K147" i="94" s="1"/>
  <c r="J148" i="94"/>
  <c r="K148" i="94"/>
  <c r="J149" i="94"/>
  <c r="J150" i="94"/>
  <c r="J151" i="94"/>
  <c r="K151" i="94" s="1"/>
  <c r="J152" i="94"/>
  <c r="J153" i="94"/>
  <c r="J154" i="94"/>
  <c r="J155" i="94"/>
  <c r="K155" i="94"/>
  <c r="J156" i="94"/>
  <c r="K156" i="94" s="1"/>
  <c r="L156" i="94" s="1"/>
  <c r="J157" i="94"/>
  <c r="J158" i="94"/>
  <c r="J159" i="94"/>
  <c r="K159" i="94" s="1"/>
  <c r="J160" i="94"/>
  <c r="K160" i="94" s="1"/>
  <c r="L160" i="94" s="1"/>
  <c r="J161" i="94"/>
  <c r="J162" i="94"/>
  <c r="J163" i="94"/>
  <c r="K163" i="94" s="1"/>
  <c r="J164" i="94"/>
  <c r="K164" i="94"/>
  <c r="J165" i="94"/>
  <c r="J166" i="94"/>
  <c r="J167" i="94"/>
  <c r="K167" i="94" s="1"/>
  <c r="J168" i="94"/>
  <c r="K168" i="94" s="1"/>
  <c r="L168" i="94" s="1"/>
  <c r="J169" i="94"/>
  <c r="J170" i="94"/>
  <c r="J171" i="94"/>
  <c r="K171" i="94"/>
  <c r="J172" i="94"/>
  <c r="J173" i="94"/>
  <c r="J174" i="94"/>
  <c r="J175" i="94"/>
  <c r="K175" i="94" s="1"/>
  <c r="J176" i="94"/>
  <c r="K176" i="94" s="1"/>
  <c r="L176" i="94" s="1"/>
  <c r="J177" i="94"/>
  <c r="J178" i="94"/>
  <c r="J179" i="94"/>
  <c r="K179" i="94" s="1"/>
  <c r="J180" i="94"/>
  <c r="K180" i="94"/>
  <c r="L180" i="94" s="1"/>
  <c r="J181" i="94"/>
  <c r="J182" i="94"/>
  <c r="J183" i="94"/>
  <c r="K183" i="94" s="1"/>
  <c r="J184" i="94"/>
  <c r="J185" i="94"/>
  <c r="J186" i="94"/>
  <c r="J187" i="94"/>
  <c r="K187" i="94"/>
  <c r="J188" i="94"/>
  <c r="J189" i="94"/>
  <c r="J190" i="94"/>
  <c r="J191" i="94"/>
  <c r="K191" i="94" s="1"/>
  <c r="J192" i="94"/>
  <c r="K192" i="94"/>
  <c r="L192" i="94" s="1"/>
  <c r="J193" i="94"/>
  <c r="J194" i="94"/>
  <c r="J195" i="94"/>
  <c r="K195" i="94" s="1"/>
  <c r="J196" i="94"/>
  <c r="K196" i="94"/>
  <c r="J197" i="94"/>
  <c r="J198" i="94"/>
  <c r="J199" i="94"/>
  <c r="K199" i="94" s="1"/>
  <c r="J200" i="94"/>
  <c r="K200" i="94" s="1"/>
  <c r="L200" i="94" s="1"/>
  <c r="J201" i="94"/>
  <c r="J202" i="94"/>
  <c r="J203" i="94"/>
  <c r="K203" i="94"/>
  <c r="J204" i="94"/>
  <c r="J205" i="94"/>
  <c r="J206" i="94"/>
  <c r="J207" i="94"/>
  <c r="K207" i="94" s="1"/>
  <c r="J208" i="94"/>
  <c r="K208" i="94" s="1"/>
  <c r="L208" i="94" s="1"/>
  <c r="J209" i="94"/>
  <c r="J210" i="94"/>
  <c r="J211" i="94"/>
  <c r="K211" i="94" s="1"/>
  <c r="J212" i="94"/>
  <c r="K212" i="94"/>
  <c r="J213" i="94"/>
  <c r="J214" i="94"/>
  <c r="J215" i="94"/>
  <c r="K215" i="94" s="1"/>
  <c r="J216" i="94"/>
  <c r="J217" i="94"/>
  <c r="J218" i="94"/>
  <c r="J219" i="94"/>
  <c r="K219" i="94"/>
  <c r="J220" i="94"/>
  <c r="K220" i="94" s="1"/>
  <c r="L220" i="94" s="1"/>
  <c r="J221" i="94"/>
  <c r="J222" i="94"/>
  <c r="J223" i="94"/>
  <c r="K223" i="94" s="1"/>
  <c r="J224" i="94"/>
  <c r="K224" i="94" s="1"/>
  <c r="J225" i="94"/>
  <c r="J226" i="94"/>
  <c r="J227" i="94"/>
  <c r="K227" i="94" s="1"/>
  <c r="L236" i="94"/>
  <c r="G242" i="94"/>
  <c r="G245" i="94" s="1"/>
  <c r="H242" i="94"/>
  <c r="I242" i="94"/>
  <c r="I245" i="94" s="1"/>
  <c r="G243" i="94"/>
  <c r="H243" i="94"/>
  <c r="I243" i="94"/>
  <c r="G244" i="94"/>
  <c r="H244" i="94"/>
  <c r="I244" i="94"/>
  <c r="J245" i="94"/>
  <c r="K245" i="94"/>
  <c r="H246" i="94"/>
  <c r="I246" i="94"/>
  <c r="H247" i="94"/>
  <c r="I247" i="94"/>
  <c r="H248" i="94"/>
  <c r="I248" i="94"/>
  <c r="J4" i="93"/>
  <c r="K4" i="93"/>
  <c r="L4" i="93" s="1"/>
  <c r="J5" i="93"/>
  <c r="J6" i="93"/>
  <c r="J7" i="93"/>
  <c r="K7" i="93" s="1"/>
  <c r="J8" i="93"/>
  <c r="K8" i="93"/>
  <c r="J9" i="93"/>
  <c r="J10" i="93"/>
  <c r="J11" i="93"/>
  <c r="K11" i="93" s="1"/>
  <c r="J12" i="93"/>
  <c r="K12" i="93" s="1"/>
  <c r="L12" i="93" s="1"/>
  <c r="J13" i="93"/>
  <c r="J14" i="93"/>
  <c r="J15" i="93"/>
  <c r="K15" i="93"/>
  <c r="J16" i="93"/>
  <c r="J17" i="93"/>
  <c r="J18" i="93"/>
  <c r="J19" i="93"/>
  <c r="K19" i="93" s="1"/>
  <c r="J20" i="93"/>
  <c r="J21" i="93"/>
  <c r="J22" i="93"/>
  <c r="J23" i="93"/>
  <c r="K23" i="93" s="1"/>
  <c r="J24" i="93"/>
  <c r="K24" i="93"/>
  <c r="J25" i="93"/>
  <c r="J26" i="93"/>
  <c r="J27" i="93"/>
  <c r="K27" i="93"/>
  <c r="L24" i="93" s="1"/>
  <c r="J28" i="93"/>
  <c r="J29" i="93"/>
  <c r="J30" i="93"/>
  <c r="J31" i="93"/>
  <c r="K31" i="93"/>
  <c r="J32" i="93"/>
  <c r="J33" i="93"/>
  <c r="J34" i="93"/>
  <c r="J35" i="93"/>
  <c r="K35" i="93" s="1"/>
  <c r="J36" i="93"/>
  <c r="K36" i="93"/>
  <c r="L36" i="93" s="1"/>
  <c r="J37" i="93"/>
  <c r="J38" i="93"/>
  <c r="J39" i="93"/>
  <c r="K39" i="93" s="1"/>
  <c r="J40" i="93"/>
  <c r="K40" i="93"/>
  <c r="L40" i="93" s="1"/>
  <c r="J41" i="93"/>
  <c r="J42" i="93"/>
  <c r="J43" i="93"/>
  <c r="K43" i="93" s="1"/>
  <c r="J44" i="93"/>
  <c r="J45" i="93"/>
  <c r="J46" i="93"/>
  <c r="J47" i="93"/>
  <c r="K47" i="93"/>
  <c r="J48" i="93"/>
  <c r="K48" i="93"/>
  <c r="L48" i="93" s="1"/>
  <c r="J49" i="93"/>
  <c r="J51" i="93"/>
  <c r="K51" i="93"/>
  <c r="J52" i="93"/>
  <c r="J53" i="93"/>
  <c r="K52" i="93" s="1"/>
  <c r="L52" i="93" s="1"/>
  <c r="J55" i="93"/>
  <c r="K55" i="93"/>
  <c r="J56" i="93"/>
  <c r="K56" i="93"/>
  <c r="L56" i="93" s="1"/>
  <c r="J57" i="93"/>
  <c r="J58" i="93"/>
  <c r="J59" i="93"/>
  <c r="K59" i="93" s="1"/>
  <c r="J60" i="93"/>
  <c r="J61" i="93"/>
  <c r="J62" i="93"/>
  <c r="J63" i="93"/>
  <c r="K63" i="93" s="1"/>
  <c r="J64" i="93"/>
  <c r="K64" i="93"/>
  <c r="L64" i="93" s="1"/>
  <c r="J65" i="93"/>
  <c r="J66" i="93"/>
  <c r="J67" i="93"/>
  <c r="K67" i="93" s="1"/>
  <c r="J68" i="93"/>
  <c r="J69" i="93"/>
  <c r="J70" i="93"/>
  <c r="J71" i="93"/>
  <c r="K71" i="93"/>
  <c r="J72" i="93"/>
  <c r="K72" i="93"/>
  <c r="L72" i="93" s="1"/>
  <c r="J73" i="93"/>
  <c r="J74" i="93"/>
  <c r="J75" i="93"/>
  <c r="K75" i="93" s="1"/>
  <c r="J76" i="93"/>
  <c r="K76" i="93" s="1"/>
  <c r="L76" i="93" s="1"/>
  <c r="J77" i="93"/>
  <c r="J78" i="93"/>
  <c r="J79" i="93"/>
  <c r="K79" i="93" s="1"/>
  <c r="J80" i="93"/>
  <c r="K80" i="93"/>
  <c r="J81" i="93"/>
  <c r="J82" i="93"/>
  <c r="J83" i="93"/>
  <c r="K83" i="93" s="1"/>
  <c r="J84" i="93"/>
  <c r="J85" i="93"/>
  <c r="J86" i="93"/>
  <c r="J87" i="93"/>
  <c r="K87" i="93"/>
  <c r="J88" i="93"/>
  <c r="J89" i="93"/>
  <c r="J90" i="93"/>
  <c r="J91" i="93"/>
  <c r="K91" i="93" s="1"/>
  <c r="J92" i="93"/>
  <c r="K92" i="93"/>
  <c r="L92" i="93" s="1"/>
  <c r="J93" i="93"/>
  <c r="J94" i="93"/>
  <c r="J95" i="93"/>
  <c r="K95" i="93" s="1"/>
  <c r="J96" i="93"/>
  <c r="K96" i="93"/>
  <c r="L96" i="93" s="1"/>
  <c r="J97" i="93"/>
  <c r="J98" i="93"/>
  <c r="J99" i="93"/>
  <c r="K99" i="93" s="1"/>
  <c r="J100" i="93"/>
  <c r="J101" i="93"/>
  <c r="J102" i="93"/>
  <c r="J103" i="93"/>
  <c r="K103" i="93"/>
  <c r="J104" i="93"/>
  <c r="K104" i="93" s="1"/>
  <c r="L104" i="93" s="1"/>
  <c r="J105" i="93"/>
  <c r="J106" i="93"/>
  <c r="J107" i="93"/>
  <c r="K107" i="93" s="1"/>
  <c r="J108" i="93"/>
  <c r="K108" i="93" s="1"/>
  <c r="L108" i="93" s="1"/>
  <c r="J109" i="93"/>
  <c r="J110" i="93"/>
  <c r="J111" i="93"/>
  <c r="K111" i="93" s="1"/>
  <c r="J112" i="93"/>
  <c r="K112" i="93"/>
  <c r="J113" i="93"/>
  <c r="J114" i="93"/>
  <c r="J115" i="93"/>
  <c r="K115" i="93"/>
  <c r="L112" i="93" s="1"/>
  <c r="J116" i="93"/>
  <c r="K116" i="93" s="1"/>
  <c r="L116" i="93" s="1"/>
  <c r="J117" i="93"/>
  <c r="J118" i="93"/>
  <c r="J119" i="93"/>
  <c r="K119" i="93"/>
  <c r="J120" i="93"/>
  <c r="J121" i="93"/>
  <c r="J122" i="93"/>
  <c r="J123" i="93"/>
  <c r="K123" i="93" s="1"/>
  <c r="J124" i="93"/>
  <c r="K124" i="93"/>
  <c r="L124" i="93" s="1"/>
  <c r="J125" i="93"/>
  <c r="J126" i="93"/>
  <c r="J127" i="93"/>
  <c r="K127" i="93" s="1"/>
  <c r="J128" i="93"/>
  <c r="K128" i="93"/>
  <c r="L128" i="93" s="1"/>
  <c r="J129" i="93"/>
  <c r="J130" i="93"/>
  <c r="J131" i="93"/>
  <c r="K131" i="93" s="1"/>
  <c r="J132" i="93"/>
  <c r="J133" i="93"/>
  <c r="J134" i="93"/>
  <c r="J135" i="93"/>
  <c r="K135" i="93"/>
  <c r="J136" i="93"/>
  <c r="K136" i="93" s="1"/>
  <c r="L136" i="93" s="1"/>
  <c r="J137" i="93"/>
  <c r="J138" i="93"/>
  <c r="J139" i="93"/>
  <c r="K139" i="93" s="1"/>
  <c r="J140" i="93"/>
  <c r="K140" i="93" s="1"/>
  <c r="L140" i="93" s="1"/>
  <c r="J141" i="93"/>
  <c r="J142" i="93"/>
  <c r="J143" i="93"/>
  <c r="K143" i="93" s="1"/>
  <c r="J144" i="93"/>
  <c r="K144" i="93"/>
  <c r="J145" i="93"/>
  <c r="J146" i="93"/>
  <c r="J147" i="93"/>
  <c r="K147" i="93"/>
  <c r="L144" i="93" s="1"/>
  <c r="J148" i="93"/>
  <c r="K148" i="93" s="1"/>
  <c r="L148" i="93" s="1"/>
  <c r="J149" i="93"/>
  <c r="J150" i="93"/>
  <c r="J151" i="93"/>
  <c r="K151" i="93"/>
  <c r="J152" i="93"/>
  <c r="J153" i="93"/>
  <c r="J154" i="93"/>
  <c r="J155" i="93"/>
  <c r="K155" i="93" s="1"/>
  <c r="J156" i="93"/>
  <c r="K156" i="93"/>
  <c r="L156" i="93" s="1"/>
  <c r="J157" i="93"/>
  <c r="J158" i="93"/>
  <c r="J159" i="93"/>
  <c r="K159" i="93" s="1"/>
  <c r="J160" i="93"/>
  <c r="K160" i="93"/>
  <c r="L160" i="93" s="1"/>
  <c r="J161" i="93"/>
  <c r="J162" i="93"/>
  <c r="J163" i="93"/>
  <c r="K163" i="93" s="1"/>
  <c r="J164" i="93"/>
  <c r="J165" i="93"/>
  <c r="J166" i="93"/>
  <c r="J167" i="93"/>
  <c r="K167" i="93"/>
  <c r="J168" i="93"/>
  <c r="K168" i="93" s="1"/>
  <c r="L168" i="93" s="1"/>
  <c r="J169" i="93"/>
  <c r="J170" i="93"/>
  <c r="J171" i="93"/>
  <c r="K171" i="93" s="1"/>
  <c r="J172" i="93"/>
  <c r="J173" i="93"/>
  <c r="J174" i="93"/>
  <c r="J175" i="93"/>
  <c r="K175" i="93" s="1"/>
  <c r="J176" i="93"/>
  <c r="K176" i="93"/>
  <c r="J177" i="93"/>
  <c r="J178" i="93"/>
  <c r="J179" i="93"/>
  <c r="K179" i="93"/>
  <c r="L176" i="93" s="1"/>
  <c r="J180" i="93"/>
  <c r="K180" i="93" s="1"/>
  <c r="L180" i="93" s="1"/>
  <c r="J181" i="93"/>
  <c r="J182" i="93"/>
  <c r="J183" i="93"/>
  <c r="K183" i="93"/>
  <c r="J184" i="93"/>
  <c r="K184" i="93" s="1"/>
  <c r="O184" i="93"/>
  <c r="P184" i="93"/>
  <c r="J185" i="93"/>
  <c r="J186" i="93"/>
  <c r="J187" i="93"/>
  <c r="K187" i="93"/>
  <c r="J188" i="93"/>
  <c r="J189" i="93"/>
  <c r="J190" i="93"/>
  <c r="J191" i="93"/>
  <c r="K191" i="93"/>
  <c r="J192" i="93"/>
  <c r="K192" i="93" s="1"/>
  <c r="L192" i="93" s="1"/>
  <c r="J193" i="93"/>
  <c r="J194" i="93"/>
  <c r="J195" i="93"/>
  <c r="K195" i="93" s="1"/>
  <c r="J196" i="93"/>
  <c r="K196" i="93" s="1"/>
  <c r="J197" i="93"/>
  <c r="J198" i="93"/>
  <c r="J199" i="93"/>
  <c r="K199" i="93" s="1"/>
  <c r="J200" i="93"/>
  <c r="K200" i="93"/>
  <c r="L200" i="93" s="1"/>
  <c r="J201" i="93"/>
  <c r="J202" i="93"/>
  <c r="J203" i="93"/>
  <c r="K203" i="93" s="1"/>
  <c r="J204" i="93"/>
  <c r="K204" i="93" s="1"/>
  <c r="L204" i="93" s="1"/>
  <c r="J205" i="93"/>
  <c r="J206" i="93"/>
  <c r="J207" i="93"/>
  <c r="K207" i="93"/>
  <c r="J208" i="93"/>
  <c r="J209" i="93"/>
  <c r="J210" i="93"/>
  <c r="J211" i="93"/>
  <c r="K211" i="93" s="1"/>
  <c r="J212" i="93"/>
  <c r="K212" i="93" s="1"/>
  <c r="L212" i="93" s="1"/>
  <c r="J213" i="93"/>
  <c r="J214" i="93"/>
  <c r="J215" i="93"/>
  <c r="K215" i="93" s="1"/>
  <c r="J216" i="93"/>
  <c r="K216" i="93"/>
  <c r="J217" i="93"/>
  <c r="J218" i="93"/>
  <c r="J219" i="93"/>
  <c r="K219" i="93"/>
  <c r="L216" i="93" s="1"/>
  <c r="J220" i="93"/>
  <c r="J221" i="93"/>
  <c r="J222" i="93"/>
  <c r="J223" i="93"/>
  <c r="K223" i="93"/>
  <c r="J224" i="93"/>
  <c r="K224" i="93" s="1"/>
  <c r="L224" i="93" s="1"/>
  <c r="J225" i="93"/>
  <c r="J226" i="93"/>
  <c r="J227" i="93"/>
  <c r="K227" i="93" s="1"/>
  <c r="K228" i="93"/>
  <c r="L228" i="93" s="1"/>
  <c r="K231" i="93"/>
  <c r="K236" i="93"/>
  <c r="L236" i="93"/>
  <c r="G242" i="93"/>
  <c r="H242" i="93"/>
  <c r="I242" i="93"/>
  <c r="J242" i="93"/>
  <c r="J245" i="93" s="1"/>
  <c r="G243" i="93"/>
  <c r="H243" i="93"/>
  <c r="I243" i="93"/>
  <c r="G244" i="93"/>
  <c r="H244" i="93"/>
  <c r="H245" i="93" s="1"/>
  <c r="I244" i="93"/>
  <c r="I245" i="93"/>
  <c r="I246" i="93"/>
  <c r="H247" i="93"/>
  <c r="I247" i="93"/>
  <c r="H248" i="93"/>
  <c r="I248" i="93"/>
  <c r="J4" i="92"/>
  <c r="J5" i="92"/>
  <c r="J6" i="92"/>
  <c r="J7" i="92"/>
  <c r="K7" i="92" s="1"/>
  <c r="J8" i="92"/>
  <c r="J9" i="92"/>
  <c r="J10" i="92"/>
  <c r="J11" i="92"/>
  <c r="K11" i="92" s="1"/>
  <c r="J12" i="92"/>
  <c r="K12" i="92"/>
  <c r="L12" i="92" s="1"/>
  <c r="J13" i="92"/>
  <c r="J15" i="92"/>
  <c r="K15" i="92"/>
  <c r="J16" i="92"/>
  <c r="K16" i="92" s="1"/>
  <c r="L16" i="92" s="1"/>
  <c r="J17" i="92"/>
  <c r="J19" i="92"/>
  <c r="K19" i="92" s="1"/>
  <c r="J20" i="92"/>
  <c r="K20" i="92"/>
  <c r="J21" i="92"/>
  <c r="J23" i="92"/>
  <c r="K23" i="92"/>
  <c r="J24" i="92"/>
  <c r="J25" i="92"/>
  <c r="J26" i="92"/>
  <c r="J27" i="92"/>
  <c r="K27" i="92" s="1"/>
  <c r="J28" i="92"/>
  <c r="K28" i="92" s="1"/>
  <c r="L28" i="92" s="1"/>
  <c r="J29" i="92"/>
  <c r="J30" i="92"/>
  <c r="J31" i="92"/>
  <c r="K31" i="92" s="1"/>
  <c r="J32" i="92"/>
  <c r="K32" i="92"/>
  <c r="J33" i="92"/>
  <c r="J34" i="92"/>
  <c r="J35" i="92"/>
  <c r="K35" i="92" s="1"/>
  <c r="J36" i="92"/>
  <c r="J37" i="92"/>
  <c r="J38" i="92"/>
  <c r="J39" i="92"/>
  <c r="J40" i="92"/>
  <c r="J41" i="92"/>
  <c r="J42" i="92"/>
  <c r="J43" i="92"/>
  <c r="K43" i="92"/>
  <c r="J44" i="92"/>
  <c r="J45" i="92"/>
  <c r="J46" i="92"/>
  <c r="J47" i="92"/>
  <c r="K47" i="92" s="1"/>
  <c r="J48" i="92"/>
  <c r="K48" i="92"/>
  <c r="L48" i="92" s="1"/>
  <c r="J49" i="92"/>
  <c r="J50" i="92"/>
  <c r="J51" i="92"/>
  <c r="K51" i="92" s="1"/>
  <c r="J52" i="92"/>
  <c r="K52" i="92"/>
  <c r="J53" i="92"/>
  <c r="J54" i="92"/>
  <c r="J55" i="92"/>
  <c r="K55" i="92" s="1"/>
  <c r="J56" i="92"/>
  <c r="K56" i="92" s="1"/>
  <c r="L56" i="92"/>
  <c r="J57" i="92"/>
  <c r="J59" i="92"/>
  <c r="K59" i="92" s="1"/>
  <c r="J60" i="92"/>
  <c r="K60" i="92"/>
  <c r="L60" i="92" s="1"/>
  <c r="J61" i="92"/>
  <c r="J62" i="92"/>
  <c r="J63" i="92"/>
  <c r="K63" i="92" s="1"/>
  <c r="J64" i="92"/>
  <c r="K64" i="92"/>
  <c r="L64" i="92" s="1"/>
  <c r="J65" i="92"/>
  <c r="J67" i="92"/>
  <c r="K67" i="92"/>
  <c r="J68" i="92"/>
  <c r="J69" i="92"/>
  <c r="J70" i="92"/>
  <c r="J71" i="92"/>
  <c r="K71" i="92" s="1"/>
  <c r="J72" i="92"/>
  <c r="K72" i="92"/>
  <c r="L72" i="92" s="1"/>
  <c r="J73" i="92"/>
  <c r="J74" i="92"/>
  <c r="J75" i="92"/>
  <c r="K75" i="92" s="1"/>
  <c r="J76" i="92"/>
  <c r="K76" i="92"/>
  <c r="J77" i="92"/>
  <c r="J78" i="92"/>
  <c r="J79" i="92"/>
  <c r="K79" i="92" s="1"/>
  <c r="J80" i="92"/>
  <c r="J81" i="92"/>
  <c r="J82" i="92"/>
  <c r="J83" i="92"/>
  <c r="K83" i="92"/>
  <c r="J84" i="92"/>
  <c r="K84" i="92" s="1"/>
  <c r="J85" i="92"/>
  <c r="J86" i="92"/>
  <c r="J87" i="92"/>
  <c r="K87" i="92" s="1"/>
  <c r="J88" i="92"/>
  <c r="K88" i="92" s="1"/>
  <c r="J89" i="92"/>
  <c r="J90" i="92"/>
  <c r="J91" i="92"/>
  <c r="K91" i="92" s="1"/>
  <c r="J92" i="92"/>
  <c r="K92" i="92"/>
  <c r="L92" i="92"/>
  <c r="J93" i="92"/>
  <c r="J95" i="92"/>
  <c r="K95" i="92"/>
  <c r="J96" i="92"/>
  <c r="J97" i="92"/>
  <c r="J98" i="92"/>
  <c r="J99" i="92"/>
  <c r="K99" i="92" s="1"/>
  <c r="J100" i="92"/>
  <c r="K100" i="92"/>
  <c r="L100" i="92" s="1"/>
  <c r="J101" i="92"/>
  <c r="J102" i="92"/>
  <c r="J103" i="92"/>
  <c r="K103" i="92" s="1"/>
  <c r="J104" i="92"/>
  <c r="K104" i="92"/>
  <c r="J105" i="92"/>
  <c r="J106" i="92"/>
  <c r="J107" i="92"/>
  <c r="K107" i="92" s="1"/>
  <c r="J108" i="92"/>
  <c r="K108" i="92" s="1"/>
  <c r="J109" i="92"/>
  <c r="J110" i="92"/>
  <c r="J111" i="92"/>
  <c r="K111" i="92"/>
  <c r="L108" i="92" s="1"/>
  <c r="J112" i="92"/>
  <c r="J113" i="92"/>
  <c r="J114" i="92"/>
  <c r="J115" i="92"/>
  <c r="K115" i="92" s="1"/>
  <c r="J116" i="92"/>
  <c r="J117" i="92"/>
  <c r="J118" i="92"/>
  <c r="J119" i="92"/>
  <c r="K119" i="92" s="1"/>
  <c r="J120" i="92"/>
  <c r="K120" i="92"/>
  <c r="J121" i="92"/>
  <c r="J122" i="92"/>
  <c r="J123" i="92"/>
  <c r="K123" i="92" s="1"/>
  <c r="J124" i="92"/>
  <c r="J125" i="92"/>
  <c r="J126" i="92"/>
  <c r="J127" i="92"/>
  <c r="K127" i="92"/>
  <c r="J128" i="92"/>
  <c r="J129" i="92"/>
  <c r="J130" i="92"/>
  <c r="J131" i="92"/>
  <c r="K131" i="92" s="1"/>
  <c r="J132" i="92"/>
  <c r="K132" i="92"/>
  <c r="L132" i="92" s="1"/>
  <c r="J133" i="92"/>
  <c r="J134" i="92"/>
  <c r="J135" i="92"/>
  <c r="K135" i="92" s="1"/>
  <c r="J136" i="92"/>
  <c r="K136" i="92"/>
  <c r="J137" i="92"/>
  <c r="J138" i="92"/>
  <c r="J139" i="92"/>
  <c r="K139" i="92" s="1"/>
  <c r="J140" i="92"/>
  <c r="K140" i="92" s="1"/>
  <c r="J141" i="92"/>
  <c r="J142" i="92"/>
  <c r="J143" i="92"/>
  <c r="K143" i="92"/>
  <c r="L140" i="92" s="1"/>
  <c r="J144" i="92"/>
  <c r="J145" i="92"/>
  <c r="J146" i="92"/>
  <c r="J147" i="92"/>
  <c r="K147" i="92" s="1"/>
  <c r="J148" i="92"/>
  <c r="J149" i="92"/>
  <c r="J150" i="92"/>
  <c r="J151" i="92"/>
  <c r="K151" i="92" s="1"/>
  <c r="J152" i="92"/>
  <c r="K152" i="92"/>
  <c r="J153" i="92"/>
  <c r="J154" i="92"/>
  <c r="J155" i="92"/>
  <c r="K155" i="92" s="1"/>
  <c r="J156" i="92"/>
  <c r="J157" i="92"/>
  <c r="J158" i="92"/>
  <c r="J159" i="92"/>
  <c r="K159" i="92"/>
  <c r="J160" i="92"/>
  <c r="J161" i="92"/>
  <c r="J162" i="92"/>
  <c r="J163" i="92"/>
  <c r="K163" i="92" s="1"/>
  <c r="J164" i="92"/>
  <c r="K164" i="92"/>
  <c r="L164" i="92" s="1"/>
  <c r="J165" i="92"/>
  <c r="J166" i="92"/>
  <c r="J167" i="92"/>
  <c r="K167" i="92" s="1"/>
  <c r="J168" i="92"/>
  <c r="K168" i="92"/>
  <c r="J169" i="92"/>
  <c r="J170" i="92"/>
  <c r="J171" i="92"/>
  <c r="K171" i="92" s="1"/>
  <c r="J172" i="92"/>
  <c r="K172" i="92" s="1"/>
  <c r="J173" i="92"/>
  <c r="J174" i="92"/>
  <c r="J175" i="92"/>
  <c r="K175" i="92"/>
  <c r="L172" i="92" s="1"/>
  <c r="J176" i="92"/>
  <c r="J177" i="92"/>
  <c r="J178" i="92"/>
  <c r="J179" i="92"/>
  <c r="K179" i="92" s="1"/>
  <c r="J180" i="92"/>
  <c r="J181" i="92"/>
  <c r="J182" i="92"/>
  <c r="J183" i="92"/>
  <c r="K183" i="92" s="1"/>
  <c r="J184" i="92"/>
  <c r="O184" i="92"/>
  <c r="P184" i="92"/>
  <c r="J185" i="92"/>
  <c r="K184" i="92" s="1"/>
  <c r="L184" i="92" s="1"/>
  <c r="J186" i="92"/>
  <c r="J187" i="92"/>
  <c r="K187" i="92" s="1"/>
  <c r="J188" i="92"/>
  <c r="K188" i="92"/>
  <c r="L188" i="92" s="1"/>
  <c r="J189" i="92"/>
  <c r="J190" i="92"/>
  <c r="J191" i="92"/>
  <c r="K191" i="92" s="1"/>
  <c r="J192" i="92"/>
  <c r="K192" i="92"/>
  <c r="J193" i="92"/>
  <c r="J194" i="92"/>
  <c r="J195" i="92"/>
  <c r="K195" i="92" s="1"/>
  <c r="J196" i="92"/>
  <c r="J197" i="92"/>
  <c r="J198" i="92"/>
  <c r="J199" i="92"/>
  <c r="K199" i="92"/>
  <c r="J200" i="92"/>
  <c r="K200" i="92" s="1"/>
  <c r="J201" i="92"/>
  <c r="J202" i="92"/>
  <c r="J203" i="92"/>
  <c r="K203" i="92" s="1"/>
  <c r="J204" i="92"/>
  <c r="J205" i="92"/>
  <c r="J206" i="92"/>
  <c r="J207" i="92"/>
  <c r="K207" i="92" s="1"/>
  <c r="J208" i="92"/>
  <c r="K208" i="92"/>
  <c r="J209" i="92"/>
  <c r="J210" i="92"/>
  <c r="J211" i="92"/>
  <c r="K211" i="92"/>
  <c r="L208" i="92" s="1"/>
  <c r="J212" i="92"/>
  <c r="K212" i="92" s="1"/>
  <c r="L212" i="92" s="1"/>
  <c r="J213" i="92"/>
  <c r="J214" i="92"/>
  <c r="J215" i="92"/>
  <c r="K215" i="92"/>
  <c r="J216" i="92"/>
  <c r="J217" i="92"/>
  <c r="J218" i="92"/>
  <c r="J219" i="92"/>
  <c r="K219" i="92" s="1"/>
  <c r="J220" i="92"/>
  <c r="K220" i="92"/>
  <c r="L220" i="92" s="1"/>
  <c r="J221" i="92"/>
  <c r="J222" i="92"/>
  <c r="J223" i="92"/>
  <c r="K223" i="92" s="1"/>
  <c r="J224" i="92"/>
  <c r="K224" i="92"/>
  <c r="J225" i="92"/>
  <c r="J226" i="92"/>
  <c r="J227" i="92"/>
  <c r="K227" i="92" s="1"/>
  <c r="J228" i="92"/>
  <c r="L228" i="92"/>
  <c r="J229" i="92"/>
  <c r="J230" i="92"/>
  <c r="J231" i="92"/>
  <c r="J232" i="92"/>
  <c r="K232" i="92"/>
  <c r="J233" i="92"/>
  <c r="J234" i="92"/>
  <c r="J235" i="92"/>
  <c r="K235" i="92" s="1"/>
  <c r="J236" i="92"/>
  <c r="J237" i="92"/>
  <c r="J238" i="92"/>
  <c r="J239" i="92"/>
  <c r="K239" i="92"/>
  <c r="G242" i="92"/>
  <c r="H242" i="92"/>
  <c r="I242" i="92"/>
  <c r="G243" i="92"/>
  <c r="H243" i="92"/>
  <c r="I243" i="92"/>
  <c r="G244" i="92"/>
  <c r="H244" i="92"/>
  <c r="I244" i="92"/>
  <c r="I245" i="92" s="1"/>
  <c r="J245" i="92"/>
  <c r="H246" i="92"/>
  <c r="I246" i="92"/>
  <c r="H247" i="92"/>
  <c r="I247" i="92"/>
  <c r="H248" i="92"/>
  <c r="I248" i="92"/>
  <c r="J4" i="91"/>
  <c r="J5" i="91"/>
  <c r="J6" i="91"/>
  <c r="J7" i="91"/>
  <c r="K7" i="91" s="1"/>
  <c r="J8" i="91"/>
  <c r="K8" i="91" s="1"/>
  <c r="L8" i="91" s="1"/>
  <c r="J9" i="91"/>
  <c r="J11" i="91"/>
  <c r="K11" i="91" s="1"/>
  <c r="J12" i="91"/>
  <c r="J13" i="91"/>
  <c r="J15" i="91"/>
  <c r="K15" i="91" s="1"/>
  <c r="J16" i="91"/>
  <c r="K16" i="91"/>
  <c r="L16" i="91" s="1"/>
  <c r="J17" i="91"/>
  <c r="J19" i="91"/>
  <c r="K19" i="91" s="1"/>
  <c r="J20" i="91"/>
  <c r="K20" i="91" s="1"/>
  <c r="L20" i="91" s="1"/>
  <c r="J21" i="91"/>
  <c r="J22" i="91"/>
  <c r="J23" i="91"/>
  <c r="K23" i="91"/>
  <c r="J24" i="91"/>
  <c r="J25" i="91"/>
  <c r="J26" i="91"/>
  <c r="J27" i="91"/>
  <c r="K27" i="91" s="1"/>
  <c r="J28" i="91"/>
  <c r="K28" i="91" s="1"/>
  <c r="L28" i="91" s="1"/>
  <c r="J29" i="91"/>
  <c r="J30" i="91"/>
  <c r="I31" i="91"/>
  <c r="J31" i="91" s="1"/>
  <c r="K31" i="91" s="1"/>
  <c r="J32" i="91"/>
  <c r="K32" i="91"/>
  <c r="L32" i="91" s="1"/>
  <c r="J33" i="91"/>
  <c r="J34" i="91"/>
  <c r="J35" i="91"/>
  <c r="K35" i="91" s="1"/>
  <c r="J36" i="91"/>
  <c r="J37" i="91"/>
  <c r="J38" i="91"/>
  <c r="J39" i="91"/>
  <c r="J40" i="91"/>
  <c r="K40" i="91"/>
  <c r="L40" i="91" s="1"/>
  <c r="J41" i="91"/>
  <c r="J43" i="91"/>
  <c r="K43" i="91"/>
  <c r="J44" i="91"/>
  <c r="K44" i="91" s="1"/>
  <c r="J45" i="91"/>
  <c r="J47" i="91"/>
  <c r="K47" i="91" s="1"/>
  <c r="J48" i="91"/>
  <c r="K48" i="91"/>
  <c r="L48" i="91" s="1"/>
  <c r="J49" i="91"/>
  <c r="J50" i="91"/>
  <c r="J51" i="91"/>
  <c r="K51" i="91" s="1"/>
  <c r="J52" i="91"/>
  <c r="K52" i="91" s="1"/>
  <c r="L52" i="91" s="1"/>
  <c r="J53" i="91"/>
  <c r="J54" i="91"/>
  <c r="J55" i="91"/>
  <c r="K55" i="91"/>
  <c r="J56" i="91"/>
  <c r="J57" i="91"/>
  <c r="J58" i="91"/>
  <c r="J59" i="91"/>
  <c r="K59" i="91" s="1"/>
  <c r="J60" i="91"/>
  <c r="J61" i="91"/>
  <c r="J62" i="91"/>
  <c r="J63" i="91"/>
  <c r="K63" i="91" s="1"/>
  <c r="J64" i="91"/>
  <c r="K64" i="91"/>
  <c r="J65" i="91"/>
  <c r="J66" i="91"/>
  <c r="J67" i="91"/>
  <c r="K67" i="91"/>
  <c r="L64" i="91" s="1"/>
  <c r="J68" i="91"/>
  <c r="J69" i="91"/>
  <c r="J70" i="91"/>
  <c r="J71" i="91"/>
  <c r="K71" i="91"/>
  <c r="J72" i="91"/>
  <c r="K72" i="91" s="1"/>
  <c r="L72" i="91" s="1"/>
  <c r="J73" i="91"/>
  <c r="J74" i="91"/>
  <c r="J75" i="91"/>
  <c r="K75" i="91" s="1"/>
  <c r="J76" i="91"/>
  <c r="K76" i="91" s="1"/>
  <c r="L76" i="91" s="1"/>
  <c r="J77" i="91"/>
  <c r="J78" i="91"/>
  <c r="J79" i="91"/>
  <c r="K79" i="91" s="1"/>
  <c r="J80" i="91"/>
  <c r="K80" i="91"/>
  <c r="L80" i="91" s="1"/>
  <c r="J81" i="91"/>
  <c r="J82" i="91"/>
  <c r="J83" i="91"/>
  <c r="K83" i="91" s="1"/>
  <c r="J84" i="91"/>
  <c r="K84" i="91" s="1"/>
  <c r="L84" i="91" s="1"/>
  <c r="J85" i="91"/>
  <c r="J86" i="91"/>
  <c r="J87" i="91"/>
  <c r="K87" i="91"/>
  <c r="J88" i="91"/>
  <c r="J89" i="91"/>
  <c r="J90" i="91"/>
  <c r="J91" i="91"/>
  <c r="K91" i="91" s="1"/>
  <c r="J92" i="91"/>
  <c r="K92" i="91" s="1"/>
  <c r="L92" i="91" s="1"/>
  <c r="J93" i="91"/>
  <c r="J94" i="91"/>
  <c r="J95" i="91"/>
  <c r="K95" i="91" s="1"/>
  <c r="J96" i="91"/>
  <c r="K96" i="91"/>
  <c r="J97" i="91"/>
  <c r="J98" i="91"/>
  <c r="J99" i="91"/>
  <c r="K99" i="91"/>
  <c r="L96" i="91" s="1"/>
  <c r="J100" i="91"/>
  <c r="J101" i="91"/>
  <c r="J103" i="91"/>
  <c r="K103" i="91" s="1"/>
  <c r="J104" i="91"/>
  <c r="K104" i="91" s="1"/>
  <c r="L104" i="91" s="1"/>
  <c r="J105" i="91"/>
  <c r="J106" i="91"/>
  <c r="J107" i="91"/>
  <c r="K107" i="91"/>
  <c r="J108" i="91"/>
  <c r="J109" i="91"/>
  <c r="K108" i="91" s="1"/>
  <c r="J110" i="91"/>
  <c r="J111" i="91"/>
  <c r="K111" i="91" s="1"/>
  <c r="J112" i="91"/>
  <c r="K112" i="91" s="1"/>
  <c r="L112" i="91" s="1"/>
  <c r="J113" i="91"/>
  <c r="J114" i="91"/>
  <c r="J115" i="91"/>
  <c r="K115" i="91"/>
  <c r="J116" i="91"/>
  <c r="K116" i="91" s="1"/>
  <c r="L116" i="91" s="1"/>
  <c r="J117" i="91"/>
  <c r="J118" i="91"/>
  <c r="J119" i="91"/>
  <c r="K119" i="91" s="1"/>
  <c r="J120" i="91"/>
  <c r="K120" i="91"/>
  <c r="J121" i="91"/>
  <c r="J122" i="91"/>
  <c r="J123" i="91"/>
  <c r="K123" i="91"/>
  <c r="L120" i="91" s="1"/>
  <c r="J124" i="91"/>
  <c r="J125" i="91"/>
  <c r="K124" i="91" s="1"/>
  <c r="J126" i="91"/>
  <c r="J127" i="91"/>
  <c r="K127" i="91"/>
  <c r="L124" i="91" s="1"/>
  <c r="J128" i="91"/>
  <c r="K128" i="91" s="1"/>
  <c r="L128" i="91" s="1"/>
  <c r="J129" i="91"/>
  <c r="J130" i="91"/>
  <c r="J131" i="91"/>
  <c r="K131" i="91"/>
  <c r="J132" i="91"/>
  <c r="J133" i="91"/>
  <c r="K132" i="91" s="1"/>
  <c r="L132" i="91" s="1"/>
  <c r="J134" i="91"/>
  <c r="J135" i="91"/>
  <c r="K135" i="91" s="1"/>
  <c r="J136" i="91"/>
  <c r="K136" i="91"/>
  <c r="L136" i="91" s="1"/>
  <c r="J137" i="91"/>
  <c r="J138" i="91"/>
  <c r="J139" i="91"/>
  <c r="K139" i="91" s="1"/>
  <c r="J140" i="91"/>
  <c r="K140" i="91"/>
  <c r="J141" i="91"/>
  <c r="J142" i="91"/>
  <c r="J143" i="91"/>
  <c r="K143" i="91"/>
  <c r="L140" i="91" s="1"/>
  <c r="J144" i="91"/>
  <c r="J145" i="91"/>
  <c r="J146" i="91"/>
  <c r="J147" i="91"/>
  <c r="K147" i="91"/>
  <c r="J148" i="91"/>
  <c r="K148" i="91" s="1"/>
  <c r="J149" i="91"/>
  <c r="J150" i="91"/>
  <c r="J151" i="91"/>
  <c r="K151" i="91" s="1"/>
  <c r="J152" i="91"/>
  <c r="K152" i="91" s="1"/>
  <c r="J153" i="91"/>
  <c r="J154" i="91"/>
  <c r="J155" i="91"/>
  <c r="K155" i="91" s="1"/>
  <c r="J156" i="91"/>
  <c r="K156" i="91"/>
  <c r="L156" i="91" s="1"/>
  <c r="J157" i="91"/>
  <c r="J158" i="91"/>
  <c r="J159" i="91"/>
  <c r="K159" i="91" s="1"/>
  <c r="J160" i="91"/>
  <c r="J161" i="91"/>
  <c r="J162" i="91"/>
  <c r="J163" i="91"/>
  <c r="K163" i="91"/>
  <c r="K164" i="91"/>
  <c r="L164" i="91" s="1"/>
  <c r="K167" i="91"/>
  <c r="K168" i="91"/>
  <c r="L168" i="91" s="1"/>
  <c r="K171" i="91"/>
  <c r="J172" i="91"/>
  <c r="K172" i="91"/>
  <c r="L172" i="91" s="1"/>
  <c r="J173" i="91"/>
  <c r="J174" i="91"/>
  <c r="J175" i="91"/>
  <c r="K175" i="91" s="1"/>
  <c r="J176" i="91"/>
  <c r="J177" i="91"/>
  <c r="J178" i="91"/>
  <c r="J179" i="91"/>
  <c r="K179" i="91"/>
  <c r="J180" i="91"/>
  <c r="K180" i="91"/>
  <c r="L180" i="91" s="1"/>
  <c r="J181" i="91"/>
  <c r="J182" i="91"/>
  <c r="J183" i="91"/>
  <c r="K183" i="91" s="1"/>
  <c r="J184" i="91"/>
  <c r="K184" i="91" s="1"/>
  <c r="O184" i="91"/>
  <c r="P184" i="91"/>
  <c r="J185" i="91"/>
  <c r="J186" i="91"/>
  <c r="J187" i="91"/>
  <c r="K187" i="91"/>
  <c r="J188" i="91"/>
  <c r="J189" i="91"/>
  <c r="J190" i="91"/>
  <c r="J191" i="91"/>
  <c r="K191" i="91" s="1"/>
  <c r="J192" i="91"/>
  <c r="K192" i="91"/>
  <c r="L192" i="91" s="1"/>
  <c r="J193" i="91"/>
  <c r="J194" i="91"/>
  <c r="J195" i="91"/>
  <c r="K195" i="91" s="1"/>
  <c r="J196" i="91"/>
  <c r="J197" i="91"/>
  <c r="K196" i="91" s="1"/>
  <c r="L196" i="91" s="1"/>
  <c r="J198" i="91"/>
  <c r="J199" i="91"/>
  <c r="K199" i="91"/>
  <c r="J200" i="91"/>
  <c r="J201" i="91"/>
  <c r="J202" i="91"/>
  <c r="J203" i="91"/>
  <c r="K203" i="91"/>
  <c r="J204" i="91"/>
  <c r="K204" i="91"/>
  <c r="L204" i="91" s="1"/>
  <c r="J205" i="91"/>
  <c r="J206" i="91"/>
  <c r="J207" i="91"/>
  <c r="K207" i="91" s="1"/>
  <c r="J208" i="91"/>
  <c r="K208" i="91" s="1"/>
  <c r="J209" i="91"/>
  <c r="J210" i="91"/>
  <c r="J211" i="91"/>
  <c r="K211" i="91" s="1"/>
  <c r="J212" i="91"/>
  <c r="K212" i="91"/>
  <c r="L212" i="91" s="1"/>
  <c r="J213" i="91"/>
  <c r="J214" i="91"/>
  <c r="J215" i="91"/>
  <c r="K215" i="91" s="1"/>
  <c r="J216" i="91"/>
  <c r="J217" i="91"/>
  <c r="J218" i="91"/>
  <c r="J219" i="91"/>
  <c r="K219" i="91"/>
  <c r="J220" i="91"/>
  <c r="K220" i="91"/>
  <c r="L220" i="91" s="1"/>
  <c r="J221" i="91"/>
  <c r="J222" i="91"/>
  <c r="J223" i="91"/>
  <c r="K223" i="91" s="1"/>
  <c r="J224" i="91"/>
  <c r="K224" i="91" s="1"/>
  <c r="L224" i="91" s="1"/>
  <c r="J225" i="91"/>
  <c r="J226" i="91"/>
  <c r="J227" i="91"/>
  <c r="K227" i="91" s="1"/>
  <c r="L228" i="91"/>
  <c r="G242" i="91"/>
  <c r="G245" i="91" s="1"/>
  <c r="H242" i="91"/>
  <c r="H245" i="91" s="1"/>
  <c r="I242" i="91"/>
  <c r="G243" i="91"/>
  <c r="H243" i="91"/>
  <c r="I243" i="91"/>
  <c r="G244" i="91"/>
  <c r="H244" i="91"/>
  <c r="I244" i="91"/>
  <c r="J245" i="91"/>
  <c r="K245" i="91" s="1"/>
  <c r="H246" i="91"/>
  <c r="I246" i="91"/>
  <c r="H247" i="91"/>
  <c r="I247" i="91"/>
  <c r="H248" i="91"/>
  <c r="I248" i="91"/>
  <c r="J4" i="90"/>
  <c r="K4" i="90" s="1"/>
  <c r="J5" i="90"/>
  <c r="J6" i="90"/>
  <c r="J7" i="90"/>
  <c r="K7" i="90" s="1"/>
  <c r="J8" i="90"/>
  <c r="K8" i="90"/>
  <c r="L8" i="90" s="1"/>
  <c r="J9" i="90"/>
  <c r="J10" i="90"/>
  <c r="J11" i="90"/>
  <c r="K11" i="90" s="1"/>
  <c r="J12" i="90"/>
  <c r="J13" i="90"/>
  <c r="J14" i="90"/>
  <c r="J15" i="90"/>
  <c r="K15" i="90"/>
  <c r="J16" i="90"/>
  <c r="K16" i="90"/>
  <c r="L16" i="90" s="1"/>
  <c r="J17" i="90"/>
  <c r="J19" i="90"/>
  <c r="K19" i="90"/>
  <c r="J20" i="90"/>
  <c r="J21" i="90"/>
  <c r="K20" i="90" s="1"/>
  <c r="J22" i="90"/>
  <c r="J23" i="90"/>
  <c r="K23" i="90" s="1"/>
  <c r="J24" i="90"/>
  <c r="K24" i="90" s="1"/>
  <c r="L24" i="90" s="1"/>
  <c r="J25" i="90"/>
  <c r="J26" i="90"/>
  <c r="J27" i="90"/>
  <c r="K27" i="90"/>
  <c r="J28" i="90"/>
  <c r="K28" i="90" s="1"/>
  <c r="L28" i="90" s="1"/>
  <c r="J29" i="90"/>
  <c r="J30" i="90"/>
  <c r="J31" i="90"/>
  <c r="K31" i="90" s="1"/>
  <c r="J32" i="90"/>
  <c r="K32" i="90"/>
  <c r="J33" i="90"/>
  <c r="J34" i="90"/>
  <c r="J35" i="90"/>
  <c r="K35" i="90"/>
  <c r="L32" i="90" s="1"/>
  <c r="J36" i="90"/>
  <c r="J37" i="90"/>
  <c r="J38" i="90"/>
  <c r="J39" i="90"/>
  <c r="J40" i="90"/>
  <c r="J41" i="90"/>
  <c r="K40" i="90" s="1"/>
  <c r="J42" i="90"/>
  <c r="J43" i="90"/>
  <c r="K43" i="90"/>
  <c r="L40" i="90" s="1"/>
  <c r="J44" i="90"/>
  <c r="K44" i="90" s="1"/>
  <c r="L44" i="90" s="1"/>
  <c r="J45" i="90"/>
  <c r="J46" i="90"/>
  <c r="J47" i="90"/>
  <c r="K47" i="90"/>
  <c r="J48" i="90"/>
  <c r="J49" i="90"/>
  <c r="K48" i="90" s="1"/>
  <c r="L48" i="90" s="1"/>
  <c r="J50" i="90"/>
  <c r="J51" i="90"/>
  <c r="K51" i="90" s="1"/>
  <c r="J52" i="90"/>
  <c r="J53" i="90"/>
  <c r="J54" i="90"/>
  <c r="K52" i="90" s="1"/>
  <c r="L52" i="90" s="1"/>
  <c r="J55" i="90"/>
  <c r="K55" i="90" s="1"/>
  <c r="J56" i="90"/>
  <c r="K56" i="90"/>
  <c r="J57" i="90"/>
  <c r="J58" i="90"/>
  <c r="J59" i="90"/>
  <c r="K59" i="90"/>
  <c r="L56" i="90" s="1"/>
  <c r="J60" i="90"/>
  <c r="J61" i="90"/>
  <c r="J62" i="90"/>
  <c r="J63" i="90"/>
  <c r="K63" i="90"/>
  <c r="J64" i="90"/>
  <c r="J65" i="90"/>
  <c r="J66" i="90"/>
  <c r="J67" i="90"/>
  <c r="K67" i="90" s="1"/>
  <c r="J68" i="90"/>
  <c r="K68" i="90"/>
  <c r="L68" i="90" s="1"/>
  <c r="J69" i="90"/>
  <c r="J70" i="90"/>
  <c r="J71" i="90"/>
  <c r="K71" i="90" s="1"/>
  <c r="J72" i="90"/>
  <c r="K72" i="90"/>
  <c r="J73" i="90"/>
  <c r="J74" i="90"/>
  <c r="J75" i="90"/>
  <c r="K75" i="90"/>
  <c r="L72" i="90" s="1"/>
  <c r="J76" i="90"/>
  <c r="K76" i="90" s="1"/>
  <c r="J77" i="90"/>
  <c r="J78" i="90"/>
  <c r="J79" i="90"/>
  <c r="K79" i="90"/>
  <c r="L76" i="90" s="1"/>
  <c r="J80" i="90"/>
  <c r="J81" i="90"/>
  <c r="J82" i="90"/>
  <c r="J83" i="90"/>
  <c r="K83" i="90" s="1"/>
  <c r="J84" i="90"/>
  <c r="J85" i="90"/>
  <c r="J86" i="90"/>
  <c r="K84" i="90" s="1"/>
  <c r="L84" i="90" s="1"/>
  <c r="J87" i="90"/>
  <c r="K87" i="90" s="1"/>
  <c r="J88" i="90"/>
  <c r="K88" i="90"/>
  <c r="J89" i="90"/>
  <c r="J90" i="90"/>
  <c r="J91" i="90"/>
  <c r="K91" i="90"/>
  <c r="L88" i="90" s="1"/>
  <c r="J92" i="90"/>
  <c r="J93" i="90"/>
  <c r="J94" i="90"/>
  <c r="J95" i="90"/>
  <c r="K95" i="90"/>
  <c r="J96" i="90"/>
  <c r="J97" i="90"/>
  <c r="J98" i="90"/>
  <c r="J99" i="90"/>
  <c r="K99" i="90" s="1"/>
  <c r="J100" i="90"/>
  <c r="K100" i="90"/>
  <c r="L100" i="90" s="1"/>
  <c r="J101" i="90"/>
  <c r="J102" i="90"/>
  <c r="J103" i="90"/>
  <c r="K103" i="90" s="1"/>
  <c r="J104" i="90"/>
  <c r="K104" i="90"/>
  <c r="J105" i="90"/>
  <c r="J106" i="90"/>
  <c r="J107" i="90"/>
  <c r="K107" i="90"/>
  <c r="L104" i="90" s="1"/>
  <c r="J108" i="90"/>
  <c r="K108" i="90" s="1"/>
  <c r="J109" i="90"/>
  <c r="J110" i="90"/>
  <c r="J111" i="90"/>
  <c r="K111" i="90"/>
  <c r="L108" i="90" s="1"/>
  <c r="J112" i="90"/>
  <c r="J113" i="90"/>
  <c r="J114" i="90"/>
  <c r="J115" i="90"/>
  <c r="K115" i="90" s="1"/>
  <c r="J116" i="90"/>
  <c r="J117" i="90"/>
  <c r="J118" i="90"/>
  <c r="K116" i="90" s="1"/>
  <c r="L116" i="90" s="1"/>
  <c r="J119" i="90"/>
  <c r="K119" i="90" s="1"/>
  <c r="J120" i="90"/>
  <c r="K120" i="90"/>
  <c r="J121" i="90"/>
  <c r="J122" i="90"/>
  <c r="J123" i="90"/>
  <c r="K123" i="90"/>
  <c r="L120" i="90" s="1"/>
  <c r="J124" i="90"/>
  <c r="J125" i="90"/>
  <c r="J126" i="90"/>
  <c r="J127" i="90"/>
  <c r="K127" i="90"/>
  <c r="J128" i="90"/>
  <c r="J129" i="90"/>
  <c r="J130" i="90"/>
  <c r="J131" i="90"/>
  <c r="K131" i="90" s="1"/>
  <c r="J132" i="90"/>
  <c r="K132" i="90"/>
  <c r="L132" i="90" s="1"/>
  <c r="J133" i="90"/>
  <c r="J134" i="90"/>
  <c r="J135" i="90"/>
  <c r="K135" i="90" s="1"/>
  <c r="J136" i="90"/>
  <c r="K136" i="90"/>
  <c r="J137" i="90"/>
  <c r="J138" i="90"/>
  <c r="J139" i="90"/>
  <c r="K139" i="90"/>
  <c r="L136" i="90" s="1"/>
  <c r="J140" i="90"/>
  <c r="K140" i="90" s="1"/>
  <c r="J141" i="90"/>
  <c r="J142" i="90"/>
  <c r="J143" i="90"/>
  <c r="K143" i="90"/>
  <c r="L140" i="90" s="1"/>
  <c r="J144" i="90"/>
  <c r="J146" i="90"/>
  <c r="J147" i="90"/>
  <c r="K147" i="90" s="1"/>
  <c r="J148" i="90"/>
  <c r="K148" i="90"/>
  <c r="J149" i="90"/>
  <c r="J150" i="90"/>
  <c r="J151" i="90"/>
  <c r="K151" i="90"/>
  <c r="L148" i="90" s="1"/>
  <c r="J152" i="90"/>
  <c r="K152" i="90" s="1"/>
  <c r="J153" i="90"/>
  <c r="J154" i="90"/>
  <c r="J155" i="90"/>
  <c r="K155" i="90"/>
  <c r="L152" i="90" s="1"/>
  <c r="J156" i="90"/>
  <c r="J157" i="90"/>
  <c r="J158" i="90"/>
  <c r="J159" i="90"/>
  <c r="K159" i="90" s="1"/>
  <c r="J160" i="90"/>
  <c r="J161" i="90"/>
  <c r="J162" i="90"/>
  <c r="K160" i="90" s="1"/>
  <c r="L160" i="90" s="1"/>
  <c r="J163" i="90"/>
  <c r="K163" i="90" s="1"/>
  <c r="J164" i="90"/>
  <c r="K164" i="90"/>
  <c r="J165" i="90"/>
  <c r="J166" i="90"/>
  <c r="J167" i="90"/>
  <c r="K167" i="90"/>
  <c r="L164" i="90" s="1"/>
  <c r="J168" i="90"/>
  <c r="J169" i="90"/>
  <c r="J170" i="90"/>
  <c r="J171" i="90"/>
  <c r="K171" i="90"/>
  <c r="J172" i="90"/>
  <c r="J173" i="90"/>
  <c r="J174" i="90"/>
  <c r="J175" i="90"/>
  <c r="K175" i="90" s="1"/>
  <c r="J176" i="90"/>
  <c r="K176" i="90"/>
  <c r="L176" i="90" s="1"/>
  <c r="J177" i="90"/>
  <c r="J178" i="90"/>
  <c r="J179" i="90"/>
  <c r="K179" i="90" s="1"/>
  <c r="J180" i="90"/>
  <c r="K180" i="90"/>
  <c r="J181" i="90"/>
  <c r="J182" i="90"/>
  <c r="J183" i="90"/>
  <c r="K183" i="90"/>
  <c r="L180" i="90" s="1"/>
  <c r="J184" i="90"/>
  <c r="O184" i="90"/>
  <c r="P184" i="90"/>
  <c r="J185" i="90"/>
  <c r="J186" i="90"/>
  <c r="J187" i="90"/>
  <c r="K187" i="90" s="1"/>
  <c r="J188" i="90"/>
  <c r="K188" i="90"/>
  <c r="J189" i="90"/>
  <c r="J190" i="90"/>
  <c r="J191" i="90"/>
  <c r="K191" i="90"/>
  <c r="L188" i="90" s="1"/>
  <c r="J192" i="90"/>
  <c r="J193" i="90"/>
  <c r="J194" i="90"/>
  <c r="J195" i="90"/>
  <c r="K195" i="90"/>
  <c r="J196" i="90"/>
  <c r="J197" i="90"/>
  <c r="J198" i="90"/>
  <c r="J199" i="90"/>
  <c r="K199" i="90" s="1"/>
  <c r="J200" i="90"/>
  <c r="K200" i="90"/>
  <c r="L200" i="90" s="1"/>
  <c r="J201" i="90"/>
  <c r="J202" i="90"/>
  <c r="J203" i="90"/>
  <c r="K203" i="90" s="1"/>
  <c r="J204" i="90"/>
  <c r="K204" i="90"/>
  <c r="J205" i="90"/>
  <c r="J206" i="90"/>
  <c r="J207" i="90"/>
  <c r="K207" i="90"/>
  <c r="L204" i="90" s="1"/>
  <c r="J208" i="90"/>
  <c r="K208" i="90" s="1"/>
  <c r="J209" i="90"/>
  <c r="J210" i="90"/>
  <c r="J211" i="90"/>
  <c r="K211" i="90"/>
  <c r="L208" i="90" s="1"/>
  <c r="J212" i="90"/>
  <c r="J213" i="90"/>
  <c r="J214" i="90"/>
  <c r="J215" i="90"/>
  <c r="K215" i="90" s="1"/>
  <c r="J216" i="90"/>
  <c r="J217" i="90"/>
  <c r="J218" i="90"/>
  <c r="K216" i="90" s="1"/>
  <c r="L216" i="90" s="1"/>
  <c r="J219" i="90"/>
  <c r="K219" i="90" s="1"/>
  <c r="J220" i="90"/>
  <c r="K220" i="90"/>
  <c r="J221" i="90"/>
  <c r="J222" i="90"/>
  <c r="J223" i="90"/>
  <c r="K223" i="90"/>
  <c r="L220" i="90" s="1"/>
  <c r="J224" i="90"/>
  <c r="J225" i="90"/>
  <c r="J226" i="90"/>
  <c r="J227" i="90"/>
  <c r="K227" i="90"/>
  <c r="G242" i="90"/>
  <c r="H242" i="90"/>
  <c r="H245" i="90" s="1"/>
  <c r="I242" i="90"/>
  <c r="G243" i="90"/>
  <c r="H243" i="90"/>
  <c r="I243" i="90"/>
  <c r="G244" i="90"/>
  <c r="H244" i="90"/>
  <c r="I244" i="90"/>
  <c r="I245" i="90"/>
  <c r="J245" i="90"/>
  <c r="H246" i="90"/>
  <c r="I246" i="90"/>
  <c r="H247" i="90"/>
  <c r="I247" i="90"/>
  <c r="H248" i="90"/>
  <c r="I248" i="90"/>
  <c r="J261" i="90"/>
  <c r="K261" i="90" s="1"/>
  <c r="L261" i="90" s="1"/>
  <c r="J262" i="90"/>
  <c r="J263" i="90"/>
  <c r="J264" i="90"/>
  <c r="K264" i="90" s="1"/>
  <c r="J265" i="90"/>
  <c r="K265" i="90" s="1"/>
  <c r="L265" i="90" s="1"/>
  <c r="J266" i="90"/>
  <c r="J267" i="90"/>
  <c r="J268" i="90"/>
  <c r="K268" i="90" s="1"/>
  <c r="J270" i="90"/>
  <c r="J271" i="90"/>
  <c r="J274" i="90"/>
  <c r="J275" i="90"/>
  <c r="J276" i="90"/>
  <c r="J4" i="89"/>
  <c r="K4" i="89" s="1"/>
  <c r="J5" i="89"/>
  <c r="J6" i="89"/>
  <c r="J7" i="89"/>
  <c r="K7" i="89" s="1"/>
  <c r="J8" i="89"/>
  <c r="K8" i="89"/>
  <c r="L8" i="89" s="1"/>
  <c r="J9" i="89"/>
  <c r="J10" i="89"/>
  <c r="J11" i="89"/>
  <c r="K11" i="89" s="1"/>
  <c r="J12" i="89"/>
  <c r="K12" i="89" s="1"/>
  <c r="L12" i="89" s="1"/>
  <c r="J13" i="89"/>
  <c r="J14" i="89"/>
  <c r="J15" i="89"/>
  <c r="K15" i="89"/>
  <c r="J16" i="89"/>
  <c r="K16" i="89" s="1"/>
  <c r="L16" i="89" s="1"/>
  <c r="J17" i="89"/>
  <c r="J18" i="89"/>
  <c r="J19" i="89"/>
  <c r="K19" i="89" s="1"/>
  <c r="J20" i="89"/>
  <c r="K20" i="89" s="1"/>
  <c r="J21" i="89"/>
  <c r="J22" i="89"/>
  <c r="J23" i="89"/>
  <c r="K23" i="89" s="1"/>
  <c r="J24" i="89"/>
  <c r="K24" i="89"/>
  <c r="L24" i="89" s="1"/>
  <c r="J25" i="89"/>
  <c r="J26" i="89"/>
  <c r="J27" i="89"/>
  <c r="K27" i="89" s="1"/>
  <c r="J28" i="89"/>
  <c r="K28" i="89" s="1"/>
  <c r="L28" i="89" s="1"/>
  <c r="J29" i="89"/>
  <c r="J30" i="89"/>
  <c r="J31" i="89"/>
  <c r="K31" i="89"/>
  <c r="J32" i="89"/>
  <c r="J33" i="89"/>
  <c r="J34" i="89"/>
  <c r="J35" i="89"/>
  <c r="K35" i="89" s="1"/>
  <c r="J36" i="89"/>
  <c r="J37" i="89"/>
  <c r="J38" i="89"/>
  <c r="J39" i="89"/>
  <c r="J40" i="89"/>
  <c r="K40" i="89" s="1"/>
  <c r="J41" i="89"/>
  <c r="J43" i="89"/>
  <c r="K43" i="89"/>
  <c r="J44" i="89"/>
  <c r="K44" i="89" s="1"/>
  <c r="J45" i="89"/>
  <c r="J46" i="89"/>
  <c r="J47" i="89"/>
  <c r="K47" i="89"/>
  <c r="L44" i="89" s="1"/>
  <c r="J48" i="89"/>
  <c r="J49" i="89"/>
  <c r="J50" i="89"/>
  <c r="J51" i="89"/>
  <c r="K51" i="89" s="1"/>
  <c r="J52" i="89"/>
  <c r="K52" i="89"/>
  <c r="L52" i="89" s="1"/>
  <c r="J53" i="89"/>
  <c r="J54" i="89"/>
  <c r="J55" i="89"/>
  <c r="K55" i="89" s="1"/>
  <c r="J56" i="89"/>
  <c r="K56" i="89"/>
  <c r="J57" i="89"/>
  <c r="J58" i="89"/>
  <c r="J59" i="89"/>
  <c r="K59" i="89"/>
  <c r="L56" i="89" s="1"/>
  <c r="J60" i="89"/>
  <c r="J61" i="89"/>
  <c r="J62" i="89"/>
  <c r="J63" i="89"/>
  <c r="K63" i="89"/>
  <c r="J64" i="89"/>
  <c r="J65" i="89"/>
  <c r="J66" i="89"/>
  <c r="J67" i="89"/>
  <c r="K67" i="89" s="1"/>
  <c r="J68" i="89"/>
  <c r="J69" i="89"/>
  <c r="J70" i="89"/>
  <c r="K68" i="89" s="1"/>
  <c r="L68" i="89" s="1"/>
  <c r="J71" i="89"/>
  <c r="K71" i="89" s="1"/>
  <c r="J72" i="89"/>
  <c r="K72" i="89"/>
  <c r="J73" i="89"/>
  <c r="J74" i="89"/>
  <c r="J75" i="89"/>
  <c r="K75" i="89"/>
  <c r="L72" i="89" s="1"/>
  <c r="J76" i="89"/>
  <c r="K76" i="89" s="1"/>
  <c r="J77" i="89"/>
  <c r="J78" i="89"/>
  <c r="J79" i="89"/>
  <c r="K79" i="89"/>
  <c r="L76" i="89" s="1"/>
  <c r="J80" i="89"/>
  <c r="J81" i="89"/>
  <c r="J82" i="89"/>
  <c r="J83" i="89"/>
  <c r="K83" i="89" s="1"/>
  <c r="J84" i="89"/>
  <c r="K84" i="89"/>
  <c r="L84" i="89" s="1"/>
  <c r="J85" i="89"/>
  <c r="J86" i="89"/>
  <c r="J87" i="89"/>
  <c r="K87" i="89" s="1"/>
  <c r="J88" i="89"/>
  <c r="K88" i="89"/>
  <c r="J89" i="89"/>
  <c r="J90" i="89"/>
  <c r="J91" i="89"/>
  <c r="K91" i="89"/>
  <c r="L88" i="89" s="1"/>
  <c r="J92" i="89"/>
  <c r="J93" i="89"/>
  <c r="J94" i="89"/>
  <c r="J95" i="89"/>
  <c r="K95" i="89"/>
  <c r="J96" i="89"/>
  <c r="J97" i="89"/>
  <c r="J98" i="89"/>
  <c r="J99" i="89"/>
  <c r="K99" i="89" s="1"/>
  <c r="J100" i="89"/>
  <c r="K100" i="89"/>
  <c r="J101" i="89"/>
  <c r="J103" i="89"/>
  <c r="K103" i="89" s="1"/>
  <c r="J104" i="89"/>
  <c r="J105" i="89"/>
  <c r="J107" i="89"/>
  <c r="K107" i="89" s="1"/>
  <c r="J108" i="89"/>
  <c r="K108" i="89" s="1"/>
  <c r="L108" i="89" s="1"/>
  <c r="J109" i="89"/>
  <c r="J110" i="89"/>
  <c r="J111" i="89"/>
  <c r="K111" i="89" s="1"/>
  <c r="J112" i="89"/>
  <c r="K112" i="89"/>
  <c r="J113" i="89"/>
  <c r="J114" i="89"/>
  <c r="J115" i="89"/>
  <c r="K115" i="89" s="1"/>
  <c r="J116" i="89"/>
  <c r="J117" i="89"/>
  <c r="J118" i="89"/>
  <c r="J119" i="89"/>
  <c r="K119" i="89"/>
  <c r="J120" i="89"/>
  <c r="J121" i="89"/>
  <c r="J122" i="89"/>
  <c r="J123" i="89"/>
  <c r="K123" i="89" s="1"/>
  <c r="J124" i="89"/>
  <c r="K124" i="89" s="1"/>
  <c r="L124" i="89" s="1"/>
  <c r="J125" i="89"/>
  <c r="J126" i="89"/>
  <c r="J127" i="89"/>
  <c r="K127" i="89" s="1"/>
  <c r="J128" i="89"/>
  <c r="K128" i="89"/>
  <c r="J129" i="89"/>
  <c r="J130" i="89"/>
  <c r="J131" i="89"/>
  <c r="K131" i="89" s="1"/>
  <c r="J132" i="89"/>
  <c r="J133" i="89"/>
  <c r="J134" i="89"/>
  <c r="J135" i="89"/>
  <c r="K135" i="89"/>
  <c r="J136" i="89"/>
  <c r="K136" i="89" s="1"/>
  <c r="L136" i="89" s="1"/>
  <c r="J137" i="89"/>
  <c r="J138" i="89"/>
  <c r="J139" i="89"/>
  <c r="K139" i="89" s="1"/>
  <c r="J140" i="89"/>
  <c r="K140" i="89" s="1"/>
  <c r="L140" i="89" s="1"/>
  <c r="J141" i="89"/>
  <c r="J142" i="89"/>
  <c r="J143" i="89"/>
  <c r="K143" i="89" s="1"/>
  <c r="J144" i="89"/>
  <c r="K144" i="89"/>
  <c r="J145" i="89"/>
  <c r="J146" i="89"/>
  <c r="J147" i="89"/>
  <c r="K147" i="89" s="1"/>
  <c r="J148" i="89"/>
  <c r="J149" i="89"/>
  <c r="J150" i="89"/>
  <c r="J151" i="89"/>
  <c r="K151" i="89"/>
  <c r="J152" i="89"/>
  <c r="J153" i="89"/>
  <c r="J154" i="89"/>
  <c r="J155" i="89"/>
  <c r="K155" i="89" s="1"/>
  <c r="J156" i="89"/>
  <c r="K156" i="89" s="1"/>
  <c r="L156" i="89" s="1"/>
  <c r="J157" i="89"/>
  <c r="J158" i="89"/>
  <c r="J159" i="89"/>
  <c r="K159" i="89" s="1"/>
  <c r="J160" i="89"/>
  <c r="K160" i="89"/>
  <c r="J161" i="89"/>
  <c r="J162" i="89"/>
  <c r="J163" i="89"/>
  <c r="K163" i="89" s="1"/>
  <c r="J164" i="89"/>
  <c r="J165" i="89"/>
  <c r="J166" i="89"/>
  <c r="J167" i="89"/>
  <c r="K167" i="89"/>
  <c r="J168" i="89"/>
  <c r="K168" i="89" s="1"/>
  <c r="L168" i="89" s="1"/>
  <c r="J169" i="89"/>
  <c r="J170" i="89"/>
  <c r="J171" i="89"/>
  <c r="K171" i="89" s="1"/>
  <c r="J172" i="89"/>
  <c r="K172" i="89" s="1"/>
  <c r="L172" i="89" s="1"/>
  <c r="J173" i="89"/>
  <c r="J174" i="89"/>
  <c r="J175" i="89"/>
  <c r="K175" i="89" s="1"/>
  <c r="J176" i="89"/>
  <c r="K176" i="89"/>
  <c r="J177" i="89"/>
  <c r="J178" i="89"/>
  <c r="J179" i="89"/>
  <c r="K179" i="89" s="1"/>
  <c r="J180" i="89"/>
  <c r="J181" i="89"/>
  <c r="J182" i="89"/>
  <c r="J183" i="89"/>
  <c r="K183" i="89"/>
  <c r="J184" i="89"/>
  <c r="K184" i="89" s="1"/>
  <c r="O184" i="89"/>
  <c r="P184" i="89"/>
  <c r="J185" i="89"/>
  <c r="J186" i="89"/>
  <c r="J187" i="89"/>
  <c r="K187" i="89"/>
  <c r="J188" i="89"/>
  <c r="J189" i="89"/>
  <c r="J190" i="89"/>
  <c r="J191" i="89"/>
  <c r="K191" i="89"/>
  <c r="J192" i="89"/>
  <c r="J193" i="89"/>
  <c r="J194" i="89"/>
  <c r="J195" i="89"/>
  <c r="K195" i="89" s="1"/>
  <c r="J196" i="89"/>
  <c r="K196" i="89"/>
  <c r="L196" i="89" s="1"/>
  <c r="J197" i="89"/>
  <c r="J198" i="89"/>
  <c r="J199" i="89"/>
  <c r="K199" i="89" s="1"/>
  <c r="J200" i="89"/>
  <c r="K200" i="89"/>
  <c r="J201" i="89"/>
  <c r="J202" i="89"/>
  <c r="J203" i="89"/>
  <c r="K203" i="89"/>
  <c r="L200" i="89" s="1"/>
  <c r="J204" i="89"/>
  <c r="K204" i="89" s="1"/>
  <c r="J205" i="89"/>
  <c r="J206" i="89"/>
  <c r="J207" i="89"/>
  <c r="K207" i="89"/>
  <c r="L204" i="89" s="1"/>
  <c r="J208" i="89"/>
  <c r="J209" i="89"/>
  <c r="J210" i="89"/>
  <c r="J211" i="89"/>
  <c r="K211" i="89" s="1"/>
  <c r="J212" i="89"/>
  <c r="J213" i="89"/>
  <c r="J214" i="89"/>
  <c r="K212" i="89" s="1"/>
  <c r="L212" i="89" s="1"/>
  <c r="J215" i="89"/>
  <c r="K215" i="89" s="1"/>
  <c r="J216" i="89"/>
  <c r="K216" i="89"/>
  <c r="J217" i="89"/>
  <c r="J218" i="89"/>
  <c r="J219" i="89"/>
  <c r="K219" i="89"/>
  <c r="L216" i="89" s="1"/>
  <c r="J220" i="89"/>
  <c r="J221" i="89"/>
  <c r="J222" i="89"/>
  <c r="J223" i="89"/>
  <c r="K223" i="89"/>
  <c r="J224" i="89"/>
  <c r="J225" i="89"/>
  <c r="J226" i="89"/>
  <c r="J227" i="89"/>
  <c r="K227" i="89" s="1"/>
  <c r="J228" i="89"/>
  <c r="J229" i="89"/>
  <c r="J230" i="89"/>
  <c r="J231" i="89"/>
  <c r="J232" i="89"/>
  <c r="L236" i="89"/>
  <c r="G242" i="89"/>
  <c r="H242" i="89"/>
  <c r="I242" i="89"/>
  <c r="G243" i="89"/>
  <c r="H243" i="89"/>
  <c r="I243" i="89"/>
  <c r="G244" i="89"/>
  <c r="H244" i="89"/>
  <c r="H245" i="89" s="1"/>
  <c r="I244" i="89"/>
  <c r="I245" i="89"/>
  <c r="J245" i="89"/>
  <c r="H246" i="89"/>
  <c r="I246" i="89"/>
  <c r="H247" i="89"/>
  <c r="I247" i="89"/>
  <c r="H248" i="89"/>
  <c r="I248" i="89"/>
  <c r="J4" i="88"/>
  <c r="K4" i="88" s="1"/>
  <c r="J5" i="88"/>
  <c r="J6" i="88"/>
  <c r="J7" i="88"/>
  <c r="K7" i="88"/>
  <c r="L4" i="88" s="1"/>
  <c r="J8" i="88"/>
  <c r="J9" i="88"/>
  <c r="J11" i="88"/>
  <c r="K11" i="88" s="1"/>
  <c r="J12" i="88"/>
  <c r="J13" i="88"/>
  <c r="K12" i="88" s="1"/>
  <c r="L12" i="88" s="1"/>
  <c r="J15" i="88"/>
  <c r="K15" i="88"/>
  <c r="J16" i="88"/>
  <c r="J17" i="88"/>
  <c r="J18" i="88"/>
  <c r="J19" i="88"/>
  <c r="K19" i="88" s="1"/>
  <c r="J20" i="88"/>
  <c r="K20" i="88"/>
  <c r="L20" i="88" s="1"/>
  <c r="J21" i="88"/>
  <c r="J22" i="88"/>
  <c r="J23" i="88"/>
  <c r="K23" i="88" s="1"/>
  <c r="J24" i="88"/>
  <c r="K24" i="88"/>
  <c r="J25" i="88"/>
  <c r="J26" i="88"/>
  <c r="J27" i="88"/>
  <c r="K27" i="88"/>
  <c r="L24" i="88" s="1"/>
  <c r="J28" i="88"/>
  <c r="J29" i="88"/>
  <c r="J30" i="88"/>
  <c r="J31" i="88"/>
  <c r="K31" i="88"/>
  <c r="J32" i="88"/>
  <c r="K32" i="88"/>
  <c r="L32" i="88" s="1"/>
  <c r="J33" i="88"/>
  <c r="J34" i="88"/>
  <c r="J35" i="88"/>
  <c r="K35" i="88" s="1"/>
  <c r="J36" i="88"/>
  <c r="J37" i="88"/>
  <c r="J38" i="88"/>
  <c r="J39" i="88"/>
  <c r="J40" i="88"/>
  <c r="K40" i="88" s="1"/>
  <c r="L40" i="88" s="1"/>
  <c r="J41" i="88"/>
  <c r="J42" i="88"/>
  <c r="J43" i="88"/>
  <c r="K43" i="88"/>
  <c r="J44" i="88"/>
  <c r="J45" i="88"/>
  <c r="K44" i="88" s="1"/>
  <c r="J46" i="88"/>
  <c r="J47" i="88"/>
  <c r="K47" i="88" s="1"/>
  <c r="J48" i="88"/>
  <c r="J49" i="88"/>
  <c r="J50" i="88"/>
  <c r="J51" i="88"/>
  <c r="K51" i="88"/>
  <c r="J52" i="88"/>
  <c r="K52" i="88" s="1"/>
  <c r="L52" i="88" s="1"/>
  <c r="J53" i="88"/>
  <c r="J54" i="88"/>
  <c r="J55" i="88"/>
  <c r="K55" i="88" s="1"/>
  <c r="J56" i="88"/>
  <c r="K56" i="88"/>
  <c r="J57" i="88"/>
  <c r="J58" i="88"/>
  <c r="J59" i="88"/>
  <c r="K59" i="88" s="1"/>
  <c r="J60" i="88"/>
  <c r="J61" i="88"/>
  <c r="K60" i="88" s="1"/>
  <c r="J62" i="88"/>
  <c r="J63" i="88"/>
  <c r="K63" i="88"/>
  <c r="L60" i="88" s="1"/>
  <c r="J64" i="88"/>
  <c r="J65" i="88"/>
  <c r="J66" i="88"/>
  <c r="J67" i="88"/>
  <c r="K67" i="88"/>
  <c r="J68" i="88"/>
  <c r="K68" i="88"/>
  <c r="L68" i="88" s="1"/>
  <c r="J69" i="88"/>
  <c r="J70" i="88"/>
  <c r="J71" i="88"/>
  <c r="K71" i="88" s="1"/>
  <c r="J72" i="88"/>
  <c r="K72" i="88" s="1"/>
  <c r="L72" i="88" s="1"/>
  <c r="J73" i="88"/>
  <c r="J74" i="88"/>
  <c r="J75" i="88"/>
  <c r="K75" i="88"/>
  <c r="J76" i="88"/>
  <c r="J77" i="88"/>
  <c r="K76" i="88" s="1"/>
  <c r="J78" i="88"/>
  <c r="J79" i="88"/>
  <c r="K79" i="88" s="1"/>
  <c r="J80" i="88"/>
  <c r="J81" i="88"/>
  <c r="J82" i="88"/>
  <c r="J83" i="88"/>
  <c r="K83" i="88"/>
  <c r="J84" i="88"/>
  <c r="K84" i="88" s="1"/>
  <c r="L84" i="88" s="1"/>
  <c r="J85" i="88"/>
  <c r="J86" i="88"/>
  <c r="J87" i="88"/>
  <c r="K87" i="88" s="1"/>
  <c r="J88" i="88"/>
  <c r="J89" i="88"/>
  <c r="K88" i="88" s="1"/>
  <c r="L88" i="88" s="1"/>
  <c r="J90" i="88"/>
  <c r="J91" i="88"/>
  <c r="K91" i="88"/>
  <c r="J92" i="88"/>
  <c r="J93" i="88"/>
  <c r="J94" i="88"/>
  <c r="J95" i="88"/>
  <c r="K95" i="88"/>
  <c r="J96" i="88"/>
  <c r="J97" i="88"/>
  <c r="J98" i="88"/>
  <c r="K96" i="88" s="1"/>
  <c r="L96" i="88" s="1"/>
  <c r="J99" i="88"/>
  <c r="K99" i="88" s="1"/>
  <c r="J100" i="88"/>
  <c r="J101" i="88"/>
  <c r="J102" i="88"/>
  <c r="J103" i="88"/>
  <c r="K103" i="88"/>
  <c r="J104" i="88"/>
  <c r="K104" i="88"/>
  <c r="L104" i="88" s="1"/>
  <c r="J105" i="88"/>
  <c r="J106" i="88"/>
  <c r="J107" i="88"/>
  <c r="K107" i="88" s="1"/>
  <c r="J108" i="88"/>
  <c r="K108" i="88" s="1"/>
  <c r="L108" i="88" s="1"/>
  <c r="J109" i="88"/>
  <c r="J110" i="88"/>
  <c r="I111" i="88"/>
  <c r="J111" i="88"/>
  <c r="K111" i="88"/>
  <c r="J112" i="88"/>
  <c r="J113" i="88"/>
  <c r="J114" i="88"/>
  <c r="J115" i="88"/>
  <c r="K115" i="88"/>
  <c r="J116" i="88"/>
  <c r="J117" i="88"/>
  <c r="J118" i="88"/>
  <c r="K116" i="88" s="1"/>
  <c r="L116" i="88" s="1"/>
  <c r="J119" i="88"/>
  <c r="K119" i="88" s="1"/>
  <c r="J120" i="88"/>
  <c r="J121" i="88"/>
  <c r="J122" i="88"/>
  <c r="J123" i="88"/>
  <c r="K123" i="88"/>
  <c r="J124" i="88"/>
  <c r="K124" i="88"/>
  <c r="L124" i="88" s="1"/>
  <c r="J125" i="88"/>
  <c r="J126" i="88"/>
  <c r="J127" i="88"/>
  <c r="K127" i="88" s="1"/>
  <c r="J128" i="88"/>
  <c r="K128" i="88" s="1"/>
  <c r="L128" i="88" s="1"/>
  <c r="J129" i="88"/>
  <c r="J130" i="88"/>
  <c r="J131" i="88"/>
  <c r="K131" i="88"/>
  <c r="J132" i="88"/>
  <c r="J133" i="88"/>
  <c r="J134" i="88"/>
  <c r="J135" i="88"/>
  <c r="K135" i="88" s="1"/>
  <c r="J136" i="88"/>
  <c r="K136" i="88"/>
  <c r="L136" i="88" s="1"/>
  <c r="J137" i="88"/>
  <c r="J138" i="88"/>
  <c r="J139" i="88"/>
  <c r="K139" i="88" s="1"/>
  <c r="J140" i="88"/>
  <c r="K140" i="88"/>
  <c r="J141" i="88"/>
  <c r="J142" i="88"/>
  <c r="J143" i="88"/>
  <c r="K143" i="88"/>
  <c r="L140" i="88" s="1"/>
  <c r="J144" i="88"/>
  <c r="J145" i="88"/>
  <c r="J146" i="88"/>
  <c r="J147" i="88"/>
  <c r="K147" i="88"/>
  <c r="J148" i="88"/>
  <c r="K148" i="88"/>
  <c r="L148" i="88" s="1"/>
  <c r="J149" i="88"/>
  <c r="J150" i="88"/>
  <c r="J151" i="88"/>
  <c r="K151" i="88" s="1"/>
  <c r="J152" i="88"/>
  <c r="K152" i="88" s="1"/>
  <c r="L152" i="88" s="1"/>
  <c r="J153" i="88"/>
  <c r="J154" i="88"/>
  <c r="J155" i="88"/>
  <c r="K155" i="88"/>
  <c r="J156" i="88"/>
  <c r="J157" i="88"/>
  <c r="K156" i="88" s="1"/>
  <c r="L156" i="88" s="1"/>
  <c r="J158" i="88"/>
  <c r="J159" i="88"/>
  <c r="K159" i="88" s="1"/>
  <c r="J160" i="88"/>
  <c r="J161" i="88"/>
  <c r="J162" i="88"/>
  <c r="J163" i="88"/>
  <c r="K163" i="88"/>
  <c r="J164" i="88"/>
  <c r="K164" i="88" s="1"/>
  <c r="L164" i="88" s="1"/>
  <c r="J165" i="88"/>
  <c r="J166" i="88"/>
  <c r="J167" i="88"/>
  <c r="K167" i="88" s="1"/>
  <c r="J168" i="88"/>
  <c r="K168" i="88"/>
  <c r="J169" i="88"/>
  <c r="J170" i="88"/>
  <c r="J171" i="88"/>
  <c r="K171" i="88" s="1"/>
  <c r="J172" i="88"/>
  <c r="J173" i="88"/>
  <c r="K172" i="88" s="1"/>
  <c r="J174" i="88"/>
  <c r="J175" i="88"/>
  <c r="K175" i="88"/>
  <c r="L172" i="88" s="1"/>
  <c r="J176" i="88"/>
  <c r="J177" i="88"/>
  <c r="J178" i="88"/>
  <c r="J179" i="88"/>
  <c r="K179" i="88"/>
  <c r="J180" i="88"/>
  <c r="J181" i="88"/>
  <c r="J182" i="88"/>
  <c r="K180" i="88" s="1"/>
  <c r="L180" i="88" s="1"/>
  <c r="J183" i="88"/>
  <c r="K183" i="88" s="1"/>
  <c r="O184" i="88"/>
  <c r="P184" i="88"/>
  <c r="G242" i="88"/>
  <c r="G245" i="88" s="1"/>
  <c r="H242" i="88"/>
  <c r="I242" i="88"/>
  <c r="I245" i="88" s="1"/>
  <c r="G243" i="88"/>
  <c r="H243" i="88"/>
  <c r="H245" i="88" s="1"/>
  <c r="I243" i="88"/>
  <c r="G244" i="88"/>
  <c r="H244" i="88"/>
  <c r="I244" i="88"/>
  <c r="J245" i="88"/>
  <c r="H246" i="88"/>
  <c r="I246" i="88"/>
  <c r="H247" i="88"/>
  <c r="I247" i="88"/>
  <c r="H248" i="88"/>
  <c r="I248" i="88"/>
  <c r="J4" i="87"/>
  <c r="J5" i="87"/>
  <c r="J6" i="87"/>
  <c r="J7" i="87"/>
  <c r="K7" i="87"/>
  <c r="J8" i="87"/>
  <c r="K8" i="87" s="1"/>
  <c r="L8" i="87" s="1"/>
  <c r="J9" i="87"/>
  <c r="J11" i="87"/>
  <c r="K11" i="87"/>
  <c r="J12" i="87"/>
  <c r="J13" i="87"/>
  <c r="K12" i="87" s="1"/>
  <c r="L12" i="87" s="1"/>
  <c r="J14" i="87"/>
  <c r="J15" i="87"/>
  <c r="K15" i="87" s="1"/>
  <c r="J16" i="87"/>
  <c r="J17" i="87"/>
  <c r="J18" i="87"/>
  <c r="J19" i="87"/>
  <c r="K19" i="87"/>
  <c r="J20" i="87"/>
  <c r="K20" i="87" s="1"/>
  <c r="L20" i="87" s="1"/>
  <c r="J21" i="87"/>
  <c r="J22" i="87"/>
  <c r="J23" i="87"/>
  <c r="K23" i="87" s="1"/>
  <c r="J24" i="87"/>
  <c r="K24" i="87"/>
  <c r="J25" i="87"/>
  <c r="J26" i="87"/>
  <c r="J27" i="87"/>
  <c r="K27" i="87" s="1"/>
  <c r="J28" i="87"/>
  <c r="K28" i="87"/>
  <c r="J29" i="87"/>
  <c r="J30" i="87"/>
  <c r="J31" i="87"/>
  <c r="K31" i="87"/>
  <c r="L28" i="87" s="1"/>
  <c r="J32" i="87"/>
  <c r="J33" i="87"/>
  <c r="J34" i="87"/>
  <c r="J35" i="87"/>
  <c r="K35" i="87"/>
  <c r="J36" i="87"/>
  <c r="J37" i="87"/>
  <c r="J38" i="87"/>
  <c r="J39" i="87"/>
  <c r="J40" i="87"/>
  <c r="K40" i="87"/>
  <c r="L40" i="87" s="1"/>
  <c r="J41" i="87"/>
  <c r="J43" i="87"/>
  <c r="K43" i="87" s="1"/>
  <c r="J44" i="87"/>
  <c r="J45" i="87"/>
  <c r="K44" i="87" s="1"/>
  <c r="L44" i="87" s="1"/>
  <c r="J47" i="87"/>
  <c r="K47" i="87"/>
  <c r="J48" i="87"/>
  <c r="J49" i="87"/>
  <c r="J51" i="87"/>
  <c r="K51" i="87"/>
  <c r="J52" i="87"/>
  <c r="K52" i="87"/>
  <c r="L52" i="87" s="1"/>
  <c r="J53" i="87"/>
  <c r="J55" i="87"/>
  <c r="K55" i="87"/>
  <c r="J56" i="87"/>
  <c r="J57" i="87"/>
  <c r="J58" i="87"/>
  <c r="K56" i="87" s="1"/>
  <c r="L56" i="87" s="1"/>
  <c r="J59" i="87"/>
  <c r="K59" i="87" s="1"/>
  <c r="J60" i="87"/>
  <c r="K60" i="87" s="1"/>
  <c r="J61" i="87"/>
  <c r="J63" i="87"/>
  <c r="K63" i="87" s="1"/>
  <c r="L60" i="87" s="1"/>
  <c r="J64" i="87"/>
  <c r="J65" i="87"/>
  <c r="J66" i="87"/>
  <c r="J67" i="87"/>
  <c r="K67" i="87"/>
  <c r="J68" i="87"/>
  <c r="K68" i="87"/>
  <c r="L68" i="87" s="1"/>
  <c r="J69" i="87"/>
  <c r="J70" i="87"/>
  <c r="J71" i="87"/>
  <c r="K71" i="87" s="1"/>
  <c r="J72" i="87"/>
  <c r="K72" i="87" s="1"/>
  <c r="L72" i="87" s="1"/>
  <c r="J73" i="87"/>
  <c r="J74" i="87"/>
  <c r="J75" i="87"/>
  <c r="K75" i="87"/>
  <c r="J76" i="87"/>
  <c r="J77" i="87"/>
  <c r="K76" i="87" s="1"/>
  <c r="L76" i="87" s="1"/>
  <c r="J78" i="87"/>
  <c r="J79" i="87"/>
  <c r="K79" i="87" s="1"/>
  <c r="J80" i="87"/>
  <c r="J81" i="87"/>
  <c r="J82" i="87"/>
  <c r="J83" i="87"/>
  <c r="K83" i="87"/>
  <c r="J84" i="87"/>
  <c r="K84" i="87"/>
  <c r="L84" i="87" s="1"/>
  <c r="J85" i="87"/>
  <c r="J86" i="87"/>
  <c r="J87" i="87"/>
  <c r="K87" i="87" s="1"/>
  <c r="J88" i="87"/>
  <c r="K88" i="87" s="1"/>
  <c r="L88" i="87" s="1"/>
  <c r="J89" i="87"/>
  <c r="J90" i="87"/>
  <c r="J91" i="87"/>
  <c r="K91" i="87"/>
  <c r="J92" i="87"/>
  <c r="J93" i="87"/>
  <c r="K92" i="87" s="1"/>
  <c r="L92" i="87" s="1"/>
  <c r="J95" i="87"/>
  <c r="K95" i="87"/>
  <c r="J96" i="87"/>
  <c r="K96" i="87"/>
  <c r="L96" i="87" s="1"/>
  <c r="J97" i="87"/>
  <c r="J98" i="87"/>
  <c r="J99" i="87"/>
  <c r="K99" i="87" s="1"/>
  <c r="J100" i="87"/>
  <c r="K100" i="87" s="1"/>
  <c r="L100" i="87" s="1"/>
  <c r="J101" i="87"/>
  <c r="J102" i="87"/>
  <c r="J103" i="87"/>
  <c r="K103" i="87"/>
  <c r="J104" i="87"/>
  <c r="J105" i="87"/>
  <c r="K104" i="87" s="1"/>
  <c r="L104" i="87" s="1"/>
  <c r="J106" i="87"/>
  <c r="J107" i="87"/>
  <c r="K107" i="87" s="1"/>
  <c r="J108" i="87"/>
  <c r="J109" i="87"/>
  <c r="J110" i="87"/>
  <c r="J111" i="87"/>
  <c r="K111" i="87"/>
  <c r="J112" i="87"/>
  <c r="K112" i="87"/>
  <c r="L112" i="87" s="1"/>
  <c r="J113" i="87"/>
  <c r="J114" i="87"/>
  <c r="J115" i="87"/>
  <c r="K115" i="87" s="1"/>
  <c r="J116" i="87"/>
  <c r="K116" i="87" s="1"/>
  <c r="L116" i="87" s="1"/>
  <c r="J117" i="87"/>
  <c r="J118" i="87"/>
  <c r="J119" i="87"/>
  <c r="K119" i="87"/>
  <c r="J120" i="87"/>
  <c r="J121" i="87"/>
  <c r="K120" i="87" s="1"/>
  <c r="L120" i="87" s="1"/>
  <c r="J122" i="87"/>
  <c r="J123" i="87"/>
  <c r="K123" i="87" s="1"/>
  <c r="J124" i="87"/>
  <c r="J125" i="87"/>
  <c r="J126" i="87"/>
  <c r="J127" i="87"/>
  <c r="K127" i="87"/>
  <c r="J128" i="87"/>
  <c r="K128" i="87"/>
  <c r="L128" i="87" s="1"/>
  <c r="J129" i="87"/>
  <c r="J130" i="87"/>
  <c r="J131" i="87"/>
  <c r="K131" i="87" s="1"/>
  <c r="J132" i="87"/>
  <c r="K132" i="87" s="1"/>
  <c r="L132" i="87" s="1"/>
  <c r="J133" i="87"/>
  <c r="J134" i="87"/>
  <c r="J135" i="87"/>
  <c r="K135" i="87"/>
  <c r="J136" i="87"/>
  <c r="J137" i="87"/>
  <c r="K136" i="87" s="1"/>
  <c r="L136" i="87" s="1"/>
  <c r="J138" i="87"/>
  <c r="J139" i="87"/>
  <c r="K139" i="87" s="1"/>
  <c r="J140" i="87"/>
  <c r="J141" i="87"/>
  <c r="J142" i="87"/>
  <c r="J143" i="87"/>
  <c r="K143" i="87"/>
  <c r="J144" i="87"/>
  <c r="K144" i="87"/>
  <c r="L144" i="87" s="1"/>
  <c r="J145" i="87"/>
  <c r="J146" i="87"/>
  <c r="J147" i="87"/>
  <c r="K147" i="87" s="1"/>
  <c r="J148" i="87"/>
  <c r="K148" i="87" s="1"/>
  <c r="L148" i="87" s="1"/>
  <c r="J149" i="87"/>
  <c r="J150" i="87"/>
  <c r="J151" i="87"/>
  <c r="K151" i="87"/>
  <c r="J152" i="87"/>
  <c r="J153" i="87"/>
  <c r="K152" i="87" s="1"/>
  <c r="L152" i="87" s="1"/>
  <c r="J154" i="87"/>
  <c r="J155" i="87"/>
  <c r="K155" i="87" s="1"/>
  <c r="J156" i="87"/>
  <c r="J157" i="87"/>
  <c r="J158" i="87"/>
  <c r="J159" i="87"/>
  <c r="K159" i="87"/>
  <c r="J160" i="87"/>
  <c r="K160" i="87"/>
  <c r="L160" i="87" s="1"/>
  <c r="J161" i="87"/>
  <c r="J162" i="87"/>
  <c r="J163" i="87"/>
  <c r="K163" i="87" s="1"/>
  <c r="J164" i="87"/>
  <c r="K164" i="87" s="1"/>
  <c r="L164" i="87" s="1"/>
  <c r="J165" i="87"/>
  <c r="J166" i="87"/>
  <c r="J167" i="87"/>
  <c r="K167" i="87"/>
  <c r="J168" i="87"/>
  <c r="J169" i="87"/>
  <c r="K168" i="87" s="1"/>
  <c r="L168" i="87" s="1"/>
  <c r="J170" i="87"/>
  <c r="J171" i="87"/>
  <c r="K171" i="87" s="1"/>
  <c r="J172" i="87"/>
  <c r="J173" i="87"/>
  <c r="J174" i="87"/>
  <c r="J175" i="87"/>
  <c r="K175" i="87"/>
  <c r="J176" i="87"/>
  <c r="K176" i="87"/>
  <c r="L176" i="87" s="1"/>
  <c r="J177" i="87"/>
  <c r="J178" i="87"/>
  <c r="J179" i="87"/>
  <c r="K179" i="87" s="1"/>
  <c r="J180" i="87"/>
  <c r="K180" i="87" s="1"/>
  <c r="L180" i="87" s="1"/>
  <c r="J181" i="87"/>
  <c r="J182" i="87"/>
  <c r="J183" i="87"/>
  <c r="K183" i="87"/>
  <c r="J184" i="87"/>
  <c r="O184" i="87"/>
  <c r="P184" i="87"/>
  <c r="J185" i="87"/>
  <c r="K184" i="87" s="1"/>
  <c r="L184" i="87" s="1"/>
  <c r="J186" i="87"/>
  <c r="J187" i="87"/>
  <c r="K187" i="87" s="1"/>
  <c r="J216" i="87"/>
  <c r="J217" i="87"/>
  <c r="J218" i="87"/>
  <c r="J219" i="87"/>
  <c r="K219" i="87"/>
  <c r="G242" i="87"/>
  <c r="H242" i="87"/>
  <c r="H245" i="87" s="1"/>
  <c r="I242" i="87"/>
  <c r="G243" i="87"/>
  <c r="H243" i="87"/>
  <c r="I243" i="87"/>
  <c r="I245" i="87" s="1"/>
  <c r="G244" i="87"/>
  <c r="H244" i="87"/>
  <c r="I244" i="87"/>
  <c r="G245" i="87"/>
  <c r="K245" i="87" s="1"/>
  <c r="J245" i="87"/>
  <c r="H246" i="87"/>
  <c r="I246" i="87"/>
  <c r="H247" i="87"/>
  <c r="I247" i="87"/>
  <c r="H248" i="87"/>
  <c r="I248" i="87"/>
  <c r="J4" i="86"/>
  <c r="J5" i="86"/>
  <c r="K4" i="86" s="1"/>
  <c r="L4" i="86" s="1"/>
  <c r="J7" i="86"/>
  <c r="K7" i="86"/>
  <c r="J8" i="86"/>
  <c r="K8" i="86"/>
  <c r="L8" i="86" s="1"/>
  <c r="J9" i="86"/>
  <c r="J10" i="86"/>
  <c r="J11" i="86"/>
  <c r="K11" i="86" s="1"/>
  <c r="J12" i="86"/>
  <c r="K12" i="86" s="1"/>
  <c r="L12" i="86" s="1"/>
  <c r="J13" i="86"/>
  <c r="J14" i="86"/>
  <c r="J15" i="86"/>
  <c r="K15" i="86"/>
  <c r="J16" i="86"/>
  <c r="J17" i="86"/>
  <c r="K16" i="86" s="1"/>
  <c r="L16" i="86" s="1"/>
  <c r="J19" i="86"/>
  <c r="K19" i="86"/>
  <c r="J20" i="86"/>
  <c r="K20" i="86"/>
  <c r="L20" i="86" s="1"/>
  <c r="J21" i="86"/>
  <c r="J22" i="86"/>
  <c r="J23" i="86"/>
  <c r="K23" i="86" s="1"/>
  <c r="J24" i="86"/>
  <c r="K24" i="86" s="1"/>
  <c r="L24" i="86" s="1"/>
  <c r="J25" i="86"/>
  <c r="J27" i="86"/>
  <c r="K27" i="86" s="1"/>
  <c r="J28" i="86"/>
  <c r="K28" i="86" s="1"/>
  <c r="L28" i="86" s="1"/>
  <c r="J29" i="86"/>
  <c r="J30" i="86"/>
  <c r="J31" i="86"/>
  <c r="K31" i="86"/>
  <c r="J32" i="86"/>
  <c r="J33" i="86"/>
  <c r="K32" i="86" s="1"/>
  <c r="L32" i="86" s="1"/>
  <c r="J34" i="86"/>
  <c r="J35" i="86"/>
  <c r="K35" i="86" s="1"/>
  <c r="J36" i="86"/>
  <c r="J37" i="86"/>
  <c r="J38" i="86"/>
  <c r="J39" i="86"/>
  <c r="J40" i="86"/>
  <c r="J41" i="86"/>
  <c r="J42" i="86"/>
  <c r="J43" i="86"/>
  <c r="K43" i="86"/>
  <c r="J44" i="86"/>
  <c r="K44" i="86"/>
  <c r="L44" i="86" s="1"/>
  <c r="J45" i="86"/>
  <c r="J46" i="86"/>
  <c r="J47" i="86"/>
  <c r="K47" i="86" s="1"/>
  <c r="J48" i="86"/>
  <c r="K48" i="86" s="1"/>
  <c r="L48" i="86" s="1"/>
  <c r="J49" i="86"/>
  <c r="J50" i="86"/>
  <c r="J51" i="86"/>
  <c r="K51" i="86"/>
  <c r="J52" i="86"/>
  <c r="J53" i="86"/>
  <c r="K52" i="86" s="1"/>
  <c r="L52" i="86" s="1"/>
  <c r="J54" i="86"/>
  <c r="J55" i="86"/>
  <c r="K55" i="86" s="1"/>
  <c r="J56" i="86"/>
  <c r="J57" i="86"/>
  <c r="J58" i="86"/>
  <c r="J59" i="86"/>
  <c r="K59" i="86"/>
  <c r="J60" i="86"/>
  <c r="K60" i="86"/>
  <c r="L60" i="86" s="1"/>
  <c r="J61" i="86"/>
  <c r="J63" i="86"/>
  <c r="K63" i="86"/>
  <c r="J64" i="86"/>
  <c r="J65" i="86"/>
  <c r="K64" i="86" s="1"/>
  <c r="L64" i="86" s="1"/>
  <c r="J66" i="86"/>
  <c r="J67" i="86"/>
  <c r="K67" i="86" s="1"/>
  <c r="J68" i="86"/>
  <c r="J69" i="86"/>
  <c r="J70" i="86"/>
  <c r="J71" i="86"/>
  <c r="K71" i="86"/>
  <c r="J72" i="86"/>
  <c r="K72" i="86"/>
  <c r="L72" i="86" s="1"/>
  <c r="J73" i="86"/>
  <c r="J74" i="86"/>
  <c r="J75" i="86"/>
  <c r="K75" i="86" s="1"/>
  <c r="J76" i="86"/>
  <c r="K76" i="86" s="1"/>
  <c r="L76" i="86" s="1"/>
  <c r="J77" i="86"/>
  <c r="J78" i="86"/>
  <c r="J79" i="86"/>
  <c r="K79" i="86"/>
  <c r="J80" i="86"/>
  <c r="J81" i="86"/>
  <c r="K80" i="86" s="1"/>
  <c r="L80" i="86" s="1"/>
  <c r="J82" i="86"/>
  <c r="J83" i="86"/>
  <c r="K83" i="86" s="1"/>
  <c r="J84" i="86"/>
  <c r="J85" i="86"/>
  <c r="J86" i="86"/>
  <c r="J87" i="86"/>
  <c r="K87" i="86"/>
  <c r="J88" i="86"/>
  <c r="K88" i="86"/>
  <c r="L88" i="86" s="1"/>
  <c r="J89" i="86"/>
  <c r="J90" i="86"/>
  <c r="J91" i="86"/>
  <c r="K91" i="86" s="1"/>
  <c r="J92" i="86"/>
  <c r="K92" i="86" s="1"/>
  <c r="L92" i="86" s="1"/>
  <c r="J93" i="86"/>
  <c r="J94" i="86"/>
  <c r="J95" i="86"/>
  <c r="K95" i="86"/>
  <c r="J96" i="86"/>
  <c r="J97" i="86"/>
  <c r="K96" i="86" s="1"/>
  <c r="L96" i="86" s="1"/>
  <c r="J98" i="86"/>
  <c r="J99" i="86"/>
  <c r="K99" i="86" s="1"/>
  <c r="J100" i="86"/>
  <c r="J101" i="86"/>
  <c r="J102" i="86"/>
  <c r="J103" i="86"/>
  <c r="K103" i="86"/>
  <c r="J104" i="86"/>
  <c r="K104" i="86"/>
  <c r="L104" i="86" s="1"/>
  <c r="J105" i="86"/>
  <c r="J106" i="86"/>
  <c r="J107" i="86"/>
  <c r="K107" i="86" s="1"/>
  <c r="J108" i="86"/>
  <c r="K108" i="86" s="1"/>
  <c r="L108" i="86" s="1"/>
  <c r="J109" i="86"/>
  <c r="J110" i="86"/>
  <c r="J111" i="86"/>
  <c r="K111" i="86"/>
  <c r="J112" i="86"/>
  <c r="J113" i="86"/>
  <c r="K112" i="86" s="1"/>
  <c r="L112" i="86" s="1"/>
  <c r="J114" i="86"/>
  <c r="J115" i="86"/>
  <c r="K115" i="86" s="1"/>
  <c r="J116" i="86"/>
  <c r="J117" i="86"/>
  <c r="J118" i="86"/>
  <c r="J119" i="86"/>
  <c r="K119" i="86"/>
  <c r="J120" i="86"/>
  <c r="K120" i="86"/>
  <c r="L120" i="86" s="1"/>
  <c r="J121" i="86"/>
  <c r="J122" i="86"/>
  <c r="J123" i="86"/>
  <c r="K123" i="86" s="1"/>
  <c r="J124" i="86"/>
  <c r="K124" i="86" s="1"/>
  <c r="L124" i="86" s="1"/>
  <c r="J125" i="86"/>
  <c r="J126" i="86"/>
  <c r="J127" i="86"/>
  <c r="K127" i="86"/>
  <c r="J128" i="86"/>
  <c r="J129" i="86"/>
  <c r="K128" i="86" s="1"/>
  <c r="L128" i="86" s="1"/>
  <c r="J130" i="86"/>
  <c r="J131" i="86"/>
  <c r="K131" i="86" s="1"/>
  <c r="J132" i="86"/>
  <c r="J133" i="86"/>
  <c r="J134" i="86"/>
  <c r="J135" i="86"/>
  <c r="K135" i="86"/>
  <c r="J136" i="86"/>
  <c r="K136" i="86"/>
  <c r="L136" i="86" s="1"/>
  <c r="J137" i="86"/>
  <c r="J138" i="86"/>
  <c r="J139" i="86"/>
  <c r="K139" i="86" s="1"/>
  <c r="J140" i="86"/>
  <c r="K140" i="86" s="1"/>
  <c r="L140" i="86" s="1"/>
  <c r="J141" i="86"/>
  <c r="J142" i="86"/>
  <c r="J143" i="86"/>
  <c r="K143" i="86"/>
  <c r="J144" i="86"/>
  <c r="J145" i="86"/>
  <c r="K144" i="86" s="1"/>
  <c r="L144" i="86" s="1"/>
  <c r="J146" i="86"/>
  <c r="J147" i="86"/>
  <c r="K147" i="86" s="1"/>
  <c r="J148" i="86"/>
  <c r="J149" i="86"/>
  <c r="J150" i="86"/>
  <c r="J151" i="86"/>
  <c r="K151" i="86"/>
  <c r="J152" i="86"/>
  <c r="K152" i="86"/>
  <c r="L152" i="86" s="1"/>
  <c r="J153" i="86"/>
  <c r="J154" i="86"/>
  <c r="J155" i="86"/>
  <c r="K155" i="86" s="1"/>
  <c r="J156" i="86"/>
  <c r="K156" i="86" s="1"/>
  <c r="L156" i="86" s="1"/>
  <c r="J157" i="86"/>
  <c r="J158" i="86"/>
  <c r="J159" i="86"/>
  <c r="K159" i="86"/>
  <c r="J160" i="86"/>
  <c r="J161" i="86"/>
  <c r="K160" i="86" s="1"/>
  <c r="L160" i="86" s="1"/>
  <c r="J162" i="86"/>
  <c r="J163" i="86"/>
  <c r="K163" i="86" s="1"/>
  <c r="J164" i="86"/>
  <c r="J165" i="86"/>
  <c r="J166" i="86"/>
  <c r="J167" i="86"/>
  <c r="K167" i="86"/>
  <c r="J168" i="86"/>
  <c r="K168" i="86"/>
  <c r="L168" i="86" s="1"/>
  <c r="J169" i="86"/>
  <c r="J170" i="86"/>
  <c r="J171" i="86"/>
  <c r="K171" i="86" s="1"/>
  <c r="J172" i="86"/>
  <c r="K172" i="86" s="1"/>
  <c r="L172" i="86" s="1"/>
  <c r="J173" i="86"/>
  <c r="J174" i="86"/>
  <c r="J175" i="86"/>
  <c r="K175" i="86"/>
  <c r="J176" i="86"/>
  <c r="J177" i="86"/>
  <c r="K176" i="86" s="1"/>
  <c r="L176" i="86" s="1"/>
  <c r="J178" i="86"/>
  <c r="J179" i="86"/>
  <c r="K179" i="86" s="1"/>
  <c r="J180" i="86"/>
  <c r="J181" i="86"/>
  <c r="J182" i="86"/>
  <c r="J183" i="86"/>
  <c r="K183" i="86"/>
  <c r="J184" i="86"/>
  <c r="K184" i="86"/>
  <c r="L184" i="86" s="1"/>
  <c r="J185" i="86"/>
  <c r="J186" i="86"/>
  <c r="J187" i="86"/>
  <c r="K187" i="86" s="1"/>
  <c r="J188" i="86"/>
  <c r="K188" i="86" s="1"/>
  <c r="L188" i="86" s="1"/>
  <c r="J189" i="86"/>
  <c r="J190" i="86"/>
  <c r="J191" i="86"/>
  <c r="K191" i="86"/>
  <c r="J192" i="86"/>
  <c r="J193" i="86"/>
  <c r="K192" i="86" s="1"/>
  <c r="L192" i="86" s="1"/>
  <c r="J194" i="86"/>
  <c r="J195" i="86"/>
  <c r="K195" i="86" s="1"/>
  <c r="J196" i="86"/>
  <c r="J197" i="86"/>
  <c r="J198" i="86"/>
  <c r="J199" i="86"/>
  <c r="K199" i="86"/>
  <c r="J200" i="86"/>
  <c r="K200" i="86"/>
  <c r="L200" i="86" s="1"/>
  <c r="J201" i="86"/>
  <c r="J202" i="86"/>
  <c r="J203" i="86"/>
  <c r="K203" i="86" s="1"/>
  <c r="J204" i="86"/>
  <c r="K204" i="86" s="1"/>
  <c r="L204" i="86" s="1"/>
  <c r="J205" i="86"/>
  <c r="J206" i="86"/>
  <c r="J207" i="86"/>
  <c r="K207" i="86"/>
  <c r="J208" i="86"/>
  <c r="J209" i="86"/>
  <c r="K208" i="86" s="1"/>
  <c r="L208" i="86" s="1"/>
  <c r="J210" i="86"/>
  <c r="J211" i="86"/>
  <c r="K211" i="86" s="1"/>
  <c r="J212" i="86"/>
  <c r="J213" i="86"/>
  <c r="J214" i="86"/>
  <c r="J215" i="86"/>
  <c r="K215" i="86"/>
  <c r="J216" i="86"/>
  <c r="K216" i="86"/>
  <c r="L216" i="86" s="1"/>
  <c r="J217" i="86"/>
  <c r="J218" i="86"/>
  <c r="J219" i="86"/>
  <c r="K219" i="86" s="1"/>
  <c r="J220" i="86"/>
  <c r="K220" i="86" s="1"/>
  <c r="L220" i="86" s="1"/>
  <c r="J221" i="86"/>
  <c r="J222" i="86"/>
  <c r="J223" i="86"/>
  <c r="K223" i="86"/>
  <c r="J224" i="86"/>
  <c r="J225" i="86"/>
  <c r="K224" i="86" s="1"/>
  <c r="L224" i="86" s="1"/>
  <c r="J226" i="86"/>
  <c r="J227" i="86"/>
  <c r="K227" i="86" s="1"/>
  <c r="J232" i="86"/>
  <c r="J233" i="86"/>
  <c r="J234" i="86"/>
  <c r="J235" i="86"/>
  <c r="K235" i="86"/>
  <c r="J236" i="86"/>
  <c r="K236" i="86"/>
  <c r="L236" i="86" s="1"/>
  <c r="J237" i="86"/>
  <c r="J238" i="86"/>
  <c r="K239" i="86"/>
  <c r="G242" i="86"/>
  <c r="H242" i="86"/>
  <c r="I242" i="86"/>
  <c r="G243" i="86"/>
  <c r="G245" i="86" s="1"/>
  <c r="H243" i="86"/>
  <c r="I243" i="86"/>
  <c r="I245" i="86" s="1"/>
  <c r="G244" i="86"/>
  <c r="H244" i="86"/>
  <c r="I244" i="86"/>
  <c r="K244" i="86"/>
  <c r="H245" i="86"/>
  <c r="J245" i="86"/>
  <c r="K245" i="86" s="1"/>
  <c r="H246" i="86"/>
  <c r="I246" i="86"/>
  <c r="H247" i="86"/>
  <c r="I247" i="86"/>
  <c r="H248" i="86"/>
  <c r="I248" i="86"/>
  <c r="J4" i="85"/>
  <c r="K4" i="85" s="1"/>
  <c r="L4" i="85" s="1"/>
  <c r="J5" i="85"/>
  <c r="J6" i="85"/>
  <c r="J7" i="85"/>
  <c r="K7" i="85"/>
  <c r="J8" i="85"/>
  <c r="J9" i="85"/>
  <c r="K8" i="85" s="1"/>
  <c r="L8" i="85" s="1"/>
  <c r="J10" i="85"/>
  <c r="J11" i="85"/>
  <c r="K11" i="85" s="1"/>
  <c r="J12" i="85"/>
  <c r="J13" i="85"/>
  <c r="J14" i="85"/>
  <c r="J15" i="85"/>
  <c r="K15" i="85"/>
  <c r="J16" i="85"/>
  <c r="K16" i="85"/>
  <c r="L16" i="85" s="1"/>
  <c r="J17" i="85"/>
  <c r="J19" i="85"/>
  <c r="K19" i="85"/>
  <c r="J20" i="85"/>
  <c r="J21" i="85"/>
  <c r="K20" i="85" s="1"/>
  <c r="L20" i="85" s="1"/>
  <c r="J22" i="85"/>
  <c r="J23" i="85"/>
  <c r="K23" i="85" s="1"/>
  <c r="J24" i="85"/>
  <c r="J25" i="85"/>
  <c r="J26" i="85"/>
  <c r="J27" i="85"/>
  <c r="J28" i="85"/>
  <c r="J29" i="85"/>
  <c r="J30" i="85"/>
  <c r="J31" i="85"/>
  <c r="K31" i="85"/>
  <c r="J32" i="85"/>
  <c r="K32" i="85"/>
  <c r="L32" i="85" s="1"/>
  <c r="J33" i="85"/>
  <c r="J34" i="85"/>
  <c r="J35" i="85"/>
  <c r="K35" i="85" s="1"/>
  <c r="J36" i="85"/>
  <c r="K36" i="85" s="1"/>
  <c r="L36" i="85" s="1"/>
  <c r="J37" i="85"/>
  <c r="J38" i="85"/>
  <c r="J39" i="85"/>
  <c r="K39" i="85"/>
  <c r="J40" i="85"/>
  <c r="J41" i="85"/>
  <c r="K40" i="85" s="1"/>
  <c r="L40" i="85" s="1"/>
  <c r="J43" i="85"/>
  <c r="K43" i="85"/>
  <c r="J44" i="85"/>
  <c r="K44" i="85"/>
  <c r="L44" i="85" s="1"/>
  <c r="J45" i="85"/>
  <c r="J47" i="85"/>
  <c r="K47" i="85"/>
  <c r="J48" i="85"/>
  <c r="J49" i="85"/>
  <c r="K48" i="85" s="1"/>
  <c r="L48" i="85" s="1"/>
  <c r="J50" i="85"/>
  <c r="J51" i="85"/>
  <c r="K51" i="85" s="1"/>
  <c r="J52" i="85"/>
  <c r="J53" i="85"/>
  <c r="J54" i="85"/>
  <c r="J55" i="85"/>
  <c r="K55" i="85"/>
  <c r="J56" i="85"/>
  <c r="K56" i="85"/>
  <c r="L56" i="85" s="1"/>
  <c r="J57" i="85"/>
  <c r="J58" i="85"/>
  <c r="J59" i="85"/>
  <c r="K59" i="85" s="1"/>
  <c r="J60" i="85"/>
  <c r="K60" i="85" s="1"/>
  <c r="L60" i="85" s="1"/>
  <c r="J61" i="85"/>
  <c r="J62" i="85"/>
  <c r="J63" i="85"/>
  <c r="K63" i="85"/>
  <c r="J64" i="85"/>
  <c r="J65" i="85"/>
  <c r="K64" i="85" s="1"/>
  <c r="L64" i="85" s="1"/>
  <c r="J66" i="85"/>
  <c r="J67" i="85"/>
  <c r="K67" i="85" s="1"/>
  <c r="J68" i="85"/>
  <c r="J69" i="85"/>
  <c r="J70" i="85"/>
  <c r="J71" i="85"/>
  <c r="K71" i="85"/>
  <c r="J72" i="85"/>
  <c r="K72" i="85"/>
  <c r="L72" i="85" s="1"/>
  <c r="J73" i="85"/>
  <c r="J74" i="85"/>
  <c r="J75" i="85"/>
  <c r="K75" i="85" s="1"/>
  <c r="J76" i="85"/>
  <c r="K76" i="85" s="1"/>
  <c r="L76" i="85" s="1"/>
  <c r="J77" i="85"/>
  <c r="J78" i="85"/>
  <c r="J79" i="85"/>
  <c r="K79" i="85"/>
  <c r="J80" i="85"/>
  <c r="J81" i="85"/>
  <c r="K80" i="85" s="1"/>
  <c r="L80" i="85" s="1"/>
  <c r="J82" i="85"/>
  <c r="J83" i="85"/>
  <c r="K83" i="85" s="1"/>
  <c r="J84" i="85"/>
  <c r="J85" i="85"/>
  <c r="J86" i="85"/>
  <c r="J87" i="85"/>
  <c r="K87" i="85"/>
  <c r="J88" i="85"/>
  <c r="K88" i="85"/>
  <c r="L88" i="85" s="1"/>
  <c r="J89" i="85"/>
  <c r="J90" i="85"/>
  <c r="J91" i="85"/>
  <c r="K91" i="85" s="1"/>
  <c r="J92" i="85"/>
  <c r="K92" i="85" s="1"/>
  <c r="L92" i="85" s="1"/>
  <c r="J93" i="85"/>
  <c r="J94" i="85"/>
  <c r="J95" i="85"/>
  <c r="K95" i="85"/>
  <c r="J96" i="85"/>
  <c r="J97" i="85"/>
  <c r="K96" i="85" s="1"/>
  <c r="L96" i="85" s="1"/>
  <c r="J98" i="85"/>
  <c r="J99" i="85"/>
  <c r="K99" i="85" s="1"/>
  <c r="J100" i="85"/>
  <c r="J101" i="85"/>
  <c r="J102" i="85"/>
  <c r="J103" i="85"/>
  <c r="K103" i="85"/>
  <c r="J104" i="85"/>
  <c r="K104" i="85"/>
  <c r="L104" i="85" s="1"/>
  <c r="J105" i="85"/>
  <c r="J106" i="85"/>
  <c r="J107" i="85"/>
  <c r="K107" i="85" s="1"/>
  <c r="J108" i="85"/>
  <c r="K108" i="85" s="1"/>
  <c r="L108" i="85" s="1"/>
  <c r="J109" i="85"/>
  <c r="J110" i="85"/>
  <c r="J111" i="85"/>
  <c r="K111" i="85"/>
  <c r="J112" i="85"/>
  <c r="J113" i="85"/>
  <c r="K112" i="85" s="1"/>
  <c r="L112" i="85" s="1"/>
  <c r="J114" i="85"/>
  <c r="J115" i="85"/>
  <c r="K115" i="85" s="1"/>
  <c r="J116" i="85"/>
  <c r="J117" i="85"/>
  <c r="J118" i="85"/>
  <c r="J119" i="85"/>
  <c r="K119" i="85"/>
  <c r="J120" i="85"/>
  <c r="K120" i="85"/>
  <c r="L120" i="85" s="1"/>
  <c r="J121" i="85"/>
  <c r="J122" i="85"/>
  <c r="J123" i="85"/>
  <c r="K123" i="85" s="1"/>
  <c r="J124" i="85"/>
  <c r="K124" i="85" s="1"/>
  <c r="L124" i="85" s="1"/>
  <c r="J125" i="85"/>
  <c r="J126" i="85"/>
  <c r="J127" i="85"/>
  <c r="K127" i="85"/>
  <c r="J128" i="85"/>
  <c r="J129" i="85"/>
  <c r="K128" i="85" s="1"/>
  <c r="L128" i="85" s="1"/>
  <c r="J130" i="85"/>
  <c r="J131" i="85"/>
  <c r="K131" i="85" s="1"/>
  <c r="J132" i="85"/>
  <c r="J133" i="85"/>
  <c r="J134" i="85"/>
  <c r="J135" i="85"/>
  <c r="K135" i="85"/>
  <c r="J136" i="85"/>
  <c r="K136" i="85"/>
  <c r="L136" i="85" s="1"/>
  <c r="J137" i="85"/>
  <c r="J138" i="85"/>
  <c r="J139" i="85"/>
  <c r="K139" i="85" s="1"/>
  <c r="J140" i="85"/>
  <c r="K140" i="85" s="1"/>
  <c r="L140" i="85" s="1"/>
  <c r="J141" i="85"/>
  <c r="J142" i="85"/>
  <c r="J143" i="85"/>
  <c r="K143" i="85"/>
  <c r="J144" i="85"/>
  <c r="J145" i="85"/>
  <c r="K144" i="85" s="1"/>
  <c r="L144" i="85" s="1"/>
  <c r="J146" i="85"/>
  <c r="J147" i="85"/>
  <c r="K147" i="85" s="1"/>
  <c r="J148" i="85"/>
  <c r="J149" i="85"/>
  <c r="J150" i="85"/>
  <c r="J151" i="85"/>
  <c r="K151" i="85"/>
  <c r="J152" i="85"/>
  <c r="K152" i="85"/>
  <c r="L152" i="85" s="1"/>
  <c r="J153" i="85"/>
  <c r="J154" i="85"/>
  <c r="J155" i="85"/>
  <c r="K155" i="85" s="1"/>
  <c r="J156" i="85"/>
  <c r="K156" i="85" s="1"/>
  <c r="L156" i="85" s="1"/>
  <c r="J157" i="85"/>
  <c r="J158" i="85"/>
  <c r="J159" i="85"/>
  <c r="K159" i="85"/>
  <c r="J160" i="85"/>
  <c r="J161" i="85"/>
  <c r="K160" i="85" s="1"/>
  <c r="L160" i="85" s="1"/>
  <c r="J162" i="85"/>
  <c r="J163" i="85"/>
  <c r="K163" i="85" s="1"/>
  <c r="J164" i="85"/>
  <c r="J165" i="85"/>
  <c r="J166" i="85"/>
  <c r="J167" i="85"/>
  <c r="K167" i="85"/>
  <c r="J168" i="85"/>
  <c r="K168" i="85"/>
  <c r="L168" i="85" s="1"/>
  <c r="J169" i="85"/>
  <c r="J170" i="85"/>
  <c r="J171" i="85"/>
  <c r="K171" i="85" s="1"/>
  <c r="J172" i="85"/>
  <c r="K172" i="85" s="1"/>
  <c r="L172" i="85" s="1"/>
  <c r="J173" i="85"/>
  <c r="J174" i="85"/>
  <c r="J175" i="85"/>
  <c r="K175" i="85"/>
  <c r="J176" i="85"/>
  <c r="J177" i="85"/>
  <c r="K176" i="85" s="1"/>
  <c r="L176" i="85" s="1"/>
  <c r="J178" i="85"/>
  <c r="J179" i="85"/>
  <c r="K179" i="85" s="1"/>
  <c r="J180" i="85"/>
  <c r="J181" i="85"/>
  <c r="J182" i="85"/>
  <c r="J183" i="85"/>
  <c r="K183" i="85"/>
  <c r="J184" i="85"/>
  <c r="K184" i="85"/>
  <c r="L184" i="85" s="1"/>
  <c r="O184" i="85"/>
  <c r="P184" i="85"/>
  <c r="J185" i="85"/>
  <c r="J186" i="85"/>
  <c r="J187" i="85"/>
  <c r="K187" i="85" s="1"/>
  <c r="J188" i="85"/>
  <c r="K188" i="85" s="1"/>
  <c r="L188" i="85" s="1"/>
  <c r="J189" i="85"/>
  <c r="J190" i="85"/>
  <c r="J191" i="85"/>
  <c r="K191" i="85"/>
  <c r="J192" i="85"/>
  <c r="J193" i="85"/>
  <c r="K192" i="85" s="1"/>
  <c r="L192" i="85" s="1"/>
  <c r="J194" i="85"/>
  <c r="J195" i="85"/>
  <c r="K195" i="85" s="1"/>
  <c r="J196" i="85"/>
  <c r="J197" i="85"/>
  <c r="J198" i="85"/>
  <c r="J199" i="85"/>
  <c r="K199" i="85"/>
  <c r="J200" i="85"/>
  <c r="K200" i="85"/>
  <c r="L200" i="85" s="1"/>
  <c r="J201" i="85"/>
  <c r="J202" i="85"/>
  <c r="J203" i="85"/>
  <c r="K203" i="85" s="1"/>
  <c r="J204" i="85"/>
  <c r="K204" i="85" s="1"/>
  <c r="L204" i="85" s="1"/>
  <c r="J205" i="85"/>
  <c r="J206" i="85"/>
  <c r="J207" i="85"/>
  <c r="K207" i="85"/>
  <c r="J208" i="85"/>
  <c r="J209" i="85"/>
  <c r="K208" i="85" s="1"/>
  <c r="L208" i="85" s="1"/>
  <c r="J210" i="85"/>
  <c r="J211" i="85"/>
  <c r="K211" i="85" s="1"/>
  <c r="J212" i="85"/>
  <c r="J213" i="85"/>
  <c r="J214" i="85"/>
  <c r="J215" i="85"/>
  <c r="K215" i="85"/>
  <c r="J216" i="85"/>
  <c r="K216" i="85"/>
  <c r="L216" i="85" s="1"/>
  <c r="J217" i="85"/>
  <c r="J218" i="85"/>
  <c r="J219" i="85"/>
  <c r="K219" i="85" s="1"/>
  <c r="J220" i="85"/>
  <c r="K220" i="85" s="1"/>
  <c r="L220" i="85" s="1"/>
  <c r="J221" i="85"/>
  <c r="J222" i="85"/>
  <c r="J223" i="85"/>
  <c r="K223" i="85"/>
  <c r="J224" i="85"/>
  <c r="J225" i="85"/>
  <c r="K224" i="85" s="1"/>
  <c r="L224" i="85" s="1"/>
  <c r="J226" i="85"/>
  <c r="J227" i="85"/>
  <c r="K227" i="85" s="1"/>
  <c r="G242" i="85"/>
  <c r="H242" i="85"/>
  <c r="I242" i="85"/>
  <c r="I245" i="85" s="1"/>
  <c r="G243" i="85"/>
  <c r="H243" i="85"/>
  <c r="I243" i="85"/>
  <c r="G244" i="85"/>
  <c r="H244" i="85"/>
  <c r="I244" i="85"/>
  <c r="H245" i="85"/>
  <c r="J245" i="85"/>
  <c r="H246" i="85"/>
  <c r="I246" i="85"/>
  <c r="H247" i="85"/>
  <c r="I247" i="85"/>
  <c r="H248" i="85"/>
  <c r="I248" i="85"/>
  <c r="J4" i="84"/>
  <c r="K4" i="84" s="1"/>
  <c r="L4" i="84" s="1"/>
  <c r="J5" i="84"/>
  <c r="J6" i="84"/>
  <c r="I7" i="84"/>
  <c r="J7" i="84"/>
  <c r="K7" i="84" s="1"/>
  <c r="J8" i="84"/>
  <c r="K8" i="84" s="1"/>
  <c r="L8" i="84" s="1"/>
  <c r="J9" i="84"/>
  <c r="J10" i="84"/>
  <c r="J11" i="84"/>
  <c r="K11" i="84"/>
  <c r="J12" i="84"/>
  <c r="J13" i="84"/>
  <c r="K12" i="84" s="1"/>
  <c r="L12" i="84" s="1"/>
  <c r="J14" i="84"/>
  <c r="J15" i="84"/>
  <c r="K15" i="84" s="1"/>
  <c r="J16" i="84"/>
  <c r="J17" i="84"/>
  <c r="J18" i="84"/>
  <c r="J19" i="84"/>
  <c r="K19" i="84"/>
  <c r="J20" i="84"/>
  <c r="K20" i="84"/>
  <c r="L20" i="84" s="1"/>
  <c r="J21" i="84"/>
  <c r="J22" i="84"/>
  <c r="J23" i="84"/>
  <c r="K23" i="84" s="1"/>
  <c r="J24" i="84"/>
  <c r="K24" i="84" s="1"/>
  <c r="L24" i="84" s="1"/>
  <c r="J25" i="84"/>
  <c r="J26" i="84"/>
  <c r="J27" i="84"/>
  <c r="K27" i="84"/>
  <c r="J28" i="84"/>
  <c r="J29" i="84"/>
  <c r="K28" i="84" s="1"/>
  <c r="L28" i="84" s="1"/>
  <c r="J30" i="84"/>
  <c r="I31" i="84"/>
  <c r="J31" i="84" s="1"/>
  <c r="K31" i="84" s="1"/>
  <c r="J32" i="84"/>
  <c r="J33" i="84"/>
  <c r="K32" i="84" s="1"/>
  <c r="L32" i="84" s="1"/>
  <c r="J34" i="84"/>
  <c r="J35" i="84"/>
  <c r="K35" i="84" s="1"/>
  <c r="J36" i="84"/>
  <c r="J37" i="84"/>
  <c r="J38" i="84"/>
  <c r="J39" i="84"/>
  <c r="J40" i="84"/>
  <c r="J41" i="84"/>
  <c r="J42" i="84"/>
  <c r="J43" i="84"/>
  <c r="K43" i="84"/>
  <c r="J44" i="84"/>
  <c r="K44" i="84"/>
  <c r="L44" i="84" s="1"/>
  <c r="J45" i="84"/>
  <c r="J46" i="84"/>
  <c r="J47" i="84"/>
  <c r="K47" i="84" s="1"/>
  <c r="J48" i="84"/>
  <c r="K48" i="84" s="1"/>
  <c r="L48" i="84" s="1"/>
  <c r="J49" i="84"/>
  <c r="J51" i="84"/>
  <c r="K51" i="84" s="1"/>
  <c r="J52" i="84"/>
  <c r="K52" i="84" s="1"/>
  <c r="L52" i="84" s="1"/>
  <c r="J53" i="84"/>
  <c r="J55" i="84"/>
  <c r="K55" i="84" s="1"/>
  <c r="J56" i="84"/>
  <c r="K56" i="84" s="1"/>
  <c r="L56" i="84" s="1"/>
  <c r="J57" i="84"/>
  <c r="J58" i="84"/>
  <c r="J59" i="84"/>
  <c r="K59" i="84"/>
  <c r="J60" i="84"/>
  <c r="J61" i="84"/>
  <c r="K60" i="84" s="1"/>
  <c r="L60" i="84" s="1"/>
  <c r="J63" i="84"/>
  <c r="K63" i="84"/>
  <c r="J64" i="84"/>
  <c r="K64" i="84"/>
  <c r="J65" i="84"/>
  <c r="J66" i="84"/>
  <c r="I67" i="84"/>
  <c r="J67" i="84" s="1"/>
  <c r="K67" i="84"/>
  <c r="J68" i="84"/>
  <c r="K68" i="84"/>
  <c r="L68" i="84" s="1"/>
  <c r="J69" i="84"/>
  <c r="J70" i="84"/>
  <c r="J71" i="84"/>
  <c r="K71" i="84" s="1"/>
  <c r="J72" i="84"/>
  <c r="K72" i="84" s="1"/>
  <c r="L72" i="84" s="1"/>
  <c r="J73" i="84"/>
  <c r="J74" i="84"/>
  <c r="J75" i="84"/>
  <c r="K75" i="84"/>
  <c r="J76" i="84"/>
  <c r="J77" i="84"/>
  <c r="K76" i="84" s="1"/>
  <c r="L76" i="84" s="1"/>
  <c r="J78" i="84"/>
  <c r="J79" i="84"/>
  <c r="K79" i="84" s="1"/>
  <c r="J80" i="84"/>
  <c r="J81" i="84"/>
  <c r="J82" i="84"/>
  <c r="J83" i="84"/>
  <c r="K83" i="84"/>
  <c r="J84" i="84"/>
  <c r="K84" i="84"/>
  <c r="L84" i="84" s="1"/>
  <c r="J85" i="84"/>
  <c r="J87" i="84"/>
  <c r="K87" i="84"/>
  <c r="J88" i="84"/>
  <c r="J89" i="84"/>
  <c r="K88" i="84" s="1"/>
  <c r="L88" i="84" s="1"/>
  <c r="J90" i="84"/>
  <c r="J91" i="84"/>
  <c r="K91" i="84" s="1"/>
  <c r="J92" i="84"/>
  <c r="K92" i="84" s="1"/>
  <c r="L92" i="84"/>
  <c r="J93" i="84"/>
  <c r="J95" i="84"/>
  <c r="K95" i="84" s="1"/>
  <c r="J96" i="84"/>
  <c r="J97" i="84"/>
  <c r="J98" i="84"/>
  <c r="J99" i="84"/>
  <c r="K99" i="84"/>
  <c r="J100" i="84"/>
  <c r="K100" i="84"/>
  <c r="L100" i="84" s="1"/>
  <c r="J101" i="84"/>
  <c r="J102" i="84"/>
  <c r="J103" i="84"/>
  <c r="K103" i="84" s="1"/>
  <c r="J104" i="84"/>
  <c r="K104" i="84" s="1"/>
  <c r="J105" i="84"/>
  <c r="J106" i="84"/>
  <c r="J107" i="84"/>
  <c r="K107" i="84" s="1"/>
  <c r="J108" i="84"/>
  <c r="K108" i="84" s="1"/>
  <c r="L108" i="84" s="1"/>
  <c r="J109" i="84"/>
  <c r="J110" i="84"/>
  <c r="J111" i="84"/>
  <c r="K111" i="84"/>
  <c r="J112" i="84"/>
  <c r="K112" i="84"/>
  <c r="J113" i="84"/>
  <c r="J114" i="84"/>
  <c r="J115" i="84"/>
  <c r="K115" i="84" s="1"/>
  <c r="J116" i="84"/>
  <c r="K116" i="84" s="1"/>
  <c r="J117" i="84"/>
  <c r="J118" i="84"/>
  <c r="I119" i="84"/>
  <c r="I244" i="84" s="1"/>
  <c r="J119" i="84"/>
  <c r="K119" i="84" s="1"/>
  <c r="J120" i="84"/>
  <c r="K120" i="84" s="1"/>
  <c r="L120" i="84" s="1"/>
  <c r="J121" i="84"/>
  <c r="J122" i="84"/>
  <c r="J123" i="84"/>
  <c r="K123" i="84"/>
  <c r="J124" i="84"/>
  <c r="J125" i="84"/>
  <c r="K124" i="84" s="1"/>
  <c r="L124" i="84" s="1"/>
  <c r="J126" i="84"/>
  <c r="J127" i="84"/>
  <c r="K127" i="84" s="1"/>
  <c r="J128" i="84"/>
  <c r="K128" i="84" s="1"/>
  <c r="L128" i="84" s="1"/>
  <c r="J129" i="84"/>
  <c r="J130" i="84"/>
  <c r="J131" i="84"/>
  <c r="K131" i="84"/>
  <c r="J132" i="84"/>
  <c r="K132" i="84"/>
  <c r="J133" i="84"/>
  <c r="J134" i="84"/>
  <c r="J135" i="84"/>
  <c r="K135" i="84" s="1"/>
  <c r="J136" i="84"/>
  <c r="K136" i="84" s="1"/>
  <c r="L136" i="84" s="1"/>
  <c r="J137" i="84"/>
  <c r="J138" i="84"/>
  <c r="J139" i="84"/>
  <c r="K139" i="84"/>
  <c r="J140" i="84"/>
  <c r="J141" i="84"/>
  <c r="K140" i="84" s="1"/>
  <c r="L140" i="84" s="1"/>
  <c r="J142" i="84"/>
  <c r="J143" i="84"/>
  <c r="K143" i="84" s="1"/>
  <c r="J144" i="84"/>
  <c r="K144" i="84" s="1"/>
  <c r="L144" i="84" s="1"/>
  <c r="O144" i="84"/>
  <c r="P144" i="84"/>
  <c r="J145" i="84"/>
  <c r="J146" i="84"/>
  <c r="J147" i="84"/>
  <c r="K147" i="84"/>
  <c r="J148" i="84"/>
  <c r="J149" i="84"/>
  <c r="J150" i="84"/>
  <c r="J151" i="84"/>
  <c r="K151" i="84"/>
  <c r="L148" i="84" s="1"/>
  <c r="J152" i="84"/>
  <c r="J153" i="84"/>
  <c r="J154" i="84"/>
  <c r="J155" i="84"/>
  <c r="K155" i="84"/>
  <c r="L152" i="84" s="1"/>
  <c r="G242" i="84"/>
  <c r="H242" i="84"/>
  <c r="H245" i="84" s="1"/>
  <c r="G243" i="84"/>
  <c r="G245" i="84" s="1"/>
  <c r="K245" i="84" s="1"/>
  <c r="H243" i="84"/>
  <c r="I243" i="84"/>
  <c r="G244" i="84"/>
  <c r="H244" i="84"/>
  <c r="J245" i="84"/>
  <c r="H246" i="84"/>
  <c r="I246" i="84"/>
  <c r="H247" i="84"/>
  <c r="I247" i="84"/>
  <c r="H248" i="84"/>
  <c r="I248" i="84"/>
  <c r="K4" i="83"/>
  <c r="L4" i="83"/>
  <c r="K5" i="83"/>
  <c r="K6" i="83"/>
  <c r="K7" i="83"/>
  <c r="L7" i="83"/>
  <c r="M4" i="83" s="1"/>
  <c r="K8" i="83"/>
  <c r="K9" i="83"/>
  <c r="K10" i="83"/>
  <c r="K11" i="83"/>
  <c r="L11" i="83"/>
  <c r="K12" i="83"/>
  <c r="K13" i="83"/>
  <c r="K15" i="83"/>
  <c r="L15" i="83" s="1"/>
  <c r="K16" i="83"/>
  <c r="L16" i="83"/>
  <c r="M16" i="83"/>
  <c r="K17" i="83"/>
  <c r="K19" i="83"/>
  <c r="L19" i="83"/>
  <c r="K20" i="83"/>
  <c r="L20" i="83" s="1"/>
  <c r="M20" i="83" s="1"/>
  <c r="K21" i="83"/>
  <c r="K22" i="83"/>
  <c r="K23" i="83"/>
  <c r="L23" i="83" s="1"/>
  <c r="K24" i="83"/>
  <c r="L24" i="83" s="1"/>
  <c r="M24" i="83" s="1"/>
  <c r="K25" i="83"/>
  <c r="K26" i="83"/>
  <c r="K27" i="83"/>
  <c r="L27" i="83" s="1"/>
  <c r="K28" i="83"/>
  <c r="L28" i="83"/>
  <c r="K29" i="83"/>
  <c r="K30" i="83"/>
  <c r="K31" i="83"/>
  <c r="L31" i="83"/>
  <c r="M28" i="83" s="1"/>
  <c r="K32" i="83"/>
  <c r="L32" i="83" s="1"/>
  <c r="M32" i="83" s="1"/>
  <c r="K33" i="83"/>
  <c r="K34" i="83"/>
  <c r="K35" i="83"/>
  <c r="L35" i="83"/>
  <c r="K36" i="83"/>
  <c r="K37" i="83"/>
  <c r="K38" i="83"/>
  <c r="K39" i="83"/>
  <c r="L39" i="83" s="1"/>
  <c r="K40" i="83"/>
  <c r="L40" i="83"/>
  <c r="M40" i="83" s="1"/>
  <c r="K41" i="83"/>
  <c r="K42" i="83"/>
  <c r="K43" i="83"/>
  <c r="L43" i="83" s="1"/>
  <c r="K44" i="83"/>
  <c r="L44" i="83"/>
  <c r="M44" i="83" s="1"/>
  <c r="K45" i="83"/>
  <c r="K46" i="83"/>
  <c r="K47" i="83"/>
  <c r="L47" i="83" s="1"/>
  <c r="K48" i="83"/>
  <c r="K49" i="83"/>
  <c r="K50" i="83"/>
  <c r="K51" i="83"/>
  <c r="L51" i="83"/>
  <c r="K52" i="83"/>
  <c r="L52" i="83" s="1"/>
  <c r="M52" i="83" s="1"/>
  <c r="K53" i="83"/>
  <c r="K55" i="83"/>
  <c r="L55" i="83" s="1"/>
  <c r="K56" i="83"/>
  <c r="L56" i="83"/>
  <c r="K57" i="83"/>
  <c r="K59" i="83"/>
  <c r="L59" i="83"/>
  <c r="K60" i="83"/>
  <c r="K61" i="83"/>
  <c r="K62" i="83"/>
  <c r="K63" i="83"/>
  <c r="L63" i="83" s="1"/>
  <c r="K64" i="83"/>
  <c r="K65" i="83"/>
  <c r="K66" i="83"/>
  <c r="K67" i="83"/>
  <c r="L67" i="83" s="1"/>
  <c r="K68" i="83"/>
  <c r="L68" i="83"/>
  <c r="M68" i="83"/>
  <c r="K69" i="83"/>
  <c r="K71" i="83"/>
  <c r="L71" i="83"/>
  <c r="K72" i="83"/>
  <c r="L72" i="83" s="1"/>
  <c r="M72" i="83" s="1"/>
  <c r="K73" i="83"/>
  <c r="K75" i="83"/>
  <c r="L75" i="83" s="1"/>
  <c r="K76" i="83"/>
  <c r="L76" i="83"/>
  <c r="M76" i="83" s="1"/>
  <c r="K77" i="83"/>
  <c r="K78" i="83"/>
  <c r="K79" i="83"/>
  <c r="L79" i="83" s="1"/>
  <c r="K80" i="83"/>
  <c r="K81" i="83"/>
  <c r="L80" i="83" s="1"/>
  <c r="M80" i="83" s="1"/>
  <c r="K82" i="83"/>
  <c r="K83" i="83"/>
  <c r="L83" i="83"/>
  <c r="K84" i="83"/>
  <c r="L84" i="83" s="1"/>
  <c r="M84" i="83" s="1"/>
  <c r="K85" i="83"/>
  <c r="K87" i="83"/>
  <c r="L87" i="83" s="1"/>
  <c r="K88" i="83"/>
  <c r="L88" i="83"/>
  <c r="M88" i="83" s="1"/>
  <c r="K89" i="83"/>
  <c r="K91" i="83"/>
  <c r="L91" i="83"/>
  <c r="K92" i="83"/>
  <c r="K93" i="83"/>
  <c r="K94" i="83"/>
  <c r="K95" i="83"/>
  <c r="L95" i="83" s="1"/>
  <c r="K96" i="83"/>
  <c r="L96" i="83" s="1"/>
  <c r="M96" i="83" s="1"/>
  <c r="K97" i="83"/>
  <c r="K98" i="83"/>
  <c r="K99" i="83"/>
  <c r="L99" i="83" s="1"/>
  <c r="K100" i="83"/>
  <c r="L100" i="83"/>
  <c r="K101" i="83"/>
  <c r="K102" i="83"/>
  <c r="K103" i="83"/>
  <c r="L103" i="83"/>
  <c r="M100" i="83" s="1"/>
  <c r="K104" i="83"/>
  <c r="K105" i="83"/>
  <c r="L104" i="83" s="1"/>
  <c r="M104" i="83" s="1"/>
  <c r="K106" i="83"/>
  <c r="K107" i="83"/>
  <c r="L107" i="83"/>
  <c r="K108" i="83"/>
  <c r="K109" i="83"/>
  <c r="K110" i="83"/>
  <c r="K111" i="83"/>
  <c r="L111" i="83" s="1"/>
  <c r="K112" i="83"/>
  <c r="L112" i="83"/>
  <c r="M112" i="83" s="1"/>
  <c r="K113" i="83"/>
  <c r="K114" i="83"/>
  <c r="K115" i="83"/>
  <c r="L115" i="83" s="1"/>
  <c r="K116" i="83"/>
  <c r="L116" i="83"/>
  <c r="K117" i="83"/>
  <c r="K118" i="83"/>
  <c r="K119" i="83"/>
  <c r="L119" i="83" s="1"/>
  <c r="K120" i="83"/>
  <c r="K121" i="83"/>
  <c r="L120" i="83" s="1"/>
  <c r="K122" i="83"/>
  <c r="K123" i="83"/>
  <c r="L123" i="83"/>
  <c r="M120" i="83" s="1"/>
  <c r="K124" i="83"/>
  <c r="K125" i="83"/>
  <c r="K126" i="83"/>
  <c r="K127" i="83"/>
  <c r="L127" i="83" s="1"/>
  <c r="K128" i="83"/>
  <c r="L128" i="83" s="1"/>
  <c r="M128" i="83" s="1"/>
  <c r="K129" i="83"/>
  <c r="K130" i="83"/>
  <c r="K131" i="83"/>
  <c r="L131" i="83" s="1"/>
  <c r="K132" i="83"/>
  <c r="L132" i="83"/>
  <c r="K133" i="83"/>
  <c r="K134" i="83"/>
  <c r="K135" i="83"/>
  <c r="L135" i="83"/>
  <c r="M132" i="83" s="1"/>
  <c r="K136" i="83"/>
  <c r="K137" i="83"/>
  <c r="L136" i="83" s="1"/>
  <c r="M136" i="83" s="1"/>
  <c r="K138" i="83"/>
  <c r="K139" i="83"/>
  <c r="L139" i="83"/>
  <c r="K140" i="83"/>
  <c r="K141" i="83"/>
  <c r="K142" i="83"/>
  <c r="K143" i="83"/>
  <c r="L143" i="83" s="1"/>
  <c r="K144" i="83"/>
  <c r="L144" i="83"/>
  <c r="M144" i="83" s="1"/>
  <c r="K145" i="83"/>
  <c r="K146" i="83"/>
  <c r="K147" i="83"/>
  <c r="L147" i="83" s="1"/>
  <c r="K148" i="83"/>
  <c r="L148" i="83"/>
  <c r="K149" i="83"/>
  <c r="K150" i="83"/>
  <c r="K151" i="83"/>
  <c r="L151" i="83" s="1"/>
  <c r="K152" i="83"/>
  <c r="K153" i="83"/>
  <c r="L152" i="83" s="1"/>
  <c r="K154" i="83"/>
  <c r="K155" i="83"/>
  <c r="L155" i="83"/>
  <c r="M152" i="83" s="1"/>
  <c r="K156" i="83"/>
  <c r="K157" i="83"/>
  <c r="K158" i="83"/>
  <c r="K159" i="83"/>
  <c r="L159" i="83" s="1"/>
  <c r="K160" i="83"/>
  <c r="L160" i="83" s="1"/>
  <c r="M160" i="83" s="1"/>
  <c r="K161" i="83"/>
  <c r="K162" i="83"/>
  <c r="K163" i="83"/>
  <c r="L163" i="83" s="1"/>
  <c r="K164" i="83"/>
  <c r="L164" i="83"/>
  <c r="K165" i="83"/>
  <c r="K166" i="83"/>
  <c r="K167" i="83"/>
  <c r="L167" i="83"/>
  <c r="M164" i="83" s="1"/>
  <c r="K4" i="82"/>
  <c r="K5" i="82"/>
  <c r="K6" i="82"/>
  <c r="K7" i="82"/>
  <c r="L7" i="82"/>
  <c r="K8" i="82"/>
  <c r="K9" i="82"/>
  <c r="K10" i="82"/>
  <c r="K11" i="82"/>
  <c r="L11" i="82" s="1"/>
  <c r="K12" i="82"/>
  <c r="L12" i="82"/>
  <c r="M12" i="82" s="1"/>
  <c r="K13" i="82"/>
  <c r="K15" i="82"/>
  <c r="L15" i="82"/>
  <c r="K16" i="82"/>
  <c r="L16" i="82" s="1"/>
  <c r="M16" i="82" s="1"/>
  <c r="K17" i="82"/>
  <c r="K18" i="82"/>
  <c r="K19" i="82"/>
  <c r="L19" i="82"/>
  <c r="K20" i="82"/>
  <c r="K21" i="82"/>
  <c r="K22" i="82"/>
  <c r="K23" i="82"/>
  <c r="L23" i="82" s="1"/>
  <c r="K24" i="82"/>
  <c r="L24" i="82"/>
  <c r="M24" i="82" s="1"/>
  <c r="K25" i="82"/>
  <c r="K26" i="82"/>
  <c r="K27" i="82"/>
  <c r="L27" i="82" s="1"/>
  <c r="K28" i="82"/>
  <c r="L28" i="82"/>
  <c r="M28" i="82" s="1"/>
  <c r="K29" i="82"/>
  <c r="K30" i="82"/>
  <c r="K31" i="82"/>
  <c r="L31" i="82" s="1"/>
  <c r="K32" i="82"/>
  <c r="K33" i="82"/>
  <c r="L32" i="82" s="1"/>
  <c r="M32" i="82" s="1"/>
  <c r="K34" i="82"/>
  <c r="K35" i="82"/>
  <c r="L35" i="82"/>
  <c r="K36" i="82"/>
  <c r="L36" i="82" s="1"/>
  <c r="M36" i="82" s="1"/>
  <c r="K37" i="82"/>
  <c r="K38" i="82"/>
  <c r="K39" i="82"/>
  <c r="L39" i="82" s="1"/>
  <c r="K40" i="82"/>
  <c r="L40" i="82" s="1"/>
  <c r="K41" i="82"/>
  <c r="K42" i="82"/>
  <c r="K43" i="82"/>
  <c r="L43" i="82" s="1"/>
  <c r="K44" i="82"/>
  <c r="L44" i="82"/>
  <c r="M44" i="82"/>
  <c r="K45" i="82"/>
  <c r="K47" i="82"/>
  <c r="L47" i="82"/>
  <c r="K48" i="82"/>
  <c r="K49" i="82"/>
  <c r="K50" i="82"/>
  <c r="K51" i="82"/>
  <c r="L51" i="82" s="1"/>
  <c r="K52" i="82"/>
  <c r="L52" i="82"/>
  <c r="M52" i="82" s="1"/>
  <c r="K53" i="82"/>
  <c r="K54" i="82"/>
  <c r="K55" i="82"/>
  <c r="L55" i="82" s="1"/>
  <c r="K56" i="82"/>
  <c r="L56" i="82"/>
  <c r="K57" i="82"/>
  <c r="K58" i="82"/>
  <c r="K59" i="82"/>
  <c r="L59" i="82" s="1"/>
  <c r="K60" i="82"/>
  <c r="K61" i="82"/>
  <c r="L60" i="82" s="1"/>
  <c r="K62" i="82"/>
  <c r="K63" i="82"/>
  <c r="L63" i="82"/>
  <c r="M60" i="82" s="1"/>
  <c r="K64" i="82"/>
  <c r="K65" i="82"/>
  <c r="K66" i="82"/>
  <c r="K67" i="82"/>
  <c r="L67" i="82" s="1"/>
  <c r="K68" i="82"/>
  <c r="K69" i="82"/>
  <c r="K70" i="82"/>
  <c r="K71" i="82"/>
  <c r="L71" i="82" s="1"/>
  <c r="K72" i="82"/>
  <c r="L72" i="82"/>
  <c r="K73" i="82"/>
  <c r="K74" i="82"/>
  <c r="K75" i="82"/>
  <c r="L75" i="82"/>
  <c r="M72" i="82" s="1"/>
  <c r="K76" i="82"/>
  <c r="K77" i="82"/>
  <c r="L76" i="82" s="1"/>
  <c r="M76" i="82" s="1"/>
  <c r="K78" i="82"/>
  <c r="K79" i="82"/>
  <c r="L79" i="82"/>
  <c r="K80" i="82"/>
  <c r="K81" i="82"/>
  <c r="K82" i="82"/>
  <c r="K83" i="82"/>
  <c r="L83" i="82" s="1"/>
  <c r="K84" i="82"/>
  <c r="L84" i="82"/>
  <c r="M84" i="82" s="1"/>
  <c r="K85" i="82"/>
  <c r="K86" i="82"/>
  <c r="K87" i="82"/>
  <c r="L87" i="82" s="1"/>
  <c r="K88" i="82"/>
  <c r="L88" i="82"/>
  <c r="M88" i="82" s="1"/>
  <c r="K89" i="82"/>
  <c r="K91" i="82"/>
  <c r="L91" i="82"/>
  <c r="K92" i="82"/>
  <c r="K93" i="82"/>
  <c r="K95" i="82"/>
  <c r="L95" i="82" s="1"/>
  <c r="K96" i="82"/>
  <c r="L96" i="82"/>
  <c r="K97" i="82"/>
  <c r="K98" i="82"/>
  <c r="K99" i="82"/>
  <c r="L99" i="82"/>
  <c r="M96" i="82" s="1"/>
  <c r="K100" i="82"/>
  <c r="K101" i="82"/>
  <c r="L100" i="82" s="1"/>
  <c r="K102" i="82"/>
  <c r="K103" i="82"/>
  <c r="L103" i="82"/>
  <c r="M100" i="82" s="1"/>
  <c r="K104" i="82"/>
  <c r="K105" i="82"/>
  <c r="K106" i="82"/>
  <c r="K107" i="82"/>
  <c r="L107" i="82" s="1"/>
  <c r="K108" i="82"/>
  <c r="L108" i="82"/>
  <c r="M108" i="82" s="1"/>
  <c r="K109" i="82"/>
  <c r="K110" i="82"/>
  <c r="K111" i="82"/>
  <c r="L111" i="82" s="1"/>
  <c r="K112" i="82"/>
  <c r="L112" i="82"/>
  <c r="K113" i="82"/>
  <c r="K114" i="82"/>
  <c r="K115" i="82"/>
  <c r="L115" i="82" s="1"/>
  <c r="K116" i="82"/>
  <c r="K117" i="82"/>
  <c r="K118" i="82"/>
  <c r="K119" i="82"/>
  <c r="L119" i="82"/>
  <c r="K120" i="82"/>
  <c r="L120" i="82" s="1"/>
  <c r="M120" i="82" s="1"/>
  <c r="K121" i="82"/>
  <c r="K122" i="82"/>
  <c r="K123" i="82"/>
  <c r="L123" i="82" s="1"/>
  <c r="K124" i="82"/>
  <c r="L124" i="82" s="1"/>
  <c r="K125" i="82"/>
  <c r="K126" i="82"/>
  <c r="K127" i="82"/>
  <c r="L127" i="82" s="1"/>
  <c r="K128" i="82"/>
  <c r="L128" i="82"/>
  <c r="K129" i="82"/>
  <c r="K130" i="82"/>
  <c r="K131" i="82"/>
  <c r="L131" i="82"/>
  <c r="M128" i="82" s="1"/>
  <c r="K132" i="82"/>
  <c r="K134" i="82"/>
  <c r="L132" i="82" s="1"/>
  <c r="K135" i="82"/>
  <c r="L135" i="82" s="1"/>
  <c r="M132" i="82" s="1"/>
  <c r="K136" i="82"/>
  <c r="L136" i="82" s="1"/>
  <c r="M136" i="82" s="1"/>
  <c r="K137" i="82"/>
  <c r="K138" i="82"/>
  <c r="K139" i="82"/>
  <c r="L139" i="82" s="1"/>
  <c r="K140" i="82"/>
  <c r="L140" i="82"/>
  <c r="M140" i="82"/>
  <c r="K142" i="82"/>
  <c r="K143" i="82"/>
  <c r="L143" i="82"/>
  <c r="K144" i="82"/>
  <c r="K145" i="82"/>
  <c r="K146" i="82"/>
  <c r="K147" i="82"/>
  <c r="L147" i="82"/>
  <c r="K148" i="82"/>
  <c r="L148" i="82" s="1"/>
  <c r="K149" i="82"/>
  <c r="K150" i="82"/>
  <c r="K151" i="82"/>
  <c r="L151" i="82" s="1"/>
  <c r="K152" i="82"/>
  <c r="L152" i="82"/>
  <c r="K153" i="82"/>
  <c r="K154" i="82"/>
  <c r="K155" i="82"/>
  <c r="L155" i="82"/>
  <c r="M152" i="82" s="1"/>
  <c r="K156" i="82"/>
  <c r="K157" i="82"/>
  <c r="L156" i="82" s="1"/>
  <c r="K158" i="82"/>
  <c r="K159" i="82"/>
  <c r="L159" i="82"/>
  <c r="M156" i="82" s="1"/>
  <c r="K160" i="82"/>
  <c r="K161" i="82"/>
  <c r="K162" i="82"/>
  <c r="K163" i="82"/>
  <c r="L163" i="82" s="1"/>
  <c r="K164" i="82"/>
  <c r="L164" i="82"/>
  <c r="M164" i="82" s="1"/>
  <c r="K165" i="82"/>
  <c r="K166" i="82"/>
  <c r="K167" i="82"/>
  <c r="L167" i="82" s="1"/>
  <c r="K4" i="81"/>
  <c r="L4" i="81"/>
  <c r="M4" i="81" s="1"/>
  <c r="K5" i="81"/>
  <c r="K6" i="81"/>
  <c r="K7" i="81"/>
  <c r="L7" i="81" s="1"/>
  <c r="K8" i="81"/>
  <c r="K9" i="81"/>
  <c r="L8" i="81" s="1"/>
  <c r="M8" i="81" s="1"/>
  <c r="K10" i="81"/>
  <c r="K11" i="81"/>
  <c r="L11" i="81"/>
  <c r="K12" i="81"/>
  <c r="L12" i="81" s="1"/>
  <c r="M12" i="81" s="1"/>
  <c r="K13" i="81"/>
  <c r="K14" i="81"/>
  <c r="K15" i="81"/>
  <c r="L15" i="81" s="1"/>
  <c r="K16" i="81"/>
  <c r="L16" i="81" s="1"/>
  <c r="M16" i="81" s="1"/>
  <c r="K17" i="81"/>
  <c r="K18" i="81"/>
  <c r="K19" i="81"/>
  <c r="L19" i="81" s="1"/>
  <c r="K20" i="81"/>
  <c r="L20" i="81"/>
  <c r="K21" i="81"/>
  <c r="K22" i="81"/>
  <c r="K23" i="81"/>
  <c r="L23" i="81"/>
  <c r="M20" i="81" s="1"/>
  <c r="K24" i="81"/>
  <c r="K25" i="81"/>
  <c r="L24" i="81" s="1"/>
  <c r="K26" i="81"/>
  <c r="K27" i="81"/>
  <c r="L27" i="81"/>
  <c r="M24" i="81" s="1"/>
  <c r="K28" i="81"/>
  <c r="K29" i="81"/>
  <c r="K30" i="81"/>
  <c r="K31" i="81"/>
  <c r="L31" i="81" s="1"/>
  <c r="K32" i="81"/>
  <c r="L32" i="81"/>
  <c r="K33" i="81"/>
  <c r="K35" i="81"/>
  <c r="L35" i="81" s="1"/>
  <c r="K36" i="81"/>
  <c r="L36" i="81" s="1"/>
  <c r="K37" i="81"/>
  <c r="K38" i="81"/>
  <c r="K39" i="81"/>
  <c r="L39" i="81"/>
  <c r="M36" i="81" s="1"/>
  <c r="K40" i="81"/>
  <c r="L40" i="81" s="1"/>
  <c r="K41" i="81"/>
  <c r="K43" i="81"/>
  <c r="L43" i="81" s="1"/>
  <c r="K44" i="81"/>
  <c r="L44" i="81"/>
  <c r="M44" i="81" s="1"/>
  <c r="K45" i="81"/>
  <c r="K47" i="81"/>
  <c r="L47" i="81"/>
  <c r="K48" i="81"/>
  <c r="K49" i="81"/>
  <c r="K50" i="81"/>
  <c r="K51" i="81"/>
  <c r="L51" i="81" s="1"/>
  <c r="K52" i="81"/>
  <c r="L52" i="81"/>
  <c r="K53" i="81"/>
  <c r="K55" i="81"/>
  <c r="L55" i="81" s="1"/>
  <c r="K56" i="81"/>
  <c r="L56" i="81" s="1"/>
  <c r="K57" i="81"/>
  <c r="K58" i="81"/>
  <c r="K59" i="81"/>
  <c r="L59" i="81"/>
  <c r="M56" i="81" s="1"/>
  <c r="K60" i="81"/>
  <c r="K61" i="81"/>
  <c r="K62" i="81"/>
  <c r="K63" i="81"/>
  <c r="L63" i="81" s="1"/>
  <c r="K64" i="81"/>
  <c r="K65" i="81"/>
  <c r="K66" i="81"/>
  <c r="K67" i="81"/>
  <c r="L67" i="81" s="1"/>
  <c r="K68" i="81"/>
  <c r="L68" i="81"/>
  <c r="K69" i="81"/>
  <c r="K70" i="81"/>
  <c r="K71" i="81"/>
  <c r="L71" i="81"/>
  <c r="M68" i="81" s="1"/>
  <c r="K72" i="81"/>
  <c r="K73" i="81"/>
  <c r="K74" i="81"/>
  <c r="K75" i="81"/>
  <c r="L75" i="81"/>
  <c r="K76" i="81"/>
  <c r="K77" i="81"/>
  <c r="K78" i="81"/>
  <c r="K79" i="81"/>
  <c r="L79" i="81" s="1"/>
  <c r="K80" i="81"/>
  <c r="L80" i="81"/>
  <c r="M80" i="81" s="1"/>
  <c r="K81" i="81"/>
  <c r="K83" i="81"/>
  <c r="L83" i="81"/>
  <c r="K84" i="81"/>
  <c r="L84" i="81" s="1"/>
  <c r="M84" i="81" s="1"/>
  <c r="K85" i="81"/>
  <c r="K86" i="81"/>
  <c r="K87" i="81"/>
  <c r="L87" i="81"/>
  <c r="K88" i="81"/>
  <c r="K89" i="81"/>
  <c r="K90" i="81"/>
  <c r="K91" i="81"/>
  <c r="L91" i="81" s="1"/>
  <c r="K92" i="81"/>
  <c r="L92" i="81"/>
  <c r="M92" i="81" s="1"/>
  <c r="K93" i="81"/>
  <c r="K94" i="81"/>
  <c r="K95" i="81"/>
  <c r="L95" i="81" s="1"/>
  <c r="K96" i="81"/>
  <c r="L96" i="81"/>
  <c r="M96" i="81" s="1"/>
  <c r="K97" i="81"/>
  <c r="K98" i="81"/>
  <c r="K99" i="81"/>
  <c r="L99" i="81" s="1"/>
  <c r="K100" i="81"/>
  <c r="K101" i="81"/>
  <c r="K102" i="81"/>
  <c r="K103" i="81"/>
  <c r="L103" i="81"/>
  <c r="K104" i="81"/>
  <c r="L104" i="81" s="1"/>
  <c r="M104" i="81" s="1"/>
  <c r="K105" i="81"/>
  <c r="K106" i="81"/>
  <c r="K107" i="81"/>
  <c r="L107" i="81" s="1"/>
  <c r="K108" i="81"/>
  <c r="L108" i="81" s="1"/>
  <c r="M108" i="81" s="1"/>
  <c r="K109" i="81"/>
  <c r="K110" i="81"/>
  <c r="K111" i="81"/>
  <c r="L111" i="81" s="1"/>
  <c r="K112" i="81"/>
  <c r="K113" i="81"/>
  <c r="L112" i="81" s="1"/>
  <c r="M112" i="81" s="1"/>
  <c r="K114" i="81"/>
  <c r="K115" i="81"/>
  <c r="L115" i="81"/>
  <c r="K116" i="81"/>
  <c r="L116" i="81" s="1"/>
  <c r="K117" i="81"/>
  <c r="K118" i="81"/>
  <c r="K119" i="81"/>
  <c r="L119" i="81" s="1"/>
  <c r="K120" i="81"/>
  <c r="L120" i="81"/>
  <c r="K122" i="81"/>
  <c r="K123" i="81"/>
  <c r="L123" i="81"/>
  <c r="K124" i="81"/>
  <c r="K125" i="81"/>
  <c r="K126" i="81"/>
  <c r="K127" i="81"/>
  <c r="L127" i="81"/>
  <c r="K128" i="81"/>
  <c r="K129" i="81"/>
  <c r="K130" i="81"/>
  <c r="K131" i="81"/>
  <c r="L131" i="81" s="1"/>
  <c r="K132" i="81"/>
  <c r="L132" i="81"/>
  <c r="M132" i="81" s="1"/>
  <c r="K133" i="81"/>
  <c r="K134" i="81"/>
  <c r="K135" i="81"/>
  <c r="L135" i="81" s="1"/>
  <c r="K136" i="81"/>
  <c r="L136" i="81"/>
  <c r="K137" i="81"/>
  <c r="K138" i="81"/>
  <c r="K139" i="81"/>
  <c r="L139" i="81"/>
  <c r="M136" i="81" s="1"/>
  <c r="K140" i="81"/>
  <c r="K141" i="81"/>
  <c r="K142" i="81"/>
  <c r="K143" i="81"/>
  <c r="L143" i="81"/>
  <c r="K144" i="81"/>
  <c r="L144" i="81" s="1"/>
  <c r="M144" i="81" s="1"/>
  <c r="K145" i="81"/>
  <c r="K146" i="81"/>
  <c r="K147" i="81"/>
  <c r="L147" i="81" s="1"/>
  <c r="K148" i="81"/>
  <c r="L148" i="81"/>
  <c r="K149" i="81"/>
  <c r="K150" i="81"/>
  <c r="K151" i="81"/>
  <c r="L151" i="81" s="1"/>
  <c r="K152" i="81"/>
  <c r="L152" i="81"/>
  <c r="K153" i="81"/>
  <c r="K154" i="81"/>
  <c r="K155" i="81"/>
  <c r="L155" i="81"/>
  <c r="M152" i="81" s="1"/>
  <c r="K156" i="81"/>
  <c r="L156" i="81" s="1"/>
  <c r="M156" i="81" s="1"/>
  <c r="K157" i="81"/>
  <c r="K158" i="81"/>
  <c r="K159" i="81"/>
  <c r="L159" i="81"/>
  <c r="K160" i="81"/>
  <c r="L160" i="81" s="1"/>
  <c r="K161" i="81"/>
  <c r="K162" i="81"/>
  <c r="K163" i="81"/>
  <c r="L163" i="81" s="1"/>
  <c r="K164" i="81"/>
  <c r="L164" i="81"/>
  <c r="K165" i="81"/>
  <c r="K166" i="81"/>
  <c r="K167" i="81"/>
  <c r="L167" i="81" s="1"/>
  <c r="K4" i="80"/>
  <c r="L4" i="80"/>
  <c r="K5" i="80"/>
  <c r="K6" i="80"/>
  <c r="K7" i="80"/>
  <c r="L7" i="80"/>
  <c r="M4" i="80" s="1"/>
  <c r="K8" i="80"/>
  <c r="L8" i="80" s="1"/>
  <c r="M8" i="80" s="1"/>
  <c r="K9" i="80"/>
  <c r="K10" i="80"/>
  <c r="K11" i="80"/>
  <c r="L11" i="80"/>
  <c r="K12" i="80"/>
  <c r="L12" i="80" s="1"/>
  <c r="K13" i="80"/>
  <c r="K15" i="80"/>
  <c r="L15" i="80" s="1"/>
  <c r="K16" i="80"/>
  <c r="L16" i="80"/>
  <c r="M16" i="80"/>
  <c r="K17" i="80"/>
  <c r="K19" i="80"/>
  <c r="L19" i="80"/>
  <c r="K20" i="80"/>
  <c r="K21" i="80"/>
  <c r="K22" i="80"/>
  <c r="K23" i="80"/>
  <c r="L23" i="80" s="1"/>
  <c r="K24" i="80"/>
  <c r="L24" i="80"/>
  <c r="M24" i="80" s="1"/>
  <c r="K25" i="80"/>
  <c r="K26" i="80"/>
  <c r="K27" i="80"/>
  <c r="L27" i="80" s="1"/>
  <c r="K28" i="80"/>
  <c r="L28" i="80"/>
  <c r="M28" i="80"/>
  <c r="K29" i="80"/>
  <c r="K31" i="80"/>
  <c r="L31" i="80"/>
  <c r="K32" i="80"/>
  <c r="K33" i="80"/>
  <c r="K34" i="80"/>
  <c r="K35" i="80"/>
  <c r="L35" i="80" s="1"/>
  <c r="K36" i="80"/>
  <c r="L36" i="80"/>
  <c r="M36" i="80" s="1"/>
  <c r="K37" i="80"/>
  <c r="K38" i="80"/>
  <c r="K39" i="80"/>
  <c r="L39" i="80" s="1"/>
  <c r="K40" i="80"/>
  <c r="L40" i="80"/>
  <c r="K41" i="80"/>
  <c r="K42" i="80"/>
  <c r="K43" i="80"/>
  <c r="L43" i="80"/>
  <c r="M40" i="80" s="1"/>
  <c r="K44" i="80"/>
  <c r="K45" i="80"/>
  <c r="K47" i="80"/>
  <c r="L47" i="80" s="1"/>
  <c r="K48" i="80"/>
  <c r="L48" i="80"/>
  <c r="K49" i="80"/>
  <c r="K50" i="80"/>
  <c r="K51" i="80"/>
  <c r="L51" i="80" s="1"/>
  <c r="K52" i="80"/>
  <c r="L52" i="80"/>
  <c r="K53" i="80"/>
  <c r="K54" i="80"/>
  <c r="K55" i="80"/>
  <c r="L55" i="80"/>
  <c r="M52" i="80" s="1"/>
  <c r="K56" i="80"/>
  <c r="L56" i="80" s="1"/>
  <c r="M56" i="80" s="1"/>
  <c r="K57" i="80"/>
  <c r="K59" i="80"/>
  <c r="L59" i="80" s="1"/>
  <c r="K60" i="80"/>
  <c r="L60" i="80"/>
  <c r="K61" i="80"/>
  <c r="K62" i="80"/>
  <c r="K63" i="80"/>
  <c r="L63" i="80" s="1"/>
  <c r="K64" i="80"/>
  <c r="L64" i="80"/>
  <c r="K65" i="80"/>
  <c r="K66" i="80"/>
  <c r="K67" i="80"/>
  <c r="L67" i="80"/>
  <c r="M64" i="80" s="1"/>
  <c r="K68" i="80"/>
  <c r="L68" i="80" s="1"/>
  <c r="M68" i="80" s="1"/>
  <c r="K69" i="80"/>
  <c r="K70" i="80"/>
  <c r="K71" i="80"/>
  <c r="L71" i="80"/>
  <c r="K72" i="80"/>
  <c r="L72" i="80" s="1"/>
  <c r="K73" i="80"/>
  <c r="K74" i="80"/>
  <c r="K75" i="80"/>
  <c r="L75" i="80" s="1"/>
  <c r="K76" i="80"/>
  <c r="L76" i="80"/>
  <c r="K77" i="80"/>
  <c r="K78" i="80"/>
  <c r="K79" i="80"/>
  <c r="L79" i="80" s="1"/>
  <c r="K80" i="80"/>
  <c r="L80" i="80"/>
  <c r="K81" i="80"/>
  <c r="K82" i="80"/>
  <c r="K83" i="80"/>
  <c r="L83" i="80"/>
  <c r="M80" i="80" s="1"/>
  <c r="K84" i="80"/>
  <c r="L84" i="80" s="1"/>
  <c r="M84" i="80" s="1"/>
  <c r="K85" i="80"/>
  <c r="K86" i="80"/>
  <c r="K87" i="80"/>
  <c r="L87" i="80"/>
  <c r="K88" i="80"/>
  <c r="K89" i="80"/>
  <c r="K90" i="80"/>
  <c r="K91" i="80"/>
  <c r="L91" i="80" s="1"/>
  <c r="K92" i="80"/>
  <c r="L92" i="80"/>
  <c r="M92" i="80" s="1"/>
  <c r="K93" i="80"/>
  <c r="K94" i="80"/>
  <c r="K95" i="80"/>
  <c r="L95" i="80" s="1"/>
  <c r="K96" i="80"/>
  <c r="L96" i="80"/>
  <c r="K97" i="80"/>
  <c r="K98" i="80"/>
  <c r="K99" i="80"/>
  <c r="L99" i="80" s="1"/>
  <c r="M96" i="80" s="1"/>
  <c r="K100" i="80"/>
  <c r="K101" i="80"/>
  <c r="K102" i="80"/>
  <c r="K103" i="80"/>
  <c r="L103" i="80"/>
  <c r="K104" i="80"/>
  <c r="L104" i="80" s="1"/>
  <c r="M104" i="80" s="1"/>
  <c r="K105" i="80"/>
  <c r="K106" i="80"/>
  <c r="K107" i="80"/>
  <c r="L107" i="80" s="1"/>
  <c r="K108" i="80"/>
  <c r="L108" i="80" s="1"/>
  <c r="M108" i="80" s="1"/>
  <c r="K109" i="80"/>
  <c r="K110" i="80"/>
  <c r="K111" i="80"/>
  <c r="L111" i="80" s="1"/>
  <c r="K112" i="80"/>
  <c r="L112" i="80"/>
  <c r="K113" i="80"/>
  <c r="K114" i="80"/>
  <c r="K115" i="80"/>
  <c r="L115" i="80"/>
  <c r="M112" i="80" s="1"/>
  <c r="K116" i="80"/>
  <c r="L116" i="80" s="1"/>
  <c r="M116" i="80" s="1"/>
  <c r="K117" i="80"/>
  <c r="K118" i="80"/>
  <c r="K119" i="80"/>
  <c r="L119" i="80"/>
  <c r="K120" i="80"/>
  <c r="K121" i="80"/>
  <c r="K122" i="80"/>
  <c r="K123" i="80"/>
  <c r="L123" i="80" s="1"/>
  <c r="K124" i="80"/>
  <c r="K125" i="80"/>
  <c r="K126" i="80"/>
  <c r="L124" i="80" s="1"/>
  <c r="M124" i="80" s="1"/>
  <c r="K127" i="80"/>
  <c r="L127" i="80" s="1"/>
  <c r="K128" i="80"/>
  <c r="L128" i="80"/>
  <c r="M128" i="80" s="1"/>
  <c r="K129" i="80"/>
  <c r="K130" i="80"/>
  <c r="K131" i="80"/>
  <c r="L131" i="80" s="1"/>
  <c r="K132" i="80"/>
  <c r="K133" i="80"/>
  <c r="K134" i="80"/>
  <c r="K135" i="80"/>
  <c r="L135" i="80"/>
  <c r="K136" i="80"/>
  <c r="L136" i="80" s="1"/>
  <c r="K137" i="80"/>
  <c r="K138" i="80"/>
  <c r="K139" i="80"/>
  <c r="L139" i="80" s="1"/>
  <c r="K140" i="80"/>
  <c r="L140" i="80" s="1"/>
  <c r="M140" i="80" s="1"/>
  <c r="K141" i="80"/>
  <c r="K142" i="80"/>
  <c r="K143" i="80"/>
  <c r="L143" i="80"/>
  <c r="K144" i="80"/>
  <c r="L144" i="80"/>
  <c r="M144" i="80" s="1"/>
  <c r="K145" i="80"/>
  <c r="K146" i="80"/>
  <c r="K147" i="80"/>
  <c r="L147" i="80" s="1"/>
  <c r="K148" i="80"/>
  <c r="K149" i="80"/>
  <c r="K150" i="80"/>
  <c r="K151" i="80"/>
  <c r="L151" i="80"/>
  <c r="K152" i="80"/>
  <c r="L152" i="80" s="1"/>
  <c r="M152" i="80" s="1"/>
  <c r="K153" i="80"/>
  <c r="K154" i="80"/>
  <c r="K155" i="80"/>
  <c r="L155" i="80" s="1"/>
  <c r="K156" i="80"/>
  <c r="L156" i="80"/>
  <c r="K157" i="80"/>
  <c r="K158" i="80"/>
  <c r="K159" i="80"/>
  <c r="L159" i="80"/>
  <c r="M156" i="80" s="1"/>
  <c r="K160" i="80"/>
  <c r="K161" i="80"/>
  <c r="L160" i="80" s="1"/>
  <c r="M160" i="80" s="1"/>
  <c r="K162" i="80"/>
  <c r="K163" i="80"/>
  <c r="L163" i="80"/>
  <c r="K164" i="80"/>
  <c r="L164" i="80" s="1"/>
  <c r="M164" i="80" s="1"/>
  <c r="K165" i="80"/>
  <c r="K166" i="80"/>
  <c r="K167" i="80"/>
  <c r="L167" i="80"/>
  <c r="K168" i="80"/>
  <c r="K169" i="80"/>
  <c r="L168" i="80" s="1"/>
  <c r="M168" i="80" s="1"/>
  <c r="K170" i="80"/>
  <c r="K171" i="80"/>
  <c r="L171" i="80" s="1"/>
  <c r="K172" i="80"/>
  <c r="L172" i="80"/>
  <c r="M172" i="80" s="1"/>
  <c r="K173" i="80"/>
  <c r="K174" i="80"/>
  <c r="K175" i="80"/>
  <c r="L175" i="80" s="1"/>
  <c r="K176" i="80"/>
  <c r="K177" i="80"/>
  <c r="L176" i="80" s="1"/>
  <c r="K178" i="80"/>
  <c r="K179" i="80"/>
  <c r="L179" i="80"/>
  <c r="M176" i="80" s="1"/>
  <c r="K180" i="80"/>
  <c r="K181" i="80"/>
  <c r="K182" i="80"/>
  <c r="K183" i="80"/>
  <c r="L183" i="80"/>
  <c r="K184" i="80"/>
  <c r="L184" i="80"/>
  <c r="M184" i="80" s="1"/>
  <c r="K185" i="80"/>
  <c r="K186" i="80"/>
  <c r="K187" i="80"/>
  <c r="L187" i="80" s="1"/>
  <c r="K188" i="80"/>
  <c r="K189" i="80"/>
  <c r="K190" i="80"/>
  <c r="K191" i="80"/>
  <c r="L191" i="80" s="1"/>
  <c r="K4" i="79"/>
  <c r="L4" i="79"/>
  <c r="M4" i="79" s="1"/>
  <c r="K5" i="79"/>
  <c r="K6" i="79"/>
  <c r="K7" i="79"/>
  <c r="L7" i="79" s="1"/>
  <c r="K8" i="79"/>
  <c r="K9" i="79"/>
  <c r="K10" i="79"/>
  <c r="K11" i="79"/>
  <c r="L11" i="79"/>
  <c r="K12" i="79"/>
  <c r="L12" i="79" s="1"/>
  <c r="K13" i="79"/>
  <c r="K14" i="79"/>
  <c r="K15" i="79"/>
  <c r="L15" i="79" s="1"/>
  <c r="K16" i="79"/>
  <c r="L16" i="79" s="1"/>
  <c r="M16" i="79" s="1"/>
  <c r="K17" i="79"/>
  <c r="K19" i="79"/>
  <c r="L19" i="79" s="1"/>
  <c r="K20" i="79"/>
  <c r="K21" i="79"/>
  <c r="K22" i="79"/>
  <c r="K23" i="79"/>
  <c r="L23" i="79"/>
  <c r="K24" i="79"/>
  <c r="K25" i="79"/>
  <c r="K26" i="79"/>
  <c r="K27" i="79"/>
  <c r="L27" i="79" s="1"/>
  <c r="K28" i="79"/>
  <c r="K29" i="79"/>
  <c r="L28" i="79" s="1"/>
  <c r="M28" i="79" s="1"/>
  <c r="K31" i="79"/>
  <c r="L31" i="79"/>
  <c r="K32" i="79"/>
  <c r="K33" i="79"/>
  <c r="K34" i="79"/>
  <c r="K35" i="79"/>
  <c r="L35" i="79" s="1"/>
  <c r="K36" i="79"/>
  <c r="L36" i="79"/>
  <c r="M36" i="79" s="1"/>
  <c r="K37" i="79"/>
  <c r="K38" i="79"/>
  <c r="K39" i="79"/>
  <c r="L39" i="79" s="1"/>
  <c r="K40" i="79"/>
  <c r="K41" i="79"/>
  <c r="L40" i="79" s="1"/>
  <c r="K42" i="79"/>
  <c r="K43" i="79"/>
  <c r="L43" i="79"/>
  <c r="M40" i="79" s="1"/>
  <c r="K44" i="79"/>
  <c r="K45" i="79"/>
  <c r="K46" i="79"/>
  <c r="K47" i="79"/>
  <c r="L47" i="79"/>
  <c r="K48" i="79"/>
  <c r="K49" i="79"/>
  <c r="K50" i="79"/>
  <c r="K51" i="79"/>
  <c r="L51" i="79" s="1"/>
  <c r="K52" i="79"/>
  <c r="L52" i="79"/>
  <c r="M52" i="79" s="1"/>
  <c r="K53" i="79"/>
  <c r="K54" i="79"/>
  <c r="K55" i="79"/>
  <c r="L55" i="79" s="1"/>
  <c r="K56" i="79"/>
  <c r="M56" i="79"/>
  <c r="K57" i="79"/>
  <c r="L56" i="79" s="1"/>
  <c r="K59" i="79"/>
  <c r="L59" i="79"/>
  <c r="K60" i="79"/>
  <c r="L60" i="79" s="1"/>
  <c r="K61" i="79"/>
  <c r="K62" i="79"/>
  <c r="K63" i="79"/>
  <c r="L63" i="79" s="1"/>
  <c r="K64" i="79"/>
  <c r="L64" i="79"/>
  <c r="K65" i="79"/>
  <c r="K66" i="79"/>
  <c r="K67" i="79"/>
  <c r="L67" i="79" s="1"/>
  <c r="K68" i="79"/>
  <c r="K69" i="79"/>
  <c r="L68" i="79" s="1"/>
  <c r="M68" i="79" s="1"/>
  <c r="K70" i="79"/>
  <c r="K71" i="79"/>
  <c r="L71" i="79"/>
  <c r="K72" i="79"/>
  <c r="L72" i="79" s="1"/>
  <c r="M72" i="79" s="1"/>
  <c r="K73" i="79"/>
  <c r="K74" i="79"/>
  <c r="K75" i="79"/>
  <c r="L75" i="79"/>
  <c r="K76" i="79"/>
  <c r="L76" i="79" s="1"/>
  <c r="K77" i="79"/>
  <c r="K78" i="79"/>
  <c r="K79" i="79"/>
  <c r="L79" i="79" s="1"/>
  <c r="K80" i="79"/>
  <c r="L80" i="79"/>
  <c r="K81" i="79"/>
  <c r="K83" i="79"/>
  <c r="L83" i="79"/>
  <c r="K84" i="79"/>
  <c r="K85" i="79"/>
  <c r="K86" i="79"/>
  <c r="K87" i="79"/>
  <c r="L87" i="79"/>
  <c r="K88" i="79"/>
  <c r="K89" i="79"/>
  <c r="K90" i="79"/>
  <c r="K91" i="79"/>
  <c r="L91" i="79" s="1"/>
  <c r="K92" i="79"/>
  <c r="L92" i="79"/>
  <c r="M92" i="79" s="1"/>
  <c r="K93" i="79"/>
  <c r="K95" i="79"/>
  <c r="L95" i="79"/>
  <c r="K96" i="79"/>
  <c r="L96" i="79" s="1"/>
  <c r="M96" i="79" s="1"/>
  <c r="K97" i="79"/>
  <c r="K98" i="79"/>
  <c r="K99" i="79"/>
  <c r="L99" i="79"/>
  <c r="K100" i="79"/>
  <c r="L100" i="79" s="1"/>
  <c r="K101" i="79"/>
  <c r="K102" i="79"/>
  <c r="K103" i="79"/>
  <c r="L103" i="79" s="1"/>
  <c r="K104" i="79"/>
  <c r="L104" i="79"/>
  <c r="K105" i="79"/>
  <c r="K106" i="79"/>
  <c r="K107" i="79"/>
  <c r="L107" i="79" s="1"/>
  <c r="K108" i="79"/>
  <c r="K109" i="79"/>
  <c r="L108" i="79" s="1"/>
  <c r="M108" i="79" s="1"/>
  <c r="K110" i="79"/>
  <c r="K111" i="79"/>
  <c r="L111" i="79"/>
  <c r="K112" i="79"/>
  <c r="L112" i="79" s="1"/>
  <c r="M112" i="79" s="1"/>
  <c r="K113" i="79"/>
  <c r="K114" i="79"/>
  <c r="K115" i="79"/>
  <c r="L115" i="79"/>
  <c r="K116" i="79"/>
  <c r="L116" i="79" s="1"/>
  <c r="K117" i="79"/>
  <c r="K118" i="79"/>
  <c r="K119" i="79"/>
  <c r="L119" i="79" s="1"/>
  <c r="K120" i="79"/>
  <c r="L120" i="79"/>
  <c r="K121" i="79"/>
  <c r="K122" i="79"/>
  <c r="K123" i="79"/>
  <c r="L123" i="79" s="1"/>
  <c r="K124" i="79"/>
  <c r="K125" i="79"/>
  <c r="L124" i="79" s="1"/>
  <c r="M124" i="79" s="1"/>
  <c r="K126" i="79"/>
  <c r="K127" i="79"/>
  <c r="L127" i="79"/>
  <c r="K128" i="79"/>
  <c r="L128" i="79" s="1"/>
  <c r="M128" i="79" s="1"/>
  <c r="K130" i="79"/>
  <c r="K131" i="79"/>
  <c r="L131" i="79" s="1"/>
  <c r="K132" i="79"/>
  <c r="L132" i="79"/>
  <c r="M132" i="79" s="1"/>
  <c r="K134" i="79"/>
  <c r="K135" i="79"/>
  <c r="L135" i="79"/>
  <c r="K136" i="79"/>
  <c r="L136" i="79" s="1"/>
  <c r="M136" i="79" s="1"/>
  <c r="K137" i="79"/>
  <c r="K138" i="79"/>
  <c r="K139" i="79"/>
  <c r="L139" i="79"/>
  <c r="K140" i="79"/>
  <c r="L140" i="79" s="1"/>
  <c r="K141" i="79"/>
  <c r="K142" i="79"/>
  <c r="K143" i="79"/>
  <c r="L143" i="79" s="1"/>
  <c r="K144" i="79"/>
  <c r="L144" i="79"/>
  <c r="K145" i="79"/>
  <c r="K146" i="79"/>
  <c r="K147" i="79"/>
  <c r="L147" i="79" s="1"/>
  <c r="K148" i="79"/>
  <c r="K149" i="79"/>
  <c r="L148" i="79" s="1"/>
  <c r="M148" i="79" s="1"/>
  <c r="K150" i="79"/>
  <c r="K151" i="79"/>
  <c r="L151" i="79"/>
  <c r="K152" i="79"/>
  <c r="L152" i="79" s="1"/>
  <c r="M152" i="79" s="1"/>
  <c r="K153" i="79"/>
  <c r="K154" i="79"/>
  <c r="K155" i="79"/>
  <c r="L155" i="79"/>
  <c r="K156" i="79"/>
  <c r="L156" i="79" s="1"/>
  <c r="K157" i="79"/>
  <c r="K158" i="79"/>
  <c r="K159" i="79"/>
  <c r="L159" i="79" s="1"/>
  <c r="K160" i="79"/>
  <c r="L160" i="79"/>
  <c r="K161" i="79"/>
  <c r="K162" i="79"/>
  <c r="K163" i="79"/>
  <c r="L163" i="79" s="1"/>
  <c r="K164" i="79"/>
  <c r="K165" i="79"/>
  <c r="L164" i="79" s="1"/>
  <c r="M164" i="79" s="1"/>
  <c r="K166" i="79"/>
  <c r="K167" i="79"/>
  <c r="L167" i="79"/>
  <c r="K4" i="78"/>
  <c r="L4" i="78" s="1"/>
  <c r="M4" i="78" s="1"/>
  <c r="K5" i="78"/>
  <c r="K6" i="78"/>
  <c r="K7" i="78"/>
  <c r="L7" i="78"/>
  <c r="K8" i="78"/>
  <c r="L8" i="78" s="1"/>
  <c r="K9" i="78"/>
  <c r="K10" i="78"/>
  <c r="K11" i="78"/>
  <c r="L11" i="78" s="1"/>
  <c r="K12" i="78"/>
  <c r="L12" i="78"/>
  <c r="K13" i="78"/>
  <c r="K15" i="78"/>
  <c r="L15" i="78"/>
  <c r="K16" i="78"/>
  <c r="K17" i="78"/>
  <c r="K19" i="78"/>
  <c r="L19" i="78" s="1"/>
  <c r="K20" i="78"/>
  <c r="L20" i="78"/>
  <c r="K21" i="78"/>
  <c r="K22" i="78"/>
  <c r="K23" i="78"/>
  <c r="L23" i="78" s="1"/>
  <c r="K24" i="78"/>
  <c r="K25" i="78"/>
  <c r="L24" i="78" s="1"/>
  <c r="M24" i="78" s="1"/>
  <c r="K26" i="78"/>
  <c r="K27" i="78"/>
  <c r="L27" i="78"/>
  <c r="K28" i="78"/>
  <c r="L28" i="78" s="1"/>
  <c r="M28" i="78" s="1"/>
  <c r="K29" i="78"/>
  <c r="K30" i="78"/>
  <c r="K31" i="78"/>
  <c r="L31" i="78"/>
  <c r="K32" i="78"/>
  <c r="L32" i="78" s="1"/>
  <c r="K33" i="78"/>
  <c r="K34" i="78"/>
  <c r="K35" i="78"/>
  <c r="L35" i="78" s="1"/>
  <c r="K36" i="78"/>
  <c r="L36" i="78"/>
  <c r="K37" i="78"/>
  <c r="K38" i="78"/>
  <c r="K39" i="78"/>
  <c r="L39" i="78" s="1"/>
  <c r="K40" i="78"/>
  <c r="K41" i="78"/>
  <c r="L40" i="78" s="1"/>
  <c r="M40" i="78" s="1"/>
  <c r="K43" i="78"/>
  <c r="L43" i="78"/>
  <c r="K44" i="78"/>
  <c r="K45" i="78"/>
  <c r="K46" i="78"/>
  <c r="K47" i="78"/>
  <c r="L47" i="78" s="1"/>
  <c r="K48" i="78"/>
  <c r="L48" i="78"/>
  <c r="M48" i="78" s="1"/>
  <c r="K49" i="78"/>
  <c r="K50" i="78"/>
  <c r="K51" i="78"/>
  <c r="L51" i="78" s="1"/>
  <c r="K52" i="78"/>
  <c r="M52" i="78"/>
  <c r="K53" i="78"/>
  <c r="L52" i="78" s="1"/>
  <c r="K55" i="78"/>
  <c r="L55" i="78"/>
  <c r="K56" i="78"/>
  <c r="L56" i="78" s="1"/>
  <c r="M56" i="78" s="1"/>
  <c r="K57" i="78"/>
  <c r="K59" i="78"/>
  <c r="L59" i="78" s="1"/>
  <c r="K60" i="78"/>
  <c r="K61" i="78"/>
  <c r="L60" i="78" s="1"/>
  <c r="K62" i="78"/>
  <c r="K63" i="78"/>
  <c r="L63" i="78"/>
  <c r="M60" i="78" s="1"/>
  <c r="K64" i="78"/>
  <c r="K65" i="78"/>
  <c r="K66" i="78"/>
  <c r="K67" i="78"/>
  <c r="L67" i="78"/>
  <c r="K68" i="78"/>
  <c r="K69" i="78"/>
  <c r="K70" i="78"/>
  <c r="K71" i="78"/>
  <c r="L71" i="78" s="1"/>
  <c r="K72" i="78"/>
  <c r="L72" i="78"/>
  <c r="M72" i="78" s="1"/>
  <c r="K73" i="78"/>
  <c r="K74" i="78"/>
  <c r="K75" i="78"/>
  <c r="L75" i="78" s="1"/>
  <c r="K76" i="78"/>
  <c r="K77" i="78"/>
  <c r="L76" i="78" s="1"/>
  <c r="K78" i="78"/>
  <c r="K79" i="78"/>
  <c r="L79" i="78"/>
  <c r="M76" i="78" s="1"/>
  <c r="K80" i="78"/>
  <c r="K81" i="78"/>
  <c r="K83" i="78"/>
  <c r="L83" i="78" s="1"/>
  <c r="K84" i="78"/>
  <c r="L84" i="78"/>
  <c r="K85" i="78"/>
  <c r="K86" i="78"/>
  <c r="K87" i="78"/>
  <c r="L87" i="78" s="1"/>
  <c r="K88" i="78"/>
  <c r="K89" i="78"/>
  <c r="L88" i="78" s="1"/>
  <c r="M88" i="78" s="1"/>
  <c r="K91" i="78"/>
  <c r="L91" i="78"/>
  <c r="K92" i="78"/>
  <c r="K93" i="78"/>
  <c r="K94" i="78"/>
  <c r="K95" i="78"/>
  <c r="L95" i="78" s="1"/>
  <c r="K96" i="78"/>
  <c r="L96" i="78"/>
  <c r="M96" i="78" s="1"/>
  <c r="K97" i="78"/>
  <c r="K98" i="78"/>
  <c r="K99" i="78"/>
  <c r="L99" i="78" s="1"/>
  <c r="K100" i="78"/>
  <c r="K101" i="78"/>
  <c r="L100" i="78" s="1"/>
  <c r="K102" i="78"/>
  <c r="K103" i="78"/>
  <c r="L103" i="78"/>
  <c r="M100" i="78" s="1"/>
  <c r="K104" i="78"/>
  <c r="K105" i="78"/>
  <c r="K106" i="78"/>
  <c r="K107" i="78"/>
  <c r="L107" i="78"/>
  <c r="K108" i="78"/>
  <c r="K109" i="78"/>
  <c r="K110" i="78"/>
  <c r="K111" i="78"/>
  <c r="L111" i="78" s="1"/>
  <c r="K112" i="78"/>
  <c r="L112" i="78"/>
  <c r="M112" i="78" s="1"/>
  <c r="K113" i="78"/>
  <c r="K114" i="78"/>
  <c r="K115" i="78"/>
  <c r="L115" i="78" s="1"/>
  <c r="K116" i="78"/>
  <c r="K117" i="78"/>
  <c r="L116" i="78" s="1"/>
  <c r="K118" i="78"/>
  <c r="K119" i="78"/>
  <c r="L119" i="78"/>
  <c r="M116" i="78" s="1"/>
  <c r="K120" i="78"/>
  <c r="K121" i="78"/>
  <c r="K122" i="78"/>
  <c r="K123" i="78"/>
  <c r="L123" i="78"/>
  <c r="K124" i="78"/>
  <c r="L124" i="78" s="1"/>
  <c r="K126" i="78"/>
  <c r="K127" i="78"/>
  <c r="L127" i="78" s="1"/>
  <c r="K128" i="78"/>
  <c r="K130" i="78"/>
  <c r="L128" i="78" s="1"/>
  <c r="M128" i="78" s="1"/>
  <c r="K131" i="78"/>
  <c r="L131" i="78"/>
  <c r="K132" i="78"/>
  <c r="K133" i="78"/>
  <c r="K134" i="78"/>
  <c r="K135" i="78"/>
  <c r="L135" i="78" s="1"/>
  <c r="K136" i="78"/>
  <c r="L136" i="78"/>
  <c r="M136" i="78" s="1"/>
  <c r="K137" i="78"/>
  <c r="K138" i="78"/>
  <c r="K139" i="78"/>
  <c r="L139" i="78" s="1"/>
  <c r="K140" i="78"/>
  <c r="M140" i="78"/>
  <c r="K142" i="78"/>
  <c r="L140" i="78" s="1"/>
  <c r="K143" i="78"/>
  <c r="L143" i="78"/>
  <c r="K144" i="78"/>
  <c r="L144" i="78" s="1"/>
  <c r="K145" i="78"/>
  <c r="K146" i="78"/>
  <c r="K147" i="78"/>
  <c r="L147" i="78" s="1"/>
  <c r="K148" i="78"/>
  <c r="L148" i="78"/>
  <c r="K149" i="78"/>
  <c r="K150" i="78"/>
  <c r="K151" i="78"/>
  <c r="L151" i="78" s="1"/>
  <c r="K152" i="78"/>
  <c r="K153" i="78"/>
  <c r="L152" i="78" s="1"/>
  <c r="M152" i="78" s="1"/>
  <c r="K154" i="78"/>
  <c r="K155" i="78"/>
  <c r="L155" i="78"/>
  <c r="K156" i="78"/>
  <c r="L156" i="78" s="1"/>
  <c r="M156" i="78" s="1"/>
  <c r="K157" i="78"/>
  <c r="K158" i="78"/>
  <c r="K159" i="78"/>
  <c r="L159" i="78"/>
  <c r="K160" i="78"/>
  <c r="L160" i="78" s="1"/>
  <c r="K161" i="78"/>
  <c r="K162" i="78"/>
  <c r="K163" i="78"/>
  <c r="L163" i="78" s="1"/>
  <c r="K164" i="78"/>
  <c r="L164" i="78"/>
  <c r="K165" i="78"/>
  <c r="K166" i="78"/>
  <c r="K167" i="78"/>
  <c r="L167" i="78" s="1"/>
  <c r="K4" i="77"/>
  <c r="K5" i="77"/>
  <c r="L4" i="77" s="1"/>
  <c r="M4" i="77" s="1"/>
  <c r="K6" i="77"/>
  <c r="K7" i="77"/>
  <c r="L7" i="77"/>
  <c r="K8" i="77"/>
  <c r="L8" i="77" s="1"/>
  <c r="M8" i="77" s="1"/>
  <c r="K9" i="77"/>
  <c r="K11" i="77"/>
  <c r="L11" i="77" s="1"/>
  <c r="K12" i="77"/>
  <c r="L12" i="77"/>
  <c r="M12" i="77" s="1"/>
  <c r="K13" i="77"/>
  <c r="K14" i="77"/>
  <c r="K15" i="77"/>
  <c r="L15" i="77" s="1"/>
  <c r="K16" i="77"/>
  <c r="M16" i="77"/>
  <c r="K17" i="77"/>
  <c r="L16" i="77" s="1"/>
  <c r="K19" i="77"/>
  <c r="L19" i="77"/>
  <c r="K20" i="77"/>
  <c r="L20" i="77" s="1"/>
  <c r="K21" i="77"/>
  <c r="K22" i="77"/>
  <c r="K23" i="77"/>
  <c r="L23" i="77" s="1"/>
  <c r="K24" i="77"/>
  <c r="L24" i="77"/>
  <c r="K25" i="77"/>
  <c r="K26" i="77"/>
  <c r="K27" i="77"/>
  <c r="L27" i="77" s="1"/>
  <c r="K28" i="77"/>
  <c r="L28" i="77"/>
  <c r="M28" i="77"/>
  <c r="K29" i="77"/>
  <c r="K31" i="77"/>
  <c r="L31" i="77"/>
  <c r="K32" i="77"/>
  <c r="L32" i="77" s="1"/>
  <c r="M32" i="77" s="1"/>
  <c r="K33" i="77"/>
  <c r="K34" i="77"/>
  <c r="K35" i="77"/>
  <c r="L35" i="77" s="1"/>
  <c r="K36" i="77"/>
  <c r="L36" i="77"/>
  <c r="K37" i="77"/>
  <c r="K38" i="77"/>
  <c r="K39" i="77"/>
  <c r="L39" i="77" s="1"/>
  <c r="K40" i="77"/>
  <c r="L40" i="77"/>
  <c r="M40" i="77"/>
  <c r="K41" i="77"/>
  <c r="K43" i="77"/>
  <c r="L43" i="77"/>
  <c r="K44" i="77"/>
  <c r="L44" i="77" s="1"/>
  <c r="K45" i="77"/>
  <c r="K47" i="77"/>
  <c r="L47" i="77" s="1"/>
  <c r="K48" i="77"/>
  <c r="L48" i="77"/>
  <c r="M48" i="77"/>
  <c r="K49" i="77"/>
  <c r="K51" i="77"/>
  <c r="L51" i="77"/>
  <c r="K52" i="77"/>
  <c r="L52" i="77" s="1"/>
  <c r="M52" i="77" s="1"/>
  <c r="K53" i="77"/>
  <c r="K55" i="77"/>
  <c r="L55" i="77" s="1"/>
  <c r="K56" i="77"/>
  <c r="L56" i="77"/>
  <c r="M56" i="77"/>
  <c r="K57" i="77"/>
  <c r="K59" i="77"/>
  <c r="L59" i="77"/>
  <c r="K60" i="77"/>
  <c r="L60" i="77" s="1"/>
  <c r="K61" i="77"/>
  <c r="K62" i="77"/>
  <c r="K63" i="77"/>
  <c r="L63" i="77" s="1"/>
  <c r="K64" i="77"/>
  <c r="L64" i="77"/>
  <c r="K65" i="77"/>
  <c r="K66" i="77"/>
  <c r="K67" i="77"/>
  <c r="L67" i="77" s="1"/>
  <c r="K68" i="77"/>
  <c r="L68" i="77"/>
  <c r="K69" i="77"/>
  <c r="K70" i="77"/>
  <c r="K71" i="77"/>
  <c r="L71" i="77"/>
  <c r="M68" i="77" s="1"/>
  <c r="K72" i="77"/>
  <c r="L72" i="77" s="1"/>
  <c r="M72" i="77" s="1"/>
  <c r="K73" i="77"/>
  <c r="K75" i="77"/>
  <c r="L75" i="77" s="1"/>
  <c r="K76" i="77"/>
  <c r="L76" i="77"/>
  <c r="K77" i="77"/>
  <c r="K78" i="77"/>
  <c r="K79" i="77"/>
  <c r="L79" i="77" s="1"/>
  <c r="K80" i="77"/>
  <c r="L80" i="77"/>
  <c r="M80" i="77"/>
  <c r="K81" i="77"/>
  <c r="K83" i="77"/>
  <c r="L83" i="77"/>
  <c r="K84" i="77"/>
  <c r="K85" i="77"/>
  <c r="K86" i="77"/>
  <c r="K87" i="77"/>
  <c r="L87" i="77" s="1"/>
  <c r="K88" i="77"/>
  <c r="L88" i="77"/>
  <c r="M88" i="77" s="1"/>
  <c r="K89" i="77"/>
  <c r="K90" i="77"/>
  <c r="K91" i="77"/>
  <c r="L91" i="77" s="1"/>
  <c r="K92" i="77"/>
  <c r="L92" i="77"/>
  <c r="K93" i="77"/>
  <c r="K94" i="77"/>
  <c r="K95" i="77"/>
  <c r="L95" i="77"/>
  <c r="M92" i="77" s="1"/>
  <c r="K96" i="77"/>
  <c r="K97" i="77"/>
  <c r="K98" i="77"/>
  <c r="K99" i="77"/>
  <c r="L99" i="77"/>
  <c r="K100" i="77"/>
  <c r="L100" i="77" s="1"/>
  <c r="M100" i="77" s="1"/>
  <c r="K101" i="77"/>
  <c r="K102" i="77"/>
  <c r="K103" i="77"/>
  <c r="L103" i="77" s="1"/>
  <c r="K104" i="77"/>
  <c r="L104" i="77"/>
  <c r="K105" i="77"/>
  <c r="K106" i="77"/>
  <c r="K107" i="77"/>
  <c r="L107" i="77" s="1"/>
  <c r="K108" i="77"/>
  <c r="L108" i="77"/>
  <c r="K109" i="77"/>
  <c r="K110" i="77"/>
  <c r="K111" i="77"/>
  <c r="L111" i="77"/>
  <c r="M108" i="77" s="1"/>
  <c r="K112" i="77"/>
  <c r="L112" i="77" s="1"/>
  <c r="M112" i="77" s="1"/>
  <c r="K113" i="77"/>
  <c r="K114" i="77"/>
  <c r="K115" i="77"/>
  <c r="L115" i="77"/>
  <c r="K116" i="77"/>
  <c r="L116" i="77" s="1"/>
  <c r="K117" i="77"/>
  <c r="K118" i="77"/>
  <c r="K119" i="77"/>
  <c r="L119" i="77" s="1"/>
  <c r="K120" i="77"/>
  <c r="L120" i="77"/>
  <c r="K121" i="77"/>
  <c r="K122" i="77"/>
  <c r="K123" i="77"/>
  <c r="L123" i="77" s="1"/>
  <c r="K124" i="77"/>
  <c r="L124" i="77"/>
  <c r="K125" i="77"/>
  <c r="K126" i="77"/>
  <c r="K127" i="77"/>
  <c r="L127" i="77"/>
  <c r="M124" i="77" s="1"/>
  <c r="K128" i="77"/>
  <c r="L128" i="77" s="1"/>
  <c r="M128" i="77" s="1"/>
  <c r="K130" i="77"/>
  <c r="K131" i="77"/>
  <c r="L131" i="77" s="1"/>
  <c r="K132" i="77"/>
  <c r="L132" i="77"/>
  <c r="K133" i="77"/>
  <c r="K134" i="77"/>
  <c r="K135" i="77"/>
  <c r="L135" i="77" s="1"/>
  <c r="K136" i="77"/>
  <c r="L136" i="77"/>
  <c r="K137" i="77"/>
  <c r="K138" i="77"/>
  <c r="K139" i="77"/>
  <c r="L139" i="77"/>
  <c r="M136" i="77" s="1"/>
  <c r="K140" i="77"/>
  <c r="L140" i="77" s="1"/>
  <c r="M140" i="77" s="1"/>
  <c r="K141" i="77"/>
  <c r="K142" i="77"/>
  <c r="K143" i="77"/>
  <c r="L143" i="77"/>
  <c r="K144" i="77"/>
  <c r="L144" i="77" s="1"/>
  <c r="K145" i="77"/>
  <c r="K146" i="77"/>
  <c r="K147" i="77"/>
  <c r="L147" i="77" s="1"/>
  <c r="K148" i="77"/>
  <c r="L148" i="77"/>
  <c r="K149" i="77"/>
  <c r="K150" i="77"/>
  <c r="K151" i="77"/>
  <c r="L151" i="77" s="1"/>
  <c r="K152" i="77"/>
  <c r="L152" i="77"/>
  <c r="K153" i="77"/>
  <c r="K154" i="77"/>
  <c r="K155" i="77"/>
  <c r="L155" i="77"/>
  <c r="M152" i="77" s="1"/>
  <c r="K156" i="77"/>
  <c r="L156" i="77" s="1"/>
  <c r="M156" i="77" s="1"/>
  <c r="K157" i="77"/>
  <c r="K158" i="77"/>
  <c r="K159" i="77"/>
  <c r="L159" i="77"/>
  <c r="K160" i="77"/>
  <c r="K161" i="77"/>
  <c r="K162" i="77"/>
  <c r="K163" i="77"/>
  <c r="L163" i="77" s="1"/>
  <c r="K164" i="77"/>
  <c r="L164" i="77"/>
  <c r="M164" i="77" s="1"/>
  <c r="K165" i="77"/>
  <c r="K166" i="77"/>
  <c r="K167" i="77"/>
  <c r="L167" i="77" s="1"/>
  <c r="K4" i="76"/>
  <c r="L4" i="76"/>
  <c r="K5" i="76"/>
  <c r="K6" i="76"/>
  <c r="K7" i="76"/>
  <c r="L7" i="76"/>
  <c r="M4" i="76" s="1"/>
  <c r="K8" i="76"/>
  <c r="K9" i="76"/>
  <c r="K10" i="76"/>
  <c r="K11" i="76"/>
  <c r="L11" i="76"/>
  <c r="K12" i="76"/>
  <c r="K13" i="76"/>
  <c r="K14" i="76"/>
  <c r="K15" i="76"/>
  <c r="L15" i="76" s="1"/>
  <c r="K16" i="76"/>
  <c r="L16" i="76"/>
  <c r="M16" i="76" s="1"/>
  <c r="K17" i="76"/>
  <c r="K19" i="76"/>
  <c r="L19" i="76"/>
  <c r="K20" i="76"/>
  <c r="L20" i="76" s="1"/>
  <c r="M20" i="76" s="1"/>
  <c r="K21" i="76"/>
  <c r="K22" i="76"/>
  <c r="K23" i="76"/>
  <c r="L23" i="76"/>
  <c r="K24" i="76"/>
  <c r="L24" i="76" s="1"/>
  <c r="K25" i="76"/>
  <c r="K26" i="76"/>
  <c r="K27" i="76"/>
  <c r="L27" i="76" s="1"/>
  <c r="K28" i="76"/>
  <c r="L28" i="76"/>
  <c r="K29" i="76"/>
  <c r="K30" i="76"/>
  <c r="K31" i="76"/>
  <c r="L31" i="76" s="1"/>
  <c r="K32" i="76"/>
  <c r="L32" i="76"/>
  <c r="K33" i="76"/>
  <c r="K34" i="76"/>
  <c r="K35" i="76"/>
  <c r="L35" i="76"/>
  <c r="M32" i="76" s="1"/>
  <c r="K36" i="76"/>
  <c r="L36" i="76" s="1"/>
  <c r="M36" i="76" s="1"/>
  <c r="K37" i="76"/>
  <c r="K38" i="76"/>
  <c r="K39" i="76"/>
  <c r="L39" i="76"/>
  <c r="K40" i="76"/>
  <c r="K41" i="76"/>
  <c r="K42" i="76"/>
  <c r="K43" i="76"/>
  <c r="L43" i="76" s="1"/>
  <c r="K44" i="76"/>
  <c r="L44" i="76"/>
  <c r="K45" i="76"/>
  <c r="K47" i="76"/>
  <c r="L47" i="76" s="1"/>
  <c r="K48" i="76"/>
  <c r="K49" i="76"/>
  <c r="K50" i="76"/>
  <c r="K51" i="76"/>
  <c r="L51" i="76"/>
  <c r="K52" i="76"/>
  <c r="L52" i="76" s="1"/>
  <c r="M52" i="76" s="1"/>
  <c r="K53" i="76"/>
  <c r="K55" i="76"/>
  <c r="L55" i="76" s="1"/>
  <c r="K56" i="76"/>
  <c r="L56" i="76"/>
  <c r="M56" i="76" s="1"/>
  <c r="K57" i="76"/>
  <c r="K59" i="76"/>
  <c r="L59" i="76"/>
  <c r="K60" i="76"/>
  <c r="K61" i="76"/>
  <c r="K62" i="76"/>
  <c r="K63" i="76"/>
  <c r="L63" i="76" s="1"/>
  <c r="K64" i="76"/>
  <c r="K65" i="76"/>
  <c r="K66" i="76"/>
  <c r="L64" i="76" s="1"/>
  <c r="M64" i="76" s="1"/>
  <c r="K67" i="76"/>
  <c r="L67" i="76" s="1"/>
  <c r="K68" i="76"/>
  <c r="L68" i="76"/>
  <c r="K69" i="76"/>
  <c r="K71" i="76"/>
  <c r="L71" i="76"/>
  <c r="K72" i="76"/>
  <c r="L72" i="76" s="1"/>
  <c r="M72" i="76" s="1"/>
  <c r="K73" i="76"/>
  <c r="K74" i="76"/>
  <c r="K75" i="76"/>
  <c r="L75" i="76" s="1"/>
  <c r="K76" i="76"/>
  <c r="L76" i="76"/>
  <c r="K77" i="76"/>
  <c r="K78" i="76"/>
  <c r="K79" i="76"/>
  <c r="L79" i="76"/>
  <c r="M76" i="76" s="1"/>
  <c r="K80" i="76"/>
  <c r="K81" i="76"/>
  <c r="L80" i="76" s="1"/>
  <c r="M80" i="76" s="1"/>
  <c r="K83" i="76"/>
  <c r="L83" i="76"/>
  <c r="K84" i="76"/>
  <c r="L84" i="76"/>
  <c r="M84" i="76" s="1"/>
  <c r="K85" i="76"/>
  <c r="K86" i="76"/>
  <c r="K87" i="76"/>
  <c r="L87" i="76" s="1"/>
  <c r="K88" i="76"/>
  <c r="L88" i="76" s="1"/>
  <c r="M88" i="76" s="1"/>
  <c r="K89" i="76"/>
  <c r="K91" i="76"/>
  <c r="L91" i="76" s="1"/>
  <c r="K92" i="76"/>
  <c r="K93" i="76"/>
  <c r="K94" i="76"/>
  <c r="K95" i="76"/>
  <c r="L95" i="76"/>
  <c r="K96" i="76"/>
  <c r="L96" i="76" s="1"/>
  <c r="K97" i="76"/>
  <c r="K98" i="76"/>
  <c r="K99" i="76"/>
  <c r="L99" i="76" s="1"/>
  <c r="K100" i="76"/>
  <c r="L100" i="76" s="1"/>
  <c r="M100" i="76" s="1"/>
  <c r="K101" i="76"/>
  <c r="K102" i="76"/>
  <c r="K103" i="76"/>
  <c r="L103" i="76"/>
  <c r="K104" i="76"/>
  <c r="L104" i="76"/>
  <c r="K105" i="76"/>
  <c r="K106" i="76"/>
  <c r="K107" i="76"/>
  <c r="L107" i="76" s="1"/>
  <c r="K108" i="76"/>
  <c r="K109" i="76"/>
  <c r="K110" i="76"/>
  <c r="K111" i="76"/>
  <c r="L111" i="76"/>
  <c r="K112" i="76"/>
  <c r="L112" i="76" s="1"/>
  <c r="M112" i="76" s="1"/>
  <c r="K113" i="76"/>
  <c r="K114" i="76"/>
  <c r="K115" i="76"/>
  <c r="L115" i="76" s="1"/>
  <c r="K116" i="76"/>
  <c r="L116" i="76"/>
  <c r="K117" i="76"/>
  <c r="K118" i="76"/>
  <c r="K119" i="76"/>
  <c r="L119" i="76"/>
  <c r="M116" i="76" s="1"/>
  <c r="K120" i="76"/>
  <c r="K121" i="76"/>
  <c r="L120" i="76" s="1"/>
  <c r="M120" i="76" s="1"/>
  <c r="K122" i="76"/>
  <c r="K123" i="76"/>
  <c r="L123" i="76"/>
  <c r="K124" i="76"/>
  <c r="L124" i="76" s="1"/>
  <c r="M124" i="76" s="1"/>
  <c r="K125" i="76"/>
  <c r="K126" i="76"/>
  <c r="K127" i="76"/>
  <c r="L127" i="76"/>
  <c r="K128" i="76"/>
  <c r="K129" i="76"/>
  <c r="L128" i="76" s="1"/>
  <c r="M128" i="76" s="1"/>
  <c r="K130" i="76"/>
  <c r="K131" i="76"/>
  <c r="L131" i="76" s="1"/>
  <c r="K132" i="76"/>
  <c r="L132" i="76"/>
  <c r="K133" i="76"/>
  <c r="K134" i="76"/>
  <c r="K135" i="76"/>
  <c r="L135" i="76" s="1"/>
  <c r="K136" i="76"/>
  <c r="K137" i="76"/>
  <c r="L136" i="76" s="1"/>
  <c r="M136" i="76" s="1"/>
  <c r="K138" i="76"/>
  <c r="K139" i="76"/>
  <c r="L139" i="76"/>
  <c r="K140" i="76"/>
  <c r="K141" i="76"/>
  <c r="K142" i="76"/>
  <c r="K143" i="76"/>
  <c r="L143" i="76"/>
  <c r="K144" i="76"/>
  <c r="L144" i="76"/>
  <c r="M144" i="76" s="1"/>
  <c r="K145" i="76"/>
  <c r="K146" i="76"/>
  <c r="K147" i="76"/>
  <c r="L147" i="76" s="1"/>
  <c r="K148" i="76"/>
  <c r="K149" i="76"/>
  <c r="K150" i="76"/>
  <c r="K151" i="76"/>
  <c r="L151" i="76" s="1"/>
  <c r="K152" i="76"/>
  <c r="L152" i="76"/>
  <c r="M152" i="76" s="1"/>
  <c r="K153" i="76"/>
  <c r="K154" i="76"/>
  <c r="K155" i="76"/>
  <c r="L155" i="76" s="1"/>
  <c r="K156" i="76"/>
  <c r="K157" i="76"/>
  <c r="K158" i="76"/>
  <c r="K159" i="76"/>
  <c r="L159" i="76"/>
  <c r="K160" i="76"/>
  <c r="L160" i="76" s="1"/>
  <c r="M160" i="76" s="1"/>
  <c r="K161" i="76"/>
  <c r="K162" i="76"/>
  <c r="K163" i="76"/>
  <c r="L163" i="76" s="1"/>
  <c r="K164" i="76"/>
  <c r="L164" i="76" s="1"/>
  <c r="M164" i="76" s="1"/>
  <c r="K165" i="76"/>
  <c r="K166" i="76"/>
  <c r="K167" i="76"/>
  <c r="L167" i="76"/>
  <c r="K4" i="75"/>
  <c r="L4" i="75"/>
  <c r="K5" i="75"/>
  <c r="K6" i="75"/>
  <c r="K7" i="75"/>
  <c r="L7" i="75" s="1"/>
  <c r="K8" i="75"/>
  <c r="K9" i="75"/>
  <c r="K10" i="75"/>
  <c r="K11" i="75"/>
  <c r="L11" i="75"/>
  <c r="K12" i="75"/>
  <c r="L12" i="75" s="1"/>
  <c r="M12" i="75" s="1"/>
  <c r="K13" i="75"/>
  <c r="K14" i="75"/>
  <c r="K15" i="75"/>
  <c r="L15" i="75" s="1"/>
  <c r="K16" i="75"/>
  <c r="L16" i="75"/>
  <c r="K17" i="75"/>
  <c r="K18" i="75"/>
  <c r="K19" i="75"/>
  <c r="L19" i="75"/>
  <c r="M16" i="75" s="1"/>
  <c r="K20" i="75"/>
  <c r="K21" i="75"/>
  <c r="L20" i="75" s="1"/>
  <c r="M20" i="75" s="1"/>
  <c r="K22" i="75"/>
  <c r="K23" i="75"/>
  <c r="L23" i="75"/>
  <c r="K24" i="75"/>
  <c r="L24" i="75" s="1"/>
  <c r="M24" i="75" s="1"/>
  <c r="K25" i="75"/>
  <c r="K26" i="75"/>
  <c r="K27" i="75"/>
  <c r="L27" i="75"/>
  <c r="K28" i="75"/>
  <c r="K29" i="75"/>
  <c r="L28" i="75" s="1"/>
  <c r="M28" i="75" s="1"/>
  <c r="K30" i="75"/>
  <c r="K31" i="75"/>
  <c r="L31" i="75" s="1"/>
  <c r="K32" i="75"/>
  <c r="L32" i="75"/>
  <c r="K33" i="75"/>
  <c r="K34" i="75"/>
  <c r="K35" i="75"/>
  <c r="L35" i="75" s="1"/>
  <c r="K36" i="75"/>
  <c r="K37" i="75"/>
  <c r="L36" i="75" s="1"/>
  <c r="M36" i="75" s="1"/>
  <c r="K38" i="75"/>
  <c r="K39" i="75"/>
  <c r="L39" i="75"/>
  <c r="K40" i="75"/>
  <c r="K41" i="75"/>
  <c r="K42" i="75"/>
  <c r="K43" i="75"/>
  <c r="L43" i="75"/>
  <c r="K44" i="75"/>
  <c r="L44" i="75"/>
  <c r="M44" i="75" s="1"/>
  <c r="K45" i="75"/>
  <c r="K47" i="75"/>
  <c r="L47" i="75"/>
  <c r="K48" i="75"/>
  <c r="L48" i="75"/>
  <c r="K49" i="75"/>
  <c r="K50" i="75"/>
  <c r="K51" i="75"/>
  <c r="L51" i="75" s="1"/>
  <c r="K52" i="75"/>
  <c r="K53" i="75"/>
  <c r="K55" i="75"/>
  <c r="L55" i="75" s="1"/>
  <c r="K56" i="75"/>
  <c r="L56" i="75"/>
  <c r="M56" i="75" s="1"/>
  <c r="K57" i="75"/>
  <c r="K59" i="75"/>
  <c r="L59" i="75"/>
  <c r="K60" i="75"/>
  <c r="K61" i="75"/>
  <c r="K62" i="75"/>
  <c r="K63" i="75"/>
  <c r="L63" i="75"/>
  <c r="K64" i="75"/>
  <c r="L64" i="75"/>
  <c r="M64" i="75" s="1"/>
  <c r="K65" i="75"/>
  <c r="K66" i="75"/>
  <c r="K67" i="75"/>
  <c r="L67" i="75" s="1"/>
  <c r="K68" i="75"/>
  <c r="L68" i="75" s="1"/>
  <c r="K69" i="75"/>
  <c r="K71" i="75"/>
  <c r="L71" i="75" s="1"/>
  <c r="K72" i="75"/>
  <c r="K73" i="75"/>
  <c r="K74" i="75"/>
  <c r="K75" i="75"/>
  <c r="L75" i="75"/>
  <c r="K76" i="75"/>
  <c r="L76" i="75" s="1"/>
  <c r="K77" i="75"/>
  <c r="K78" i="75"/>
  <c r="K79" i="75"/>
  <c r="L79" i="75" s="1"/>
  <c r="K80" i="75"/>
  <c r="L80" i="75" s="1"/>
  <c r="M80" i="75" s="1"/>
  <c r="K81" i="75"/>
  <c r="K83" i="75"/>
  <c r="L83" i="75" s="1"/>
  <c r="K84" i="75"/>
  <c r="K85" i="75"/>
  <c r="K86" i="75"/>
  <c r="K87" i="75"/>
  <c r="L87" i="75"/>
  <c r="K88" i="75"/>
  <c r="K89" i="75"/>
  <c r="K90" i="75"/>
  <c r="K91" i="75"/>
  <c r="L91" i="75" s="1"/>
  <c r="K92" i="75"/>
  <c r="K93" i="75"/>
  <c r="L92" i="75" s="1"/>
  <c r="M92" i="75" s="1"/>
  <c r="K94" i="75"/>
  <c r="K95" i="75"/>
  <c r="L95" i="75"/>
  <c r="K96" i="75"/>
  <c r="L96" i="75" s="1"/>
  <c r="M96" i="75" s="1"/>
  <c r="K97" i="75"/>
  <c r="K98" i="75"/>
  <c r="K99" i="75"/>
  <c r="L99" i="75"/>
  <c r="K100" i="75"/>
  <c r="L100" i="75" s="1"/>
  <c r="K101" i="75"/>
  <c r="K102" i="75"/>
  <c r="K103" i="75"/>
  <c r="L103" i="75" s="1"/>
  <c r="K104" i="75"/>
  <c r="L104" i="75"/>
  <c r="K105" i="75"/>
  <c r="K106" i="75"/>
  <c r="K107" i="75"/>
  <c r="L107" i="75" s="1"/>
  <c r="K108" i="75"/>
  <c r="K109" i="75"/>
  <c r="L108" i="75" s="1"/>
  <c r="M108" i="75" s="1"/>
  <c r="K110" i="75"/>
  <c r="K111" i="75"/>
  <c r="L111" i="75"/>
  <c r="K112" i="75"/>
  <c r="L112" i="75" s="1"/>
  <c r="M112" i="75" s="1"/>
  <c r="K113" i="75"/>
  <c r="K114" i="75"/>
  <c r="K115" i="75"/>
  <c r="L115" i="75"/>
  <c r="K116" i="75"/>
  <c r="L116" i="75" s="1"/>
  <c r="K117" i="75"/>
  <c r="K118" i="75"/>
  <c r="K119" i="75"/>
  <c r="L119" i="75" s="1"/>
  <c r="K120" i="75"/>
  <c r="L120" i="75"/>
  <c r="K121" i="75"/>
  <c r="K122" i="75"/>
  <c r="K123" i="75"/>
  <c r="L123" i="75" s="1"/>
  <c r="K124" i="75"/>
  <c r="K125" i="75"/>
  <c r="L124" i="75" s="1"/>
  <c r="M124" i="75" s="1"/>
  <c r="K126" i="75"/>
  <c r="K127" i="75"/>
  <c r="L127" i="75"/>
  <c r="K128" i="75"/>
  <c r="L128" i="75" s="1"/>
  <c r="M128" i="75" s="1"/>
  <c r="K129" i="75"/>
  <c r="K130" i="75"/>
  <c r="K131" i="75"/>
  <c r="L131" i="75"/>
  <c r="K132" i="75"/>
  <c r="L132" i="75" s="1"/>
  <c r="K133" i="75"/>
  <c r="K134" i="75"/>
  <c r="K135" i="75"/>
  <c r="L135" i="75" s="1"/>
  <c r="K136" i="75"/>
  <c r="L136" i="75"/>
  <c r="K137" i="75"/>
  <c r="K138" i="75"/>
  <c r="K139" i="75"/>
  <c r="L139" i="75" s="1"/>
  <c r="K140" i="75"/>
  <c r="K142" i="75"/>
  <c r="L140" i="75" s="1"/>
  <c r="M140" i="75" s="1"/>
  <c r="K143" i="75"/>
  <c r="L143" i="75"/>
  <c r="K144" i="75"/>
  <c r="K145" i="75"/>
  <c r="K146" i="75"/>
  <c r="K147" i="75"/>
  <c r="L147" i="75" s="1"/>
  <c r="K148" i="75"/>
  <c r="L148" i="75"/>
  <c r="M148" i="75" s="1"/>
  <c r="K149" i="75"/>
  <c r="K150" i="75"/>
  <c r="K151" i="75"/>
  <c r="L151" i="75" s="1"/>
  <c r="K152" i="75"/>
  <c r="K153" i="75"/>
  <c r="L152" i="75" s="1"/>
  <c r="K154" i="75"/>
  <c r="K155" i="75"/>
  <c r="L155" i="75"/>
  <c r="M152" i="75" s="1"/>
  <c r="K156" i="75"/>
  <c r="K157" i="75"/>
  <c r="K158" i="75"/>
  <c r="K159" i="75"/>
  <c r="L159" i="75"/>
  <c r="K160" i="75"/>
  <c r="K161" i="75"/>
  <c r="K162" i="75"/>
  <c r="K163" i="75"/>
  <c r="L163" i="75" s="1"/>
  <c r="K164" i="75"/>
  <c r="L164" i="75"/>
  <c r="M164" i="75" s="1"/>
  <c r="K165" i="75"/>
  <c r="K166" i="75"/>
  <c r="K167" i="75"/>
  <c r="L167" i="75" s="1"/>
  <c r="K4" i="74"/>
  <c r="K5" i="74"/>
  <c r="L4" i="74" s="1"/>
  <c r="K6" i="74"/>
  <c r="K7" i="74"/>
  <c r="L7" i="74"/>
  <c r="M4" i="74" s="1"/>
  <c r="K8" i="74"/>
  <c r="K9" i="74"/>
  <c r="K11" i="74"/>
  <c r="L11" i="74" s="1"/>
  <c r="K12" i="74"/>
  <c r="L12" i="74"/>
  <c r="K13" i="74"/>
  <c r="K15" i="74"/>
  <c r="L15" i="74"/>
  <c r="K16" i="74"/>
  <c r="K17" i="74"/>
  <c r="K18" i="74"/>
  <c r="K19" i="74"/>
  <c r="L19" i="74"/>
  <c r="K20" i="74"/>
  <c r="K21" i="74"/>
  <c r="K22" i="74"/>
  <c r="K23" i="74"/>
  <c r="L23" i="74" s="1"/>
  <c r="K24" i="74"/>
  <c r="L24" i="74"/>
  <c r="M24" i="74" s="1"/>
  <c r="K25" i="74"/>
  <c r="K26" i="74"/>
  <c r="K27" i="74"/>
  <c r="L27" i="74" s="1"/>
  <c r="K28" i="74"/>
  <c r="K29" i="74"/>
  <c r="L28" i="74" s="1"/>
  <c r="K30" i="74"/>
  <c r="K31" i="74"/>
  <c r="L31" i="74"/>
  <c r="M28" i="74" s="1"/>
  <c r="K32" i="74"/>
  <c r="K33" i="74"/>
  <c r="K34" i="74"/>
  <c r="K35" i="74"/>
  <c r="L35" i="74"/>
  <c r="K36" i="74"/>
  <c r="K37" i="74"/>
  <c r="K38" i="74"/>
  <c r="K39" i="74"/>
  <c r="L39" i="74" s="1"/>
  <c r="K40" i="74"/>
  <c r="L40" i="74"/>
  <c r="M40" i="74" s="1"/>
  <c r="K41" i="74"/>
  <c r="K42" i="74"/>
  <c r="K43" i="74"/>
  <c r="L43" i="74" s="1"/>
  <c r="K44" i="74"/>
  <c r="M44" i="74"/>
  <c r="K45" i="74"/>
  <c r="L44" i="74" s="1"/>
  <c r="K47" i="74"/>
  <c r="L47" i="74"/>
  <c r="K48" i="74"/>
  <c r="L48" i="74" s="1"/>
  <c r="M48" i="74" s="1"/>
  <c r="K49" i="74"/>
  <c r="K51" i="74"/>
  <c r="L51" i="74" s="1"/>
  <c r="K52" i="74"/>
  <c r="M52" i="74"/>
  <c r="K53" i="74"/>
  <c r="L52" i="74" s="1"/>
  <c r="K55" i="74"/>
  <c r="L55" i="74"/>
  <c r="K56" i="74"/>
  <c r="L56" i="74" s="1"/>
  <c r="M56" i="74" s="1"/>
  <c r="K57" i="74"/>
  <c r="K59" i="74"/>
  <c r="L59" i="74" s="1"/>
  <c r="K60" i="74"/>
  <c r="K61" i="74"/>
  <c r="L60" i="74" s="1"/>
  <c r="K62" i="74"/>
  <c r="K63" i="74"/>
  <c r="L63" i="74"/>
  <c r="M60" i="74" s="1"/>
  <c r="K64" i="74"/>
  <c r="K65" i="74"/>
  <c r="K66" i="74"/>
  <c r="K67" i="74"/>
  <c r="L67" i="74"/>
  <c r="K68" i="74"/>
  <c r="L68" i="74" s="1"/>
  <c r="K69" i="74"/>
  <c r="K71" i="74"/>
  <c r="L71" i="74" s="1"/>
  <c r="K72" i="74"/>
  <c r="K73" i="74"/>
  <c r="L72" i="74" s="1"/>
  <c r="M72" i="74" s="1"/>
  <c r="K74" i="74"/>
  <c r="K75" i="74"/>
  <c r="L75" i="74"/>
  <c r="K76" i="74"/>
  <c r="L76" i="74" s="1"/>
  <c r="M76" i="74" s="1"/>
  <c r="K77" i="74"/>
  <c r="K78" i="74"/>
  <c r="K79" i="74"/>
  <c r="L79" i="74"/>
  <c r="K80" i="74"/>
  <c r="L80" i="74" s="1"/>
  <c r="K81" i="74"/>
  <c r="K82" i="74"/>
  <c r="K83" i="74"/>
  <c r="L83" i="74" s="1"/>
  <c r="K84" i="74"/>
  <c r="L84" i="74"/>
  <c r="K85" i="74"/>
  <c r="K86" i="74"/>
  <c r="K87" i="74"/>
  <c r="L87" i="74" s="1"/>
  <c r="K88" i="74"/>
  <c r="K89" i="74"/>
  <c r="L88" i="74" s="1"/>
  <c r="M88" i="74" s="1"/>
  <c r="K90" i="74"/>
  <c r="K91" i="74"/>
  <c r="L91" i="74"/>
  <c r="K92" i="74"/>
  <c r="L92" i="74" s="1"/>
  <c r="M92" i="74" s="1"/>
  <c r="K93" i="74"/>
  <c r="K94" i="74"/>
  <c r="K95" i="74"/>
  <c r="L95" i="74"/>
  <c r="K96" i="74"/>
  <c r="L96" i="74" s="1"/>
  <c r="K97" i="74"/>
  <c r="K98" i="74"/>
  <c r="K99" i="74"/>
  <c r="L99" i="74" s="1"/>
  <c r="K100" i="74"/>
  <c r="L100" i="74"/>
  <c r="K101" i="74"/>
  <c r="K102" i="74"/>
  <c r="K103" i="74"/>
  <c r="L103" i="74" s="1"/>
  <c r="K104" i="74"/>
  <c r="K105" i="74"/>
  <c r="L104" i="74" s="1"/>
  <c r="M104" i="74" s="1"/>
  <c r="K106" i="74"/>
  <c r="K107" i="74"/>
  <c r="L107" i="74"/>
  <c r="K108" i="74"/>
  <c r="L108" i="74" s="1"/>
  <c r="M108" i="74" s="1"/>
  <c r="K109" i="74"/>
  <c r="K110" i="74"/>
  <c r="K111" i="74"/>
  <c r="L111" i="74"/>
  <c r="K112" i="74"/>
  <c r="L112" i="74" s="1"/>
  <c r="K113" i="74"/>
  <c r="K114" i="74"/>
  <c r="K115" i="74"/>
  <c r="L115" i="74" s="1"/>
  <c r="K116" i="74"/>
  <c r="L116" i="74"/>
  <c r="K118" i="74"/>
  <c r="K119" i="74"/>
  <c r="L119" i="74"/>
  <c r="K120" i="74"/>
  <c r="K121" i="74"/>
  <c r="K122" i="74"/>
  <c r="K123" i="74"/>
  <c r="L123" i="74"/>
  <c r="K124" i="74"/>
  <c r="K125" i="74"/>
  <c r="K126" i="74"/>
  <c r="K127" i="74"/>
  <c r="L127" i="74" s="1"/>
  <c r="K128" i="74"/>
  <c r="L128" i="74"/>
  <c r="M128" i="74" s="1"/>
  <c r="K129" i="74"/>
  <c r="K130" i="74"/>
  <c r="K131" i="74"/>
  <c r="L131" i="74" s="1"/>
  <c r="K132" i="74"/>
  <c r="K133" i="74"/>
  <c r="L132" i="74" s="1"/>
  <c r="K134" i="74"/>
  <c r="K135" i="74"/>
  <c r="L135" i="74"/>
  <c r="M132" i="74" s="1"/>
  <c r="K136" i="74"/>
  <c r="K137" i="74"/>
  <c r="K138" i="74"/>
  <c r="K139" i="74"/>
  <c r="L139" i="74"/>
  <c r="K140" i="74"/>
  <c r="L140" i="74"/>
  <c r="M140" i="74" s="1"/>
  <c r="K141" i="74"/>
  <c r="K142" i="74"/>
  <c r="K143" i="74"/>
  <c r="L143" i="74" s="1"/>
  <c r="K144" i="74"/>
  <c r="L144" i="74"/>
  <c r="M144" i="74" s="1"/>
  <c r="K145" i="74"/>
  <c r="K146" i="74"/>
  <c r="K147" i="74"/>
  <c r="L147" i="74" s="1"/>
  <c r="K148" i="74"/>
  <c r="K149" i="74"/>
  <c r="L148" i="74" s="1"/>
  <c r="K150" i="74"/>
  <c r="K151" i="74"/>
  <c r="L151" i="74"/>
  <c r="M148" i="74" s="1"/>
  <c r="K152" i="74"/>
  <c r="L152" i="74" s="1"/>
  <c r="M152" i="74" s="1"/>
  <c r="K153" i="74"/>
  <c r="K154" i="74"/>
  <c r="K155" i="74"/>
  <c r="L155" i="74"/>
  <c r="K156" i="74"/>
  <c r="K157" i="74"/>
  <c r="K158" i="74"/>
  <c r="L156" i="74" s="1"/>
  <c r="M156" i="74" s="1"/>
  <c r="K159" i="74"/>
  <c r="L159" i="74" s="1"/>
  <c r="K160" i="74"/>
  <c r="L160" i="74"/>
  <c r="K161" i="74"/>
  <c r="K162" i="74"/>
  <c r="K163" i="74"/>
  <c r="L163" i="74" s="1"/>
  <c r="K164" i="74"/>
  <c r="K165" i="74"/>
  <c r="L164" i="74" s="1"/>
  <c r="M164" i="74" s="1"/>
  <c r="K166" i="74"/>
  <c r="K167" i="74"/>
  <c r="L167" i="74"/>
  <c r="K4" i="73"/>
  <c r="L4" i="73" s="1"/>
  <c r="M4" i="73" s="1"/>
  <c r="K5" i="73"/>
  <c r="K6" i="73"/>
  <c r="K7" i="73"/>
  <c r="L7" i="73"/>
  <c r="K8" i="73"/>
  <c r="L8" i="73" s="1"/>
  <c r="M8" i="73" s="1"/>
  <c r="K9" i="73"/>
  <c r="K10" i="73"/>
  <c r="K11" i="73"/>
  <c r="L11" i="73" s="1"/>
  <c r="K12" i="73"/>
  <c r="L12" i="73"/>
  <c r="K13" i="73"/>
  <c r="K14" i="73"/>
  <c r="K15" i="73"/>
  <c r="L15" i="73"/>
  <c r="M12" i="73" s="1"/>
  <c r="K16" i="73"/>
  <c r="K17" i="73"/>
  <c r="L16" i="73" s="1"/>
  <c r="M16" i="73" s="1"/>
  <c r="K18" i="73"/>
  <c r="K19" i="73"/>
  <c r="L19" i="73"/>
  <c r="K20" i="73"/>
  <c r="K21" i="73"/>
  <c r="K22" i="73"/>
  <c r="K23" i="73"/>
  <c r="L23" i="73"/>
  <c r="K24" i="73"/>
  <c r="L24" i="73" s="1"/>
  <c r="M24" i="73" s="1"/>
  <c r="K25" i="73"/>
  <c r="K26" i="73"/>
  <c r="K27" i="73"/>
  <c r="L27" i="73" s="1"/>
  <c r="K28" i="73"/>
  <c r="L28" i="73"/>
  <c r="K29" i="73"/>
  <c r="K30" i="73"/>
  <c r="K31" i="73"/>
  <c r="L31" i="73"/>
  <c r="M28" i="73" s="1"/>
  <c r="K32" i="73"/>
  <c r="M32" i="73"/>
  <c r="K33" i="73"/>
  <c r="L32" i="73" s="1"/>
  <c r="K35" i="73"/>
  <c r="L35" i="73"/>
  <c r="K36" i="73"/>
  <c r="L36" i="73" s="1"/>
  <c r="M36" i="73" s="1"/>
  <c r="K37" i="73"/>
  <c r="K38" i="73"/>
  <c r="K39" i="73"/>
  <c r="L39" i="73" s="1"/>
  <c r="K40" i="73"/>
  <c r="L40" i="73"/>
  <c r="M40" i="73"/>
  <c r="K41" i="73"/>
  <c r="K43" i="73"/>
  <c r="L43" i="73"/>
  <c r="K44" i="73"/>
  <c r="L44" i="73" s="1"/>
  <c r="M44" i="73" s="1"/>
  <c r="K45" i="73"/>
  <c r="K46" i="73"/>
  <c r="K47" i="73"/>
  <c r="L47" i="73"/>
  <c r="K48" i="73"/>
  <c r="L48" i="73" s="1"/>
  <c r="M48" i="73" s="1"/>
  <c r="K49" i="73"/>
  <c r="K50" i="73"/>
  <c r="K51" i="73"/>
  <c r="L51" i="73" s="1"/>
  <c r="K52" i="73"/>
  <c r="L52" i="73"/>
  <c r="K53" i="73"/>
  <c r="K54" i="73"/>
  <c r="K55" i="73"/>
  <c r="L55" i="73"/>
  <c r="M52" i="73" s="1"/>
  <c r="K56" i="73"/>
  <c r="K57" i="73"/>
  <c r="L56" i="73" s="1"/>
  <c r="M56" i="73" s="1"/>
  <c r="K58" i="73"/>
  <c r="K59" i="73"/>
  <c r="L59" i="73"/>
  <c r="K60" i="73"/>
  <c r="L60" i="73" s="1"/>
  <c r="M60" i="73" s="1"/>
  <c r="K61" i="73"/>
  <c r="K62" i="73"/>
  <c r="K63" i="73"/>
  <c r="L63" i="73"/>
  <c r="K64" i="73"/>
  <c r="K65" i="73"/>
  <c r="L64" i="73" s="1"/>
  <c r="M64" i="73" s="1"/>
  <c r="K66" i="73"/>
  <c r="K67" i="73"/>
  <c r="L67" i="73" s="1"/>
  <c r="K68" i="73"/>
  <c r="L68" i="73"/>
  <c r="M68" i="73" s="1"/>
  <c r="K69" i="73"/>
  <c r="K71" i="73"/>
  <c r="L71" i="73"/>
  <c r="K72" i="73"/>
  <c r="K73" i="73"/>
  <c r="K74" i="73"/>
  <c r="K75" i="73"/>
  <c r="L75" i="73"/>
  <c r="K76" i="73"/>
  <c r="L76" i="73"/>
  <c r="M76" i="73" s="1"/>
  <c r="K77" i="73"/>
  <c r="K78" i="73"/>
  <c r="K79" i="73"/>
  <c r="L79" i="73" s="1"/>
  <c r="K80" i="73"/>
  <c r="L80" i="73" s="1"/>
  <c r="K81" i="73"/>
  <c r="K82" i="73"/>
  <c r="K83" i="73"/>
  <c r="L83" i="73" s="1"/>
  <c r="K84" i="73"/>
  <c r="L84" i="73"/>
  <c r="M84" i="73" s="1"/>
  <c r="K85" i="73"/>
  <c r="K87" i="73"/>
  <c r="L87" i="73"/>
  <c r="K88" i="73"/>
  <c r="L88" i="73" s="1"/>
  <c r="M88" i="73" s="1"/>
  <c r="K89" i="73"/>
  <c r="K90" i="73"/>
  <c r="K91" i="73"/>
  <c r="L91" i="73" s="1"/>
  <c r="K92" i="73"/>
  <c r="L92" i="73"/>
  <c r="K93" i="73"/>
  <c r="K94" i="73"/>
  <c r="K95" i="73"/>
  <c r="L95" i="73"/>
  <c r="M92" i="73" s="1"/>
  <c r="K96" i="73"/>
  <c r="K97" i="73"/>
  <c r="L96" i="73" s="1"/>
  <c r="M96" i="73" s="1"/>
  <c r="K98" i="73"/>
  <c r="K99" i="73"/>
  <c r="L99" i="73"/>
  <c r="K100" i="73"/>
  <c r="L100" i="73" s="1"/>
  <c r="M100" i="73" s="1"/>
  <c r="K101" i="73"/>
  <c r="K102" i="73"/>
  <c r="K103" i="73"/>
  <c r="L103" i="73"/>
  <c r="K104" i="73"/>
  <c r="K105" i="73"/>
  <c r="L104" i="73" s="1"/>
  <c r="M104" i="73" s="1"/>
  <c r="K106" i="73"/>
  <c r="K107" i="73"/>
  <c r="L107" i="73" s="1"/>
  <c r="K108" i="73"/>
  <c r="L108" i="73"/>
  <c r="M108" i="73" s="1"/>
  <c r="K109" i="73"/>
  <c r="K111" i="73"/>
  <c r="L111" i="73"/>
  <c r="K112" i="73"/>
  <c r="K113" i="73"/>
  <c r="K114" i="73"/>
  <c r="K115" i="73"/>
  <c r="L115" i="73"/>
  <c r="K116" i="73"/>
  <c r="L116" i="73"/>
  <c r="M116" i="73" s="1"/>
  <c r="K117" i="73"/>
  <c r="K118" i="73"/>
  <c r="K119" i="73"/>
  <c r="L119" i="73" s="1"/>
  <c r="K120" i="73"/>
  <c r="L120" i="73" s="1"/>
  <c r="K121" i="73"/>
  <c r="K122" i="73"/>
  <c r="K123" i="73"/>
  <c r="L123" i="73" s="1"/>
  <c r="K124" i="73"/>
  <c r="L124" i="73"/>
  <c r="K125" i="73"/>
  <c r="K126" i="73"/>
  <c r="K127" i="73"/>
  <c r="L127" i="73" s="1"/>
  <c r="K128" i="73"/>
  <c r="K129" i="73"/>
  <c r="K130" i="73"/>
  <c r="K131" i="73"/>
  <c r="L131" i="73"/>
  <c r="K132" i="73"/>
  <c r="L132" i="73" s="1"/>
  <c r="M132" i="73" s="1"/>
  <c r="K133" i="73"/>
  <c r="K134" i="73"/>
  <c r="K135" i="73"/>
  <c r="L135" i="73" s="1"/>
  <c r="K136" i="73"/>
  <c r="L136" i="73" s="1"/>
  <c r="M136" i="73" s="1"/>
  <c r="K137" i="73"/>
  <c r="K138" i="73"/>
  <c r="K139" i="73"/>
  <c r="L139" i="73" s="1"/>
  <c r="K140" i="73"/>
  <c r="L140" i="73"/>
  <c r="M140" i="73" s="1"/>
  <c r="K141" i="73"/>
  <c r="K142" i="73"/>
  <c r="K143" i="73"/>
  <c r="L143" i="73" s="1"/>
  <c r="K144" i="73"/>
  <c r="K145" i="73"/>
  <c r="K146" i="73"/>
  <c r="K147" i="73"/>
  <c r="L147" i="73"/>
  <c r="K148" i="73"/>
  <c r="L148" i="73" s="1"/>
  <c r="M148" i="73" s="1"/>
  <c r="K149" i="73"/>
  <c r="K150" i="73"/>
  <c r="K151" i="73"/>
  <c r="L151" i="73" s="1"/>
  <c r="K152" i="73"/>
  <c r="L152" i="73" s="1"/>
  <c r="M152" i="73" s="1"/>
  <c r="K153" i="73"/>
  <c r="K154" i="73"/>
  <c r="K155" i="73"/>
  <c r="L155" i="73"/>
  <c r="K156" i="73"/>
  <c r="K157" i="73"/>
  <c r="L156" i="73" s="1"/>
  <c r="M156" i="73" s="1"/>
  <c r="K158" i="73"/>
  <c r="K159" i="73"/>
  <c r="L159" i="73" s="1"/>
  <c r="K160" i="73"/>
  <c r="L160" i="73" s="1"/>
  <c r="M160" i="73" s="1"/>
  <c r="K161" i="73"/>
  <c r="K162" i="73"/>
  <c r="K163" i="73"/>
  <c r="L163" i="73"/>
  <c r="K164" i="73"/>
  <c r="L164" i="73" s="1"/>
  <c r="M164" i="73" s="1"/>
  <c r="K165" i="73"/>
  <c r="K166" i="73"/>
  <c r="K167" i="73"/>
  <c r="L167" i="73" s="1"/>
  <c r="K4" i="72"/>
  <c r="L4" i="72"/>
  <c r="M4" i="72" s="1"/>
  <c r="K5" i="72"/>
  <c r="K6" i="72"/>
  <c r="K7" i="72"/>
  <c r="L7" i="72" s="1"/>
  <c r="K8" i="72"/>
  <c r="K9" i="72"/>
  <c r="L8" i="72" s="1"/>
  <c r="M8" i="72" s="1"/>
  <c r="K10" i="72"/>
  <c r="K11" i="72"/>
  <c r="L11" i="72"/>
  <c r="K12" i="72"/>
  <c r="L12" i="72" s="1"/>
  <c r="M12" i="72" s="1"/>
  <c r="K13" i="72"/>
  <c r="K15" i="72"/>
  <c r="L15" i="72" s="1"/>
  <c r="K16" i="72"/>
  <c r="L16" i="72" s="1"/>
  <c r="M16" i="72" s="1"/>
  <c r="K17" i="72"/>
  <c r="K18" i="72"/>
  <c r="K19" i="72"/>
  <c r="L19" i="72" s="1"/>
  <c r="K20" i="72"/>
  <c r="L20" i="72"/>
  <c r="K21" i="72"/>
  <c r="K22" i="72"/>
  <c r="K23" i="72"/>
  <c r="L23" i="72" s="1"/>
  <c r="K24" i="72"/>
  <c r="K25" i="72"/>
  <c r="K26" i="72"/>
  <c r="K27" i="72"/>
  <c r="L27" i="72"/>
  <c r="K28" i="72"/>
  <c r="L28" i="72" s="1"/>
  <c r="K29" i="72"/>
  <c r="K31" i="72"/>
  <c r="L31" i="72" s="1"/>
  <c r="K32" i="72"/>
  <c r="K33" i="72"/>
  <c r="L32" i="72" s="1"/>
  <c r="M32" i="72" s="1"/>
  <c r="K35" i="72"/>
  <c r="L35" i="72"/>
  <c r="K36" i="72"/>
  <c r="L36" i="72" s="1"/>
  <c r="M36" i="72" s="1"/>
  <c r="K37" i="72"/>
  <c r="K38" i="72"/>
  <c r="K39" i="72"/>
  <c r="L39" i="72" s="1"/>
  <c r="K40" i="72"/>
  <c r="L40" i="72" s="1"/>
  <c r="K41" i="72"/>
  <c r="K42" i="72"/>
  <c r="K43" i="72"/>
  <c r="L43" i="72" s="1"/>
  <c r="K44" i="72"/>
  <c r="L44" i="72"/>
  <c r="K45" i="72"/>
  <c r="K46" i="72"/>
  <c r="K47" i="72"/>
  <c r="L47" i="72" s="1"/>
  <c r="K48" i="72"/>
  <c r="K49" i="72"/>
  <c r="K50" i="72"/>
  <c r="K51" i="72"/>
  <c r="L51" i="72"/>
  <c r="K52" i="72"/>
  <c r="L52" i="72" s="1"/>
  <c r="M52" i="72" s="1"/>
  <c r="K53" i="72"/>
  <c r="K54" i="72"/>
  <c r="K55" i="72"/>
  <c r="L55" i="72" s="1"/>
  <c r="K56" i="72"/>
  <c r="L56" i="72" s="1"/>
  <c r="M56" i="72" s="1"/>
  <c r="K57" i="72"/>
  <c r="K58" i="72"/>
  <c r="K59" i="72"/>
  <c r="L59" i="72"/>
  <c r="K60" i="72"/>
  <c r="K61" i="72"/>
  <c r="L60" i="72" s="1"/>
  <c r="K62" i="72"/>
  <c r="K63" i="72"/>
  <c r="L63" i="72" s="1"/>
  <c r="K64" i="72"/>
  <c r="L64" i="72" s="1"/>
  <c r="M64" i="72" s="1"/>
  <c r="K65" i="72"/>
  <c r="K67" i="72"/>
  <c r="L67" i="72" s="1"/>
  <c r="K68" i="72"/>
  <c r="L68" i="72" s="1"/>
  <c r="M68" i="72" s="1"/>
  <c r="K69" i="72"/>
  <c r="K70" i="72"/>
  <c r="K71" i="72"/>
  <c r="L71" i="72" s="1"/>
  <c r="K72" i="72"/>
  <c r="L72" i="72"/>
  <c r="M72" i="72" s="1"/>
  <c r="K73" i="72"/>
  <c r="K74" i="72"/>
  <c r="K75" i="72"/>
  <c r="L75" i="72" s="1"/>
  <c r="K76" i="72"/>
  <c r="K77" i="72"/>
  <c r="K78" i="72"/>
  <c r="K79" i="72"/>
  <c r="L79" i="72"/>
  <c r="K80" i="72"/>
  <c r="L80" i="72" s="1"/>
  <c r="M80" i="72" s="1"/>
  <c r="K81" i="72"/>
  <c r="K82" i="72"/>
  <c r="K83" i="72"/>
  <c r="L83" i="72" s="1"/>
  <c r="K84" i="72"/>
  <c r="L84" i="72" s="1"/>
  <c r="K85" i="72"/>
  <c r="K86" i="72"/>
  <c r="K87" i="72"/>
  <c r="L87" i="72" s="1"/>
  <c r="K88" i="72"/>
  <c r="L88" i="72"/>
  <c r="K89" i="72"/>
  <c r="K90" i="72"/>
  <c r="K91" i="72"/>
  <c r="L91" i="72" s="1"/>
  <c r="K92" i="72"/>
  <c r="K93" i="72"/>
  <c r="K94" i="72"/>
  <c r="K95" i="72"/>
  <c r="L95" i="72"/>
  <c r="K96" i="72"/>
  <c r="L96" i="72" s="1"/>
  <c r="M96" i="72" s="1"/>
  <c r="K97" i="72"/>
  <c r="K98" i="72"/>
  <c r="K99" i="72"/>
  <c r="L99" i="72" s="1"/>
  <c r="K100" i="72"/>
  <c r="L100" i="72" s="1"/>
  <c r="M100" i="72" s="1"/>
  <c r="K101" i="72"/>
  <c r="K102" i="72"/>
  <c r="K103" i="72"/>
  <c r="L103" i="72"/>
  <c r="K104" i="72"/>
  <c r="K105" i="72"/>
  <c r="L104" i="72" s="1"/>
  <c r="K106" i="72"/>
  <c r="K107" i="72"/>
  <c r="L107" i="72" s="1"/>
  <c r="K108" i="72"/>
  <c r="L108" i="72" s="1"/>
  <c r="M108" i="72" s="1"/>
  <c r="K109" i="72"/>
  <c r="K110" i="72"/>
  <c r="K111" i="72"/>
  <c r="L111" i="72"/>
  <c r="K112" i="72"/>
  <c r="L112" i="72" s="1"/>
  <c r="M112" i="72" s="1"/>
  <c r="K113" i="72"/>
  <c r="K114" i="72"/>
  <c r="K115" i="72"/>
  <c r="L115" i="72" s="1"/>
  <c r="K116" i="72"/>
  <c r="L116" i="72"/>
  <c r="K117" i="72"/>
  <c r="K118" i="72"/>
  <c r="K119" i="72"/>
  <c r="L119" i="72" s="1"/>
  <c r="K120" i="72"/>
  <c r="K121" i="72"/>
  <c r="L120" i="72" s="1"/>
  <c r="M120" i="72" s="1"/>
  <c r="K122" i="72"/>
  <c r="K123" i="72"/>
  <c r="L123" i="72"/>
  <c r="K124" i="72"/>
  <c r="K125" i="72"/>
  <c r="K126" i="72"/>
  <c r="K127" i="72"/>
  <c r="L127" i="72"/>
  <c r="K128" i="72"/>
  <c r="L128" i="72"/>
  <c r="M128" i="72" s="1"/>
  <c r="K129" i="72"/>
  <c r="K130" i="72"/>
  <c r="K131" i="72"/>
  <c r="L131" i="72" s="1"/>
  <c r="K132" i="72"/>
  <c r="L132" i="72" s="1"/>
  <c r="K133" i="72"/>
  <c r="K134" i="72"/>
  <c r="K135" i="72"/>
  <c r="L135" i="72" s="1"/>
  <c r="K136" i="72"/>
  <c r="L136" i="72"/>
  <c r="K137" i="72"/>
  <c r="K138" i="72"/>
  <c r="K139" i="72"/>
  <c r="L139" i="72" s="1"/>
  <c r="K140" i="72"/>
  <c r="K141" i="72"/>
  <c r="K142" i="72"/>
  <c r="K143" i="72"/>
  <c r="L143" i="72"/>
  <c r="K144" i="72"/>
  <c r="L144" i="72" s="1"/>
  <c r="M144" i="72" s="1"/>
  <c r="K145" i="72"/>
  <c r="K146" i="72"/>
  <c r="K147" i="72"/>
  <c r="L147" i="72" s="1"/>
  <c r="K148" i="72"/>
  <c r="L148" i="72" s="1"/>
  <c r="M148" i="72" s="1"/>
  <c r="K149" i="72"/>
  <c r="K150" i="72"/>
  <c r="K151" i="72"/>
  <c r="L151" i="72" s="1"/>
  <c r="K152" i="72"/>
  <c r="L152" i="72"/>
  <c r="M152" i="72" s="1"/>
  <c r="K153" i="72"/>
  <c r="K154" i="72"/>
  <c r="K155" i="72"/>
  <c r="L155" i="72" s="1"/>
  <c r="K156" i="72"/>
  <c r="K157" i="72"/>
  <c r="K158" i="72"/>
  <c r="K159" i="72"/>
  <c r="L159" i="72"/>
  <c r="K160" i="72"/>
  <c r="L160" i="72" s="1"/>
  <c r="M160" i="72" s="1"/>
  <c r="K161" i="72"/>
  <c r="K162" i="72"/>
  <c r="K163" i="72"/>
  <c r="L163" i="72" s="1"/>
  <c r="K164" i="72"/>
  <c r="L164" i="72" s="1"/>
  <c r="M164" i="72" s="1"/>
  <c r="K165" i="72"/>
  <c r="K166" i="72"/>
  <c r="K167" i="72"/>
  <c r="L167" i="72"/>
  <c r="K168" i="72"/>
  <c r="K169" i="72"/>
  <c r="L168" i="72" s="1"/>
  <c r="M168" i="72" s="1"/>
  <c r="K170" i="72"/>
  <c r="K171" i="72"/>
  <c r="L171" i="72" s="1"/>
  <c r="K172" i="72"/>
  <c r="L172" i="72" s="1"/>
  <c r="M172" i="72" s="1"/>
  <c r="K173" i="72"/>
  <c r="K174" i="72"/>
  <c r="K175" i="72"/>
  <c r="L175" i="72"/>
  <c r="K176" i="72"/>
  <c r="L176" i="72" s="1"/>
  <c r="M176" i="72" s="1"/>
  <c r="K177" i="72"/>
  <c r="K178" i="72"/>
  <c r="K179" i="72"/>
  <c r="L179" i="72" s="1"/>
  <c r="K180" i="72"/>
  <c r="L180" i="72"/>
  <c r="M180" i="72" s="1"/>
  <c r="K181" i="72"/>
  <c r="K182" i="72"/>
  <c r="K183" i="72"/>
  <c r="L183" i="72" s="1"/>
  <c r="K184" i="72"/>
  <c r="K185" i="72"/>
  <c r="L184" i="72" s="1"/>
  <c r="M184" i="72" s="1"/>
  <c r="K186" i="72"/>
  <c r="K187" i="72"/>
  <c r="L187" i="72"/>
  <c r="K188" i="72"/>
  <c r="K189" i="72"/>
  <c r="K190" i="72"/>
  <c r="K191" i="72"/>
  <c r="L191" i="72"/>
  <c r="K4" i="71"/>
  <c r="L4" i="71"/>
  <c r="M4" i="71" s="1"/>
  <c r="K5" i="71"/>
  <c r="K6" i="71"/>
  <c r="K7" i="71"/>
  <c r="L7" i="71" s="1"/>
  <c r="K8" i="71"/>
  <c r="L8" i="71" s="1"/>
  <c r="M8" i="71" s="1"/>
  <c r="K9" i="71"/>
  <c r="K10" i="71"/>
  <c r="K11" i="71"/>
  <c r="L11" i="71" s="1"/>
  <c r="K12" i="71"/>
  <c r="L12" i="71"/>
  <c r="M12" i="71" s="1"/>
  <c r="K13" i="71"/>
  <c r="K14" i="71"/>
  <c r="K15" i="71"/>
  <c r="L15" i="71" s="1"/>
  <c r="K16" i="71"/>
  <c r="K17" i="71"/>
  <c r="K19" i="71"/>
  <c r="L19" i="71" s="1"/>
  <c r="K20" i="71"/>
  <c r="L20" i="71" s="1"/>
  <c r="M20" i="71" s="1"/>
  <c r="K21" i="71"/>
  <c r="K22" i="71"/>
  <c r="K23" i="71"/>
  <c r="L23" i="71"/>
  <c r="K24" i="71"/>
  <c r="K25" i="71"/>
  <c r="L24" i="71" s="1"/>
  <c r="K26" i="71"/>
  <c r="K27" i="71"/>
  <c r="L27" i="71" s="1"/>
  <c r="K28" i="71"/>
  <c r="L28" i="71" s="1"/>
  <c r="M28" i="71" s="1"/>
  <c r="K29" i="71"/>
  <c r="K30" i="71"/>
  <c r="K31" i="71"/>
  <c r="L31" i="71"/>
  <c r="K32" i="71"/>
  <c r="L32" i="71" s="1"/>
  <c r="M32" i="71" s="1"/>
  <c r="K33" i="71"/>
  <c r="K34" i="71"/>
  <c r="K35" i="71"/>
  <c r="L35" i="71" s="1"/>
  <c r="K36" i="71"/>
  <c r="L36" i="71"/>
  <c r="K37" i="71"/>
  <c r="K38" i="71"/>
  <c r="K39" i="71"/>
  <c r="L39" i="71" s="1"/>
  <c r="K40" i="71"/>
  <c r="K41" i="71"/>
  <c r="L40" i="71" s="1"/>
  <c r="M40" i="71" s="1"/>
  <c r="K42" i="71"/>
  <c r="K43" i="71"/>
  <c r="L43" i="71"/>
  <c r="K44" i="71"/>
  <c r="K45" i="71"/>
  <c r="K46" i="71"/>
  <c r="K47" i="71"/>
  <c r="L47" i="71"/>
  <c r="K48" i="71"/>
  <c r="L48" i="71"/>
  <c r="M48" i="71" s="1"/>
  <c r="K49" i="71"/>
  <c r="K50" i="71"/>
  <c r="K51" i="71"/>
  <c r="L51" i="71" s="1"/>
  <c r="K52" i="71"/>
  <c r="L52" i="71" s="1"/>
  <c r="K53" i="71"/>
  <c r="K55" i="71"/>
  <c r="L55" i="71" s="1"/>
  <c r="K56" i="71"/>
  <c r="K57" i="71"/>
  <c r="K59" i="71"/>
  <c r="L59" i="71" s="1"/>
  <c r="K60" i="71"/>
  <c r="L60" i="71" s="1"/>
  <c r="M60" i="71" s="1"/>
  <c r="K61" i="71"/>
  <c r="K62" i="71"/>
  <c r="K63" i="71"/>
  <c r="L63" i="71"/>
  <c r="K64" i="71"/>
  <c r="K65" i="71"/>
  <c r="L64" i="71" s="1"/>
  <c r="K66" i="71"/>
  <c r="K67" i="71"/>
  <c r="L67" i="71" s="1"/>
  <c r="K68" i="71"/>
  <c r="L68" i="71" s="1"/>
  <c r="M68" i="71" s="1"/>
  <c r="K69" i="71"/>
  <c r="K70" i="71"/>
  <c r="K71" i="71"/>
  <c r="L71" i="71"/>
  <c r="K72" i="71"/>
  <c r="L72" i="71" s="1"/>
  <c r="M72" i="71" s="1"/>
  <c r="K73" i="71"/>
  <c r="K74" i="71"/>
  <c r="K75" i="71"/>
  <c r="L75" i="71" s="1"/>
  <c r="K76" i="71"/>
  <c r="L76" i="71"/>
  <c r="M76" i="71" s="1"/>
  <c r="K77" i="71"/>
  <c r="K79" i="71"/>
  <c r="L79" i="71"/>
  <c r="K80" i="71"/>
  <c r="L80" i="71" s="1"/>
  <c r="K81" i="71"/>
  <c r="K82" i="71"/>
  <c r="K83" i="71"/>
  <c r="L83" i="71" s="1"/>
  <c r="K84" i="71"/>
  <c r="L84" i="71" s="1"/>
  <c r="K85" i="71"/>
  <c r="K86" i="71"/>
  <c r="K87" i="71"/>
  <c r="L87" i="71" s="1"/>
  <c r="K88" i="71"/>
  <c r="L88" i="71"/>
  <c r="M88" i="71" s="1"/>
  <c r="K89" i="71"/>
  <c r="K90" i="71"/>
  <c r="K91" i="71"/>
  <c r="L91" i="71" s="1"/>
  <c r="K92" i="71"/>
  <c r="L92" i="71" s="1"/>
  <c r="M92" i="71" s="1"/>
  <c r="K93" i="71"/>
  <c r="K94" i="71"/>
  <c r="K95" i="71"/>
  <c r="L95" i="71"/>
  <c r="K96" i="71"/>
  <c r="L96" i="71" s="1"/>
  <c r="M96" i="71" s="1"/>
  <c r="K97" i="71"/>
  <c r="K98" i="71"/>
  <c r="K99" i="71"/>
  <c r="L99" i="71" s="1"/>
  <c r="K100" i="71"/>
  <c r="L100" i="71" s="1"/>
  <c r="M100" i="71" s="1"/>
  <c r="K101" i="71"/>
  <c r="K102" i="71"/>
  <c r="K103" i="71"/>
  <c r="L103" i="71" s="1"/>
  <c r="K104" i="71"/>
  <c r="L104" i="71"/>
  <c r="K105" i="71"/>
  <c r="K106" i="71"/>
  <c r="K107" i="71"/>
  <c r="L107" i="71" s="1"/>
  <c r="K108" i="71"/>
  <c r="L108" i="71" s="1"/>
  <c r="M108" i="71" s="1"/>
  <c r="K109" i="71"/>
  <c r="K110" i="71"/>
  <c r="K111" i="71"/>
  <c r="L111" i="71"/>
  <c r="K112" i="71"/>
  <c r="L112" i="71" s="1"/>
  <c r="K113" i="71"/>
  <c r="K114" i="71"/>
  <c r="K115" i="71"/>
  <c r="L115" i="71" s="1"/>
  <c r="K116" i="71"/>
  <c r="L116" i="71" s="1"/>
  <c r="K117" i="71"/>
  <c r="K118" i="71"/>
  <c r="K119" i="71"/>
  <c r="L119" i="71" s="1"/>
  <c r="K120" i="71"/>
  <c r="L120" i="71"/>
  <c r="M120" i="71" s="1"/>
  <c r="K121" i="71"/>
  <c r="K122" i="71"/>
  <c r="K123" i="71"/>
  <c r="L123" i="71" s="1"/>
  <c r="K124" i="71"/>
  <c r="L124" i="71" s="1"/>
  <c r="M124" i="71" s="1"/>
  <c r="K125" i="71"/>
  <c r="K126" i="71"/>
  <c r="K127" i="71"/>
  <c r="L127" i="71"/>
  <c r="K128" i="71"/>
  <c r="L128" i="71" s="1"/>
  <c r="M128" i="71" s="1"/>
  <c r="K129" i="71"/>
  <c r="K130" i="71"/>
  <c r="K131" i="71"/>
  <c r="L131" i="71" s="1"/>
  <c r="K132" i="71"/>
  <c r="L132" i="71" s="1"/>
  <c r="M132" i="71" s="1"/>
  <c r="K133" i="71"/>
  <c r="K134" i="71"/>
  <c r="K135" i="71"/>
  <c r="L135" i="71" s="1"/>
  <c r="K136" i="71"/>
  <c r="L136" i="71"/>
  <c r="K137" i="71"/>
  <c r="K138" i="71"/>
  <c r="K139" i="71"/>
  <c r="L139" i="71" s="1"/>
  <c r="K140" i="71"/>
  <c r="L140" i="71" s="1"/>
  <c r="M140" i="71" s="1"/>
  <c r="K141" i="71"/>
  <c r="K142" i="71"/>
  <c r="K143" i="71"/>
  <c r="L143" i="71"/>
  <c r="K144" i="71"/>
  <c r="L144" i="71" s="1"/>
  <c r="K145" i="71"/>
  <c r="K146" i="71"/>
  <c r="K147" i="71"/>
  <c r="L147" i="71" s="1"/>
  <c r="K148" i="71"/>
  <c r="L148" i="71" s="1"/>
  <c r="K149" i="71"/>
  <c r="K150" i="71"/>
  <c r="K151" i="71"/>
  <c r="L151" i="71" s="1"/>
  <c r="K152" i="71"/>
  <c r="L152" i="71"/>
  <c r="M152" i="71" s="1"/>
  <c r="K153" i="71"/>
  <c r="K154" i="71"/>
  <c r="K155" i="71"/>
  <c r="L155" i="71" s="1"/>
  <c r="K156" i="71"/>
  <c r="L156" i="71" s="1"/>
  <c r="M156" i="71" s="1"/>
  <c r="K157" i="71"/>
  <c r="K158" i="71"/>
  <c r="K159" i="71"/>
  <c r="L159" i="71"/>
  <c r="K160" i="71"/>
  <c r="L160" i="71" s="1"/>
  <c r="M160" i="71" s="1"/>
  <c r="K161" i="71"/>
  <c r="K162" i="71"/>
  <c r="K163" i="71"/>
  <c r="L163" i="71" s="1"/>
  <c r="L164" i="71"/>
  <c r="M164" i="71" s="1"/>
  <c r="K165" i="71"/>
  <c r="K166" i="71"/>
  <c r="K167" i="71"/>
  <c r="L167" i="71" s="1"/>
  <c r="K168" i="71"/>
  <c r="L168" i="71" s="1"/>
  <c r="M168" i="71" s="1"/>
  <c r="K169" i="71"/>
  <c r="K170" i="71"/>
  <c r="K171" i="71"/>
  <c r="L171" i="71"/>
  <c r="K172" i="71"/>
  <c r="L172" i="71" s="1"/>
  <c r="K173" i="71"/>
  <c r="K174" i="71"/>
  <c r="K175" i="71"/>
  <c r="L175" i="71" s="1"/>
  <c r="K176" i="71"/>
  <c r="L176" i="71" s="1"/>
  <c r="K177" i="71"/>
  <c r="K178" i="71"/>
  <c r="K179" i="71"/>
  <c r="L179" i="71" s="1"/>
  <c r="K180" i="71"/>
  <c r="L180" i="71"/>
  <c r="K181" i="71"/>
  <c r="K182" i="71"/>
  <c r="K183" i="71"/>
  <c r="L183" i="71" s="1"/>
  <c r="K184" i="71"/>
  <c r="L184" i="71" s="1"/>
  <c r="M184" i="71" s="1"/>
  <c r="K185" i="71"/>
  <c r="K186" i="71"/>
  <c r="K187" i="71"/>
  <c r="L187" i="71"/>
  <c r="K188" i="71"/>
  <c r="L188" i="71" s="1"/>
  <c r="M188" i="71" s="1"/>
  <c r="K189" i="71"/>
  <c r="K190" i="71"/>
  <c r="K191" i="71"/>
  <c r="L191" i="71" s="1"/>
  <c r="K4" i="70"/>
  <c r="L4" i="70" s="1"/>
  <c r="M4" i="70" s="1"/>
  <c r="K5" i="70"/>
  <c r="K7" i="70"/>
  <c r="L7" i="70" s="1"/>
  <c r="K8" i="70"/>
  <c r="L8" i="70" s="1"/>
  <c r="K9" i="70"/>
  <c r="K11" i="70"/>
  <c r="L11" i="70" s="1"/>
  <c r="K12" i="70"/>
  <c r="L12" i="70" s="1"/>
  <c r="K13" i="70"/>
  <c r="K15" i="70"/>
  <c r="L15" i="70" s="1"/>
  <c r="K16" i="70"/>
  <c r="L16" i="70" s="1"/>
  <c r="M16" i="70" s="1"/>
  <c r="K17" i="70"/>
  <c r="K19" i="70"/>
  <c r="L19" i="70" s="1"/>
  <c r="K20" i="70"/>
  <c r="L20" i="70" s="1"/>
  <c r="M20" i="70" s="1"/>
  <c r="K21" i="70"/>
  <c r="K22" i="70"/>
  <c r="K23" i="70"/>
  <c r="L23" i="70" s="1"/>
  <c r="K24" i="70"/>
  <c r="L24" i="70"/>
  <c r="M24" i="70" s="1"/>
  <c r="K25" i="70"/>
  <c r="K26" i="70"/>
  <c r="K27" i="70"/>
  <c r="L27" i="70" s="1"/>
  <c r="K28" i="70"/>
  <c r="L28" i="70" s="1"/>
  <c r="M28" i="70" s="1"/>
  <c r="K29" i="70"/>
  <c r="K30" i="70"/>
  <c r="K31" i="70"/>
  <c r="L31" i="70"/>
  <c r="K32" i="70"/>
  <c r="L32" i="70" s="1"/>
  <c r="K33" i="70"/>
  <c r="K34" i="70"/>
  <c r="K35" i="70"/>
  <c r="L35" i="70" s="1"/>
  <c r="K36" i="70"/>
  <c r="L36" i="70" s="1"/>
  <c r="K37" i="70"/>
  <c r="K38" i="70"/>
  <c r="K39" i="70"/>
  <c r="L39" i="70" s="1"/>
  <c r="K40" i="70"/>
  <c r="L40" i="70"/>
  <c r="M40" i="70" s="1"/>
  <c r="K41" i="70"/>
  <c r="K43" i="70"/>
  <c r="L43" i="70"/>
  <c r="K44" i="70"/>
  <c r="L44" i="70" s="1"/>
  <c r="K45" i="70"/>
  <c r="K47" i="70"/>
  <c r="L47" i="70" s="1"/>
  <c r="K48" i="70"/>
  <c r="L48" i="70"/>
  <c r="K49" i="70"/>
  <c r="K50" i="70"/>
  <c r="K51" i="70"/>
  <c r="L51" i="70" s="1"/>
  <c r="K52" i="70"/>
  <c r="L52" i="70" s="1"/>
  <c r="K53" i="70"/>
  <c r="K55" i="70"/>
  <c r="L55" i="70" s="1"/>
  <c r="K56" i="70"/>
  <c r="L56" i="70" s="1"/>
  <c r="K57" i="70"/>
  <c r="K58" i="70"/>
  <c r="K59" i="70"/>
  <c r="L59" i="70" s="1"/>
  <c r="K60" i="70"/>
  <c r="L60" i="70"/>
  <c r="K61" i="70"/>
  <c r="K62" i="70"/>
  <c r="K63" i="70"/>
  <c r="L63" i="70" s="1"/>
  <c r="K64" i="70"/>
  <c r="L64" i="70" s="1"/>
  <c r="M64" i="70" s="1"/>
  <c r="K65" i="70"/>
  <c r="K66" i="70"/>
  <c r="K67" i="70"/>
  <c r="L67" i="70"/>
  <c r="K68" i="70"/>
  <c r="L68" i="70" s="1"/>
  <c r="M68" i="70" s="1"/>
  <c r="K69" i="70"/>
  <c r="K70" i="70"/>
  <c r="K71" i="70"/>
  <c r="L71" i="70" s="1"/>
  <c r="K72" i="70"/>
  <c r="L72" i="70" s="1"/>
  <c r="M72" i="70" s="1"/>
  <c r="K73" i="70"/>
  <c r="K75" i="70"/>
  <c r="L75" i="70" s="1"/>
  <c r="K76" i="70"/>
  <c r="L76" i="70" s="1"/>
  <c r="M76" i="70" s="1"/>
  <c r="K77" i="70"/>
  <c r="K78" i="70"/>
  <c r="K79" i="70"/>
  <c r="L79" i="70"/>
  <c r="K80" i="70"/>
  <c r="L80" i="70" s="1"/>
  <c r="M80" i="70" s="1"/>
  <c r="K81" i="70"/>
  <c r="K83" i="70"/>
  <c r="L83" i="70" s="1"/>
  <c r="K84" i="70"/>
  <c r="L84" i="70"/>
  <c r="M84" i="70" s="1"/>
  <c r="K85" i="70"/>
  <c r="K87" i="70"/>
  <c r="L87" i="70"/>
  <c r="K88" i="70"/>
  <c r="L88" i="70" s="1"/>
  <c r="M88" i="70" s="1"/>
  <c r="K89" i="70"/>
  <c r="K90" i="70"/>
  <c r="K91" i="70"/>
  <c r="L91" i="70" s="1"/>
  <c r="K92" i="70"/>
  <c r="L92" i="70" s="1"/>
  <c r="M92" i="70" s="1"/>
  <c r="K93" i="70"/>
  <c r="K94" i="70"/>
  <c r="K95" i="70"/>
  <c r="L95" i="70" s="1"/>
  <c r="K96" i="70"/>
  <c r="L96" i="70"/>
  <c r="M96" i="70" s="1"/>
  <c r="K97" i="70"/>
  <c r="K98" i="70"/>
  <c r="K99" i="70"/>
  <c r="L99" i="70" s="1"/>
  <c r="K100" i="70"/>
  <c r="L100" i="70" s="1"/>
  <c r="M100" i="70" s="1"/>
  <c r="K101" i="70"/>
  <c r="K102" i="70"/>
  <c r="K103" i="70"/>
  <c r="L103" i="70"/>
  <c r="K104" i="70"/>
  <c r="L104" i="70" s="1"/>
  <c r="K105" i="70"/>
  <c r="K106" i="70"/>
  <c r="K107" i="70"/>
  <c r="L107" i="70" s="1"/>
  <c r="K108" i="70"/>
  <c r="L108" i="70" s="1"/>
  <c r="K109" i="70"/>
  <c r="K110" i="70"/>
  <c r="K111" i="70"/>
  <c r="L111" i="70" s="1"/>
  <c r="K112" i="70"/>
  <c r="L112" i="70"/>
  <c r="K113" i="70"/>
  <c r="K114" i="70"/>
  <c r="K115" i="70"/>
  <c r="L115" i="70" s="1"/>
  <c r="K116" i="70"/>
  <c r="L116" i="70" s="1"/>
  <c r="M116" i="70" s="1"/>
  <c r="K117" i="70"/>
  <c r="K118" i="70"/>
  <c r="K119" i="70"/>
  <c r="L119" i="70"/>
  <c r="K120" i="70"/>
  <c r="L120" i="70" s="1"/>
  <c r="M120" i="70" s="1"/>
  <c r="K121" i="70"/>
  <c r="K122" i="70"/>
  <c r="K123" i="70"/>
  <c r="L123" i="70" s="1"/>
  <c r="K124" i="70"/>
  <c r="L124" i="70" s="1"/>
  <c r="M124" i="70" s="1"/>
  <c r="K125" i="70"/>
  <c r="K126" i="70"/>
  <c r="K127" i="70"/>
  <c r="L127" i="70" s="1"/>
  <c r="K128" i="70"/>
  <c r="L128" i="70"/>
  <c r="M128" i="70" s="1"/>
  <c r="K129" i="70"/>
  <c r="K130" i="70"/>
  <c r="K131" i="70"/>
  <c r="L131" i="70" s="1"/>
  <c r="K132" i="70"/>
  <c r="L132" i="70" s="1"/>
  <c r="M132" i="70" s="1"/>
  <c r="K134" i="70"/>
  <c r="K135" i="70"/>
  <c r="L135" i="70" s="1"/>
  <c r="K136" i="70"/>
  <c r="L136" i="70" s="1"/>
  <c r="M136" i="70" s="1"/>
  <c r="K137" i="70"/>
  <c r="K138" i="70"/>
  <c r="K139" i="70"/>
  <c r="L139" i="70" s="1"/>
  <c r="K140" i="70"/>
  <c r="L140" i="70"/>
  <c r="M140" i="70" s="1"/>
  <c r="K141" i="70"/>
  <c r="K142" i="70"/>
  <c r="K143" i="70"/>
  <c r="L143" i="70" s="1"/>
  <c r="K144" i="70"/>
  <c r="L144" i="70" s="1"/>
  <c r="M144" i="70" s="1"/>
  <c r="K145" i="70"/>
  <c r="K146" i="70"/>
  <c r="K147" i="70"/>
  <c r="L147" i="70"/>
  <c r="K148" i="70"/>
  <c r="L148" i="70" s="1"/>
  <c r="K149" i="70"/>
  <c r="K150" i="70"/>
  <c r="K151" i="70"/>
  <c r="L151" i="70" s="1"/>
  <c r="K152" i="70"/>
  <c r="L152" i="70" s="1"/>
  <c r="K153" i="70"/>
  <c r="K154" i="70"/>
  <c r="K155" i="70"/>
  <c r="L155" i="70" s="1"/>
  <c r="K156" i="70"/>
  <c r="L156" i="70"/>
  <c r="K157" i="70"/>
  <c r="K158" i="70"/>
  <c r="K159" i="70"/>
  <c r="L159" i="70" s="1"/>
  <c r="K160" i="70"/>
  <c r="L160" i="70" s="1"/>
  <c r="M160" i="70" s="1"/>
  <c r="K161" i="70"/>
  <c r="K162" i="70"/>
  <c r="K163" i="70"/>
  <c r="L163" i="70"/>
  <c r="K164" i="70"/>
  <c r="L164" i="70" s="1"/>
  <c r="M164" i="70" s="1"/>
  <c r="K165" i="70"/>
  <c r="K166" i="70"/>
  <c r="K167" i="70"/>
  <c r="L167" i="70" s="1"/>
  <c r="H4" i="69"/>
  <c r="J4" i="69" s="1"/>
  <c r="K4" i="69" s="1"/>
  <c r="J5" i="69"/>
  <c r="H6" i="69"/>
  <c r="J6" i="69"/>
  <c r="J7" i="69"/>
  <c r="K7" i="69" s="1"/>
  <c r="J8" i="69"/>
  <c r="K8" i="69"/>
  <c r="J9" i="69"/>
  <c r="J10" i="69"/>
  <c r="J11" i="69"/>
  <c r="K11" i="69"/>
  <c r="L8" i="69" s="1"/>
  <c r="H12" i="69"/>
  <c r="I12" i="69"/>
  <c r="J12" i="69"/>
  <c r="J13" i="69"/>
  <c r="H14" i="69"/>
  <c r="J14" i="69"/>
  <c r="K12" i="69" s="1"/>
  <c r="L12" i="69" s="1"/>
  <c r="J15" i="69"/>
  <c r="K15" i="69" s="1"/>
  <c r="H16" i="69"/>
  <c r="I16" i="69"/>
  <c r="J16" i="69" s="1"/>
  <c r="K16" i="69" s="1"/>
  <c r="L16" i="69" s="1"/>
  <c r="J17" i="69"/>
  <c r="H18" i="69"/>
  <c r="J18" i="69" s="1"/>
  <c r="J19" i="69"/>
  <c r="K19" i="69"/>
  <c r="H20" i="69"/>
  <c r="I20" i="69"/>
  <c r="J20" i="69"/>
  <c r="K20" i="69"/>
  <c r="L20" i="69" s="1"/>
  <c r="J21" i="69"/>
  <c r="J23" i="69"/>
  <c r="K23" i="69"/>
  <c r="H24" i="69"/>
  <c r="I24" i="69"/>
  <c r="J24" i="69"/>
  <c r="K24" i="69"/>
  <c r="L24" i="69" s="1"/>
  <c r="J25" i="69"/>
  <c r="J26" i="69"/>
  <c r="J27" i="69"/>
  <c r="K27" i="69" s="1"/>
  <c r="H28" i="69"/>
  <c r="I28" i="69"/>
  <c r="J28" i="69"/>
  <c r="K28" i="69" s="1"/>
  <c r="L28" i="69" s="1"/>
  <c r="J29" i="69"/>
  <c r="J30" i="69"/>
  <c r="J31" i="69"/>
  <c r="K31" i="69" s="1"/>
  <c r="H32" i="69"/>
  <c r="I32" i="69"/>
  <c r="J32" i="69" s="1"/>
  <c r="H33" i="69"/>
  <c r="I33" i="69"/>
  <c r="J33" i="69" s="1"/>
  <c r="H34" i="69"/>
  <c r="J34" i="69"/>
  <c r="J35" i="69"/>
  <c r="K35" i="69" s="1"/>
  <c r="H36" i="69"/>
  <c r="I36" i="69"/>
  <c r="J36" i="69" s="1"/>
  <c r="K36" i="69" s="1"/>
  <c r="L36" i="69" s="1"/>
  <c r="H37" i="69"/>
  <c r="I37" i="69"/>
  <c r="J37" i="69" s="1"/>
  <c r="J38" i="69"/>
  <c r="J39" i="69"/>
  <c r="K39" i="69" s="1"/>
  <c r="H40" i="69"/>
  <c r="I40" i="69"/>
  <c r="J40" i="69"/>
  <c r="K40" i="69" s="1"/>
  <c r="H41" i="69"/>
  <c r="I41" i="69"/>
  <c r="J41" i="69" s="1"/>
  <c r="H43" i="69"/>
  <c r="I43" i="69"/>
  <c r="J43" i="69"/>
  <c r="K43" i="69" s="1"/>
  <c r="H44" i="69"/>
  <c r="I44" i="69"/>
  <c r="J44" i="69"/>
  <c r="K44" i="69" s="1"/>
  <c r="L44" i="69" s="1"/>
  <c r="H45" i="69"/>
  <c r="I45" i="69"/>
  <c r="J45" i="69" s="1"/>
  <c r="J47" i="69"/>
  <c r="K47" i="69"/>
  <c r="J48" i="69"/>
  <c r="K48" i="69" s="1"/>
  <c r="L48" i="69" s="1"/>
  <c r="J50" i="69"/>
  <c r="J51" i="69"/>
  <c r="K51" i="69" s="1"/>
  <c r="J52" i="69"/>
  <c r="J53" i="69"/>
  <c r="H54" i="69"/>
  <c r="I54" i="69"/>
  <c r="J54" i="69"/>
  <c r="K52" i="69" s="1"/>
  <c r="J55" i="69"/>
  <c r="K55" i="69" s="1"/>
  <c r="H56" i="69"/>
  <c r="I56" i="69"/>
  <c r="J56" i="69" s="1"/>
  <c r="H58" i="69"/>
  <c r="I58" i="69"/>
  <c r="J58" i="69" s="1"/>
  <c r="J59" i="69"/>
  <c r="K59" i="69"/>
  <c r="J60" i="69"/>
  <c r="K60" i="69" s="1"/>
  <c r="L60" i="69" s="1"/>
  <c r="J62" i="69"/>
  <c r="J63" i="69"/>
  <c r="K63" i="69" s="1"/>
  <c r="J64" i="69"/>
  <c r="J65" i="69"/>
  <c r="J66" i="69"/>
  <c r="J67" i="69"/>
  <c r="K64" i="69" s="1"/>
  <c r="J68" i="69"/>
  <c r="K68" i="69" s="1"/>
  <c r="J69" i="69"/>
  <c r="H70" i="69"/>
  <c r="J70" i="69"/>
  <c r="I71" i="69"/>
  <c r="J71" i="69" s="1"/>
  <c r="K69" i="69" s="1"/>
  <c r="L69" i="69" s="1"/>
  <c r="J72" i="69"/>
  <c r="K72" i="69"/>
  <c r="J73" i="69"/>
  <c r="K73" i="69" s="1"/>
  <c r="H74" i="69"/>
  <c r="J74" i="69"/>
  <c r="H75" i="69"/>
  <c r="I75" i="69"/>
  <c r="J75" i="69"/>
  <c r="J76" i="69"/>
  <c r="K76" i="69" s="1"/>
  <c r="J77" i="69"/>
  <c r="J78" i="69"/>
  <c r="I79" i="69"/>
  <c r="J79" i="69"/>
  <c r="K77" i="69" s="1"/>
  <c r="J80" i="69"/>
  <c r="K80" i="69" s="1"/>
  <c r="J81" i="69"/>
  <c r="J82" i="69"/>
  <c r="I83" i="69"/>
  <c r="J83" i="69"/>
  <c r="K81" i="69" s="1"/>
  <c r="L81" i="69" s="1"/>
  <c r="J84" i="69"/>
  <c r="K84" i="69" s="1"/>
  <c r="H85" i="69"/>
  <c r="I85" i="69"/>
  <c r="J85" i="69"/>
  <c r="K85" i="69" s="1"/>
  <c r="L85" i="69" s="1"/>
  <c r="J86" i="69"/>
  <c r="H87" i="69"/>
  <c r="J87" i="69" s="1"/>
  <c r="I87" i="69"/>
  <c r="J88" i="69"/>
  <c r="K88" i="69"/>
  <c r="H89" i="69"/>
  <c r="J89" i="69"/>
  <c r="J90" i="69"/>
  <c r="H91" i="69"/>
  <c r="I91" i="69"/>
  <c r="J91" i="69"/>
  <c r="K89" i="69" s="1"/>
  <c r="L89" i="69" s="1"/>
  <c r="J92" i="69"/>
  <c r="K92" i="69"/>
  <c r="H93" i="69"/>
  <c r="J93" i="69"/>
  <c r="K93" i="69" s="1"/>
  <c r="L93" i="69" s="1"/>
  <c r="J94" i="69"/>
  <c r="H95" i="69"/>
  <c r="I95" i="69"/>
  <c r="J95" i="69" s="1"/>
  <c r="J96" i="69"/>
  <c r="K96" i="69"/>
  <c r="H97" i="69"/>
  <c r="J97" i="69"/>
  <c r="J98" i="69"/>
  <c r="H99" i="69"/>
  <c r="I99" i="69"/>
  <c r="J99" i="69"/>
  <c r="K97" i="69" s="1"/>
  <c r="J100" i="69"/>
  <c r="K100" i="69" s="1"/>
  <c r="L204" i="97" l="1"/>
  <c r="L188" i="97"/>
  <c r="L140" i="97"/>
  <c r="L76" i="97"/>
  <c r="L268" i="99"/>
  <c r="L100" i="99"/>
  <c r="L292" i="97"/>
  <c r="L276" i="97"/>
  <c r="L248" i="97"/>
  <c r="L232" i="97"/>
  <c r="L28" i="97"/>
  <c r="L284" i="98"/>
  <c r="L240" i="98"/>
  <c r="L232" i="99"/>
  <c r="L96" i="97"/>
  <c r="L84" i="97"/>
  <c r="L60" i="97"/>
  <c r="L256" i="98"/>
  <c r="L64" i="98"/>
  <c r="K284" i="97"/>
  <c r="L284" i="97" s="1"/>
  <c r="K240" i="97"/>
  <c r="L240" i="97" s="1"/>
  <c r="K92" i="97"/>
  <c r="L92" i="97" s="1"/>
  <c r="K52" i="97"/>
  <c r="L52" i="97" s="1"/>
  <c r="K36" i="97"/>
  <c r="L36" i="97" s="1"/>
  <c r="K292" i="98"/>
  <c r="L292" i="98" s="1"/>
  <c r="K228" i="98"/>
  <c r="L228" i="98" s="1"/>
  <c r="K148" i="98"/>
  <c r="L148" i="98" s="1"/>
  <c r="K128" i="98"/>
  <c r="L128" i="98" s="1"/>
  <c r="K92" i="98"/>
  <c r="L92" i="98" s="1"/>
  <c r="K60" i="98"/>
  <c r="L60" i="98" s="1"/>
  <c r="K48" i="98"/>
  <c r="L48" i="98" s="1"/>
  <c r="K16" i="98"/>
  <c r="L16" i="98" s="1"/>
  <c r="K4" i="98"/>
  <c r="L4" i="98" s="1"/>
  <c r="K240" i="99"/>
  <c r="L240" i="99" s="1"/>
  <c r="K220" i="99"/>
  <c r="L220" i="99" s="1"/>
  <c r="K208" i="99"/>
  <c r="L208" i="99" s="1"/>
  <c r="K188" i="99"/>
  <c r="L188" i="99" s="1"/>
  <c r="K156" i="99"/>
  <c r="L156" i="99" s="1"/>
  <c r="K116" i="99"/>
  <c r="L116" i="99" s="1"/>
  <c r="K72" i="99"/>
  <c r="L72" i="99" s="1"/>
  <c r="L56" i="99"/>
  <c r="K32" i="99"/>
  <c r="L32" i="99" s="1"/>
  <c r="L12" i="99"/>
  <c r="K252" i="100"/>
  <c r="L252" i="100" s="1"/>
  <c r="L240" i="100"/>
  <c r="L180" i="100"/>
  <c r="L148" i="100"/>
  <c r="L144" i="100"/>
  <c r="L140" i="100"/>
  <c r="L96" i="100"/>
  <c r="L92" i="100"/>
  <c r="L76" i="100"/>
  <c r="L72" i="100"/>
  <c r="L24" i="100"/>
  <c r="L20" i="100"/>
  <c r="K8" i="100"/>
  <c r="L8" i="100" s="1"/>
  <c r="L288" i="101"/>
  <c r="K236" i="101"/>
  <c r="L236" i="101" s="1"/>
  <c r="L224" i="101"/>
  <c r="L208" i="101"/>
  <c r="K188" i="101"/>
  <c r="L188" i="101" s="1"/>
  <c r="L148" i="101"/>
  <c r="L144" i="101"/>
  <c r="L140" i="101"/>
  <c r="L136" i="101"/>
  <c r="L132" i="101"/>
  <c r="K116" i="101"/>
  <c r="L116" i="101" s="1"/>
  <c r="L56" i="101"/>
  <c r="L16" i="101"/>
  <c r="L12" i="101"/>
  <c r="K312" i="102"/>
  <c r="L312" i="102" s="1"/>
  <c r="L300" i="102"/>
  <c r="K248" i="102"/>
  <c r="L248" i="102" s="1"/>
  <c r="L236" i="102"/>
  <c r="L140" i="102"/>
  <c r="L288" i="103"/>
  <c r="L284" i="103"/>
  <c r="L276" i="103"/>
  <c r="L212" i="103"/>
  <c r="L192" i="103"/>
  <c r="L116" i="103"/>
  <c r="L48" i="103"/>
  <c r="L12" i="103"/>
  <c r="K84" i="98"/>
  <c r="L84" i="98" s="1"/>
  <c r="K40" i="98"/>
  <c r="L40" i="98" s="1"/>
  <c r="K20" i="98"/>
  <c r="L20" i="98" s="1"/>
  <c r="K224" i="99"/>
  <c r="L224" i="99" s="1"/>
  <c r="K192" i="99"/>
  <c r="L192" i="99" s="1"/>
  <c r="K160" i="99"/>
  <c r="L160" i="99" s="1"/>
  <c r="K140" i="99"/>
  <c r="L140" i="99" s="1"/>
  <c r="K120" i="99"/>
  <c r="L120" i="99" s="1"/>
  <c r="K4" i="99"/>
  <c r="L4" i="99" s="1"/>
  <c r="K232" i="100"/>
  <c r="L232" i="100" s="1"/>
  <c r="K204" i="100"/>
  <c r="L204" i="100" s="1"/>
  <c r="K196" i="100"/>
  <c r="L196" i="100" s="1"/>
  <c r="K168" i="100"/>
  <c r="L168" i="100" s="1"/>
  <c r="K112" i="100"/>
  <c r="L112" i="100" s="1"/>
  <c r="K48" i="100"/>
  <c r="L48" i="100" s="1"/>
  <c r="K40" i="100"/>
  <c r="L40" i="100" s="1"/>
  <c r="K280" i="101"/>
  <c r="L280" i="101" s="1"/>
  <c r="K216" i="101"/>
  <c r="L216" i="101" s="1"/>
  <c r="K176" i="101"/>
  <c r="L176" i="101" s="1"/>
  <c r="K168" i="101"/>
  <c r="L168" i="101" s="1"/>
  <c r="K292" i="102"/>
  <c r="L292" i="102" s="1"/>
  <c r="K228" i="102"/>
  <c r="L228" i="102" s="1"/>
  <c r="K220" i="102"/>
  <c r="L220" i="102" s="1"/>
  <c r="K212" i="102"/>
  <c r="L212" i="102" s="1"/>
  <c r="K156" i="102"/>
  <c r="L156" i="102" s="1"/>
  <c r="K148" i="102"/>
  <c r="L148" i="102" s="1"/>
  <c r="K40" i="102"/>
  <c r="L40" i="102" s="1"/>
  <c r="K256" i="97"/>
  <c r="L256" i="97" s="1"/>
  <c r="K192" i="97"/>
  <c r="L192" i="97" s="1"/>
  <c r="K124" i="97"/>
  <c r="L124" i="97" s="1"/>
  <c r="K64" i="97"/>
  <c r="L64" i="97" s="1"/>
  <c r="K12" i="97"/>
  <c r="L12" i="97" s="1"/>
  <c r="K244" i="98"/>
  <c r="L244" i="98" s="1"/>
  <c r="K204" i="98"/>
  <c r="L204" i="98" s="1"/>
  <c r="K68" i="98"/>
  <c r="L68" i="98" s="1"/>
  <c r="K284" i="99"/>
  <c r="L284" i="99" s="1"/>
  <c r="K272" i="99"/>
  <c r="L272" i="99" s="1"/>
  <c r="K260" i="99"/>
  <c r="L260" i="99" s="1"/>
  <c r="K248" i="99"/>
  <c r="L248" i="99" s="1"/>
  <c r="K172" i="99"/>
  <c r="L172" i="99" s="1"/>
  <c r="K132" i="99"/>
  <c r="L132" i="99" s="1"/>
  <c r="K104" i="99"/>
  <c r="L104" i="99" s="1"/>
  <c r="K92" i="99"/>
  <c r="L92" i="99" s="1"/>
  <c r="L44" i="99"/>
  <c r="K40" i="99"/>
  <c r="L40" i="99" s="1"/>
  <c r="L36" i="99"/>
  <c r="K280" i="100"/>
  <c r="L280" i="100" s="1"/>
  <c r="K268" i="100"/>
  <c r="L268" i="100" s="1"/>
  <c r="L256" i="100"/>
  <c r="K216" i="100"/>
  <c r="L216" i="100" s="1"/>
  <c r="K188" i="100"/>
  <c r="L188" i="100" s="1"/>
  <c r="L128" i="100"/>
  <c r="K124" i="100"/>
  <c r="L124" i="100" s="1"/>
  <c r="K104" i="100"/>
  <c r="L104" i="100" s="1"/>
  <c r="L64" i="100"/>
  <c r="K60" i="100"/>
  <c r="L60" i="100" s="1"/>
  <c r="K32" i="100"/>
  <c r="L32" i="100" s="1"/>
  <c r="L12" i="100"/>
  <c r="K264" i="101"/>
  <c r="L264" i="101" s="1"/>
  <c r="K252" i="101"/>
  <c r="L252" i="101" s="1"/>
  <c r="L240" i="101"/>
  <c r="L192" i="101"/>
  <c r="L120" i="101"/>
  <c r="K104" i="101"/>
  <c r="L104" i="101" s="1"/>
  <c r="K88" i="101"/>
  <c r="L88" i="101" s="1"/>
  <c r="L84" i="101"/>
  <c r="K80" i="101"/>
  <c r="L80" i="101" s="1"/>
  <c r="L36" i="101"/>
  <c r="L4" i="101"/>
  <c r="K276" i="102"/>
  <c r="L276" i="102" s="1"/>
  <c r="K264" i="102"/>
  <c r="L264" i="102" s="1"/>
  <c r="L252" i="102"/>
  <c r="L184" i="102"/>
  <c r="L172" i="102"/>
  <c r="K168" i="102"/>
  <c r="L168" i="102" s="1"/>
  <c r="L128" i="102"/>
  <c r="L100" i="102"/>
  <c r="K68" i="102"/>
  <c r="L68" i="102" s="1"/>
  <c r="L64" i="102"/>
  <c r="K60" i="102"/>
  <c r="L60" i="102" s="1"/>
  <c r="L56" i="102"/>
  <c r="K52" i="102"/>
  <c r="L52" i="102" s="1"/>
  <c r="K32" i="102"/>
  <c r="L32" i="102" s="1"/>
  <c r="L20" i="102"/>
  <c r="K8" i="102"/>
  <c r="L8" i="102" s="1"/>
  <c r="K252" i="103"/>
  <c r="L252" i="103" s="1"/>
  <c r="K220" i="103"/>
  <c r="L220" i="103" s="1"/>
  <c r="L172" i="103"/>
  <c r="L164" i="103"/>
  <c r="L148" i="103"/>
  <c r="L140" i="103"/>
  <c r="L20" i="103"/>
  <c r="L132" i="104"/>
  <c r="L124" i="104"/>
  <c r="K244" i="103"/>
  <c r="L244" i="103" s="1"/>
  <c r="K176" i="103"/>
  <c r="L176" i="103" s="1"/>
  <c r="K136" i="103"/>
  <c r="L136" i="103" s="1"/>
  <c r="K96" i="103"/>
  <c r="L96" i="103" s="1"/>
  <c r="K76" i="103"/>
  <c r="L76" i="103" s="1"/>
  <c r="K292" i="104"/>
  <c r="L292" i="104" s="1"/>
  <c r="L200" i="104"/>
  <c r="L180" i="104"/>
  <c r="K128" i="104"/>
  <c r="L128" i="104" s="1"/>
  <c r="L108" i="104"/>
  <c r="K88" i="104"/>
  <c r="L88" i="104" s="1"/>
  <c r="L8" i="104"/>
  <c r="L280" i="105"/>
  <c r="K248" i="105"/>
  <c r="L248" i="105" s="1"/>
  <c r="L236" i="105"/>
  <c r="L168" i="105"/>
  <c r="L156" i="105"/>
  <c r="L152" i="105"/>
  <c r="L112" i="105"/>
  <c r="L84" i="105"/>
  <c r="L64" i="105"/>
  <c r="K256" i="106"/>
  <c r="L256" i="106" s="1"/>
  <c r="L244" i="106"/>
  <c r="L180" i="106"/>
  <c r="L144" i="106"/>
  <c r="K124" i="106"/>
  <c r="L124" i="106" s="1"/>
  <c r="K236" i="107"/>
  <c r="L236" i="107" s="1"/>
  <c r="L224" i="107"/>
  <c r="L208" i="107"/>
  <c r="K160" i="107"/>
  <c r="L160" i="107" s="1"/>
  <c r="L132" i="107"/>
  <c r="K108" i="107"/>
  <c r="L108" i="107" s="1"/>
  <c r="L72" i="107"/>
  <c r="L32" i="107"/>
  <c r="K272" i="108"/>
  <c r="L272" i="108" s="1"/>
  <c r="L260" i="108"/>
  <c r="K192" i="108"/>
  <c r="L192" i="108" s="1"/>
  <c r="L180" i="108"/>
  <c r="L144" i="108"/>
  <c r="K120" i="108"/>
  <c r="L120" i="108" s="1"/>
  <c r="L60" i="108"/>
  <c r="L172" i="104"/>
  <c r="L140" i="104"/>
  <c r="L100" i="104"/>
  <c r="K76" i="104"/>
  <c r="L76" i="104" s="1"/>
  <c r="K68" i="104"/>
  <c r="L68" i="104" s="1"/>
  <c r="K24" i="104"/>
  <c r="L24" i="104" s="1"/>
  <c r="K272" i="105"/>
  <c r="L272" i="105" s="1"/>
  <c r="K228" i="105"/>
  <c r="L228" i="105" s="1"/>
  <c r="K184" i="105"/>
  <c r="L184" i="105" s="1"/>
  <c r="K120" i="105"/>
  <c r="L120" i="105" s="1"/>
  <c r="K100" i="105"/>
  <c r="L100" i="105" s="1"/>
  <c r="K92" i="105"/>
  <c r="L92" i="105" s="1"/>
  <c r="K72" i="105"/>
  <c r="L72" i="105" s="1"/>
  <c r="K8" i="105"/>
  <c r="L8" i="105" s="1"/>
  <c r="K236" i="106"/>
  <c r="L236" i="106" s="1"/>
  <c r="K208" i="106"/>
  <c r="L208" i="106" s="1"/>
  <c r="K200" i="106"/>
  <c r="L200" i="106" s="1"/>
  <c r="K152" i="106"/>
  <c r="L152" i="106" s="1"/>
  <c r="K24" i="106"/>
  <c r="L24" i="106" s="1"/>
  <c r="K280" i="107"/>
  <c r="L280" i="107" s="1"/>
  <c r="K216" i="107"/>
  <c r="L216" i="107" s="1"/>
  <c r="K252" i="108"/>
  <c r="L252" i="108" s="1"/>
  <c r="K152" i="108"/>
  <c r="L152" i="108" s="1"/>
  <c r="K280" i="103"/>
  <c r="L280" i="103" s="1"/>
  <c r="K260" i="103"/>
  <c r="L260" i="103" s="1"/>
  <c r="K16" i="103"/>
  <c r="L16" i="103" s="1"/>
  <c r="K264" i="104"/>
  <c r="L264" i="104" s="1"/>
  <c r="K252" i="104"/>
  <c r="L252" i="104" s="1"/>
  <c r="K232" i="104"/>
  <c r="L232" i="104" s="1"/>
  <c r="K220" i="104"/>
  <c r="L220" i="104" s="1"/>
  <c r="K208" i="104"/>
  <c r="L208" i="104" s="1"/>
  <c r="K188" i="104"/>
  <c r="L188" i="104" s="1"/>
  <c r="K168" i="104"/>
  <c r="L168" i="104" s="1"/>
  <c r="K156" i="104"/>
  <c r="L156" i="104" s="1"/>
  <c r="K136" i="104"/>
  <c r="L136" i="104" s="1"/>
  <c r="K116" i="104"/>
  <c r="L116" i="104" s="1"/>
  <c r="K96" i="104"/>
  <c r="L96" i="104" s="1"/>
  <c r="K60" i="104"/>
  <c r="L60" i="104" s="1"/>
  <c r="K44" i="104"/>
  <c r="L44" i="104" s="1"/>
  <c r="L40" i="104"/>
  <c r="K36" i="104"/>
  <c r="L36" i="104" s="1"/>
  <c r="K16" i="104"/>
  <c r="L16" i="104" s="1"/>
  <c r="K264" i="105"/>
  <c r="L264" i="105" s="1"/>
  <c r="L252" i="105"/>
  <c r="K212" i="105"/>
  <c r="L212" i="105" s="1"/>
  <c r="L208" i="105"/>
  <c r="K204" i="105"/>
  <c r="L204" i="105" s="1"/>
  <c r="L200" i="105"/>
  <c r="K196" i="105"/>
  <c r="L196" i="105" s="1"/>
  <c r="K176" i="105"/>
  <c r="L176" i="105" s="1"/>
  <c r="K140" i="105"/>
  <c r="L140" i="105" s="1"/>
  <c r="L136" i="105"/>
  <c r="K132" i="105"/>
  <c r="L132" i="105" s="1"/>
  <c r="K52" i="105"/>
  <c r="L52" i="105" s="1"/>
  <c r="K28" i="105"/>
  <c r="L28" i="105" s="1"/>
  <c r="L24" i="105"/>
  <c r="K20" i="105"/>
  <c r="L20" i="105" s="1"/>
  <c r="K284" i="106"/>
  <c r="L284" i="106" s="1"/>
  <c r="K272" i="106"/>
  <c r="L272" i="106" s="1"/>
  <c r="L260" i="106"/>
  <c r="K220" i="106"/>
  <c r="L220" i="106" s="1"/>
  <c r="K164" i="106"/>
  <c r="L164" i="106" s="1"/>
  <c r="L128" i="106"/>
  <c r="L112" i="106"/>
  <c r="L84" i="106"/>
  <c r="K52" i="106"/>
  <c r="L52" i="106" s="1"/>
  <c r="L48" i="106"/>
  <c r="K44" i="106"/>
  <c r="L44" i="106" s="1"/>
  <c r="L40" i="106"/>
  <c r="K36" i="106"/>
  <c r="L36" i="106" s="1"/>
  <c r="K16" i="106"/>
  <c r="L16" i="106" s="1"/>
  <c r="K292" i="107"/>
  <c r="L292" i="107" s="1"/>
  <c r="K264" i="107"/>
  <c r="L264" i="107" s="1"/>
  <c r="K252" i="107"/>
  <c r="L252" i="107" s="1"/>
  <c r="L240" i="107"/>
  <c r="K188" i="107"/>
  <c r="L188" i="107" s="1"/>
  <c r="L184" i="107"/>
  <c r="K180" i="107"/>
  <c r="L180" i="107" s="1"/>
  <c r="L164" i="107"/>
  <c r="L140" i="107"/>
  <c r="K116" i="107"/>
  <c r="L116" i="107" s="1"/>
  <c r="L112" i="107"/>
  <c r="L80" i="107"/>
  <c r="K56" i="107"/>
  <c r="L56" i="107" s="1"/>
  <c r="K16" i="107"/>
  <c r="L16" i="107" s="1"/>
  <c r="L12" i="107"/>
  <c r="K8" i="107"/>
  <c r="L8" i="107" s="1"/>
  <c r="K288" i="108"/>
  <c r="L288" i="108" s="1"/>
  <c r="L276" i="108"/>
  <c r="K236" i="108"/>
  <c r="L236" i="108" s="1"/>
  <c r="K224" i="108"/>
  <c r="L224" i="108" s="1"/>
  <c r="L212" i="108"/>
  <c r="K208" i="108"/>
  <c r="L208" i="108" s="1"/>
  <c r="L204" i="108"/>
  <c r="K200" i="108"/>
  <c r="L200" i="108" s="1"/>
  <c r="L196" i="108"/>
  <c r="K164" i="108"/>
  <c r="L164" i="108" s="1"/>
  <c r="K108" i="108"/>
  <c r="L108" i="108" s="1"/>
  <c r="L80" i="108"/>
  <c r="L64" i="108"/>
  <c r="L56" i="108"/>
  <c r="L44" i="108"/>
  <c r="K8" i="108"/>
  <c r="L8" i="108" s="1"/>
  <c r="L4" i="108"/>
  <c r="L204" i="109"/>
  <c r="L196" i="109"/>
  <c r="L160" i="109"/>
  <c r="L152" i="109"/>
  <c r="L44" i="109"/>
  <c r="K268" i="110"/>
  <c r="L268" i="110" s="1"/>
  <c r="L244" i="110"/>
  <c r="L128" i="110"/>
  <c r="L68" i="110"/>
  <c r="K264" i="109"/>
  <c r="L264" i="109" s="1"/>
  <c r="K244" i="109"/>
  <c r="L244" i="109" s="1"/>
  <c r="L168" i="110"/>
  <c r="L144" i="110"/>
  <c r="K88" i="108"/>
  <c r="L88" i="108" s="1"/>
  <c r="L36" i="108"/>
  <c r="K32" i="108"/>
  <c r="L32" i="108" s="1"/>
  <c r="L12" i="108"/>
  <c r="K284" i="109"/>
  <c r="L284" i="109" s="1"/>
  <c r="K280" i="109"/>
  <c r="L280" i="109" s="1"/>
  <c r="K256" i="109"/>
  <c r="L256" i="109" s="1"/>
  <c r="K236" i="109"/>
  <c r="L236" i="109" s="1"/>
  <c r="K232" i="109"/>
  <c r="L232" i="109" s="1"/>
  <c r="L104" i="109"/>
  <c r="K88" i="109"/>
  <c r="L88" i="109" s="1"/>
  <c r="L32" i="109"/>
  <c r="L24" i="109"/>
  <c r="L292" i="110"/>
  <c r="L288" i="110"/>
  <c r="L280" i="110"/>
  <c r="L252" i="110"/>
  <c r="K192" i="110"/>
  <c r="L192" i="110" s="1"/>
  <c r="K176" i="110"/>
  <c r="L176" i="110" s="1"/>
  <c r="L172" i="110"/>
  <c r="L148" i="110"/>
  <c r="K124" i="109"/>
  <c r="L124" i="109" s="1"/>
  <c r="K232" i="110"/>
  <c r="L232" i="110" s="1"/>
  <c r="K56" i="110"/>
  <c r="L56" i="110" s="1"/>
  <c r="K44" i="110"/>
  <c r="L44" i="110" s="1"/>
  <c r="L200" i="111"/>
  <c r="K76" i="111"/>
  <c r="L76" i="111" s="1"/>
  <c r="L40" i="111"/>
  <c r="L36" i="111"/>
  <c r="L24" i="111"/>
  <c r="L292" i="112"/>
  <c r="L260" i="112"/>
  <c r="L228" i="112"/>
  <c r="L80" i="112"/>
  <c r="L72" i="112"/>
  <c r="L288" i="113"/>
  <c r="L268" i="113"/>
  <c r="K184" i="109"/>
  <c r="L184" i="109" s="1"/>
  <c r="K164" i="109"/>
  <c r="L164" i="109" s="1"/>
  <c r="K100" i="110"/>
  <c r="L100" i="110" s="1"/>
  <c r="L60" i="110"/>
  <c r="L48" i="110"/>
  <c r="L96" i="109"/>
  <c r="K72" i="109"/>
  <c r="L72" i="109" s="1"/>
  <c r="K28" i="109"/>
  <c r="L28" i="109" s="1"/>
  <c r="K284" i="110"/>
  <c r="L284" i="110" s="1"/>
  <c r="K248" i="110"/>
  <c r="L248" i="110" s="1"/>
  <c r="K152" i="110"/>
  <c r="L152" i="110" s="1"/>
  <c r="K92" i="110"/>
  <c r="L92" i="110" s="1"/>
  <c r="K80" i="110"/>
  <c r="L80" i="110" s="1"/>
  <c r="K4" i="110"/>
  <c r="L4" i="110" s="1"/>
  <c r="K264" i="111"/>
  <c r="L264" i="111" s="1"/>
  <c r="K232" i="111"/>
  <c r="L232" i="111" s="1"/>
  <c r="K176" i="111"/>
  <c r="L176" i="111" s="1"/>
  <c r="L156" i="111"/>
  <c r="L144" i="111"/>
  <c r="L72" i="111"/>
  <c r="L56" i="111"/>
  <c r="L20" i="111"/>
  <c r="K156" i="112"/>
  <c r="L156" i="112" s="1"/>
  <c r="L120" i="112"/>
  <c r="L8" i="112"/>
  <c r="L292" i="111"/>
  <c r="L260" i="111"/>
  <c r="L228" i="111"/>
  <c r="L8" i="111"/>
  <c r="L268" i="112"/>
  <c r="L236" i="112"/>
  <c r="L76" i="112"/>
  <c r="L236" i="113"/>
  <c r="L156" i="113"/>
  <c r="L64" i="113"/>
  <c r="L204" i="114"/>
  <c r="L140" i="114"/>
  <c r="K288" i="111"/>
  <c r="L288" i="111" s="1"/>
  <c r="K276" i="111"/>
  <c r="L276" i="111" s="1"/>
  <c r="K256" i="111"/>
  <c r="L256" i="111" s="1"/>
  <c r="K244" i="111"/>
  <c r="L244" i="111" s="1"/>
  <c r="K100" i="111"/>
  <c r="L100" i="111" s="1"/>
  <c r="L96" i="111"/>
  <c r="K64" i="111"/>
  <c r="L64" i="111" s="1"/>
  <c r="K4" i="111"/>
  <c r="L4" i="111" s="1"/>
  <c r="K284" i="112"/>
  <c r="L284" i="112" s="1"/>
  <c r="K252" i="112"/>
  <c r="L252" i="112" s="1"/>
  <c r="K220" i="112"/>
  <c r="L220" i="112" s="1"/>
  <c r="K208" i="112"/>
  <c r="L208" i="112" s="1"/>
  <c r="K188" i="112"/>
  <c r="L188" i="112" s="1"/>
  <c r="K168" i="112"/>
  <c r="L168" i="112" s="1"/>
  <c r="K144" i="112"/>
  <c r="L144" i="112" s="1"/>
  <c r="K112" i="112"/>
  <c r="L112" i="112" s="1"/>
  <c r="L108" i="112"/>
  <c r="K60" i="112"/>
  <c r="L60" i="112" s="1"/>
  <c r="K48" i="112"/>
  <c r="L48" i="112" s="1"/>
  <c r="K28" i="112"/>
  <c r="L28" i="112" s="1"/>
  <c r="K228" i="113"/>
  <c r="L228" i="113" s="1"/>
  <c r="K216" i="113"/>
  <c r="L216" i="113" s="1"/>
  <c r="K184" i="113"/>
  <c r="L184" i="113" s="1"/>
  <c r="L84" i="113"/>
  <c r="L184" i="114"/>
  <c r="K212" i="111"/>
  <c r="L212" i="111" s="1"/>
  <c r="K160" i="111"/>
  <c r="L160" i="111" s="1"/>
  <c r="K148" i="111"/>
  <c r="L148" i="111" s="1"/>
  <c r="K124" i="111"/>
  <c r="L124" i="111" s="1"/>
  <c r="K112" i="111"/>
  <c r="L112" i="111" s="1"/>
  <c r="K28" i="111"/>
  <c r="L28" i="111" s="1"/>
  <c r="K200" i="112"/>
  <c r="L200" i="112" s="1"/>
  <c r="K136" i="112"/>
  <c r="L136" i="112" s="1"/>
  <c r="K104" i="112"/>
  <c r="L104" i="112" s="1"/>
  <c r="K84" i="112"/>
  <c r="L84" i="112" s="1"/>
  <c r="K40" i="112"/>
  <c r="L40" i="112" s="1"/>
  <c r="K20" i="112"/>
  <c r="L20" i="112" s="1"/>
  <c r="K292" i="113"/>
  <c r="L292" i="113" s="1"/>
  <c r="K280" i="113"/>
  <c r="L280" i="113" s="1"/>
  <c r="K260" i="113"/>
  <c r="L260" i="113" s="1"/>
  <c r="K248" i="113"/>
  <c r="L248" i="113" s="1"/>
  <c r="K212" i="113"/>
  <c r="L212" i="113" s="1"/>
  <c r="L208" i="113"/>
  <c r="K204" i="113"/>
  <c r="L204" i="113" s="1"/>
  <c r="L200" i="113"/>
  <c r="K196" i="113"/>
  <c r="L196" i="113" s="1"/>
  <c r="K176" i="113"/>
  <c r="L176" i="113" s="1"/>
  <c r="L16" i="113"/>
  <c r="L276" i="114"/>
  <c r="L244" i="114"/>
  <c r="L124" i="114"/>
  <c r="L132" i="113"/>
  <c r="L100" i="113"/>
  <c r="K80" i="113"/>
  <c r="L80" i="113" s="1"/>
  <c r="K68" i="113"/>
  <c r="L68" i="113" s="1"/>
  <c r="K4" i="113"/>
  <c r="L4" i="113" s="1"/>
  <c r="K284" i="114"/>
  <c r="L284" i="114" s="1"/>
  <c r="K264" i="114"/>
  <c r="L264" i="114" s="1"/>
  <c r="K252" i="114"/>
  <c r="L252" i="114" s="1"/>
  <c r="K232" i="114"/>
  <c r="L232" i="114" s="1"/>
  <c r="K220" i="114"/>
  <c r="L220" i="114" s="1"/>
  <c r="K208" i="114"/>
  <c r="L208" i="114" s="1"/>
  <c r="K188" i="114"/>
  <c r="L188" i="114" s="1"/>
  <c r="K168" i="114"/>
  <c r="L168" i="114" s="1"/>
  <c r="K144" i="114"/>
  <c r="L144" i="114" s="1"/>
  <c r="L52" i="114"/>
  <c r="L268" i="115"/>
  <c r="L144" i="113"/>
  <c r="L124" i="113"/>
  <c r="K72" i="113"/>
  <c r="L72" i="113" s="1"/>
  <c r="L36" i="113"/>
  <c r="K8" i="113"/>
  <c r="L8" i="113" s="1"/>
  <c r="K268" i="114"/>
  <c r="L268" i="114" s="1"/>
  <c r="K236" i="114"/>
  <c r="L236" i="114" s="1"/>
  <c r="K12" i="114"/>
  <c r="L12" i="114" s="1"/>
  <c r="K284" i="115"/>
  <c r="L284" i="115" s="1"/>
  <c r="K276" i="115"/>
  <c r="L276" i="115" s="1"/>
  <c r="K140" i="113"/>
  <c r="L140" i="113" s="1"/>
  <c r="K120" i="113"/>
  <c r="L120" i="113" s="1"/>
  <c r="K88" i="113"/>
  <c r="L88" i="113" s="1"/>
  <c r="K32" i="113"/>
  <c r="L32" i="113" s="1"/>
  <c r="K176" i="114"/>
  <c r="L176" i="114" s="1"/>
  <c r="K116" i="114"/>
  <c r="L116" i="114" s="1"/>
  <c r="L192" i="115"/>
  <c r="K168" i="115"/>
  <c r="L168" i="115" s="1"/>
  <c r="K128" i="114"/>
  <c r="L128" i="114" s="1"/>
  <c r="K96" i="114"/>
  <c r="L96" i="114" s="1"/>
  <c r="L80" i="114"/>
  <c r="L60" i="114"/>
  <c r="L48" i="114"/>
  <c r="L28" i="114"/>
  <c r="L24" i="114"/>
  <c r="L20" i="114"/>
  <c r="K304" i="115"/>
  <c r="L304" i="115" s="1"/>
  <c r="L292" i="115"/>
  <c r="K232" i="115"/>
  <c r="L232" i="115" s="1"/>
  <c r="L204" i="115"/>
  <c r="L200" i="115"/>
  <c r="L196" i="115"/>
  <c r="L160" i="115"/>
  <c r="L120" i="115"/>
  <c r="K116" i="115"/>
  <c r="L116" i="115" s="1"/>
  <c r="L112" i="115"/>
  <c r="K108" i="115"/>
  <c r="L108" i="115" s="1"/>
  <c r="L92" i="115"/>
  <c r="K88" i="115"/>
  <c r="L88" i="115" s="1"/>
  <c r="L72" i="115"/>
  <c r="L32" i="115"/>
  <c r="L20" i="115"/>
  <c r="K68" i="114"/>
  <c r="L68" i="114" s="1"/>
  <c r="K4" i="114"/>
  <c r="L4" i="114" s="1"/>
  <c r="L308" i="115"/>
  <c r="K260" i="115"/>
  <c r="L260" i="115" s="1"/>
  <c r="K248" i="115"/>
  <c r="L248" i="115" s="1"/>
  <c r="L236" i="115"/>
  <c r="K180" i="115"/>
  <c r="L180" i="115" s="1"/>
  <c r="L140" i="115"/>
  <c r="L52" i="115"/>
  <c r="L132" i="84"/>
  <c r="L116" i="84"/>
  <c r="L112" i="84"/>
  <c r="L104" i="84"/>
  <c r="L76" i="88"/>
  <c r="L44" i="88"/>
  <c r="K60" i="91"/>
  <c r="L60" i="91" s="1"/>
  <c r="I242" i="84"/>
  <c r="I245" i="84" s="1"/>
  <c r="K96" i="84"/>
  <c r="L96" i="84" s="1"/>
  <c r="K80" i="84"/>
  <c r="L80" i="84" s="1"/>
  <c r="K40" i="84"/>
  <c r="L40" i="84" s="1"/>
  <c r="K16" i="84"/>
  <c r="L16" i="84" s="1"/>
  <c r="K212" i="85"/>
  <c r="L212" i="85" s="1"/>
  <c r="K164" i="85"/>
  <c r="L164" i="85" s="1"/>
  <c r="K132" i="85"/>
  <c r="L132" i="85" s="1"/>
  <c r="K100" i="85"/>
  <c r="L100" i="85" s="1"/>
  <c r="K68" i="85"/>
  <c r="L68" i="85" s="1"/>
  <c r="K212" i="86"/>
  <c r="L212" i="86" s="1"/>
  <c r="K180" i="86"/>
  <c r="L180" i="86" s="1"/>
  <c r="K148" i="86"/>
  <c r="L148" i="86" s="1"/>
  <c r="K116" i="86"/>
  <c r="L116" i="86" s="1"/>
  <c r="K84" i="86"/>
  <c r="L84" i="86" s="1"/>
  <c r="K40" i="86"/>
  <c r="L40" i="86" s="1"/>
  <c r="K156" i="87"/>
  <c r="L156" i="87" s="1"/>
  <c r="K124" i="87"/>
  <c r="L124" i="87" s="1"/>
  <c r="K80" i="87"/>
  <c r="L80" i="87" s="1"/>
  <c r="K48" i="87"/>
  <c r="L48" i="87" s="1"/>
  <c r="K16" i="87"/>
  <c r="L16" i="87" s="1"/>
  <c r="K160" i="88"/>
  <c r="L160" i="88" s="1"/>
  <c r="K245" i="89"/>
  <c r="L64" i="84"/>
  <c r="G245" i="85"/>
  <c r="K245" i="85" s="1"/>
  <c r="K196" i="85"/>
  <c r="L196" i="85" s="1"/>
  <c r="K180" i="85"/>
  <c r="L180" i="85" s="1"/>
  <c r="K148" i="85"/>
  <c r="L148" i="85" s="1"/>
  <c r="K116" i="85"/>
  <c r="L116" i="85" s="1"/>
  <c r="K84" i="85"/>
  <c r="L84" i="85" s="1"/>
  <c r="K52" i="85"/>
  <c r="L52" i="85" s="1"/>
  <c r="K28" i="85"/>
  <c r="L28" i="85" s="1"/>
  <c r="K12" i="85"/>
  <c r="L12" i="85" s="1"/>
  <c r="K232" i="86"/>
  <c r="L232" i="86" s="1"/>
  <c r="K196" i="86"/>
  <c r="L196" i="86" s="1"/>
  <c r="K164" i="86"/>
  <c r="L164" i="86" s="1"/>
  <c r="K132" i="86"/>
  <c r="L132" i="86" s="1"/>
  <c r="K100" i="86"/>
  <c r="L100" i="86" s="1"/>
  <c r="K68" i="86"/>
  <c r="L68" i="86" s="1"/>
  <c r="K56" i="86"/>
  <c r="L56" i="86" s="1"/>
  <c r="K216" i="87"/>
  <c r="L216" i="87" s="1"/>
  <c r="K172" i="87"/>
  <c r="L172" i="87" s="1"/>
  <c r="K140" i="87"/>
  <c r="L140" i="87" s="1"/>
  <c r="K108" i="87"/>
  <c r="L108" i="87" s="1"/>
  <c r="K64" i="87"/>
  <c r="L64" i="87" s="1"/>
  <c r="L24" i="87"/>
  <c r="K4" i="87"/>
  <c r="L4" i="87" s="1"/>
  <c r="L168" i="88"/>
  <c r="K132" i="88"/>
  <c r="L132" i="88" s="1"/>
  <c r="K120" i="88"/>
  <c r="L120" i="88" s="1"/>
  <c r="K100" i="88"/>
  <c r="L100" i="88" s="1"/>
  <c r="L184" i="89"/>
  <c r="K152" i="89"/>
  <c r="L152" i="89" s="1"/>
  <c r="K120" i="89"/>
  <c r="L120" i="89" s="1"/>
  <c r="L100" i="89"/>
  <c r="L184" i="91"/>
  <c r="K245" i="88"/>
  <c r="K176" i="88"/>
  <c r="L176" i="88" s="1"/>
  <c r="K112" i="88"/>
  <c r="L112" i="88" s="1"/>
  <c r="K92" i="88"/>
  <c r="L92" i="88" s="1"/>
  <c r="K48" i="88"/>
  <c r="L48" i="88" s="1"/>
  <c r="K164" i="89"/>
  <c r="L164" i="89" s="1"/>
  <c r="L160" i="89"/>
  <c r="K132" i="89"/>
  <c r="L132" i="89" s="1"/>
  <c r="L128" i="89"/>
  <c r="L20" i="89"/>
  <c r="L4" i="90"/>
  <c r="L208" i="91"/>
  <c r="L148" i="91"/>
  <c r="L152" i="92"/>
  <c r="L96" i="94"/>
  <c r="K32" i="87"/>
  <c r="L32" i="87" s="1"/>
  <c r="K144" i="88"/>
  <c r="L144" i="88" s="1"/>
  <c r="K80" i="88"/>
  <c r="L80" i="88" s="1"/>
  <c r="L56" i="88"/>
  <c r="K16" i="88"/>
  <c r="L16" i="88" s="1"/>
  <c r="K180" i="89"/>
  <c r="L180" i="89" s="1"/>
  <c r="L176" i="89"/>
  <c r="K148" i="89"/>
  <c r="L148" i="89" s="1"/>
  <c r="L144" i="89"/>
  <c r="K116" i="89"/>
  <c r="L116" i="89" s="1"/>
  <c r="L112" i="89"/>
  <c r="K104" i="89"/>
  <c r="L104" i="89" s="1"/>
  <c r="L40" i="89"/>
  <c r="K32" i="89"/>
  <c r="L32" i="89" s="1"/>
  <c r="L4" i="89"/>
  <c r="K200" i="91"/>
  <c r="L200" i="91" s="1"/>
  <c r="L120" i="92"/>
  <c r="L32" i="92"/>
  <c r="L196" i="93"/>
  <c r="K172" i="93"/>
  <c r="L172" i="93" s="1"/>
  <c r="L224" i="94"/>
  <c r="K64" i="88"/>
  <c r="L64" i="88" s="1"/>
  <c r="K224" i="89"/>
  <c r="L224" i="89" s="1"/>
  <c r="K192" i="89"/>
  <c r="L192" i="89" s="1"/>
  <c r="K96" i="89"/>
  <c r="L96" i="89" s="1"/>
  <c r="K64" i="89"/>
  <c r="L64" i="89" s="1"/>
  <c r="G245" i="90"/>
  <c r="K245" i="90" s="1"/>
  <c r="K196" i="90"/>
  <c r="L196" i="90" s="1"/>
  <c r="K184" i="90"/>
  <c r="L184" i="90" s="1"/>
  <c r="K172" i="90"/>
  <c r="L172" i="90" s="1"/>
  <c r="K128" i="90"/>
  <c r="L128" i="90" s="1"/>
  <c r="K96" i="90"/>
  <c r="L96" i="90" s="1"/>
  <c r="K64" i="90"/>
  <c r="L64" i="90" s="1"/>
  <c r="K188" i="91"/>
  <c r="L188" i="91" s="1"/>
  <c r="L152" i="91"/>
  <c r="G245" i="92"/>
  <c r="K245" i="92" s="1"/>
  <c r="L224" i="92"/>
  <c r="L192" i="92"/>
  <c r="L168" i="92"/>
  <c r="L136" i="92"/>
  <c r="L104" i="92"/>
  <c r="L88" i="92"/>
  <c r="L84" i="92"/>
  <c r="K44" i="92"/>
  <c r="L44" i="92" s="1"/>
  <c r="L20" i="92"/>
  <c r="L80" i="93"/>
  <c r="L8" i="93"/>
  <c r="L148" i="94"/>
  <c r="K124" i="94"/>
  <c r="L124" i="94" s="1"/>
  <c r="L28" i="95"/>
  <c r="K28" i="88"/>
  <c r="L28" i="88" s="1"/>
  <c r="K8" i="88"/>
  <c r="L8" i="88" s="1"/>
  <c r="G245" i="89"/>
  <c r="K220" i="89"/>
  <c r="L220" i="89" s="1"/>
  <c r="K208" i="89"/>
  <c r="L208" i="89" s="1"/>
  <c r="K188" i="89"/>
  <c r="L188" i="89" s="1"/>
  <c r="K92" i="89"/>
  <c r="L92" i="89" s="1"/>
  <c r="K80" i="89"/>
  <c r="L80" i="89" s="1"/>
  <c r="K60" i="89"/>
  <c r="L60" i="89" s="1"/>
  <c r="K48" i="89"/>
  <c r="L48" i="89" s="1"/>
  <c r="K224" i="90"/>
  <c r="L224" i="90" s="1"/>
  <c r="K212" i="90"/>
  <c r="L212" i="90" s="1"/>
  <c r="K192" i="90"/>
  <c r="L192" i="90" s="1"/>
  <c r="K168" i="90"/>
  <c r="L168" i="90" s="1"/>
  <c r="K156" i="90"/>
  <c r="L156" i="90" s="1"/>
  <c r="K144" i="90"/>
  <c r="L144" i="90" s="1"/>
  <c r="K124" i="90"/>
  <c r="L124" i="90" s="1"/>
  <c r="K112" i="90"/>
  <c r="L112" i="90" s="1"/>
  <c r="K92" i="90"/>
  <c r="L92" i="90" s="1"/>
  <c r="K80" i="90"/>
  <c r="L80" i="90" s="1"/>
  <c r="K60" i="90"/>
  <c r="L60" i="90" s="1"/>
  <c r="L20" i="90"/>
  <c r="L108" i="91"/>
  <c r="L232" i="92"/>
  <c r="K204" i="92"/>
  <c r="L204" i="92" s="1"/>
  <c r="L200" i="92"/>
  <c r="K180" i="92"/>
  <c r="L180" i="92" s="1"/>
  <c r="K160" i="92"/>
  <c r="L160" i="92" s="1"/>
  <c r="K148" i="92"/>
  <c r="L148" i="92" s="1"/>
  <c r="K128" i="92"/>
  <c r="L128" i="92" s="1"/>
  <c r="K116" i="92"/>
  <c r="L116" i="92" s="1"/>
  <c r="K96" i="92"/>
  <c r="L96" i="92" s="1"/>
  <c r="L76" i="92"/>
  <c r="L52" i="92"/>
  <c r="K8" i="92"/>
  <c r="L8" i="92" s="1"/>
  <c r="G245" i="93"/>
  <c r="K245" i="93" s="1"/>
  <c r="K60" i="93"/>
  <c r="L60" i="93" s="1"/>
  <c r="L212" i="94"/>
  <c r="K188" i="94"/>
  <c r="L188" i="94" s="1"/>
  <c r="L84" i="94"/>
  <c r="I245" i="91"/>
  <c r="K160" i="91"/>
  <c r="L160" i="91" s="1"/>
  <c r="K12" i="91"/>
  <c r="L12" i="91" s="1"/>
  <c r="K236" i="92"/>
  <c r="L236" i="92" s="1"/>
  <c r="K216" i="92"/>
  <c r="L216" i="92" s="1"/>
  <c r="K196" i="92"/>
  <c r="L196" i="92" s="1"/>
  <c r="K80" i="92"/>
  <c r="L80" i="92" s="1"/>
  <c r="K68" i="92"/>
  <c r="L68" i="92" s="1"/>
  <c r="L184" i="93"/>
  <c r="K164" i="93"/>
  <c r="L164" i="93" s="1"/>
  <c r="K152" i="93"/>
  <c r="L152" i="93" s="1"/>
  <c r="K132" i="93"/>
  <c r="L132" i="93" s="1"/>
  <c r="K120" i="93"/>
  <c r="L120" i="93" s="1"/>
  <c r="K100" i="93"/>
  <c r="L100" i="93" s="1"/>
  <c r="K88" i="93"/>
  <c r="L88" i="93" s="1"/>
  <c r="K32" i="93"/>
  <c r="L32" i="93" s="1"/>
  <c r="K20" i="93"/>
  <c r="L20" i="93" s="1"/>
  <c r="L44" i="94"/>
  <c r="K12" i="90"/>
  <c r="L12" i="90" s="1"/>
  <c r="K216" i="91"/>
  <c r="L216" i="91" s="1"/>
  <c r="K176" i="91"/>
  <c r="L176" i="91" s="1"/>
  <c r="K144" i="91"/>
  <c r="L144" i="91" s="1"/>
  <c r="K100" i="91"/>
  <c r="L100" i="91" s="1"/>
  <c r="K88" i="91"/>
  <c r="L88" i="91" s="1"/>
  <c r="K68" i="91"/>
  <c r="L68" i="91" s="1"/>
  <c r="K56" i="91"/>
  <c r="L56" i="91" s="1"/>
  <c r="L44" i="91"/>
  <c r="K24" i="91"/>
  <c r="L24" i="91" s="1"/>
  <c r="K4" i="91"/>
  <c r="L4" i="91" s="1"/>
  <c r="H245" i="92"/>
  <c r="K176" i="92"/>
  <c r="L176" i="92" s="1"/>
  <c r="K156" i="92"/>
  <c r="L156" i="92" s="1"/>
  <c r="K144" i="92"/>
  <c r="L144" i="92" s="1"/>
  <c r="K124" i="92"/>
  <c r="L124" i="92" s="1"/>
  <c r="K112" i="92"/>
  <c r="L112" i="92" s="1"/>
  <c r="K40" i="92"/>
  <c r="L40" i="92" s="1"/>
  <c r="K24" i="92"/>
  <c r="L24" i="92" s="1"/>
  <c r="K4" i="92"/>
  <c r="L4" i="92" s="1"/>
  <c r="K220" i="93"/>
  <c r="L220" i="93" s="1"/>
  <c r="K208" i="93"/>
  <c r="L208" i="93" s="1"/>
  <c r="K188" i="93"/>
  <c r="L188" i="93" s="1"/>
  <c r="L196" i="94"/>
  <c r="L164" i="94"/>
  <c r="L132" i="94"/>
  <c r="L100" i="94"/>
  <c r="L68" i="94"/>
  <c r="L64" i="95"/>
  <c r="L60" i="95"/>
  <c r="K84" i="93"/>
  <c r="L84" i="93" s="1"/>
  <c r="H245" i="94"/>
  <c r="K28" i="94"/>
  <c r="L28" i="94" s="1"/>
  <c r="L24" i="94"/>
  <c r="K192" i="95"/>
  <c r="L192" i="95" s="1"/>
  <c r="L52" i="95"/>
  <c r="K28" i="96"/>
  <c r="L28" i="96" s="1"/>
  <c r="K8" i="96"/>
  <c r="L8" i="96" s="1"/>
  <c r="K68" i="93"/>
  <c r="L68" i="93" s="1"/>
  <c r="K44" i="93"/>
  <c r="L44" i="93" s="1"/>
  <c r="K28" i="93"/>
  <c r="L28" i="93" s="1"/>
  <c r="K16" i="93"/>
  <c r="L16" i="93" s="1"/>
  <c r="K216" i="94"/>
  <c r="L216" i="94" s="1"/>
  <c r="K204" i="94"/>
  <c r="L204" i="94" s="1"/>
  <c r="K184" i="94"/>
  <c r="L184" i="94" s="1"/>
  <c r="K172" i="94"/>
  <c r="L172" i="94" s="1"/>
  <c r="K152" i="94"/>
  <c r="L152" i="94" s="1"/>
  <c r="K140" i="94"/>
  <c r="L140" i="94" s="1"/>
  <c r="K120" i="94"/>
  <c r="L120" i="94" s="1"/>
  <c r="K108" i="94"/>
  <c r="L108" i="94" s="1"/>
  <c r="K88" i="94"/>
  <c r="L88" i="94" s="1"/>
  <c r="K76" i="94"/>
  <c r="L76" i="94" s="1"/>
  <c r="L16" i="94"/>
  <c r="L212" i="95"/>
  <c r="K168" i="95"/>
  <c r="L168" i="95" s="1"/>
  <c r="K136" i="95"/>
  <c r="L136" i="95" s="1"/>
  <c r="K104" i="95"/>
  <c r="L104" i="95" s="1"/>
  <c r="L40" i="95"/>
  <c r="L12" i="95"/>
  <c r="L4" i="95"/>
  <c r="L160" i="96"/>
  <c r="L128" i="96"/>
  <c r="K96" i="96"/>
  <c r="L96" i="96" s="1"/>
  <c r="K56" i="96"/>
  <c r="L56" i="96" s="1"/>
  <c r="L52" i="96"/>
  <c r="K20" i="94"/>
  <c r="L20" i="94" s="1"/>
  <c r="K204" i="95"/>
  <c r="L204" i="95" s="1"/>
  <c r="K88" i="95"/>
  <c r="L88" i="95" s="1"/>
  <c r="K76" i="95"/>
  <c r="L76" i="95" s="1"/>
  <c r="K56" i="95"/>
  <c r="L56" i="95" s="1"/>
  <c r="K44" i="95"/>
  <c r="L44" i="95" s="1"/>
  <c r="K164" i="96"/>
  <c r="L164" i="96" s="1"/>
  <c r="K152" i="96"/>
  <c r="L152" i="96" s="1"/>
  <c r="K132" i="96"/>
  <c r="L132" i="96" s="1"/>
  <c r="K120" i="96"/>
  <c r="L120" i="96" s="1"/>
  <c r="K68" i="96"/>
  <c r="L68" i="96" s="1"/>
  <c r="K48" i="96"/>
  <c r="L48" i="96" s="1"/>
  <c r="K48" i="94"/>
  <c r="L48" i="94" s="1"/>
  <c r="K12" i="94"/>
  <c r="L12" i="94" s="1"/>
  <c r="I245" i="95"/>
  <c r="H245" i="95"/>
  <c r="K220" i="95"/>
  <c r="L220" i="95" s="1"/>
  <c r="K164" i="95"/>
  <c r="L164" i="95" s="1"/>
  <c r="K144" i="95"/>
  <c r="L144" i="95" s="1"/>
  <c r="K132" i="95"/>
  <c r="L132" i="95" s="1"/>
  <c r="K112" i="95"/>
  <c r="L112" i="95" s="1"/>
  <c r="K100" i="95"/>
  <c r="L100" i="95" s="1"/>
  <c r="K32" i="95"/>
  <c r="L32" i="95" s="1"/>
  <c r="K20" i="95"/>
  <c r="L20" i="95" s="1"/>
  <c r="L8" i="95"/>
  <c r="K104" i="96"/>
  <c r="L104" i="96" s="1"/>
  <c r="K92" i="96"/>
  <c r="L92" i="96" s="1"/>
  <c r="K80" i="96"/>
  <c r="L80" i="96" s="1"/>
  <c r="K40" i="96"/>
  <c r="L40" i="96" s="1"/>
  <c r="K24" i="96"/>
  <c r="L24" i="96" s="1"/>
  <c r="K4" i="96"/>
  <c r="L4" i="96" s="1"/>
  <c r="M152" i="70"/>
  <c r="M148" i="70"/>
  <c r="M108" i="70"/>
  <c r="M104" i="70"/>
  <c r="M56" i="70"/>
  <c r="M36" i="70"/>
  <c r="M32" i="70"/>
  <c r="M12" i="70"/>
  <c r="M176" i="71"/>
  <c r="M172" i="71"/>
  <c r="M136" i="71"/>
  <c r="M104" i="71"/>
  <c r="M64" i="71"/>
  <c r="M52" i="71"/>
  <c r="M24" i="71"/>
  <c r="M132" i="72"/>
  <c r="M104" i="72"/>
  <c r="M84" i="72"/>
  <c r="M60" i="72"/>
  <c r="M40" i="72"/>
  <c r="M20" i="72"/>
  <c r="M120" i="73"/>
  <c r="M80" i="73"/>
  <c r="M156" i="70"/>
  <c r="M112" i="70"/>
  <c r="M60" i="70"/>
  <c r="M52" i="70"/>
  <c r="M48" i="70"/>
  <c r="M44" i="70"/>
  <c r="M8" i="70"/>
  <c r="M180" i="71"/>
  <c r="M148" i="71"/>
  <c r="M144" i="71"/>
  <c r="M116" i="71"/>
  <c r="M112" i="71"/>
  <c r="M84" i="71"/>
  <c r="M80" i="71"/>
  <c r="M36" i="71"/>
  <c r="M136" i="72"/>
  <c r="M116" i="72"/>
  <c r="M88" i="72"/>
  <c r="M44" i="72"/>
  <c r="M28" i="72"/>
  <c r="M124" i="73"/>
  <c r="M160" i="74"/>
  <c r="L44" i="71"/>
  <c r="M44" i="71" s="1"/>
  <c r="L188" i="72"/>
  <c r="M188" i="72" s="1"/>
  <c r="L124" i="72"/>
  <c r="M124" i="72" s="1"/>
  <c r="L112" i="73"/>
  <c r="M112" i="73" s="1"/>
  <c r="L72" i="73"/>
  <c r="M72" i="73" s="1"/>
  <c r="M112" i="74"/>
  <c r="M96" i="74"/>
  <c r="M80" i="74"/>
  <c r="M132" i="75"/>
  <c r="M116" i="75"/>
  <c r="M100" i="75"/>
  <c r="M76" i="75"/>
  <c r="M68" i="75"/>
  <c r="M32" i="75"/>
  <c r="M4" i="75"/>
  <c r="L148" i="76"/>
  <c r="M148" i="76" s="1"/>
  <c r="M132" i="76"/>
  <c r="M104" i="76"/>
  <c r="L156" i="72"/>
  <c r="M156" i="72" s="1"/>
  <c r="L92" i="72"/>
  <c r="M92" i="72" s="1"/>
  <c r="L48" i="72"/>
  <c r="M48" i="72" s="1"/>
  <c r="L24" i="72"/>
  <c r="M24" i="72" s="1"/>
  <c r="L144" i="73"/>
  <c r="M144" i="73" s="1"/>
  <c r="L20" i="73"/>
  <c r="M20" i="73" s="1"/>
  <c r="L124" i="74"/>
  <c r="M124" i="74" s="1"/>
  <c r="M68" i="74"/>
  <c r="L36" i="74"/>
  <c r="M36" i="74" s="1"/>
  <c r="L20" i="74"/>
  <c r="M20" i="74" s="1"/>
  <c r="L160" i="75"/>
  <c r="M160" i="75" s="1"/>
  <c r="L144" i="75"/>
  <c r="M144" i="75" s="1"/>
  <c r="M96" i="76"/>
  <c r="M68" i="76"/>
  <c r="L56" i="71"/>
  <c r="M56" i="71" s="1"/>
  <c r="L16" i="71"/>
  <c r="M16" i="71" s="1"/>
  <c r="L140" i="72"/>
  <c r="M140" i="72" s="1"/>
  <c r="L76" i="72"/>
  <c r="M76" i="72" s="1"/>
  <c r="L128" i="73"/>
  <c r="M128" i="73" s="1"/>
  <c r="L136" i="74"/>
  <c r="M136" i="74" s="1"/>
  <c r="L120" i="74"/>
  <c r="M120" i="74" s="1"/>
  <c r="M116" i="74"/>
  <c r="M100" i="74"/>
  <c r="M84" i="74"/>
  <c r="L64" i="74"/>
  <c r="M64" i="74" s="1"/>
  <c r="L32" i="74"/>
  <c r="M32" i="74" s="1"/>
  <c r="L16" i="74"/>
  <c r="M16" i="74" s="1"/>
  <c r="M12" i="74"/>
  <c r="L8" i="74"/>
  <c r="M8" i="74" s="1"/>
  <c r="L156" i="75"/>
  <c r="M156" i="75" s="1"/>
  <c r="M136" i="75"/>
  <c r="M120" i="75"/>
  <c r="M104" i="75"/>
  <c r="L88" i="75"/>
  <c r="M88" i="75" s="1"/>
  <c r="M48" i="75"/>
  <c r="L60" i="75"/>
  <c r="M60" i="75" s="1"/>
  <c r="L40" i="75"/>
  <c r="M40" i="75" s="1"/>
  <c r="L140" i="76"/>
  <c r="M140" i="76" s="1"/>
  <c r="M24" i="76"/>
  <c r="M144" i="77"/>
  <c r="M132" i="77"/>
  <c r="M116" i="77"/>
  <c r="M104" i="77"/>
  <c r="M76" i="77"/>
  <c r="M60" i="77"/>
  <c r="M36" i="77"/>
  <c r="M20" i="77"/>
  <c r="M160" i="78"/>
  <c r="M144" i="78"/>
  <c r="M32" i="78"/>
  <c r="M8" i="78"/>
  <c r="M156" i="79"/>
  <c r="M140" i="79"/>
  <c r="M116" i="79"/>
  <c r="M100" i="79"/>
  <c r="M76" i="79"/>
  <c r="M60" i="79"/>
  <c r="M12" i="79"/>
  <c r="M136" i="80"/>
  <c r="L84" i="75"/>
  <c r="M84" i="75" s="1"/>
  <c r="L52" i="75"/>
  <c r="M52" i="75" s="1"/>
  <c r="L8" i="75"/>
  <c r="M8" i="75" s="1"/>
  <c r="L108" i="76"/>
  <c r="M108" i="76" s="1"/>
  <c r="L48" i="76"/>
  <c r="M48" i="76" s="1"/>
  <c r="M44" i="76"/>
  <c r="L12" i="76"/>
  <c r="M12" i="76" s="1"/>
  <c r="L96" i="77"/>
  <c r="M96" i="77" s="1"/>
  <c r="L84" i="77"/>
  <c r="M84" i="77" s="1"/>
  <c r="M44" i="77"/>
  <c r="L132" i="78"/>
  <c r="M132" i="78" s="1"/>
  <c r="M124" i="78"/>
  <c r="L108" i="78"/>
  <c r="M108" i="78" s="1"/>
  <c r="L92" i="78"/>
  <c r="M92" i="78" s="1"/>
  <c r="L68" i="78"/>
  <c r="M68" i="78" s="1"/>
  <c r="L44" i="78"/>
  <c r="M44" i="78" s="1"/>
  <c r="L88" i="79"/>
  <c r="M88" i="79" s="1"/>
  <c r="L48" i="79"/>
  <c r="M48" i="79" s="1"/>
  <c r="L32" i="79"/>
  <c r="M32" i="79" s="1"/>
  <c r="L188" i="80"/>
  <c r="M188" i="80" s="1"/>
  <c r="L72" i="75"/>
  <c r="M72" i="75" s="1"/>
  <c r="L156" i="76"/>
  <c r="M156" i="76" s="1"/>
  <c r="L92" i="76"/>
  <c r="M92" i="76" s="1"/>
  <c r="L60" i="76"/>
  <c r="M60" i="76" s="1"/>
  <c r="L40" i="76"/>
  <c r="M40" i="76" s="1"/>
  <c r="M28" i="76"/>
  <c r="L8" i="76"/>
  <c r="M8" i="76" s="1"/>
  <c r="L160" i="77"/>
  <c r="M160" i="77" s="1"/>
  <c r="M148" i="77"/>
  <c r="M120" i="77"/>
  <c r="M64" i="77"/>
  <c r="M24" i="77"/>
  <c r="M164" i="78"/>
  <c r="M148" i="78"/>
  <c r="L120" i="78"/>
  <c r="M120" i="78" s="1"/>
  <c r="L104" i="78"/>
  <c r="M104" i="78" s="1"/>
  <c r="M84" i="78"/>
  <c r="L80" i="78"/>
  <c r="M80" i="78" s="1"/>
  <c r="L64" i="78"/>
  <c r="M64" i="78" s="1"/>
  <c r="M36" i="78"/>
  <c r="M20" i="78"/>
  <c r="L16" i="78"/>
  <c r="M16" i="78" s="1"/>
  <c r="M12" i="78"/>
  <c r="M160" i="79"/>
  <c r="M144" i="79"/>
  <c r="M120" i="79"/>
  <c r="M104" i="79"/>
  <c r="L84" i="79"/>
  <c r="M84" i="79" s="1"/>
  <c r="M80" i="79"/>
  <c r="M64" i="79"/>
  <c r="L44" i="79"/>
  <c r="M44" i="79" s="1"/>
  <c r="L24" i="79"/>
  <c r="M24" i="79" s="1"/>
  <c r="L180" i="80"/>
  <c r="M180" i="80" s="1"/>
  <c r="M72" i="80"/>
  <c r="M60" i="80"/>
  <c r="M160" i="81"/>
  <c r="M148" i="81"/>
  <c r="M116" i="81"/>
  <c r="M112" i="82"/>
  <c r="M56" i="82"/>
  <c r="M40" i="82"/>
  <c r="L64" i="83"/>
  <c r="M64" i="83" s="1"/>
  <c r="M56" i="83"/>
  <c r="L20" i="79"/>
  <c r="M20" i="79" s="1"/>
  <c r="L148" i="80"/>
  <c r="M148" i="80" s="1"/>
  <c r="L20" i="80"/>
  <c r="M20" i="80" s="1"/>
  <c r="L140" i="81"/>
  <c r="M140" i="81" s="1"/>
  <c r="L128" i="81"/>
  <c r="M128" i="81" s="1"/>
  <c r="L64" i="81"/>
  <c r="M64" i="81" s="1"/>
  <c r="L68" i="82"/>
  <c r="M68" i="82" s="1"/>
  <c r="L8" i="79"/>
  <c r="M8" i="79" s="1"/>
  <c r="L132" i="80"/>
  <c r="M132" i="80" s="1"/>
  <c r="L120" i="80"/>
  <c r="M120" i="80" s="1"/>
  <c r="L100" i="80"/>
  <c r="M100" i="80" s="1"/>
  <c r="L88" i="80"/>
  <c r="M88" i="80" s="1"/>
  <c r="M76" i="80"/>
  <c r="M48" i="80"/>
  <c r="L44" i="80"/>
  <c r="M44" i="80" s="1"/>
  <c r="L32" i="80"/>
  <c r="M32" i="80" s="1"/>
  <c r="M12" i="80"/>
  <c r="M164" i="81"/>
  <c r="L124" i="81"/>
  <c r="M124" i="81" s="1"/>
  <c r="M120" i="81"/>
  <c r="M148" i="82"/>
  <c r="M124" i="82"/>
  <c r="M148" i="83"/>
  <c r="M116" i="83"/>
  <c r="L72" i="81"/>
  <c r="M72" i="81" s="1"/>
  <c r="L60" i="81"/>
  <c r="M60" i="81" s="1"/>
  <c r="M40" i="81"/>
  <c r="L64" i="82"/>
  <c r="M64" i="82" s="1"/>
  <c r="L4" i="82"/>
  <c r="M4" i="82" s="1"/>
  <c r="L156" i="83"/>
  <c r="M156" i="83" s="1"/>
  <c r="L124" i="83"/>
  <c r="M124" i="83" s="1"/>
  <c r="L92" i="83"/>
  <c r="M92" i="83" s="1"/>
  <c r="L60" i="83"/>
  <c r="M60" i="83" s="1"/>
  <c r="L8" i="83"/>
  <c r="M8" i="83" s="1"/>
  <c r="L76" i="81"/>
  <c r="M76" i="81" s="1"/>
  <c r="M52" i="81"/>
  <c r="M32" i="81"/>
  <c r="L144" i="82"/>
  <c r="M144" i="82" s="1"/>
  <c r="L80" i="82"/>
  <c r="M80" i="82" s="1"/>
  <c r="L48" i="82"/>
  <c r="M48" i="82" s="1"/>
  <c r="L8" i="82"/>
  <c r="M8" i="82" s="1"/>
  <c r="L140" i="83"/>
  <c r="M140" i="83" s="1"/>
  <c r="L108" i="83"/>
  <c r="M108" i="83" s="1"/>
  <c r="L12" i="83"/>
  <c r="M12" i="83" s="1"/>
  <c r="L100" i="81"/>
  <c r="M100" i="81" s="1"/>
  <c r="L88" i="81"/>
  <c r="M88" i="81" s="1"/>
  <c r="L48" i="81"/>
  <c r="M48" i="81" s="1"/>
  <c r="L28" i="81"/>
  <c r="M28" i="81" s="1"/>
  <c r="L160" i="82"/>
  <c r="M160" i="82" s="1"/>
  <c r="L116" i="82"/>
  <c r="M116" i="82" s="1"/>
  <c r="L104" i="82"/>
  <c r="M104" i="82" s="1"/>
  <c r="L92" i="82"/>
  <c r="M92" i="82" s="1"/>
  <c r="L20" i="82"/>
  <c r="M20" i="82" s="1"/>
  <c r="L48" i="83"/>
  <c r="M48" i="83" s="1"/>
  <c r="L36" i="83"/>
  <c r="M36" i="83" s="1"/>
  <c r="L77" i="69"/>
  <c r="L52" i="69"/>
  <c r="L40" i="69"/>
  <c r="L97" i="69"/>
  <c r="K56" i="69"/>
  <c r="L56" i="69" s="1"/>
  <c r="L73" i="69"/>
  <c r="L64" i="69"/>
  <c r="K32" i="69"/>
  <c r="L32" i="69" s="1"/>
  <c r="L4" i="69"/>
  <c r="J122" i="66" l="1"/>
  <c r="J218" i="38" l="1"/>
  <c r="J132" i="66" l="1"/>
  <c r="K132" i="66" s="1"/>
  <c r="J131" i="66"/>
  <c r="J130" i="66"/>
  <c r="J129" i="66"/>
  <c r="K129" i="66" s="1"/>
  <c r="J128" i="66"/>
  <c r="K128" i="66" s="1"/>
  <c r="J127" i="66"/>
  <c r="J126" i="66"/>
  <c r="J125" i="66"/>
  <c r="K125" i="66" s="1"/>
  <c r="J124" i="66"/>
  <c r="K124" i="66" s="1"/>
  <c r="J123" i="66"/>
  <c r="J121" i="66"/>
  <c r="J120" i="66"/>
  <c r="K120" i="66" s="1"/>
  <c r="J119" i="66"/>
  <c r="J118" i="66"/>
  <c r="J117" i="66"/>
  <c r="J116" i="66"/>
  <c r="K116" i="66" s="1"/>
  <c r="J115" i="66"/>
  <c r="J114" i="66"/>
  <c r="J113" i="66"/>
  <c r="J112" i="66"/>
  <c r="K112" i="66" s="1"/>
  <c r="J111" i="66"/>
  <c r="J110" i="66"/>
  <c r="J109" i="66"/>
  <c r="K108" i="66"/>
  <c r="J108" i="66"/>
  <c r="J107" i="66"/>
  <c r="J106" i="66"/>
  <c r="J105" i="66"/>
  <c r="K105" i="66" s="1"/>
  <c r="L105" i="66" s="1"/>
  <c r="J104" i="66"/>
  <c r="K104" i="66" s="1"/>
  <c r="J103" i="66"/>
  <c r="J102" i="66"/>
  <c r="K101" i="66"/>
  <c r="L101" i="66" s="1"/>
  <c r="J101" i="66"/>
  <c r="K109" i="66" l="1"/>
  <c r="K113" i="66"/>
  <c r="K117" i="66"/>
  <c r="K121" i="66"/>
  <c r="L121" i="66" s="1"/>
  <c r="L109" i="66"/>
  <c r="L113" i="66"/>
  <c r="L125" i="66"/>
  <c r="L117" i="66"/>
  <c r="L129" i="66"/>
  <c r="J94" i="64"/>
  <c r="J42" i="17"/>
  <c r="J102" i="16"/>
  <c r="J94" i="16"/>
  <c r="J190" i="15"/>
  <c r="J222" i="12"/>
  <c r="J38" i="10"/>
  <c r="J198" i="9"/>
  <c r="J210" i="6"/>
  <c r="J190" i="6"/>
  <c r="J38" i="5"/>
  <c r="J94" i="66"/>
  <c r="J51" i="64"/>
  <c r="J94" i="61"/>
  <c r="J23" i="60"/>
  <c r="J94" i="58"/>
  <c r="J23" i="57"/>
  <c r="J94" i="67"/>
  <c r="J51" i="67"/>
  <c r="J94" i="68"/>
  <c r="K41" i="39"/>
  <c r="J94" i="56"/>
  <c r="J31" i="56"/>
  <c r="J23" i="56"/>
  <c r="H77" i="40"/>
  <c r="J77" i="40" s="1"/>
  <c r="I77" i="40"/>
  <c r="H78" i="40"/>
  <c r="J78" i="40" s="1"/>
  <c r="I78" i="40"/>
  <c r="H79" i="40"/>
  <c r="J79" i="40" s="1"/>
  <c r="I79" i="40"/>
  <c r="H80" i="40"/>
  <c r="I80" i="40"/>
  <c r="H76" i="40"/>
  <c r="J76" i="40" s="1"/>
  <c r="I76" i="40"/>
  <c r="K76" i="40"/>
  <c r="H73" i="40"/>
  <c r="J73" i="40"/>
  <c r="I73" i="40"/>
  <c r="H74" i="40"/>
  <c r="H75" i="40"/>
  <c r="I75" i="40"/>
  <c r="J41" i="39"/>
  <c r="J17" i="39"/>
  <c r="J18" i="39"/>
  <c r="J19" i="39"/>
  <c r="J20" i="39"/>
  <c r="K20" i="39"/>
  <c r="J21" i="39"/>
  <c r="K21" i="39"/>
  <c r="J22" i="39"/>
  <c r="J24" i="39"/>
  <c r="K24" i="39" s="1"/>
  <c r="J25" i="39"/>
  <c r="J26" i="39"/>
  <c r="J27" i="39"/>
  <c r="J28" i="39"/>
  <c r="K28" i="39" s="1"/>
  <c r="J33" i="39"/>
  <c r="J34" i="39"/>
  <c r="J35" i="39"/>
  <c r="J36" i="39"/>
  <c r="K36" i="39" s="1"/>
  <c r="J42" i="39"/>
  <c r="J44" i="39"/>
  <c r="K44" i="39" s="1"/>
  <c r="J45" i="39"/>
  <c r="J46" i="39"/>
  <c r="J47" i="39"/>
  <c r="J48" i="39"/>
  <c r="K48" i="39" s="1"/>
  <c r="J53" i="39"/>
  <c r="K53" i="39"/>
  <c r="J54" i="39"/>
  <c r="J56" i="39"/>
  <c r="K56" i="39" s="1"/>
  <c r="J65" i="39"/>
  <c r="J66" i="39"/>
  <c r="J67" i="39"/>
  <c r="J68" i="39"/>
  <c r="K68" i="39" s="1"/>
  <c r="J73" i="39"/>
  <c r="K73" i="39" s="1"/>
  <c r="J75" i="39"/>
  <c r="J76" i="39"/>
  <c r="K76" i="39" s="1"/>
  <c r="J77" i="39"/>
  <c r="J78" i="39"/>
  <c r="J79" i="39"/>
  <c r="J80" i="39"/>
  <c r="K80" i="39" s="1"/>
  <c r="J81" i="39"/>
  <c r="J83" i="39"/>
  <c r="J84" i="39"/>
  <c r="K84" i="39" s="1"/>
  <c r="J85" i="39"/>
  <c r="J86" i="39"/>
  <c r="J87" i="39"/>
  <c r="J88" i="39"/>
  <c r="K88" i="39"/>
  <c r="J89" i="39"/>
  <c r="J91" i="39"/>
  <c r="J92" i="39"/>
  <c r="K92" i="39"/>
  <c r="J93" i="39"/>
  <c r="J94" i="39"/>
  <c r="J95" i="39"/>
  <c r="J96" i="39"/>
  <c r="K96" i="39" s="1"/>
  <c r="J97" i="39"/>
  <c r="J99" i="39"/>
  <c r="J100" i="39"/>
  <c r="K100" i="39" s="1"/>
  <c r="H13" i="40"/>
  <c r="J13" i="40" s="1"/>
  <c r="I13" i="40"/>
  <c r="I14" i="40"/>
  <c r="H14" i="40"/>
  <c r="H15" i="40"/>
  <c r="H16" i="40"/>
  <c r="I16" i="40"/>
  <c r="I15" i="40"/>
  <c r="H17" i="40"/>
  <c r="J17" i="40" s="1"/>
  <c r="I17" i="40"/>
  <c r="H18" i="40"/>
  <c r="J18" i="40" s="1"/>
  <c r="I18" i="40"/>
  <c r="H19" i="40"/>
  <c r="I19" i="40"/>
  <c r="H20" i="40"/>
  <c r="I20" i="40"/>
  <c r="H21" i="40"/>
  <c r="I21" i="40"/>
  <c r="H22" i="40"/>
  <c r="I22" i="40"/>
  <c r="J22" i="40"/>
  <c r="H23" i="40"/>
  <c r="H24" i="40"/>
  <c r="I24" i="40"/>
  <c r="I23" i="40"/>
  <c r="H25" i="40"/>
  <c r="I25" i="40"/>
  <c r="H26" i="40"/>
  <c r="I26" i="40"/>
  <c r="H27" i="40"/>
  <c r="I27" i="40"/>
  <c r="H28" i="40"/>
  <c r="I28" i="40"/>
  <c r="H33" i="40"/>
  <c r="J33" i="40"/>
  <c r="I33" i="40"/>
  <c r="H34" i="40"/>
  <c r="J34" i="40" s="1"/>
  <c r="I34" i="40"/>
  <c r="H35" i="40"/>
  <c r="I35" i="40"/>
  <c r="H36" i="40"/>
  <c r="I36" i="40"/>
  <c r="H45" i="40"/>
  <c r="I45" i="40"/>
  <c r="H46" i="40"/>
  <c r="I46" i="40"/>
  <c r="H47" i="40"/>
  <c r="I47" i="40"/>
  <c r="H48" i="40"/>
  <c r="I48" i="40"/>
  <c r="H65" i="40"/>
  <c r="I65" i="40"/>
  <c r="H66" i="40"/>
  <c r="I66" i="40"/>
  <c r="H67" i="40"/>
  <c r="I67" i="40"/>
  <c r="J67" i="40" s="1"/>
  <c r="H68" i="40"/>
  <c r="I68" i="40"/>
  <c r="I74" i="40"/>
  <c r="H81" i="40"/>
  <c r="J81" i="40" s="1"/>
  <c r="I81" i="40"/>
  <c r="H82" i="40"/>
  <c r="H83" i="40"/>
  <c r="I83" i="40"/>
  <c r="H84" i="40"/>
  <c r="I84" i="40"/>
  <c r="I82" i="40"/>
  <c r="H85" i="40"/>
  <c r="J85" i="40" s="1"/>
  <c r="I85" i="40"/>
  <c r="H86" i="40"/>
  <c r="I87" i="40"/>
  <c r="H87" i="40"/>
  <c r="I88" i="40"/>
  <c r="H88" i="40"/>
  <c r="I86" i="40"/>
  <c r="H93" i="40"/>
  <c r="J93" i="40" s="1"/>
  <c r="I93" i="40"/>
  <c r="H94" i="40"/>
  <c r="I95" i="40"/>
  <c r="H95" i="40"/>
  <c r="J95" i="40" s="1"/>
  <c r="I96" i="40"/>
  <c r="H96" i="40"/>
  <c r="I94" i="40"/>
  <c r="J17" i="41"/>
  <c r="J18" i="41"/>
  <c r="J19" i="41"/>
  <c r="J20" i="41"/>
  <c r="K20" i="41" s="1"/>
  <c r="J25" i="41"/>
  <c r="J26" i="41"/>
  <c r="J27" i="41"/>
  <c r="K25" i="41" s="1"/>
  <c r="J28" i="41"/>
  <c r="K28" i="41"/>
  <c r="J29" i="41"/>
  <c r="J30" i="41"/>
  <c r="J32" i="41"/>
  <c r="K32" i="41"/>
  <c r="J33" i="41"/>
  <c r="J35" i="41"/>
  <c r="J36" i="41"/>
  <c r="K36" i="41" s="1"/>
  <c r="J37" i="41"/>
  <c r="J38" i="41"/>
  <c r="J39" i="41"/>
  <c r="J40" i="41"/>
  <c r="K40" i="41" s="1"/>
  <c r="J41" i="41"/>
  <c r="J42" i="41"/>
  <c r="J44" i="41"/>
  <c r="K44" i="41"/>
  <c r="J45" i="41"/>
  <c r="J46" i="41"/>
  <c r="J47" i="41"/>
  <c r="J48" i="41"/>
  <c r="K48" i="41" s="1"/>
  <c r="J49" i="41"/>
  <c r="J50" i="41"/>
  <c r="J51" i="41"/>
  <c r="J52" i="41"/>
  <c r="K52" i="41"/>
  <c r="J53" i="41"/>
  <c r="J54" i="41"/>
  <c r="J56" i="41"/>
  <c r="K56" i="41"/>
  <c r="J65" i="41"/>
  <c r="J66" i="41"/>
  <c r="J67" i="41"/>
  <c r="J68" i="41"/>
  <c r="K68" i="41" s="1"/>
  <c r="J73" i="41"/>
  <c r="J74" i="41"/>
  <c r="J75" i="41"/>
  <c r="J76" i="41"/>
  <c r="K76" i="41" s="1"/>
  <c r="J77" i="41"/>
  <c r="J78" i="41"/>
  <c r="J79" i="41"/>
  <c r="J80" i="41"/>
  <c r="K80" i="41" s="1"/>
  <c r="J81" i="41"/>
  <c r="J82" i="41"/>
  <c r="J83" i="41"/>
  <c r="J84" i="41"/>
  <c r="K84" i="41"/>
  <c r="J85" i="41"/>
  <c r="J86" i="41"/>
  <c r="J87" i="41"/>
  <c r="J88" i="41"/>
  <c r="K88" i="41" s="1"/>
  <c r="J93" i="41"/>
  <c r="J94" i="41"/>
  <c r="J95" i="41"/>
  <c r="J96" i="41"/>
  <c r="K96" i="41" s="1"/>
  <c r="J97" i="41"/>
  <c r="K97" i="41" s="1"/>
  <c r="J98" i="41"/>
  <c r="J99" i="41"/>
  <c r="J100" i="41"/>
  <c r="K100" i="41" s="1"/>
  <c r="H17" i="42"/>
  <c r="I17" i="42"/>
  <c r="I18" i="42"/>
  <c r="H18" i="42"/>
  <c r="I19" i="42"/>
  <c r="J19" i="42" s="1"/>
  <c r="H19" i="42"/>
  <c r="I20" i="42"/>
  <c r="H20" i="42"/>
  <c r="H21" i="42"/>
  <c r="I21" i="42"/>
  <c r="I22" i="42"/>
  <c r="J22" i="42" s="1"/>
  <c r="H22" i="42"/>
  <c r="H23" i="42"/>
  <c r="I23" i="42"/>
  <c r="I24" i="42"/>
  <c r="H24" i="42"/>
  <c r="H25" i="42"/>
  <c r="I25" i="42"/>
  <c r="J25" i="42" s="1"/>
  <c r="I26" i="42"/>
  <c r="H26" i="42"/>
  <c r="I27" i="42"/>
  <c r="H27" i="42"/>
  <c r="I28" i="42"/>
  <c r="H28" i="42"/>
  <c r="H33" i="42"/>
  <c r="I33" i="42"/>
  <c r="I34" i="42"/>
  <c r="H34" i="42"/>
  <c r="J34" i="42"/>
  <c r="H35" i="42"/>
  <c r="H36" i="42"/>
  <c r="J36" i="42" s="1"/>
  <c r="K36" i="42" s="1"/>
  <c r="I36" i="42"/>
  <c r="I35" i="42"/>
  <c r="H37" i="42"/>
  <c r="I37" i="42"/>
  <c r="H38" i="42"/>
  <c r="I38" i="42"/>
  <c r="H39" i="42"/>
  <c r="I39" i="42"/>
  <c r="J39" i="42" s="1"/>
  <c r="H40" i="42"/>
  <c r="I40" i="42"/>
  <c r="H41" i="42"/>
  <c r="I41" i="42"/>
  <c r="H42" i="42"/>
  <c r="I42" i="42"/>
  <c r="H43" i="42"/>
  <c r="H44" i="42"/>
  <c r="J44" i="42" s="1"/>
  <c r="K44" i="42" s="1"/>
  <c r="I44" i="42"/>
  <c r="I43" i="42"/>
  <c r="H45" i="42"/>
  <c r="I45" i="42"/>
  <c r="H46" i="42"/>
  <c r="I46" i="42"/>
  <c r="H47" i="42"/>
  <c r="I47" i="42"/>
  <c r="J47" i="42" s="1"/>
  <c r="H48" i="42"/>
  <c r="I48" i="42"/>
  <c r="H53" i="42"/>
  <c r="I53" i="42"/>
  <c r="H54" i="42"/>
  <c r="J54" i="42" s="1"/>
  <c r="I54" i="42"/>
  <c r="H55" i="42"/>
  <c r="H56" i="42"/>
  <c r="I56" i="42"/>
  <c r="I55" i="42"/>
  <c r="H57" i="42"/>
  <c r="I57" i="42"/>
  <c r="H58" i="42"/>
  <c r="I58" i="42"/>
  <c r="H59" i="42"/>
  <c r="I59" i="42"/>
  <c r="J59" i="42"/>
  <c r="H60" i="42"/>
  <c r="I60" i="42"/>
  <c r="H65" i="42"/>
  <c r="I65" i="42"/>
  <c r="H66" i="42"/>
  <c r="I66" i="42"/>
  <c r="J66" i="42" s="1"/>
  <c r="H67" i="42"/>
  <c r="J67" i="42" s="1"/>
  <c r="I67" i="42"/>
  <c r="H68" i="42"/>
  <c r="J68" i="42" s="1"/>
  <c r="K68" i="42" s="1"/>
  <c r="I68" i="42"/>
  <c r="H77" i="42"/>
  <c r="I77" i="42"/>
  <c r="H78" i="42"/>
  <c r="H79" i="42"/>
  <c r="I79" i="42"/>
  <c r="H80" i="42"/>
  <c r="I80" i="42"/>
  <c r="H81" i="42"/>
  <c r="I81" i="42"/>
  <c r="H82" i="42"/>
  <c r="I82" i="42"/>
  <c r="J82" i="42" s="1"/>
  <c r="H83" i="42"/>
  <c r="I83" i="42"/>
  <c r="H84" i="42"/>
  <c r="I84" i="42"/>
  <c r="H85" i="42"/>
  <c r="I85" i="42"/>
  <c r="H86" i="42"/>
  <c r="I86" i="42"/>
  <c r="H87" i="42"/>
  <c r="I87" i="42"/>
  <c r="H88" i="42"/>
  <c r="I88" i="42"/>
  <c r="J88" i="42" s="1"/>
  <c r="K88" i="42" s="1"/>
  <c r="H89" i="42"/>
  <c r="J89" i="42" s="1"/>
  <c r="I89" i="42"/>
  <c r="H90" i="42"/>
  <c r="H91" i="42"/>
  <c r="J91" i="42" s="1"/>
  <c r="I91" i="42"/>
  <c r="H92" i="42"/>
  <c r="I92" i="42"/>
  <c r="I90" i="42"/>
  <c r="H93" i="42"/>
  <c r="I93" i="42"/>
  <c r="J93" i="42"/>
  <c r="H94" i="42"/>
  <c r="I94" i="42"/>
  <c r="H95" i="42"/>
  <c r="J95" i="42"/>
  <c r="I95" i="42"/>
  <c r="H96" i="42"/>
  <c r="I96" i="42"/>
  <c r="J96" i="42"/>
  <c r="K96" i="42" s="1"/>
  <c r="H97" i="42"/>
  <c r="I97" i="42"/>
  <c r="H98" i="42"/>
  <c r="I99" i="42"/>
  <c r="J99" i="42" s="1"/>
  <c r="H99" i="42"/>
  <c r="I100" i="42"/>
  <c r="H100" i="42"/>
  <c r="I98" i="42"/>
  <c r="J17" i="43"/>
  <c r="J18" i="43"/>
  <c r="J19" i="43"/>
  <c r="J20" i="43"/>
  <c r="K20" i="43" s="1"/>
  <c r="J21" i="43"/>
  <c r="J22" i="43"/>
  <c r="J23" i="43"/>
  <c r="J24" i="43"/>
  <c r="K24" i="43"/>
  <c r="J25" i="43"/>
  <c r="J26" i="43"/>
  <c r="J27" i="43"/>
  <c r="J28" i="43"/>
  <c r="K28" i="43" s="1"/>
  <c r="J29" i="43"/>
  <c r="K29" i="43" s="1"/>
  <c r="J30" i="43"/>
  <c r="J32" i="43"/>
  <c r="K32" i="43" s="1"/>
  <c r="J33" i="43"/>
  <c r="J34" i="43"/>
  <c r="J35" i="43"/>
  <c r="J36" i="43"/>
  <c r="K36" i="43" s="1"/>
  <c r="J45" i="43"/>
  <c r="J46" i="43"/>
  <c r="J47" i="43"/>
  <c r="J48" i="43"/>
  <c r="K48" i="43" s="1"/>
  <c r="J49" i="43"/>
  <c r="J50" i="43"/>
  <c r="J52" i="43"/>
  <c r="K52" i="43" s="1"/>
  <c r="J53" i="43"/>
  <c r="J54" i="43"/>
  <c r="J56" i="43"/>
  <c r="K56" i="43" s="1"/>
  <c r="J65" i="43"/>
  <c r="J66" i="43"/>
  <c r="J67" i="43"/>
  <c r="J68" i="43"/>
  <c r="K68" i="43"/>
  <c r="J73" i="43"/>
  <c r="J74" i="43"/>
  <c r="J75" i="43"/>
  <c r="J76" i="43"/>
  <c r="K76" i="43" s="1"/>
  <c r="J77" i="43"/>
  <c r="J78" i="43"/>
  <c r="J79" i="43"/>
  <c r="J80" i="43"/>
  <c r="K80" i="43" s="1"/>
  <c r="J81" i="43"/>
  <c r="J82" i="43"/>
  <c r="J83" i="43"/>
  <c r="J84" i="43"/>
  <c r="K84" i="43" s="1"/>
  <c r="J85" i="43"/>
  <c r="J86" i="43"/>
  <c r="J87" i="43"/>
  <c r="J88" i="43"/>
  <c r="K88" i="43" s="1"/>
  <c r="J89" i="43"/>
  <c r="K89" i="43" s="1"/>
  <c r="J91" i="43"/>
  <c r="J92" i="43"/>
  <c r="K92" i="43" s="1"/>
  <c r="J93" i="43"/>
  <c r="J94" i="43"/>
  <c r="J95" i="43"/>
  <c r="J96" i="43"/>
  <c r="K96" i="43" s="1"/>
  <c r="J97" i="43"/>
  <c r="J98" i="43"/>
  <c r="J99" i="43"/>
  <c r="J100" i="43"/>
  <c r="K100" i="43" s="1"/>
  <c r="J17" i="44"/>
  <c r="J18" i="44"/>
  <c r="J19" i="44"/>
  <c r="J20" i="44"/>
  <c r="K20" i="44"/>
  <c r="J21" i="44"/>
  <c r="J22" i="44"/>
  <c r="J23" i="44"/>
  <c r="J24" i="44"/>
  <c r="K24" i="44" s="1"/>
  <c r="J25" i="44"/>
  <c r="J26" i="44"/>
  <c r="K25" i="44" s="1"/>
  <c r="J27" i="44"/>
  <c r="J28" i="44"/>
  <c r="K28" i="44" s="1"/>
  <c r="J33" i="44"/>
  <c r="J34" i="44"/>
  <c r="J35" i="44"/>
  <c r="J36" i="44"/>
  <c r="K36" i="44"/>
  <c r="J41" i="44"/>
  <c r="J42" i="44"/>
  <c r="J43" i="44"/>
  <c r="J44" i="44"/>
  <c r="K44" i="44" s="1"/>
  <c r="J45" i="44"/>
  <c r="J46" i="44"/>
  <c r="J47" i="44"/>
  <c r="J48" i="44"/>
  <c r="K48" i="44" s="1"/>
  <c r="J49" i="44"/>
  <c r="K49" i="44" s="1"/>
  <c r="J50" i="44"/>
  <c r="J52" i="44"/>
  <c r="K52" i="44" s="1"/>
  <c r="J53" i="44"/>
  <c r="K53" i="44" s="1"/>
  <c r="J54" i="44"/>
  <c r="J56" i="44"/>
  <c r="K56" i="44" s="1"/>
  <c r="J65" i="44"/>
  <c r="K65" i="44" s="1"/>
  <c r="J66" i="44"/>
  <c r="J67" i="44"/>
  <c r="J68" i="44"/>
  <c r="K68" i="44" s="1"/>
  <c r="J73" i="44"/>
  <c r="J75" i="44"/>
  <c r="J76" i="44"/>
  <c r="K76" i="44" s="1"/>
  <c r="J77" i="44"/>
  <c r="J79" i="44"/>
  <c r="J80" i="44"/>
  <c r="K80" i="44" s="1"/>
  <c r="J81" i="44"/>
  <c r="J83" i="44"/>
  <c r="J84" i="44"/>
  <c r="K84" i="44" s="1"/>
  <c r="J85" i="44"/>
  <c r="J87" i="44"/>
  <c r="J88" i="44"/>
  <c r="K88" i="44" s="1"/>
  <c r="J93" i="44"/>
  <c r="J95" i="44"/>
  <c r="J96" i="44"/>
  <c r="K96" i="44" s="1"/>
  <c r="J97" i="44"/>
  <c r="J99" i="44"/>
  <c r="J100" i="44"/>
  <c r="K100" i="44" s="1"/>
  <c r="J17" i="45"/>
  <c r="J18" i="45"/>
  <c r="J19" i="45"/>
  <c r="J20" i="45"/>
  <c r="K20" i="45"/>
  <c r="J21" i="45"/>
  <c r="J22" i="45"/>
  <c r="J24" i="45"/>
  <c r="K24" i="45"/>
  <c r="J25" i="45"/>
  <c r="J26" i="45"/>
  <c r="J27" i="45"/>
  <c r="J28" i="45"/>
  <c r="K28" i="45" s="1"/>
  <c r="J33" i="45"/>
  <c r="K33" i="45" s="1"/>
  <c r="J34" i="45"/>
  <c r="J36" i="45"/>
  <c r="K36" i="45" s="1"/>
  <c r="J45" i="45"/>
  <c r="J46" i="45"/>
  <c r="J47" i="45"/>
  <c r="J48" i="45"/>
  <c r="K48" i="45" s="1"/>
  <c r="J65" i="45"/>
  <c r="J66" i="45"/>
  <c r="J68" i="45"/>
  <c r="K68" i="45" s="1"/>
  <c r="J73" i="45"/>
  <c r="J74" i="45"/>
  <c r="J75" i="45"/>
  <c r="J76" i="45"/>
  <c r="K76" i="45" s="1"/>
  <c r="J77" i="45"/>
  <c r="J78" i="45"/>
  <c r="J79" i="45"/>
  <c r="J80" i="45"/>
  <c r="K80" i="45" s="1"/>
  <c r="J81" i="45"/>
  <c r="J82" i="45"/>
  <c r="J83" i="45"/>
  <c r="J84" i="45"/>
  <c r="K84" i="45" s="1"/>
  <c r="J85" i="45"/>
  <c r="J86" i="45"/>
  <c r="J87" i="45"/>
  <c r="J88" i="45"/>
  <c r="K88" i="45"/>
  <c r="J89" i="45"/>
  <c r="J90" i="45"/>
  <c r="J92" i="45"/>
  <c r="K92" i="45"/>
  <c r="J93" i="45"/>
  <c r="J94" i="45"/>
  <c r="J95" i="45"/>
  <c r="J96" i="45"/>
  <c r="K96" i="45" s="1"/>
  <c r="J97" i="45"/>
  <c r="K97" i="45" s="1"/>
  <c r="J99" i="45"/>
  <c r="J100" i="45"/>
  <c r="K100" i="45" s="1"/>
  <c r="J17" i="46"/>
  <c r="J18" i="46"/>
  <c r="J19" i="46"/>
  <c r="J20" i="46"/>
  <c r="K20" i="46" s="1"/>
  <c r="J21" i="46"/>
  <c r="J22" i="46"/>
  <c r="J24" i="46"/>
  <c r="K24" i="46" s="1"/>
  <c r="J25" i="46"/>
  <c r="J26" i="46"/>
  <c r="J27" i="46"/>
  <c r="J28" i="46"/>
  <c r="K28" i="46"/>
  <c r="J33" i="46"/>
  <c r="J34" i="46"/>
  <c r="J36" i="46"/>
  <c r="K36" i="46"/>
  <c r="J41" i="46"/>
  <c r="J42" i="46"/>
  <c r="J44" i="46"/>
  <c r="K44" i="46"/>
  <c r="J45" i="46"/>
  <c r="J46" i="46"/>
  <c r="J47" i="46"/>
  <c r="J48" i="46"/>
  <c r="K48" i="46" s="1"/>
  <c r="J65" i="46"/>
  <c r="K65" i="46" s="1"/>
  <c r="J66" i="46"/>
  <c r="J67" i="46"/>
  <c r="J68" i="46"/>
  <c r="K68" i="46" s="1"/>
  <c r="J73" i="46"/>
  <c r="K73" i="46" s="1"/>
  <c r="J75" i="46"/>
  <c r="J76" i="46"/>
  <c r="K76" i="46" s="1"/>
  <c r="J77" i="46"/>
  <c r="J79" i="46"/>
  <c r="J80" i="46"/>
  <c r="K80" i="46" s="1"/>
  <c r="J81" i="46"/>
  <c r="K81" i="46" s="1"/>
  <c r="J83" i="46"/>
  <c r="J84" i="46"/>
  <c r="K84" i="46" s="1"/>
  <c r="J85" i="46"/>
  <c r="J87" i="46"/>
  <c r="J88" i="46"/>
  <c r="K88" i="46" s="1"/>
  <c r="J93" i="46"/>
  <c r="K93" i="46" s="1"/>
  <c r="J95" i="46"/>
  <c r="J96" i="46"/>
  <c r="K96" i="46" s="1"/>
  <c r="J17" i="47"/>
  <c r="J18" i="47"/>
  <c r="J19" i="47"/>
  <c r="J20" i="47"/>
  <c r="K20" i="47" s="1"/>
  <c r="J25" i="47"/>
  <c r="J26" i="47"/>
  <c r="J27" i="47"/>
  <c r="J28" i="47"/>
  <c r="K28" i="47" s="1"/>
  <c r="J33" i="47"/>
  <c r="J34" i="47"/>
  <c r="J35" i="47"/>
  <c r="J36" i="47"/>
  <c r="K36" i="47" s="1"/>
  <c r="J45" i="47"/>
  <c r="K45" i="47" s="1"/>
  <c r="J46" i="47"/>
  <c r="J47" i="47"/>
  <c r="J48" i="47"/>
  <c r="K48" i="47" s="1"/>
  <c r="J53" i="47"/>
  <c r="J54" i="47"/>
  <c r="J56" i="47"/>
  <c r="K56" i="47" s="1"/>
  <c r="J65" i="47"/>
  <c r="J66" i="47"/>
  <c r="J67" i="47"/>
  <c r="J68" i="47"/>
  <c r="K68" i="47" s="1"/>
  <c r="J73" i="47"/>
  <c r="J74" i="47"/>
  <c r="J75" i="47"/>
  <c r="J76" i="47"/>
  <c r="K76" i="47" s="1"/>
  <c r="J77" i="47"/>
  <c r="J78" i="47"/>
  <c r="J79" i="47"/>
  <c r="J80" i="47"/>
  <c r="K80" i="47"/>
  <c r="J81" i="47"/>
  <c r="J82" i="47"/>
  <c r="J83" i="47"/>
  <c r="J84" i="47"/>
  <c r="K84" i="47" s="1"/>
  <c r="J85" i="47"/>
  <c r="J86" i="47"/>
  <c r="J87" i="47"/>
  <c r="J88" i="47"/>
  <c r="K88" i="47" s="1"/>
  <c r="J93" i="47"/>
  <c r="J94" i="47"/>
  <c r="J95" i="47"/>
  <c r="J96" i="47"/>
  <c r="K96" i="47"/>
  <c r="J97" i="47"/>
  <c r="J98" i="47"/>
  <c r="J99" i="47"/>
  <c r="J100" i="47"/>
  <c r="K100" i="47" s="1"/>
  <c r="J17" i="48"/>
  <c r="J18" i="48"/>
  <c r="K17" i="48" s="1"/>
  <c r="J19" i="48"/>
  <c r="J20" i="48"/>
  <c r="K20" i="48" s="1"/>
  <c r="J21" i="48"/>
  <c r="K21" i="48" s="1"/>
  <c r="J22" i="48"/>
  <c r="J24" i="48"/>
  <c r="K24" i="48" s="1"/>
  <c r="J25" i="48"/>
  <c r="J26" i="48"/>
  <c r="J27" i="48"/>
  <c r="J28" i="48"/>
  <c r="K28" i="48" s="1"/>
  <c r="J33" i="48"/>
  <c r="K33" i="48" s="1"/>
  <c r="J34" i="48"/>
  <c r="J36" i="48"/>
  <c r="K36" i="48" s="1"/>
  <c r="J45" i="48"/>
  <c r="J46" i="48"/>
  <c r="J47" i="48"/>
  <c r="J48" i="48"/>
  <c r="K48" i="48" s="1"/>
  <c r="J53" i="48"/>
  <c r="J54" i="48"/>
  <c r="J56" i="48"/>
  <c r="K56" i="48" s="1"/>
  <c r="J65" i="48"/>
  <c r="J66" i="48"/>
  <c r="J67" i="48"/>
  <c r="J68" i="48"/>
  <c r="K68" i="48" s="1"/>
  <c r="J17" i="49"/>
  <c r="J18" i="49"/>
  <c r="J19" i="49"/>
  <c r="J20" i="49"/>
  <c r="K20" i="49" s="1"/>
  <c r="J25" i="49"/>
  <c r="J26" i="49"/>
  <c r="J27" i="49"/>
  <c r="J28" i="49"/>
  <c r="K28" i="49"/>
  <c r="J29" i="49"/>
  <c r="K29" i="49" s="1"/>
  <c r="J30" i="49"/>
  <c r="J32" i="49"/>
  <c r="K32" i="49" s="1"/>
  <c r="J33" i="49"/>
  <c r="J34" i="49"/>
  <c r="K33" i="49"/>
  <c r="J35" i="49"/>
  <c r="J36" i="49"/>
  <c r="K36" i="49" s="1"/>
  <c r="J45" i="49"/>
  <c r="J46" i="49"/>
  <c r="J47" i="49"/>
  <c r="J48" i="49"/>
  <c r="K48" i="49" s="1"/>
  <c r="J65" i="49"/>
  <c r="K65" i="49" s="1"/>
  <c r="J66" i="49"/>
  <c r="J67" i="49"/>
  <c r="J68" i="49"/>
  <c r="K68" i="49"/>
  <c r="J73" i="49"/>
  <c r="J75" i="49"/>
  <c r="J76" i="49"/>
  <c r="K76" i="49" s="1"/>
  <c r="J81" i="49"/>
  <c r="J83" i="49"/>
  <c r="J84" i="49"/>
  <c r="K84" i="49" s="1"/>
  <c r="J85" i="49"/>
  <c r="J87" i="49"/>
  <c r="J88" i="49"/>
  <c r="K88" i="49" s="1"/>
  <c r="J93" i="49"/>
  <c r="K93" i="49" s="1"/>
  <c r="J95" i="49"/>
  <c r="J96" i="49"/>
  <c r="K96" i="49" s="1"/>
  <c r="J17" i="50"/>
  <c r="J18" i="50"/>
  <c r="J19" i="50"/>
  <c r="J20" i="50"/>
  <c r="K20" i="50" s="1"/>
  <c r="J25" i="50"/>
  <c r="J26" i="50"/>
  <c r="K25" i="50" s="1"/>
  <c r="J27" i="50"/>
  <c r="J28" i="50"/>
  <c r="K28" i="50"/>
  <c r="J33" i="50"/>
  <c r="J34" i="50"/>
  <c r="J36" i="50"/>
  <c r="K36" i="50" s="1"/>
  <c r="J41" i="50"/>
  <c r="K41" i="50" s="1"/>
  <c r="J42" i="50"/>
  <c r="J44" i="50"/>
  <c r="K44" i="50" s="1"/>
  <c r="J45" i="50"/>
  <c r="J46" i="50"/>
  <c r="J47" i="50"/>
  <c r="J48" i="50"/>
  <c r="K48" i="50" s="1"/>
  <c r="J49" i="50"/>
  <c r="J50" i="50"/>
  <c r="J52" i="50"/>
  <c r="K52" i="50" s="1"/>
  <c r="J65" i="50"/>
  <c r="K65" i="50" s="1"/>
  <c r="J66" i="50"/>
  <c r="J67" i="50"/>
  <c r="J68" i="50"/>
  <c r="K68" i="50" s="1"/>
  <c r="J73" i="50"/>
  <c r="K73" i="50" s="1"/>
  <c r="J75" i="50"/>
  <c r="J76" i="50"/>
  <c r="K76" i="50" s="1"/>
  <c r="J77" i="50"/>
  <c r="J78" i="50"/>
  <c r="J79" i="50"/>
  <c r="J80" i="50"/>
  <c r="K80" i="50" s="1"/>
  <c r="J81" i="50"/>
  <c r="J82" i="50"/>
  <c r="J83" i="50"/>
  <c r="J84" i="50"/>
  <c r="K84" i="50"/>
  <c r="J85" i="50"/>
  <c r="J86" i="50"/>
  <c r="J87" i="50"/>
  <c r="J88" i="50"/>
  <c r="K88" i="50" s="1"/>
  <c r="J93" i="50"/>
  <c r="J94" i="50"/>
  <c r="J95" i="50"/>
  <c r="J96" i="50"/>
  <c r="K96" i="50" s="1"/>
  <c r="J97" i="50"/>
  <c r="K97" i="50" s="1"/>
  <c r="J98" i="50"/>
  <c r="J99" i="50"/>
  <c r="J100" i="50"/>
  <c r="K100" i="50" s="1"/>
  <c r="J13" i="51"/>
  <c r="J14" i="51"/>
  <c r="J15" i="51"/>
  <c r="J16" i="51"/>
  <c r="K16" i="51"/>
  <c r="J17" i="51"/>
  <c r="J18" i="51"/>
  <c r="J20" i="51"/>
  <c r="K20" i="51"/>
  <c r="J21" i="51"/>
  <c r="J22" i="51"/>
  <c r="J24" i="51"/>
  <c r="K24" i="51"/>
  <c r="J25" i="51"/>
  <c r="J26" i="51"/>
  <c r="J27" i="51"/>
  <c r="J28" i="51"/>
  <c r="K28" i="51" s="1"/>
  <c r="J29" i="51"/>
  <c r="J30" i="51"/>
  <c r="J32" i="51"/>
  <c r="K32" i="51" s="1"/>
  <c r="J33" i="51"/>
  <c r="J34" i="51"/>
  <c r="J35" i="51"/>
  <c r="J36" i="51"/>
  <c r="K36" i="51"/>
  <c r="J41" i="51"/>
  <c r="J42" i="51"/>
  <c r="J44" i="51"/>
  <c r="K44" i="51"/>
  <c r="J45" i="51"/>
  <c r="J46" i="51"/>
  <c r="J47" i="51"/>
  <c r="J48" i="51"/>
  <c r="K48" i="51" s="1"/>
  <c r="J49" i="51"/>
  <c r="J50" i="51"/>
  <c r="J51" i="51"/>
  <c r="J52" i="51"/>
  <c r="K52" i="51" s="1"/>
  <c r="J53" i="51"/>
  <c r="J54" i="51"/>
  <c r="J56" i="51"/>
  <c r="K56" i="51" s="1"/>
  <c r="J65" i="51"/>
  <c r="J66" i="51"/>
  <c r="J67" i="51"/>
  <c r="J68" i="51"/>
  <c r="K68" i="51"/>
  <c r="J73" i="51"/>
  <c r="J75" i="51"/>
  <c r="J76" i="51"/>
  <c r="K76" i="51"/>
  <c r="J81" i="51"/>
  <c r="J83" i="51"/>
  <c r="J84" i="51"/>
  <c r="K84" i="51"/>
  <c r="J85" i="51"/>
  <c r="J86" i="51"/>
  <c r="J87" i="51"/>
  <c r="J88" i="51"/>
  <c r="K88" i="51" s="1"/>
  <c r="J93" i="51"/>
  <c r="J94" i="51"/>
  <c r="J95" i="51"/>
  <c r="J96" i="51"/>
  <c r="K96" i="51" s="1"/>
  <c r="J5" i="52"/>
  <c r="J6" i="52"/>
  <c r="J8" i="52"/>
  <c r="K8" i="52" s="1"/>
  <c r="J9" i="52"/>
  <c r="J10" i="52"/>
  <c r="J12" i="52"/>
  <c r="K12" i="52" s="1"/>
  <c r="J17" i="52"/>
  <c r="J18" i="52"/>
  <c r="J19" i="52"/>
  <c r="J20" i="52"/>
  <c r="K20" i="52" s="1"/>
  <c r="J21" i="52"/>
  <c r="J22" i="52"/>
  <c r="J24" i="52"/>
  <c r="K24" i="52"/>
  <c r="J25" i="52"/>
  <c r="J26" i="52"/>
  <c r="J27" i="52"/>
  <c r="J28" i="52"/>
  <c r="K28" i="52" s="1"/>
  <c r="J29" i="52"/>
  <c r="J30" i="52"/>
  <c r="K29" i="52" s="1"/>
  <c r="J32" i="52"/>
  <c r="K32" i="52" s="1"/>
  <c r="J33" i="52"/>
  <c r="J34" i="52"/>
  <c r="J36" i="52"/>
  <c r="K36" i="52" s="1"/>
  <c r="J37" i="52"/>
  <c r="K37" i="52" s="1"/>
  <c r="J38" i="52"/>
  <c r="J39" i="52"/>
  <c r="J40" i="52"/>
  <c r="K40" i="52" s="1"/>
  <c r="J41" i="52"/>
  <c r="J42" i="52"/>
  <c r="J43" i="52"/>
  <c r="J44" i="52"/>
  <c r="K44" i="52"/>
  <c r="J45" i="52"/>
  <c r="J46" i="52"/>
  <c r="K45" i="52" s="1"/>
  <c r="J47" i="52"/>
  <c r="J48" i="52"/>
  <c r="K48" i="52" s="1"/>
  <c r="J49" i="52"/>
  <c r="J50" i="52"/>
  <c r="J52" i="52"/>
  <c r="K52" i="52" s="1"/>
  <c r="J65" i="52"/>
  <c r="K65" i="52" s="1"/>
  <c r="L65" i="52" s="1"/>
  <c r="J66" i="52"/>
  <c r="J67" i="52"/>
  <c r="J68" i="52"/>
  <c r="K68" i="52" s="1"/>
  <c r="J69" i="52"/>
  <c r="J70" i="52"/>
  <c r="J71" i="52"/>
  <c r="J72" i="52"/>
  <c r="K72" i="52" s="1"/>
  <c r="J73" i="52"/>
  <c r="K73" i="52" s="1"/>
  <c r="J74" i="52"/>
  <c r="J75" i="52"/>
  <c r="J76" i="52"/>
  <c r="K76" i="52" s="1"/>
  <c r="J77" i="52"/>
  <c r="J79" i="52"/>
  <c r="J80" i="52"/>
  <c r="K80" i="52" s="1"/>
  <c r="J81" i="52"/>
  <c r="J82" i="52"/>
  <c r="J83" i="52"/>
  <c r="J84" i="52"/>
  <c r="K84" i="52"/>
  <c r="J85" i="52"/>
  <c r="J86" i="52"/>
  <c r="J87" i="52"/>
  <c r="J88" i="52"/>
  <c r="K88" i="52" s="1"/>
  <c r="J93" i="52"/>
  <c r="J94" i="52"/>
  <c r="J95" i="52"/>
  <c r="J96" i="52"/>
  <c r="K96" i="52"/>
  <c r="J97" i="52"/>
  <c r="J98" i="52"/>
  <c r="K97" i="52" s="1"/>
  <c r="J99" i="52"/>
  <c r="J100" i="52"/>
  <c r="K100" i="52" s="1"/>
  <c r="J17" i="53"/>
  <c r="J18" i="53"/>
  <c r="J20" i="53"/>
  <c r="K20" i="53" s="1"/>
  <c r="J25" i="53"/>
  <c r="K25" i="53" s="1"/>
  <c r="J26" i="53"/>
  <c r="J27" i="53"/>
  <c r="J28" i="53"/>
  <c r="K28" i="53" s="1"/>
  <c r="J33" i="53"/>
  <c r="J34" i="53"/>
  <c r="J35" i="53"/>
  <c r="J36" i="53"/>
  <c r="K36" i="53"/>
  <c r="J45" i="53"/>
  <c r="J46" i="53"/>
  <c r="K45" i="53" s="1"/>
  <c r="J47" i="53"/>
  <c r="J48" i="53"/>
  <c r="K48" i="53" s="1"/>
  <c r="J53" i="53"/>
  <c r="J54" i="53"/>
  <c r="J55" i="53"/>
  <c r="J56" i="53"/>
  <c r="K56" i="53" s="1"/>
  <c r="J65" i="53"/>
  <c r="K65" i="53" s="1"/>
  <c r="J66" i="53"/>
  <c r="J67" i="53"/>
  <c r="J68" i="53"/>
  <c r="K68" i="53" s="1"/>
  <c r="J73" i="53"/>
  <c r="J74" i="53"/>
  <c r="J75" i="53"/>
  <c r="J76" i="53"/>
  <c r="K76" i="53"/>
  <c r="J77" i="53"/>
  <c r="J78" i="53"/>
  <c r="J79" i="53"/>
  <c r="K77" i="53"/>
  <c r="J80" i="53"/>
  <c r="K80" i="53"/>
  <c r="J81" i="53"/>
  <c r="J82" i="53"/>
  <c r="J83" i="53"/>
  <c r="J84" i="53"/>
  <c r="K84" i="53" s="1"/>
  <c r="J85" i="53"/>
  <c r="J86" i="53"/>
  <c r="J87" i="53"/>
  <c r="J88" i="53"/>
  <c r="K88" i="53" s="1"/>
  <c r="J89" i="53"/>
  <c r="J91" i="53"/>
  <c r="J92" i="53"/>
  <c r="K92" i="53" s="1"/>
  <c r="J93" i="53"/>
  <c r="J94" i="53"/>
  <c r="J95" i="53"/>
  <c r="J96" i="53"/>
  <c r="K96" i="53" s="1"/>
  <c r="J97" i="53"/>
  <c r="J98" i="53"/>
  <c r="J99" i="53"/>
  <c r="J100" i="53"/>
  <c r="K100" i="53"/>
  <c r="J17" i="54"/>
  <c r="J18" i="54"/>
  <c r="K17" i="54" s="1"/>
  <c r="J19" i="54"/>
  <c r="J20" i="54"/>
  <c r="K20" i="54" s="1"/>
  <c r="J21" i="54"/>
  <c r="J22" i="54"/>
  <c r="J24" i="54"/>
  <c r="K24" i="54" s="1"/>
  <c r="J25" i="54"/>
  <c r="J26" i="54"/>
  <c r="J27" i="54"/>
  <c r="J28" i="54"/>
  <c r="K28" i="54" s="1"/>
  <c r="J29" i="54"/>
  <c r="J30" i="54"/>
  <c r="J31" i="54"/>
  <c r="J32" i="54"/>
  <c r="K32" i="54" s="1"/>
  <c r="J33" i="54"/>
  <c r="K33" i="54" s="1"/>
  <c r="J34" i="54"/>
  <c r="J36" i="54"/>
  <c r="K36" i="54" s="1"/>
  <c r="J41" i="54"/>
  <c r="J42" i="54"/>
  <c r="J44" i="54"/>
  <c r="K44" i="54" s="1"/>
  <c r="J45" i="54"/>
  <c r="J46" i="54"/>
  <c r="J47" i="54"/>
  <c r="J48" i="54"/>
  <c r="K48" i="54"/>
  <c r="J49" i="54"/>
  <c r="J50" i="54"/>
  <c r="J52" i="54"/>
  <c r="K52" i="54"/>
  <c r="J53" i="54"/>
  <c r="J54" i="54"/>
  <c r="J56" i="54"/>
  <c r="K56" i="54"/>
  <c r="J61" i="54"/>
  <c r="J62" i="54"/>
  <c r="J64" i="54"/>
  <c r="K64" i="54"/>
  <c r="J65" i="54"/>
  <c r="J66" i="54"/>
  <c r="J67" i="54"/>
  <c r="J68" i="54"/>
  <c r="K68" i="54" s="1"/>
  <c r="J73" i="54"/>
  <c r="J75" i="54"/>
  <c r="J76" i="54"/>
  <c r="K76" i="54" s="1"/>
  <c r="J81" i="54"/>
  <c r="K81" i="54" s="1"/>
  <c r="J83" i="54"/>
  <c r="J84" i="54"/>
  <c r="K84" i="54" s="1"/>
  <c r="J85" i="54"/>
  <c r="J86" i="54"/>
  <c r="J87" i="54"/>
  <c r="J88" i="54"/>
  <c r="K88" i="54" s="1"/>
  <c r="J93" i="54"/>
  <c r="J95" i="54"/>
  <c r="J96" i="54"/>
  <c r="K96" i="54" s="1"/>
  <c r="J97" i="54"/>
  <c r="J98" i="54"/>
  <c r="J99" i="54"/>
  <c r="J100" i="54"/>
  <c r="K100" i="54" s="1"/>
  <c r="J17" i="55"/>
  <c r="J18" i="55"/>
  <c r="J19" i="55"/>
  <c r="J20" i="55"/>
  <c r="K20" i="55" s="1"/>
  <c r="J25" i="55"/>
  <c r="J26" i="55"/>
  <c r="J27" i="55"/>
  <c r="J28" i="55"/>
  <c r="K28" i="55" s="1"/>
  <c r="J29" i="55"/>
  <c r="J30" i="55"/>
  <c r="J32" i="55"/>
  <c r="K32" i="55" s="1"/>
  <c r="J33" i="55"/>
  <c r="J34" i="55"/>
  <c r="J36" i="55"/>
  <c r="K36" i="55" s="1"/>
  <c r="J41" i="55"/>
  <c r="J42" i="55"/>
  <c r="J44" i="55"/>
  <c r="K44" i="55" s="1"/>
  <c r="J45" i="55"/>
  <c r="J46" i="55"/>
  <c r="J47" i="55"/>
  <c r="J48" i="55"/>
  <c r="K48" i="55" s="1"/>
  <c r="J65" i="55"/>
  <c r="J66" i="55"/>
  <c r="J67" i="55"/>
  <c r="J68" i="55"/>
  <c r="K68" i="55" s="1"/>
  <c r="J73" i="55"/>
  <c r="J75" i="55"/>
  <c r="J76" i="55"/>
  <c r="K76" i="55" s="1"/>
  <c r="J77" i="55"/>
  <c r="J78" i="55"/>
  <c r="J79" i="55"/>
  <c r="J80" i="55"/>
  <c r="K80" i="55"/>
  <c r="J81" i="55"/>
  <c r="J82" i="55"/>
  <c r="J83" i="55"/>
  <c r="J84" i="55"/>
  <c r="K84" i="55" s="1"/>
  <c r="J85" i="55"/>
  <c r="J86" i="55"/>
  <c r="J87" i="55"/>
  <c r="J88" i="55"/>
  <c r="K88" i="55" s="1"/>
  <c r="J89" i="55"/>
  <c r="J91" i="55"/>
  <c r="J92" i="55"/>
  <c r="K92" i="55" s="1"/>
  <c r="J93" i="55"/>
  <c r="J95" i="55"/>
  <c r="J96" i="55"/>
  <c r="K96" i="55" s="1"/>
  <c r="J97" i="55"/>
  <c r="J98" i="55"/>
  <c r="J99" i="55"/>
  <c r="J100" i="55"/>
  <c r="K100" i="55" s="1"/>
  <c r="J17" i="56"/>
  <c r="J18" i="56"/>
  <c r="J19" i="56"/>
  <c r="J20" i="56"/>
  <c r="K20" i="56"/>
  <c r="J21" i="56"/>
  <c r="J22" i="56"/>
  <c r="K21" i="56" s="1"/>
  <c r="L21" i="56" s="1"/>
  <c r="J24" i="56"/>
  <c r="K24" i="56"/>
  <c r="J25" i="56"/>
  <c r="K25" i="56"/>
  <c r="J26" i="56"/>
  <c r="J27" i="56"/>
  <c r="J28" i="56"/>
  <c r="K28" i="56" s="1"/>
  <c r="J29" i="56"/>
  <c r="J30" i="56"/>
  <c r="J32" i="56"/>
  <c r="K32" i="56" s="1"/>
  <c r="J33" i="56"/>
  <c r="J34" i="56"/>
  <c r="J35" i="56"/>
  <c r="J36" i="56"/>
  <c r="K36" i="56" s="1"/>
  <c r="J41" i="56"/>
  <c r="K41" i="56" s="1"/>
  <c r="J42" i="56"/>
  <c r="J43" i="56"/>
  <c r="J44" i="56"/>
  <c r="K44" i="56" s="1"/>
  <c r="J45" i="56"/>
  <c r="J46" i="56"/>
  <c r="J47" i="56"/>
  <c r="J48" i="56"/>
  <c r="K48" i="56"/>
  <c r="J49" i="56"/>
  <c r="K49" i="56"/>
  <c r="J50" i="56"/>
  <c r="J52" i="56"/>
  <c r="K52" i="56" s="1"/>
  <c r="J61" i="56"/>
  <c r="J62" i="56"/>
  <c r="J64" i="56"/>
  <c r="K64" i="56" s="1"/>
  <c r="J65" i="56"/>
  <c r="K65" i="56" s="1"/>
  <c r="J66" i="56"/>
  <c r="J67" i="56"/>
  <c r="J68" i="56"/>
  <c r="K68" i="56" s="1"/>
  <c r="J73" i="56"/>
  <c r="K73" i="56" s="1"/>
  <c r="J75" i="56"/>
  <c r="J76" i="56"/>
  <c r="K76" i="56" s="1"/>
  <c r="J77" i="56"/>
  <c r="J78" i="56"/>
  <c r="J79" i="56"/>
  <c r="J80" i="56"/>
  <c r="K80" i="56" s="1"/>
  <c r="J81" i="56"/>
  <c r="K81" i="56" s="1"/>
  <c r="L81" i="56" s="1"/>
  <c r="J82" i="56"/>
  <c r="J83" i="56"/>
  <c r="J84" i="56"/>
  <c r="K84" i="56" s="1"/>
  <c r="J85" i="56"/>
  <c r="J86" i="56"/>
  <c r="J87" i="56"/>
  <c r="J88" i="56"/>
  <c r="K88" i="56" s="1"/>
  <c r="J89" i="56"/>
  <c r="K89" i="56" s="1"/>
  <c r="J91" i="56"/>
  <c r="J92" i="56"/>
  <c r="K92" i="56" s="1"/>
  <c r="J93" i="56"/>
  <c r="K93" i="56" s="1"/>
  <c r="J95" i="56"/>
  <c r="J96" i="56"/>
  <c r="K96" i="56" s="1"/>
  <c r="J97" i="56"/>
  <c r="K97" i="56" s="1"/>
  <c r="J98" i="56"/>
  <c r="J99" i="56"/>
  <c r="J100" i="56"/>
  <c r="K100" i="56" s="1"/>
  <c r="J17" i="57"/>
  <c r="J18" i="57"/>
  <c r="J20" i="57"/>
  <c r="K20" i="57" s="1"/>
  <c r="J21" i="57"/>
  <c r="J22" i="57"/>
  <c r="J24" i="57"/>
  <c r="K24" i="57" s="1"/>
  <c r="J25" i="57"/>
  <c r="J26" i="57"/>
  <c r="J27" i="57"/>
  <c r="J28" i="57"/>
  <c r="K28" i="57" s="1"/>
  <c r="J33" i="57"/>
  <c r="K33" i="57" s="1"/>
  <c r="J34" i="57"/>
  <c r="J36" i="57"/>
  <c r="K36" i="57" s="1"/>
  <c r="J45" i="57"/>
  <c r="J46" i="57"/>
  <c r="J47" i="57"/>
  <c r="J48" i="57"/>
  <c r="K48" i="57" s="1"/>
  <c r="J49" i="57"/>
  <c r="J50" i="57"/>
  <c r="J52" i="57"/>
  <c r="K52" i="57" s="1"/>
  <c r="J65" i="57"/>
  <c r="J66" i="57"/>
  <c r="J67" i="57"/>
  <c r="J68" i="57"/>
  <c r="K68" i="57" s="1"/>
  <c r="J73" i="57"/>
  <c r="K73" i="57" s="1"/>
  <c r="J75" i="57"/>
  <c r="J76" i="57"/>
  <c r="K76" i="57" s="1"/>
  <c r="J81" i="57"/>
  <c r="J82" i="57"/>
  <c r="J83" i="57"/>
  <c r="J84" i="57"/>
  <c r="K84" i="57" s="1"/>
  <c r="J85" i="57"/>
  <c r="J87" i="57"/>
  <c r="J88" i="57"/>
  <c r="K88" i="57" s="1"/>
  <c r="J93" i="57"/>
  <c r="J94" i="57"/>
  <c r="J95" i="57"/>
  <c r="J96" i="57"/>
  <c r="K96" i="57" s="1"/>
  <c r="J97" i="57"/>
  <c r="K97" i="57" s="1"/>
  <c r="J99" i="57"/>
  <c r="J100" i="57"/>
  <c r="K100" i="57" s="1"/>
  <c r="J17" i="58"/>
  <c r="J18" i="58"/>
  <c r="J19" i="58"/>
  <c r="J20" i="58"/>
  <c r="K20" i="58" s="1"/>
  <c r="J21" i="58"/>
  <c r="J22" i="58"/>
  <c r="J24" i="58"/>
  <c r="K24" i="58" s="1"/>
  <c r="J25" i="58"/>
  <c r="J26" i="58"/>
  <c r="J27" i="58"/>
  <c r="J28" i="58"/>
  <c r="K28" i="58" s="1"/>
  <c r="J29" i="58"/>
  <c r="K29" i="58" s="1"/>
  <c r="J30" i="58"/>
  <c r="J32" i="58"/>
  <c r="K32" i="58" s="1"/>
  <c r="J33" i="58"/>
  <c r="J34" i="58"/>
  <c r="J36" i="58"/>
  <c r="K36" i="58" s="1"/>
  <c r="J41" i="58"/>
  <c r="J42" i="58"/>
  <c r="J43" i="58"/>
  <c r="J44" i="58"/>
  <c r="K44" i="58"/>
  <c r="J45" i="58"/>
  <c r="J46" i="58"/>
  <c r="K45" i="58" s="1"/>
  <c r="J47" i="58"/>
  <c r="J48" i="58"/>
  <c r="K48" i="58" s="1"/>
  <c r="J49" i="58"/>
  <c r="J50" i="58"/>
  <c r="J52" i="58"/>
  <c r="K52" i="58" s="1"/>
  <c r="J61" i="58"/>
  <c r="K61" i="58" s="1"/>
  <c r="J62" i="58"/>
  <c r="J64" i="58"/>
  <c r="K64" i="58" s="1"/>
  <c r="J65" i="58"/>
  <c r="J66" i="58"/>
  <c r="J67" i="58"/>
  <c r="J68" i="58"/>
  <c r="K68" i="58" s="1"/>
  <c r="J73" i="58"/>
  <c r="J74" i="58"/>
  <c r="J75" i="58"/>
  <c r="J76" i="58"/>
  <c r="K76" i="58" s="1"/>
  <c r="J77" i="58"/>
  <c r="J78" i="58"/>
  <c r="J79" i="58"/>
  <c r="J80" i="58"/>
  <c r="K80" i="58" s="1"/>
  <c r="J81" i="58"/>
  <c r="J82" i="58"/>
  <c r="J83" i="58"/>
  <c r="J84" i="58"/>
  <c r="K84" i="58" s="1"/>
  <c r="J85" i="58"/>
  <c r="J86" i="58"/>
  <c r="J87" i="58"/>
  <c r="J88" i="58"/>
  <c r="K88" i="58" s="1"/>
  <c r="J89" i="58"/>
  <c r="J90" i="58"/>
  <c r="J92" i="58"/>
  <c r="K92" i="58" s="1"/>
  <c r="J93" i="58"/>
  <c r="K93" i="58" s="1"/>
  <c r="J95" i="58"/>
  <c r="J96" i="58"/>
  <c r="K96" i="58" s="1"/>
  <c r="J97" i="58"/>
  <c r="J98" i="58"/>
  <c r="J99" i="58"/>
  <c r="J100" i="58"/>
  <c r="K100" i="58" s="1"/>
  <c r="J17" i="59"/>
  <c r="J18" i="59"/>
  <c r="J20" i="59"/>
  <c r="K20" i="59" s="1"/>
  <c r="J21" i="59"/>
  <c r="J22" i="59"/>
  <c r="J24" i="59"/>
  <c r="K24" i="59" s="1"/>
  <c r="J25" i="59"/>
  <c r="J26" i="59"/>
  <c r="J27" i="59"/>
  <c r="J28" i="59"/>
  <c r="K28" i="59"/>
  <c r="J33" i="59"/>
  <c r="J34" i="59"/>
  <c r="J35" i="59"/>
  <c r="J36" i="59"/>
  <c r="K36" i="59" s="1"/>
  <c r="J37" i="59"/>
  <c r="J38" i="59"/>
  <c r="J39" i="59"/>
  <c r="J40" i="59"/>
  <c r="K40" i="59"/>
  <c r="J41" i="59"/>
  <c r="J42" i="59"/>
  <c r="J44" i="59"/>
  <c r="K44" i="59"/>
  <c r="J45" i="59"/>
  <c r="J46" i="59"/>
  <c r="J47" i="59"/>
  <c r="J48" i="59"/>
  <c r="K48" i="59" s="1"/>
  <c r="J49" i="59"/>
  <c r="J50" i="59"/>
  <c r="J52" i="59"/>
  <c r="K52" i="59" s="1"/>
  <c r="J53" i="59"/>
  <c r="J54" i="59"/>
  <c r="J56" i="59"/>
  <c r="K56" i="59" s="1"/>
  <c r="J57" i="59"/>
  <c r="J58" i="59"/>
  <c r="J59" i="59"/>
  <c r="J60" i="59"/>
  <c r="K60" i="59"/>
  <c r="J65" i="59"/>
  <c r="J66" i="59"/>
  <c r="J67" i="59"/>
  <c r="J68" i="59"/>
  <c r="K68" i="59" s="1"/>
  <c r="J69" i="59"/>
  <c r="J70" i="59"/>
  <c r="J71" i="59"/>
  <c r="J72" i="59"/>
  <c r="K72" i="59" s="1"/>
  <c r="J73" i="59"/>
  <c r="J74" i="59"/>
  <c r="J75" i="59"/>
  <c r="J76" i="59"/>
  <c r="K76" i="59" s="1"/>
  <c r="J77" i="59"/>
  <c r="K77" i="59" s="1"/>
  <c r="J79" i="59"/>
  <c r="J80" i="59"/>
  <c r="K80" i="59" s="1"/>
  <c r="J85" i="59"/>
  <c r="J86" i="59"/>
  <c r="J87" i="59"/>
  <c r="J88" i="59"/>
  <c r="K88" i="59" s="1"/>
  <c r="J97" i="59"/>
  <c r="J98" i="59"/>
  <c r="J99" i="59"/>
  <c r="J100" i="59"/>
  <c r="K100" i="59" s="1"/>
  <c r="J17" i="60"/>
  <c r="K17" i="60" s="1"/>
  <c r="J18" i="60"/>
  <c r="J19" i="60"/>
  <c r="J20" i="60"/>
  <c r="K20" i="60" s="1"/>
  <c r="J21" i="60"/>
  <c r="J22" i="60"/>
  <c r="J24" i="60"/>
  <c r="K24" i="60" s="1"/>
  <c r="J25" i="60"/>
  <c r="K25" i="60" s="1"/>
  <c r="J26" i="60"/>
  <c r="J27" i="60"/>
  <c r="J28" i="60"/>
  <c r="K28" i="60" s="1"/>
  <c r="J33" i="60"/>
  <c r="K33" i="60" s="1"/>
  <c r="J34" i="60"/>
  <c r="J35" i="60"/>
  <c r="J36" i="60"/>
  <c r="K36" i="60" s="1"/>
  <c r="J37" i="60"/>
  <c r="J38" i="60"/>
  <c r="J40" i="60"/>
  <c r="K40" i="60" s="1"/>
  <c r="J41" i="60"/>
  <c r="J42" i="60"/>
  <c r="J44" i="60"/>
  <c r="K44" i="60" s="1"/>
  <c r="J45" i="60"/>
  <c r="J46" i="60"/>
  <c r="J47" i="60"/>
  <c r="J48" i="60"/>
  <c r="K48" i="60" s="1"/>
  <c r="J57" i="60"/>
  <c r="J58" i="60"/>
  <c r="J59" i="60"/>
  <c r="J60" i="60"/>
  <c r="K60" i="60"/>
  <c r="J65" i="60"/>
  <c r="J66" i="60"/>
  <c r="K65" i="60" s="1"/>
  <c r="J67" i="60"/>
  <c r="J68" i="60"/>
  <c r="K68" i="60" s="1"/>
  <c r="J69" i="60"/>
  <c r="J70" i="60"/>
  <c r="J72" i="60"/>
  <c r="K72" i="60" s="1"/>
  <c r="J73" i="60"/>
  <c r="J74" i="60"/>
  <c r="J75" i="60"/>
  <c r="J76" i="60"/>
  <c r="K76" i="60"/>
  <c r="J77" i="60"/>
  <c r="J78" i="60"/>
  <c r="J79" i="60"/>
  <c r="J80" i="60"/>
  <c r="K80" i="60" s="1"/>
  <c r="J81" i="60"/>
  <c r="J82" i="60"/>
  <c r="J83" i="60"/>
  <c r="J84" i="60"/>
  <c r="K84" i="60" s="1"/>
  <c r="J85" i="60"/>
  <c r="J86" i="60"/>
  <c r="J87" i="60"/>
  <c r="J88" i="60"/>
  <c r="K88" i="60" s="1"/>
  <c r="J93" i="60"/>
  <c r="K93" i="60" s="1"/>
  <c r="J95" i="60"/>
  <c r="L93" i="60"/>
  <c r="J96" i="60"/>
  <c r="K96" i="60"/>
  <c r="J97" i="60"/>
  <c r="J99" i="60"/>
  <c r="J100" i="60"/>
  <c r="K100" i="60"/>
  <c r="J17" i="61"/>
  <c r="J18" i="61"/>
  <c r="J19" i="61"/>
  <c r="J20" i="61"/>
  <c r="K20" i="61" s="1"/>
  <c r="J21" i="61"/>
  <c r="J22" i="61"/>
  <c r="J24" i="61"/>
  <c r="K24" i="61" s="1"/>
  <c r="J25" i="61"/>
  <c r="J26" i="61"/>
  <c r="J27" i="61"/>
  <c r="J28" i="61"/>
  <c r="K28" i="61" s="1"/>
  <c r="J33" i="61"/>
  <c r="K33" i="61" s="1"/>
  <c r="J34" i="61"/>
  <c r="L33" i="61"/>
  <c r="J36" i="61"/>
  <c r="K36" i="61"/>
  <c r="J37" i="61"/>
  <c r="J38" i="61"/>
  <c r="J39" i="61"/>
  <c r="J40" i="61"/>
  <c r="K40" i="61" s="1"/>
  <c r="J41" i="61"/>
  <c r="J42" i="61"/>
  <c r="J43" i="61"/>
  <c r="J44" i="61"/>
  <c r="K44" i="61" s="1"/>
  <c r="J45" i="61"/>
  <c r="J46" i="61"/>
  <c r="J47" i="61"/>
  <c r="J48" i="61"/>
  <c r="K48" i="61" s="1"/>
  <c r="J53" i="61"/>
  <c r="K53" i="61" s="1"/>
  <c r="J54" i="61"/>
  <c r="J56" i="61"/>
  <c r="K56" i="61" s="1"/>
  <c r="J57" i="61"/>
  <c r="J58" i="61"/>
  <c r="J59" i="61"/>
  <c r="J60" i="61"/>
  <c r="K60" i="61" s="1"/>
  <c r="J61" i="61"/>
  <c r="J62" i="61"/>
  <c r="J64" i="61"/>
  <c r="K64" i="61" s="1"/>
  <c r="J65" i="61"/>
  <c r="J66" i="61"/>
  <c r="J67" i="61"/>
  <c r="J68" i="61"/>
  <c r="K68" i="61" s="1"/>
  <c r="J73" i="61"/>
  <c r="J74" i="61"/>
  <c r="J75" i="61"/>
  <c r="J76" i="61"/>
  <c r="K76" i="61" s="1"/>
  <c r="J77" i="61"/>
  <c r="K77" i="61" s="1"/>
  <c r="J78" i="61"/>
  <c r="J79" i="61"/>
  <c r="J80" i="61"/>
  <c r="K80" i="61" s="1"/>
  <c r="J81" i="61"/>
  <c r="J82" i="61"/>
  <c r="J83" i="61"/>
  <c r="J84" i="61"/>
  <c r="K84" i="61" s="1"/>
  <c r="J85" i="61"/>
  <c r="J86" i="61"/>
  <c r="J87" i="61"/>
  <c r="J88" i="61"/>
  <c r="K88" i="61" s="1"/>
  <c r="J93" i="61"/>
  <c r="J95" i="61"/>
  <c r="J96" i="61"/>
  <c r="K96" i="61" s="1"/>
  <c r="J97" i="61"/>
  <c r="K97" i="61" s="1"/>
  <c r="J98" i="61"/>
  <c r="J99" i="61"/>
  <c r="J100" i="61"/>
  <c r="K100" i="61" s="1"/>
  <c r="J17" i="62"/>
  <c r="J18" i="62"/>
  <c r="J19" i="62"/>
  <c r="J20" i="62"/>
  <c r="K20" i="62" s="1"/>
  <c r="J25" i="62"/>
  <c r="J26" i="62"/>
  <c r="J27" i="62"/>
  <c r="J28" i="62"/>
  <c r="K28" i="62"/>
  <c r="J29" i="62"/>
  <c r="J30" i="62"/>
  <c r="J32" i="62"/>
  <c r="K32" i="62"/>
  <c r="J33" i="62"/>
  <c r="J34" i="62"/>
  <c r="J35" i="62"/>
  <c r="J36" i="62"/>
  <c r="K36" i="62" s="1"/>
  <c r="J45" i="62"/>
  <c r="J46" i="62"/>
  <c r="J47" i="62"/>
  <c r="J48" i="62"/>
  <c r="K48" i="62" s="1"/>
  <c r="J65" i="62"/>
  <c r="J66" i="62"/>
  <c r="J67" i="62"/>
  <c r="J68" i="62"/>
  <c r="K68" i="62" s="1"/>
  <c r="J73" i="62"/>
  <c r="K73" i="62" s="1"/>
  <c r="J75" i="62"/>
  <c r="J76" i="62"/>
  <c r="K76" i="62" s="1"/>
  <c r="J81" i="62"/>
  <c r="J82" i="62"/>
  <c r="J83" i="62"/>
  <c r="J84" i="62"/>
  <c r="K84" i="62" s="1"/>
  <c r="J85" i="62"/>
  <c r="J86" i="62"/>
  <c r="J87" i="62"/>
  <c r="J88" i="62"/>
  <c r="K88" i="62" s="1"/>
  <c r="J93" i="62"/>
  <c r="J95" i="62"/>
  <c r="J96" i="62"/>
  <c r="K96" i="62" s="1"/>
  <c r="J97" i="62"/>
  <c r="K97" i="62" s="1"/>
  <c r="J99" i="62"/>
  <c r="J100" i="62"/>
  <c r="K100" i="62" s="1"/>
  <c r="J17" i="63"/>
  <c r="J18" i="63"/>
  <c r="J19" i="63"/>
  <c r="J20" i="63"/>
  <c r="K20" i="63" s="1"/>
  <c r="J25" i="63"/>
  <c r="J26" i="63"/>
  <c r="J27" i="63"/>
  <c r="J28" i="63"/>
  <c r="K28" i="63" s="1"/>
  <c r="J29" i="63"/>
  <c r="K29" i="63" s="1"/>
  <c r="L29" i="63" s="1"/>
  <c r="J30" i="63"/>
  <c r="J32" i="63"/>
  <c r="K32" i="63" s="1"/>
  <c r="J33" i="63"/>
  <c r="J34" i="63"/>
  <c r="J36" i="63"/>
  <c r="K36" i="63" s="1"/>
  <c r="J41" i="63"/>
  <c r="K41" i="63" s="1"/>
  <c r="J42" i="63"/>
  <c r="J44" i="63"/>
  <c r="K44" i="63" s="1"/>
  <c r="L41" i="63" s="1"/>
  <c r="J45" i="63"/>
  <c r="J46" i="63"/>
  <c r="J47" i="63"/>
  <c r="K45" i="63" s="1"/>
  <c r="L45" i="63" s="1"/>
  <c r="J48" i="63"/>
  <c r="K48" i="63" s="1"/>
  <c r="J49" i="63"/>
  <c r="K49" i="63" s="1"/>
  <c r="J50" i="63"/>
  <c r="L49" i="63"/>
  <c r="J52" i="63"/>
  <c r="K52" i="63" s="1"/>
  <c r="J53" i="63"/>
  <c r="J54" i="63"/>
  <c r="J56" i="63"/>
  <c r="K56" i="63" s="1"/>
  <c r="J65" i="63"/>
  <c r="J66" i="63"/>
  <c r="J67" i="63"/>
  <c r="J68" i="63"/>
  <c r="K68" i="63" s="1"/>
  <c r="J73" i="63"/>
  <c r="K73" i="63" s="1"/>
  <c r="J74" i="63"/>
  <c r="J75" i="63"/>
  <c r="J76" i="63"/>
  <c r="K76" i="63" s="1"/>
  <c r="J81" i="63"/>
  <c r="J82" i="63"/>
  <c r="J83" i="63"/>
  <c r="J84" i="63"/>
  <c r="K84" i="63" s="1"/>
  <c r="J85" i="63"/>
  <c r="J86" i="63"/>
  <c r="J87" i="63"/>
  <c r="J88" i="63"/>
  <c r="K88" i="63" s="1"/>
  <c r="J93" i="63"/>
  <c r="K93" i="63" s="1"/>
  <c r="J95" i="63"/>
  <c r="J96" i="63"/>
  <c r="K96" i="63" s="1"/>
  <c r="J97" i="63"/>
  <c r="J98" i="63"/>
  <c r="J99" i="63"/>
  <c r="J100" i="63"/>
  <c r="K100" i="63" s="1"/>
  <c r="J17" i="64"/>
  <c r="J18" i="64"/>
  <c r="J19" i="64"/>
  <c r="J20" i="64"/>
  <c r="K20" i="64" s="1"/>
  <c r="J21" i="64"/>
  <c r="J22" i="64"/>
  <c r="J24" i="64"/>
  <c r="K24" i="64" s="1"/>
  <c r="J25" i="64"/>
  <c r="J26" i="64"/>
  <c r="J27" i="64"/>
  <c r="J28" i="64"/>
  <c r="K28" i="64" s="1"/>
  <c r="J33" i="64"/>
  <c r="J34" i="64"/>
  <c r="J35" i="64"/>
  <c r="J36" i="64"/>
  <c r="K36" i="64" s="1"/>
  <c r="J41" i="64"/>
  <c r="J42" i="64"/>
  <c r="J43" i="64"/>
  <c r="J44" i="64"/>
  <c r="K44" i="64" s="1"/>
  <c r="J45" i="64"/>
  <c r="K45" i="64" s="1"/>
  <c r="J46" i="64"/>
  <c r="J47" i="64"/>
  <c r="J48" i="64"/>
  <c r="K48" i="64" s="1"/>
  <c r="J49" i="64"/>
  <c r="K49" i="64" s="1"/>
  <c r="J50" i="64"/>
  <c r="J52" i="64"/>
  <c r="K52" i="64" s="1"/>
  <c r="J53" i="64"/>
  <c r="J54" i="64"/>
  <c r="K53" i="64" s="1"/>
  <c r="J55" i="64"/>
  <c r="J56" i="64"/>
  <c r="K56" i="64" s="1"/>
  <c r="J65" i="64"/>
  <c r="J66" i="64"/>
  <c r="J67" i="64"/>
  <c r="J68" i="64"/>
  <c r="K68" i="64" s="1"/>
  <c r="J73" i="64"/>
  <c r="J74" i="64"/>
  <c r="K73" i="64" s="1"/>
  <c r="J75" i="64"/>
  <c r="J76" i="64"/>
  <c r="K76" i="64" s="1"/>
  <c r="J77" i="64"/>
  <c r="J78" i="64"/>
  <c r="J79" i="64"/>
  <c r="J80" i="64"/>
  <c r="K80" i="64" s="1"/>
  <c r="J81" i="64"/>
  <c r="J82" i="64"/>
  <c r="J83" i="64"/>
  <c r="J84" i="64"/>
  <c r="K84" i="64" s="1"/>
  <c r="J85" i="64"/>
  <c r="J86" i="64"/>
  <c r="J87" i="64"/>
  <c r="J88" i="64"/>
  <c r="K88" i="64" s="1"/>
  <c r="J93" i="64"/>
  <c r="K93" i="64" s="1"/>
  <c r="J95" i="64"/>
  <c r="J96" i="64"/>
  <c r="K96" i="64" s="1"/>
  <c r="J97" i="64"/>
  <c r="J98" i="64"/>
  <c r="J99" i="64"/>
  <c r="J100" i="64"/>
  <c r="K100" i="64" s="1"/>
  <c r="J13" i="65"/>
  <c r="J14" i="65"/>
  <c r="K13" i="65" s="1"/>
  <c r="J15" i="65"/>
  <c r="J16" i="65"/>
  <c r="K16" i="65" s="1"/>
  <c r="J17" i="65"/>
  <c r="J18" i="65"/>
  <c r="J19" i="65"/>
  <c r="J20" i="65"/>
  <c r="K20" i="65" s="1"/>
  <c r="J21" i="65"/>
  <c r="J22" i="65"/>
  <c r="J24" i="65"/>
  <c r="K24" i="65" s="1"/>
  <c r="J25" i="65"/>
  <c r="J26" i="65"/>
  <c r="J27" i="65"/>
  <c r="J28" i="65"/>
  <c r="K28" i="65" s="1"/>
  <c r="J33" i="65"/>
  <c r="K33" i="65" s="1"/>
  <c r="J34" i="65"/>
  <c r="J36" i="65"/>
  <c r="K36" i="65" s="1"/>
  <c r="J37" i="65"/>
  <c r="J38" i="65"/>
  <c r="J39" i="65"/>
  <c r="J40" i="65"/>
  <c r="K40" i="65" s="1"/>
  <c r="J41" i="65"/>
  <c r="J42" i="65"/>
  <c r="J44" i="65"/>
  <c r="K44" i="65" s="1"/>
  <c r="J45" i="65"/>
  <c r="K45" i="65" s="1"/>
  <c r="J46" i="65"/>
  <c r="J47" i="65"/>
  <c r="J48" i="65"/>
  <c r="K48" i="65" s="1"/>
  <c r="J49" i="65"/>
  <c r="K49" i="65" s="1"/>
  <c r="J50" i="65"/>
  <c r="J52" i="65"/>
  <c r="K52" i="65" s="1"/>
  <c r="J53" i="65"/>
  <c r="J54" i="65"/>
  <c r="J56" i="65"/>
  <c r="K56" i="65" s="1"/>
  <c r="J57" i="65"/>
  <c r="J58" i="65"/>
  <c r="J60" i="65"/>
  <c r="K60" i="65" s="1"/>
  <c r="J65" i="65"/>
  <c r="J66" i="65"/>
  <c r="J67" i="65"/>
  <c r="J68" i="65"/>
  <c r="K68" i="65" s="1"/>
  <c r="J69" i="65"/>
  <c r="K69" i="65" s="1"/>
  <c r="J70" i="65"/>
  <c r="J72" i="65"/>
  <c r="K72" i="65" s="1"/>
  <c r="J73" i="65"/>
  <c r="K73" i="65" s="1"/>
  <c r="J75" i="65"/>
  <c r="J76" i="65"/>
  <c r="K76" i="65" s="1"/>
  <c r="J77" i="65"/>
  <c r="K77" i="65" s="1"/>
  <c r="J79" i="65"/>
  <c r="J80" i="65"/>
  <c r="K80" i="65" s="1"/>
  <c r="J81" i="65"/>
  <c r="J82" i="65"/>
  <c r="J83" i="65"/>
  <c r="J84" i="65"/>
  <c r="K84" i="65" s="1"/>
  <c r="J85" i="65"/>
  <c r="J86" i="65"/>
  <c r="K85" i="65"/>
  <c r="L85" i="65" s="1"/>
  <c r="J87" i="65"/>
  <c r="J88" i="65"/>
  <c r="K88" i="65" s="1"/>
  <c r="J89" i="65"/>
  <c r="J90" i="65"/>
  <c r="J91" i="65"/>
  <c r="J92" i="65"/>
  <c r="K92" i="65" s="1"/>
  <c r="J93" i="65"/>
  <c r="J94" i="65"/>
  <c r="J95" i="65"/>
  <c r="J96" i="65"/>
  <c r="K96" i="65" s="1"/>
  <c r="J97" i="65"/>
  <c r="K97" i="65" s="1"/>
  <c r="J99" i="65"/>
  <c r="J100" i="65"/>
  <c r="K100" i="65" s="1"/>
  <c r="J17" i="66"/>
  <c r="J18" i="66"/>
  <c r="J19" i="66"/>
  <c r="J20" i="66"/>
  <c r="K20" i="66" s="1"/>
  <c r="J21" i="66"/>
  <c r="J22" i="66"/>
  <c r="J24" i="66"/>
  <c r="K24" i="66" s="1"/>
  <c r="J25" i="66"/>
  <c r="J26" i="66"/>
  <c r="J27" i="66"/>
  <c r="J28" i="66"/>
  <c r="K28" i="66"/>
  <c r="J29" i="66"/>
  <c r="J30" i="66"/>
  <c r="J32" i="66"/>
  <c r="K32" i="66"/>
  <c r="J33" i="66"/>
  <c r="J34" i="66"/>
  <c r="J35" i="66"/>
  <c r="J36" i="66"/>
  <c r="K36" i="66" s="1"/>
  <c r="J37" i="66"/>
  <c r="J38" i="66"/>
  <c r="J39" i="66"/>
  <c r="J40" i="66"/>
  <c r="K40" i="66" s="1"/>
  <c r="J45" i="66"/>
  <c r="J46" i="66"/>
  <c r="J47" i="66"/>
  <c r="J48" i="66"/>
  <c r="K48" i="66" s="1"/>
  <c r="J49" i="66"/>
  <c r="J50" i="66"/>
  <c r="J52" i="66"/>
  <c r="K52" i="66" s="1"/>
  <c r="J53" i="66"/>
  <c r="K53" i="66" s="1"/>
  <c r="J54" i="66"/>
  <c r="J56" i="66"/>
  <c r="K56" i="66" s="1"/>
  <c r="J65" i="66"/>
  <c r="J66" i="66"/>
  <c r="J67" i="66"/>
  <c r="J68" i="66"/>
  <c r="K68" i="66" s="1"/>
  <c r="J73" i="66"/>
  <c r="J74" i="66"/>
  <c r="J75" i="66"/>
  <c r="J76" i="66"/>
  <c r="K76" i="66" s="1"/>
  <c r="J77" i="66"/>
  <c r="J78" i="66"/>
  <c r="J79" i="66"/>
  <c r="J80" i="66"/>
  <c r="K80" i="66" s="1"/>
  <c r="J81" i="66"/>
  <c r="J82" i="66"/>
  <c r="J83" i="66"/>
  <c r="J84" i="66"/>
  <c r="K84" i="66" s="1"/>
  <c r="J85" i="66"/>
  <c r="J86" i="66"/>
  <c r="J87" i="66"/>
  <c r="J88" i="66"/>
  <c r="K88" i="66" s="1"/>
  <c r="J89" i="66"/>
  <c r="J90" i="66"/>
  <c r="J91" i="66"/>
  <c r="J92" i="66"/>
  <c r="K92" i="66" s="1"/>
  <c r="J93" i="66"/>
  <c r="J95" i="66"/>
  <c r="J96" i="66"/>
  <c r="K96" i="66" s="1"/>
  <c r="J97" i="66"/>
  <c r="J98" i="66"/>
  <c r="J99" i="66"/>
  <c r="J100" i="66"/>
  <c r="K100" i="66" s="1"/>
  <c r="J13" i="67"/>
  <c r="K13" i="67" s="1"/>
  <c r="L13" i="67" s="1"/>
  <c r="J14" i="67"/>
  <c r="J16" i="67"/>
  <c r="K16" i="67" s="1"/>
  <c r="J17" i="67"/>
  <c r="J18" i="67"/>
  <c r="J19" i="67"/>
  <c r="J20" i="67"/>
  <c r="K20" i="67" s="1"/>
  <c r="J21" i="67"/>
  <c r="K21" i="67" s="1"/>
  <c r="J22" i="67"/>
  <c r="J24" i="67"/>
  <c r="K24" i="67" s="1"/>
  <c r="J25" i="67"/>
  <c r="K25" i="67" s="1"/>
  <c r="L25" i="67" s="1"/>
  <c r="J26" i="67"/>
  <c r="J27" i="67"/>
  <c r="J28" i="67"/>
  <c r="K28" i="67" s="1"/>
  <c r="J33" i="67"/>
  <c r="K33" i="67" s="1"/>
  <c r="L33" i="67" s="1"/>
  <c r="J34" i="67"/>
  <c r="J35" i="67"/>
  <c r="J36" i="67"/>
  <c r="K36" i="67" s="1"/>
  <c r="J45" i="67"/>
  <c r="J46" i="67"/>
  <c r="J47" i="67"/>
  <c r="J48" i="67"/>
  <c r="K48" i="67"/>
  <c r="J49" i="67"/>
  <c r="J50" i="67"/>
  <c r="J52" i="67"/>
  <c r="K52" i="67"/>
  <c r="J65" i="67"/>
  <c r="J66" i="67"/>
  <c r="J68" i="67"/>
  <c r="K68" i="67"/>
  <c r="J73" i="67"/>
  <c r="J75" i="67"/>
  <c r="J76" i="67"/>
  <c r="K76" i="67"/>
  <c r="J77" i="67"/>
  <c r="J79" i="67"/>
  <c r="J80" i="67"/>
  <c r="K80" i="67"/>
  <c r="J81" i="67"/>
  <c r="J82" i="67"/>
  <c r="J83" i="67"/>
  <c r="J84" i="67"/>
  <c r="K84" i="67" s="1"/>
  <c r="J85" i="67"/>
  <c r="J86" i="67"/>
  <c r="J87" i="67"/>
  <c r="J88" i="67"/>
  <c r="K88" i="67" s="1"/>
  <c r="J89" i="67"/>
  <c r="J91" i="67"/>
  <c r="J92" i="67"/>
  <c r="K92" i="67" s="1"/>
  <c r="J93" i="67"/>
  <c r="J95" i="67"/>
  <c r="J96" i="67"/>
  <c r="K96" i="67"/>
  <c r="J97" i="67"/>
  <c r="J98" i="67"/>
  <c r="J99" i="67"/>
  <c r="J100" i="67"/>
  <c r="K100" i="67" s="1"/>
  <c r="J17" i="68"/>
  <c r="J18" i="68"/>
  <c r="J20" i="68"/>
  <c r="K20" i="68" s="1"/>
  <c r="J21" i="68"/>
  <c r="J22" i="68"/>
  <c r="J24" i="68"/>
  <c r="K24" i="68" s="1"/>
  <c r="J25" i="68"/>
  <c r="K25" i="68"/>
  <c r="J26" i="68"/>
  <c r="J28" i="68"/>
  <c r="K28" i="68" s="1"/>
  <c r="J33" i="68"/>
  <c r="J34" i="68"/>
  <c r="J36" i="68"/>
  <c r="K36" i="68" s="1"/>
  <c r="J37" i="68"/>
  <c r="J38" i="68"/>
  <c r="J40" i="68"/>
  <c r="K40" i="68" s="1"/>
  <c r="J41" i="68"/>
  <c r="J42" i="68"/>
  <c r="J44" i="68"/>
  <c r="K44" i="68" s="1"/>
  <c r="J45" i="68"/>
  <c r="K45" i="68" s="1"/>
  <c r="J46" i="68"/>
  <c r="J48" i="68"/>
  <c r="K48" i="68" s="1"/>
  <c r="J65" i="68"/>
  <c r="J66" i="68"/>
  <c r="J68" i="68"/>
  <c r="K68" i="68" s="1"/>
  <c r="J69" i="68"/>
  <c r="J70" i="68"/>
  <c r="J72" i="68"/>
  <c r="K72" i="68" s="1"/>
  <c r="J73" i="68"/>
  <c r="J74" i="68"/>
  <c r="J75" i="68"/>
  <c r="J76" i="68"/>
  <c r="K76" i="68" s="1"/>
  <c r="J77" i="68"/>
  <c r="J78" i="68"/>
  <c r="J79" i="68"/>
  <c r="J80" i="68"/>
  <c r="K80" i="68" s="1"/>
  <c r="J81" i="68"/>
  <c r="J83" i="68"/>
  <c r="J84" i="68"/>
  <c r="K84" i="68" s="1"/>
  <c r="J85" i="68"/>
  <c r="J86" i="68"/>
  <c r="J87" i="68"/>
  <c r="J88" i="68"/>
  <c r="K88" i="68" s="1"/>
  <c r="J93" i="68"/>
  <c r="J95" i="68"/>
  <c r="J96" i="68"/>
  <c r="K96" i="68" s="1"/>
  <c r="J97" i="68"/>
  <c r="J99" i="68"/>
  <c r="J100" i="68"/>
  <c r="K100" i="68" s="1"/>
  <c r="B4" i="21"/>
  <c r="C4" i="21"/>
  <c r="J4" i="21"/>
  <c r="J5" i="21"/>
  <c r="J6" i="21"/>
  <c r="J7" i="21"/>
  <c r="K7" i="21" s="1"/>
  <c r="B8" i="21"/>
  <c r="C8" i="21"/>
  <c r="J8" i="21"/>
  <c r="J9" i="21"/>
  <c r="J10" i="21"/>
  <c r="J11" i="21"/>
  <c r="K11" i="21" s="1"/>
  <c r="B12" i="21"/>
  <c r="C12" i="21"/>
  <c r="J12" i="21"/>
  <c r="J13" i="21"/>
  <c r="J14" i="21"/>
  <c r="J15" i="21"/>
  <c r="K15" i="21" s="1"/>
  <c r="B16" i="21"/>
  <c r="C16" i="21"/>
  <c r="J16" i="21"/>
  <c r="J17" i="21"/>
  <c r="J19" i="21"/>
  <c r="K19" i="21" s="1"/>
  <c r="B20" i="21"/>
  <c r="C20" i="21"/>
  <c r="J20" i="21"/>
  <c r="J21" i="21"/>
  <c r="J22" i="21"/>
  <c r="J23" i="21"/>
  <c r="K23" i="21" s="1"/>
  <c r="B24" i="21"/>
  <c r="C24" i="21"/>
  <c r="J24" i="21"/>
  <c r="J25" i="21"/>
  <c r="J26" i="21"/>
  <c r="J27" i="21"/>
  <c r="K27" i="21" s="1"/>
  <c r="B28" i="21"/>
  <c r="C28" i="21"/>
  <c r="J28" i="21"/>
  <c r="J29" i="21"/>
  <c r="J30" i="21"/>
  <c r="J31" i="21"/>
  <c r="K31" i="21" s="1"/>
  <c r="B32" i="21"/>
  <c r="C32" i="21"/>
  <c r="J32" i="21"/>
  <c r="J33" i="21"/>
  <c r="J34" i="21"/>
  <c r="J35" i="21"/>
  <c r="K35" i="21" s="1"/>
  <c r="B36" i="21"/>
  <c r="C36" i="21"/>
  <c r="J36" i="21"/>
  <c r="J37" i="21"/>
  <c r="J38" i="21"/>
  <c r="J39" i="21"/>
  <c r="K39" i="21" s="1"/>
  <c r="B40" i="21"/>
  <c r="C40" i="21"/>
  <c r="J40" i="21"/>
  <c r="J41" i="21"/>
  <c r="J43" i="21"/>
  <c r="K43" i="21" s="1"/>
  <c r="B44" i="21"/>
  <c r="C44" i="21"/>
  <c r="J44" i="21"/>
  <c r="J45" i="21"/>
  <c r="J47" i="21"/>
  <c r="K47" i="21" s="1"/>
  <c r="B48" i="21"/>
  <c r="C48" i="21"/>
  <c r="J48" i="21"/>
  <c r="J49" i="21"/>
  <c r="J50" i="21"/>
  <c r="J51" i="21"/>
  <c r="K51" i="21" s="1"/>
  <c r="B52" i="21"/>
  <c r="C52" i="21"/>
  <c r="J52" i="21"/>
  <c r="J53" i="21"/>
  <c r="J54" i="21"/>
  <c r="J55" i="21"/>
  <c r="K55" i="21" s="1"/>
  <c r="B56" i="21"/>
  <c r="C56" i="21"/>
  <c r="J56" i="21"/>
  <c r="J57" i="21"/>
  <c r="J59" i="21"/>
  <c r="K59" i="21"/>
  <c r="B60" i="21"/>
  <c r="C60" i="21"/>
  <c r="J60" i="21"/>
  <c r="J61" i="21"/>
  <c r="J62" i="21"/>
  <c r="J63" i="21"/>
  <c r="K63" i="21" s="1"/>
  <c r="B64" i="21"/>
  <c r="C64" i="21"/>
  <c r="J64" i="21"/>
  <c r="J65" i="21"/>
  <c r="J66" i="21"/>
  <c r="J67" i="21"/>
  <c r="K67" i="21" s="1"/>
  <c r="B68" i="21"/>
  <c r="C68" i="21"/>
  <c r="J68" i="21"/>
  <c r="J69" i="21"/>
  <c r="J70" i="21"/>
  <c r="J71" i="21"/>
  <c r="K71" i="21" s="1"/>
  <c r="B72" i="21"/>
  <c r="C72" i="21"/>
  <c r="J72" i="21"/>
  <c r="J73" i="21"/>
  <c r="K72" i="21" s="1"/>
  <c r="J74" i="21"/>
  <c r="J75" i="21"/>
  <c r="K75" i="21" s="1"/>
  <c r="B76" i="21"/>
  <c r="C76" i="21"/>
  <c r="J76" i="21"/>
  <c r="J77" i="21"/>
  <c r="J79" i="21"/>
  <c r="K79" i="21" s="1"/>
  <c r="B80" i="21"/>
  <c r="C80" i="21"/>
  <c r="J80" i="21"/>
  <c r="J81" i="21"/>
  <c r="J82" i="21"/>
  <c r="J83" i="21"/>
  <c r="K83" i="21" s="1"/>
  <c r="B84" i="21"/>
  <c r="C84" i="21"/>
  <c r="J84" i="21"/>
  <c r="J85" i="21"/>
  <c r="J86" i="21"/>
  <c r="J87" i="21"/>
  <c r="K87" i="21" s="1"/>
  <c r="B88" i="21"/>
  <c r="C88" i="21"/>
  <c r="J88" i="21"/>
  <c r="J89" i="21"/>
  <c r="J90" i="21"/>
  <c r="J91" i="21"/>
  <c r="K91" i="21" s="1"/>
  <c r="B92" i="21"/>
  <c r="C92" i="21"/>
  <c r="J92" i="21"/>
  <c r="J93" i="21"/>
  <c r="J94" i="21"/>
  <c r="J95" i="21"/>
  <c r="K95" i="21" s="1"/>
  <c r="B96" i="21"/>
  <c r="C96" i="21"/>
  <c r="J96" i="21"/>
  <c r="J97" i="21"/>
  <c r="J98" i="21"/>
  <c r="J99" i="21"/>
  <c r="K99" i="21" s="1"/>
  <c r="B100" i="21"/>
  <c r="C100" i="21"/>
  <c r="J100" i="21"/>
  <c r="J101" i="21"/>
  <c r="J102" i="21"/>
  <c r="J103" i="21"/>
  <c r="K103" i="21" s="1"/>
  <c r="B104" i="21"/>
  <c r="C104" i="21"/>
  <c r="J104" i="21"/>
  <c r="J105" i="21"/>
  <c r="J106" i="21"/>
  <c r="J107" i="21"/>
  <c r="K107" i="21" s="1"/>
  <c r="B108" i="21"/>
  <c r="C108" i="21"/>
  <c r="J108" i="21"/>
  <c r="K108" i="21" s="1"/>
  <c r="J109" i="21"/>
  <c r="J111" i="21"/>
  <c r="K111" i="21" s="1"/>
  <c r="B112" i="21"/>
  <c r="C112" i="21"/>
  <c r="J112" i="21"/>
  <c r="J113" i="21"/>
  <c r="J114" i="21"/>
  <c r="J115" i="21"/>
  <c r="K115" i="21" s="1"/>
  <c r="B116" i="21"/>
  <c r="C116" i="21"/>
  <c r="J116" i="21"/>
  <c r="J117" i="21"/>
  <c r="J118" i="21"/>
  <c r="J119" i="21"/>
  <c r="K119" i="21" s="1"/>
  <c r="B120" i="21"/>
  <c r="C120" i="21"/>
  <c r="J120" i="21"/>
  <c r="J121" i="21"/>
  <c r="J122" i="21"/>
  <c r="J123" i="21"/>
  <c r="K123" i="21" s="1"/>
  <c r="B124" i="21"/>
  <c r="C124" i="21"/>
  <c r="J124" i="21"/>
  <c r="J125" i="21"/>
  <c r="J126" i="21"/>
  <c r="J127" i="21"/>
  <c r="K127" i="21" s="1"/>
  <c r="B128" i="21"/>
  <c r="C128" i="21"/>
  <c r="J128" i="21"/>
  <c r="J129" i="21"/>
  <c r="J130" i="21"/>
  <c r="J131" i="21"/>
  <c r="K131" i="21" s="1"/>
  <c r="B132" i="21"/>
  <c r="C132" i="21"/>
  <c r="J132" i="21"/>
  <c r="J133" i="21"/>
  <c r="J134" i="21"/>
  <c r="J135" i="21"/>
  <c r="K135" i="21" s="1"/>
  <c r="B136" i="21"/>
  <c r="C136" i="21"/>
  <c r="J136" i="21"/>
  <c r="J137" i="21"/>
  <c r="J138" i="21"/>
  <c r="J139" i="21"/>
  <c r="K139" i="21" s="1"/>
  <c r="B140" i="21"/>
  <c r="C140" i="21"/>
  <c r="J140" i="21"/>
  <c r="J141" i="21"/>
  <c r="J142" i="21"/>
  <c r="K140" i="21" s="1"/>
  <c r="L140" i="21" s="1"/>
  <c r="J143" i="21"/>
  <c r="K143" i="21" s="1"/>
  <c r="B144" i="21"/>
  <c r="C144" i="21"/>
  <c r="J144" i="21"/>
  <c r="K144" i="21" s="1"/>
  <c r="L144" i="21" s="1"/>
  <c r="J145" i="21"/>
  <c r="J146" i="21"/>
  <c r="J147" i="21"/>
  <c r="K147" i="21" s="1"/>
  <c r="B148" i="21"/>
  <c r="C148" i="21"/>
  <c r="J148" i="21"/>
  <c r="J149" i="21"/>
  <c r="J150" i="21"/>
  <c r="J151" i="21"/>
  <c r="K151" i="21" s="1"/>
  <c r="B152" i="21"/>
  <c r="C152" i="21"/>
  <c r="J152" i="21"/>
  <c r="J153" i="21"/>
  <c r="J154" i="21"/>
  <c r="J155" i="21"/>
  <c r="K155" i="21" s="1"/>
  <c r="B156" i="21"/>
  <c r="C156" i="21"/>
  <c r="J156" i="21"/>
  <c r="J157" i="21"/>
  <c r="J158" i="21"/>
  <c r="J159" i="21"/>
  <c r="K159" i="21" s="1"/>
  <c r="B160" i="21"/>
  <c r="C160" i="21"/>
  <c r="J160" i="21"/>
  <c r="J161" i="21"/>
  <c r="J162" i="21"/>
  <c r="J163" i="21"/>
  <c r="K163" i="21" s="1"/>
  <c r="B164" i="21"/>
  <c r="C164" i="21"/>
  <c r="J164" i="21"/>
  <c r="J165" i="21"/>
  <c r="J166" i="21"/>
  <c r="J167" i="21"/>
  <c r="K167" i="21" s="1"/>
  <c r="B168" i="21"/>
  <c r="C168" i="21"/>
  <c r="J168" i="21"/>
  <c r="J169" i="21"/>
  <c r="J170" i="21"/>
  <c r="J171" i="21"/>
  <c r="K171" i="21" s="1"/>
  <c r="B172" i="21"/>
  <c r="C172" i="21"/>
  <c r="J172" i="21"/>
  <c r="J173" i="21"/>
  <c r="J174" i="21"/>
  <c r="J175" i="21"/>
  <c r="K175" i="21" s="1"/>
  <c r="B176" i="21"/>
  <c r="C176" i="21"/>
  <c r="J176" i="21"/>
  <c r="J177" i="21"/>
  <c r="J178" i="21"/>
  <c r="J179" i="21"/>
  <c r="K179" i="21" s="1"/>
  <c r="B180" i="21"/>
  <c r="C180" i="21"/>
  <c r="J180" i="21"/>
  <c r="J181" i="21"/>
  <c r="J182" i="21"/>
  <c r="J183" i="21"/>
  <c r="K183" i="21" s="1"/>
  <c r="B184" i="21"/>
  <c r="C184" i="21"/>
  <c r="J184" i="21"/>
  <c r="J185" i="21"/>
  <c r="J186" i="21"/>
  <c r="J187" i="21"/>
  <c r="K187" i="21" s="1"/>
  <c r="B188" i="21"/>
  <c r="C188" i="21"/>
  <c r="J188" i="21"/>
  <c r="J189" i="21"/>
  <c r="J190" i="21"/>
  <c r="J191" i="21"/>
  <c r="K191" i="21" s="1"/>
  <c r="B192" i="21"/>
  <c r="C192" i="21"/>
  <c r="J192" i="21"/>
  <c r="K192" i="21" s="1"/>
  <c r="J194" i="21"/>
  <c r="J195" i="21"/>
  <c r="K195" i="21" s="1"/>
  <c r="J193" i="21"/>
  <c r="B196" i="21"/>
  <c r="C196" i="21"/>
  <c r="J196" i="21"/>
  <c r="J198" i="21"/>
  <c r="J197" i="21"/>
  <c r="J199" i="21"/>
  <c r="K199" i="21" s="1"/>
  <c r="B200" i="21"/>
  <c r="C200" i="21"/>
  <c r="J200" i="21"/>
  <c r="J201" i="21"/>
  <c r="J202" i="21"/>
  <c r="J203" i="21"/>
  <c r="K203" i="21" s="1"/>
  <c r="B204" i="21"/>
  <c r="C204" i="21"/>
  <c r="J204" i="21"/>
  <c r="J205" i="21"/>
  <c r="J206" i="21"/>
  <c r="J207" i="21"/>
  <c r="K207" i="21" s="1"/>
  <c r="B208" i="21"/>
  <c r="C208" i="21"/>
  <c r="J208" i="21"/>
  <c r="J210" i="21"/>
  <c r="J211" i="21"/>
  <c r="K211" i="21" s="1"/>
  <c r="B212" i="21"/>
  <c r="C212" i="21"/>
  <c r="J212" i="21"/>
  <c r="J214" i="21"/>
  <c r="K212" i="21" s="1"/>
  <c r="L212" i="21" s="1"/>
  <c r="J215" i="21"/>
  <c r="K215" i="21" s="1"/>
  <c r="B216" i="21"/>
  <c r="C216" i="21"/>
  <c r="J216" i="21"/>
  <c r="K216" i="21" s="1"/>
  <c r="J218" i="21"/>
  <c r="J219" i="21"/>
  <c r="K219" i="21" s="1"/>
  <c r="B220" i="21"/>
  <c r="C220" i="21"/>
  <c r="J220" i="21"/>
  <c r="J222" i="21"/>
  <c r="J223" i="21"/>
  <c r="K223" i="21" s="1"/>
  <c r="B224" i="21"/>
  <c r="C224" i="21"/>
  <c r="J224" i="21"/>
  <c r="J225" i="21"/>
  <c r="J226" i="21"/>
  <c r="J227" i="21"/>
  <c r="K227" i="21"/>
  <c r="B4" i="22"/>
  <c r="C4" i="22"/>
  <c r="J4" i="22"/>
  <c r="J5" i="22"/>
  <c r="K4" i="22" s="1"/>
  <c r="J7" i="22"/>
  <c r="K7" i="22"/>
  <c r="B8" i="22"/>
  <c r="C8" i="22"/>
  <c r="J8" i="22"/>
  <c r="J9" i="22"/>
  <c r="K8" i="22" s="1"/>
  <c r="J10" i="22"/>
  <c r="J11" i="22"/>
  <c r="K11" i="22" s="1"/>
  <c r="B12" i="22"/>
  <c r="C12" i="22"/>
  <c r="J12" i="22"/>
  <c r="J13" i="22"/>
  <c r="J14" i="22"/>
  <c r="J15" i="22"/>
  <c r="K15" i="22"/>
  <c r="B16" i="22"/>
  <c r="C16" i="22"/>
  <c r="J16" i="22"/>
  <c r="J17" i="22"/>
  <c r="K16" i="22" s="1"/>
  <c r="J18" i="22"/>
  <c r="J19" i="22"/>
  <c r="K19" i="22" s="1"/>
  <c r="B20" i="22"/>
  <c r="C20" i="22"/>
  <c r="J20" i="22"/>
  <c r="J21" i="22"/>
  <c r="J22" i="22"/>
  <c r="J23" i="22"/>
  <c r="K23" i="22"/>
  <c r="B24" i="22"/>
  <c r="C24" i="22"/>
  <c r="J24" i="22"/>
  <c r="J25" i="22"/>
  <c r="J26" i="22"/>
  <c r="J27" i="22"/>
  <c r="K27" i="22" s="1"/>
  <c r="B28" i="22"/>
  <c r="C28" i="22"/>
  <c r="J28" i="22"/>
  <c r="J29" i="22"/>
  <c r="J30" i="22"/>
  <c r="J31" i="22"/>
  <c r="K31" i="22" s="1"/>
  <c r="B32" i="22"/>
  <c r="C32" i="22"/>
  <c r="J32" i="22"/>
  <c r="J33" i="22"/>
  <c r="J34" i="22"/>
  <c r="J35" i="22"/>
  <c r="K35" i="22" s="1"/>
  <c r="B36" i="22"/>
  <c r="C36" i="22"/>
  <c r="J36" i="22"/>
  <c r="J37" i="22"/>
  <c r="J38" i="22"/>
  <c r="J39" i="22"/>
  <c r="K39" i="22" s="1"/>
  <c r="B40" i="22"/>
  <c r="C40" i="22"/>
  <c r="J40" i="22"/>
  <c r="J41" i="22"/>
  <c r="J42" i="22"/>
  <c r="J43" i="22"/>
  <c r="K43" i="22" s="1"/>
  <c r="B44" i="22"/>
  <c r="C44" i="22"/>
  <c r="J44" i="22"/>
  <c r="J45" i="22"/>
  <c r="J46" i="22"/>
  <c r="J47" i="22"/>
  <c r="K47" i="22" s="1"/>
  <c r="B48" i="22"/>
  <c r="C48" i="22"/>
  <c r="J48" i="22"/>
  <c r="J49" i="22"/>
  <c r="J50" i="22"/>
  <c r="J51" i="22"/>
  <c r="K51" i="22" s="1"/>
  <c r="B52" i="22"/>
  <c r="C52" i="22"/>
  <c r="J52" i="22"/>
  <c r="J53" i="22"/>
  <c r="J54" i="22"/>
  <c r="J55" i="22"/>
  <c r="K55" i="22"/>
  <c r="B56" i="22"/>
  <c r="C56" i="22"/>
  <c r="J56" i="22"/>
  <c r="J57" i="22"/>
  <c r="J58" i="22"/>
  <c r="J59" i="22"/>
  <c r="K59" i="22" s="1"/>
  <c r="B60" i="22"/>
  <c r="C60" i="22"/>
  <c r="J60" i="22"/>
  <c r="J61" i="22"/>
  <c r="J62" i="22"/>
  <c r="J63" i="22"/>
  <c r="K63" i="22" s="1"/>
  <c r="B64" i="22"/>
  <c r="C64" i="22"/>
  <c r="J64" i="22"/>
  <c r="J65" i="22"/>
  <c r="J66" i="22"/>
  <c r="J67" i="22"/>
  <c r="K67" i="22" s="1"/>
  <c r="B68" i="22"/>
  <c r="C68" i="22"/>
  <c r="J68" i="22"/>
  <c r="J69" i="22"/>
  <c r="J70" i="22"/>
  <c r="J71" i="22"/>
  <c r="K71" i="22" s="1"/>
  <c r="B72" i="22"/>
  <c r="C72" i="22"/>
  <c r="J72" i="22"/>
  <c r="J73" i="22"/>
  <c r="J74" i="22"/>
  <c r="J75" i="22"/>
  <c r="K75" i="22" s="1"/>
  <c r="B76" i="22"/>
  <c r="C76" i="22"/>
  <c r="J76" i="22"/>
  <c r="J77" i="22"/>
  <c r="J78" i="22"/>
  <c r="J79" i="22"/>
  <c r="K79" i="22" s="1"/>
  <c r="B80" i="22"/>
  <c r="C80" i="22"/>
  <c r="J80" i="22"/>
  <c r="J81" i="22"/>
  <c r="J82" i="22"/>
  <c r="J83" i="22"/>
  <c r="K83" i="22" s="1"/>
  <c r="B84" i="22"/>
  <c r="C84" i="22"/>
  <c r="J84" i="22"/>
  <c r="J85" i="22"/>
  <c r="J86" i="22"/>
  <c r="J87" i="22"/>
  <c r="K87" i="22"/>
  <c r="B88" i="22"/>
  <c r="C88" i="22"/>
  <c r="J88" i="22"/>
  <c r="J89" i="22"/>
  <c r="J90" i="22"/>
  <c r="J91" i="22"/>
  <c r="K91" i="22" s="1"/>
  <c r="B92" i="22"/>
  <c r="C92" i="22"/>
  <c r="J92" i="22"/>
  <c r="J93" i="22"/>
  <c r="J94" i="22"/>
  <c r="J95" i="22"/>
  <c r="K95" i="22" s="1"/>
  <c r="B96" i="22"/>
  <c r="C96" i="22"/>
  <c r="J96" i="22"/>
  <c r="J97" i="22"/>
  <c r="J98" i="22"/>
  <c r="J99" i="22"/>
  <c r="K99" i="22" s="1"/>
  <c r="B100" i="22"/>
  <c r="C100" i="22"/>
  <c r="J100" i="22"/>
  <c r="J101" i="22"/>
  <c r="J102" i="22"/>
  <c r="J103" i="22"/>
  <c r="K103" i="22" s="1"/>
  <c r="B104" i="22"/>
  <c r="C104" i="22"/>
  <c r="J104" i="22"/>
  <c r="J105" i="22"/>
  <c r="J106" i="22"/>
  <c r="J107" i="22"/>
  <c r="K107" i="22" s="1"/>
  <c r="B108" i="22"/>
  <c r="C108" i="22"/>
  <c r="J108" i="22"/>
  <c r="J109" i="22"/>
  <c r="J110" i="22"/>
  <c r="J111" i="22"/>
  <c r="K111" i="22" s="1"/>
  <c r="B112" i="22"/>
  <c r="C112" i="22"/>
  <c r="J112" i="22"/>
  <c r="J113" i="22"/>
  <c r="J114" i="22"/>
  <c r="J115" i="22"/>
  <c r="K115" i="22" s="1"/>
  <c r="B116" i="22"/>
  <c r="C116" i="22"/>
  <c r="J116" i="22"/>
  <c r="J117" i="22"/>
  <c r="J118" i="22"/>
  <c r="J119" i="22"/>
  <c r="K119" i="22"/>
  <c r="B120" i="22"/>
  <c r="C120" i="22"/>
  <c r="J120" i="22"/>
  <c r="J121" i="22"/>
  <c r="J122" i="22"/>
  <c r="J123" i="22"/>
  <c r="K123" i="22" s="1"/>
  <c r="B124" i="22"/>
  <c r="C124" i="22"/>
  <c r="J124" i="22"/>
  <c r="J125" i="22"/>
  <c r="J126" i="22"/>
  <c r="J127" i="22"/>
  <c r="K127" i="22" s="1"/>
  <c r="B128" i="22"/>
  <c r="C128" i="22"/>
  <c r="J128" i="22"/>
  <c r="J129" i="22"/>
  <c r="J130" i="22"/>
  <c r="J131" i="22"/>
  <c r="K131" i="22" s="1"/>
  <c r="B132" i="22"/>
  <c r="C132" i="22"/>
  <c r="J132" i="22"/>
  <c r="J133" i="22"/>
  <c r="J134" i="22"/>
  <c r="J135" i="22"/>
  <c r="K135" i="22" s="1"/>
  <c r="B136" i="22"/>
  <c r="C136" i="22"/>
  <c r="J136" i="22"/>
  <c r="J137" i="22"/>
  <c r="J138" i="22"/>
  <c r="J139" i="22"/>
  <c r="K139" i="22" s="1"/>
  <c r="B140" i="22"/>
  <c r="C140" i="22"/>
  <c r="J140" i="22"/>
  <c r="J141" i="22"/>
  <c r="J142" i="22"/>
  <c r="J143" i="22"/>
  <c r="K143" i="22" s="1"/>
  <c r="B144" i="22"/>
  <c r="C144" i="22"/>
  <c r="J144" i="22"/>
  <c r="J145" i="22"/>
  <c r="J146" i="22"/>
  <c r="J147" i="22"/>
  <c r="K147" i="22" s="1"/>
  <c r="B148" i="22"/>
  <c r="C148" i="22"/>
  <c r="J148" i="22"/>
  <c r="J149" i="22"/>
  <c r="J150" i="22"/>
  <c r="J151" i="22"/>
  <c r="K151" i="22"/>
  <c r="B152" i="22"/>
  <c r="C152" i="22"/>
  <c r="J152" i="22"/>
  <c r="J153" i="22"/>
  <c r="J154" i="22"/>
  <c r="J155" i="22"/>
  <c r="K155" i="22" s="1"/>
  <c r="B156" i="22"/>
  <c r="C156" i="22"/>
  <c r="J156" i="22"/>
  <c r="J157" i="22"/>
  <c r="J158" i="22"/>
  <c r="J159" i="22"/>
  <c r="K159" i="22" s="1"/>
  <c r="B160" i="22"/>
  <c r="C160" i="22"/>
  <c r="J160" i="22"/>
  <c r="J161" i="22"/>
  <c r="J162" i="22"/>
  <c r="J163" i="22"/>
  <c r="K163" i="22" s="1"/>
  <c r="B164" i="22"/>
  <c r="C164" i="22"/>
  <c r="J164" i="22"/>
  <c r="J165" i="22"/>
  <c r="J167" i="22"/>
  <c r="K167" i="22"/>
  <c r="B168" i="22"/>
  <c r="C168" i="22"/>
  <c r="J168" i="22"/>
  <c r="J169" i="22"/>
  <c r="J170" i="22"/>
  <c r="J171" i="22"/>
  <c r="K171" i="22" s="1"/>
  <c r="B172" i="22"/>
  <c r="C172" i="22"/>
  <c r="J172" i="22"/>
  <c r="J173" i="22"/>
  <c r="J174" i="22"/>
  <c r="J175" i="22"/>
  <c r="K175" i="22" s="1"/>
  <c r="B176" i="22"/>
  <c r="C176" i="22"/>
  <c r="J176" i="22"/>
  <c r="J177" i="22"/>
  <c r="J178" i="22"/>
  <c r="J179" i="22"/>
  <c r="K179" i="22" s="1"/>
  <c r="B180" i="22"/>
  <c r="C180" i="22"/>
  <c r="J180" i="22"/>
  <c r="J181" i="22"/>
  <c r="J182" i="22"/>
  <c r="J183" i="22"/>
  <c r="K183" i="22" s="1"/>
  <c r="B184" i="22"/>
  <c r="C184" i="22"/>
  <c r="J184" i="22"/>
  <c r="J185" i="22"/>
  <c r="J186" i="22"/>
  <c r="J187" i="22"/>
  <c r="K187" i="22"/>
  <c r="B188" i="22"/>
  <c r="C188" i="22"/>
  <c r="J188" i="22"/>
  <c r="J189" i="22"/>
  <c r="J190" i="22"/>
  <c r="K188" i="22"/>
  <c r="J191" i="22"/>
  <c r="K191" i="22" s="1"/>
  <c r="B192" i="22"/>
  <c r="C192" i="22"/>
  <c r="J192" i="22"/>
  <c r="K192" i="22" s="1"/>
  <c r="J193" i="22"/>
  <c r="J194" i="22"/>
  <c r="J195" i="22"/>
  <c r="K195" i="22" s="1"/>
  <c r="B196" i="22"/>
  <c r="C196" i="22"/>
  <c r="J196" i="22"/>
  <c r="J197" i="22"/>
  <c r="J198" i="22"/>
  <c r="J199" i="22"/>
  <c r="K199" i="22" s="1"/>
  <c r="B200" i="22"/>
  <c r="C200" i="22"/>
  <c r="J200" i="22"/>
  <c r="J201" i="22"/>
  <c r="J202" i="22"/>
  <c r="J203" i="22"/>
  <c r="K203" i="22" s="1"/>
  <c r="B204" i="22"/>
  <c r="C204" i="22"/>
  <c r="J204" i="22"/>
  <c r="J205" i="22"/>
  <c r="J206" i="22"/>
  <c r="J207" i="22"/>
  <c r="K207" i="22" s="1"/>
  <c r="B208" i="22"/>
  <c r="C208" i="22"/>
  <c r="J208" i="22"/>
  <c r="J209" i="22"/>
  <c r="J210" i="22"/>
  <c r="J211" i="22"/>
  <c r="K211" i="22" s="1"/>
  <c r="B212" i="22"/>
  <c r="C212" i="22"/>
  <c r="J212" i="22"/>
  <c r="J213" i="22"/>
  <c r="J214" i="22"/>
  <c r="J215" i="22"/>
  <c r="K215" i="22" s="1"/>
  <c r="B216" i="22"/>
  <c r="C216" i="22"/>
  <c r="J216" i="22"/>
  <c r="J217" i="22"/>
  <c r="J218" i="22"/>
  <c r="J219" i="22"/>
  <c r="K219" i="22" s="1"/>
  <c r="B220" i="22"/>
  <c r="C220" i="22"/>
  <c r="J220" i="22"/>
  <c r="J221" i="22"/>
  <c r="J222" i="22"/>
  <c r="J223" i="22"/>
  <c r="K223" i="22"/>
  <c r="B224" i="22"/>
  <c r="C224" i="22"/>
  <c r="J224" i="22"/>
  <c r="J225" i="22"/>
  <c r="K224" i="22" s="1"/>
  <c r="J226" i="22"/>
  <c r="J227" i="22"/>
  <c r="K227" i="22" s="1"/>
  <c r="B4" i="23"/>
  <c r="C4" i="23"/>
  <c r="J4" i="23"/>
  <c r="J5" i="23"/>
  <c r="J6" i="23"/>
  <c r="J7" i="23"/>
  <c r="K7" i="23"/>
  <c r="B8" i="23"/>
  <c r="C8" i="23"/>
  <c r="J8" i="23"/>
  <c r="J9" i="23"/>
  <c r="J10" i="23"/>
  <c r="J11" i="23"/>
  <c r="K11" i="23" s="1"/>
  <c r="B12" i="23"/>
  <c r="C12" i="23"/>
  <c r="J12" i="23"/>
  <c r="J13" i="23"/>
  <c r="J14" i="23"/>
  <c r="J15" i="23"/>
  <c r="K15" i="23" s="1"/>
  <c r="B16" i="23"/>
  <c r="C16" i="23"/>
  <c r="J16" i="23"/>
  <c r="J17" i="23"/>
  <c r="J18" i="23"/>
  <c r="K16" i="23" s="1"/>
  <c r="J19" i="23"/>
  <c r="K19" i="23" s="1"/>
  <c r="B20" i="23"/>
  <c r="C20" i="23"/>
  <c r="J20" i="23"/>
  <c r="K20" i="23" s="1"/>
  <c r="J21" i="23"/>
  <c r="J23" i="23"/>
  <c r="K23" i="23" s="1"/>
  <c r="J22" i="23"/>
  <c r="B24" i="23"/>
  <c r="C24" i="23"/>
  <c r="J24" i="23"/>
  <c r="J25" i="23"/>
  <c r="J26" i="23"/>
  <c r="J27" i="23"/>
  <c r="K27" i="23" s="1"/>
  <c r="B28" i="23"/>
  <c r="C28" i="23"/>
  <c r="J28" i="23"/>
  <c r="J29" i="23"/>
  <c r="J30" i="23"/>
  <c r="K28" i="23"/>
  <c r="L28" i="23" s="1"/>
  <c r="J31" i="23"/>
  <c r="K31" i="23" s="1"/>
  <c r="B32" i="23"/>
  <c r="C32" i="23"/>
  <c r="J32" i="23"/>
  <c r="J33" i="23"/>
  <c r="J34" i="23"/>
  <c r="J35" i="23"/>
  <c r="K35" i="23" s="1"/>
  <c r="B36" i="23"/>
  <c r="C36" i="23"/>
  <c r="J36" i="23"/>
  <c r="J37" i="23"/>
  <c r="J38" i="23"/>
  <c r="J39" i="23"/>
  <c r="K39" i="23" s="1"/>
  <c r="B40" i="23"/>
  <c r="C40" i="23"/>
  <c r="J40" i="23"/>
  <c r="J41" i="23"/>
  <c r="J42" i="23"/>
  <c r="J43" i="23"/>
  <c r="K43" i="23"/>
  <c r="B44" i="23"/>
  <c r="C44" i="23"/>
  <c r="J44" i="23"/>
  <c r="J45" i="23"/>
  <c r="J46" i="23"/>
  <c r="J47" i="23"/>
  <c r="K47" i="23" s="1"/>
  <c r="B48" i="23"/>
  <c r="C48" i="23"/>
  <c r="J48" i="23"/>
  <c r="J49" i="23"/>
  <c r="J50" i="23"/>
  <c r="J51" i="23"/>
  <c r="K51" i="23" s="1"/>
  <c r="B52" i="23"/>
  <c r="C52" i="23"/>
  <c r="J52" i="23"/>
  <c r="J53" i="23"/>
  <c r="J54" i="23"/>
  <c r="J55" i="23"/>
  <c r="K55" i="23" s="1"/>
  <c r="B56" i="23"/>
  <c r="C56" i="23"/>
  <c r="J56" i="23"/>
  <c r="J57" i="23"/>
  <c r="J58" i="23"/>
  <c r="J59" i="23"/>
  <c r="K59" i="23" s="1"/>
  <c r="B60" i="23"/>
  <c r="C60" i="23"/>
  <c r="J60" i="23"/>
  <c r="J61" i="23"/>
  <c r="J62" i="23"/>
  <c r="J63" i="23"/>
  <c r="K63" i="23" s="1"/>
  <c r="B64" i="23"/>
  <c r="C64" i="23"/>
  <c r="J64" i="23"/>
  <c r="J65" i="23"/>
  <c r="J67" i="23"/>
  <c r="K67" i="23" s="1"/>
  <c r="J66" i="23"/>
  <c r="B68" i="23"/>
  <c r="C68" i="23"/>
  <c r="J68" i="23"/>
  <c r="J69" i="23"/>
  <c r="J70" i="23"/>
  <c r="J71" i="23"/>
  <c r="K71" i="23" s="1"/>
  <c r="B72" i="23"/>
  <c r="C72" i="23"/>
  <c r="J72" i="23"/>
  <c r="J73" i="23"/>
  <c r="J74" i="23"/>
  <c r="J75" i="23"/>
  <c r="K75" i="23"/>
  <c r="B76" i="23"/>
  <c r="C76" i="23"/>
  <c r="J76" i="23"/>
  <c r="J77" i="23"/>
  <c r="J78" i="23"/>
  <c r="J79" i="23"/>
  <c r="K79" i="23" s="1"/>
  <c r="B80" i="23"/>
  <c r="C80" i="23"/>
  <c r="J80" i="23"/>
  <c r="J81" i="23"/>
  <c r="J83" i="23"/>
  <c r="K83" i="23" s="1"/>
  <c r="J82" i="23"/>
  <c r="B84" i="23"/>
  <c r="C84" i="23"/>
  <c r="J84" i="23"/>
  <c r="J85" i="23"/>
  <c r="J86" i="23"/>
  <c r="J87" i="23"/>
  <c r="K87" i="23" s="1"/>
  <c r="B88" i="23"/>
  <c r="C88" i="23"/>
  <c r="J88" i="23"/>
  <c r="J89" i="23"/>
  <c r="J90" i="23"/>
  <c r="J91" i="23"/>
  <c r="K91" i="23" s="1"/>
  <c r="B92" i="23"/>
  <c r="C92" i="23"/>
  <c r="J92" i="23"/>
  <c r="J93" i="23"/>
  <c r="J94" i="23"/>
  <c r="J95" i="23"/>
  <c r="K95" i="23" s="1"/>
  <c r="B96" i="23"/>
  <c r="C96" i="23"/>
  <c r="J96" i="23"/>
  <c r="J97" i="23"/>
  <c r="J98" i="23"/>
  <c r="J99" i="23"/>
  <c r="K99" i="23" s="1"/>
  <c r="B100" i="23"/>
  <c r="C100" i="23"/>
  <c r="J100" i="23"/>
  <c r="J101" i="23"/>
  <c r="J102" i="23"/>
  <c r="J103" i="23"/>
  <c r="K103" i="23" s="1"/>
  <c r="B104" i="23"/>
  <c r="C104" i="23"/>
  <c r="J104" i="23"/>
  <c r="J105" i="23"/>
  <c r="J106" i="23"/>
  <c r="J107" i="23"/>
  <c r="K107" i="23"/>
  <c r="B108" i="23"/>
  <c r="C108" i="23"/>
  <c r="J108" i="23"/>
  <c r="J109" i="23"/>
  <c r="J110" i="23"/>
  <c r="J111" i="23"/>
  <c r="K111" i="23" s="1"/>
  <c r="B112" i="23"/>
  <c r="C112" i="23"/>
  <c r="J112" i="23"/>
  <c r="J113" i="23"/>
  <c r="J114" i="23"/>
  <c r="J115" i="23"/>
  <c r="K115" i="23" s="1"/>
  <c r="B116" i="23"/>
  <c r="C116" i="23"/>
  <c r="J116" i="23"/>
  <c r="J117" i="23"/>
  <c r="J118" i="23"/>
  <c r="J119" i="23"/>
  <c r="K119" i="23" s="1"/>
  <c r="B120" i="23"/>
  <c r="C120" i="23"/>
  <c r="J120" i="23"/>
  <c r="J121" i="23"/>
  <c r="J122" i="23"/>
  <c r="J123" i="23"/>
  <c r="K123" i="23" s="1"/>
  <c r="B124" i="23"/>
  <c r="C124" i="23"/>
  <c r="J124" i="23"/>
  <c r="J125" i="23"/>
  <c r="J126" i="23"/>
  <c r="J127" i="23"/>
  <c r="K127" i="23" s="1"/>
  <c r="B128" i="23"/>
  <c r="C128" i="23"/>
  <c r="J128" i="23"/>
  <c r="J129" i="23"/>
  <c r="J130" i="23"/>
  <c r="J131" i="23"/>
  <c r="K131" i="23" s="1"/>
  <c r="B132" i="23"/>
  <c r="C132" i="23"/>
  <c r="J132" i="23"/>
  <c r="J133" i="23"/>
  <c r="J134" i="23"/>
  <c r="J135" i="23"/>
  <c r="K135" i="23" s="1"/>
  <c r="B136" i="23"/>
  <c r="C136" i="23"/>
  <c r="J136" i="23"/>
  <c r="J137" i="23"/>
  <c r="J138" i="23"/>
  <c r="J139" i="23"/>
  <c r="K139" i="23" s="1"/>
  <c r="B140" i="23"/>
  <c r="C140" i="23"/>
  <c r="J140" i="23"/>
  <c r="J141" i="23"/>
  <c r="J142" i="23"/>
  <c r="J143" i="23"/>
  <c r="K143" i="23" s="1"/>
  <c r="B144" i="23"/>
  <c r="C144" i="23"/>
  <c r="J144" i="23"/>
  <c r="J145" i="23"/>
  <c r="J146" i="23"/>
  <c r="J147" i="23"/>
  <c r="K147" i="23" s="1"/>
  <c r="B148" i="23"/>
  <c r="C148" i="23"/>
  <c r="J148" i="23"/>
  <c r="J149" i="23"/>
  <c r="J150" i="23"/>
  <c r="J151" i="23"/>
  <c r="K151" i="23" s="1"/>
  <c r="B152" i="23"/>
  <c r="C152" i="23"/>
  <c r="J152" i="23"/>
  <c r="J153" i="23"/>
  <c r="J154" i="23"/>
  <c r="J155" i="23"/>
  <c r="K155" i="23"/>
  <c r="B156" i="23"/>
  <c r="C156" i="23"/>
  <c r="J156" i="23"/>
  <c r="J157" i="23"/>
  <c r="J158" i="23"/>
  <c r="J159" i="23"/>
  <c r="K159" i="23" s="1"/>
  <c r="B160" i="23"/>
  <c r="C160" i="23"/>
  <c r="J160" i="23"/>
  <c r="J161" i="23"/>
  <c r="J162" i="23"/>
  <c r="J163" i="23"/>
  <c r="K163" i="23" s="1"/>
  <c r="B164" i="23"/>
  <c r="C164" i="23"/>
  <c r="J164" i="23"/>
  <c r="J165" i="23"/>
  <c r="J166" i="23"/>
  <c r="J167" i="23"/>
  <c r="K167" i="23" s="1"/>
  <c r="B168" i="23"/>
  <c r="C168" i="23"/>
  <c r="J168" i="23"/>
  <c r="J169" i="23"/>
  <c r="J171" i="23"/>
  <c r="K171" i="23" s="1"/>
  <c r="B172" i="23"/>
  <c r="C172" i="23"/>
  <c r="J172" i="23"/>
  <c r="J173" i="23"/>
  <c r="J174" i="23"/>
  <c r="J175" i="23"/>
  <c r="K175" i="23" s="1"/>
  <c r="B176" i="23"/>
  <c r="C176" i="23"/>
  <c r="J176" i="23"/>
  <c r="J177" i="23"/>
  <c r="J178" i="23"/>
  <c r="J179" i="23"/>
  <c r="K179" i="23" s="1"/>
  <c r="B180" i="23"/>
  <c r="C180" i="23"/>
  <c r="J180" i="23"/>
  <c r="J181" i="23"/>
  <c r="J182" i="23"/>
  <c r="J183" i="23"/>
  <c r="K183" i="23" s="1"/>
  <c r="B184" i="23"/>
  <c r="C184" i="23"/>
  <c r="J184" i="23"/>
  <c r="J185" i="23"/>
  <c r="J186" i="23"/>
  <c r="J187" i="23"/>
  <c r="K187" i="23" s="1"/>
  <c r="B188" i="23"/>
  <c r="C188" i="23"/>
  <c r="J188" i="23"/>
  <c r="J189" i="23"/>
  <c r="J190" i="23"/>
  <c r="J191" i="23"/>
  <c r="K191" i="23" s="1"/>
  <c r="B192" i="23"/>
  <c r="C192" i="23"/>
  <c r="J192" i="23"/>
  <c r="J193" i="23"/>
  <c r="J194" i="23"/>
  <c r="J195" i="23"/>
  <c r="K195" i="23" s="1"/>
  <c r="B196" i="23"/>
  <c r="C196" i="23"/>
  <c r="J196" i="23"/>
  <c r="J197" i="23"/>
  <c r="K196" i="23"/>
  <c r="J198" i="23"/>
  <c r="J199" i="23"/>
  <c r="K199" i="23" s="1"/>
  <c r="B200" i="23"/>
  <c r="C200" i="23"/>
  <c r="J200" i="23"/>
  <c r="J201" i="23"/>
  <c r="J202" i="23"/>
  <c r="J203" i="23"/>
  <c r="K203" i="23" s="1"/>
  <c r="B204" i="23"/>
  <c r="C204" i="23"/>
  <c r="J204" i="23"/>
  <c r="J205" i="23"/>
  <c r="K204" i="23" s="1"/>
  <c r="J206" i="23"/>
  <c r="J207" i="23"/>
  <c r="K207" i="23" s="1"/>
  <c r="B208" i="23"/>
  <c r="C208" i="23"/>
  <c r="J208" i="23"/>
  <c r="J209" i="23"/>
  <c r="J210" i="23"/>
  <c r="J211" i="23"/>
  <c r="K211" i="23" s="1"/>
  <c r="B212" i="23"/>
  <c r="C212" i="23"/>
  <c r="J212" i="23"/>
  <c r="J213" i="23"/>
  <c r="J214" i="23"/>
  <c r="J215" i="23"/>
  <c r="K215" i="23"/>
  <c r="B216" i="23"/>
  <c r="C216" i="23"/>
  <c r="J216" i="23"/>
  <c r="J217" i="23"/>
  <c r="J218" i="23"/>
  <c r="J219" i="23"/>
  <c r="K219" i="23" s="1"/>
  <c r="B220" i="23"/>
  <c r="C220" i="23"/>
  <c r="J220" i="23"/>
  <c r="J221" i="23"/>
  <c r="J222" i="23"/>
  <c r="J223" i="23"/>
  <c r="K223" i="23" s="1"/>
  <c r="B224" i="23"/>
  <c r="C224" i="23"/>
  <c r="J224" i="23"/>
  <c r="J225" i="23"/>
  <c r="J226" i="23"/>
  <c r="J227" i="23"/>
  <c r="K227" i="23" s="1"/>
  <c r="B4" i="24"/>
  <c r="C4" i="24"/>
  <c r="J4" i="24"/>
  <c r="J5" i="24"/>
  <c r="J6" i="24"/>
  <c r="J7" i="24"/>
  <c r="K7" i="24" s="1"/>
  <c r="B8" i="24"/>
  <c r="C8" i="24"/>
  <c r="J8" i="24"/>
  <c r="K8" i="24" s="1"/>
  <c r="J9" i="24"/>
  <c r="J10" i="24"/>
  <c r="J11" i="24"/>
  <c r="K11" i="24" s="1"/>
  <c r="B12" i="24"/>
  <c r="C12" i="24"/>
  <c r="J12" i="24"/>
  <c r="J13" i="24"/>
  <c r="J14" i="24"/>
  <c r="J15" i="24"/>
  <c r="K15" i="24" s="1"/>
  <c r="B16" i="24"/>
  <c r="C16" i="24"/>
  <c r="J16" i="24"/>
  <c r="J17" i="24"/>
  <c r="J18" i="24"/>
  <c r="J19" i="24"/>
  <c r="K19" i="24" s="1"/>
  <c r="B20" i="24"/>
  <c r="C20" i="24"/>
  <c r="J20" i="24"/>
  <c r="J21" i="24"/>
  <c r="J22" i="24"/>
  <c r="J23" i="24"/>
  <c r="K23" i="24" s="1"/>
  <c r="B24" i="24"/>
  <c r="C24" i="24"/>
  <c r="J24" i="24"/>
  <c r="K24" i="24" s="1"/>
  <c r="J25" i="24"/>
  <c r="J26" i="24"/>
  <c r="J27" i="24"/>
  <c r="K27" i="24" s="1"/>
  <c r="B28" i="24"/>
  <c r="C28" i="24"/>
  <c r="J28" i="24"/>
  <c r="J29" i="24"/>
  <c r="J30" i="24"/>
  <c r="J31" i="24"/>
  <c r="K31" i="24" s="1"/>
  <c r="B32" i="24"/>
  <c r="C32" i="24"/>
  <c r="J32" i="24"/>
  <c r="J33" i="24"/>
  <c r="J34" i="24"/>
  <c r="J35" i="24"/>
  <c r="K35" i="24" s="1"/>
  <c r="B36" i="24"/>
  <c r="C36" i="24"/>
  <c r="J36" i="24"/>
  <c r="J37" i="24"/>
  <c r="J38" i="24"/>
  <c r="J39" i="24"/>
  <c r="K39" i="24" s="1"/>
  <c r="B40" i="24"/>
  <c r="C40" i="24"/>
  <c r="J40" i="24"/>
  <c r="J41" i="24"/>
  <c r="J42" i="24"/>
  <c r="J43" i="24"/>
  <c r="K43" i="24" s="1"/>
  <c r="B44" i="24"/>
  <c r="C44" i="24"/>
  <c r="J44" i="24"/>
  <c r="J45" i="24"/>
  <c r="J46" i="24"/>
  <c r="J47" i="24"/>
  <c r="K47" i="24"/>
  <c r="B48" i="24"/>
  <c r="C48" i="24"/>
  <c r="J48" i="24"/>
  <c r="J49" i="24"/>
  <c r="J50" i="24"/>
  <c r="J51" i="24"/>
  <c r="K51" i="24" s="1"/>
  <c r="B52" i="24"/>
  <c r="C52" i="24"/>
  <c r="J52" i="24"/>
  <c r="J53" i="24"/>
  <c r="J54" i="24"/>
  <c r="J55" i="24"/>
  <c r="K55" i="24" s="1"/>
  <c r="B56" i="24"/>
  <c r="C56" i="24"/>
  <c r="J56" i="24"/>
  <c r="J57" i="24"/>
  <c r="J58" i="24"/>
  <c r="J59" i="24"/>
  <c r="K59" i="24"/>
  <c r="B60" i="24"/>
  <c r="C60" i="24"/>
  <c r="J60" i="24"/>
  <c r="J61" i="24"/>
  <c r="J62" i="24"/>
  <c r="J63" i="24"/>
  <c r="K63" i="24" s="1"/>
  <c r="B64" i="24"/>
  <c r="C64" i="24"/>
  <c r="J64" i="24"/>
  <c r="J65" i="24"/>
  <c r="J67" i="24"/>
  <c r="K67" i="24" s="1"/>
  <c r="J66" i="24"/>
  <c r="B68" i="24"/>
  <c r="C68" i="24"/>
  <c r="J68" i="24"/>
  <c r="J69" i="24"/>
  <c r="J70" i="24"/>
  <c r="J71" i="24"/>
  <c r="K71" i="24" s="1"/>
  <c r="B72" i="24"/>
  <c r="C72" i="24"/>
  <c r="J72" i="24"/>
  <c r="K72" i="24" s="1"/>
  <c r="J73" i="24"/>
  <c r="J74" i="24"/>
  <c r="J75" i="24"/>
  <c r="K75" i="24" s="1"/>
  <c r="B76" i="24"/>
  <c r="C76" i="24"/>
  <c r="J76" i="24"/>
  <c r="J77" i="24"/>
  <c r="J78" i="24"/>
  <c r="J79" i="24"/>
  <c r="K79" i="24" s="1"/>
  <c r="B80" i="24"/>
  <c r="C80" i="24"/>
  <c r="J80" i="24"/>
  <c r="J81" i="24"/>
  <c r="J82" i="24"/>
  <c r="K80" i="24" s="1"/>
  <c r="J83" i="24"/>
  <c r="K83" i="24" s="1"/>
  <c r="B84" i="24"/>
  <c r="C84" i="24"/>
  <c r="J84" i="24"/>
  <c r="J85" i="24"/>
  <c r="J86" i="24"/>
  <c r="J87" i="24"/>
  <c r="K87" i="24" s="1"/>
  <c r="B88" i="24"/>
  <c r="C88" i="24"/>
  <c r="J88" i="24"/>
  <c r="J89" i="24"/>
  <c r="J90" i="24"/>
  <c r="J91" i="24"/>
  <c r="K91" i="24" s="1"/>
  <c r="B92" i="24"/>
  <c r="C92" i="24"/>
  <c r="J92" i="24"/>
  <c r="J93" i="24"/>
  <c r="J94" i="24"/>
  <c r="J95" i="24"/>
  <c r="K95" i="24"/>
  <c r="B96" i="24"/>
  <c r="C96" i="24"/>
  <c r="J96" i="24"/>
  <c r="K96" i="24"/>
  <c r="J97" i="24"/>
  <c r="J98" i="24"/>
  <c r="J99" i="24"/>
  <c r="K99" i="24"/>
  <c r="B100" i="24"/>
  <c r="C100" i="24"/>
  <c r="J100" i="24"/>
  <c r="J101" i="24"/>
  <c r="J102" i="24"/>
  <c r="J103" i="24"/>
  <c r="K103" i="24" s="1"/>
  <c r="B104" i="24"/>
  <c r="C104" i="24"/>
  <c r="J104" i="24"/>
  <c r="J105" i="24"/>
  <c r="J106" i="24"/>
  <c r="J107" i="24"/>
  <c r="K107" i="24" s="1"/>
  <c r="B108" i="24"/>
  <c r="C108" i="24"/>
  <c r="J108" i="24"/>
  <c r="J109" i="24"/>
  <c r="J110" i="24"/>
  <c r="J111" i="24"/>
  <c r="K111" i="24"/>
  <c r="B112" i="24"/>
  <c r="C112" i="24"/>
  <c r="J112" i="24"/>
  <c r="J113" i="24"/>
  <c r="J114" i="24"/>
  <c r="K112" i="24" s="1"/>
  <c r="J115" i="24"/>
  <c r="K115" i="24" s="1"/>
  <c r="B116" i="24"/>
  <c r="C116" i="24"/>
  <c r="J116" i="24"/>
  <c r="J117" i="24"/>
  <c r="J118" i="24"/>
  <c r="J119" i="24"/>
  <c r="K119" i="24" s="1"/>
  <c r="B120" i="24"/>
  <c r="C120" i="24"/>
  <c r="J120" i="24"/>
  <c r="J121" i="24"/>
  <c r="J123" i="24"/>
  <c r="K123" i="24" s="1"/>
  <c r="J122" i="24"/>
  <c r="B124" i="24"/>
  <c r="C124" i="24"/>
  <c r="J124" i="24"/>
  <c r="J125" i="24"/>
  <c r="J126" i="24"/>
  <c r="J127" i="24"/>
  <c r="K127" i="24" s="1"/>
  <c r="B128" i="24"/>
  <c r="C128" i="24"/>
  <c r="J128" i="24"/>
  <c r="J129" i="24"/>
  <c r="J130" i="24"/>
  <c r="J131" i="24"/>
  <c r="K131" i="24" s="1"/>
  <c r="B132" i="24"/>
  <c r="C132" i="24"/>
  <c r="J132" i="24"/>
  <c r="J133" i="24"/>
  <c r="J134" i="24"/>
  <c r="J135" i="24"/>
  <c r="K135" i="24" s="1"/>
  <c r="B136" i="24"/>
  <c r="C136" i="24"/>
  <c r="J136" i="24"/>
  <c r="J137" i="24"/>
  <c r="J138" i="24"/>
  <c r="J139" i="24"/>
  <c r="K139" i="24" s="1"/>
  <c r="B140" i="24"/>
  <c r="C140" i="24"/>
  <c r="J140" i="24"/>
  <c r="J141" i="24"/>
  <c r="J143" i="24"/>
  <c r="K143" i="24" s="1"/>
  <c r="B144" i="24"/>
  <c r="C144" i="24"/>
  <c r="J144" i="24"/>
  <c r="J145" i="24"/>
  <c r="J146" i="24"/>
  <c r="J147" i="24"/>
  <c r="K147" i="24" s="1"/>
  <c r="B148" i="24"/>
  <c r="C148" i="24"/>
  <c r="J148" i="24"/>
  <c r="J149" i="24"/>
  <c r="J150" i="24"/>
  <c r="J151" i="24"/>
  <c r="K151" i="24" s="1"/>
  <c r="B152" i="24"/>
  <c r="C152" i="24"/>
  <c r="J152" i="24"/>
  <c r="J153" i="24"/>
  <c r="J154" i="24"/>
  <c r="J155" i="24"/>
  <c r="K155" i="24" s="1"/>
  <c r="B156" i="24"/>
  <c r="C156" i="24"/>
  <c r="J156" i="24"/>
  <c r="J157" i="24"/>
  <c r="J158" i="24"/>
  <c r="J159" i="24"/>
  <c r="K159" i="24" s="1"/>
  <c r="B160" i="24"/>
  <c r="C160" i="24"/>
  <c r="J160" i="24"/>
  <c r="J161" i="24"/>
  <c r="J162" i="24"/>
  <c r="J163" i="24"/>
  <c r="K163" i="24" s="1"/>
  <c r="B164" i="24"/>
  <c r="C164" i="24"/>
  <c r="J164" i="24"/>
  <c r="J165" i="24"/>
  <c r="J167" i="24"/>
  <c r="K167" i="24"/>
  <c r="B168" i="24"/>
  <c r="C168" i="24"/>
  <c r="J168" i="24"/>
  <c r="J169" i="24"/>
  <c r="J171" i="24"/>
  <c r="K171" i="24" s="1"/>
  <c r="B172" i="24"/>
  <c r="C172" i="24"/>
  <c r="J172" i="24"/>
  <c r="J173" i="24"/>
  <c r="J174" i="24"/>
  <c r="J175" i="24"/>
  <c r="K175" i="24" s="1"/>
  <c r="B176" i="24"/>
  <c r="C176" i="24"/>
  <c r="J176" i="24"/>
  <c r="J177" i="24"/>
  <c r="J178" i="24"/>
  <c r="J179" i="24"/>
  <c r="K179" i="24" s="1"/>
  <c r="B180" i="24"/>
  <c r="C180" i="24"/>
  <c r="J180" i="24"/>
  <c r="J181" i="24"/>
  <c r="J182" i="24"/>
  <c r="J183" i="24"/>
  <c r="K183" i="24" s="1"/>
  <c r="B184" i="24"/>
  <c r="C184" i="24"/>
  <c r="J184" i="24"/>
  <c r="J185" i="24"/>
  <c r="J186" i="24"/>
  <c r="J187" i="24"/>
  <c r="K187" i="24" s="1"/>
  <c r="B188" i="24"/>
  <c r="C188" i="24"/>
  <c r="J188" i="24"/>
  <c r="J189" i="24"/>
  <c r="J190" i="24"/>
  <c r="J191" i="24"/>
  <c r="K191" i="24" s="1"/>
  <c r="B192" i="24"/>
  <c r="C192" i="24"/>
  <c r="J192" i="24"/>
  <c r="J193" i="24"/>
  <c r="J194" i="24"/>
  <c r="J195" i="24"/>
  <c r="K195" i="24" s="1"/>
  <c r="B196" i="24"/>
  <c r="C196" i="24"/>
  <c r="J196" i="24"/>
  <c r="J197" i="24"/>
  <c r="J198" i="24"/>
  <c r="J199" i="24"/>
  <c r="K199" i="24" s="1"/>
  <c r="B200" i="24"/>
  <c r="C200" i="24"/>
  <c r="J200" i="24"/>
  <c r="J201" i="24"/>
  <c r="J202" i="24"/>
  <c r="J203" i="24"/>
  <c r="K203" i="24" s="1"/>
  <c r="B204" i="24"/>
  <c r="C204" i="24"/>
  <c r="J204" i="24"/>
  <c r="J205" i="24"/>
  <c r="J206" i="24"/>
  <c r="J207" i="24"/>
  <c r="K207" i="24" s="1"/>
  <c r="B208" i="24"/>
  <c r="C208" i="24"/>
  <c r="J208" i="24"/>
  <c r="J209" i="24"/>
  <c r="J210" i="24"/>
  <c r="J211" i="24"/>
  <c r="K211" i="24" s="1"/>
  <c r="B212" i="24"/>
  <c r="C212" i="24"/>
  <c r="J212" i="24"/>
  <c r="J213" i="24"/>
  <c r="J214" i="24"/>
  <c r="J215" i="24"/>
  <c r="K215" i="24" s="1"/>
  <c r="B216" i="24"/>
  <c r="C216" i="24"/>
  <c r="J216" i="24"/>
  <c r="J217" i="24"/>
  <c r="J218" i="24"/>
  <c r="J219" i="24"/>
  <c r="K219" i="24" s="1"/>
  <c r="B220" i="24"/>
  <c r="C220" i="24"/>
  <c r="J220" i="24"/>
  <c r="J221" i="24"/>
  <c r="J222" i="24"/>
  <c r="J223" i="24"/>
  <c r="K223" i="24" s="1"/>
  <c r="B224" i="24"/>
  <c r="C224" i="24"/>
  <c r="J224" i="24"/>
  <c r="J225" i="24"/>
  <c r="J226" i="24"/>
  <c r="J227" i="24"/>
  <c r="K227" i="24"/>
  <c r="J5" i="25"/>
  <c r="K5" i="25" s="1"/>
  <c r="J6" i="25"/>
  <c r="J7" i="25"/>
  <c r="J8" i="25"/>
  <c r="K8" i="25" s="1"/>
  <c r="J9" i="25"/>
  <c r="J10" i="25"/>
  <c r="J11" i="25"/>
  <c r="J12" i="25"/>
  <c r="K12" i="25" s="1"/>
  <c r="J13" i="25"/>
  <c r="K13" i="25" s="1"/>
  <c r="L13" i="25" s="1"/>
  <c r="J14" i="25"/>
  <c r="J15" i="25"/>
  <c r="J16" i="25"/>
  <c r="K16" i="25" s="1"/>
  <c r="J17" i="25"/>
  <c r="J18" i="25"/>
  <c r="J19" i="25"/>
  <c r="J20" i="25"/>
  <c r="K20" i="25"/>
  <c r="J21" i="25"/>
  <c r="J22" i="25"/>
  <c r="J23" i="25"/>
  <c r="J24" i="25"/>
  <c r="K24" i="25" s="1"/>
  <c r="J25" i="25"/>
  <c r="J26" i="25"/>
  <c r="J27" i="25"/>
  <c r="J28" i="25"/>
  <c r="K28" i="25" s="1"/>
  <c r="J29" i="25"/>
  <c r="J30" i="25"/>
  <c r="J31" i="25"/>
  <c r="J32" i="25"/>
  <c r="K32" i="25" s="1"/>
  <c r="J33" i="25"/>
  <c r="J34" i="25"/>
  <c r="J35" i="25"/>
  <c r="J36" i="25"/>
  <c r="K36" i="25" s="1"/>
  <c r="J37" i="25"/>
  <c r="J38" i="25"/>
  <c r="J39" i="25"/>
  <c r="J40" i="25"/>
  <c r="K40" i="25" s="1"/>
  <c r="J41" i="25"/>
  <c r="J42" i="25"/>
  <c r="J43" i="25"/>
  <c r="J44" i="25"/>
  <c r="K44" i="25" s="1"/>
  <c r="J45" i="25"/>
  <c r="J46" i="25"/>
  <c r="J47" i="25"/>
  <c r="J48" i="25"/>
  <c r="K48" i="25" s="1"/>
  <c r="J49" i="25"/>
  <c r="J50" i="25"/>
  <c r="J51" i="25"/>
  <c r="J52" i="25"/>
  <c r="K52" i="25"/>
  <c r="J53" i="25"/>
  <c r="J54" i="25"/>
  <c r="K53" i="25" s="1"/>
  <c r="J55" i="25"/>
  <c r="J56" i="25"/>
  <c r="K56" i="25" s="1"/>
  <c r="J57" i="25"/>
  <c r="J58" i="25"/>
  <c r="J59" i="25"/>
  <c r="J60" i="25"/>
  <c r="K60" i="25" s="1"/>
  <c r="J61" i="25"/>
  <c r="J62" i="25"/>
  <c r="J63" i="25"/>
  <c r="J64" i="25"/>
  <c r="K64" i="25"/>
  <c r="J65" i="25"/>
  <c r="J66" i="25"/>
  <c r="J67" i="25"/>
  <c r="J68" i="25"/>
  <c r="K68" i="25" s="1"/>
  <c r="J69" i="25"/>
  <c r="J70" i="25"/>
  <c r="J71" i="25"/>
  <c r="J72" i="25"/>
  <c r="K72" i="25" s="1"/>
  <c r="J73" i="25"/>
  <c r="J74" i="25"/>
  <c r="J75" i="25"/>
  <c r="J76" i="25"/>
  <c r="K76" i="25" s="1"/>
  <c r="J77" i="25"/>
  <c r="J78" i="25"/>
  <c r="J79" i="25"/>
  <c r="J80" i="25"/>
  <c r="K80" i="25" s="1"/>
  <c r="J81" i="25"/>
  <c r="J82" i="25"/>
  <c r="J83" i="25"/>
  <c r="J84" i="25"/>
  <c r="K84" i="25" s="1"/>
  <c r="J85" i="25"/>
  <c r="J86" i="25"/>
  <c r="J87" i="25"/>
  <c r="J88" i="25"/>
  <c r="K88" i="25" s="1"/>
  <c r="J89" i="25"/>
  <c r="J90" i="25"/>
  <c r="J91" i="25"/>
  <c r="J92" i="25"/>
  <c r="K92" i="25" s="1"/>
  <c r="J93" i="25"/>
  <c r="J94" i="25"/>
  <c r="J95" i="25"/>
  <c r="J96" i="25"/>
  <c r="K96" i="25" s="1"/>
  <c r="J97" i="25"/>
  <c r="J98" i="25"/>
  <c r="J99" i="25"/>
  <c r="J100" i="25"/>
  <c r="K100" i="25"/>
  <c r="J101" i="25"/>
  <c r="J102" i="25"/>
  <c r="J103" i="25"/>
  <c r="J104" i="25"/>
  <c r="K104" i="25" s="1"/>
  <c r="J105" i="25"/>
  <c r="J106" i="25"/>
  <c r="J107" i="25"/>
  <c r="J108" i="25"/>
  <c r="K108" i="25" s="1"/>
  <c r="J109" i="25"/>
  <c r="J110" i="25"/>
  <c r="J111" i="25"/>
  <c r="J112" i="25"/>
  <c r="K112" i="25" s="1"/>
  <c r="J113" i="25"/>
  <c r="J114" i="25"/>
  <c r="J115" i="25"/>
  <c r="J116" i="25"/>
  <c r="K116" i="25" s="1"/>
  <c r="J117" i="25"/>
  <c r="J118" i="25"/>
  <c r="J119" i="25"/>
  <c r="J120" i="25"/>
  <c r="K120" i="25" s="1"/>
  <c r="J121" i="25"/>
  <c r="J122" i="25"/>
  <c r="J123" i="25"/>
  <c r="J124" i="25"/>
  <c r="K124" i="25" s="1"/>
  <c r="J125" i="25"/>
  <c r="J126" i="25"/>
  <c r="J127" i="25"/>
  <c r="J128" i="25"/>
  <c r="K128" i="25" s="1"/>
  <c r="J129" i="25"/>
  <c r="J130" i="25"/>
  <c r="J131" i="25"/>
  <c r="J132" i="25"/>
  <c r="K132" i="25" s="1"/>
  <c r="J133" i="25"/>
  <c r="J134" i="25"/>
  <c r="J135" i="25"/>
  <c r="J136" i="25"/>
  <c r="K136" i="25" s="1"/>
  <c r="J137" i="25"/>
  <c r="J138" i="25"/>
  <c r="J139" i="25"/>
  <c r="J140" i="25"/>
  <c r="K140" i="25" s="1"/>
  <c r="J141" i="25"/>
  <c r="J142" i="25"/>
  <c r="J143" i="25"/>
  <c r="J144" i="25"/>
  <c r="K144" i="25" s="1"/>
  <c r="J145" i="25"/>
  <c r="J146" i="25"/>
  <c r="J147" i="25"/>
  <c r="J148" i="25"/>
  <c r="K148" i="25" s="1"/>
  <c r="J149" i="25"/>
  <c r="J150" i="25"/>
  <c r="J151" i="25"/>
  <c r="J152" i="25"/>
  <c r="K152" i="25" s="1"/>
  <c r="J153" i="25"/>
  <c r="J154" i="25"/>
  <c r="J155" i="25"/>
  <c r="J156" i="25"/>
  <c r="K156" i="25" s="1"/>
  <c r="J157" i="25"/>
  <c r="J158" i="25"/>
  <c r="J159" i="25"/>
  <c r="J160" i="25"/>
  <c r="K160" i="25" s="1"/>
  <c r="J161" i="25"/>
  <c r="J162" i="25"/>
  <c r="J163" i="25"/>
  <c r="J164" i="25"/>
  <c r="K164" i="25"/>
  <c r="J165" i="25"/>
  <c r="J166" i="25"/>
  <c r="J167" i="25"/>
  <c r="J168" i="25"/>
  <c r="K168" i="25" s="1"/>
  <c r="J169" i="25"/>
  <c r="J170" i="25"/>
  <c r="J171" i="25"/>
  <c r="J172" i="25"/>
  <c r="K172" i="25" s="1"/>
  <c r="J173" i="25"/>
  <c r="J174" i="25"/>
  <c r="J175" i="25"/>
  <c r="J176" i="25"/>
  <c r="K176" i="25" s="1"/>
  <c r="J177" i="25"/>
  <c r="J178" i="25"/>
  <c r="J179" i="25"/>
  <c r="J180" i="25"/>
  <c r="K180" i="25" s="1"/>
  <c r="J181" i="25"/>
  <c r="J182" i="25"/>
  <c r="J183" i="25"/>
  <c r="J184" i="25"/>
  <c r="K184" i="25" s="1"/>
  <c r="J185" i="25"/>
  <c r="J186" i="25"/>
  <c r="J187" i="25"/>
  <c r="J188" i="25"/>
  <c r="K188" i="25" s="1"/>
  <c r="J189" i="25"/>
  <c r="J190" i="25"/>
  <c r="J191" i="25"/>
  <c r="J192" i="25"/>
  <c r="K192" i="25" s="1"/>
  <c r="J193" i="25"/>
  <c r="J194" i="25"/>
  <c r="J195" i="25"/>
  <c r="J196" i="25"/>
  <c r="K196" i="25"/>
  <c r="J197" i="25"/>
  <c r="J198" i="25"/>
  <c r="J199" i="25"/>
  <c r="J200" i="25"/>
  <c r="K200" i="25" s="1"/>
  <c r="J201" i="25"/>
  <c r="J202" i="25"/>
  <c r="J203" i="25"/>
  <c r="J204" i="25"/>
  <c r="K204" i="25" s="1"/>
  <c r="J205" i="25"/>
  <c r="J207" i="25"/>
  <c r="J208" i="25"/>
  <c r="K208" i="25" s="1"/>
  <c r="J209" i="25"/>
  <c r="J211" i="25"/>
  <c r="J212" i="25"/>
  <c r="K212" i="25" s="1"/>
  <c r="J213" i="25"/>
  <c r="J215" i="25"/>
  <c r="J216" i="25"/>
  <c r="K216" i="25" s="1"/>
  <c r="J217" i="25"/>
  <c r="J219" i="25"/>
  <c r="J220" i="25"/>
  <c r="K220" i="25" s="1"/>
  <c r="J221" i="25"/>
  <c r="J223" i="25"/>
  <c r="J224" i="25"/>
  <c r="K224" i="25" s="1"/>
  <c r="J225" i="25"/>
  <c r="J227" i="25"/>
  <c r="J228" i="25"/>
  <c r="K228" i="25" s="1"/>
  <c r="J5" i="26"/>
  <c r="J6" i="26"/>
  <c r="J7" i="26"/>
  <c r="J8" i="26"/>
  <c r="K8" i="26" s="1"/>
  <c r="J9" i="26"/>
  <c r="J10" i="26"/>
  <c r="J11" i="26"/>
  <c r="J12" i="26"/>
  <c r="K12" i="26"/>
  <c r="J13" i="26"/>
  <c r="J14" i="26"/>
  <c r="J15" i="26"/>
  <c r="J16" i="26"/>
  <c r="K16" i="26" s="1"/>
  <c r="J17" i="26"/>
  <c r="J18" i="26"/>
  <c r="J19" i="26"/>
  <c r="J20" i="26"/>
  <c r="K20" i="26" s="1"/>
  <c r="J21" i="26"/>
  <c r="J22" i="26"/>
  <c r="K21" i="26" s="1"/>
  <c r="J24" i="26"/>
  <c r="K24" i="26"/>
  <c r="J25" i="26"/>
  <c r="J26" i="26"/>
  <c r="J27" i="26"/>
  <c r="J28" i="26"/>
  <c r="K28" i="26" s="1"/>
  <c r="J29" i="26"/>
  <c r="J30" i="26"/>
  <c r="J31" i="26"/>
  <c r="J32" i="26"/>
  <c r="K32" i="26" s="1"/>
  <c r="J33" i="26"/>
  <c r="J34" i="26"/>
  <c r="J35" i="26"/>
  <c r="J36" i="26"/>
  <c r="K36" i="26" s="1"/>
  <c r="J37" i="26"/>
  <c r="J38" i="26"/>
  <c r="J39" i="26"/>
  <c r="J40" i="26"/>
  <c r="K40" i="26" s="1"/>
  <c r="J41" i="26"/>
  <c r="J42" i="26"/>
  <c r="J43" i="26"/>
  <c r="J44" i="26"/>
  <c r="K44" i="26"/>
  <c r="J45" i="26"/>
  <c r="J46" i="26"/>
  <c r="J47" i="26"/>
  <c r="J48" i="26"/>
  <c r="K48" i="26" s="1"/>
  <c r="J49" i="26"/>
  <c r="J50" i="26"/>
  <c r="J51" i="26"/>
  <c r="J52" i="26"/>
  <c r="K52" i="26" s="1"/>
  <c r="J53" i="26"/>
  <c r="K53" i="26" s="1"/>
  <c r="J54" i="26"/>
  <c r="J55" i="26"/>
  <c r="J56" i="26"/>
  <c r="K56" i="26" s="1"/>
  <c r="J57" i="26"/>
  <c r="J58" i="26"/>
  <c r="J59" i="26"/>
  <c r="J60" i="26"/>
  <c r="K60" i="26" s="1"/>
  <c r="J61" i="26"/>
  <c r="J62" i="26"/>
  <c r="J63" i="26"/>
  <c r="J64" i="26"/>
  <c r="K64" i="26" s="1"/>
  <c r="J65" i="26"/>
  <c r="J66" i="26"/>
  <c r="J67" i="26"/>
  <c r="J68" i="26"/>
  <c r="K68" i="26" s="1"/>
  <c r="J69" i="26"/>
  <c r="K69" i="26" s="1"/>
  <c r="J70" i="26"/>
  <c r="J71" i="26"/>
  <c r="J72" i="26"/>
  <c r="K72" i="26" s="1"/>
  <c r="J73" i="26"/>
  <c r="J74" i="26"/>
  <c r="J75" i="26"/>
  <c r="J76" i="26"/>
  <c r="K76" i="26" s="1"/>
  <c r="J77" i="26"/>
  <c r="J78" i="26"/>
  <c r="J80" i="26"/>
  <c r="K80" i="26" s="1"/>
  <c r="J81" i="26"/>
  <c r="J82" i="26"/>
  <c r="K81" i="26" s="1"/>
  <c r="J84" i="26"/>
  <c r="K84" i="26"/>
  <c r="J85" i="26"/>
  <c r="J86" i="26"/>
  <c r="J87" i="26"/>
  <c r="J88" i="26"/>
  <c r="K88" i="26" s="1"/>
  <c r="J89" i="26"/>
  <c r="J90" i="26"/>
  <c r="J91" i="26"/>
  <c r="J92" i="26"/>
  <c r="K92" i="26"/>
  <c r="J93" i="26"/>
  <c r="J94" i="26"/>
  <c r="J95" i="26"/>
  <c r="J96" i="26"/>
  <c r="K96" i="26" s="1"/>
  <c r="J97" i="26"/>
  <c r="J98" i="26"/>
  <c r="J99" i="26"/>
  <c r="J100" i="26"/>
  <c r="K100" i="26" s="1"/>
  <c r="J101" i="26"/>
  <c r="J102" i="26"/>
  <c r="J103" i="26"/>
  <c r="J104" i="26"/>
  <c r="K104" i="26" s="1"/>
  <c r="J105" i="26"/>
  <c r="J106" i="26"/>
  <c r="J107" i="26"/>
  <c r="J108" i="26"/>
  <c r="K108" i="26"/>
  <c r="J109" i="26"/>
  <c r="J110" i="26"/>
  <c r="J111" i="26"/>
  <c r="J112" i="26"/>
  <c r="K112" i="26" s="1"/>
  <c r="J113" i="26"/>
  <c r="J114" i="26"/>
  <c r="J115" i="26"/>
  <c r="J116" i="26"/>
  <c r="K116" i="26" s="1"/>
  <c r="J117" i="26"/>
  <c r="J118" i="26"/>
  <c r="J119" i="26"/>
  <c r="J120" i="26"/>
  <c r="K120" i="26" s="1"/>
  <c r="J121" i="26"/>
  <c r="J122" i="26"/>
  <c r="J123" i="26"/>
  <c r="J124" i="26"/>
  <c r="K124" i="26" s="1"/>
  <c r="J125" i="26"/>
  <c r="J126" i="26"/>
  <c r="K125" i="26" s="1"/>
  <c r="J127" i="26"/>
  <c r="J128" i="26"/>
  <c r="K128" i="26" s="1"/>
  <c r="J129" i="26"/>
  <c r="J130" i="26"/>
  <c r="J131" i="26"/>
  <c r="J132" i="26"/>
  <c r="K132" i="26" s="1"/>
  <c r="J133" i="26"/>
  <c r="K133" i="26" s="1"/>
  <c r="J134" i="26"/>
  <c r="J135" i="26"/>
  <c r="J136" i="26"/>
  <c r="K136" i="26" s="1"/>
  <c r="J137" i="26"/>
  <c r="J138" i="26"/>
  <c r="J139" i="26"/>
  <c r="J140" i="26"/>
  <c r="K140" i="26"/>
  <c r="J141" i="26"/>
  <c r="J142" i="26"/>
  <c r="J143" i="26"/>
  <c r="K141" i="26"/>
  <c r="J144" i="26"/>
  <c r="K144" i="26" s="1"/>
  <c r="J145" i="26"/>
  <c r="J146" i="26"/>
  <c r="J147" i="26"/>
  <c r="J148" i="26"/>
  <c r="K148" i="26" s="1"/>
  <c r="J149" i="26"/>
  <c r="J150" i="26"/>
  <c r="J151" i="26"/>
  <c r="J152" i="26"/>
  <c r="K152" i="26"/>
  <c r="J153" i="26"/>
  <c r="J154" i="26"/>
  <c r="J155" i="26"/>
  <c r="J156" i="26"/>
  <c r="K156" i="26" s="1"/>
  <c r="J157" i="26"/>
  <c r="J158" i="26"/>
  <c r="J159" i="26"/>
  <c r="J160" i="26"/>
  <c r="K160" i="26" s="1"/>
  <c r="J161" i="26"/>
  <c r="J162" i="26"/>
  <c r="J163" i="26"/>
  <c r="J164" i="26"/>
  <c r="K164" i="26"/>
  <c r="J165" i="26"/>
  <c r="J166" i="26"/>
  <c r="J167" i="26"/>
  <c r="J168" i="26"/>
  <c r="K168" i="26" s="1"/>
  <c r="J169" i="26"/>
  <c r="J170" i="26"/>
  <c r="J171" i="26"/>
  <c r="J172" i="26"/>
  <c r="K172" i="26" s="1"/>
  <c r="J173" i="26"/>
  <c r="J174" i="26"/>
  <c r="J175" i="26"/>
  <c r="J176" i="26"/>
  <c r="K176" i="26" s="1"/>
  <c r="J177" i="26"/>
  <c r="J178" i="26"/>
  <c r="J179" i="26"/>
  <c r="J180" i="26"/>
  <c r="K180" i="26"/>
  <c r="J181" i="26"/>
  <c r="J182" i="26"/>
  <c r="J183" i="26"/>
  <c r="J184" i="26"/>
  <c r="K184" i="26"/>
  <c r="J185" i="26"/>
  <c r="J186" i="26"/>
  <c r="J187" i="26"/>
  <c r="J188" i="26"/>
  <c r="K188" i="26" s="1"/>
  <c r="J189" i="26"/>
  <c r="J190" i="26"/>
  <c r="J191" i="26"/>
  <c r="J192" i="26"/>
  <c r="K192" i="26"/>
  <c r="J193" i="26"/>
  <c r="J194" i="26"/>
  <c r="J195" i="26"/>
  <c r="J196" i="26"/>
  <c r="K196" i="26" s="1"/>
  <c r="J197" i="26"/>
  <c r="J199" i="26"/>
  <c r="K197" i="26"/>
  <c r="J200" i="26"/>
  <c r="K200" i="26" s="1"/>
  <c r="J201" i="26"/>
  <c r="J202" i="26"/>
  <c r="J203" i="26"/>
  <c r="J204" i="26"/>
  <c r="K204" i="26" s="1"/>
  <c r="J205" i="26"/>
  <c r="J206" i="26"/>
  <c r="J207" i="26"/>
  <c r="J208" i="26"/>
  <c r="K208" i="26" s="1"/>
  <c r="J209" i="26"/>
  <c r="J210" i="26"/>
  <c r="J211" i="26"/>
  <c r="J212" i="26"/>
  <c r="K212" i="26"/>
  <c r="J213" i="26"/>
  <c r="K213" i="26"/>
  <c r="J215" i="26"/>
  <c r="J216" i="26"/>
  <c r="K216" i="26" s="1"/>
  <c r="J217" i="26"/>
  <c r="J218" i="26"/>
  <c r="J219" i="26"/>
  <c r="J220" i="26"/>
  <c r="K220" i="26"/>
  <c r="J221" i="26"/>
  <c r="J223" i="26"/>
  <c r="J222" i="26"/>
  <c r="J224" i="26"/>
  <c r="K224" i="26" s="1"/>
  <c r="J225" i="26"/>
  <c r="J226" i="26"/>
  <c r="J227" i="26"/>
  <c r="J228" i="26"/>
  <c r="K228" i="26"/>
  <c r="J5" i="27"/>
  <c r="J6" i="27"/>
  <c r="J7" i="27"/>
  <c r="J8" i="27"/>
  <c r="K8" i="27" s="1"/>
  <c r="J9" i="27"/>
  <c r="J10" i="27"/>
  <c r="J11" i="27"/>
  <c r="J12" i="27"/>
  <c r="K12" i="27" s="1"/>
  <c r="J13" i="27"/>
  <c r="J14" i="27"/>
  <c r="J15" i="27"/>
  <c r="J16" i="27"/>
  <c r="K16" i="27" s="1"/>
  <c r="J17" i="27"/>
  <c r="J18" i="27"/>
  <c r="J20" i="27"/>
  <c r="K20" i="27" s="1"/>
  <c r="J21" i="27"/>
  <c r="J22" i="27"/>
  <c r="J23" i="27"/>
  <c r="J24" i="27"/>
  <c r="K24" i="27" s="1"/>
  <c r="J25" i="27"/>
  <c r="J26" i="27"/>
  <c r="J27" i="27"/>
  <c r="J28" i="27"/>
  <c r="K28" i="27" s="1"/>
  <c r="J29" i="27"/>
  <c r="J30" i="27"/>
  <c r="J31" i="27"/>
  <c r="J32" i="27"/>
  <c r="K32" i="27" s="1"/>
  <c r="J33" i="27"/>
  <c r="J34" i="27"/>
  <c r="J35" i="27"/>
  <c r="J36" i="27"/>
  <c r="K36" i="27" s="1"/>
  <c r="J37" i="27"/>
  <c r="J38" i="27"/>
  <c r="J39" i="27"/>
  <c r="J40" i="27"/>
  <c r="K40" i="27"/>
  <c r="J41" i="27"/>
  <c r="J42" i="27"/>
  <c r="J43" i="27"/>
  <c r="J44" i="27"/>
  <c r="K44" i="27" s="1"/>
  <c r="J45" i="27"/>
  <c r="J46" i="27"/>
  <c r="J48" i="27"/>
  <c r="K48" i="27" s="1"/>
  <c r="J49" i="27"/>
  <c r="J50" i="27"/>
  <c r="J51" i="27"/>
  <c r="J52" i="27"/>
  <c r="K52" i="27" s="1"/>
  <c r="J53" i="27"/>
  <c r="J54" i="27"/>
  <c r="J55" i="27"/>
  <c r="J56" i="27"/>
  <c r="K56" i="27" s="1"/>
  <c r="J57" i="27"/>
  <c r="J58" i="27"/>
  <c r="J59" i="27"/>
  <c r="J60" i="27"/>
  <c r="K60" i="27" s="1"/>
  <c r="J61" i="27"/>
  <c r="J62" i="27"/>
  <c r="J63" i="27"/>
  <c r="J64" i="27"/>
  <c r="K64" i="27"/>
  <c r="J65" i="27"/>
  <c r="J66" i="27"/>
  <c r="J68" i="27"/>
  <c r="K68" i="27"/>
  <c r="J69" i="27"/>
  <c r="J70" i="27"/>
  <c r="J71" i="27"/>
  <c r="J72" i="27"/>
  <c r="K72" i="27" s="1"/>
  <c r="J73" i="27"/>
  <c r="J74" i="27"/>
  <c r="J75" i="27"/>
  <c r="J76" i="27"/>
  <c r="K76" i="27" s="1"/>
  <c r="J77" i="27"/>
  <c r="J78" i="27"/>
  <c r="J80" i="27"/>
  <c r="K80" i="27" s="1"/>
  <c r="J81" i="27"/>
  <c r="J82" i="27"/>
  <c r="J83" i="27"/>
  <c r="J84" i="27"/>
  <c r="K84" i="27"/>
  <c r="J85" i="27"/>
  <c r="J86" i="27"/>
  <c r="J87" i="27"/>
  <c r="J88" i="27"/>
  <c r="K88" i="27" s="1"/>
  <c r="J89" i="27"/>
  <c r="J90" i="27"/>
  <c r="J91" i="27"/>
  <c r="J92" i="27"/>
  <c r="K92" i="27" s="1"/>
  <c r="J93" i="27"/>
  <c r="J94" i="27"/>
  <c r="J95" i="27"/>
  <c r="J96" i="27"/>
  <c r="K96" i="27" s="1"/>
  <c r="J97" i="27"/>
  <c r="J98" i="27"/>
  <c r="J99" i="27"/>
  <c r="J100" i="27"/>
  <c r="K100" i="27"/>
  <c r="J101" i="27"/>
  <c r="J102" i="27"/>
  <c r="J103" i="27"/>
  <c r="J104" i="27"/>
  <c r="K104" i="27" s="1"/>
  <c r="J105" i="27"/>
  <c r="J106" i="27"/>
  <c r="J107" i="27"/>
  <c r="J108" i="27"/>
  <c r="K108" i="27" s="1"/>
  <c r="J109" i="27"/>
  <c r="J110" i="27"/>
  <c r="J111" i="27"/>
  <c r="J112" i="27"/>
  <c r="K112" i="27" s="1"/>
  <c r="J113" i="27"/>
  <c r="J114" i="27"/>
  <c r="J115" i="27"/>
  <c r="J116" i="27"/>
  <c r="K116" i="27" s="1"/>
  <c r="J117" i="27"/>
  <c r="J118" i="27"/>
  <c r="J119" i="27"/>
  <c r="J120" i="27"/>
  <c r="K120" i="27" s="1"/>
  <c r="J121" i="27"/>
  <c r="J122" i="27"/>
  <c r="J123" i="27"/>
  <c r="J124" i="27"/>
  <c r="K124" i="27" s="1"/>
  <c r="J125" i="27"/>
  <c r="J126" i="27"/>
  <c r="J127" i="27"/>
  <c r="J128" i="27"/>
  <c r="K128" i="27" s="1"/>
  <c r="J129" i="27"/>
  <c r="J130" i="27"/>
  <c r="J131" i="27"/>
  <c r="J132" i="27"/>
  <c r="K132" i="27"/>
  <c r="J133" i="27"/>
  <c r="J134" i="27"/>
  <c r="J135" i="27"/>
  <c r="J136" i="27"/>
  <c r="K136" i="27" s="1"/>
  <c r="J137" i="27"/>
  <c r="J138" i="27"/>
  <c r="J139" i="27"/>
  <c r="J140" i="27"/>
  <c r="K140" i="27" s="1"/>
  <c r="J141" i="27"/>
  <c r="J142" i="27"/>
  <c r="J143" i="27"/>
  <c r="J144" i="27"/>
  <c r="K144" i="27" s="1"/>
  <c r="J145" i="27"/>
  <c r="J146" i="27"/>
  <c r="J147" i="27"/>
  <c r="J148" i="27"/>
  <c r="K148" i="27" s="1"/>
  <c r="J149" i="27"/>
  <c r="J150" i="27"/>
  <c r="J151" i="27"/>
  <c r="J152" i="27"/>
  <c r="K152" i="27" s="1"/>
  <c r="J153" i="27"/>
  <c r="J154" i="27"/>
  <c r="J155" i="27"/>
  <c r="J156" i="27"/>
  <c r="K156" i="27" s="1"/>
  <c r="J157" i="27"/>
  <c r="J158" i="27"/>
  <c r="J159" i="27"/>
  <c r="J160" i="27"/>
  <c r="K160" i="27" s="1"/>
  <c r="J161" i="27"/>
  <c r="J162" i="27"/>
  <c r="J163" i="27"/>
  <c r="J164" i="27"/>
  <c r="K164" i="27"/>
  <c r="J165" i="27"/>
  <c r="J166" i="27"/>
  <c r="K165" i="27" s="1"/>
  <c r="J168" i="27"/>
  <c r="K168" i="27" s="1"/>
  <c r="J169" i="27"/>
  <c r="J170" i="27"/>
  <c r="J171" i="27"/>
  <c r="J172" i="27"/>
  <c r="K172" i="27"/>
  <c r="J173" i="27"/>
  <c r="J174" i="27"/>
  <c r="J175" i="27"/>
  <c r="K173" i="27"/>
  <c r="J176" i="27"/>
  <c r="K176" i="27"/>
  <c r="J177" i="27"/>
  <c r="J178" i="27"/>
  <c r="J179" i="27"/>
  <c r="J180" i="27"/>
  <c r="K180" i="27" s="1"/>
  <c r="J181" i="27"/>
  <c r="J182" i="27"/>
  <c r="J183" i="27"/>
  <c r="J184" i="27"/>
  <c r="K184" i="27" s="1"/>
  <c r="J185" i="27"/>
  <c r="J186" i="27"/>
  <c r="J187" i="27"/>
  <c r="J188" i="27"/>
  <c r="K188" i="27" s="1"/>
  <c r="J189" i="27"/>
  <c r="J190" i="27"/>
  <c r="J191" i="27"/>
  <c r="J192" i="27"/>
  <c r="K192" i="27"/>
  <c r="J193" i="27"/>
  <c r="J194" i="27"/>
  <c r="J195" i="27"/>
  <c r="J196" i="27"/>
  <c r="K196" i="27" s="1"/>
  <c r="J197" i="27"/>
  <c r="J198" i="27"/>
  <c r="J199" i="27"/>
  <c r="J200" i="27"/>
  <c r="K200" i="27" s="1"/>
  <c r="J201" i="27"/>
  <c r="J202" i="27"/>
  <c r="J203" i="27"/>
  <c r="J204" i="27"/>
  <c r="K204" i="27" s="1"/>
  <c r="J205" i="27"/>
  <c r="J206" i="27"/>
  <c r="J207" i="27"/>
  <c r="J208" i="27"/>
  <c r="K208" i="27" s="1"/>
  <c r="J209" i="27"/>
  <c r="J210" i="27"/>
  <c r="J211" i="27"/>
  <c r="J212" i="27"/>
  <c r="K212" i="27" s="1"/>
  <c r="J213" i="27"/>
  <c r="J215" i="27"/>
  <c r="J216" i="27"/>
  <c r="K216" i="27" s="1"/>
  <c r="J217" i="27"/>
  <c r="J218" i="27"/>
  <c r="J219" i="27"/>
  <c r="J220" i="27"/>
  <c r="K220" i="27" s="1"/>
  <c r="J221" i="27"/>
  <c r="K221" i="27"/>
  <c r="J222" i="27"/>
  <c r="J223" i="27"/>
  <c r="J224" i="27"/>
  <c r="K224" i="27" s="1"/>
  <c r="J225" i="27"/>
  <c r="J226" i="27"/>
  <c r="J227" i="27"/>
  <c r="J228" i="27"/>
  <c r="K228" i="27"/>
  <c r="J5" i="28"/>
  <c r="J6" i="28"/>
  <c r="J7" i="28"/>
  <c r="J8" i="28"/>
  <c r="K8" i="28" s="1"/>
  <c r="J9" i="28"/>
  <c r="J10" i="28"/>
  <c r="J11" i="28"/>
  <c r="J12" i="28"/>
  <c r="K12" i="28" s="1"/>
  <c r="J13" i="28"/>
  <c r="J14" i="28"/>
  <c r="J15" i="28"/>
  <c r="J16" i="28"/>
  <c r="K16" i="28" s="1"/>
  <c r="J17" i="28"/>
  <c r="J18" i="28"/>
  <c r="K17" i="28"/>
  <c r="J19" i="28"/>
  <c r="J20" i="28"/>
  <c r="K20" i="28" s="1"/>
  <c r="J21" i="28"/>
  <c r="J22" i="28"/>
  <c r="J24" i="28"/>
  <c r="K24" i="28" s="1"/>
  <c r="J25" i="28"/>
  <c r="J26" i="28"/>
  <c r="J27" i="28"/>
  <c r="J28" i="28"/>
  <c r="K28" i="28"/>
  <c r="J29" i="28"/>
  <c r="J30" i="28"/>
  <c r="J31" i="28"/>
  <c r="J32" i="28"/>
  <c r="K32" i="28" s="1"/>
  <c r="J33" i="28"/>
  <c r="J34" i="28"/>
  <c r="J35" i="28"/>
  <c r="J36" i="28"/>
  <c r="K36" i="28"/>
  <c r="J37" i="28"/>
  <c r="J38" i="28"/>
  <c r="J39" i="28"/>
  <c r="J40" i="28"/>
  <c r="K40" i="28" s="1"/>
  <c r="J41" i="28"/>
  <c r="J42" i="28"/>
  <c r="J43" i="28"/>
  <c r="J44" i="28"/>
  <c r="K44" i="28" s="1"/>
  <c r="J45" i="28"/>
  <c r="J46" i="28"/>
  <c r="K45" i="28" s="1"/>
  <c r="J47" i="28"/>
  <c r="J48" i="28"/>
  <c r="K48" i="28"/>
  <c r="J49" i="28"/>
  <c r="J50" i="28"/>
  <c r="J51" i="28"/>
  <c r="J52" i="28"/>
  <c r="K52" i="28" s="1"/>
  <c r="J53" i="28"/>
  <c r="J54" i="28"/>
  <c r="J55" i="28"/>
  <c r="J56" i="28"/>
  <c r="K56" i="28"/>
  <c r="J57" i="28"/>
  <c r="J58" i="28"/>
  <c r="J59" i="28"/>
  <c r="J60" i="28"/>
  <c r="K60" i="28" s="1"/>
  <c r="J61" i="28"/>
  <c r="J62" i="28"/>
  <c r="J63" i="28"/>
  <c r="J64" i="28"/>
  <c r="K64" i="28" s="1"/>
  <c r="J65" i="28"/>
  <c r="J66" i="28"/>
  <c r="J67" i="28"/>
  <c r="J68" i="28"/>
  <c r="K68" i="28" s="1"/>
  <c r="J69" i="28"/>
  <c r="J70" i="28"/>
  <c r="J71" i="28"/>
  <c r="J72" i="28"/>
  <c r="K72" i="28" s="1"/>
  <c r="J73" i="28"/>
  <c r="J74" i="28"/>
  <c r="J75" i="28"/>
  <c r="J76" i="28"/>
  <c r="K76" i="28" s="1"/>
  <c r="J77" i="28"/>
  <c r="J78" i="28"/>
  <c r="J79" i="28"/>
  <c r="J80" i="28"/>
  <c r="K80" i="28"/>
  <c r="J81" i="28"/>
  <c r="J82" i="28"/>
  <c r="J83" i="28"/>
  <c r="K81" i="28" s="1"/>
  <c r="J84" i="28"/>
  <c r="K84" i="28" s="1"/>
  <c r="J85" i="28"/>
  <c r="J86" i="28"/>
  <c r="J87" i="28"/>
  <c r="J88" i="28"/>
  <c r="K88" i="28" s="1"/>
  <c r="J89" i="28"/>
  <c r="J90" i="28"/>
  <c r="J91" i="28"/>
  <c r="J92" i="28"/>
  <c r="K92" i="28" s="1"/>
  <c r="J93" i="28"/>
  <c r="J94" i="28"/>
  <c r="J95" i="28"/>
  <c r="J96" i="28"/>
  <c r="K96" i="28" s="1"/>
  <c r="J97" i="28"/>
  <c r="K97" i="28"/>
  <c r="J98" i="28"/>
  <c r="J99" i="28"/>
  <c r="J100" i="28"/>
  <c r="K100" i="28"/>
  <c r="J101" i="28"/>
  <c r="J102" i="28"/>
  <c r="J103" i="28"/>
  <c r="J104" i="28"/>
  <c r="K104" i="28" s="1"/>
  <c r="J105" i="28"/>
  <c r="J106" i="28"/>
  <c r="J107" i="28"/>
  <c r="J108" i="28"/>
  <c r="K108" i="28" s="1"/>
  <c r="J109" i="28"/>
  <c r="J110" i="28"/>
  <c r="J111" i="28"/>
  <c r="J112" i="28"/>
  <c r="K112" i="28" s="1"/>
  <c r="J113" i="28"/>
  <c r="J114" i="28"/>
  <c r="J115" i="28"/>
  <c r="J116" i="28"/>
  <c r="K116" i="28" s="1"/>
  <c r="J117" i="28"/>
  <c r="J118" i="28"/>
  <c r="J119" i="28"/>
  <c r="J120" i="28"/>
  <c r="K120" i="28" s="1"/>
  <c r="J121" i="28"/>
  <c r="J122" i="28"/>
  <c r="J123" i="28"/>
  <c r="J124" i="28"/>
  <c r="K124" i="28" s="1"/>
  <c r="J125" i="28"/>
  <c r="J126" i="28"/>
  <c r="J127" i="28"/>
  <c r="J128" i="28"/>
  <c r="K128" i="28" s="1"/>
  <c r="J129" i="28"/>
  <c r="J130" i="28"/>
  <c r="J131" i="28"/>
  <c r="J132" i="28"/>
  <c r="K132" i="28"/>
  <c r="J133" i="28"/>
  <c r="J134" i="28"/>
  <c r="J135" i="28"/>
  <c r="J136" i="28"/>
  <c r="K136" i="28" s="1"/>
  <c r="J137" i="28"/>
  <c r="K137" i="28" s="1"/>
  <c r="J138" i="28"/>
  <c r="J139" i="28"/>
  <c r="J140" i="28"/>
  <c r="K140" i="28" s="1"/>
  <c r="J141" i="28"/>
  <c r="J142" i="28"/>
  <c r="J143" i="28"/>
  <c r="J144" i="28"/>
  <c r="K144" i="28"/>
  <c r="J145" i="28"/>
  <c r="K145" i="28" s="1"/>
  <c r="J146" i="28"/>
  <c r="J147" i="28"/>
  <c r="J148" i="28"/>
  <c r="K148" i="28" s="1"/>
  <c r="J149" i="28"/>
  <c r="J150" i="28"/>
  <c r="J151" i="28"/>
  <c r="J152" i="28"/>
  <c r="K152" i="28" s="1"/>
  <c r="J153" i="28"/>
  <c r="J154" i="28"/>
  <c r="J155" i="28"/>
  <c r="J156" i="28"/>
  <c r="K156" i="28" s="1"/>
  <c r="J157" i="28"/>
  <c r="J158" i="28"/>
  <c r="J159" i="28"/>
  <c r="J160" i="28"/>
  <c r="K160" i="28"/>
  <c r="J161" i="28"/>
  <c r="J162" i="28"/>
  <c r="J163" i="28"/>
  <c r="J164" i="28"/>
  <c r="K164" i="28"/>
  <c r="J165" i="28"/>
  <c r="J166" i="28"/>
  <c r="J167" i="28"/>
  <c r="J168" i="28"/>
  <c r="K168" i="28" s="1"/>
  <c r="J169" i="28"/>
  <c r="J170" i="28"/>
  <c r="J171" i="28"/>
  <c r="J172" i="28"/>
  <c r="K172" i="28" s="1"/>
  <c r="J173" i="28"/>
  <c r="J174" i="28"/>
  <c r="J175" i="28"/>
  <c r="J176" i="28"/>
  <c r="K176" i="28" s="1"/>
  <c r="J177" i="28"/>
  <c r="J178" i="28"/>
  <c r="J179" i="28"/>
  <c r="J180" i="28"/>
  <c r="K180" i="28" s="1"/>
  <c r="J181" i="28"/>
  <c r="J182" i="28"/>
  <c r="J183" i="28"/>
  <c r="J184" i="28"/>
  <c r="K184" i="28" s="1"/>
  <c r="J185" i="28"/>
  <c r="J186" i="28"/>
  <c r="J187" i="28"/>
  <c r="J188" i="28"/>
  <c r="K188" i="28" s="1"/>
  <c r="J189" i="28"/>
  <c r="J190" i="28"/>
  <c r="J191" i="28"/>
  <c r="J192" i="28"/>
  <c r="K192" i="28"/>
  <c r="J193" i="28"/>
  <c r="J194" i="28"/>
  <c r="J195" i="28"/>
  <c r="J196" i="28"/>
  <c r="K196" i="28" s="1"/>
  <c r="J197" i="28"/>
  <c r="J198" i="28"/>
  <c r="J199" i="28"/>
  <c r="J200" i="28"/>
  <c r="K200" i="28"/>
  <c r="J201" i="28"/>
  <c r="J202" i="28"/>
  <c r="J203" i="28"/>
  <c r="J204" i="28"/>
  <c r="K204" i="28" s="1"/>
  <c r="J205" i="28"/>
  <c r="J207" i="28"/>
  <c r="K205" i="28"/>
  <c r="J208" i="28"/>
  <c r="K208" i="28" s="1"/>
  <c r="J209" i="28"/>
  <c r="J210" i="28"/>
  <c r="J211" i="28"/>
  <c r="J212" i="28"/>
  <c r="K212" i="28" s="1"/>
  <c r="J213" i="28"/>
  <c r="J214" i="28"/>
  <c r="J215" i="28"/>
  <c r="J216" i="28"/>
  <c r="K216" i="28" s="1"/>
  <c r="J217" i="28"/>
  <c r="J218" i="28"/>
  <c r="J219" i="28"/>
  <c r="J220" i="28"/>
  <c r="K220" i="28" s="1"/>
  <c r="J221" i="28"/>
  <c r="K221" i="28" s="1"/>
  <c r="J222" i="28"/>
  <c r="J223" i="28"/>
  <c r="J224" i="28"/>
  <c r="K224" i="28" s="1"/>
  <c r="J225" i="28"/>
  <c r="J226" i="28"/>
  <c r="J227" i="28"/>
  <c r="J228" i="28"/>
  <c r="K228" i="28"/>
  <c r="J5" i="29"/>
  <c r="J6" i="29"/>
  <c r="J7" i="29"/>
  <c r="J8" i="29"/>
  <c r="K8" i="29" s="1"/>
  <c r="J9" i="29"/>
  <c r="J10" i="29"/>
  <c r="J11" i="29"/>
  <c r="J12" i="29"/>
  <c r="K12" i="29" s="1"/>
  <c r="J13" i="29"/>
  <c r="J14" i="29"/>
  <c r="J15" i="29"/>
  <c r="J16" i="29"/>
  <c r="K16" i="29" s="1"/>
  <c r="J17" i="29"/>
  <c r="J18" i="29"/>
  <c r="J19" i="29"/>
  <c r="J20" i="29"/>
  <c r="K20" i="29" s="1"/>
  <c r="J21" i="29"/>
  <c r="J22" i="29"/>
  <c r="J24" i="29"/>
  <c r="K24" i="29" s="1"/>
  <c r="J25" i="29"/>
  <c r="J26" i="29"/>
  <c r="J27" i="29"/>
  <c r="J28" i="29"/>
  <c r="K28" i="29" s="1"/>
  <c r="J29" i="29"/>
  <c r="J30" i="29"/>
  <c r="J31" i="29"/>
  <c r="J32" i="29"/>
  <c r="K32" i="29"/>
  <c r="J33" i="29"/>
  <c r="J34" i="29"/>
  <c r="J35" i="29"/>
  <c r="J36" i="29"/>
  <c r="K36" i="29"/>
  <c r="J37" i="29"/>
  <c r="J38" i="29"/>
  <c r="J39" i="29"/>
  <c r="J40" i="29"/>
  <c r="K40" i="29" s="1"/>
  <c r="J41" i="29"/>
  <c r="J42" i="29"/>
  <c r="J43" i="29"/>
  <c r="K41" i="29" s="1"/>
  <c r="J44" i="29"/>
  <c r="K44" i="29" s="1"/>
  <c r="J45" i="29"/>
  <c r="K45" i="29"/>
  <c r="J46" i="29"/>
  <c r="J48" i="29"/>
  <c r="K48" i="29" s="1"/>
  <c r="J49" i="29"/>
  <c r="J50" i="29"/>
  <c r="J51" i="29"/>
  <c r="J52" i="29"/>
  <c r="K52" i="29"/>
  <c r="J53" i="29"/>
  <c r="K53" i="29" s="1"/>
  <c r="J54" i="29"/>
  <c r="J55" i="29"/>
  <c r="J56" i="29"/>
  <c r="K56" i="29" s="1"/>
  <c r="J57" i="29"/>
  <c r="J58" i="29"/>
  <c r="J59" i="29"/>
  <c r="J60" i="29"/>
  <c r="K60" i="29" s="1"/>
  <c r="J61" i="29"/>
  <c r="J62" i="29"/>
  <c r="K61" i="29"/>
  <c r="J63" i="29"/>
  <c r="J64" i="29"/>
  <c r="K64" i="29" s="1"/>
  <c r="J65" i="29"/>
  <c r="J66" i="29"/>
  <c r="J68" i="29"/>
  <c r="K68" i="29" s="1"/>
  <c r="J69" i="29"/>
  <c r="J70" i="29"/>
  <c r="J71" i="29"/>
  <c r="J72" i="29"/>
  <c r="K72" i="29" s="1"/>
  <c r="J73" i="29"/>
  <c r="J74" i="29"/>
  <c r="J75" i="29"/>
  <c r="J76" i="29"/>
  <c r="K76" i="29"/>
  <c r="J77" i="29"/>
  <c r="J78" i="29"/>
  <c r="J79" i="29"/>
  <c r="J80" i="29"/>
  <c r="K80" i="29" s="1"/>
  <c r="J81" i="29"/>
  <c r="J82" i="29"/>
  <c r="J83" i="29"/>
  <c r="J84" i="29"/>
  <c r="K84" i="29"/>
  <c r="J85" i="29"/>
  <c r="J86" i="29"/>
  <c r="J87" i="29"/>
  <c r="J88" i="29"/>
  <c r="K88" i="29" s="1"/>
  <c r="J89" i="29"/>
  <c r="J90" i="29"/>
  <c r="J91" i="29"/>
  <c r="J92" i="29"/>
  <c r="K92" i="29" s="1"/>
  <c r="J93" i="29"/>
  <c r="J94" i="29"/>
  <c r="J95" i="29"/>
  <c r="J96" i="29"/>
  <c r="K96" i="29" s="1"/>
  <c r="J97" i="29"/>
  <c r="J98" i="29"/>
  <c r="J99" i="29"/>
  <c r="J100" i="29"/>
  <c r="K100" i="29" s="1"/>
  <c r="J101" i="29"/>
  <c r="J102" i="29"/>
  <c r="J103" i="29"/>
  <c r="J104" i="29"/>
  <c r="K104" i="29" s="1"/>
  <c r="J105" i="29"/>
  <c r="J106" i="29"/>
  <c r="J108" i="29"/>
  <c r="K108" i="29" s="1"/>
  <c r="J109" i="29"/>
  <c r="J110" i="29"/>
  <c r="K109" i="29"/>
  <c r="J112" i="29"/>
  <c r="K112" i="29" s="1"/>
  <c r="J113" i="29"/>
  <c r="J114" i="29"/>
  <c r="J115" i="29"/>
  <c r="J116" i="29"/>
  <c r="K116" i="29" s="1"/>
  <c r="J117" i="29"/>
  <c r="J118" i="29"/>
  <c r="J119" i="29"/>
  <c r="J120" i="29"/>
  <c r="K120" i="29" s="1"/>
  <c r="J121" i="29"/>
  <c r="J122" i="29"/>
  <c r="J123" i="29"/>
  <c r="J124" i="29"/>
  <c r="K124" i="29"/>
  <c r="J125" i="29"/>
  <c r="J126" i="29"/>
  <c r="J127" i="29"/>
  <c r="J128" i="29"/>
  <c r="K128" i="29" s="1"/>
  <c r="J129" i="29"/>
  <c r="J130" i="29"/>
  <c r="J131" i="29"/>
  <c r="J132" i="29"/>
  <c r="K132" i="29"/>
  <c r="J133" i="29"/>
  <c r="J134" i="29"/>
  <c r="J135" i="29"/>
  <c r="J136" i="29"/>
  <c r="K136" i="29" s="1"/>
  <c r="J137" i="29"/>
  <c r="J138" i="29"/>
  <c r="J139" i="29"/>
  <c r="J140" i="29"/>
  <c r="K140" i="29" s="1"/>
  <c r="J141" i="29"/>
  <c r="J142" i="29"/>
  <c r="J143" i="29"/>
  <c r="J144" i="29"/>
  <c r="K144" i="29" s="1"/>
  <c r="J145" i="29"/>
  <c r="J146" i="29"/>
  <c r="J147" i="29"/>
  <c r="J148" i="29"/>
  <c r="K148" i="29" s="1"/>
  <c r="J149" i="29"/>
  <c r="J150" i="29"/>
  <c r="J151" i="29"/>
  <c r="J152" i="29"/>
  <c r="K152" i="29" s="1"/>
  <c r="J153" i="29"/>
  <c r="J154" i="29"/>
  <c r="J155" i="29"/>
  <c r="J156" i="29"/>
  <c r="K156" i="29"/>
  <c r="J157" i="29"/>
  <c r="J158" i="29"/>
  <c r="J159" i="29"/>
  <c r="J160" i="29"/>
  <c r="K160" i="29" s="1"/>
  <c r="J161" i="29"/>
  <c r="J162" i="29"/>
  <c r="J164" i="29"/>
  <c r="K164" i="29" s="1"/>
  <c r="J165" i="29"/>
  <c r="K165" i="29" s="1"/>
  <c r="J166" i="29"/>
  <c r="J167" i="29"/>
  <c r="J168" i="29"/>
  <c r="K168" i="29" s="1"/>
  <c r="J169" i="29"/>
  <c r="J170" i="29"/>
  <c r="J171" i="29"/>
  <c r="J172" i="29"/>
  <c r="K172" i="29"/>
  <c r="J173" i="29"/>
  <c r="J174" i="29"/>
  <c r="J175" i="29"/>
  <c r="K173" i="29" s="1"/>
  <c r="J176" i="29"/>
  <c r="K176" i="29" s="1"/>
  <c r="J177" i="29"/>
  <c r="J178" i="29"/>
  <c r="J179" i="29"/>
  <c r="J180" i="29"/>
  <c r="K180" i="29" s="1"/>
  <c r="J181" i="29"/>
  <c r="J182" i="29"/>
  <c r="J184" i="29"/>
  <c r="K184" i="29" s="1"/>
  <c r="J185" i="29"/>
  <c r="J186" i="29"/>
  <c r="J187" i="29"/>
  <c r="J188" i="29"/>
  <c r="K188" i="29" s="1"/>
  <c r="J189" i="29"/>
  <c r="J190" i="29"/>
  <c r="J191" i="29"/>
  <c r="J192" i="29"/>
  <c r="K192" i="29" s="1"/>
  <c r="J193" i="29"/>
  <c r="J194" i="29"/>
  <c r="J195" i="29"/>
  <c r="J196" i="29"/>
  <c r="K196" i="29" s="1"/>
  <c r="J197" i="29"/>
  <c r="J198" i="29"/>
  <c r="J199" i="29"/>
  <c r="J200" i="29"/>
  <c r="K200" i="29" s="1"/>
  <c r="J201" i="29"/>
  <c r="J202" i="29"/>
  <c r="J203" i="29"/>
  <c r="J204" i="29"/>
  <c r="K204" i="29"/>
  <c r="J205" i="29"/>
  <c r="J206" i="29"/>
  <c r="J207" i="29"/>
  <c r="J208" i="29"/>
  <c r="K208" i="29" s="1"/>
  <c r="J209" i="29"/>
  <c r="J210" i="29"/>
  <c r="J211" i="29"/>
  <c r="J212" i="29"/>
  <c r="K212" i="29"/>
  <c r="J213" i="29"/>
  <c r="J214" i="29"/>
  <c r="J215" i="29"/>
  <c r="J216" i="29"/>
  <c r="K216" i="29" s="1"/>
  <c r="J217" i="29"/>
  <c r="J218" i="29"/>
  <c r="J219" i="29"/>
  <c r="J220" i="29"/>
  <c r="K220" i="29" s="1"/>
  <c r="J221" i="29"/>
  <c r="J222" i="29"/>
  <c r="J223" i="29"/>
  <c r="J224" i="29"/>
  <c r="K224" i="29" s="1"/>
  <c r="J225" i="29"/>
  <c r="J226" i="29"/>
  <c r="J227" i="29"/>
  <c r="J228" i="29"/>
  <c r="K228" i="29" s="1"/>
  <c r="J229" i="29"/>
  <c r="J230" i="29"/>
  <c r="J231" i="29"/>
  <c r="J232" i="29"/>
  <c r="K232" i="29" s="1"/>
  <c r="J233" i="29"/>
  <c r="J234" i="29"/>
  <c r="J235" i="29"/>
  <c r="J236" i="29"/>
  <c r="K236" i="29"/>
  <c r="J237" i="29"/>
  <c r="K237" i="29" s="1"/>
  <c r="J238" i="29"/>
  <c r="J239" i="29"/>
  <c r="J240" i="29"/>
  <c r="K240" i="29" s="1"/>
  <c r="J241" i="29"/>
  <c r="J242" i="29"/>
  <c r="J243" i="29"/>
  <c r="K241" i="29" s="1"/>
  <c r="L241" i="29" s="1"/>
  <c r="J244" i="29"/>
  <c r="K244" i="29" s="1"/>
  <c r="J245" i="29"/>
  <c r="J246" i="29"/>
  <c r="K245" i="29"/>
  <c r="J247" i="29"/>
  <c r="J248" i="29"/>
  <c r="K248" i="29" s="1"/>
  <c r="J249" i="29"/>
  <c r="J250" i="29"/>
  <c r="J251" i="29"/>
  <c r="J252" i="29"/>
  <c r="K252" i="29"/>
  <c r="J253" i="29"/>
  <c r="J254" i="29"/>
  <c r="J255" i="29"/>
  <c r="J256" i="29"/>
  <c r="K256" i="29" s="1"/>
  <c r="J257" i="29"/>
  <c r="J258" i="29"/>
  <c r="J259" i="29"/>
  <c r="J260" i="29"/>
  <c r="K260" i="29"/>
  <c r="J261" i="29"/>
  <c r="J262" i="29"/>
  <c r="J263" i="29"/>
  <c r="J264" i="29"/>
  <c r="K264" i="29" s="1"/>
  <c r="J265" i="29"/>
  <c r="J266" i="29"/>
  <c r="J267" i="29"/>
  <c r="J268" i="29"/>
  <c r="K268" i="29" s="1"/>
  <c r="J269" i="29"/>
  <c r="J270" i="29"/>
  <c r="J271" i="29"/>
  <c r="J272" i="29"/>
  <c r="K272" i="29" s="1"/>
  <c r="J273" i="29"/>
  <c r="J274" i="29"/>
  <c r="J275" i="29"/>
  <c r="J276" i="29"/>
  <c r="K276" i="29" s="1"/>
  <c r="J277" i="29"/>
  <c r="J278" i="29"/>
  <c r="J279" i="29"/>
  <c r="J280" i="29"/>
  <c r="K280" i="29"/>
  <c r="J281" i="29"/>
  <c r="J282" i="29"/>
  <c r="J283" i="29"/>
  <c r="J284" i="29"/>
  <c r="K284" i="29" s="1"/>
  <c r="J285" i="29"/>
  <c r="K285" i="29" s="1"/>
  <c r="J286" i="29"/>
  <c r="J287" i="29"/>
  <c r="J288" i="29"/>
  <c r="K288" i="29" s="1"/>
  <c r="J289" i="29"/>
  <c r="J290" i="29"/>
  <c r="J291" i="29"/>
  <c r="J292" i="29"/>
  <c r="K292" i="29" s="1"/>
  <c r="J293" i="29"/>
  <c r="J294" i="29"/>
  <c r="J295" i="29"/>
  <c r="J296" i="29"/>
  <c r="K296" i="29"/>
  <c r="J297" i="29"/>
  <c r="J298" i="29"/>
  <c r="J299" i="29"/>
  <c r="J300" i="29"/>
  <c r="K300" i="29" s="1"/>
  <c r="J301" i="29"/>
  <c r="J302" i="29"/>
  <c r="J303" i="29"/>
  <c r="J304" i="29"/>
  <c r="K304" i="29" s="1"/>
  <c r="J305" i="29"/>
  <c r="J306" i="29"/>
  <c r="J307" i="29"/>
  <c r="J308" i="29"/>
  <c r="K308" i="29" s="1"/>
  <c r="J309" i="29"/>
  <c r="J310" i="29"/>
  <c r="K309" i="29" s="1"/>
  <c r="J311" i="29"/>
  <c r="J312" i="29"/>
  <c r="K312" i="29"/>
  <c r="J313" i="29"/>
  <c r="J314" i="29"/>
  <c r="J315" i="29"/>
  <c r="J316" i="29"/>
  <c r="K316" i="29" s="1"/>
  <c r="J317" i="29"/>
  <c r="K317" i="29" s="1"/>
  <c r="J318" i="29"/>
  <c r="J319" i="29"/>
  <c r="J320" i="29"/>
  <c r="K320" i="29" s="1"/>
  <c r="J321" i="29"/>
  <c r="J322" i="29"/>
  <c r="J323" i="29"/>
  <c r="J324" i="29"/>
  <c r="K324" i="29"/>
  <c r="J325" i="29"/>
  <c r="K325" i="29" s="1"/>
  <c r="J326" i="29"/>
  <c r="J327" i="29"/>
  <c r="J328" i="29"/>
  <c r="K328" i="29" s="1"/>
  <c r="J329" i="29"/>
  <c r="J330" i="29"/>
  <c r="J331" i="29"/>
  <c r="J332" i="29"/>
  <c r="K332" i="29" s="1"/>
  <c r="B4" i="30"/>
  <c r="C4" i="30"/>
  <c r="J4" i="30"/>
  <c r="K4" i="30" s="1"/>
  <c r="J5" i="30"/>
  <c r="J7" i="30"/>
  <c r="K7" i="30"/>
  <c r="B8" i="30"/>
  <c r="C8" i="30"/>
  <c r="J8" i="30"/>
  <c r="J9" i="30"/>
  <c r="J10" i="30"/>
  <c r="J11" i="30"/>
  <c r="K11" i="30"/>
  <c r="B12" i="30"/>
  <c r="C12" i="30"/>
  <c r="J12" i="30"/>
  <c r="J13" i="30"/>
  <c r="J14" i="30"/>
  <c r="J15" i="30"/>
  <c r="K15" i="30" s="1"/>
  <c r="B16" i="30"/>
  <c r="C16" i="30"/>
  <c r="J16" i="30"/>
  <c r="J17" i="30"/>
  <c r="J18" i="30"/>
  <c r="J19" i="30"/>
  <c r="K19" i="30"/>
  <c r="B20" i="30"/>
  <c r="C20" i="30"/>
  <c r="J20" i="30"/>
  <c r="J21" i="30"/>
  <c r="J22" i="30"/>
  <c r="J23" i="30"/>
  <c r="K23" i="30" s="1"/>
  <c r="B24" i="30"/>
  <c r="C24" i="30"/>
  <c r="J24" i="30"/>
  <c r="J25" i="30"/>
  <c r="J26" i="30"/>
  <c r="J27" i="30"/>
  <c r="K27" i="30" s="1"/>
  <c r="B28" i="30"/>
  <c r="C28" i="30"/>
  <c r="J28" i="30"/>
  <c r="J29" i="30"/>
  <c r="J30" i="30"/>
  <c r="J31" i="30"/>
  <c r="K31" i="30" s="1"/>
  <c r="B32" i="30"/>
  <c r="C32" i="30"/>
  <c r="J32" i="30"/>
  <c r="J33" i="30"/>
  <c r="J34" i="30"/>
  <c r="J35" i="30"/>
  <c r="K35" i="30" s="1"/>
  <c r="B36" i="30"/>
  <c r="C36" i="30"/>
  <c r="J36" i="30"/>
  <c r="J37" i="30"/>
  <c r="J38" i="30"/>
  <c r="J39" i="30"/>
  <c r="K39" i="30" s="1"/>
  <c r="B40" i="30"/>
  <c r="C40" i="30"/>
  <c r="J40" i="30"/>
  <c r="J41" i="30"/>
  <c r="J42" i="30"/>
  <c r="J43" i="30"/>
  <c r="K43" i="30"/>
  <c r="B44" i="30"/>
  <c r="C44" i="30"/>
  <c r="J44" i="30"/>
  <c r="J45" i="30"/>
  <c r="J46" i="30"/>
  <c r="J47" i="30"/>
  <c r="K47" i="30" s="1"/>
  <c r="B48" i="30"/>
  <c r="C48" i="30"/>
  <c r="J48" i="30"/>
  <c r="J49" i="30"/>
  <c r="J50" i="30"/>
  <c r="J51" i="30"/>
  <c r="K51" i="30"/>
  <c r="B52" i="30"/>
  <c r="C52" i="30"/>
  <c r="J52" i="30"/>
  <c r="K52" i="30"/>
  <c r="J53" i="30"/>
  <c r="J55" i="30"/>
  <c r="K55" i="30" s="1"/>
  <c r="B56" i="30"/>
  <c r="C56" i="30"/>
  <c r="J56" i="30"/>
  <c r="J57" i="30"/>
  <c r="J58" i="30"/>
  <c r="J59" i="30"/>
  <c r="K59" i="30" s="1"/>
  <c r="B60" i="30"/>
  <c r="C60" i="30"/>
  <c r="J60" i="30"/>
  <c r="K60" i="30" s="1"/>
  <c r="J61" i="30"/>
  <c r="J62" i="30"/>
  <c r="J63" i="30"/>
  <c r="K63" i="30" s="1"/>
  <c r="B64" i="30"/>
  <c r="C64" i="30"/>
  <c r="J64" i="30"/>
  <c r="K64" i="30" s="1"/>
  <c r="L64" i="30" s="1"/>
  <c r="J65" i="30"/>
  <c r="J67" i="30"/>
  <c r="K67" i="30"/>
  <c r="J66" i="30"/>
  <c r="B68" i="30"/>
  <c r="C68" i="30"/>
  <c r="J68" i="30"/>
  <c r="J69" i="30"/>
  <c r="J70" i="30"/>
  <c r="J71" i="30"/>
  <c r="K71" i="30" s="1"/>
  <c r="B72" i="30"/>
  <c r="C72" i="30"/>
  <c r="J72" i="30"/>
  <c r="J73" i="30"/>
  <c r="J74" i="30"/>
  <c r="J75" i="30"/>
  <c r="K75" i="30" s="1"/>
  <c r="B76" i="30"/>
  <c r="C76" i="30"/>
  <c r="J76" i="30"/>
  <c r="K76" i="30" s="1"/>
  <c r="J77" i="30"/>
  <c r="J79" i="30"/>
  <c r="K79" i="30"/>
  <c r="B80" i="30"/>
  <c r="C80" i="30"/>
  <c r="J80" i="30"/>
  <c r="J81" i="30"/>
  <c r="J82" i="30"/>
  <c r="J83" i="30"/>
  <c r="K83" i="30" s="1"/>
  <c r="B84" i="30"/>
  <c r="C84" i="30"/>
  <c r="J84" i="30"/>
  <c r="J85" i="30"/>
  <c r="J86" i="30"/>
  <c r="J87" i="30"/>
  <c r="K87" i="30" s="1"/>
  <c r="B88" i="30"/>
  <c r="C88" i="30"/>
  <c r="J88" i="30"/>
  <c r="J89" i="30"/>
  <c r="J90" i="30"/>
  <c r="J91" i="30"/>
  <c r="K91" i="30" s="1"/>
  <c r="B92" i="30"/>
  <c r="C92" i="30"/>
  <c r="J92" i="30"/>
  <c r="J93" i="30"/>
  <c r="J94" i="30"/>
  <c r="J95" i="30"/>
  <c r="K95" i="30"/>
  <c r="B96" i="30"/>
  <c r="C96" i="30"/>
  <c r="J96" i="30"/>
  <c r="J97" i="30"/>
  <c r="K96" i="30" s="1"/>
  <c r="J98" i="30"/>
  <c r="J99" i="30"/>
  <c r="K99" i="30"/>
  <c r="B100" i="30"/>
  <c r="C100" i="30"/>
  <c r="J100" i="30"/>
  <c r="J101" i="30"/>
  <c r="J102" i="30"/>
  <c r="J103" i="30"/>
  <c r="K103" i="30" s="1"/>
  <c r="B104" i="30"/>
  <c r="C104" i="30"/>
  <c r="J104" i="30"/>
  <c r="J105" i="30"/>
  <c r="J106" i="30"/>
  <c r="J107" i="30"/>
  <c r="K107" i="30"/>
  <c r="B108" i="30"/>
  <c r="C108" i="30"/>
  <c r="J108" i="30"/>
  <c r="J109" i="30"/>
  <c r="J111" i="30"/>
  <c r="K111" i="30" s="1"/>
  <c r="B112" i="30"/>
  <c r="C112" i="30"/>
  <c r="J112" i="30"/>
  <c r="J113" i="30"/>
  <c r="J114" i="30"/>
  <c r="J115" i="30"/>
  <c r="K115" i="30" s="1"/>
  <c r="B116" i="30"/>
  <c r="C116" i="30"/>
  <c r="J116" i="30"/>
  <c r="J117" i="30"/>
  <c r="J119" i="30"/>
  <c r="K119" i="30"/>
  <c r="B120" i="30"/>
  <c r="C120" i="30"/>
  <c r="J120" i="30"/>
  <c r="J121" i="30"/>
  <c r="K120" i="30" s="1"/>
  <c r="J123" i="30"/>
  <c r="K123" i="30" s="1"/>
  <c r="J122" i="30"/>
  <c r="B124" i="30"/>
  <c r="C124" i="30"/>
  <c r="J124" i="30"/>
  <c r="J125" i="30"/>
  <c r="J126" i="30"/>
  <c r="J127" i="30"/>
  <c r="K127" i="30" s="1"/>
  <c r="B128" i="30"/>
  <c r="C128" i="30"/>
  <c r="J128" i="30"/>
  <c r="J129" i="30"/>
  <c r="J130" i="30"/>
  <c r="J131" i="30"/>
  <c r="K131" i="30"/>
  <c r="B132" i="30"/>
  <c r="C132" i="30"/>
  <c r="J132" i="30"/>
  <c r="J133" i="30"/>
  <c r="J134" i="30"/>
  <c r="J135" i="30"/>
  <c r="K135" i="30" s="1"/>
  <c r="B136" i="30"/>
  <c r="C136" i="30"/>
  <c r="J136" i="30"/>
  <c r="J137" i="30"/>
  <c r="J138" i="30"/>
  <c r="J139" i="30"/>
  <c r="K139" i="30"/>
  <c r="B140" i="30"/>
  <c r="C140" i="30"/>
  <c r="J140" i="30"/>
  <c r="J141" i="30"/>
  <c r="J143" i="30"/>
  <c r="K143" i="30" s="1"/>
  <c r="J142" i="30"/>
  <c r="B144" i="30"/>
  <c r="C144" i="30"/>
  <c r="J144" i="30"/>
  <c r="J145" i="30"/>
  <c r="J146" i="30"/>
  <c r="J147" i="30"/>
  <c r="K147" i="30" s="1"/>
  <c r="B148" i="30"/>
  <c r="C148" i="30"/>
  <c r="J148" i="30"/>
  <c r="J149" i="30"/>
  <c r="J150" i="30"/>
  <c r="J151" i="30"/>
  <c r="K151" i="30" s="1"/>
  <c r="B152" i="30"/>
  <c r="C152" i="30"/>
  <c r="J152" i="30"/>
  <c r="J153" i="30"/>
  <c r="J154" i="30"/>
  <c r="J155" i="30"/>
  <c r="K155" i="30" s="1"/>
  <c r="B156" i="30"/>
  <c r="C156" i="30"/>
  <c r="J156" i="30"/>
  <c r="J157" i="30"/>
  <c r="J158" i="30"/>
  <c r="J159" i="30"/>
  <c r="K159" i="30" s="1"/>
  <c r="B160" i="30"/>
  <c r="C160" i="30"/>
  <c r="J160" i="30"/>
  <c r="K160" i="30" s="1"/>
  <c r="J161" i="30"/>
  <c r="J162" i="30"/>
  <c r="J163" i="30"/>
  <c r="K163" i="30" s="1"/>
  <c r="B164" i="30"/>
  <c r="C164" i="30"/>
  <c r="J164" i="30"/>
  <c r="J165" i="30"/>
  <c r="J166" i="30"/>
  <c r="J167" i="30"/>
  <c r="K167" i="30" s="1"/>
  <c r="B168" i="30"/>
  <c r="C168" i="30"/>
  <c r="J168" i="30"/>
  <c r="K168" i="30" s="1"/>
  <c r="J169" i="30"/>
  <c r="J171" i="30"/>
  <c r="K171" i="30"/>
  <c r="B172" i="30"/>
  <c r="C172" i="30"/>
  <c r="J172" i="30"/>
  <c r="J173" i="30"/>
  <c r="J174" i="30"/>
  <c r="J175" i="30"/>
  <c r="K175" i="30" s="1"/>
  <c r="B176" i="30"/>
  <c r="C176" i="30"/>
  <c r="J176" i="30"/>
  <c r="K176" i="30" s="1"/>
  <c r="J177" i="30"/>
  <c r="J179" i="30"/>
  <c r="K179" i="30" s="1"/>
  <c r="B180" i="30"/>
  <c r="C180" i="30"/>
  <c r="J180" i="30"/>
  <c r="J181" i="30"/>
  <c r="J182" i="30"/>
  <c r="J183" i="30"/>
  <c r="K183" i="30" s="1"/>
  <c r="B184" i="30"/>
  <c r="C184" i="30"/>
  <c r="J184" i="30"/>
  <c r="K184" i="30" s="1"/>
  <c r="J185" i="30"/>
  <c r="J186" i="30"/>
  <c r="J187" i="30"/>
  <c r="K187" i="30" s="1"/>
  <c r="B188" i="30"/>
  <c r="C188" i="30"/>
  <c r="J188" i="30"/>
  <c r="J189" i="30"/>
  <c r="J190" i="30"/>
  <c r="J191" i="30"/>
  <c r="K191" i="30" s="1"/>
  <c r="B192" i="30"/>
  <c r="C192" i="30"/>
  <c r="J192" i="30"/>
  <c r="J193" i="30"/>
  <c r="J194" i="30"/>
  <c r="J195" i="30"/>
  <c r="K195" i="30" s="1"/>
  <c r="B196" i="30"/>
  <c r="C196" i="30"/>
  <c r="J196" i="30"/>
  <c r="J197" i="30"/>
  <c r="J198" i="30"/>
  <c r="J199" i="30"/>
  <c r="K199" i="30"/>
  <c r="B200" i="30"/>
  <c r="C200" i="30"/>
  <c r="J200" i="30"/>
  <c r="J202" i="30"/>
  <c r="K200" i="30" s="1"/>
  <c r="J203" i="30"/>
  <c r="K203" i="30" s="1"/>
  <c r="B204" i="30"/>
  <c r="C204" i="30"/>
  <c r="J204" i="30"/>
  <c r="J206" i="30"/>
  <c r="J207" i="30"/>
  <c r="K207" i="30"/>
  <c r="B208" i="30"/>
  <c r="C208" i="30"/>
  <c r="J208" i="30"/>
  <c r="J209" i="30"/>
  <c r="K208" i="30" s="1"/>
  <c r="J210" i="30"/>
  <c r="J211" i="30"/>
  <c r="K211" i="30"/>
  <c r="B212" i="30"/>
  <c r="C212" i="30"/>
  <c r="J212" i="30"/>
  <c r="J214" i="30"/>
  <c r="K212" i="30" s="1"/>
  <c r="J215" i="30"/>
  <c r="K215" i="30" s="1"/>
  <c r="B216" i="30"/>
  <c r="C216" i="30"/>
  <c r="J216" i="30"/>
  <c r="K216" i="30" s="1"/>
  <c r="J218" i="30"/>
  <c r="J219" i="30"/>
  <c r="K219" i="30" s="1"/>
  <c r="B220" i="30"/>
  <c r="C220" i="30"/>
  <c r="J220" i="30"/>
  <c r="J222" i="30"/>
  <c r="J223" i="30"/>
  <c r="K223" i="30" s="1"/>
  <c r="B224" i="30"/>
  <c r="C224" i="30"/>
  <c r="J224" i="30"/>
  <c r="K224" i="30" s="1"/>
  <c r="J226" i="30"/>
  <c r="J227" i="30"/>
  <c r="K227" i="30" s="1"/>
  <c r="B4" i="31"/>
  <c r="C4" i="31"/>
  <c r="J4" i="31"/>
  <c r="J5" i="31"/>
  <c r="J6" i="31"/>
  <c r="J7" i="31"/>
  <c r="K7" i="31" s="1"/>
  <c r="B8" i="31"/>
  <c r="C8" i="31"/>
  <c r="J8" i="31"/>
  <c r="K8" i="31" s="1"/>
  <c r="J9" i="31"/>
  <c r="J10" i="31"/>
  <c r="J11" i="31"/>
  <c r="K11" i="31" s="1"/>
  <c r="B12" i="31"/>
  <c r="C12" i="31"/>
  <c r="J12" i="31"/>
  <c r="J13" i="31"/>
  <c r="J14" i="31"/>
  <c r="J15" i="31"/>
  <c r="K15" i="31" s="1"/>
  <c r="B16" i="31"/>
  <c r="C16" i="31"/>
  <c r="J16" i="31"/>
  <c r="J17" i="31"/>
  <c r="J18" i="31"/>
  <c r="J19" i="31"/>
  <c r="K19" i="31" s="1"/>
  <c r="B20" i="31"/>
  <c r="C20" i="31"/>
  <c r="J20" i="31"/>
  <c r="J21" i="31"/>
  <c r="J22" i="31"/>
  <c r="J23" i="31"/>
  <c r="K23" i="31"/>
  <c r="B24" i="31"/>
  <c r="C24" i="31"/>
  <c r="J24" i="31"/>
  <c r="J25" i="31"/>
  <c r="J26" i="31"/>
  <c r="J27" i="31"/>
  <c r="K27" i="31" s="1"/>
  <c r="B28" i="31"/>
  <c r="C28" i="31"/>
  <c r="J28" i="31"/>
  <c r="J29" i="31"/>
  <c r="J30" i="31"/>
  <c r="J31" i="31"/>
  <c r="K31" i="31" s="1"/>
  <c r="B32" i="31"/>
  <c r="C32" i="31"/>
  <c r="J32" i="31"/>
  <c r="J33" i="31"/>
  <c r="J34" i="31"/>
  <c r="J35" i="31"/>
  <c r="K35" i="31"/>
  <c r="B36" i="31"/>
  <c r="C36" i="31"/>
  <c r="J36" i="31"/>
  <c r="J37" i="31"/>
  <c r="J38" i="31"/>
  <c r="J39" i="31"/>
  <c r="K39" i="31" s="1"/>
  <c r="B40" i="31"/>
  <c r="C40" i="31"/>
  <c r="J40" i="31"/>
  <c r="J41" i="31"/>
  <c r="J42" i="31"/>
  <c r="J43" i="31"/>
  <c r="K43" i="31"/>
  <c r="B44" i="31"/>
  <c r="C44" i="31"/>
  <c r="J44" i="31"/>
  <c r="J45" i="31"/>
  <c r="J46" i="31"/>
  <c r="J47" i="31"/>
  <c r="K47" i="31" s="1"/>
  <c r="B48" i="31"/>
  <c r="C48" i="31"/>
  <c r="J48" i="31"/>
  <c r="J49" i="31"/>
  <c r="J50" i="31"/>
  <c r="J51" i="31"/>
  <c r="K51" i="31" s="1"/>
  <c r="B52" i="31"/>
  <c r="C52" i="31"/>
  <c r="J52" i="31"/>
  <c r="J53" i="31"/>
  <c r="J54" i="31"/>
  <c r="J55" i="31"/>
  <c r="K55" i="31" s="1"/>
  <c r="B56" i="31"/>
  <c r="C56" i="31"/>
  <c r="J56" i="31"/>
  <c r="J57" i="31"/>
  <c r="J59" i="31"/>
  <c r="K59" i="31" s="1"/>
  <c r="B60" i="31"/>
  <c r="C60" i="31"/>
  <c r="J60" i="31"/>
  <c r="J61" i="31"/>
  <c r="J62" i="31"/>
  <c r="J63" i="31"/>
  <c r="K63" i="31"/>
  <c r="B64" i="31"/>
  <c r="C64" i="31"/>
  <c r="J64" i="31"/>
  <c r="J65" i="31"/>
  <c r="J67" i="31"/>
  <c r="K67" i="31" s="1"/>
  <c r="B68" i="31"/>
  <c r="C68" i="31"/>
  <c r="J68" i="31"/>
  <c r="J69" i="31"/>
  <c r="J70" i="31"/>
  <c r="J71" i="31"/>
  <c r="K71" i="31"/>
  <c r="B72" i="31"/>
  <c r="C72" i="31"/>
  <c r="J72" i="31"/>
  <c r="J73" i="31"/>
  <c r="J74" i="31"/>
  <c r="J75" i="31"/>
  <c r="K75" i="31" s="1"/>
  <c r="B76" i="31"/>
  <c r="C76" i="31"/>
  <c r="J76" i="31"/>
  <c r="J77" i="31"/>
  <c r="J78" i="31"/>
  <c r="J79" i="31"/>
  <c r="K79" i="31"/>
  <c r="B80" i="31"/>
  <c r="C80" i="31"/>
  <c r="J80" i="31"/>
  <c r="J81" i="31"/>
  <c r="K80" i="31" s="1"/>
  <c r="J82" i="31"/>
  <c r="J83" i="31"/>
  <c r="K83" i="31"/>
  <c r="B84" i="31"/>
  <c r="C84" i="31"/>
  <c r="J84" i="31"/>
  <c r="J85" i="31"/>
  <c r="J86" i="31"/>
  <c r="J87" i="31"/>
  <c r="K87" i="31" s="1"/>
  <c r="B88" i="31"/>
  <c r="C88" i="31"/>
  <c r="J88" i="31"/>
  <c r="J89" i="31"/>
  <c r="J90" i="31"/>
  <c r="J91" i="31"/>
  <c r="K91" i="31" s="1"/>
  <c r="B92" i="31"/>
  <c r="C92" i="31"/>
  <c r="J92" i="31"/>
  <c r="J93" i="31"/>
  <c r="J94" i="31"/>
  <c r="J95" i="31"/>
  <c r="K95" i="31" s="1"/>
  <c r="B96" i="31"/>
  <c r="C96" i="31"/>
  <c r="J96" i="31"/>
  <c r="J97" i="31"/>
  <c r="J98" i="31"/>
  <c r="K96" i="31"/>
  <c r="J99" i="31"/>
  <c r="K99" i="31" s="1"/>
  <c r="B100" i="31"/>
  <c r="C100" i="31"/>
  <c r="J100" i="31"/>
  <c r="J101" i="31"/>
  <c r="J102" i="31"/>
  <c r="J103" i="31"/>
  <c r="K103" i="31" s="1"/>
  <c r="B104" i="31"/>
  <c r="C104" i="31"/>
  <c r="J104" i="31"/>
  <c r="J105" i="31"/>
  <c r="J106" i="31"/>
  <c r="J107" i="31"/>
  <c r="K107" i="31" s="1"/>
  <c r="B108" i="31"/>
  <c r="C108" i="31"/>
  <c r="J108" i="31"/>
  <c r="J109" i="31"/>
  <c r="J110" i="31"/>
  <c r="K108" i="31" s="1"/>
  <c r="J111" i="31"/>
  <c r="K111" i="31" s="1"/>
  <c r="B112" i="31"/>
  <c r="C112" i="31"/>
  <c r="J112" i="31"/>
  <c r="J113" i="31"/>
  <c r="J114" i="31"/>
  <c r="J115" i="31"/>
  <c r="K115" i="31" s="1"/>
  <c r="B116" i="31"/>
  <c r="C116" i="31"/>
  <c r="J116" i="31"/>
  <c r="J117" i="31"/>
  <c r="J118" i="31"/>
  <c r="J119" i="31"/>
  <c r="K119" i="31" s="1"/>
  <c r="B120" i="31"/>
  <c r="C120" i="31"/>
  <c r="J120" i="31"/>
  <c r="J121" i="31"/>
  <c r="J123" i="31"/>
  <c r="K123" i="31" s="1"/>
  <c r="B124" i="31"/>
  <c r="C124" i="31"/>
  <c r="J124" i="31"/>
  <c r="J125" i="31"/>
  <c r="J126" i="31"/>
  <c r="J127" i="31"/>
  <c r="K127" i="31" s="1"/>
  <c r="B128" i="31"/>
  <c r="C128" i="31"/>
  <c r="J128" i="31"/>
  <c r="J129" i="31"/>
  <c r="J130" i="31"/>
  <c r="J131" i="31"/>
  <c r="K131" i="31" s="1"/>
  <c r="B132" i="31"/>
  <c r="C132" i="31"/>
  <c r="J132" i="31"/>
  <c r="J133" i="31"/>
  <c r="J134" i="31"/>
  <c r="J135" i="31"/>
  <c r="K135" i="31" s="1"/>
  <c r="B136" i="31"/>
  <c r="C136" i="31"/>
  <c r="J136" i="31"/>
  <c r="J137" i="31"/>
  <c r="J138" i="31"/>
  <c r="J139" i="31"/>
  <c r="K139" i="31" s="1"/>
  <c r="B140" i="31"/>
  <c r="C140" i="31"/>
  <c r="J140" i="31"/>
  <c r="J141" i="31"/>
  <c r="J142" i="31"/>
  <c r="J143" i="31"/>
  <c r="K143" i="31"/>
  <c r="B144" i="31"/>
  <c r="C144" i="31"/>
  <c r="J144" i="31"/>
  <c r="J145" i="31"/>
  <c r="K144" i="31" s="1"/>
  <c r="J146" i="31"/>
  <c r="J147" i="31"/>
  <c r="K147" i="31"/>
  <c r="B148" i="31"/>
  <c r="C148" i="31"/>
  <c r="J148" i="31"/>
  <c r="J149" i="31"/>
  <c r="J150" i="31"/>
  <c r="J151" i="31"/>
  <c r="K151" i="31" s="1"/>
  <c r="B152" i="31"/>
  <c r="C152" i="31"/>
  <c r="J152" i="31"/>
  <c r="J153" i="31"/>
  <c r="J154" i="31"/>
  <c r="J155" i="31"/>
  <c r="K155" i="31" s="1"/>
  <c r="B156" i="31"/>
  <c r="C156" i="31"/>
  <c r="J156" i="31"/>
  <c r="J157" i="31"/>
  <c r="J158" i="31"/>
  <c r="J159" i="31"/>
  <c r="K159" i="31" s="1"/>
  <c r="B160" i="31"/>
  <c r="C160" i="31"/>
  <c r="J160" i="31"/>
  <c r="J161" i="31"/>
  <c r="J162" i="31"/>
  <c r="J163" i="31"/>
  <c r="K163" i="31" s="1"/>
  <c r="B164" i="31"/>
  <c r="C164" i="31"/>
  <c r="J164" i="31"/>
  <c r="J165" i="31"/>
  <c r="J167" i="31"/>
  <c r="K167" i="31" s="1"/>
  <c r="B168" i="31"/>
  <c r="C168" i="31"/>
  <c r="J168" i="31"/>
  <c r="J169" i="31"/>
  <c r="J170" i="31"/>
  <c r="J171" i="31"/>
  <c r="K171" i="31"/>
  <c r="B172" i="31"/>
  <c r="C172" i="31"/>
  <c r="J172" i="31"/>
  <c r="J173" i="31"/>
  <c r="K172" i="31" s="1"/>
  <c r="J174" i="31"/>
  <c r="J175" i="31"/>
  <c r="K175" i="31"/>
  <c r="B176" i="31"/>
  <c r="C176" i="31"/>
  <c r="J176" i="31"/>
  <c r="J177" i="31"/>
  <c r="J178" i="31"/>
  <c r="J179" i="31"/>
  <c r="K179" i="31" s="1"/>
  <c r="B180" i="31"/>
  <c r="C180" i="31"/>
  <c r="J180" i="31"/>
  <c r="J181" i="31"/>
  <c r="J183" i="31"/>
  <c r="K183" i="31" s="1"/>
  <c r="B184" i="31"/>
  <c r="C184" i="31"/>
  <c r="J184" i="31"/>
  <c r="K184" i="31" s="1"/>
  <c r="J185" i="31"/>
  <c r="J186" i="31"/>
  <c r="J187" i="31"/>
  <c r="K187" i="31" s="1"/>
  <c r="B188" i="31"/>
  <c r="C188" i="31"/>
  <c r="J188" i="31"/>
  <c r="J189" i="31"/>
  <c r="J190" i="31"/>
  <c r="J191" i="31"/>
  <c r="K191" i="31"/>
  <c r="B192" i="31"/>
  <c r="C192" i="31"/>
  <c r="J192" i="31"/>
  <c r="J193" i="31"/>
  <c r="K192" i="31" s="1"/>
  <c r="J194" i="31"/>
  <c r="J195" i="31"/>
  <c r="K195" i="31"/>
  <c r="B196" i="31"/>
  <c r="C196" i="31"/>
  <c r="J196" i="31"/>
  <c r="J197" i="31"/>
  <c r="J198" i="31"/>
  <c r="J199" i="31"/>
  <c r="K199" i="31" s="1"/>
  <c r="B200" i="31"/>
  <c r="C200" i="31"/>
  <c r="J200" i="31"/>
  <c r="J201" i="31"/>
  <c r="J202" i="31"/>
  <c r="J203" i="31"/>
  <c r="K203" i="31" s="1"/>
  <c r="B204" i="31"/>
  <c r="C204" i="31"/>
  <c r="J204" i="31"/>
  <c r="J205" i="31"/>
  <c r="J206" i="31"/>
  <c r="J207" i="31"/>
  <c r="K207" i="31" s="1"/>
  <c r="B208" i="31"/>
  <c r="C208" i="31"/>
  <c r="J208" i="31"/>
  <c r="J209" i="31"/>
  <c r="J210" i="31"/>
  <c r="J211" i="31"/>
  <c r="K211" i="31" s="1"/>
  <c r="B212" i="31"/>
  <c r="C212" i="31"/>
  <c r="J212" i="31"/>
  <c r="J213" i="31"/>
  <c r="J214" i="31"/>
  <c r="J215" i="31"/>
  <c r="K215" i="31" s="1"/>
  <c r="B216" i="31"/>
  <c r="C216" i="31"/>
  <c r="J216" i="31"/>
  <c r="J217" i="31"/>
  <c r="J218" i="31"/>
  <c r="J219" i="31"/>
  <c r="K219" i="31" s="1"/>
  <c r="B220" i="31"/>
  <c r="C220" i="31"/>
  <c r="J220" i="31"/>
  <c r="J221" i="31"/>
  <c r="J222" i="31"/>
  <c r="J223" i="31"/>
  <c r="K223" i="31"/>
  <c r="B224" i="31"/>
  <c r="C224" i="31"/>
  <c r="J224" i="31"/>
  <c r="K224" i="31"/>
  <c r="J225" i="31"/>
  <c r="J226" i="31"/>
  <c r="J227" i="31"/>
  <c r="K227" i="31"/>
  <c r="B4" i="32"/>
  <c r="C4" i="32"/>
  <c r="J4" i="32"/>
  <c r="J5" i="32"/>
  <c r="J6" i="32"/>
  <c r="J7" i="32"/>
  <c r="K7" i="32" s="1"/>
  <c r="B8" i="32"/>
  <c r="C8" i="32"/>
  <c r="J8" i="32"/>
  <c r="J9" i="32"/>
  <c r="J10" i="32"/>
  <c r="J11" i="32"/>
  <c r="K11" i="32" s="1"/>
  <c r="B12" i="32"/>
  <c r="C12" i="32"/>
  <c r="J12" i="32"/>
  <c r="J13" i="32"/>
  <c r="J14" i="32"/>
  <c r="J15" i="32"/>
  <c r="K15" i="32"/>
  <c r="B16" i="32"/>
  <c r="C16" i="32"/>
  <c r="J16" i="32"/>
  <c r="J17" i="32"/>
  <c r="J19" i="32"/>
  <c r="K19" i="32" s="1"/>
  <c r="B20" i="32"/>
  <c r="C20" i="32"/>
  <c r="J20" i="32"/>
  <c r="J21" i="32"/>
  <c r="J23" i="32"/>
  <c r="K23" i="32" s="1"/>
  <c r="B24" i="32"/>
  <c r="C24" i="32"/>
  <c r="J24" i="32"/>
  <c r="K24" i="32" s="1"/>
  <c r="J25" i="32"/>
  <c r="J26" i="32"/>
  <c r="J27" i="32"/>
  <c r="K27" i="32" s="1"/>
  <c r="B28" i="32"/>
  <c r="C28" i="32"/>
  <c r="J28" i="32"/>
  <c r="J29" i="32"/>
  <c r="J30" i="32"/>
  <c r="J31" i="32"/>
  <c r="K31" i="32" s="1"/>
  <c r="B32" i="32"/>
  <c r="C32" i="32"/>
  <c r="J32" i="32"/>
  <c r="J33" i="32"/>
  <c r="J34" i="32"/>
  <c r="J35" i="32"/>
  <c r="K35" i="32" s="1"/>
  <c r="B36" i="32"/>
  <c r="C36" i="32"/>
  <c r="J36" i="32"/>
  <c r="J37" i="32"/>
  <c r="J38" i="32"/>
  <c r="J39" i="32"/>
  <c r="K39" i="32" s="1"/>
  <c r="B40" i="32"/>
  <c r="C40" i="32"/>
  <c r="J40" i="32"/>
  <c r="J41" i="32"/>
  <c r="J43" i="32"/>
  <c r="K43" i="32" s="1"/>
  <c r="B44" i="32"/>
  <c r="C44" i="32"/>
  <c r="J44" i="32"/>
  <c r="J45" i="32"/>
  <c r="J46" i="32"/>
  <c r="J47" i="32"/>
  <c r="K47" i="32"/>
  <c r="B48" i="32"/>
  <c r="C48" i="32"/>
  <c r="J48" i="32"/>
  <c r="J49" i="32"/>
  <c r="J50" i="32"/>
  <c r="J51" i="32"/>
  <c r="K51" i="32" s="1"/>
  <c r="B52" i="32"/>
  <c r="C52" i="32"/>
  <c r="J52" i="32"/>
  <c r="J53" i="32"/>
  <c r="J54" i="32"/>
  <c r="J55" i="32"/>
  <c r="K55" i="32" s="1"/>
  <c r="B56" i="32"/>
  <c r="C56" i="32"/>
  <c r="J56" i="32"/>
  <c r="J57" i="32"/>
  <c r="J58" i="32"/>
  <c r="J59" i="32"/>
  <c r="K59" i="32" s="1"/>
  <c r="B60" i="32"/>
  <c r="C60" i="32"/>
  <c r="J60" i="32"/>
  <c r="K60" i="32" s="1"/>
  <c r="J61" i="32"/>
  <c r="J62" i="32"/>
  <c r="J63" i="32"/>
  <c r="K63" i="32" s="1"/>
  <c r="B64" i="32"/>
  <c r="C64" i="32"/>
  <c r="J64" i="32"/>
  <c r="J65" i="32"/>
  <c r="J66" i="32"/>
  <c r="J67" i="32"/>
  <c r="K67" i="32" s="1"/>
  <c r="B68" i="32"/>
  <c r="C68" i="32"/>
  <c r="J68" i="32"/>
  <c r="J69" i="32"/>
  <c r="J70" i="32"/>
  <c r="J71" i="32"/>
  <c r="K71" i="32" s="1"/>
  <c r="B72" i="32"/>
  <c r="C72" i="32"/>
  <c r="J72" i="32"/>
  <c r="J73" i="32"/>
  <c r="J74" i="32"/>
  <c r="J75" i="32"/>
  <c r="K75" i="32" s="1"/>
  <c r="B76" i="32"/>
  <c r="C76" i="32"/>
  <c r="J76" i="32"/>
  <c r="J77" i="32"/>
  <c r="J78" i="32"/>
  <c r="J79" i="32"/>
  <c r="K79" i="32" s="1"/>
  <c r="B80" i="32"/>
  <c r="C80" i="32"/>
  <c r="J80" i="32"/>
  <c r="J81" i="32"/>
  <c r="J82" i="32"/>
  <c r="J83" i="32"/>
  <c r="K83" i="32" s="1"/>
  <c r="B84" i="32"/>
  <c r="C84" i="32"/>
  <c r="J84" i="32"/>
  <c r="J85" i="32"/>
  <c r="J86" i="32"/>
  <c r="J87" i="32"/>
  <c r="K87" i="32" s="1"/>
  <c r="B88" i="32"/>
  <c r="C88" i="32"/>
  <c r="J88" i="32"/>
  <c r="J89" i="32"/>
  <c r="J90" i="32"/>
  <c r="J91" i="32"/>
  <c r="K91" i="32"/>
  <c r="B92" i="32"/>
  <c r="C92" i="32"/>
  <c r="J92" i="32"/>
  <c r="J93" i="32"/>
  <c r="J94" i="32"/>
  <c r="J95" i="32"/>
  <c r="K95" i="32" s="1"/>
  <c r="B96" i="32"/>
  <c r="C96" i="32"/>
  <c r="J96" i="32"/>
  <c r="K96" i="32" s="1"/>
  <c r="J97" i="32"/>
  <c r="J98" i="32"/>
  <c r="J99" i="32"/>
  <c r="K99" i="32" s="1"/>
  <c r="B100" i="32"/>
  <c r="C100" i="32"/>
  <c r="J100" i="32"/>
  <c r="J101" i="32"/>
  <c r="J102" i="32"/>
  <c r="J103" i="32"/>
  <c r="K103" i="32" s="1"/>
  <c r="B104" i="32"/>
  <c r="C104" i="32"/>
  <c r="J104" i="32"/>
  <c r="J105" i="32"/>
  <c r="J107" i="32"/>
  <c r="K107" i="32" s="1"/>
  <c r="B108" i="32"/>
  <c r="C108" i="32"/>
  <c r="J108" i="32"/>
  <c r="J109" i="32"/>
  <c r="K109" i="32"/>
  <c r="J111" i="32"/>
  <c r="K111" i="32" s="1"/>
  <c r="J112" i="32"/>
  <c r="B112" i="32"/>
  <c r="C112" i="32"/>
  <c r="J113" i="32"/>
  <c r="J114" i="32"/>
  <c r="J115" i="32"/>
  <c r="K115" i="32" s="1"/>
  <c r="B116" i="32"/>
  <c r="C116" i="32"/>
  <c r="J116" i="32"/>
  <c r="J117" i="32"/>
  <c r="J118" i="32"/>
  <c r="J119" i="32"/>
  <c r="K119" i="32"/>
  <c r="B120" i="32"/>
  <c r="C120" i="32"/>
  <c r="J120" i="32"/>
  <c r="J121" i="32"/>
  <c r="J122" i="32"/>
  <c r="J123" i="32"/>
  <c r="K123" i="32" s="1"/>
  <c r="B124" i="32"/>
  <c r="C124" i="32"/>
  <c r="J124" i="32"/>
  <c r="J125" i="32"/>
  <c r="J126" i="32"/>
  <c r="J127" i="32"/>
  <c r="K127" i="32"/>
  <c r="B128" i="32"/>
  <c r="C128" i="32"/>
  <c r="J128" i="32"/>
  <c r="J129" i="32"/>
  <c r="J130" i="32"/>
  <c r="J131" i="32"/>
  <c r="K131" i="32" s="1"/>
  <c r="B132" i="32"/>
  <c r="C132" i="32"/>
  <c r="J132" i="32"/>
  <c r="J133" i="32"/>
  <c r="J134" i="32"/>
  <c r="J135" i="32"/>
  <c r="K135" i="32" s="1"/>
  <c r="B136" i="32"/>
  <c r="C136" i="32"/>
  <c r="J136" i="32"/>
  <c r="J137" i="32"/>
  <c r="J138" i="32"/>
  <c r="J139" i="32"/>
  <c r="K139" i="32" s="1"/>
  <c r="B140" i="32"/>
  <c r="C140" i="32"/>
  <c r="J140" i="32"/>
  <c r="J141" i="32"/>
  <c r="J142" i="32"/>
  <c r="J143" i="32"/>
  <c r="K143" i="32" s="1"/>
  <c r="B144" i="32"/>
  <c r="C144" i="32"/>
  <c r="J144" i="32"/>
  <c r="J145" i="32"/>
  <c r="J146" i="32"/>
  <c r="J147" i="32"/>
  <c r="K147" i="32" s="1"/>
  <c r="B148" i="32"/>
  <c r="C148" i="32"/>
  <c r="J148" i="32"/>
  <c r="J149" i="32"/>
  <c r="J150" i="32"/>
  <c r="J151" i="32"/>
  <c r="K151" i="32"/>
  <c r="B152" i="32"/>
  <c r="C152" i="32"/>
  <c r="J152" i="32"/>
  <c r="J153" i="32"/>
  <c r="J154" i="32"/>
  <c r="J155" i="32"/>
  <c r="K155" i="32" s="1"/>
  <c r="B156" i="32"/>
  <c r="C156" i="32"/>
  <c r="J156" i="32"/>
  <c r="J157" i="32"/>
  <c r="J158" i="32"/>
  <c r="J159" i="32"/>
  <c r="K159" i="32"/>
  <c r="B160" i="32"/>
  <c r="C160" i="32"/>
  <c r="J160" i="32"/>
  <c r="J161" i="32"/>
  <c r="J162" i="32"/>
  <c r="J163" i="32"/>
  <c r="K163" i="32" s="1"/>
  <c r="B164" i="32"/>
  <c r="C164" i="32"/>
  <c r="J164" i="32"/>
  <c r="J165" i="32"/>
  <c r="J166" i="32"/>
  <c r="J167" i="32"/>
  <c r="K167" i="32" s="1"/>
  <c r="B168" i="32"/>
  <c r="C168" i="32"/>
  <c r="J168" i="32"/>
  <c r="J169" i="32"/>
  <c r="J170" i="32"/>
  <c r="J171" i="32"/>
  <c r="K171" i="32" s="1"/>
  <c r="B172" i="32"/>
  <c r="C172" i="32"/>
  <c r="J172" i="32"/>
  <c r="J173" i="32"/>
  <c r="J174" i="32"/>
  <c r="J175" i="32"/>
  <c r="K175" i="32" s="1"/>
  <c r="B176" i="32"/>
  <c r="C176" i="32"/>
  <c r="J176" i="32"/>
  <c r="J177" i="32"/>
  <c r="J178" i="32"/>
  <c r="J179" i="32"/>
  <c r="K179" i="32" s="1"/>
  <c r="B180" i="32"/>
  <c r="C180" i="32"/>
  <c r="J180" i="32"/>
  <c r="J181" i="32"/>
  <c r="J182" i="32"/>
  <c r="J183" i="32"/>
  <c r="K183" i="32"/>
  <c r="B184" i="32"/>
  <c r="C184" i="32"/>
  <c r="J184" i="32"/>
  <c r="J185" i="32"/>
  <c r="J186" i="32"/>
  <c r="J187" i="32"/>
  <c r="K187" i="32" s="1"/>
  <c r="B188" i="32"/>
  <c r="C188" i="32"/>
  <c r="J188" i="32"/>
  <c r="J189" i="32"/>
  <c r="J190" i="32"/>
  <c r="J191" i="32"/>
  <c r="K191" i="32"/>
  <c r="B192" i="32"/>
  <c r="C192" i="32"/>
  <c r="J192" i="32"/>
  <c r="J193" i="32"/>
  <c r="J194" i="32"/>
  <c r="J195" i="32"/>
  <c r="K195" i="32" s="1"/>
  <c r="B196" i="32"/>
  <c r="C196" i="32"/>
  <c r="J196" i="32"/>
  <c r="J197" i="32"/>
  <c r="J198" i="32"/>
  <c r="J199" i="32"/>
  <c r="K199" i="32" s="1"/>
  <c r="B200" i="32"/>
  <c r="C200" i="32"/>
  <c r="J200" i="32"/>
  <c r="J201" i="32"/>
  <c r="J202" i="32"/>
  <c r="J203" i="32"/>
  <c r="K203" i="32" s="1"/>
  <c r="B204" i="32"/>
  <c r="C204" i="32"/>
  <c r="J204" i="32"/>
  <c r="J205" i="32"/>
  <c r="J206" i="32"/>
  <c r="J207" i="32"/>
  <c r="K207" i="32" s="1"/>
  <c r="B208" i="32"/>
  <c r="C208" i="32"/>
  <c r="J208" i="32"/>
  <c r="J209" i="32"/>
  <c r="J210" i="32"/>
  <c r="J211" i="32"/>
  <c r="K211" i="32" s="1"/>
  <c r="B212" i="32"/>
  <c r="C212" i="32"/>
  <c r="J212" i="32"/>
  <c r="J213" i="32"/>
  <c r="J214" i="32"/>
  <c r="J215" i="32"/>
  <c r="K215" i="32" s="1"/>
  <c r="B216" i="32"/>
  <c r="C216" i="32"/>
  <c r="J216" i="32"/>
  <c r="J217" i="32"/>
  <c r="J218" i="32"/>
  <c r="J219" i="32"/>
  <c r="K219" i="32" s="1"/>
  <c r="B220" i="32"/>
  <c r="C220" i="32"/>
  <c r="J220" i="32"/>
  <c r="J221" i="32"/>
  <c r="J222" i="32"/>
  <c r="J223" i="32"/>
  <c r="K223" i="32"/>
  <c r="B224" i="32"/>
  <c r="C224" i="32"/>
  <c r="J224" i="32"/>
  <c r="J225" i="32"/>
  <c r="J226" i="32"/>
  <c r="J227" i="32"/>
  <c r="K227" i="32" s="1"/>
  <c r="B4" i="33"/>
  <c r="C4" i="33"/>
  <c r="J4" i="33"/>
  <c r="K4" i="33" s="1"/>
  <c r="J5" i="33"/>
  <c r="J6" i="33"/>
  <c r="J7" i="33"/>
  <c r="K7" i="33" s="1"/>
  <c r="B8" i="33"/>
  <c r="C8" i="33"/>
  <c r="J8" i="33"/>
  <c r="J9" i="33"/>
  <c r="J10" i="33"/>
  <c r="J11" i="33"/>
  <c r="K11" i="33" s="1"/>
  <c r="B12" i="33"/>
  <c r="C12" i="33"/>
  <c r="J12" i="33"/>
  <c r="J13" i="33"/>
  <c r="J14" i="33"/>
  <c r="J15" i="33"/>
  <c r="K15" i="33" s="1"/>
  <c r="B16" i="33"/>
  <c r="C16" i="33"/>
  <c r="J16" i="33"/>
  <c r="J17" i="33"/>
  <c r="J18" i="33"/>
  <c r="J19" i="33"/>
  <c r="K19" i="33"/>
  <c r="B20" i="33"/>
  <c r="C20" i="33"/>
  <c r="J20" i="33"/>
  <c r="J21" i="33"/>
  <c r="J22" i="33"/>
  <c r="J23" i="33"/>
  <c r="K23" i="33" s="1"/>
  <c r="B24" i="33"/>
  <c r="C24" i="33"/>
  <c r="J24" i="33"/>
  <c r="J25" i="33"/>
  <c r="J26" i="33"/>
  <c r="J27" i="33"/>
  <c r="K27" i="33" s="1"/>
  <c r="B28" i="33"/>
  <c r="C28" i="33"/>
  <c r="J28" i="33"/>
  <c r="J29" i="33"/>
  <c r="J30" i="33"/>
  <c r="J31" i="33"/>
  <c r="K31" i="33" s="1"/>
  <c r="B32" i="33"/>
  <c r="C32" i="33"/>
  <c r="J32" i="33"/>
  <c r="J33" i="33"/>
  <c r="J34" i="33"/>
  <c r="J35" i="33"/>
  <c r="K35" i="33"/>
  <c r="B36" i="33"/>
  <c r="C36" i="33"/>
  <c r="J36" i="33"/>
  <c r="J37" i="33"/>
  <c r="J38" i="33"/>
  <c r="J39" i="33"/>
  <c r="K39" i="33" s="1"/>
  <c r="B40" i="33"/>
  <c r="C40" i="33"/>
  <c r="J40" i="33"/>
  <c r="K40" i="33" s="1"/>
  <c r="J41" i="33"/>
  <c r="J43" i="33"/>
  <c r="K43" i="33" s="1"/>
  <c r="B44" i="33"/>
  <c r="C44" i="33"/>
  <c r="J44" i="33"/>
  <c r="J45" i="33"/>
  <c r="J46" i="33"/>
  <c r="J47" i="33"/>
  <c r="K47" i="33" s="1"/>
  <c r="B48" i="33"/>
  <c r="C48" i="33"/>
  <c r="J48" i="33"/>
  <c r="K48" i="33" s="1"/>
  <c r="J49" i="33"/>
  <c r="J50" i="33"/>
  <c r="J51" i="33"/>
  <c r="K51" i="33" s="1"/>
  <c r="B52" i="33"/>
  <c r="C52" i="33"/>
  <c r="J52" i="33"/>
  <c r="J53" i="33"/>
  <c r="J54" i="33"/>
  <c r="J55" i="33"/>
  <c r="K55" i="33"/>
  <c r="B56" i="33"/>
  <c r="C56" i="33"/>
  <c r="J56" i="33"/>
  <c r="J57" i="33"/>
  <c r="K56" i="33" s="1"/>
  <c r="J58" i="33"/>
  <c r="J59" i="33"/>
  <c r="K59" i="33"/>
  <c r="B60" i="33"/>
  <c r="C60" i="33"/>
  <c r="J60" i="33"/>
  <c r="J61" i="33"/>
  <c r="J62" i="33"/>
  <c r="J63" i="33"/>
  <c r="K63" i="33" s="1"/>
  <c r="B64" i="33"/>
  <c r="C64" i="33"/>
  <c r="J64" i="33"/>
  <c r="J65" i="33"/>
  <c r="J67" i="33"/>
  <c r="K67" i="33" s="1"/>
  <c r="B68" i="33"/>
  <c r="C68" i="33"/>
  <c r="J68" i="33"/>
  <c r="J69" i="33"/>
  <c r="J71" i="33"/>
  <c r="K71" i="33"/>
  <c r="B72" i="33"/>
  <c r="C72" i="33"/>
  <c r="J72" i="33"/>
  <c r="J73" i="33"/>
  <c r="K72" i="33" s="1"/>
  <c r="J74" i="33"/>
  <c r="J75" i="33"/>
  <c r="K75" i="33"/>
  <c r="B76" i="33"/>
  <c r="C76" i="33"/>
  <c r="J76" i="33"/>
  <c r="J77" i="33"/>
  <c r="J78" i="33"/>
  <c r="J79" i="33"/>
  <c r="K79" i="33" s="1"/>
  <c r="B80" i="33"/>
  <c r="C80" i="33"/>
  <c r="J80" i="33"/>
  <c r="J81" i="33"/>
  <c r="J82" i="33"/>
  <c r="J83" i="33"/>
  <c r="K83" i="33" s="1"/>
  <c r="B84" i="33"/>
  <c r="C84" i="33"/>
  <c r="J84" i="33"/>
  <c r="J85" i="33"/>
  <c r="J86" i="33"/>
  <c r="J87" i="33"/>
  <c r="K87" i="33" s="1"/>
  <c r="B88" i="33"/>
  <c r="C88" i="33"/>
  <c r="J88" i="33"/>
  <c r="K88" i="33" s="1"/>
  <c r="J89" i="33"/>
  <c r="J90" i="33"/>
  <c r="J91" i="33"/>
  <c r="K91" i="33" s="1"/>
  <c r="B92" i="33"/>
  <c r="C92" i="33"/>
  <c r="J92" i="33"/>
  <c r="J93" i="33"/>
  <c r="J94" i="33"/>
  <c r="J95" i="33"/>
  <c r="K95" i="33" s="1"/>
  <c r="B96" i="33"/>
  <c r="C96" i="33"/>
  <c r="J96" i="33"/>
  <c r="K96" i="33" s="1"/>
  <c r="J97" i="33"/>
  <c r="J99" i="33"/>
  <c r="K99" i="33" s="1"/>
  <c r="B100" i="33"/>
  <c r="C100" i="33"/>
  <c r="J100" i="33"/>
  <c r="J101" i="33"/>
  <c r="J102" i="33"/>
  <c r="J103" i="33"/>
  <c r="K103" i="33" s="1"/>
  <c r="B104" i="33"/>
  <c r="C104" i="33"/>
  <c r="J104" i="33"/>
  <c r="J105" i="33"/>
  <c r="J106" i="33"/>
  <c r="J107" i="33"/>
  <c r="K107" i="33" s="1"/>
  <c r="B108" i="33"/>
  <c r="C108" i="33"/>
  <c r="J108" i="33"/>
  <c r="J109" i="33"/>
  <c r="J110" i="33"/>
  <c r="J111" i="33"/>
  <c r="K111" i="33" s="1"/>
  <c r="B112" i="33"/>
  <c r="C112" i="33"/>
  <c r="J112" i="33"/>
  <c r="J113" i="33"/>
  <c r="J114" i="33"/>
  <c r="J115" i="33"/>
  <c r="K115" i="33" s="1"/>
  <c r="B116" i="33"/>
  <c r="C116" i="33"/>
  <c r="J116" i="33"/>
  <c r="J117" i="33"/>
  <c r="J118" i="33"/>
  <c r="J119" i="33"/>
  <c r="K119" i="33" s="1"/>
  <c r="B120" i="33"/>
  <c r="C120" i="33"/>
  <c r="J120" i="33"/>
  <c r="J121" i="33"/>
  <c r="K120" i="33"/>
  <c r="J123" i="33"/>
  <c r="K123" i="33" s="1"/>
  <c r="B124" i="33"/>
  <c r="C124" i="33"/>
  <c r="J124" i="33"/>
  <c r="J125" i="33"/>
  <c r="J126" i="33"/>
  <c r="J127" i="33"/>
  <c r="K127" i="33" s="1"/>
  <c r="B128" i="33"/>
  <c r="C128" i="33"/>
  <c r="J128" i="33"/>
  <c r="J129" i="33"/>
  <c r="J130" i="33"/>
  <c r="J131" i="33"/>
  <c r="K131" i="33" s="1"/>
  <c r="B132" i="33"/>
  <c r="C132" i="33"/>
  <c r="J132" i="33"/>
  <c r="J133" i="33"/>
  <c r="J134" i="33"/>
  <c r="J135" i="33"/>
  <c r="K135" i="33" s="1"/>
  <c r="B136" i="33"/>
  <c r="C136" i="33"/>
  <c r="J136" i="33"/>
  <c r="J137" i="33"/>
  <c r="J138" i="33"/>
  <c r="J139" i="33"/>
  <c r="K139" i="33" s="1"/>
  <c r="B140" i="33"/>
  <c r="C140" i="33"/>
  <c r="J140" i="33"/>
  <c r="J141" i="33"/>
  <c r="J142" i="33"/>
  <c r="J143" i="33"/>
  <c r="K143" i="33" s="1"/>
  <c r="B144" i="33"/>
  <c r="C144" i="33"/>
  <c r="J144" i="33"/>
  <c r="J145" i="33"/>
  <c r="J146" i="33"/>
  <c r="J147" i="33"/>
  <c r="K147" i="33" s="1"/>
  <c r="B148" i="33"/>
  <c r="C148" i="33"/>
  <c r="J148" i="33"/>
  <c r="J149" i="33"/>
  <c r="J150" i="33"/>
  <c r="J151" i="33"/>
  <c r="K151" i="33" s="1"/>
  <c r="B152" i="33"/>
  <c r="C152" i="33"/>
  <c r="J152" i="33"/>
  <c r="J153" i="33"/>
  <c r="J154" i="33"/>
  <c r="J155" i="33"/>
  <c r="K155" i="33" s="1"/>
  <c r="B156" i="33"/>
  <c r="C156" i="33"/>
  <c r="J156" i="33"/>
  <c r="J157" i="33"/>
  <c r="J158" i="33"/>
  <c r="J159" i="33"/>
  <c r="K159" i="33" s="1"/>
  <c r="B160" i="33"/>
  <c r="C160" i="33"/>
  <c r="J160" i="33"/>
  <c r="K160" i="33" s="1"/>
  <c r="J161" i="33"/>
  <c r="J162" i="33"/>
  <c r="J163" i="33"/>
  <c r="K163" i="33" s="1"/>
  <c r="B164" i="33"/>
  <c r="C164" i="33"/>
  <c r="J164" i="33"/>
  <c r="J165" i="33"/>
  <c r="J166" i="33"/>
  <c r="J167" i="33"/>
  <c r="K167" i="33" s="1"/>
  <c r="B168" i="33"/>
  <c r="C168" i="33"/>
  <c r="J168" i="33"/>
  <c r="J169" i="33"/>
  <c r="J170" i="33"/>
  <c r="J171" i="33"/>
  <c r="K171" i="33" s="1"/>
  <c r="B172" i="33"/>
  <c r="C172" i="33"/>
  <c r="J172" i="33"/>
  <c r="J173" i="33"/>
  <c r="J174" i="33"/>
  <c r="J175" i="33"/>
  <c r="K175" i="33" s="1"/>
  <c r="B176" i="33"/>
  <c r="C176" i="33"/>
  <c r="J176" i="33"/>
  <c r="J177" i="33"/>
  <c r="J178" i="33"/>
  <c r="J179" i="33"/>
  <c r="K179" i="33" s="1"/>
  <c r="B180" i="33"/>
  <c r="C180" i="33"/>
  <c r="J180" i="33"/>
  <c r="J181" i="33"/>
  <c r="J182" i="33"/>
  <c r="J183" i="33"/>
  <c r="K183" i="33" s="1"/>
  <c r="B184" i="33"/>
  <c r="C184" i="33"/>
  <c r="J184" i="33"/>
  <c r="J185" i="33"/>
  <c r="J186" i="33"/>
  <c r="J187" i="33"/>
  <c r="K187" i="33" s="1"/>
  <c r="B188" i="33"/>
  <c r="C188" i="33"/>
  <c r="J188" i="33"/>
  <c r="J189" i="33"/>
  <c r="J190" i="33"/>
  <c r="J191" i="33"/>
  <c r="K191" i="33" s="1"/>
  <c r="B192" i="33"/>
  <c r="C192" i="33"/>
  <c r="J192" i="33"/>
  <c r="J193" i="33"/>
  <c r="J194" i="33"/>
  <c r="J195" i="33"/>
  <c r="K195" i="33"/>
  <c r="B196" i="33"/>
  <c r="C196" i="33"/>
  <c r="J196" i="33"/>
  <c r="J197" i="33"/>
  <c r="J198" i="33"/>
  <c r="J199" i="33"/>
  <c r="K199" i="33" s="1"/>
  <c r="B200" i="33"/>
  <c r="C200" i="33"/>
  <c r="J200" i="33"/>
  <c r="J201" i="33"/>
  <c r="J202" i="33"/>
  <c r="J203" i="33"/>
  <c r="K203" i="33" s="1"/>
  <c r="B204" i="33"/>
  <c r="C204" i="33"/>
  <c r="J204" i="33"/>
  <c r="J205" i="33"/>
  <c r="J206" i="33"/>
  <c r="J207" i="33"/>
  <c r="K207" i="33" s="1"/>
  <c r="B208" i="33"/>
  <c r="C208" i="33"/>
  <c r="J208" i="33"/>
  <c r="J209" i="33"/>
  <c r="J210" i="33"/>
  <c r="J211" i="33"/>
  <c r="K211" i="33"/>
  <c r="B212" i="33"/>
  <c r="C212" i="33"/>
  <c r="J212" i="33"/>
  <c r="J213" i="33"/>
  <c r="J214" i="33"/>
  <c r="J215" i="33"/>
  <c r="K215" i="33" s="1"/>
  <c r="B216" i="33"/>
  <c r="C216" i="33"/>
  <c r="J216" i="33"/>
  <c r="J217" i="33"/>
  <c r="J218" i="33"/>
  <c r="J219" i="33"/>
  <c r="K219" i="33" s="1"/>
  <c r="B220" i="33"/>
  <c r="C220" i="33"/>
  <c r="J220" i="33"/>
  <c r="J221" i="33"/>
  <c r="J222" i="33"/>
  <c r="J223" i="33"/>
  <c r="K223" i="33" s="1"/>
  <c r="B224" i="33"/>
  <c r="C224" i="33"/>
  <c r="J224" i="33"/>
  <c r="J225" i="33"/>
  <c r="J226" i="33"/>
  <c r="J227" i="33"/>
  <c r="K227" i="33" s="1"/>
  <c r="J5" i="34"/>
  <c r="J6" i="34"/>
  <c r="J7" i="34"/>
  <c r="J8" i="34"/>
  <c r="K8" i="34" s="1"/>
  <c r="J9" i="34"/>
  <c r="J10" i="34"/>
  <c r="J11" i="34"/>
  <c r="J12" i="34"/>
  <c r="K12" i="34" s="1"/>
  <c r="J13" i="34"/>
  <c r="J14" i="34"/>
  <c r="J15" i="34"/>
  <c r="J16" i="34"/>
  <c r="K16" i="34" s="1"/>
  <c r="J17" i="34"/>
  <c r="J18" i="34"/>
  <c r="J20" i="34"/>
  <c r="K20" i="34" s="1"/>
  <c r="J21" i="34"/>
  <c r="J22" i="34"/>
  <c r="J23" i="34"/>
  <c r="J24" i="34"/>
  <c r="K24" i="34" s="1"/>
  <c r="J25" i="34"/>
  <c r="J26" i="34"/>
  <c r="J27" i="34"/>
  <c r="J28" i="34"/>
  <c r="K28" i="34" s="1"/>
  <c r="J29" i="34"/>
  <c r="J30" i="34"/>
  <c r="J31" i="34"/>
  <c r="J32" i="34"/>
  <c r="K32" i="34" s="1"/>
  <c r="J33" i="34"/>
  <c r="J34" i="34"/>
  <c r="J35" i="34"/>
  <c r="J36" i="34"/>
  <c r="K36" i="34"/>
  <c r="J37" i="34"/>
  <c r="J38" i="34"/>
  <c r="J39" i="34"/>
  <c r="J40" i="34"/>
  <c r="K40" i="34" s="1"/>
  <c r="J41" i="34"/>
  <c r="J42" i="34"/>
  <c r="J43" i="34"/>
  <c r="J44" i="34"/>
  <c r="K44" i="34" s="1"/>
  <c r="J45" i="34"/>
  <c r="K45" i="34" s="1"/>
  <c r="J46" i="34"/>
  <c r="J47" i="34"/>
  <c r="J48" i="34"/>
  <c r="K48" i="34" s="1"/>
  <c r="J49" i="34"/>
  <c r="J50" i="34"/>
  <c r="J51" i="34"/>
  <c r="J52" i="34"/>
  <c r="K52" i="34" s="1"/>
  <c r="J53" i="34"/>
  <c r="J54" i="34"/>
  <c r="J55" i="34"/>
  <c r="J56" i="34"/>
  <c r="K56" i="34"/>
  <c r="J57" i="34"/>
  <c r="J58" i="34"/>
  <c r="J59" i="34"/>
  <c r="J60" i="34"/>
  <c r="K60" i="34" s="1"/>
  <c r="J61" i="34"/>
  <c r="J62" i="34"/>
  <c r="J63" i="34"/>
  <c r="J64" i="34"/>
  <c r="K64" i="34" s="1"/>
  <c r="J65" i="34"/>
  <c r="K65" i="34" s="1"/>
  <c r="J66" i="34"/>
  <c r="J68" i="34"/>
  <c r="K68" i="34"/>
  <c r="J69" i="34"/>
  <c r="J70" i="34"/>
  <c r="J71" i="34"/>
  <c r="J72" i="34"/>
  <c r="K72" i="34" s="1"/>
  <c r="J73" i="34"/>
  <c r="J74" i="34"/>
  <c r="J75" i="34"/>
  <c r="J76" i="34"/>
  <c r="K76" i="34" s="1"/>
  <c r="J77" i="34"/>
  <c r="K77" i="34" s="1"/>
  <c r="J78" i="34"/>
  <c r="J80" i="34"/>
  <c r="K80" i="34" s="1"/>
  <c r="J81" i="34"/>
  <c r="J82" i="34"/>
  <c r="J83" i="34"/>
  <c r="J84" i="34"/>
  <c r="K84" i="34" s="1"/>
  <c r="J85" i="34"/>
  <c r="J86" i="34"/>
  <c r="J87" i="34"/>
  <c r="J88" i="34"/>
  <c r="K88" i="34" s="1"/>
  <c r="J89" i="34"/>
  <c r="J90" i="34"/>
  <c r="J91" i="34"/>
  <c r="J92" i="34"/>
  <c r="K92" i="34" s="1"/>
  <c r="J93" i="34"/>
  <c r="J94" i="34"/>
  <c r="J95" i="34"/>
  <c r="J96" i="34"/>
  <c r="K96" i="34" s="1"/>
  <c r="J97" i="34"/>
  <c r="J98" i="34"/>
  <c r="J99" i="34"/>
  <c r="J100" i="34"/>
  <c r="K100" i="34"/>
  <c r="J101" i="34"/>
  <c r="J102" i="34"/>
  <c r="J103" i="34"/>
  <c r="J104" i="34"/>
  <c r="K104" i="34" s="1"/>
  <c r="J105" i="34"/>
  <c r="J106" i="34"/>
  <c r="J107" i="34"/>
  <c r="J108" i="34"/>
  <c r="K108" i="34" s="1"/>
  <c r="J109" i="34"/>
  <c r="J110" i="34"/>
  <c r="J111" i="34"/>
  <c r="J112" i="34"/>
  <c r="K112" i="34" s="1"/>
  <c r="J113" i="34"/>
  <c r="J114" i="34"/>
  <c r="J115" i="34"/>
  <c r="J116" i="34"/>
  <c r="K116" i="34"/>
  <c r="J117" i="34"/>
  <c r="J118" i="34"/>
  <c r="J119" i="34"/>
  <c r="J120" i="34"/>
  <c r="K120" i="34" s="1"/>
  <c r="J121" i="34"/>
  <c r="J122" i="34"/>
  <c r="J124" i="34"/>
  <c r="K124" i="34" s="1"/>
  <c r="J125" i="34"/>
  <c r="J126" i="34"/>
  <c r="J127" i="34"/>
  <c r="J128" i="34"/>
  <c r="K128" i="34" s="1"/>
  <c r="J129" i="34"/>
  <c r="K129" i="34" s="1"/>
  <c r="J130" i="34"/>
  <c r="J131" i="34"/>
  <c r="J132" i="34"/>
  <c r="K132" i="34" s="1"/>
  <c r="J133" i="34"/>
  <c r="J134" i="34"/>
  <c r="J135" i="34"/>
  <c r="J136" i="34"/>
  <c r="K136" i="34" s="1"/>
  <c r="J137" i="34"/>
  <c r="J138" i="34"/>
  <c r="J139" i="34"/>
  <c r="J140" i="34"/>
  <c r="K140" i="34"/>
  <c r="J141" i="34"/>
  <c r="J142" i="34"/>
  <c r="J143" i="34"/>
  <c r="J144" i="34"/>
  <c r="K144" i="34" s="1"/>
  <c r="J145" i="34"/>
  <c r="J146" i="34"/>
  <c r="J147" i="34"/>
  <c r="J148" i="34"/>
  <c r="K148" i="34" s="1"/>
  <c r="J149" i="34"/>
  <c r="J150" i="34"/>
  <c r="J151" i="34"/>
  <c r="J152" i="34"/>
  <c r="K152" i="34" s="1"/>
  <c r="J153" i="34"/>
  <c r="J154" i="34"/>
  <c r="J155" i="34"/>
  <c r="J156" i="34"/>
  <c r="K156" i="34" s="1"/>
  <c r="J157" i="34"/>
  <c r="J158" i="34"/>
  <c r="K157" i="34" s="1"/>
  <c r="J160" i="34"/>
  <c r="K160" i="34" s="1"/>
  <c r="J161" i="34"/>
  <c r="J162" i="34"/>
  <c r="J163" i="34"/>
  <c r="J164" i="34"/>
  <c r="K164" i="34" s="1"/>
  <c r="J165" i="34"/>
  <c r="J166" i="34"/>
  <c r="J167" i="34"/>
  <c r="J168" i="34"/>
  <c r="K168" i="34"/>
  <c r="J169" i="34"/>
  <c r="K169" i="34" s="1"/>
  <c r="J170" i="34"/>
  <c r="J172" i="34"/>
  <c r="K172" i="34"/>
  <c r="J173" i="34"/>
  <c r="J174" i="34"/>
  <c r="J175" i="34"/>
  <c r="J176" i="34"/>
  <c r="K176" i="34" s="1"/>
  <c r="J177" i="34"/>
  <c r="K177" i="34" s="1"/>
  <c r="J178" i="34"/>
  <c r="J180" i="34"/>
  <c r="K180" i="34" s="1"/>
  <c r="J181" i="34"/>
  <c r="J182" i="34"/>
  <c r="J183" i="34"/>
  <c r="J184" i="34"/>
  <c r="K184" i="34"/>
  <c r="J185" i="34"/>
  <c r="J186" i="34"/>
  <c r="J187" i="34"/>
  <c r="J188" i="34"/>
  <c r="K188" i="34" s="1"/>
  <c r="J189" i="34"/>
  <c r="J190" i="34"/>
  <c r="J191" i="34"/>
  <c r="J192" i="34"/>
  <c r="K192" i="34" s="1"/>
  <c r="J193" i="34"/>
  <c r="J194" i="34"/>
  <c r="J195" i="34"/>
  <c r="J196" i="34"/>
  <c r="K196" i="34" s="1"/>
  <c r="J197" i="34"/>
  <c r="J199" i="34"/>
  <c r="J200" i="34"/>
  <c r="K200" i="34" s="1"/>
  <c r="J201" i="34"/>
  <c r="J202" i="34"/>
  <c r="J203" i="34"/>
  <c r="J204" i="34"/>
  <c r="K204" i="34" s="1"/>
  <c r="J205" i="34"/>
  <c r="J206" i="34"/>
  <c r="J207" i="34"/>
  <c r="J208" i="34"/>
  <c r="K208" i="34" s="1"/>
  <c r="J209" i="34"/>
  <c r="J210" i="34"/>
  <c r="J211" i="34"/>
  <c r="J212" i="34"/>
  <c r="K212" i="34" s="1"/>
  <c r="J213" i="34"/>
  <c r="J215" i="34"/>
  <c r="J216" i="34"/>
  <c r="K216" i="34" s="1"/>
  <c r="J217" i="34"/>
  <c r="J219" i="34"/>
  <c r="J220" i="34"/>
  <c r="K220" i="34" s="1"/>
  <c r="J221" i="34"/>
  <c r="J223" i="34"/>
  <c r="K221" i="34" s="1"/>
  <c r="J224" i="34"/>
  <c r="K224" i="34" s="1"/>
  <c r="J225" i="34"/>
  <c r="J227" i="34"/>
  <c r="J228" i="34"/>
  <c r="K228" i="34"/>
  <c r="B4" i="35"/>
  <c r="C4" i="35"/>
  <c r="J4" i="35"/>
  <c r="J5" i="35"/>
  <c r="J6" i="35"/>
  <c r="J7" i="35"/>
  <c r="K7" i="35" s="1"/>
  <c r="B8" i="35"/>
  <c r="C8" i="35"/>
  <c r="J8" i="35"/>
  <c r="J9" i="35"/>
  <c r="J10" i="35"/>
  <c r="J11" i="35"/>
  <c r="K11" i="35" s="1"/>
  <c r="B12" i="35"/>
  <c r="C12" i="35"/>
  <c r="J12" i="35"/>
  <c r="J13" i="35"/>
  <c r="J14" i="35"/>
  <c r="J15" i="35"/>
  <c r="K15" i="35"/>
  <c r="B16" i="35"/>
  <c r="C16" i="35"/>
  <c r="J16" i="35"/>
  <c r="J17" i="35"/>
  <c r="J18" i="35"/>
  <c r="J19" i="35"/>
  <c r="K19" i="35" s="1"/>
  <c r="B20" i="35"/>
  <c r="C20" i="35"/>
  <c r="J20" i="35"/>
  <c r="J21" i="35"/>
  <c r="J22" i="35"/>
  <c r="J23" i="35"/>
  <c r="K23" i="35" s="1"/>
  <c r="B24" i="35"/>
  <c r="C24" i="35"/>
  <c r="J24" i="35"/>
  <c r="J25" i="35"/>
  <c r="J26" i="35"/>
  <c r="J27" i="35"/>
  <c r="K27" i="35" s="1"/>
  <c r="B28" i="35"/>
  <c r="C28" i="35"/>
  <c r="J28" i="35"/>
  <c r="J29" i="35"/>
  <c r="J30" i="35"/>
  <c r="J31" i="35"/>
  <c r="K31" i="35" s="1"/>
  <c r="B32" i="35"/>
  <c r="C32" i="35"/>
  <c r="J32" i="35"/>
  <c r="J33" i="35"/>
  <c r="J34" i="35"/>
  <c r="J35" i="35"/>
  <c r="K35" i="35"/>
  <c r="B36" i="35"/>
  <c r="C36" i="35"/>
  <c r="J36" i="35"/>
  <c r="J37" i="35"/>
  <c r="J38" i="35"/>
  <c r="J39" i="35"/>
  <c r="K39" i="35" s="1"/>
  <c r="B40" i="35"/>
  <c r="C40" i="35"/>
  <c r="J40" i="35"/>
  <c r="K40" i="35" s="1"/>
  <c r="J41" i="35"/>
  <c r="J43" i="35"/>
  <c r="K43" i="35" s="1"/>
  <c r="B44" i="35"/>
  <c r="C44" i="35"/>
  <c r="J44" i="35"/>
  <c r="J45" i="35"/>
  <c r="J46" i="35"/>
  <c r="J47" i="35"/>
  <c r="K47" i="35" s="1"/>
  <c r="B48" i="35"/>
  <c r="C48" i="35"/>
  <c r="J48" i="35"/>
  <c r="J49" i="35"/>
  <c r="J50" i="35"/>
  <c r="J51" i="35"/>
  <c r="K51" i="35" s="1"/>
  <c r="B52" i="35"/>
  <c r="C52" i="35"/>
  <c r="J52" i="35"/>
  <c r="J53" i="35"/>
  <c r="J54" i="35"/>
  <c r="J55" i="35"/>
  <c r="K55" i="35" s="1"/>
  <c r="B56" i="35"/>
  <c r="C56" i="35"/>
  <c r="J56" i="35"/>
  <c r="J57" i="35"/>
  <c r="J58" i="35"/>
  <c r="K56" i="35" s="1"/>
  <c r="J59" i="35"/>
  <c r="K59" i="35" s="1"/>
  <c r="B60" i="35"/>
  <c r="C60" i="35"/>
  <c r="J60" i="35"/>
  <c r="J61" i="35"/>
  <c r="J62" i="35"/>
  <c r="J63" i="35"/>
  <c r="K63" i="35" s="1"/>
  <c r="B64" i="35"/>
  <c r="C64" i="35"/>
  <c r="J64" i="35"/>
  <c r="J65" i="35"/>
  <c r="J66" i="35"/>
  <c r="J67" i="35"/>
  <c r="K67" i="35" s="1"/>
  <c r="B68" i="35"/>
  <c r="C68" i="35"/>
  <c r="J68" i="35"/>
  <c r="J69" i="35"/>
  <c r="J70" i="35"/>
  <c r="J71" i="35"/>
  <c r="K71" i="35"/>
  <c r="B72" i="35"/>
  <c r="C72" i="35"/>
  <c r="J72" i="35"/>
  <c r="J73" i="35"/>
  <c r="J74" i="35"/>
  <c r="J75" i="35"/>
  <c r="K75" i="35"/>
  <c r="B76" i="35"/>
  <c r="C76" i="35"/>
  <c r="J76" i="35"/>
  <c r="J77" i="35"/>
  <c r="K76" i="35" s="1"/>
  <c r="J79" i="35"/>
  <c r="K79" i="35" s="1"/>
  <c r="B80" i="35"/>
  <c r="C80" i="35"/>
  <c r="J80" i="35"/>
  <c r="J81" i="35"/>
  <c r="J82" i="35"/>
  <c r="J83" i="35"/>
  <c r="K83" i="35" s="1"/>
  <c r="B84" i="35"/>
  <c r="C84" i="35"/>
  <c r="J84" i="35"/>
  <c r="J85" i="35"/>
  <c r="J86" i="35"/>
  <c r="J87" i="35"/>
  <c r="K87" i="35" s="1"/>
  <c r="B88" i="35"/>
  <c r="C88" i="35"/>
  <c r="J88" i="35"/>
  <c r="J89" i="35"/>
  <c r="J90" i="35"/>
  <c r="J91" i="35"/>
  <c r="K91" i="35" s="1"/>
  <c r="B92" i="35"/>
  <c r="C92" i="35"/>
  <c r="J92" i="35"/>
  <c r="K92" i="35" s="1"/>
  <c r="J93" i="35"/>
  <c r="J94" i="35"/>
  <c r="J95" i="35"/>
  <c r="K95" i="35" s="1"/>
  <c r="B96" i="35"/>
  <c r="C96" i="35"/>
  <c r="J96" i="35"/>
  <c r="J97" i="35"/>
  <c r="J98" i="35"/>
  <c r="J99" i="35"/>
  <c r="K99" i="35"/>
  <c r="B100" i="35"/>
  <c r="C100" i="35"/>
  <c r="J100" i="35"/>
  <c r="J101" i="35"/>
  <c r="K100" i="35" s="1"/>
  <c r="J102" i="35"/>
  <c r="J103" i="35"/>
  <c r="K103" i="35"/>
  <c r="B104" i="35"/>
  <c r="C104" i="35"/>
  <c r="J104" i="35"/>
  <c r="J105" i="35"/>
  <c r="J106" i="35"/>
  <c r="J107" i="35"/>
  <c r="K107" i="35" s="1"/>
  <c r="B108" i="35"/>
  <c r="C108" i="35"/>
  <c r="J108" i="35"/>
  <c r="K108" i="35" s="1"/>
  <c r="J109" i="35"/>
  <c r="J110" i="35"/>
  <c r="J111" i="35"/>
  <c r="K111" i="35" s="1"/>
  <c r="B112" i="35"/>
  <c r="C112" i="35"/>
  <c r="J112" i="35"/>
  <c r="J113" i="35"/>
  <c r="J114" i="35"/>
  <c r="J115" i="35"/>
  <c r="K115" i="35" s="1"/>
  <c r="B116" i="35"/>
  <c r="C116" i="35"/>
  <c r="J116" i="35"/>
  <c r="K116" i="35" s="1"/>
  <c r="J117" i="35"/>
  <c r="J118" i="35"/>
  <c r="J119" i="35"/>
  <c r="K119" i="35" s="1"/>
  <c r="B120" i="35"/>
  <c r="C120" i="35"/>
  <c r="J120" i="35"/>
  <c r="J121" i="35"/>
  <c r="J122" i="35"/>
  <c r="J123" i="35"/>
  <c r="K123" i="35"/>
  <c r="B124" i="35"/>
  <c r="C124" i="35"/>
  <c r="J124" i="35"/>
  <c r="J125" i="35"/>
  <c r="J126" i="35"/>
  <c r="J127" i="35"/>
  <c r="K127" i="35" s="1"/>
  <c r="B128" i="35"/>
  <c r="C128" i="35"/>
  <c r="J128" i="35"/>
  <c r="J129" i="35"/>
  <c r="J130" i="35"/>
  <c r="J131" i="35"/>
  <c r="K131" i="35"/>
  <c r="B132" i="35"/>
  <c r="C132" i="35"/>
  <c r="J132" i="35"/>
  <c r="J133" i="35"/>
  <c r="J134" i="35"/>
  <c r="J135" i="35"/>
  <c r="K135" i="35" s="1"/>
  <c r="B136" i="35"/>
  <c r="C136" i="35"/>
  <c r="J136" i="35"/>
  <c r="J137" i="35"/>
  <c r="J138" i="35"/>
  <c r="J139" i="35"/>
  <c r="K139" i="35" s="1"/>
  <c r="B140" i="35"/>
  <c r="C140" i="35"/>
  <c r="J140" i="35"/>
  <c r="J141" i="35"/>
  <c r="J142" i="35"/>
  <c r="J143" i="35"/>
  <c r="K143" i="35" s="1"/>
  <c r="B144" i="35"/>
  <c r="C144" i="35"/>
  <c r="J144" i="35"/>
  <c r="J145" i="35"/>
  <c r="J146" i="35"/>
  <c r="J147" i="35"/>
  <c r="K147" i="35"/>
  <c r="B148" i="35"/>
  <c r="C148" i="35"/>
  <c r="J148" i="35"/>
  <c r="J149" i="35"/>
  <c r="J150" i="35"/>
  <c r="J151" i="35"/>
  <c r="K151" i="35" s="1"/>
  <c r="B152" i="35"/>
  <c r="C152" i="35"/>
  <c r="J152" i="35"/>
  <c r="J153" i="35"/>
  <c r="J154" i="35"/>
  <c r="J155" i="35"/>
  <c r="K155" i="35" s="1"/>
  <c r="B156" i="35"/>
  <c r="C156" i="35"/>
  <c r="J156" i="35"/>
  <c r="J157" i="35"/>
  <c r="J158" i="35"/>
  <c r="J159" i="35"/>
  <c r="K159" i="35" s="1"/>
  <c r="B160" i="35"/>
  <c r="C160" i="35"/>
  <c r="J160" i="35"/>
  <c r="J161" i="35"/>
  <c r="J162" i="35"/>
  <c r="J163" i="35"/>
  <c r="K163" i="35" s="1"/>
  <c r="B164" i="35"/>
  <c r="C164" i="35"/>
  <c r="J164" i="35"/>
  <c r="J165" i="35"/>
  <c r="J166" i="35"/>
  <c r="J167" i="35"/>
  <c r="K167" i="35" s="1"/>
  <c r="B168" i="35"/>
  <c r="C168" i="35"/>
  <c r="J168" i="35"/>
  <c r="J169" i="35"/>
  <c r="J170" i="35"/>
  <c r="J171" i="35"/>
  <c r="K171" i="35" s="1"/>
  <c r="B172" i="35"/>
  <c r="C172" i="35"/>
  <c r="J172" i="35"/>
  <c r="J173" i="35"/>
  <c r="J174" i="35"/>
  <c r="J175" i="35"/>
  <c r="K175" i="35" s="1"/>
  <c r="B176" i="35"/>
  <c r="C176" i="35"/>
  <c r="J176" i="35"/>
  <c r="J177" i="35"/>
  <c r="J178" i="35"/>
  <c r="J179" i="35"/>
  <c r="K179" i="35"/>
  <c r="B180" i="35"/>
  <c r="C180" i="35"/>
  <c r="J180" i="35"/>
  <c r="J181" i="35"/>
  <c r="J182" i="35"/>
  <c r="J183" i="35"/>
  <c r="K183" i="35" s="1"/>
  <c r="B184" i="35"/>
  <c r="C184" i="35"/>
  <c r="J184" i="35"/>
  <c r="J185" i="35"/>
  <c r="J186" i="35"/>
  <c r="J187" i="35"/>
  <c r="K187" i="35" s="1"/>
  <c r="B188" i="35"/>
  <c r="C188" i="35"/>
  <c r="J188" i="35"/>
  <c r="J189" i="35"/>
  <c r="J190" i="35"/>
  <c r="J191" i="35"/>
  <c r="K191" i="35" s="1"/>
  <c r="B192" i="35"/>
  <c r="C192" i="35"/>
  <c r="J192" i="35"/>
  <c r="J193" i="35"/>
  <c r="J194" i="35"/>
  <c r="J195" i="35"/>
  <c r="K195" i="35" s="1"/>
  <c r="B196" i="35"/>
  <c r="C196" i="35"/>
  <c r="J196" i="35"/>
  <c r="K196" i="35" s="1"/>
  <c r="J197" i="35"/>
  <c r="J198" i="35"/>
  <c r="J199" i="35"/>
  <c r="K199" i="35" s="1"/>
  <c r="B200" i="35"/>
  <c r="C200" i="35"/>
  <c r="J200" i="35"/>
  <c r="J201" i="35"/>
  <c r="J202" i="35"/>
  <c r="J203" i="35"/>
  <c r="K203" i="35"/>
  <c r="B204" i="35"/>
  <c r="C204" i="35"/>
  <c r="J204" i="35"/>
  <c r="J205" i="35"/>
  <c r="K204" i="35" s="1"/>
  <c r="J206" i="35"/>
  <c r="J207" i="35"/>
  <c r="K207" i="35"/>
  <c r="B208" i="35"/>
  <c r="C208" i="35"/>
  <c r="J208" i="35"/>
  <c r="J210" i="35"/>
  <c r="J211" i="35"/>
  <c r="K211" i="35" s="1"/>
  <c r="B212" i="35"/>
  <c r="C212" i="35"/>
  <c r="J212" i="35"/>
  <c r="J213" i="35"/>
  <c r="J214" i="35"/>
  <c r="J215" i="35"/>
  <c r="K215" i="35"/>
  <c r="B216" i="35"/>
  <c r="C216" i="35"/>
  <c r="J216" i="35"/>
  <c r="J218" i="35"/>
  <c r="J219" i="35"/>
  <c r="K219" i="35" s="1"/>
  <c r="B220" i="35"/>
  <c r="C220" i="35"/>
  <c r="J220" i="35"/>
  <c r="K220" i="35" s="1"/>
  <c r="J221" i="35"/>
  <c r="J222" i="35"/>
  <c r="J223" i="35"/>
  <c r="K223" i="35"/>
  <c r="B224" i="35"/>
  <c r="C224" i="35"/>
  <c r="J224" i="35"/>
  <c r="J226" i="35"/>
  <c r="J227" i="35"/>
  <c r="K227" i="35" s="1"/>
  <c r="B4" i="36"/>
  <c r="C4" i="36"/>
  <c r="J4" i="36"/>
  <c r="J5" i="36"/>
  <c r="J6" i="36"/>
  <c r="J7" i="36"/>
  <c r="K7" i="36" s="1"/>
  <c r="B8" i="36"/>
  <c r="C8" i="36"/>
  <c r="J8" i="36"/>
  <c r="J9" i="36"/>
  <c r="J10" i="36"/>
  <c r="J11" i="36"/>
  <c r="K11" i="36" s="1"/>
  <c r="B12" i="36"/>
  <c r="C12" i="36"/>
  <c r="J12" i="36"/>
  <c r="J13" i="36"/>
  <c r="J14" i="36"/>
  <c r="J15" i="36"/>
  <c r="K15" i="36" s="1"/>
  <c r="B16" i="36"/>
  <c r="C16" i="36"/>
  <c r="J16" i="36"/>
  <c r="J17" i="36"/>
  <c r="J19" i="36"/>
  <c r="K19" i="36"/>
  <c r="B20" i="36"/>
  <c r="C20" i="36"/>
  <c r="J20" i="36"/>
  <c r="K20" i="36"/>
  <c r="J21" i="36"/>
  <c r="J22" i="36"/>
  <c r="J23" i="36"/>
  <c r="K23" i="36"/>
  <c r="B24" i="36"/>
  <c r="C24" i="36"/>
  <c r="J24" i="36"/>
  <c r="J25" i="36"/>
  <c r="J26" i="36"/>
  <c r="J27" i="36"/>
  <c r="K27" i="36" s="1"/>
  <c r="B28" i="36"/>
  <c r="C28" i="36"/>
  <c r="J28" i="36"/>
  <c r="J29" i="36"/>
  <c r="J30" i="36"/>
  <c r="J31" i="36"/>
  <c r="K31" i="36" s="1"/>
  <c r="B32" i="36"/>
  <c r="C32" i="36"/>
  <c r="J32" i="36"/>
  <c r="J33" i="36"/>
  <c r="J34" i="36"/>
  <c r="J35" i="36"/>
  <c r="K35" i="36" s="1"/>
  <c r="B36" i="36"/>
  <c r="C36" i="36"/>
  <c r="J36" i="36"/>
  <c r="J37" i="36"/>
  <c r="J38" i="36"/>
  <c r="J39" i="36"/>
  <c r="K39" i="36" s="1"/>
  <c r="B40" i="36"/>
  <c r="C40" i="36"/>
  <c r="J40" i="36"/>
  <c r="J41" i="36"/>
  <c r="J42" i="36"/>
  <c r="J43" i="36"/>
  <c r="K43" i="36" s="1"/>
  <c r="B44" i="36"/>
  <c r="C44" i="36"/>
  <c r="J44" i="36"/>
  <c r="J45" i="36"/>
  <c r="J46" i="36"/>
  <c r="J47" i="36"/>
  <c r="K47" i="36" s="1"/>
  <c r="B48" i="36"/>
  <c r="C48" i="36"/>
  <c r="J48" i="36"/>
  <c r="J49" i="36"/>
  <c r="J50" i="36"/>
  <c r="J51" i="36"/>
  <c r="K51" i="36" s="1"/>
  <c r="B52" i="36"/>
  <c r="C52" i="36"/>
  <c r="J52" i="36"/>
  <c r="J53" i="36"/>
  <c r="J54" i="36"/>
  <c r="J55" i="36"/>
  <c r="K55" i="36"/>
  <c r="B56" i="36"/>
  <c r="C56" i="36"/>
  <c r="J56" i="36"/>
  <c r="J57" i="36"/>
  <c r="J58" i="36"/>
  <c r="J59" i="36"/>
  <c r="K59" i="36" s="1"/>
  <c r="B60" i="36"/>
  <c r="C60" i="36"/>
  <c r="J60" i="36"/>
  <c r="J61" i="36"/>
  <c r="J62" i="36"/>
  <c r="J63" i="36"/>
  <c r="K63" i="36" s="1"/>
  <c r="B64" i="36"/>
  <c r="C64" i="36"/>
  <c r="J64" i="36"/>
  <c r="J65" i="36"/>
  <c r="J66" i="36"/>
  <c r="J67" i="36"/>
  <c r="K67" i="36" s="1"/>
  <c r="B68" i="36"/>
  <c r="C68" i="36"/>
  <c r="J68" i="36"/>
  <c r="J69" i="36"/>
  <c r="J70" i="36"/>
  <c r="J71" i="36"/>
  <c r="K71" i="36" s="1"/>
  <c r="B72" i="36"/>
  <c r="C72" i="36"/>
  <c r="J72" i="36"/>
  <c r="J73" i="36"/>
  <c r="J74" i="36"/>
  <c r="J75" i="36"/>
  <c r="K75" i="36"/>
  <c r="B76" i="36"/>
  <c r="C76" i="36"/>
  <c r="J76" i="36"/>
  <c r="J77" i="36"/>
  <c r="J79" i="36"/>
  <c r="K79" i="36" s="1"/>
  <c r="B80" i="36"/>
  <c r="C80" i="36"/>
  <c r="J80" i="36"/>
  <c r="K80" i="36" s="1"/>
  <c r="J81" i="36"/>
  <c r="J82" i="36"/>
  <c r="J83" i="36"/>
  <c r="K83" i="36" s="1"/>
  <c r="B84" i="36"/>
  <c r="C84" i="36"/>
  <c r="J84" i="36"/>
  <c r="J85" i="36"/>
  <c r="J86" i="36"/>
  <c r="J87" i="36"/>
  <c r="K87" i="36" s="1"/>
  <c r="B88" i="36"/>
  <c r="C88" i="36"/>
  <c r="J88" i="36"/>
  <c r="J89" i="36"/>
  <c r="J90" i="36"/>
  <c r="J91" i="36"/>
  <c r="K91" i="36" s="1"/>
  <c r="B92" i="36"/>
  <c r="C92" i="36"/>
  <c r="J92" i="36"/>
  <c r="J93" i="36"/>
  <c r="J94" i="36"/>
  <c r="J95" i="36"/>
  <c r="K95" i="36" s="1"/>
  <c r="B96" i="36"/>
  <c r="C96" i="36"/>
  <c r="J96" i="36"/>
  <c r="J97" i="36"/>
  <c r="J98" i="36"/>
  <c r="K96" i="36" s="1"/>
  <c r="J99" i="36"/>
  <c r="K99" i="36" s="1"/>
  <c r="B100" i="36"/>
  <c r="C100" i="36"/>
  <c r="J100" i="36"/>
  <c r="J101" i="36"/>
  <c r="J102" i="36"/>
  <c r="J103" i="36"/>
  <c r="K103" i="36" s="1"/>
  <c r="B104" i="36"/>
  <c r="C104" i="36"/>
  <c r="J104" i="36"/>
  <c r="J105" i="36"/>
  <c r="J106" i="36"/>
  <c r="J107" i="36"/>
  <c r="K107" i="36" s="1"/>
  <c r="B108" i="36"/>
  <c r="C108" i="36"/>
  <c r="J108" i="36"/>
  <c r="J111" i="36"/>
  <c r="K111" i="36" s="1"/>
  <c r="L108" i="36" s="1"/>
  <c r="J109" i="36"/>
  <c r="B112" i="36"/>
  <c r="C112" i="36"/>
  <c r="J112" i="36"/>
  <c r="J113" i="36"/>
  <c r="J114" i="36"/>
  <c r="J115" i="36"/>
  <c r="K115" i="36" s="1"/>
  <c r="B116" i="36"/>
  <c r="C116" i="36"/>
  <c r="J116" i="36"/>
  <c r="J117" i="36"/>
  <c r="J118" i="36"/>
  <c r="J119" i="36"/>
  <c r="K119" i="36" s="1"/>
  <c r="B120" i="36"/>
  <c r="C120" i="36"/>
  <c r="J120" i="36"/>
  <c r="J121" i="36"/>
  <c r="J122" i="36"/>
  <c r="J123" i="36"/>
  <c r="K123" i="36" s="1"/>
  <c r="B124" i="36"/>
  <c r="C124" i="36"/>
  <c r="J124" i="36"/>
  <c r="J125" i="36"/>
  <c r="J126" i="36"/>
  <c r="J127" i="36"/>
  <c r="K127" i="36" s="1"/>
  <c r="B128" i="36"/>
  <c r="C128" i="36"/>
  <c r="J128" i="36"/>
  <c r="J129" i="36"/>
  <c r="J130" i="36"/>
  <c r="J131" i="36"/>
  <c r="K131" i="36" s="1"/>
  <c r="B132" i="36"/>
  <c r="C132" i="36"/>
  <c r="J132" i="36"/>
  <c r="J133" i="36"/>
  <c r="J134" i="36"/>
  <c r="J135" i="36"/>
  <c r="K135" i="36" s="1"/>
  <c r="B136" i="36"/>
  <c r="C136" i="36"/>
  <c r="J136" i="36"/>
  <c r="J137" i="36"/>
  <c r="J138" i="36"/>
  <c r="J139" i="36"/>
  <c r="K139" i="36"/>
  <c r="B140" i="36"/>
  <c r="C140" i="36"/>
  <c r="J140" i="36"/>
  <c r="J143" i="36"/>
  <c r="K143" i="36" s="1"/>
  <c r="L140" i="36" s="1"/>
  <c r="J141" i="36"/>
  <c r="B144" i="36"/>
  <c r="C144" i="36"/>
  <c r="J144" i="36"/>
  <c r="J145" i="36"/>
  <c r="J146" i="36"/>
  <c r="J147" i="36"/>
  <c r="K147" i="36" s="1"/>
  <c r="B148" i="36"/>
  <c r="C148" i="36"/>
  <c r="J148" i="36"/>
  <c r="J149" i="36"/>
  <c r="J150" i="36"/>
  <c r="J151" i="36"/>
  <c r="K151" i="36" s="1"/>
  <c r="B152" i="36"/>
  <c r="C152" i="36"/>
  <c r="J152" i="36"/>
  <c r="K152" i="36" s="1"/>
  <c r="J153" i="36"/>
  <c r="J154" i="36"/>
  <c r="J155" i="36"/>
  <c r="K155" i="36" s="1"/>
  <c r="B156" i="36"/>
  <c r="C156" i="36"/>
  <c r="J156" i="36"/>
  <c r="J157" i="36"/>
  <c r="J158" i="36"/>
  <c r="J159" i="36"/>
  <c r="K159" i="36"/>
  <c r="B160" i="36"/>
  <c r="C160" i="36"/>
  <c r="J160" i="36"/>
  <c r="J161" i="36"/>
  <c r="J162" i="36"/>
  <c r="J163" i="36"/>
  <c r="K163" i="36" s="1"/>
  <c r="B164" i="36"/>
  <c r="C164" i="36"/>
  <c r="J164" i="36"/>
  <c r="J165" i="36"/>
  <c r="J166" i="36"/>
  <c r="J167" i="36"/>
  <c r="K167" i="36" s="1"/>
  <c r="B168" i="36"/>
  <c r="C168" i="36"/>
  <c r="J168" i="36"/>
  <c r="J169" i="36"/>
  <c r="J170" i="36"/>
  <c r="J171" i="36"/>
  <c r="K171" i="36" s="1"/>
  <c r="B172" i="36"/>
  <c r="C172" i="36"/>
  <c r="J172" i="36"/>
  <c r="J173" i="36"/>
  <c r="J174" i="36"/>
  <c r="J175" i="36"/>
  <c r="K175" i="36" s="1"/>
  <c r="B176" i="36"/>
  <c r="C176" i="36"/>
  <c r="J176" i="36"/>
  <c r="J177" i="36"/>
  <c r="J178" i="36"/>
  <c r="J179" i="36"/>
  <c r="K179" i="36"/>
  <c r="B180" i="36"/>
  <c r="C180" i="36"/>
  <c r="J180" i="36"/>
  <c r="J181" i="36"/>
  <c r="J182" i="36"/>
  <c r="J183" i="36"/>
  <c r="K183" i="36"/>
  <c r="B184" i="36"/>
  <c r="C184" i="36"/>
  <c r="J184" i="36"/>
  <c r="J185" i="36"/>
  <c r="J186" i="36"/>
  <c r="J187" i="36"/>
  <c r="K187" i="36" s="1"/>
  <c r="B188" i="36"/>
  <c r="C188" i="36"/>
  <c r="J188" i="36"/>
  <c r="J189" i="36"/>
  <c r="J190" i="36"/>
  <c r="J191" i="36"/>
  <c r="K191" i="36" s="1"/>
  <c r="B192" i="36"/>
  <c r="C192" i="36"/>
  <c r="J192" i="36"/>
  <c r="J193" i="36"/>
  <c r="J194" i="36"/>
  <c r="J195" i="36"/>
  <c r="K195" i="36" s="1"/>
  <c r="B196" i="36"/>
  <c r="C196" i="36"/>
  <c r="J196" i="36"/>
  <c r="J197" i="36"/>
  <c r="J198" i="36"/>
  <c r="J199" i="36"/>
  <c r="K199" i="36" s="1"/>
  <c r="B200" i="36"/>
  <c r="C200" i="36"/>
  <c r="J200" i="36"/>
  <c r="J201" i="36"/>
  <c r="J202" i="36"/>
  <c r="J203" i="36"/>
  <c r="K203" i="36" s="1"/>
  <c r="B204" i="36"/>
  <c r="C204" i="36"/>
  <c r="J204" i="36"/>
  <c r="J205" i="36"/>
  <c r="J206" i="36"/>
  <c r="J207" i="36"/>
  <c r="K207" i="36" s="1"/>
  <c r="B208" i="36"/>
  <c r="C208" i="36"/>
  <c r="J208" i="36"/>
  <c r="J209" i="36"/>
  <c r="J210" i="36"/>
  <c r="J211" i="36"/>
  <c r="K211" i="36"/>
  <c r="B212" i="36"/>
  <c r="C212" i="36"/>
  <c r="J212" i="36"/>
  <c r="J213" i="36"/>
  <c r="J214" i="36"/>
  <c r="J215" i="36"/>
  <c r="K215" i="36"/>
  <c r="B216" i="36"/>
  <c r="C216" i="36"/>
  <c r="J216" i="36"/>
  <c r="J217" i="36"/>
  <c r="J218" i="36"/>
  <c r="J219" i="36"/>
  <c r="K219" i="36" s="1"/>
  <c r="B220" i="36"/>
  <c r="C220" i="36"/>
  <c r="J220" i="36"/>
  <c r="J221" i="36"/>
  <c r="J222" i="36"/>
  <c r="J223" i="36"/>
  <c r="K223" i="36" s="1"/>
  <c r="B224" i="36"/>
  <c r="C224" i="36"/>
  <c r="J224" i="36"/>
  <c r="J225" i="36"/>
  <c r="J226" i="36"/>
  <c r="J227" i="36"/>
  <c r="K227" i="36" s="1"/>
  <c r="J5" i="37"/>
  <c r="J6" i="37"/>
  <c r="J7" i="37"/>
  <c r="J8" i="37"/>
  <c r="K8" i="37" s="1"/>
  <c r="J9" i="37"/>
  <c r="J10" i="37"/>
  <c r="K9" i="37" s="1"/>
  <c r="J11" i="37"/>
  <c r="J12" i="37"/>
  <c r="K12" i="37"/>
  <c r="J13" i="37"/>
  <c r="J14" i="37"/>
  <c r="J15" i="37"/>
  <c r="J16" i="37"/>
  <c r="K16" i="37"/>
  <c r="J17" i="37"/>
  <c r="J18" i="37"/>
  <c r="J19" i="37"/>
  <c r="K17" i="37"/>
  <c r="J20" i="37"/>
  <c r="K20" i="37" s="1"/>
  <c r="J21" i="37"/>
  <c r="J22" i="37"/>
  <c r="J23" i="37"/>
  <c r="J24" i="37"/>
  <c r="K24" i="37" s="1"/>
  <c r="J25" i="37"/>
  <c r="J26" i="37"/>
  <c r="J27" i="37"/>
  <c r="J28" i="37"/>
  <c r="K28" i="37"/>
  <c r="J29" i="37"/>
  <c r="J30" i="37"/>
  <c r="J31" i="37"/>
  <c r="J32" i="37"/>
  <c r="K32" i="37" s="1"/>
  <c r="J33" i="37"/>
  <c r="K33" i="37" s="1"/>
  <c r="J34" i="37"/>
  <c r="J35" i="37"/>
  <c r="J36" i="37"/>
  <c r="K36" i="37" s="1"/>
  <c r="J37" i="37"/>
  <c r="J38" i="37"/>
  <c r="J39" i="37"/>
  <c r="J40" i="37"/>
  <c r="K40" i="37" s="1"/>
  <c r="J41" i="37"/>
  <c r="J42" i="37"/>
  <c r="J43" i="37"/>
  <c r="J44" i="37"/>
  <c r="K44" i="37" s="1"/>
  <c r="J45" i="37"/>
  <c r="J46" i="37"/>
  <c r="J47" i="37"/>
  <c r="J48" i="37"/>
  <c r="K48" i="37" s="1"/>
  <c r="J49" i="37"/>
  <c r="J50" i="37"/>
  <c r="J51" i="37"/>
  <c r="J52" i="37"/>
  <c r="K52" i="37"/>
  <c r="J53" i="37"/>
  <c r="J54" i="37"/>
  <c r="J55" i="37"/>
  <c r="J56" i="37"/>
  <c r="K56" i="37" s="1"/>
  <c r="J57" i="37"/>
  <c r="J58" i="37"/>
  <c r="J59" i="37"/>
  <c r="J60" i="37"/>
  <c r="K60" i="37"/>
  <c r="J61" i="37"/>
  <c r="J62" i="37"/>
  <c r="J63" i="37"/>
  <c r="J64" i="37"/>
  <c r="K64" i="37" s="1"/>
  <c r="J65" i="37"/>
  <c r="J66" i="37"/>
  <c r="K65" i="37"/>
  <c r="J68" i="37"/>
  <c r="K68" i="37" s="1"/>
  <c r="J69" i="37"/>
  <c r="J70" i="37"/>
  <c r="K69" i="37" s="1"/>
  <c r="L69" i="37" s="1"/>
  <c r="J72" i="37"/>
  <c r="K72" i="37" s="1"/>
  <c r="J71" i="37"/>
  <c r="J73" i="37"/>
  <c r="J74" i="37"/>
  <c r="J75" i="37"/>
  <c r="J76" i="37"/>
  <c r="K76" i="37" s="1"/>
  <c r="J77" i="37"/>
  <c r="J78" i="37"/>
  <c r="J80" i="37"/>
  <c r="K80" i="37" s="1"/>
  <c r="J81" i="37"/>
  <c r="J82" i="37"/>
  <c r="J84" i="37"/>
  <c r="K84" i="37" s="1"/>
  <c r="J85" i="37"/>
  <c r="J86" i="37"/>
  <c r="J87" i="37"/>
  <c r="J88" i="37"/>
  <c r="K88" i="37"/>
  <c r="J89" i="37"/>
  <c r="J90" i="37"/>
  <c r="J91" i="37"/>
  <c r="J92" i="37"/>
  <c r="K92" i="37" s="1"/>
  <c r="J93" i="37"/>
  <c r="J94" i="37"/>
  <c r="J95" i="37"/>
  <c r="J96" i="37"/>
  <c r="K96" i="37" s="1"/>
  <c r="J97" i="37"/>
  <c r="J98" i="37"/>
  <c r="J100" i="37"/>
  <c r="K100" i="37"/>
  <c r="J101" i="37"/>
  <c r="J102" i="37"/>
  <c r="J103" i="37"/>
  <c r="J104" i="37"/>
  <c r="K104" i="37"/>
  <c r="J105" i="37"/>
  <c r="J106" i="37"/>
  <c r="J107" i="37"/>
  <c r="J108" i="37"/>
  <c r="K108" i="37" s="1"/>
  <c r="J109" i="37"/>
  <c r="J110" i="37"/>
  <c r="J111" i="37"/>
  <c r="J112" i="37"/>
  <c r="K112" i="37" s="1"/>
  <c r="J113" i="37"/>
  <c r="J114" i="37"/>
  <c r="J115" i="37"/>
  <c r="J116" i="37"/>
  <c r="K116" i="37" s="1"/>
  <c r="J117" i="37"/>
  <c r="J118" i="37"/>
  <c r="J119" i="37"/>
  <c r="J120" i="37"/>
  <c r="K120" i="37" s="1"/>
  <c r="J121" i="37"/>
  <c r="J122" i="37"/>
  <c r="J124" i="37"/>
  <c r="K124" i="37" s="1"/>
  <c r="J125" i="37"/>
  <c r="J126" i="37"/>
  <c r="J127" i="37"/>
  <c r="J128" i="37"/>
  <c r="K128" i="37" s="1"/>
  <c r="J129" i="37"/>
  <c r="J130" i="37"/>
  <c r="J131" i="37"/>
  <c r="J132" i="37"/>
  <c r="K132" i="37"/>
  <c r="J133" i="37"/>
  <c r="K133" i="37" s="1"/>
  <c r="J134" i="37"/>
  <c r="J135" i="37"/>
  <c r="J136" i="37"/>
  <c r="K136" i="37" s="1"/>
  <c r="J137" i="37"/>
  <c r="J138" i="37"/>
  <c r="J139" i="37"/>
  <c r="J140" i="37"/>
  <c r="K140" i="37" s="1"/>
  <c r="J141" i="37"/>
  <c r="J142" i="37"/>
  <c r="J144" i="37"/>
  <c r="K144" i="37"/>
  <c r="J145" i="37"/>
  <c r="K145" i="37" s="1"/>
  <c r="J146" i="37"/>
  <c r="J147" i="37"/>
  <c r="J148" i="37"/>
  <c r="K148" i="37" s="1"/>
  <c r="J149" i="37"/>
  <c r="J150" i="37"/>
  <c r="J151" i="37"/>
  <c r="J152" i="37"/>
  <c r="K152" i="37" s="1"/>
  <c r="J153" i="37"/>
  <c r="J154" i="37"/>
  <c r="J155" i="37"/>
  <c r="J156" i="37"/>
  <c r="K156" i="37"/>
  <c r="J157" i="37"/>
  <c r="J158" i="37"/>
  <c r="J159" i="37"/>
  <c r="J160" i="37"/>
  <c r="K160" i="37" s="1"/>
  <c r="J161" i="37"/>
  <c r="J162" i="37"/>
  <c r="K161" i="37"/>
  <c r="L161" i="37" s="1"/>
  <c r="J164" i="37"/>
  <c r="K164" i="37" s="1"/>
  <c r="J165" i="37"/>
  <c r="K165" i="37"/>
  <c r="J166" i="37"/>
  <c r="J167" i="37"/>
  <c r="J168" i="37"/>
  <c r="K168" i="37"/>
  <c r="J169" i="37"/>
  <c r="J170" i="37"/>
  <c r="J171" i="37"/>
  <c r="J172" i="37"/>
  <c r="K172" i="37" s="1"/>
  <c r="J173" i="37"/>
  <c r="J174" i="37"/>
  <c r="J175" i="37"/>
  <c r="J176" i="37"/>
  <c r="K176" i="37" s="1"/>
  <c r="J177" i="37"/>
  <c r="J178" i="37"/>
  <c r="J179" i="37"/>
  <c r="J180" i="37"/>
  <c r="K180" i="37" s="1"/>
  <c r="J181" i="37"/>
  <c r="J182" i="37"/>
  <c r="J183" i="37"/>
  <c r="J184" i="37"/>
  <c r="K184" i="37" s="1"/>
  <c r="J185" i="37"/>
  <c r="J186" i="37"/>
  <c r="J187" i="37"/>
  <c r="J188" i="37"/>
  <c r="K188" i="37" s="1"/>
  <c r="J189" i="37"/>
  <c r="J190" i="37"/>
  <c r="J191" i="37"/>
  <c r="J192" i="37"/>
  <c r="K192" i="37"/>
  <c r="J193" i="37"/>
  <c r="J194" i="37"/>
  <c r="J195" i="37"/>
  <c r="J196" i="37"/>
  <c r="K196" i="37" s="1"/>
  <c r="J197" i="37"/>
  <c r="J198" i="37"/>
  <c r="J199" i="37"/>
  <c r="J200" i="37"/>
  <c r="K200" i="37" s="1"/>
  <c r="J201" i="37"/>
  <c r="J202" i="37"/>
  <c r="J203" i="37"/>
  <c r="J204" i="37"/>
  <c r="K204" i="37"/>
  <c r="J205" i="37"/>
  <c r="J206" i="37"/>
  <c r="J207" i="37"/>
  <c r="J208" i="37"/>
  <c r="K208" i="37" s="1"/>
  <c r="J209" i="37"/>
  <c r="J210" i="37"/>
  <c r="J211" i="37"/>
  <c r="J212" i="37"/>
  <c r="K212" i="37" s="1"/>
  <c r="J213" i="37"/>
  <c r="J214" i="37"/>
  <c r="J215" i="37"/>
  <c r="J216" i="37"/>
  <c r="K216" i="37" s="1"/>
  <c r="J217" i="37"/>
  <c r="J218" i="37"/>
  <c r="J219" i="37"/>
  <c r="J220" i="37"/>
  <c r="K220" i="37" s="1"/>
  <c r="J221" i="37"/>
  <c r="J222" i="37"/>
  <c r="J223" i="37"/>
  <c r="J224" i="37"/>
  <c r="K224" i="37"/>
  <c r="J225" i="37"/>
  <c r="J226" i="37"/>
  <c r="J227" i="37"/>
  <c r="J228" i="37"/>
  <c r="K228" i="37" s="1"/>
  <c r="I5" i="38"/>
  <c r="J5" i="38" s="1"/>
  <c r="J6" i="38"/>
  <c r="I7" i="38"/>
  <c r="H7" i="38"/>
  <c r="J8" i="38"/>
  <c r="K8" i="38" s="1"/>
  <c r="J9" i="38"/>
  <c r="J10" i="38"/>
  <c r="J11" i="38"/>
  <c r="J12" i="38"/>
  <c r="K12" i="38" s="1"/>
  <c r="J13" i="38"/>
  <c r="J14" i="38"/>
  <c r="J15" i="38"/>
  <c r="J16" i="38"/>
  <c r="K16" i="38" s="1"/>
  <c r="J17" i="38"/>
  <c r="J18" i="38"/>
  <c r="J19" i="38"/>
  <c r="J20" i="38"/>
  <c r="K20" i="38"/>
  <c r="J21" i="38"/>
  <c r="J22" i="38"/>
  <c r="J23" i="38"/>
  <c r="J24" i="38"/>
  <c r="K24" i="38" s="1"/>
  <c r="J25" i="38"/>
  <c r="J26" i="38"/>
  <c r="J27" i="38"/>
  <c r="J28" i="38"/>
  <c r="K28" i="38" s="1"/>
  <c r="J29" i="38"/>
  <c r="J30" i="38"/>
  <c r="J31" i="38"/>
  <c r="J32" i="38"/>
  <c r="K32" i="38"/>
  <c r="J33" i="38"/>
  <c r="J34" i="38"/>
  <c r="J35" i="38"/>
  <c r="J36" i="38"/>
  <c r="K36" i="38" s="1"/>
  <c r="J37" i="38"/>
  <c r="J38" i="38"/>
  <c r="J39" i="38"/>
  <c r="J40" i="38"/>
  <c r="K40" i="38" s="1"/>
  <c r="J41" i="38"/>
  <c r="J42" i="38"/>
  <c r="J43" i="38"/>
  <c r="J44" i="38"/>
  <c r="K44" i="38" s="1"/>
  <c r="J45" i="38"/>
  <c r="J46" i="38"/>
  <c r="J47" i="38"/>
  <c r="J48" i="38"/>
  <c r="K48" i="38" s="1"/>
  <c r="J49" i="38"/>
  <c r="J50" i="38"/>
  <c r="J51" i="38"/>
  <c r="J52" i="38"/>
  <c r="K52" i="38"/>
  <c r="H53" i="38"/>
  <c r="I53" i="38"/>
  <c r="J53" i="38" s="1"/>
  <c r="J54" i="38"/>
  <c r="H55" i="38"/>
  <c r="J55" i="38" s="1"/>
  <c r="J56" i="38"/>
  <c r="K56" i="38" s="1"/>
  <c r="J57" i="38"/>
  <c r="J58" i="38"/>
  <c r="J59" i="38"/>
  <c r="J60" i="38"/>
  <c r="K60" i="38" s="1"/>
  <c r="J61" i="38"/>
  <c r="J62" i="38"/>
  <c r="J63" i="38"/>
  <c r="J64" i="38"/>
  <c r="K64" i="38" s="1"/>
  <c r="J65" i="38"/>
  <c r="J66" i="38"/>
  <c r="J67" i="38"/>
  <c r="J68" i="38"/>
  <c r="K68" i="38"/>
  <c r="J69" i="38"/>
  <c r="J70" i="38"/>
  <c r="J71" i="38"/>
  <c r="J72" i="38"/>
  <c r="K72" i="38"/>
  <c r="J73" i="38"/>
  <c r="J74" i="38"/>
  <c r="J75" i="38"/>
  <c r="J76" i="38"/>
  <c r="K76" i="38" s="1"/>
  <c r="J77" i="38"/>
  <c r="J78" i="38"/>
  <c r="J79" i="38"/>
  <c r="J80" i="38"/>
  <c r="K80" i="38" s="1"/>
  <c r="J81" i="38"/>
  <c r="J82" i="38"/>
  <c r="J83" i="38"/>
  <c r="J84" i="38"/>
  <c r="K84" i="38" s="1"/>
  <c r="J85" i="38"/>
  <c r="J86" i="38"/>
  <c r="J87" i="38"/>
  <c r="J88" i="38"/>
  <c r="K88" i="38" s="1"/>
  <c r="J89" i="38"/>
  <c r="J90" i="38"/>
  <c r="J91" i="38"/>
  <c r="J92" i="38"/>
  <c r="K92" i="38" s="1"/>
  <c r="J93" i="38"/>
  <c r="J94" i="38"/>
  <c r="J95" i="38"/>
  <c r="J96" i="38"/>
  <c r="K96" i="38" s="1"/>
  <c r="J97" i="38"/>
  <c r="J98" i="38"/>
  <c r="J99" i="38"/>
  <c r="J100" i="38"/>
  <c r="K100" i="38"/>
  <c r="J101" i="38"/>
  <c r="J102" i="38"/>
  <c r="J103" i="38"/>
  <c r="J104" i="38"/>
  <c r="K104" i="38"/>
  <c r="J105" i="38"/>
  <c r="J106" i="38"/>
  <c r="J107" i="38"/>
  <c r="J108" i="38"/>
  <c r="K108" i="38" s="1"/>
  <c r="J109" i="38"/>
  <c r="J110" i="38"/>
  <c r="J111" i="38"/>
  <c r="J112" i="38"/>
  <c r="K112" i="38" s="1"/>
  <c r="J113" i="38"/>
  <c r="J114" i="38"/>
  <c r="J115" i="38"/>
  <c r="J116" i="38"/>
  <c r="K116" i="38" s="1"/>
  <c r="J117" i="38"/>
  <c r="J118" i="38"/>
  <c r="J119" i="38"/>
  <c r="J120" i="38"/>
  <c r="K120" i="38" s="1"/>
  <c r="J121" i="38"/>
  <c r="J122" i="38"/>
  <c r="J123" i="38"/>
  <c r="J124" i="38"/>
  <c r="K124" i="38" s="1"/>
  <c r="J125" i="38"/>
  <c r="J126" i="38"/>
  <c r="J127" i="38"/>
  <c r="J128" i="38"/>
  <c r="K128" i="38" s="1"/>
  <c r="J129" i="38"/>
  <c r="J130" i="38"/>
  <c r="J131" i="38"/>
  <c r="J132" i="38"/>
  <c r="K132" i="38"/>
  <c r="J133" i="38"/>
  <c r="J134" i="38"/>
  <c r="J135" i="38"/>
  <c r="J136" i="38"/>
  <c r="K136" i="38"/>
  <c r="J137" i="38"/>
  <c r="J138" i="38"/>
  <c r="J139" i="38"/>
  <c r="J140" i="38"/>
  <c r="K140" i="38" s="1"/>
  <c r="J141" i="38"/>
  <c r="J142" i="38"/>
  <c r="J143" i="38"/>
  <c r="J144" i="38"/>
  <c r="K144" i="38" s="1"/>
  <c r="J145" i="38"/>
  <c r="J146" i="38"/>
  <c r="J147" i="38"/>
  <c r="J148" i="38"/>
  <c r="K148" i="38" s="1"/>
  <c r="J149" i="38"/>
  <c r="J150" i="38"/>
  <c r="J151" i="38"/>
  <c r="J152" i="38"/>
  <c r="K152" i="38"/>
  <c r="J153" i="38"/>
  <c r="J154" i="38"/>
  <c r="J155" i="38"/>
  <c r="J156" i="38"/>
  <c r="K156" i="38" s="1"/>
  <c r="J157" i="38"/>
  <c r="J158" i="38"/>
  <c r="J159" i="38"/>
  <c r="J160" i="38"/>
  <c r="K160" i="38"/>
  <c r="J161" i="38"/>
  <c r="J162" i="38"/>
  <c r="J163" i="38"/>
  <c r="J164" i="38"/>
  <c r="K164" i="38" s="1"/>
  <c r="J165" i="38"/>
  <c r="J166" i="38"/>
  <c r="J167" i="38"/>
  <c r="J168" i="38"/>
  <c r="K168" i="38" s="1"/>
  <c r="J169" i="38"/>
  <c r="J170" i="38"/>
  <c r="J171" i="38"/>
  <c r="J172" i="38"/>
  <c r="K172" i="38" s="1"/>
  <c r="J173" i="38"/>
  <c r="J174" i="38"/>
  <c r="J175" i="38"/>
  <c r="J176" i="38"/>
  <c r="K176" i="38" s="1"/>
  <c r="J177" i="38"/>
  <c r="J178" i="38"/>
  <c r="J179" i="38"/>
  <c r="J180" i="38"/>
  <c r="K180" i="38"/>
  <c r="J181" i="38"/>
  <c r="J182" i="38"/>
  <c r="J183" i="38"/>
  <c r="J184" i="38"/>
  <c r="K184" i="38"/>
  <c r="J185" i="38"/>
  <c r="J186" i="38"/>
  <c r="J187" i="38"/>
  <c r="J188" i="38"/>
  <c r="K188" i="38" s="1"/>
  <c r="J189" i="38"/>
  <c r="J190" i="38"/>
  <c r="J191" i="38"/>
  <c r="J192" i="38"/>
  <c r="K192" i="38" s="1"/>
  <c r="J193" i="38"/>
  <c r="J194" i="38"/>
  <c r="J195" i="38"/>
  <c r="J196" i="38"/>
  <c r="K196" i="38" s="1"/>
  <c r="J197" i="38"/>
  <c r="K197" i="38" s="1"/>
  <c r="J200" i="38"/>
  <c r="K200" i="38"/>
  <c r="J201" i="38"/>
  <c r="J202" i="38"/>
  <c r="J203" i="38"/>
  <c r="J204" i="38"/>
  <c r="K204" i="38" s="1"/>
  <c r="J205" i="38"/>
  <c r="J206" i="38"/>
  <c r="J207" i="38"/>
  <c r="J208" i="38"/>
  <c r="K208" i="38" s="1"/>
  <c r="J209" i="38"/>
  <c r="J210" i="38"/>
  <c r="J211" i="38"/>
  <c r="J212" i="38"/>
  <c r="K212" i="38" s="1"/>
  <c r="J213" i="38"/>
  <c r="J214" i="38"/>
  <c r="J215" i="38"/>
  <c r="J216" i="38"/>
  <c r="K216" i="38"/>
  <c r="J217" i="38"/>
  <c r="J219" i="38"/>
  <c r="J220" i="38"/>
  <c r="K220" i="38"/>
  <c r="J221" i="38"/>
  <c r="K221" i="38" s="1"/>
  <c r="J222" i="38"/>
  <c r="J224" i="38"/>
  <c r="K224" i="38"/>
  <c r="J225" i="38"/>
  <c r="J226" i="38"/>
  <c r="J227" i="38"/>
  <c r="J228" i="38"/>
  <c r="K228" i="38" s="1"/>
  <c r="J229" i="38"/>
  <c r="J230" i="38"/>
  <c r="J231" i="38"/>
  <c r="J232" i="38"/>
  <c r="K232" i="38"/>
  <c r="J233" i="38"/>
  <c r="J234" i="38"/>
  <c r="J235" i="38"/>
  <c r="J236" i="38"/>
  <c r="K236" i="38" s="1"/>
  <c r="J237" i="38"/>
  <c r="J238" i="38"/>
  <c r="J239" i="38"/>
  <c r="J240" i="38"/>
  <c r="K240" i="38" s="1"/>
  <c r="J241" i="38"/>
  <c r="J242" i="38"/>
  <c r="J243" i="38"/>
  <c r="J244" i="38"/>
  <c r="K244" i="38" s="1"/>
  <c r="J245" i="38"/>
  <c r="J246" i="38"/>
  <c r="J247" i="38"/>
  <c r="J248" i="38"/>
  <c r="K248" i="38"/>
  <c r="J249" i="38"/>
  <c r="J250" i="38"/>
  <c r="J251" i="38"/>
  <c r="J252" i="38"/>
  <c r="K252" i="38"/>
  <c r="J253" i="38"/>
  <c r="J254" i="38"/>
  <c r="J255" i="38"/>
  <c r="J256" i="38"/>
  <c r="K256" i="38" s="1"/>
  <c r="J257" i="38"/>
  <c r="J258" i="38"/>
  <c r="J259" i="38"/>
  <c r="J260" i="38"/>
  <c r="K260" i="38" s="1"/>
  <c r="J261" i="38"/>
  <c r="J262" i="38"/>
  <c r="J263" i="38"/>
  <c r="J264" i="38"/>
  <c r="K264" i="38" s="1"/>
  <c r="J265" i="38"/>
  <c r="J266" i="38"/>
  <c r="J267" i="38"/>
  <c r="J268" i="38"/>
  <c r="K268" i="38" s="1"/>
  <c r="J269" i="38"/>
  <c r="J270" i="38"/>
  <c r="J271" i="38"/>
  <c r="J272" i="38"/>
  <c r="K272" i="38"/>
  <c r="J273" i="38"/>
  <c r="J274" i="38"/>
  <c r="J275" i="38"/>
  <c r="J276" i="38"/>
  <c r="K276" i="38" s="1"/>
  <c r="J277" i="38"/>
  <c r="J278" i="38"/>
  <c r="J279" i="38"/>
  <c r="J280" i="38"/>
  <c r="K280" i="38" s="1"/>
  <c r="J281" i="38"/>
  <c r="J282" i="38"/>
  <c r="J283" i="38"/>
  <c r="J284" i="38"/>
  <c r="K284" i="38"/>
  <c r="J285" i="38"/>
  <c r="J286" i="38"/>
  <c r="J287" i="38"/>
  <c r="J288" i="38"/>
  <c r="K288" i="38" s="1"/>
  <c r="J289" i="38"/>
  <c r="J290" i="38"/>
  <c r="J291" i="38"/>
  <c r="J292" i="38"/>
  <c r="K292" i="38" s="1"/>
  <c r="J293" i="38"/>
  <c r="J294" i="38"/>
  <c r="J295" i="38"/>
  <c r="J296" i="38"/>
  <c r="K296" i="38" s="1"/>
  <c r="J297" i="38"/>
  <c r="J298" i="38"/>
  <c r="J299" i="38"/>
  <c r="J300" i="38"/>
  <c r="K300" i="38" s="1"/>
  <c r="J301" i="38"/>
  <c r="J302" i="38"/>
  <c r="J303" i="38"/>
  <c r="J304" i="38"/>
  <c r="K304" i="38"/>
  <c r="J305" i="38"/>
  <c r="J306" i="38"/>
  <c r="J307" i="38"/>
  <c r="J308" i="38"/>
  <c r="K308" i="38" s="1"/>
  <c r="J309" i="38"/>
  <c r="J310" i="38"/>
  <c r="J311" i="38"/>
  <c r="J312" i="38"/>
  <c r="K312" i="38" s="1"/>
  <c r="J313" i="38"/>
  <c r="J314" i="38"/>
  <c r="J315" i="38"/>
  <c r="J316" i="38"/>
  <c r="K316" i="38"/>
  <c r="J317" i="38"/>
  <c r="J318" i="38"/>
  <c r="J319" i="38"/>
  <c r="J320" i="38"/>
  <c r="K320" i="38" s="1"/>
  <c r="J321" i="38"/>
  <c r="J322" i="38"/>
  <c r="J323" i="38"/>
  <c r="J324" i="38"/>
  <c r="K324" i="38" s="1"/>
  <c r="J325" i="38"/>
  <c r="J326" i="38"/>
  <c r="J327" i="38"/>
  <c r="J328" i="38"/>
  <c r="K328" i="38" s="1"/>
  <c r="J329" i="38"/>
  <c r="J330" i="38"/>
  <c r="J331" i="38"/>
  <c r="J332" i="38"/>
  <c r="K332" i="38" s="1"/>
  <c r="J8" i="17"/>
  <c r="J207" i="1"/>
  <c r="J205" i="1"/>
  <c r="J204" i="1"/>
  <c r="J199" i="1"/>
  <c r="J198" i="1"/>
  <c r="J197" i="1"/>
  <c r="J196" i="1"/>
  <c r="J195" i="1"/>
  <c r="J194" i="1"/>
  <c r="J193" i="1"/>
  <c r="J192" i="1"/>
  <c r="J147" i="1"/>
  <c r="J145" i="1"/>
  <c r="J144" i="1"/>
  <c r="J127" i="1"/>
  <c r="J126" i="1"/>
  <c r="J125" i="1"/>
  <c r="J124" i="1"/>
  <c r="J111" i="1"/>
  <c r="J110" i="1"/>
  <c r="J109" i="1"/>
  <c r="J108" i="1"/>
  <c r="J99" i="1"/>
  <c r="J98" i="1"/>
  <c r="J97" i="1"/>
  <c r="J96" i="1"/>
  <c r="J95" i="1"/>
  <c r="J93" i="1"/>
  <c r="J92" i="1"/>
  <c r="J83" i="1"/>
  <c r="J81" i="1"/>
  <c r="J80" i="1"/>
  <c r="K80" i="1" s="1"/>
  <c r="J59" i="1"/>
  <c r="J58" i="1"/>
  <c r="J57" i="1"/>
  <c r="J56" i="1"/>
  <c r="J55" i="1"/>
  <c r="J53" i="1"/>
  <c r="J52" i="1"/>
  <c r="J43" i="1"/>
  <c r="J41" i="1"/>
  <c r="J40" i="1"/>
  <c r="J39" i="1"/>
  <c r="J38" i="1"/>
  <c r="J37" i="1"/>
  <c r="J36" i="1"/>
  <c r="J19" i="1"/>
  <c r="J18" i="1"/>
  <c r="J17" i="1"/>
  <c r="J16" i="1"/>
  <c r="J15" i="1"/>
  <c r="J14" i="1"/>
  <c r="J13" i="1"/>
  <c r="J12" i="1"/>
  <c r="J7" i="1"/>
  <c r="J5" i="1"/>
  <c r="J4" i="1"/>
  <c r="H332" i="16"/>
  <c r="Q4" i="19"/>
  <c r="Q5" i="19"/>
  <c r="Q6" i="19"/>
  <c r="P7" i="2"/>
  <c r="P6" i="2"/>
  <c r="P5" i="2"/>
  <c r="P4" i="2"/>
  <c r="P7" i="3"/>
  <c r="P6" i="3"/>
  <c r="P5" i="3"/>
  <c r="P4" i="3"/>
  <c r="P7" i="5"/>
  <c r="P6" i="5"/>
  <c r="P5" i="5"/>
  <c r="P4" i="5"/>
  <c r="P7" i="7"/>
  <c r="P6" i="7"/>
  <c r="P5" i="7"/>
  <c r="P4" i="7"/>
  <c r="P7" i="8"/>
  <c r="P6" i="8"/>
  <c r="P5" i="8"/>
  <c r="P4" i="8"/>
  <c r="P7" i="10"/>
  <c r="P6" i="10"/>
  <c r="P5" i="10"/>
  <c r="P4" i="10"/>
  <c r="P7" i="11"/>
  <c r="P6" i="11"/>
  <c r="P5" i="11"/>
  <c r="P4" i="11"/>
  <c r="P7" i="12"/>
  <c r="P6" i="12"/>
  <c r="P5" i="12"/>
  <c r="P4" i="12"/>
  <c r="P7" i="13"/>
  <c r="P6" i="13"/>
  <c r="P5" i="13"/>
  <c r="P4" i="13"/>
  <c r="P7" i="14"/>
  <c r="P6" i="14"/>
  <c r="P5" i="14"/>
  <c r="P4" i="14"/>
  <c r="P7" i="15"/>
  <c r="P6" i="15"/>
  <c r="P5" i="15"/>
  <c r="P4" i="15"/>
  <c r="P7" i="16"/>
  <c r="P6" i="16"/>
  <c r="P5" i="16"/>
  <c r="P4" i="16"/>
  <c r="P7" i="17"/>
  <c r="P6" i="17"/>
  <c r="P5" i="17"/>
  <c r="P4" i="17"/>
  <c r="P7" i="18"/>
  <c r="P6" i="18"/>
  <c r="P5" i="18"/>
  <c r="P4" i="18"/>
  <c r="P7" i="19"/>
  <c r="P6" i="19"/>
  <c r="P5" i="19"/>
  <c r="P4" i="19"/>
  <c r="J214" i="15"/>
  <c r="J213" i="15"/>
  <c r="J212" i="15"/>
  <c r="J211" i="15"/>
  <c r="K211" i="15" s="1"/>
  <c r="J210" i="15"/>
  <c r="J209" i="15"/>
  <c r="J208" i="15"/>
  <c r="J206" i="15"/>
  <c r="J205" i="15"/>
  <c r="J204" i="15"/>
  <c r="J203" i="15"/>
  <c r="K203" i="15" s="1"/>
  <c r="J202" i="15"/>
  <c r="J200" i="15"/>
  <c r="J197" i="15"/>
  <c r="J196" i="15"/>
  <c r="J195" i="15"/>
  <c r="K195" i="15" s="1"/>
  <c r="J194" i="15"/>
  <c r="J186" i="15"/>
  <c r="J185" i="15"/>
  <c r="J180" i="15"/>
  <c r="J175" i="15"/>
  <c r="K175" i="15"/>
  <c r="J174" i="15"/>
  <c r="J173" i="15"/>
  <c r="J172" i="15"/>
  <c r="J171" i="15"/>
  <c r="K171" i="15" s="1"/>
  <c r="J169" i="15"/>
  <c r="J165" i="15"/>
  <c r="J164" i="15"/>
  <c r="J163" i="15"/>
  <c r="K163" i="15" s="1"/>
  <c r="J162" i="15"/>
  <c r="J160" i="15"/>
  <c r="J159" i="15"/>
  <c r="K159" i="15" s="1"/>
  <c r="J157" i="15"/>
  <c r="J156" i="15"/>
  <c r="J155" i="15"/>
  <c r="K155" i="15"/>
  <c r="J154" i="15"/>
  <c r="J153" i="15"/>
  <c r="J150" i="15"/>
  <c r="J148" i="15"/>
  <c r="J147" i="15"/>
  <c r="K147" i="15" s="1"/>
  <c r="J146" i="15"/>
  <c r="J142" i="15"/>
  <c r="J141" i="15"/>
  <c r="J133" i="15"/>
  <c r="J132" i="15"/>
  <c r="J130" i="15"/>
  <c r="J129" i="15"/>
  <c r="J127" i="15"/>
  <c r="K127" i="15" s="1"/>
  <c r="J124" i="15"/>
  <c r="J123" i="15"/>
  <c r="K123" i="15" s="1"/>
  <c r="J122" i="15"/>
  <c r="J121" i="15"/>
  <c r="J120" i="15"/>
  <c r="K120" i="15" s="1"/>
  <c r="J118" i="15"/>
  <c r="J117" i="15"/>
  <c r="J116" i="15"/>
  <c r="J112" i="15"/>
  <c r="J111" i="15"/>
  <c r="K111" i="15" s="1"/>
  <c r="J109" i="15"/>
  <c r="J108" i="15"/>
  <c r="J107" i="15"/>
  <c r="K107" i="15" s="1"/>
  <c r="J106" i="15"/>
  <c r="J104" i="15"/>
  <c r="J103" i="15"/>
  <c r="K103" i="15" s="1"/>
  <c r="J101" i="15"/>
  <c r="J98" i="15"/>
  <c r="J97" i="15"/>
  <c r="J95" i="15"/>
  <c r="K95" i="15"/>
  <c r="J93" i="15"/>
  <c r="J92" i="15"/>
  <c r="J91" i="15"/>
  <c r="K91" i="15"/>
  <c r="J88" i="15"/>
  <c r="J87" i="15"/>
  <c r="K87" i="15" s="1"/>
  <c r="J85" i="15"/>
  <c r="J84" i="15"/>
  <c r="J83" i="15"/>
  <c r="K83" i="15" s="1"/>
  <c r="J82" i="15"/>
  <c r="J80" i="15"/>
  <c r="J79" i="15"/>
  <c r="K79" i="15" s="1"/>
  <c r="J77" i="15"/>
  <c r="J76" i="15"/>
  <c r="J75" i="15"/>
  <c r="K75" i="15" s="1"/>
  <c r="J74" i="15"/>
  <c r="J71" i="15"/>
  <c r="K71" i="15" s="1"/>
  <c r="J69" i="15"/>
  <c r="J67" i="15"/>
  <c r="K67" i="15" s="1"/>
  <c r="J66" i="15"/>
  <c r="J62" i="15"/>
  <c r="J61" i="15"/>
  <c r="J60" i="15"/>
  <c r="J59" i="15"/>
  <c r="K59" i="15" s="1"/>
  <c r="J58" i="15"/>
  <c r="J57" i="15"/>
  <c r="J55" i="15"/>
  <c r="K55" i="15" s="1"/>
  <c r="J53" i="15"/>
  <c r="J51" i="15"/>
  <c r="K51" i="15"/>
  <c r="J49" i="15"/>
  <c r="J48" i="15"/>
  <c r="J47" i="15"/>
  <c r="K47" i="15"/>
  <c r="J46" i="15"/>
  <c r="J44" i="15"/>
  <c r="J43" i="15"/>
  <c r="K43" i="15"/>
  <c r="J41" i="15"/>
  <c r="J40" i="15"/>
  <c r="J38" i="15"/>
  <c r="J37" i="15"/>
  <c r="J36" i="15"/>
  <c r="J35" i="15"/>
  <c r="K35" i="15"/>
  <c r="J33" i="15"/>
  <c r="J32" i="15"/>
  <c r="J31" i="15"/>
  <c r="K31" i="15"/>
  <c r="J30" i="15"/>
  <c r="J29" i="15"/>
  <c r="J28" i="15"/>
  <c r="J25" i="15"/>
  <c r="J24" i="15"/>
  <c r="J23" i="15"/>
  <c r="K23" i="15" s="1"/>
  <c r="J21" i="15"/>
  <c r="J20" i="15"/>
  <c r="J19" i="15"/>
  <c r="K19" i="15" s="1"/>
  <c r="J17" i="15"/>
  <c r="J16" i="15"/>
  <c r="J15" i="15"/>
  <c r="K15" i="15" s="1"/>
  <c r="J14" i="15"/>
  <c r="J13" i="15"/>
  <c r="J10" i="15"/>
  <c r="J7" i="15"/>
  <c r="K7" i="15" s="1"/>
  <c r="J6" i="15"/>
  <c r="K331" i="12"/>
  <c r="K328" i="12"/>
  <c r="J327" i="12"/>
  <c r="K327" i="12"/>
  <c r="J326" i="12"/>
  <c r="J325" i="12"/>
  <c r="K324" i="12" s="1"/>
  <c r="L324" i="12" s="1"/>
  <c r="J324" i="12"/>
  <c r="J323" i="12"/>
  <c r="K323" i="12" s="1"/>
  <c r="J322" i="12"/>
  <c r="J321" i="12"/>
  <c r="J320" i="12"/>
  <c r="J319" i="12"/>
  <c r="K319" i="12"/>
  <c r="J318" i="12"/>
  <c r="J317" i="12"/>
  <c r="J316" i="12"/>
  <c r="K315" i="12"/>
  <c r="K312" i="12"/>
  <c r="K311" i="12"/>
  <c r="K308" i="12"/>
  <c r="K307" i="12"/>
  <c r="K304" i="12"/>
  <c r="K303" i="12"/>
  <c r="K300" i="12"/>
  <c r="K299" i="12"/>
  <c r="K296" i="12"/>
  <c r="J295" i="12"/>
  <c r="K295" i="12" s="1"/>
  <c r="J294" i="12"/>
  <c r="J293" i="12"/>
  <c r="J292" i="12"/>
  <c r="J291" i="12"/>
  <c r="K291" i="12" s="1"/>
  <c r="J290" i="12"/>
  <c r="J289" i="12"/>
  <c r="K288" i="12" s="1"/>
  <c r="K287" i="12"/>
  <c r="K284" i="12"/>
  <c r="K283" i="12"/>
  <c r="K280" i="12"/>
  <c r="J279" i="12"/>
  <c r="K279" i="12"/>
  <c r="J278" i="12"/>
  <c r="J277" i="12"/>
  <c r="J276" i="12"/>
  <c r="K275" i="12"/>
  <c r="K272" i="12"/>
  <c r="L272" i="12" s="1"/>
  <c r="K271" i="12"/>
  <c r="K268" i="12"/>
  <c r="K267" i="12"/>
  <c r="K264" i="12"/>
  <c r="J263" i="12"/>
  <c r="K263" i="12" s="1"/>
  <c r="J262" i="12"/>
  <c r="J261" i="12"/>
  <c r="K260" i="12" s="1"/>
  <c r="J259" i="12"/>
  <c r="K259" i="12" s="1"/>
  <c r="J258" i="12"/>
  <c r="J257" i="12"/>
  <c r="J256" i="12"/>
  <c r="K255" i="12"/>
  <c r="K252" i="12"/>
  <c r="L252" i="12" s="1"/>
  <c r="J251" i="12"/>
  <c r="K251" i="12" s="1"/>
  <c r="J250" i="12"/>
  <c r="J249" i="12"/>
  <c r="J248" i="12"/>
  <c r="J247" i="12"/>
  <c r="K247" i="12" s="1"/>
  <c r="J246" i="12"/>
  <c r="J245" i="12"/>
  <c r="J244" i="12"/>
  <c r="J243" i="12"/>
  <c r="K243" i="12"/>
  <c r="J242" i="12"/>
  <c r="J241" i="12"/>
  <c r="J240" i="12"/>
  <c r="K239" i="12"/>
  <c r="K236" i="12"/>
  <c r="K235" i="12"/>
  <c r="K232" i="12"/>
  <c r="K231" i="12"/>
  <c r="K228" i="12"/>
  <c r="K227" i="12"/>
  <c r="K224" i="12"/>
  <c r="J223" i="12"/>
  <c r="K223" i="12" s="1"/>
  <c r="J221" i="12"/>
  <c r="J220" i="12"/>
  <c r="K219" i="12"/>
  <c r="K216" i="12"/>
  <c r="J331" i="16"/>
  <c r="K331" i="16" s="1"/>
  <c r="J330" i="16"/>
  <c r="J329" i="16"/>
  <c r="J328" i="16"/>
  <c r="J327" i="16"/>
  <c r="K327" i="16" s="1"/>
  <c r="J326" i="16"/>
  <c r="J325" i="16"/>
  <c r="J324" i="16"/>
  <c r="J323" i="16"/>
  <c r="K323" i="16" s="1"/>
  <c r="J322" i="16"/>
  <c r="J321" i="16"/>
  <c r="J320" i="16"/>
  <c r="J319" i="16"/>
  <c r="K319" i="16"/>
  <c r="J318" i="16"/>
  <c r="J317" i="16"/>
  <c r="J316" i="16"/>
  <c r="J315" i="16"/>
  <c r="K315" i="16"/>
  <c r="J312" i="16"/>
  <c r="J313" i="16"/>
  <c r="J314" i="16"/>
  <c r="J311" i="16"/>
  <c r="K311" i="16" s="1"/>
  <c r="J310" i="16"/>
  <c r="J309" i="16"/>
  <c r="J308" i="16"/>
  <c r="K308" i="16" s="1"/>
  <c r="J307" i="16"/>
  <c r="K307" i="16" s="1"/>
  <c r="J306" i="16"/>
  <c r="J305" i="16"/>
  <c r="J304" i="16"/>
  <c r="J303" i="16"/>
  <c r="K303" i="16"/>
  <c r="J302" i="16"/>
  <c r="J300" i="16"/>
  <c r="J301" i="16"/>
  <c r="J299" i="16"/>
  <c r="K299" i="16"/>
  <c r="J298" i="16"/>
  <c r="J297" i="16"/>
  <c r="J296" i="16"/>
  <c r="J295" i="16"/>
  <c r="K295" i="16" s="1"/>
  <c r="J294" i="16"/>
  <c r="J293" i="16"/>
  <c r="J292" i="16"/>
  <c r="J291" i="16"/>
  <c r="K291" i="16" s="1"/>
  <c r="J290" i="16"/>
  <c r="J289" i="16"/>
  <c r="J288" i="16"/>
  <c r="J287" i="16"/>
  <c r="K287" i="16" s="1"/>
  <c r="J286" i="16"/>
  <c r="J284" i="16"/>
  <c r="K284" i="16"/>
  <c r="L284" i="16" s="1"/>
  <c r="J285" i="16"/>
  <c r="J283" i="16"/>
  <c r="K283" i="16"/>
  <c r="J282" i="16"/>
  <c r="K280" i="16" s="1"/>
  <c r="J281" i="16"/>
  <c r="J280" i="16"/>
  <c r="J279" i="16"/>
  <c r="K279" i="16" s="1"/>
  <c r="J278" i="16"/>
  <c r="J277" i="16"/>
  <c r="J276" i="16"/>
  <c r="K276" i="16" s="1"/>
  <c r="J275" i="16"/>
  <c r="K275" i="16" s="1"/>
  <c r="J274" i="16"/>
  <c r="J273" i="16"/>
  <c r="J272" i="16"/>
  <c r="J271" i="16"/>
  <c r="K271" i="16" s="1"/>
  <c r="J270" i="16"/>
  <c r="J268" i="16"/>
  <c r="K268" i="16" s="1"/>
  <c r="L268" i="16" s="1"/>
  <c r="J269" i="16"/>
  <c r="J267" i="16"/>
  <c r="K267" i="16"/>
  <c r="J266" i="16"/>
  <c r="J265" i="16"/>
  <c r="J264" i="16"/>
  <c r="K264" i="16"/>
  <c r="J263" i="16"/>
  <c r="K263" i="16" s="1"/>
  <c r="J262" i="16"/>
  <c r="J261" i="16"/>
  <c r="J260" i="16"/>
  <c r="J259" i="16"/>
  <c r="K259" i="16" s="1"/>
  <c r="J258" i="16"/>
  <c r="J257" i="16"/>
  <c r="J256" i="16"/>
  <c r="J255" i="16"/>
  <c r="K255" i="16" s="1"/>
  <c r="J254" i="16"/>
  <c r="J253" i="16"/>
  <c r="J252" i="16"/>
  <c r="J251" i="16"/>
  <c r="K251" i="16"/>
  <c r="J250" i="16"/>
  <c r="J249" i="16"/>
  <c r="K248" i="16" s="1"/>
  <c r="L248" i="16" s="1"/>
  <c r="J248" i="16"/>
  <c r="J247" i="16"/>
  <c r="K247" i="16" s="1"/>
  <c r="J246" i="16"/>
  <c r="J245" i="16"/>
  <c r="J244" i="16"/>
  <c r="K244" i="16" s="1"/>
  <c r="J243" i="16"/>
  <c r="K243" i="16" s="1"/>
  <c r="J242" i="16"/>
  <c r="J241" i="16"/>
  <c r="J240" i="16"/>
  <c r="J239" i="16"/>
  <c r="K239" i="16" s="1"/>
  <c r="J238" i="16"/>
  <c r="J236" i="16"/>
  <c r="J237" i="16"/>
  <c r="J235" i="16"/>
  <c r="K235" i="16" s="1"/>
  <c r="J234" i="16"/>
  <c r="J233" i="16"/>
  <c r="J232" i="16"/>
  <c r="J231" i="16"/>
  <c r="K231" i="16" s="1"/>
  <c r="J230" i="16"/>
  <c r="J229" i="16"/>
  <c r="J228" i="16"/>
  <c r="J227" i="16"/>
  <c r="K227" i="16"/>
  <c r="J226" i="16"/>
  <c r="J225" i="16"/>
  <c r="K224" i="16" s="1"/>
  <c r="J224" i="16"/>
  <c r="J223" i="16"/>
  <c r="K223" i="16" s="1"/>
  <c r="J222" i="16"/>
  <c r="J221" i="16"/>
  <c r="J220" i="16"/>
  <c r="J219" i="16"/>
  <c r="K219" i="16" s="1"/>
  <c r="J218" i="16"/>
  <c r="J217" i="16"/>
  <c r="J216" i="16"/>
  <c r="J215" i="17"/>
  <c r="K215" i="17" s="1"/>
  <c r="J214" i="17"/>
  <c r="J213" i="17"/>
  <c r="J212" i="17"/>
  <c r="K212" i="17" s="1"/>
  <c r="J211" i="17"/>
  <c r="K211" i="17"/>
  <c r="J210" i="17"/>
  <c r="K208" i="17" s="1"/>
  <c r="L208" i="17" s="1"/>
  <c r="J209" i="17"/>
  <c r="J208" i="17"/>
  <c r="J207" i="17"/>
  <c r="K207" i="17" s="1"/>
  <c r="J206" i="17"/>
  <c r="J205" i="17"/>
  <c r="J204" i="17"/>
  <c r="J203" i="17"/>
  <c r="K203" i="17" s="1"/>
  <c r="J202" i="17"/>
  <c r="J201" i="17"/>
  <c r="J200" i="17"/>
  <c r="K200" i="17" s="1"/>
  <c r="L200" i="17" s="1"/>
  <c r="J199" i="17"/>
  <c r="K199" i="17" s="1"/>
  <c r="J198" i="17"/>
  <c r="J197" i="17"/>
  <c r="J196" i="17"/>
  <c r="K196" i="17" s="1"/>
  <c r="J195" i="17"/>
  <c r="K195" i="17" s="1"/>
  <c r="J194" i="17"/>
  <c r="J193" i="17"/>
  <c r="J192" i="17"/>
  <c r="J191" i="17"/>
  <c r="K191" i="17"/>
  <c r="J190" i="17"/>
  <c r="J189" i="17"/>
  <c r="J188" i="17"/>
  <c r="J187" i="17"/>
  <c r="K187" i="17" s="1"/>
  <c r="J186" i="17"/>
  <c r="J184" i="17"/>
  <c r="J185" i="17"/>
  <c r="J183" i="17"/>
  <c r="K183" i="17" s="1"/>
  <c r="J182" i="17"/>
  <c r="J181" i="17"/>
  <c r="J180" i="17"/>
  <c r="J179" i="17"/>
  <c r="K179" i="17" s="1"/>
  <c r="J178" i="17"/>
  <c r="J177" i="17"/>
  <c r="J176" i="17"/>
  <c r="K176" i="17" s="1"/>
  <c r="J175" i="17"/>
  <c r="K175" i="17" s="1"/>
  <c r="J174" i="17"/>
  <c r="J173" i="17"/>
  <c r="J172" i="17"/>
  <c r="J171" i="17"/>
  <c r="K171" i="17" s="1"/>
  <c r="J170" i="17"/>
  <c r="J169" i="17"/>
  <c r="J168" i="17"/>
  <c r="J167" i="17"/>
  <c r="K167" i="17"/>
  <c r="J166" i="17"/>
  <c r="J165" i="17"/>
  <c r="J164" i="17"/>
  <c r="J163" i="17"/>
  <c r="K163" i="17" s="1"/>
  <c r="J162" i="17"/>
  <c r="J161" i="17"/>
  <c r="J160" i="17"/>
  <c r="J159" i="17"/>
  <c r="K159" i="17" s="1"/>
  <c r="J158" i="17"/>
  <c r="J157" i="17"/>
  <c r="J156" i="17"/>
  <c r="J155" i="17"/>
  <c r="K155" i="17"/>
  <c r="J154" i="17"/>
  <c r="J153" i="17"/>
  <c r="J152" i="17"/>
  <c r="J151" i="17"/>
  <c r="K151" i="17" s="1"/>
  <c r="J150" i="17"/>
  <c r="J148" i="17"/>
  <c r="J149" i="17"/>
  <c r="J147" i="17"/>
  <c r="K147" i="17" s="1"/>
  <c r="J146" i="17"/>
  <c r="J145" i="17"/>
  <c r="K144" i="17"/>
  <c r="J144" i="17"/>
  <c r="J143" i="17"/>
  <c r="K143" i="17"/>
  <c r="J142" i="17"/>
  <c r="J141" i="17"/>
  <c r="J140" i="17"/>
  <c r="J139" i="17"/>
  <c r="K139" i="17"/>
  <c r="J136" i="17"/>
  <c r="J137" i="17"/>
  <c r="J138" i="17"/>
  <c r="J135" i="17"/>
  <c r="K135" i="17" s="1"/>
  <c r="J134" i="17"/>
  <c r="J133" i="17"/>
  <c r="J132" i="17"/>
  <c r="J131" i="17"/>
  <c r="K131" i="17" s="1"/>
  <c r="J130" i="17"/>
  <c r="J129" i="17"/>
  <c r="J128" i="17"/>
  <c r="J127" i="17"/>
  <c r="K127" i="17" s="1"/>
  <c r="J126" i="17"/>
  <c r="J125" i="17"/>
  <c r="J124" i="17"/>
  <c r="J123" i="17"/>
  <c r="K123" i="17" s="1"/>
  <c r="J121" i="17"/>
  <c r="J120" i="17"/>
  <c r="J119" i="17"/>
  <c r="K119" i="17" s="1"/>
  <c r="J118" i="17"/>
  <c r="J117" i="17"/>
  <c r="J116" i="17"/>
  <c r="J115" i="17"/>
  <c r="K115" i="17" s="1"/>
  <c r="J114" i="17"/>
  <c r="J113" i="17"/>
  <c r="J112" i="17"/>
  <c r="K112" i="17" s="1"/>
  <c r="J111" i="17"/>
  <c r="K111" i="17" s="1"/>
  <c r="J110" i="17"/>
  <c r="J109" i="17"/>
  <c r="J108" i="17"/>
  <c r="J107" i="17"/>
  <c r="K107" i="17"/>
  <c r="J106" i="17"/>
  <c r="J105" i="17"/>
  <c r="J104" i="17"/>
  <c r="J103" i="17"/>
  <c r="K103" i="17" s="1"/>
  <c r="J102" i="17"/>
  <c r="J101" i="17"/>
  <c r="J100" i="17"/>
  <c r="J99" i="17"/>
  <c r="K99" i="17" s="1"/>
  <c r="J98" i="17"/>
  <c r="J97" i="17"/>
  <c r="J96" i="17"/>
  <c r="K96" i="17" s="1"/>
  <c r="J95" i="17"/>
  <c r="K95" i="17" s="1"/>
  <c r="J94" i="17"/>
  <c r="J93" i="17"/>
  <c r="J92" i="17"/>
  <c r="J91" i="17"/>
  <c r="K91" i="17" s="1"/>
  <c r="J90" i="17"/>
  <c r="J89" i="17"/>
  <c r="J88" i="17"/>
  <c r="J87" i="17"/>
  <c r="K87" i="17"/>
  <c r="J86" i="17"/>
  <c r="J85" i="17"/>
  <c r="J84" i="17"/>
  <c r="J83" i="17"/>
  <c r="K83" i="17" s="1"/>
  <c r="J82" i="17"/>
  <c r="J80" i="17"/>
  <c r="J81" i="17"/>
  <c r="J79" i="17"/>
  <c r="K79" i="17" s="1"/>
  <c r="J78" i="17"/>
  <c r="J77" i="17"/>
  <c r="J76" i="17"/>
  <c r="J75" i="17"/>
  <c r="K75" i="17"/>
  <c r="J74" i="17"/>
  <c r="J73" i="17"/>
  <c r="J72" i="17"/>
  <c r="J71" i="17"/>
  <c r="K71" i="17" s="1"/>
  <c r="J70" i="17"/>
  <c r="J68" i="17"/>
  <c r="J69" i="17"/>
  <c r="J67" i="17"/>
  <c r="K67" i="17" s="1"/>
  <c r="J66" i="17"/>
  <c r="J65" i="17"/>
  <c r="J64" i="17"/>
  <c r="K64" i="17" s="1"/>
  <c r="J63" i="17"/>
  <c r="K63" i="17" s="1"/>
  <c r="J62" i="17"/>
  <c r="J61" i="17"/>
  <c r="J60" i="17"/>
  <c r="J59" i="17"/>
  <c r="K59" i="17" s="1"/>
  <c r="J58" i="17"/>
  <c r="J57" i="17"/>
  <c r="K56" i="17" s="1"/>
  <c r="L56" i="17" s="1"/>
  <c r="J56" i="17"/>
  <c r="J55" i="17"/>
  <c r="K55" i="17"/>
  <c r="J53" i="17"/>
  <c r="J52" i="17"/>
  <c r="J51" i="17"/>
  <c r="K51" i="17"/>
  <c r="J50" i="17"/>
  <c r="J49" i="17"/>
  <c r="J48" i="17"/>
  <c r="J47" i="17"/>
  <c r="K47" i="17" s="1"/>
  <c r="J45" i="17"/>
  <c r="K44" i="17" s="1"/>
  <c r="J44" i="17"/>
  <c r="J43" i="17"/>
  <c r="K43" i="17" s="1"/>
  <c r="J41" i="17"/>
  <c r="J40" i="17"/>
  <c r="K40" i="17" s="1"/>
  <c r="J39" i="17"/>
  <c r="K39" i="17" s="1"/>
  <c r="J37" i="17"/>
  <c r="J36" i="17"/>
  <c r="K36" i="17" s="1"/>
  <c r="J35" i="17"/>
  <c r="K35" i="17" s="1"/>
  <c r="J34" i="17"/>
  <c r="J33" i="17"/>
  <c r="J32" i="17"/>
  <c r="J31" i="17"/>
  <c r="K31" i="17" s="1"/>
  <c r="J30" i="17"/>
  <c r="J29" i="17"/>
  <c r="J28" i="17"/>
  <c r="K27" i="17"/>
  <c r="K24" i="17"/>
  <c r="J23" i="17"/>
  <c r="K23" i="17" s="1"/>
  <c r="J22" i="17"/>
  <c r="J21" i="17"/>
  <c r="J20" i="17"/>
  <c r="J19" i="17"/>
  <c r="K19" i="17" s="1"/>
  <c r="J17" i="17"/>
  <c r="J16" i="17"/>
  <c r="J15" i="17"/>
  <c r="K15" i="17" s="1"/>
  <c r="J13" i="17"/>
  <c r="J12" i="17"/>
  <c r="J11" i="17"/>
  <c r="K11" i="17" s="1"/>
  <c r="J10" i="17"/>
  <c r="J9" i="17"/>
  <c r="J7" i="17"/>
  <c r="K7" i="17" s="1"/>
  <c r="J6" i="17"/>
  <c r="J5" i="17"/>
  <c r="J4" i="17"/>
  <c r="J214" i="19"/>
  <c r="K214" i="19" s="1"/>
  <c r="J213" i="19"/>
  <c r="J212" i="19"/>
  <c r="J211" i="19"/>
  <c r="K211" i="19"/>
  <c r="J210" i="19"/>
  <c r="J209" i="19"/>
  <c r="J208" i="19"/>
  <c r="J207" i="19"/>
  <c r="K207" i="19" s="1"/>
  <c r="J206" i="19"/>
  <c r="J205" i="19"/>
  <c r="J204" i="19"/>
  <c r="J203" i="19"/>
  <c r="K203" i="19" s="1"/>
  <c r="J202" i="19"/>
  <c r="J201" i="19"/>
  <c r="J200" i="19"/>
  <c r="K200" i="19" s="1"/>
  <c r="J199" i="19"/>
  <c r="K199" i="19" s="1"/>
  <c r="L196" i="19" s="1"/>
  <c r="J197" i="19"/>
  <c r="J196" i="19"/>
  <c r="K196" i="19" s="1"/>
  <c r="J195" i="19"/>
  <c r="K195" i="19" s="1"/>
  <c r="J193" i="19"/>
  <c r="J192" i="19"/>
  <c r="K192" i="19" s="1"/>
  <c r="J191" i="19"/>
  <c r="K191" i="19" s="1"/>
  <c r="J189" i="19"/>
  <c r="J188" i="19"/>
  <c r="J187" i="19"/>
  <c r="K187" i="19"/>
  <c r="J186" i="19"/>
  <c r="J185" i="19"/>
  <c r="J184" i="19"/>
  <c r="J183" i="19"/>
  <c r="K183" i="19" s="1"/>
  <c r="J182" i="19"/>
  <c r="J181" i="19"/>
  <c r="J180" i="19"/>
  <c r="J179" i="19"/>
  <c r="K179" i="19" s="1"/>
  <c r="J178" i="19"/>
  <c r="J177" i="19"/>
  <c r="J176" i="19"/>
  <c r="J175" i="19"/>
  <c r="K175" i="19" s="1"/>
  <c r="J174" i="19"/>
  <c r="J173" i="19"/>
  <c r="J172" i="19"/>
  <c r="K172" i="19" s="1"/>
  <c r="J171" i="19"/>
  <c r="K171" i="19" s="1"/>
  <c r="J169" i="19"/>
  <c r="J168" i="19"/>
  <c r="J167" i="19"/>
  <c r="K167" i="19" s="1"/>
  <c r="J164" i="19"/>
  <c r="J165" i="19"/>
  <c r="J163" i="19"/>
  <c r="K163" i="19" s="1"/>
  <c r="J162" i="19"/>
  <c r="J161" i="19"/>
  <c r="J160" i="19"/>
  <c r="J159" i="19"/>
  <c r="K159" i="19" s="1"/>
  <c r="J156" i="19"/>
  <c r="J157" i="19"/>
  <c r="K156" i="19" s="1"/>
  <c r="L156" i="19" s="1"/>
  <c r="J158" i="19"/>
  <c r="J155" i="19"/>
  <c r="K155" i="19"/>
  <c r="J154" i="19"/>
  <c r="J153" i="19"/>
  <c r="J152" i="19"/>
  <c r="J151" i="19"/>
  <c r="K151" i="19" s="1"/>
  <c r="J150" i="19"/>
  <c r="J149" i="19"/>
  <c r="J148" i="19"/>
  <c r="J147" i="19"/>
  <c r="K147" i="19" s="1"/>
  <c r="J146" i="19"/>
  <c r="J145" i="19"/>
  <c r="J144" i="19"/>
  <c r="J143" i="19"/>
  <c r="K143" i="19" s="1"/>
  <c r="J142" i="19"/>
  <c r="J140" i="19"/>
  <c r="J141" i="19"/>
  <c r="J139" i="19"/>
  <c r="K139" i="19" s="1"/>
  <c r="J137" i="19"/>
  <c r="J136" i="19"/>
  <c r="K136" i="19" s="1"/>
  <c r="L136" i="19" s="1"/>
  <c r="J135" i="19"/>
  <c r="K135" i="19"/>
  <c r="J134" i="19"/>
  <c r="J133" i="19"/>
  <c r="J132" i="19"/>
  <c r="J131" i="19"/>
  <c r="K131" i="19" s="1"/>
  <c r="J130" i="19"/>
  <c r="J129" i="19"/>
  <c r="J128" i="19"/>
  <c r="J127" i="19"/>
  <c r="K127" i="19"/>
  <c r="J126" i="19"/>
  <c r="J125" i="19"/>
  <c r="J124" i="19"/>
  <c r="J123" i="19"/>
  <c r="K123" i="19" s="1"/>
  <c r="J122" i="19"/>
  <c r="J121" i="19"/>
  <c r="J120" i="19"/>
  <c r="J119" i="19"/>
  <c r="K119" i="19" s="1"/>
  <c r="J118" i="19"/>
  <c r="J117" i="19"/>
  <c r="J116" i="19"/>
  <c r="J115" i="19"/>
  <c r="K115" i="19"/>
  <c r="J114" i="19"/>
  <c r="J113" i="19"/>
  <c r="K112" i="19" s="1"/>
  <c r="L112" i="19" s="1"/>
  <c r="J112" i="19"/>
  <c r="J111" i="19"/>
  <c r="K111" i="19" s="1"/>
  <c r="J109" i="19"/>
  <c r="J108" i="19"/>
  <c r="J107" i="19"/>
  <c r="K107" i="19" s="1"/>
  <c r="J106" i="19"/>
  <c r="J105" i="19"/>
  <c r="J104" i="19"/>
  <c r="J103" i="19"/>
  <c r="K103" i="19"/>
  <c r="J100" i="19"/>
  <c r="J101" i="19"/>
  <c r="J102" i="19"/>
  <c r="J99" i="19"/>
  <c r="K99" i="19" s="1"/>
  <c r="J98" i="19"/>
  <c r="J97" i="19"/>
  <c r="J96" i="19"/>
  <c r="J95" i="19"/>
  <c r="K95" i="19"/>
  <c r="J94" i="19"/>
  <c r="J93" i="19"/>
  <c r="J92" i="19"/>
  <c r="J91" i="19"/>
  <c r="K91" i="19" s="1"/>
  <c r="J90" i="19"/>
  <c r="J89" i="19"/>
  <c r="J88" i="19"/>
  <c r="J87" i="19"/>
  <c r="K87" i="19" s="1"/>
  <c r="J86" i="19"/>
  <c r="J85" i="19"/>
  <c r="K84" i="19" s="1"/>
  <c r="L84" i="19" s="1"/>
  <c r="J84" i="19"/>
  <c r="J83" i="19"/>
  <c r="K83" i="19" s="1"/>
  <c r="J82" i="19"/>
  <c r="J81" i="19"/>
  <c r="J80" i="19"/>
  <c r="J79" i="19"/>
  <c r="K79" i="19" s="1"/>
  <c r="J78" i="19"/>
  <c r="J77" i="19"/>
  <c r="J76" i="19"/>
  <c r="J75" i="19"/>
  <c r="K75" i="19"/>
  <c r="J74" i="19"/>
  <c r="J73" i="19"/>
  <c r="J72" i="19"/>
  <c r="J71" i="19"/>
  <c r="K71" i="19"/>
  <c r="J70" i="19"/>
  <c r="J69" i="19"/>
  <c r="J68" i="19"/>
  <c r="J67" i="19"/>
  <c r="K67" i="19" s="1"/>
  <c r="J66" i="19"/>
  <c r="J65" i="19"/>
  <c r="J64" i="19"/>
  <c r="K64" i="19" s="1"/>
  <c r="J63" i="19"/>
  <c r="K63" i="19"/>
  <c r="J62" i="19"/>
  <c r="J61" i="19"/>
  <c r="J60" i="19"/>
  <c r="J59" i="19"/>
  <c r="K59" i="19"/>
  <c r="J58" i="19"/>
  <c r="J57" i="19"/>
  <c r="J56" i="19"/>
  <c r="J55" i="19"/>
  <c r="K55" i="19" s="1"/>
  <c r="J53" i="19"/>
  <c r="J52" i="19"/>
  <c r="K52" i="19" s="1"/>
  <c r="J51" i="19"/>
  <c r="K51" i="19" s="1"/>
  <c r="J50" i="19"/>
  <c r="J49" i="19"/>
  <c r="J48" i="19"/>
  <c r="J47" i="19"/>
  <c r="K47" i="19" s="1"/>
  <c r="J46" i="19"/>
  <c r="J45" i="19"/>
  <c r="J44" i="19"/>
  <c r="J43" i="19"/>
  <c r="K43" i="19" s="1"/>
  <c r="J41" i="19"/>
  <c r="K40" i="19"/>
  <c r="J40" i="19"/>
  <c r="J39" i="19"/>
  <c r="K39" i="19"/>
  <c r="J38" i="19"/>
  <c r="K36" i="19" s="1"/>
  <c r="J37" i="19"/>
  <c r="J36" i="19"/>
  <c r="J35" i="19"/>
  <c r="K35" i="19" s="1"/>
  <c r="J34" i="19"/>
  <c r="J33" i="19"/>
  <c r="J32" i="19"/>
  <c r="K32" i="19" s="1"/>
  <c r="J31" i="19"/>
  <c r="K31" i="19" s="1"/>
  <c r="J30" i="19"/>
  <c r="J28" i="19"/>
  <c r="J29" i="19"/>
  <c r="J27" i="19"/>
  <c r="K27" i="19" s="1"/>
  <c r="J26" i="19"/>
  <c r="J25" i="19"/>
  <c r="K24" i="19"/>
  <c r="J24" i="19"/>
  <c r="J23" i="19"/>
  <c r="K23" i="19"/>
  <c r="J20" i="19"/>
  <c r="J21" i="19"/>
  <c r="J22" i="19"/>
  <c r="J19" i="19"/>
  <c r="K19" i="19"/>
  <c r="J18" i="19"/>
  <c r="J17" i="19"/>
  <c r="J16" i="19"/>
  <c r="J15" i="19"/>
  <c r="K15" i="19" s="1"/>
  <c r="J14" i="19"/>
  <c r="J13" i="19"/>
  <c r="J12" i="19"/>
  <c r="J11" i="19"/>
  <c r="K11" i="19" s="1"/>
  <c r="J10" i="19"/>
  <c r="J9" i="19"/>
  <c r="J8" i="19"/>
  <c r="J7" i="19"/>
  <c r="K7" i="19" s="1"/>
  <c r="J6" i="19"/>
  <c r="J4" i="19"/>
  <c r="J5" i="19"/>
  <c r="J215" i="18"/>
  <c r="K215" i="18"/>
  <c r="J214" i="18"/>
  <c r="J212" i="18"/>
  <c r="J209" i="18"/>
  <c r="J208" i="18"/>
  <c r="J207" i="18"/>
  <c r="K207" i="18" s="1"/>
  <c r="J206" i="18"/>
  <c r="J204" i="18"/>
  <c r="J203" i="18"/>
  <c r="K203" i="18" s="1"/>
  <c r="J202" i="18"/>
  <c r="J201" i="18"/>
  <c r="J200" i="18"/>
  <c r="K200" i="18" s="1"/>
  <c r="J199" i="18"/>
  <c r="K199" i="18"/>
  <c r="J198" i="18"/>
  <c r="J197" i="18"/>
  <c r="K196" i="18" s="1"/>
  <c r="L196" i="18" s="1"/>
  <c r="J196" i="18"/>
  <c r="J195" i="18"/>
  <c r="K195" i="18" s="1"/>
  <c r="J194" i="18"/>
  <c r="J192" i="18"/>
  <c r="J191" i="18"/>
  <c r="K191" i="18" s="1"/>
  <c r="J190" i="18"/>
  <c r="J188" i="18"/>
  <c r="J187" i="18"/>
  <c r="K187" i="18" s="1"/>
  <c r="J186" i="18"/>
  <c r="J185" i="18"/>
  <c r="J184" i="18"/>
  <c r="J183" i="18"/>
  <c r="K183" i="18" s="1"/>
  <c r="J182" i="18"/>
  <c r="J179" i="18"/>
  <c r="K179" i="18"/>
  <c r="J178" i="18"/>
  <c r="J177" i="18"/>
  <c r="J176" i="18"/>
  <c r="J175" i="18"/>
  <c r="K175" i="18" s="1"/>
  <c r="J174" i="18"/>
  <c r="J172" i="18"/>
  <c r="J171" i="18"/>
  <c r="K171" i="18" s="1"/>
  <c r="J170" i="18"/>
  <c r="J169" i="18"/>
  <c r="J168" i="18"/>
  <c r="J164" i="18"/>
  <c r="J162" i="18"/>
  <c r="J161" i="18"/>
  <c r="J160" i="18"/>
  <c r="J157" i="18"/>
  <c r="J156" i="18"/>
  <c r="J153" i="18"/>
  <c r="J151" i="18"/>
  <c r="K151" i="18" s="1"/>
  <c r="J149" i="18"/>
  <c r="J148" i="18"/>
  <c r="J146" i="18"/>
  <c r="J145" i="18"/>
  <c r="J142" i="18"/>
  <c r="J141" i="18"/>
  <c r="J137" i="18"/>
  <c r="J135" i="18"/>
  <c r="K135" i="18"/>
  <c r="J132" i="18"/>
  <c r="J130" i="18"/>
  <c r="J128" i="18"/>
  <c r="J127" i="18"/>
  <c r="K127" i="18" s="1"/>
  <c r="J126" i="18"/>
  <c r="J125" i="18"/>
  <c r="J124" i="18"/>
  <c r="J123" i="18"/>
  <c r="K123" i="18" s="1"/>
  <c r="J119" i="18"/>
  <c r="K119" i="18" s="1"/>
  <c r="J118" i="18"/>
  <c r="J117" i="18"/>
  <c r="J116" i="18"/>
  <c r="J115" i="18"/>
  <c r="K115" i="18"/>
  <c r="J114" i="18"/>
  <c r="J113" i="18"/>
  <c r="J112" i="18"/>
  <c r="J110" i="18"/>
  <c r="J108" i="18"/>
  <c r="J107" i="18"/>
  <c r="K107" i="18" s="1"/>
  <c r="J104" i="18"/>
  <c r="J102" i="18"/>
  <c r="J101" i="18"/>
  <c r="J100" i="18"/>
  <c r="J99" i="18"/>
  <c r="K99" i="18" s="1"/>
  <c r="J98" i="18"/>
  <c r="J96" i="18"/>
  <c r="J95" i="18"/>
  <c r="K95" i="18" s="1"/>
  <c r="J93" i="18"/>
  <c r="J92" i="18"/>
  <c r="J91" i="18"/>
  <c r="K91" i="18" s="1"/>
  <c r="J90" i="18"/>
  <c r="J89" i="18"/>
  <c r="J88" i="18"/>
  <c r="K88" i="18" s="1"/>
  <c r="L88" i="18" s="1"/>
  <c r="J86" i="18"/>
  <c r="J84" i="18"/>
  <c r="J83" i="18"/>
  <c r="K83" i="18" s="1"/>
  <c r="J82" i="18"/>
  <c r="J78" i="18"/>
  <c r="J76" i="18"/>
  <c r="J75" i="18"/>
  <c r="K75" i="18" s="1"/>
  <c r="J74" i="18"/>
  <c r="J73" i="18"/>
  <c r="J72" i="18"/>
  <c r="J70" i="18"/>
  <c r="J69" i="18"/>
  <c r="J68" i="18"/>
  <c r="J67" i="18"/>
  <c r="K67" i="18" s="1"/>
  <c r="J66" i="18"/>
  <c r="J65" i="18"/>
  <c r="J64" i="18"/>
  <c r="J63" i="18"/>
  <c r="K63" i="18" s="1"/>
  <c r="J62" i="18"/>
  <c r="J61" i="18"/>
  <c r="J59" i="18"/>
  <c r="K59" i="18" s="1"/>
  <c r="J58" i="18"/>
  <c r="J57" i="18"/>
  <c r="J53" i="18"/>
  <c r="J51" i="18"/>
  <c r="K51" i="18" s="1"/>
  <c r="J50" i="18"/>
  <c r="J49" i="18"/>
  <c r="J48" i="18"/>
  <c r="J47" i="18"/>
  <c r="K47" i="18" s="1"/>
  <c r="J46" i="18"/>
  <c r="J45" i="18"/>
  <c r="J44" i="18"/>
  <c r="J43" i="18"/>
  <c r="K43" i="18" s="1"/>
  <c r="J41" i="18"/>
  <c r="J40" i="18"/>
  <c r="J39" i="18"/>
  <c r="K39" i="18" s="1"/>
  <c r="J36" i="18"/>
  <c r="J35" i="18"/>
  <c r="K35" i="18" s="1"/>
  <c r="J34" i="18"/>
  <c r="J33" i="18"/>
  <c r="J31" i="18"/>
  <c r="K31" i="18" s="1"/>
  <c r="J30" i="18"/>
  <c r="J29" i="18"/>
  <c r="J25" i="18"/>
  <c r="J22" i="18"/>
  <c r="J20" i="18"/>
  <c r="J19" i="18"/>
  <c r="K19" i="18" s="1"/>
  <c r="J17" i="18"/>
  <c r="J16" i="18"/>
  <c r="J15" i="18"/>
  <c r="K15" i="18" s="1"/>
  <c r="J14" i="18"/>
  <c r="J13" i="18"/>
  <c r="J12" i="18"/>
  <c r="J11" i="18"/>
  <c r="K11" i="18" s="1"/>
  <c r="J10" i="18"/>
  <c r="J9" i="18"/>
  <c r="J8" i="18"/>
  <c r="K8" i="18" s="1"/>
  <c r="L8" i="18" s="1"/>
  <c r="J7" i="18"/>
  <c r="K7" i="18" s="1"/>
  <c r="J6" i="18"/>
  <c r="J5" i="18"/>
  <c r="J4" i="18"/>
  <c r="J215" i="16"/>
  <c r="K215" i="16" s="1"/>
  <c r="J214" i="16"/>
  <c r="J212" i="16"/>
  <c r="J213" i="16"/>
  <c r="J211" i="16"/>
  <c r="K211" i="16" s="1"/>
  <c r="J210" i="16"/>
  <c r="J209" i="16"/>
  <c r="K208" i="16" s="1"/>
  <c r="L208" i="16" s="1"/>
  <c r="J208" i="16"/>
  <c r="J207" i="16"/>
  <c r="K207" i="16" s="1"/>
  <c r="J205" i="16"/>
  <c r="J204" i="16"/>
  <c r="J203" i="16"/>
  <c r="K203" i="16" s="1"/>
  <c r="J202" i="16"/>
  <c r="J201" i="16"/>
  <c r="J200" i="16"/>
  <c r="J199" i="16"/>
  <c r="K199" i="16" s="1"/>
  <c r="J198" i="16"/>
  <c r="J197" i="16"/>
  <c r="J196" i="16"/>
  <c r="J195" i="16"/>
  <c r="K195" i="16"/>
  <c r="J194" i="16"/>
  <c r="J193" i="16"/>
  <c r="J192" i="16"/>
  <c r="J191" i="16"/>
  <c r="K191" i="16" s="1"/>
  <c r="J189" i="16"/>
  <c r="J188" i="16"/>
  <c r="J187" i="16"/>
  <c r="K187" i="16" s="1"/>
  <c r="J186" i="16"/>
  <c r="J185" i="16"/>
  <c r="J184" i="16"/>
  <c r="K184" i="16" s="1"/>
  <c r="J183" i="16"/>
  <c r="K183" i="16" s="1"/>
  <c r="J182" i="16"/>
  <c r="J181" i="16"/>
  <c r="K180" i="16" s="1"/>
  <c r="J180" i="16"/>
  <c r="J179" i="16"/>
  <c r="K179" i="16" s="1"/>
  <c r="J178" i="16"/>
  <c r="J177" i="16"/>
  <c r="K176" i="16" s="1"/>
  <c r="J176" i="16"/>
  <c r="J175" i="16"/>
  <c r="K175" i="16"/>
  <c r="J174" i="16"/>
  <c r="J173" i="16"/>
  <c r="J172" i="16"/>
  <c r="J171" i="16"/>
  <c r="K171" i="16" s="1"/>
  <c r="J169" i="16"/>
  <c r="J168" i="16"/>
  <c r="K168" i="16" s="1"/>
  <c r="J167" i="16"/>
  <c r="K167" i="16" s="1"/>
  <c r="J166" i="16"/>
  <c r="J165" i="16"/>
  <c r="J164" i="16"/>
  <c r="K164" i="16" s="1"/>
  <c r="J163" i="16"/>
  <c r="K163" i="16" s="1"/>
  <c r="J161" i="16"/>
  <c r="J160" i="16"/>
  <c r="K160" i="16" s="1"/>
  <c r="J159" i="16"/>
  <c r="K159" i="16" s="1"/>
  <c r="J158" i="16"/>
  <c r="J157" i="16"/>
  <c r="K156" i="16" s="1"/>
  <c r="J156" i="16"/>
  <c r="J155" i="16"/>
  <c r="K155" i="16" s="1"/>
  <c r="J154" i="16"/>
  <c r="J153" i="16"/>
  <c r="J152" i="16"/>
  <c r="J151" i="16"/>
  <c r="K151" i="16"/>
  <c r="J150" i="16"/>
  <c r="J149" i="16"/>
  <c r="J148" i="16"/>
  <c r="J147" i="16"/>
  <c r="K147" i="16" s="1"/>
  <c r="J145" i="16"/>
  <c r="J144" i="16"/>
  <c r="J143" i="16"/>
  <c r="K143" i="16"/>
  <c r="J142" i="16"/>
  <c r="J140" i="16"/>
  <c r="J141" i="16"/>
  <c r="J139" i="16"/>
  <c r="K139" i="16" s="1"/>
  <c r="J138" i="16"/>
  <c r="J137" i="16"/>
  <c r="J136" i="16"/>
  <c r="J135" i="16"/>
  <c r="K135" i="16" s="1"/>
  <c r="J133" i="16"/>
  <c r="J132" i="16"/>
  <c r="K132" i="16" s="1"/>
  <c r="J131" i="16"/>
  <c r="K131" i="16" s="1"/>
  <c r="J130" i="16"/>
  <c r="J129" i="16"/>
  <c r="J128" i="16"/>
  <c r="J127" i="16"/>
  <c r="K127" i="16" s="1"/>
  <c r="J126" i="16"/>
  <c r="J124" i="16"/>
  <c r="J125" i="16"/>
  <c r="J123" i="16"/>
  <c r="K123" i="16" s="1"/>
  <c r="J122" i="16"/>
  <c r="J121" i="16"/>
  <c r="J120" i="16"/>
  <c r="J119" i="16"/>
  <c r="K119" i="16" s="1"/>
  <c r="J118" i="16"/>
  <c r="J117" i="16"/>
  <c r="J116" i="16"/>
  <c r="J115" i="16"/>
  <c r="K115" i="16" s="1"/>
  <c r="J114" i="16"/>
  <c r="J113" i="16"/>
  <c r="J112" i="16"/>
  <c r="J111" i="16"/>
  <c r="K111" i="16" s="1"/>
  <c r="J110" i="16"/>
  <c r="J109" i="16"/>
  <c r="J108" i="16"/>
  <c r="J107" i="16"/>
  <c r="K107" i="16"/>
  <c r="J106" i="16"/>
  <c r="K104" i="16" s="1"/>
  <c r="J105" i="16"/>
  <c r="J104" i="16"/>
  <c r="L104" i="16"/>
  <c r="J103" i="16"/>
  <c r="K103" i="16" s="1"/>
  <c r="J101" i="16"/>
  <c r="J100" i="16"/>
  <c r="J99" i="16"/>
  <c r="K99" i="16" s="1"/>
  <c r="J97" i="16"/>
  <c r="J96" i="16"/>
  <c r="J95" i="16"/>
  <c r="K95" i="16" s="1"/>
  <c r="J93" i="16"/>
  <c r="J92" i="16"/>
  <c r="J91" i="16"/>
  <c r="K91" i="16" s="1"/>
  <c r="J90" i="16"/>
  <c r="J89" i="16"/>
  <c r="K88" i="16" s="1"/>
  <c r="J88" i="16"/>
  <c r="J87" i="16"/>
  <c r="K87" i="16" s="1"/>
  <c r="J86" i="16"/>
  <c r="J85" i="16"/>
  <c r="J84" i="16"/>
  <c r="J83" i="16"/>
  <c r="K83" i="16" s="1"/>
  <c r="J82" i="16"/>
  <c r="J81" i="16"/>
  <c r="J80" i="16"/>
  <c r="J79" i="16"/>
  <c r="K79" i="16" s="1"/>
  <c r="J78" i="16"/>
  <c r="J77" i="16"/>
  <c r="J76" i="16"/>
  <c r="J75" i="16"/>
  <c r="K75" i="16" s="1"/>
  <c r="J74" i="16"/>
  <c r="J73" i="16"/>
  <c r="J72" i="16"/>
  <c r="J71" i="16"/>
  <c r="K71" i="16" s="1"/>
  <c r="J70" i="16"/>
  <c r="J69" i="16"/>
  <c r="J68" i="16"/>
  <c r="J67" i="16"/>
  <c r="K67" i="16" s="1"/>
  <c r="J66" i="16"/>
  <c r="J65" i="16"/>
  <c r="J64" i="16"/>
  <c r="J63" i="16"/>
  <c r="K63" i="16" s="1"/>
  <c r="J62" i="16"/>
  <c r="J61" i="16"/>
  <c r="J60" i="16"/>
  <c r="K60" i="16" s="1"/>
  <c r="J59" i="16"/>
  <c r="K59" i="16" s="1"/>
  <c r="J58" i="16"/>
  <c r="J57" i="16"/>
  <c r="J56" i="16"/>
  <c r="J55" i="16"/>
  <c r="K55" i="16" s="1"/>
  <c r="J53" i="16"/>
  <c r="J52" i="16"/>
  <c r="J51" i="16"/>
  <c r="K51" i="16" s="1"/>
  <c r="J49" i="16"/>
  <c r="J48" i="16"/>
  <c r="J47" i="16"/>
  <c r="K47" i="16" s="1"/>
  <c r="J45" i="16"/>
  <c r="J44" i="16"/>
  <c r="K44" i="16" s="1"/>
  <c r="J43" i="16"/>
  <c r="K43" i="16" s="1"/>
  <c r="J41" i="16"/>
  <c r="J40" i="16"/>
  <c r="J39" i="16"/>
  <c r="K39" i="16" s="1"/>
  <c r="J38" i="16"/>
  <c r="J37" i="16"/>
  <c r="J36" i="16"/>
  <c r="J35" i="16"/>
  <c r="K35" i="16" s="1"/>
  <c r="J34" i="16"/>
  <c r="J33" i="16"/>
  <c r="J32" i="16"/>
  <c r="J31" i="16"/>
  <c r="K31" i="16" s="1"/>
  <c r="J30" i="16"/>
  <c r="J29" i="16"/>
  <c r="J28" i="16"/>
  <c r="J27" i="16"/>
  <c r="K27" i="16" s="1"/>
  <c r="J26" i="16"/>
  <c r="J25" i="16"/>
  <c r="J24" i="16"/>
  <c r="J23" i="16"/>
  <c r="K23" i="16" s="1"/>
  <c r="J22" i="16"/>
  <c r="J21" i="16"/>
  <c r="J20" i="16"/>
  <c r="J19" i="16"/>
  <c r="K19" i="16"/>
  <c r="J17" i="16"/>
  <c r="J16" i="16"/>
  <c r="J15" i="16"/>
  <c r="K15" i="16"/>
  <c r="J13" i="16"/>
  <c r="J12" i="16"/>
  <c r="J11" i="16"/>
  <c r="K11" i="16"/>
  <c r="J10" i="16"/>
  <c r="K8" i="16" s="1"/>
  <c r="J9" i="16"/>
  <c r="J8" i="16"/>
  <c r="J7" i="16"/>
  <c r="K7" i="16" s="1"/>
  <c r="J6" i="16"/>
  <c r="J5" i="16"/>
  <c r="J4" i="16"/>
  <c r="J215" i="14"/>
  <c r="K215" i="14" s="1"/>
  <c r="J214" i="14"/>
  <c r="J213" i="14"/>
  <c r="J212" i="14"/>
  <c r="J211" i="14"/>
  <c r="K211" i="14" s="1"/>
  <c r="J210" i="14"/>
  <c r="J209" i="14"/>
  <c r="J208" i="14"/>
  <c r="J207" i="14"/>
  <c r="K207" i="14" s="1"/>
  <c r="J206" i="14"/>
  <c r="J205" i="14"/>
  <c r="J204" i="14"/>
  <c r="J203" i="14"/>
  <c r="K203" i="14" s="1"/>
  <c r="J202" i="14"/>
  <c r="J201" i="14"/>
  <c r="J200" i="14"/>
  <c r="J199" i="14"/>
  <c r="K199" i="14" s="1"/>
  <c r="J198" i="14"/>
  <c r="J197" i="14"/>
  <c r="J196" i="14"/>
  <c r="J195" i="14"/>
  <c r="K195" i="14" s="1"/>
  <c r="J194" i="14"/>
  <c r="J193" i="14"/>
  <c r="J192" i="14"/>
  <c r="J191" i="14"/>
  <c r="K191" i="14" s="1"/>
  <c r="J188" i="14"/>
  <c r="J189" i="14"/>
  <c r="J190" i="14"/>
  <c r="J187" i="14"/>
  <c r="K187" i="14" s="1"/>
  <c r="J185" i="14"/>
  <c r="J184" i="14"/>
  <c r="J183" i="14"/>
  <c r="K183" i="14" s="1"/>
  <c r="J182" i="14"/>
  <c r="J181" i="14"/>
  <c r="J180" i="14"/>
  <c r="J179" i="14"/>
  <c r="K179" i="14" s="1"/>
  <c r="J178" i="14"/>
  <c r="K176" i="14" s="1"/>
  <c r="J177" i="14"/>
  <c r="J176" i="14"/>
  <c r="J175" i="14"/>
  <c r="K175" i="14" s="1"/>
  <c r="J174" i="14"/>
  <c r="K172" i="14" s="1"/>
  <c r="L172" i="14" s="1"/>
  <c r="J173" i="14"/>
  <c r="J172" i="14"/>
  <c r="J171" i="14"/>
  <c r="K171" i="14" s="1"/>
  <c r="J169" i="14"/>
  <c r="K168" i="14" s="1"/>
  <c r="L168" i="14" s="1"/>
  <c r="J168" i="14"/>
  <c r="J167" i="14"/>
  <c r="K167" i="14" s="1"/>
  <c r="J165" i="14"/>
  <c r="J164" i="14"/>
  <c r="J163" i="14"/>
  <c r="K163" i="14" s="1"/>
  <c r="J162" i="14"/>
  <c r="J161" i="14"/>
  <c r="J160" i="14"/>
  <c r="J159" i="14"/>
  <c r="K159" i="14" s="1"/>
  <c r="J158" i="14"/>
  <c r="J157" i="14"/>
  <c r="J156" i="14"/>
  <c r="J155" i="14"/>
  <c r="K155" i="14" s="1"/>
  <c r="J154" i="14"/>
  <c r="J153" i="14"/>
  <c r="J152" i="14"/>
  <c r="J151" i="14"/>
  <c r="K151" i="14" s="1"/>
  <c r="J150" i="14"/>
  <c r="J148" i="14"/>
  <c r="J149" i="14"/>
  <c r="J147" i="14"/>
  <c r="K147" i="14" s="1"/>
  <c r="J145" i="14"/>
  <c r="J144" i="14"/>
  <c r="J143" i="14"/>
  <c r="K143" i="14" s="1"/>
  <c r="J142" i="14"/>
  <c r="J141" i="14"/>
  <c r="J140" i="14"/>
  <c r="J139" i="14"/>
  <c r="K139" i="14" s="1"/>
  <c r="J138" i="14"/>
  <c r="J137" i="14"/>
  <c r="J136" i="14"/>
  <c r="J135" i="14"/>
  <c r="K135" i="14" s="1"/>
  <c r="J133" i="14"/>
  <c r="J132" i="14"/>
  <c r="J131" i="14"/>
  <c r="K131" i="14" s="1"/>
  <c r="J130" i="14"/>
  <c r="J129" i="14"/>
  <c r="J128" i="14"/>
  <c r="K128" i="14" s="1"/>
  <c r="J127" i="14"/>
  <c r="K127" i="14" s="1"/>
  <c r="J125" i="14"/>
  <c r="J124" i="14"/>
  <c r="J123" i="14"/>
  <c r="K123" i="14" s="1"/>
  <c r="J121" i="14"/>
  <c r="J120" i="14"/>
  <c r="J119" i="14"/>
  <c r="K119" i="14" s="1"/>
  <c r="J118" i="14"/>
  <c r="J117" i="14"/>
  <c r="J116" i="14"/>
  <c r="J115" i="14"/>
  <c r="K115" i="14" s="1"/>
  <c r="J114" i="14"/>
  <c r="J113" i="14"/>
  <c r="J112" i="14"/>
  <c r="J111" i="14"/>
  <c r="K111" i="14" s="1"/>
  <c r="J110" i="14"/>
  <c r="K108" i="14" s="1"/>
  <c r="L108" i="14" s="1"/>
  <c r="J109" i="14"/>
  <c r="J108" i="14"/>
  <c r="J107" i="14"/>
  <c r="K107" i="14"/>
  <c r="J106" i="14"/>
  <c r="J105" i="14"/>
  <c r="J104" i="14"/>
  <c r="J103" i="14"/>
  <c r="K103" i="14" s="1"/>
  <c r="J102" i="14"/>
  <c r="J101" i="14"/>
  <c r="J100" i="14"/>
  <c r="J99" i="14"/>
  <c r="K99" i="14" s="1"/>
  <c r="J97" i="14"/>
  <c r="J96" i="14"/>
  <c r="J95" i="14"/>
  <c r="K95" i="14" s="1"/>
  <c r="J94" i="14"/>
  <c r="J93" i="14"/>
  <c r="J92" i="14"/>
  <c r="J91" i="14"/>
  <c r="K91" i="14" s="1"/>
  <c r="J89" i="14"/>
  <c r="J88" i="14"/>
  <c r="J87" i="14"/>
  <c r="K87" i="14" s="1"/>
  <c r="J86" i="14"/>
  <c r="J85" i="14"/>
  <c r="J84" i="14"/>
  <c r="J83" i="14"/>
  <c r="K83" i="14" s="1"/>
  <c r="J81" i="14"/>
  <c r="J80" i="14"/>
  <c r="J79" i="14"/>
  <c r="K79" i="14" s="1"/>
  <c r="J78" i="14"/>
  <c r="J77" i="14"/>
  <c r="K76" i="14" s="1"/>
  <c r="J76" i="14"/>
  <c r="J75" i="14"/>
  <c r="K75" i="14" s="1"/>
  <c r="J74" i="14"/>
  <c r="J72" i="14"/>
  <c r="J73" i="14"/>
  <c r="J71" i="14"/>
  <c r="K71" i="14" s="1"/>
  <c r="J68" i="14"/>
  <c r="J69" i="14"/>
  <c r="J70" i="14"/>
  <c r="J67" i="14"/>
  <c r="K67" i="14" s="1"/>
  <c r="J66" i="14"/>
  <c r="J64" i="14"/>
  <c r="K64" i="14" s="1"/>
  <c r="L64" i="14" s="1"/>
  <c r="J65" i="14"/>
  <c r="J63" i="14"/>
  <c r="K63" i="14" s="1"/>
  <c r="J62" i="14"/>
  <c r="J61" i="14"/>
  <c r="K60" i="14" s="1"/>
  <c r="L60" i="14" s="1"/>
  <c r="J60" i="14"/>
  <c r="J59" i="14"/>
  <c r="K59" i="14" s="1"/>
  <c r="J58" i="14"/>
  <c r="J57" i="14"/>
  <c r="J56" i="14"/>
  <c r="J55" i="14"/>
  <c r="K55" i="14" s="1"/>
  <c r="J54" i="14"/>
  <c r="J53" i="14"/>
  <c r="J52" i="14"/>
  <c r="J51" i="14"/>
  <c r="K51" i="14" s="1"/>
  <c r="J50" i="14"/>
  <c r="J49" i="14"/>
  <c r="J48" i="14"/>
  <c r="J47" i="14"/>
  <c r="K47" i="14" s="1"/>
  <c r="J46" i="14"/>
  <c r="J45" i="14"/>
  <c r="J44" i="14"/>
  <c r="J43" i="14"/>
  <c r="K43" i="14" s="1"/>
  <c r="J41" i="14"/>
  <c r="J40" i="14"/>
  <c r="J39" i="14"/>
  <c r="K39" i="14" s="1"/>
  <c r="J38" i="14"/>
  <c r="J37" i="14"/>
  <c r="J36" i="14"/>
  <c r="J35" i="14"/>
  <c r="K35" i="14" s="1"/>
  <c r="J33" i="14"/>
  <c r="J32" i="14"/>
  <c r="J31" i="14"/>
  <c r="K31" i="14" s="1"/>
  <c r="J30" i="14"/>
  <c r="J29" i="14"/>
  <c r="J28" i="14"/>
  <c r="J27" i="14"/>
  <c r="K27" i="14" s="1"/>
  <c r="J26" i="14"/>
  <c r="J25" i="14"/>
  <c r="J24" i="14"/>
  <c r="J23" i="14"/>
  <c r="K23" i="14" s="1"/>
  <c r="J22" i="14"/>
  <c r="J21" i="14"/>
  <c r="J20" i="14"/>
  <c r="J19" i="14"/>
  <c r="K19" i="14" s="1"/>
  <c r="J17" i="14"/>
  <c r="J16" i="14"/>
  <c r="J15" i="14"/>
  <c r="K15" i="14" s="1"/>
  <c r="J14" i="14"/>
  <c r="J13" i="14"/>
  <c r="J12" i="14"/>
  <c r="J11" i="14"/>
  <c r="K11" i="14" s="1"/>
  <c r="J10" i="14"/>
  <c r="J9" i="14"/>
  <c r="J8" i="14"/>
  <c r="J7" i="14"/>
  <c r="K7" i="14" s="1"/>
  <c r="J6" i="14"/>
  <c r="J5" i="14"/>
  <c r="J4" i="14"/>
  <c r="J215" i="13"/>
  <c r="K215" i="13" s="1"/>
  <c r="J214" i="13"/>
  <c r="J213" i="13"/>
  <c r="J212" i="13"/>
  <c r="J211" i="13"/>
  <c r="K211" i="13"/>
  <c r="J209" i="13"/>
  <c r="J208" i="13"/>
  <c r="J207" i="13"/>
  <c r="K207" i="13"/>
  <c r="J206" i="13"/>
  <c r="J205" i="13"/>
  <c r="J204" i="13"/>
  <c r="K204" i="13"/>
  <c r="L204" i="13" s="1"/>
  <c r="J203" i="13"/>
  <c r="K203" i="13" s="1"/>
  <c r="J202" i="13"/>
  <c r="J201" i="13"/>
  <c r="K200" i="13" s="1"/>
  <c r="J200" i="13"/>
  <c r="J199" i="13"/>
  <c r="K199" i="13" s="1"/>
  <c r="J198" i="13"/>
  <c r="J197" i="13"/>
  <c r="J196" i="13"/>
  <c r="J195" i="13"/>
  <c r="K195" i="13" s="1"/>
  <c r="J194" i="13"/>
  <c r="J193" i="13"/>
  <c r="J192" i="13"/>
  <c r="J191" i="13"/>
  <c r="K191" i="13" s="1"/>
  <c r="J190" i="13"/>
  <c r="J189" i="13"/>
  <c r="J188" i="13"/>
  <c r="J187" i="13"/>
  <c r="K187" i="13"/>
  <c r="J186" i="13"/>
  <c r="J185" i="13"/>
  <c r="J184" i="13"/>
  <c r="J183" i="13"/>
  <c r="K183" i="13" s="1"/>
  <c r="J182" i="13"/>
  <c r="J181" i="13"/>
  <c r="J180" i="13"/>
  <c r="J179" i="13"/>
  <c r="K179" i="13" s="1"/>
  <c r="J176" i="13"/>
  <c r="J177" i="13"/>
  <c r="J178" i="13"/>
  <c r="J175" i="13"/>
  <c r="K175" i="13" s="1"/>
  <c r="J174" i="13"/>
  <c r="J173" i="13"/>
  <c r="J172" i="13"/>
  <c r="K172" i="13" s="1"/>
  <c r="L172" i="13" s="1"/>
  <c r="J171" i="13"/>
  <c r="K171" i="13" s="1"/>
  <c r="J170" i="13"/>
  <c r="J169" i="13"/>
  <c r="J168" i="13"/>
  <c r="K168" i="13" s="1"/>
  <c r="J167" i="13"/>
  <c r="K167" i="13"/>
  <c r="J166" i="13"/>
  <c r="J165" i="13"/>
  <c r="J164" i="13"/>
  <c r="J163" i="13"/>
  <c r="K163" i="13" s="1"/>
  <c r="J161" i="13"/>
  <c r="J160" i="13"/>
  <c r="K160" i="13" s="1"/>
  <c r="J159" i="13"/>
  <c r="K159" i="13" s="1"/>
  <c r="J158" i="13"/>
  <c r="J157" i="13"/>
  <c r="J156" i="13"/>
  <c r="J155" i="13"/>
  <c r="K155" i="13" s="1"/>
  <c r="J154" i="13"/>
  <c r="J153" i="13"/>
  <c r="J152" i="13"/>
  <c r="K152" i="13" s="1"/>
  <c r="J151" i="13"/>
  <c r="K151" i="13" s="1"/>
  <c r="J150" i="13"/>
  <c r="J149" i="13"/>
  <c r="K148" i="13" s="1"/>
  <c r="J148" i="13"/>
  <c r="J147" i="13"/>
  <c r="K147" i="13" s="1"/>
  <c r="J145" i="13"/>
  <c r="J144" i="13"/>
  <c r="J143" i="13"/>
  <c r="K143" i="13" s="1"/>
  <c r="J142" i="13"/>
  <c r="J141" i="13"/>
  <c r="J140" i="13"/>
  <c r="K140" i="13" s="1"/>
  <c r="L140" i="13" s="1"/>
  <c r="J139" i="13"/>
  <c r="K139" i="13" s="1"/>
  <c r="J137" i="13"/>
  <c r="J136" i="13"/>
  <c r="K136" i="13" s="1"/>
  <c r="J135" i="13"/>
  <c r="K135" i="13" s="1"/>
  <c r="J133" i="13"/>
  <c r="J132" i="13"/>
  <c r="J131" i="13"/>
  <c r="K131" i="13" s="1"/>
  <c r="J130" i="13"/>
  <c r="J129" i="13"/>
  <c r="J128" i="13"/>
  <c r="K128" i="13" s="1"/>
  <c r="J127" i="13"/>
  <c r="K127" i="13" s="1"/>
  <c r="J125" i="13"/>
  <c r="J124" i="13"/>
  <c r="K124" i="13" s="1"/>
  <c r="J123" i="13"/>
  <c r="K123" i="13" s="1"/>
  <c r="J122" i="13"/>
  <c r="J121" i="13"/>
  <c r="J120" i="13"/>
  <c r="K120" i="13" s="1"/>
  <c r="J119" i="13"/>
  <c r="K119" i="13"/>
  <c r="J118" i="13"/>
  <c r="J117" i="13"/>
  <c r="J116" i="13"/>
  <c r="J115" i="13"/>
  <c r="K115" i="13" s="1"/>
  <c r="J114" i="13"/>
  <c r="J113" i="13"/>
  <c r="J112" i="13"/>
  <c r="J111" i="13"/>
  <c r="K111" i="13" s="1"/>
  <c r="J110" i="13"/>
  <c r="J109" i="13"/>
  <c r="J108" i="13"/>
  <c r="J107" i="13"/>
  <c r="K107" i="13" s="1"/>
  <c r="J106" i="13"/>
  <c r="J105" i="13"/>
  <c r="J104" i="13"/>
  <c r="J103" i="13"/>
  <c r="K103" i="13" s="1"/>
  <c r="J102" i="13"/>
  <c r="J101" i="13"/>
  <c r="J100" i="13"/>
  <c r="J99" i="13"/>
  <c r="K99" i="13" s="1"/>
  <c r="J98" i="13"/>
  <c r="J97" i="13"/>
  <c r="J96" i="13"/>
  <c r="J95" i="13"/>
  <c r="K95" i="13" s="1"/>
  <c r="J94" i="13"/>
  <c r="J93" i="13"/>
  <c r="J92" i="13"/>
  <c r="J91" i="13"/>
  <c r="K91" i="13" s="1"/>
  <c r="J90" i="13"/>
  <c r="J89" i="13"/>
  <c r="J88" i="13"/>
  <c r="J87" i="13"/>
  <c r="K87" i="13"/>
  <c r="J86" i="13"/>
  <c r="J85" i="13"/>
  <c r="J84" i="13"/>
  <c r="K84" i="13"/>
  <c r="L84" i="13" s="1"/>
  <c r="J83" i="13"/>
  <c r="K83" i="13" s="1"/>
  <c r="J82" i="13"/>
  <c r="J81" i="13"/>
  <c r="J80" i="13"/>
  <c r="J79" i="13"/>
  <c r="K79" i="13" s="1"/>
  <c r="J78" i="13"/>
  <c r="J77" i="13"/>
  <c r="J76" i="13"/>
  <c r="J75" i="13"/>
  <c r="K75" i="13" s="1"/>
  <c r="J74" i="13"/>
  <c r="J73" i="13"/>
  <c r="K72" i="13" s="1"/>
  <c r="J72" i="13"/>
  <c r="J71" i="13"/>
  <c r="K71" i="13" s="1"/>
  <c r="J70" i="13"/>
  <c r="J69" i="13"/>
  <c r="J68" i="13"/>
  <c r="J67" i="13"/>
  <c r="K67" i="13" s="1"/>
  <c r="J66" i="13"/>
  <c r="J64" i="13"/>
  <c r="K64" i="13"/>
  <c r="L64" i="13" s="1"/>
  <c r="J65" i="13"/>
  <c r="J63" i="13"/>
  <c r="K63" i="13" s="1"/>
  <c r="J62" i="13"/>
  <c r="J61" i="13"/>
  <c r="J60" i="13"/>
  <c r="J59" i="13"/>
  <c r="K59" i="13" s="1"/>
  <c r="J58" i="13"/>
  <c r="J57" i="13"/>
  <c r="J56" i="13"/>
  <c r="J55" i="13"/>
  <c r="K55" i="13" s="1"/>
  <c r="J54" i="13"/>
  <c r="J53" i="13"/>
  <c r="J52" i="13"/>
  <c r="J51" i="13"/>
  <c r="K51" i="13"/>
  <c r="J50" i="13"/>
  <c r="J49" i="13"/>
  <c r="J48" i="13"/>
  <c r="J47" i="13"/>
  <c r="K47" i="13" s="1"/>
  <c r="J46" i="13"/>
  <c r="J45" i="13"/>
  <c r="J44" i="13"/>
  <c r="K44" i="13" s="1"/>
  <c r="J43" i="13"/>
  <c r="K43" i="13" s="1"/>
  <c r="J41" i="13"/>
  <c r="J40" i="13"/>
  <c r="K40" i="13" s="1"/>
  <c r="J39" i="13"/>
  <c r="K39" i="13" s="1"/>
  <c r="J38" i="13"/>
  <c r="J37" i="13"/>
  <c r="K36" i="13"/>
  <c r="L36" i="13" s="1"/>
  <c r="J36" i="13"/>
  <c r="J35" i="13"/>
  <c r="K35" i="13" s="1"/>
  <c r="J33" i="13"/>
  <c r="J32" i="13"/>
  <c r="J31" i="13"/>
  <c r="K31" i="13" s="1"/>
  <c r="J30" i="13"/>
  <c r="J29" i="13"/>
  <c r="J28" i="13"/>
  <c r="K28" i="13" s="1"/>
  <c r="J27" i="13"/>
  <c r="K27" i="13" s="1"/>
  <c r="J26" i="13"/>
  <c r="J25" i="13"/>
  <c r="J24" i="13"/>
  <c r="K24" i="13" s="1"/>
  <c r="J23" i="13"/>
  <c r="K23" i="13" s="1"/>
  <c r="J22" i="13"/>
  <c r="J21" i="13"/>
  <c r="J20" i="13"/>
  <c r="J19" i="13"/>
  <c r="K19" i="13" s="1"/>
  <c r="J17" i="13"/>
  <c r="J16" i="13"/>
  <c r="K16" i="13" s="1"/>
  <c r="J15" i="13"/>
  <c r="K15" i="13" s="1"/>
  <c r="J14" i="13"/>
  <c r="J13" i="13"/>
  <c r="J12" i="13"/>
  <c r="K12" i="13" s="1"/>
  <c r="L12" i="13" s="1"/>
  <c r="J11" i="13"/>
  <c r="K11" i="13" s="1"/>
  <c r="J10" i="13"/>
  <c r="J9" i="13"/>
  <c r="J8" i="13"/>
  <c r="J7" i="13"/>
  <c r="K7" i="13" s="1"/>
  <c r="J6" i="13"/>
  <c r="J5" i="13"/>
  <c r="J4" i="13"/>
  <c r="J215" i="12"/>
  <c r="K215" i="12" s="1"/>
  <c r="J214" i="12"/>
  <c r="J213" i="12"/>
  <c r="J212" i="12"/>
  <c r="J211" i="12"/>
  <c r="K211" i="12" s="1"/>
  <c r="J210" i="12"/>
  <c r="J209" i="12"/>
  <c r="J208" i="12"/>
  <c r="J207" i="12"/>
  <c r="K207" i="12" s="1"/>
  <c r="J206" i="12"/>
  <c r="J205" i="12"/>
  <c r="J204" i="12"/>
  <c r="J203" i="12"/>
  <c r="K203" i="12" s="1"/>
  <c r="J202" i="12"/>
  <c r="J201" i="12"/>
  <c r="J200" i="12"/>
  <c r="J199" i="12"/>
  <c r="K199" i="12"/>
  <c r="J197" i="12"/>
  <c r="J196" i="12"/>
  <c r="J195" i="12"/>
  <c r="K195" i="12" s="1"/>
  <c r="J194" i="12"/>
  <c r="J193" i="12"/>
  <c r="J192" i="12"/>
  <c r="J191" i="12"/>
  <c r="K191" i="12"/>
  <c r="J190" i="12"/>
  <c r="J189" i="12"/>
  <c r="J188" i="12"/>
  <c r="J187" i="12"/>
  <c r="K187" i="12" s="1"/>
  <c r="J186" i="12"/>
  <c r="J185" i="12"/>
  <c r="J184" i="12"/>
  <c r="J183" i="12"/>
  <c r="K183" i="12" s="1"/>
  <c r="J182" i="12"/>
  <c r="J180" i="12"/>
  <c r="J181" i="12"/>
  <c r="J179" i="12"/>
  <c r="K179" i="12" s="1"/>
  <c r="J178" i="12"/>
  <c r="J177" i="12"/>
  <c r="K176" i="12"/>
  <c r="L176" i="12" s="1"/>
  <c r="J176" i="12"/>
  <c r="J175" i="12"/>
  <c r="K175" i="12" s="1"/>
  <c r="J174" i="12"/>
  <c r="J173" i="12"/>
  <c r="J172" i="12"/>
  <c r="J171" i="12"/>
  <c r="K171" i="12" s="1"/>
  <c r="J170" i="12"/>
  <c r="J169" i="12"/>
  <c r="J168" i="12"/>
  <c r="J167" i="12"/>
  <c r="K167" i="12"/>
  <c r="J166" i="12"/>
  <c r="J165" i="12"/>
  <c r="J164" i="12"/>
  <c r="J163" i="12"/>
  <c r="K163" i="12" s="1"/>
  <c r="J162" i="12"/>
  <c r="J161" i="12"/>
  <c r="J160" i="12"/>
  <c r="J159" i="12"/>
  <c r="K159" i="12" s="1"/>
  <c r="J158" i="12"/>
  <c r="J157" i="12"/>
  <c r="J156" i="12"/>
  <c r="J155" i="12"/>
  <c r="K155" i="12" s="1"/>
  <c r="J154" i="12"/>
  <c r="J153" i="12"/>
  <c r="J152" i="12"/>
  <c r="J151" i="12"/>
  <c r="K151" i="12" s="1"/>
  <c r="J150" i="12"/>
  <c r="J149" i="12"/>
  <c r="K148" i="12" s="1"/>
  <c r="J148" i="12"/>
  <c r="J147" i="12"/>
  <c r="K147" i="12" s="1"/>
  <c r="J146" i="12"/>
  <c r="J145" i="12"/>
  <c r="J144" i="12"/>
  <c r="J143" i="12"/>
  <c r="K143" i="12" s="1"/>
  <c r="J142" i="12"/>
  <c r="J141" i="12"/>
  <c r="J140" i="12"/>
  <c r="J139" i="12"/>
  <c r="K139" i="12" s="1"/>
  <c r="J138" i="12"/>
  <c r="J137" i="12"/>
  <c r="J136" i="12"/>
  <c r="J135" i="12"/>
  <c r="K135" i="12" s="1"/>
  <c r="J134" i="12"/>
  <c r="J133" i="12"/>
  <c r="J132" i="12"/>
  <c r="J131" i="12"/>
  <c r="K131" i="12"/>
  <c r="J130" i="12"/>
  <c r="J128" i="12"/>
  <c r="J129" i="12"/>
  <c r="J127" i="12"/>
  <c r="K127" i="12" s="1"/>
  <c r="J126" i="12"/>
  <c r="J125" i="12"/>
  <c r="J124" i="12"/>
  <c r="J123" i="12"/>
  <c r="K123" i="12" s="1"/>
  <c r="J122" i="12"/>
  <c r="J121" i="12"/>
  <c r="J120" i="12"/>
  <c r="J119" i="12"/>
  <c r="K119" i="12" s="1"/>
  <c r="J118" i="12"/>
  <c r="J117" i="12"/>
  <c r="J116" i="12"/>
  <c r="J115" i="12"/>
  <c r="K115" i="12" s="1"/>
  <c r="J114" i="12"/>
  <c r="J113" i="12"/>
  <c r="J112" i="12"/>
  <c r="J111" i="12"/>
  <c r="K111" i="12" s="1"/>
  <c r="J110" i="12"/>
  <c r="J109" i="12"/>
  <c r="J108" i="12"/>
  <c r="J107" i="12"/>
  <c r="K107" i="12"/>
  <c r="J106" i="12"/>
  <c r="J105" i="12"/>
  <c r="J104" i="12"/>
  <c r="J103" i="12"/>
  <c r="K103" i="12" s="1"/>
  <c r="J102" i="12"/>
  <c r="J101" i="12"/>
  <c r="J100" i="12"/>
  <c r="K100" i="12" s="1"/>
  <c r="L100" i="12" s="1"/>
  <c r="J99" i="12"/>
  <c r="K99" i="12" s="1"/>
  <c r="J98" i="12"/>
  <c r="J97" i="12"/>
  <c r="J96" i="12"/>
  <c r="J95" i="12"/>
  <c r="K95" i="12" s="1"/>
  <c r="J94" i="12"/>
  <c r="J93" i="12"/>
  <c r="J92" i="12"/>
  <c r="J91" i="12"/>
  <c r="K91" i="12" s="1"/>
  <c r="J90" i="12"/>
  <c r="J89" i="12"/>
  <c r="K88" i="12" s="1"/>
  <c r="J88" i="12"/>
  <c r="J87" i="12"/>
  <c r="K87" i="12"/>
  <c r="J86" i="12"/>
  <c r="J85" i="12"/>
  <c r="J84" i="12"/>
  <c r="J83" i="12"/>
  <c r="K83" i="12" s="1"/>
  <c r="J82" i="12"/>
  <c r="J81" i="12"/>
  <c r="J80" i="12"/>
  <c r="J79" i="12"/>
  <c r="K79" i="12" s="1"/>
  <c r="J78" i="12"/>
  <c r="J77" i="12"/>
  <c r="J76" i="12"/>
  <c r="J75" i="12"/>
  <c r="K75" i="12" s="1"/>
  <c r="J74" i="12"/>
  <c r="J73" i="12"/>
  <c r="J72" i="12"/>
  <c r="J71" i="12"/>
  <c r="K71" i="12" s="1"/>
  <c r="J70" i="12"/>
  <c r="J69" i="12"/>
  <c r="J68" i="12"/>
  <c r="J67" i="12"/>
  <c r="K67" i="12" s="1"/>
  <c r="J66" i="12"/>
  <c r="J65" i="12"/>
  <c r="J64" i="12"/>
  <c r="J63" i="12"/>
  <c r="K63" i="12" s="1"/>
  <c r="J62" i="12"/>
  <c r="J61" i="12"/>
  <c r="K60" i="12" s="1"/>
  <c r="J60" i="12"/>
  <c r="J59" i="12"/>
  <c r="K59" i="12"/>
  <c r="J58" i="12"/>
  <c r="J57" i="12"/>
  <c r="J56" i="12"/>
  <c r="J55" i="12"/>
  <c r="K55" i="12" s="1"/>
  <c r="J53" i="12"/>
  <c r="J52" i="12"/>
  <c r="J51" i="12"/>
  <c r="K51" i="12" s="1"/>
  <c r="J50" i="12"/>
  <c r="J49" i="12"/>
  <c r="J48" i="12"/>
  <c r="J47" i="12"/>
  <c r="K47" i="12" s="1"/>
  <c r="J46" i="12"/>
  <c r="J45" i="12"/>
  <c r="J44" i="12"/>
  <c r="K44" i="12" s="1"/>
  <c r="L44" i="12" s="1"/>
  <c r="J43" i="12"/>
  <c r="K43" i="12" s="1"/>
  <c r="J42" i="12"/>
  <c r="J41" i="12"/>
  <c r="J40" i="12"/>
  <c r="J39" i="12"/>
  <c r="K39" i="12" s="1"/>
  <c r="J38" i="12"/>
  <c r="J37" i="12"/>
  <c r="J36" i="12"/>
  <c r="J35" i="12"/>
  <c r="K35" i="12" s="1"/>
  <c r="J34" i="12"/>
  <c r="J33" i="12"/>
  <c r="J32" i="12"/>
  <c r="J31" i="12"/>
  <c r="K31" i="12"/>
  <c r="J30" i="12"/>
  <c r="J29" i="12"/>
  <c r="J28" i="12"/>
  <c r="J27" i="12"/>
  <c r="K27" i="12" s="1"/>
  <c r="J24" i="12"/>
  <c r="J25" i="12"/>
  <c r="J26" i="12"/>
  <c r="J23" i="12"/>
  <c r="K23" i="12" s="1"/>
  <c r="J22" i="12"/>
  <c r="J21" i="12"/>
  <c r="J20" i="12"/>
  <c r="J19" i="12"/>
  <c r="K19" i="12" s="1"/>
  <c r="J18" i="12"/>
  <c r="K16" i="12"/>
  <c r="J17" i="12"/>
  <c r="J16" i="12"/>
  <c r="J15" i="12"/>
  <c r="K15" i="12"/>
  <c r="J14" i="12"/>
  <c r="J13" i="12"/>
  <c r="J12" i="12"/>
  <c r="K12" i="12"/>
  <c r="L12" i="12" s="1"/>
  <c r="J11" i="12"/>
  <c r="K11" i="12" s="1"/>
  <c r="J10" i="12"/>
  <c r="J9" i="12"/>
  <c r="J8" i="12"/>
  <c r="J7" i="12"/>
  <c r="K7" i="12" s="1"/>
  <c r="J6" i="12"/>
  <c r="J5" i="12"/>
  <c r="J4" i="12"/>
  <c r="K4" i="12" s="1"/>
  <c r="J215" i="11"/>
  <c r="K215" i="11" s="1"/>
  <c r="J214" i="11"/>
  <c r="J213" i="11"/>
  <c r="J212" i="11"/>
  <c r="J211" i="11"/>
  <c r="K211" i="11" s="1"/>
  <c r="J210" i="11"/>
  <c r="J208" i="11"/>
  <c r="J209" i="11"/>
  <c r="J207" i="11"/>
  <c r="K207" i="11" s="1"/>
  <c r="J206" i="11"/>
  <c r="J205" i="11"/>
  <c r="J204" i="11"/>
  <c r="J203" i="11"/>
  <c r="K203" i="11" s="1"/>
  <c r="J202" i="11"/>
  <c r="J201" i="11"/>
  <c r="J200" i="11"/>
  <c r="J199" i="11"/>
  <c r="K199" i="11" s="1"/>
  <c r="J198" i="11"/>
  <c r="J197" i="11"/>
  <c r="K196" i="11" s="1"/>
  <c r="L196" i="11" s="1"/>
  <c r="J196" i="11"/>
  <c r="J195" i="11"/>
  <c r="K195" i="11" s="1"/>
  <c r="J194" i="11"/>
  <c r="J193" i="11"/>
  <c r="J192" i="11"/>
  <c r="J191" i="11"/>
  <c r="K191" i="11" s="1"/>
  <c r="J190" i="11"/>
  <c r="J189" i="11"/>
  <c r="K188" i="11"/>
  <c r="J188" i="11"/>
  <c r="J187" i="11"/>
  <c r="K187" i="11" s="1"/>
  <c r="J186" i="11"/>
  <c r="J185" i="11"/>
  <c r="J184" i="11"/>
  <c r="J183" i="11"/>
  <c r="K183" i="11" s="1"/>
  <c r="J182" i="11"/>
  <c r="J181" i="11"/>
  <c r="J180" i="11"/>
  <c r="J179" i="11"/>
  <c r="K179" i="11" s="1"/>
  <c r="J178" i="11"/>
  <c r="J177" i="11"/>
  <c r="J176" i="11"/>
  <c r="J175" i="11"/>
  <c r="K175" i="11" s="1"/>
  <c r="J174" i="11"/>
  <c r="J173" i="11"/>
  <c r="J172" i="11"/>
  <c r="J171" i="11"/>
  <c r="K171" i="11"/>
  <c r="J169" i="11"/>
  <c r="K168" i="11" s="1"/>
  <c r="J168" i="11"/>
  <c r="J167" i="11"/>
  <c r="K167" i="11"/>
  <c r="J166" i="11"/>
  <c r="J165" i="11"/>
  <c r="J164" i="11"/>
  <c r="J163" i="11"/>
  <c r="K163" i="11" s="1"/>
  <c r="J162" i="11"/>
  <c r="J161" i="11"/>
  <c r="J160" i="11"/>
  <c r="J159" i="11"/>
  <c r="K159" i="11" s="1"/>
  <c r="J158" i="11"/>
  <c r="J157" i="11"/>
  <c r="J156" i="11"/>
  <c r="K156" i="11" s="1"/>
  <c r="J155" i="11"/>
  <c r="K155" i="11" s="1"/>
  <c r="J154" i="11"/>
  <c r="J153" i="11"/>
  <c r="J152" i="11"/>
  <c r="J151" i="11"/>
  <c r="K151" i="11" s="1"/>
  <c r="J150" i="11"/>
  <c r="J149" i="11"/>
  <c r="J148" i="11"/>
  <c r="J147" i="11"/>
  <c r="K147" i="11" s="1"/>
  <c r="J146" i="11"/>
  <c r="J145" i="11"/>
  <c r="J144" i="11"/>
  <c r="J143" i="11"/>
  <c r="K143" i="11" s="1"/>
  <c r="J142" i="11"/>
  <c r="J141" i="11"/>
  <c r="J140" i="11"/>
  <c r="J139" i="11"/>
  <c r="K139" i="11"/>
  <c r="J138" i="11"/>
  <c r="J137" i="11"/>
  <c r="J136" i="11"/>
  <c r="J135" i="11"/>
  <c r="K135" i="11" s="1"/>
  <c r="J134" i="11"/>
  <c r="J133" i="11"/>
  <c r="J132" i="11"/>
  <c r="J131" i="11"/>
  <c r="K131" i="11" s="1"/>
  <c r="J130" i="11"/>
  <c r="J129" i="11"/>
  <c r="J128" i="11"/>
  <c r="J127" i="11"/>
  <c r="K127" i="11" s="1"/>
  <c r="J126" i="11"/>
  <c r="J125" i="11"/>
  <c r="J124" i="11"/>
  <c r="J123" i="11"/>
  <c r="K123" i="11" s="1"/>
  <c r="J122" i="11"/>
  <c r="J121" i="11"/>
  <c r="J120" i="11"/>
  <c r="J119" i="11"/>
  <c r="K119" i="11" s="1"/>
  <c r="J118" i="11"/>
  <c r="J117" i="11"/>
  <c r="J116" i="11"/>
  <c r="K116" i="11" s="1"/>
  <c r="J115" i="11"/>
  <c r="K115" i="11" s="1"/>
  <c r="J114" i="11"/>
  <c r="J113" i="11"/>
  <c r="J112" i="11"/>
  <c r="J111" i="11"/>
  <c r="K111" i="11" s="1"/>
  <c r="J110" i="11"/>
  <c r="J109" i="11"/>
  <c r="J108" i="11"/>
  <c r="K108" i="11" s="1"/>
  <c r="L108" i="11" s="1"/>
  <c r="J107" i="11"/>
  <c r="K107" i="11" s="1"/>
  <c r="J106" i="11"/>
  <c r="J105" i="11"/>
  <c r="J104" i="11"/>
  <c r="J103" i="11"/>
  <c r="K103" i="11"/>
  <c r="J102" i="11"/>
  <c r="J101" i="11"/>
  <c r="J100" i="11"/>
  <c r="J99" i="11"/>
  <c r="K99" i="11" s="1"/>
  <c r="J98" i="11"/>
  <c r="J97" i="11"/>
  <c r="J96" i="11"/>
  <c r="J95" i="11"/>
  <c r="K95" i="11" s="1"/>
  <c r="J94" i="11"/>
  <c r="J93" i="11"/>
  <c r="J92" i="11"/>
  <c r="K92" i="11" s="1"/>
  <c r="L92" i="11" s="1"/>
  <c r="J91" i="11"/>
  <c r="K91" i="11" s="1"/>
  <c r="J90" i="11"/>
  <c r="J89" i="11"/>
  <c r="J88" i="11"/>
  <c r="J87" i="11"/>
  <c r="K87" i="11" s="1"/>
  <c r="J86" i="11"/>
  <c r="J85" i="11"/>
  <c r="J84" i="11"/>
  <c r="K84" i="11" s="1"/>
  <c r="L84" i="11" s="1"/>
  <c r="J83" i="11"/>
  <c r="K83" i="11" s="1"/>
  <c r="J82" i="11"/>
  <c r="J81" i="11"/>
  <c r="J80" i="11"/>
  <c r="K80" i="11" s="1"/>
  <c r="L80" i="11" s="1"/>
  <c r="J79" i="11"/>
  <c r="K79" i="11" s="1"/>
  <c r="J78" i="11"/>
  <c r="J77" i="11"/>
  <c r="J76" i="11"/>
  <c r="J75" i="11"/>
  <c r="K75" i="11" s="1"/>
  <c r="J74" i="11"/>
  <c r="J73" i="11"/>
  <c r="J72" i="11"/>
  <c r="J71" i="11"/>
  <c r="K71" i="11"/>
  <c r="J70" i="11"/>
  <c r="J69" i="11"/>
  <c r="J68" i="11"/>
  <c r="J67" i="11"/>
  <c r="K67" i="11" s="1"/>
  <c r="J66" i="11"/>
  <c r="J65" i="11"/>
  <c r="J64" i="11"/>
  <c r="J63" i="11"/>
  <c r="K63" i="11" s="1"/>
  <c r="J62" i="11"/>
  <c r="J61" i="11"/>
  <c r="J60" i="11"/>
  <c r="J59" i="11"/>
  <c r="K59" i="11" s="1"/>
  <c r="J58" i="11"/>
  <c r="J57" i="11"/>
  <c r="J56" i="11"/>
  <c r="K56" i="11" s="1"/>
  <c r="L56" i="11" s="1"/>
  <c r="J55" i="11"/>
  <c r="K55" i="11" s="1"/>
  <c r="J54" i="11"/>
  <c r="J53" i="11"/>
  <c r="J52" i="11"/>
  <c r="K52" i="11" s="1"/>
  <c r="J51" i="11"/>
  <c r="K51" i="11" s="1"/>
  <c r="J50" i="11"/>
  <c r="J49" i="11"/>
  <c r="J48" i="11"/>
  <c r="J47" i="11"/>
  <c r="K47" i="11" s="1"/>
  <c r="J46" i="11"/>
  <c r="J45" i="11"/>
  <c r="J44" i="11"/>
  <c r="J43" i="11"/>
  <c r="K43" i="11"/>
  <c r="J42" i="11"/>
  <c r="J41" i="11"/>
  <c r="J40" i="11"/>
  <c r="J39" i="11"/>
  <c r="K39" i="11" s="1"/>
  <c r="J38" i="11"/>
  <c r="J37" i="11"/>
  <c r="J36" i="11"/>
  <c r="J35" i="11"/>
  <c r="K35" i="11" s="1"/>
  <c r="J33" i="11"/>
  <c r="J32" i="11"/>
  <c r="J31" i="11"/>
  <c r="K31" i="11" s="1"/>
  <c r="J30" i="11"/>
  <c r="J29" i="11"/>
  <c r="J28" i="11"/>
  <c r="J27" i="11"/>
  <c r="K27" i="11"/>
  <c r="J26" i="11"/>
  <c r="J25" i="11"/>
  <c r="J24" i="11"/>
  <c r="K24" i="11" s="1"/>
  <c r="J23" i="11"/>
  <c r="K23" i="11" s="1"/>
  <c r="J22" i="11"/>
  <c r="J20" i="11"/>
  <c r="K20" i="11" s="1"/>
  <c r="J21" i="11"/>
  <c r="J19" i="11"/>
  <c r="K19" i="11" s="1"/>
  <c r="J18" i="11"/>
  <c r="K16" i="11" s="1"/>
  <c r="L16" i="11" s="1"/>
  <c r="J17" i="11"/>
  <c r="J16" i="11"/>
  <c r="J15" i="11"/>
  <c r="K15" i="11" s="1"/>
  <c r="J14" i="11"/>
  <c r="J13" i="11"/>
  <c r="J12" i="11"/>
  <c r="J11" i="11"/>
  <c r="K11" i="11"/>
  <c r="J10" i="11"/>
  <c r="J9" i="11"/>
  <c r="J8" i="11"/>
  <c r="J7" i="11"/>
  <c r="K7" i="11" s="1"/>
  <c r="J6" i="11"/>
  <c r="J5" i="11"/>
  <c r="J4" i="11"/>
  <c r="J215" i="10"/>
  <c r="K215" i="10" s="1"/>
  <c r="J214" i="10"/>
  <c r="J213" i="10"/>
  <c r="J212" i="10"/>
  <c r="K212" i="10" s="1"/>
  <c r="J211" i="10"/>
  <c r="K211" i="10"/>
  <c r="J210" i="10"/>
  <c r="J209" i="10"/>
  <c r="J208" i="10"/>
  <c r="J207" i="10"/>
  <c r="K207" i="10" s="1"/>
  <c r="J206" i="10"/>
  <c r="J205" i="10"/>
  <c r="J204" i="10"/>
  <c r="J203" i="10"/>
  <c r="K203" i="10"/>
  <c r="J202" i="10"/>
  <c r="J201" i="10"/>
  <c r="J200" i="10"/>
  <c r="J199" i="10"/>
  <c r="K199" i="10" s="1"/>
  <c r="J198" i="10"/>
  <c r="J197" i="10"/>
  <c r="J196" i="10"/>
  <c r="J195" i="10"/>
  <c r="K195" i="10" s="1"/>
  <c r="J194" i="10"/>
  <c r="J193" i="10"/>
  <c r="K192" i="10" s="1"/>
  <c r="J192" i="10"/>
  <c r="J191" i="10"/>
  <c r="K191" i="10" s="1"/>
  <c r="J190" i="10"/>
  <c r="J189" i="10"/>
  <c r="J188" i="10"/>
  <c r="J187" i="10"/>
  <c r="K187" i="10"/>
  <c r="J185" i="10"/>
  <c r="J184" i="10"/>
  <c r="J183" i="10"/>
  <c r="K183" i="10"/>
  <c r="J182" i="10"/>
  <c r="K180" i="10" s="1"/>
  <c r="J181" i="10"/>
  <c r="J180" i="10"/>
  <c r="J179" i="10"/>
  <c r="K179" i="10" s="1"/>
  <c r="J178" i="10"/>
  <c r="J177" i="10"/>
  <c r="J176" i="10"/>
  <c r="K176" i="10" s="1"/>
  <c r="L176" i="10" s="1"/>
  <c r="J175" i="10"/>
  <c r="K175" i="10" s="1"/>
  <c r="J174" i="10"/>
  <c r="J173" i="10"/>
  <c r="J172" i="10"/>
  <c r="J171" i="10"/>
  <c r="K171" i="10" s="1"/>
  <c r="J169" i="10"/>
  <c r="J168" i="10"/>
  <c r="J167" i="10"/>
  <c r="K167" i="10" s="1"/>
  <c r="J165" i="10"/>
  <c r="J164" i="10"/>
  <c r="J163" i="10"/>
  <c r="K163" i="10" s="1"/>
  <c r="J162" i="10"/>
  <c r="J161" i="10"/>
  <c r="J160" i="10"/>
  <c r="J159" i="10"/>
  <c r="K159" i="10" s="1"/>
  <c r="J158" i="10"/>
  <c r="J156" i="10"/>
  <c r="J157" i="10"/>
  <c r="J155" i="10"/>
  <c r="K155" i="10"/>
  <c r="J154" i="10"/>
  <c r="J153" i="10"/>
  <c r="J152" i="10"/>
  <c r="J151" i="10"/>
  <c r="K151" i="10" s="1"/>
  <c r="J150" i="10"/>
  <c r="J149" i="10"/>
  <c r="J148" i="10"/>
  <c r="J147" i="10"/>
  <c r="K147" i="10" s="1"/>
  <c r="J146" i="10"/>
  <c r="J145" i="10"/>
  <c r="J144" i="10"/>
  <c r="J143" i="10"/>
  <c r="K143" i="10" s="1"/>
  <c r="J142" i="10"/>
  <c r="J141" i="10"/>
  <c r="J140" i="10"/>
  <c r="J139" i="10"/>
  <c r="K139" i="10" s="1"/>
  <c r="J138" i="10"/>
  <c r="J137" i="10"/>
  <c r="J136" i="10"/>
  <c r="J135" i="10"/>
  <c r="K135" i="10" s="1"/>
  <c r="J133" i="10"/>
  <c r="J132" i="10"/>
  <c r="J131" i="10"/>
  <c r="K131" i="10" s="1"/>
  <c r="J130" i="10"/>
  <c r="J129" i="10"/>
  <c r="K128" i="10" s="1"/>
  <c r="J128" i="10"/>
  <c r="J127" i="10"/>
  <c r="K127" i="10" s="1"/>
  <c r="J125" i="10"/>
  <c r="J124" i="10"/>
  <c r="J123" i="10"/>
  <c r="K123" i="10" s="1"/>
  <c r="J121" i="10"/>
  <c r="J120" i="10"/>
  <c r="J119" i="10"/>
  <c r="K119" i="10" s="1"/>
  <c r="J118" i="10"/>
  <c r="J117" i="10"/>
  <c r="J116" i="10"/>
  <c r="J115" i="10"/>
  <c r="K115" i="10" s="1"/>
  <c r="J114" i="10"/>
  <c r="J112" i="10"/>
  <c r="J113" i="10"/>
  <c r="K112" i="10" s="1"/>
  <c r="L112" i="10" s="1"/>
  <c r="J111" i="10"/>
  <c r="K111" i="10" s="1"/>
  <c r="J110" i="10"/>
  <c r="J109" i="10"/>
  <c r="J108" i="10"/>
  <c r="J107" i="10"/>
  <c r="K107" i="10" s="1"/>
  <c r="J106" i="10"/>
  <c r="J105" i="10"/>
  <c r="J104" i="10"/>
  <c r="J103" i="10"/>
  <c r="K103" i="10" s="1"/>
  <c r="J102" i="10"/>
  <c r="J101" i="10"/>
  <c r="J100" i="10"/>
  <c r="J99" i="10"/>
  <c r="K99" i="10"/>
  <c r="J98" i="10"/>
  <c r="J97" i="10"/>
  <c r="J96" i="10"/>
  <c r="J95" i="10"/>
  <c r="K95" i="10" s="1"/>
  <c r="J94" i="10"/>
  <c r="J93" i="10"/>
  <c r="J92" i="10"/>
  <c r="J91" i="10"/>
  <c r="K91" i="10"/>
  <c r="J90" i="10"/>
  <c r="J89" i="10"/>
  <c r="J88" i="10"/>
  <c r="K88" i="10" s="1"/>
  <c r="L88" i="10" s="1"/>
  <c r="J87" i="10"/>
  <c r="K87" i="10" s="1"/>
  <c r="J86" i="10"/>
  <c r="J84" i="10"/>
  <c r="J85" i="10"/>
  <c r="K84" i="10" s="1"/>
  <c r="J83" i="10"/>
  <c r="K83" i="10" s="1"/>
  <c r="J81" i="10"/>
  <c r="J80" i="10"/>
  <c r="K80" i="10" s="1"/>
  <c r="J79" i="10"/>
  <c r="K79" i="10" s="1"/>
  <c r="J78" i="10"/>
  <c r="J76" i="10"/>
  <c r="K76" i="10"/>
  <c r="L76" i="10" s="1"/>
  <c r="J77" i="10"/>
  <c r="J75" i="10"/>
  <c r="K75" i="10"/>
  <c r="J74" i="10"/>
  <c r="J73" i="10"/>
  <c r="K72" i="10" s="1"/>
  <c r="L72" i="10" s="1"/>
  <c r="J72" i="10"/>
  <c r="J71" i="10"/>
  <c r="K71" i="10" s="1"/>
  <c r="J70" i="10"/>
  <c r="J69" i="10"/>
  <c r="J68" i="10"/>
  <c r="K68" i="10" s="1"/>
  <c r="J67" i="10"/>
  <c r="K67" i="10" s="1"/>
  <c r="J66" i="10"/>
  <c r="J65" i="10"/>
  <c r="J64" i="10"/>
  <c r="J63" i="10"/>
  <c r="K63" i="10" s="1"/>
  <c r="J62" i="10"/>
  <c r="J61" i="10"/>
  <c r="J60" i="10"/>
  <c r="J59" i="10"/>
  <c r="K59" i="10" s="1"/>
  <c r="J58" i="10"/>
  <c r="J57" i="10"/>
  <c r="K56" i="10" s="1"/>
  <c r="L56" i="10" s="1"/>
  <c r="J56" i="10"/>
  <c r="J55" i="10"/>
  <c r="K55" i="10"/>
  <c r="J53" i="10"/>
  <c r="J52" i="10"/>
  <c r="J51" i="10"/>
  <c r="K51" i="10"/>
  <c r="L48" i="10" s="1"/>
  <c r="J50" i="10"/>
  <c r="J49" i="10"/>
  <c r="J48" i="10"/>
  <c r="K48" i="10" s="1"/>
  <c r="J47" i="10"/>
  <c r="K47" i="10" s="1"/>
  <c r="J46" i="10"/>
  <c r="J45" i="10"/>
  <c r="K44" i="10" s="1"/>
  <c r="L44" i="10" s="1"/>
  <c r="J44" i="10"/>
  <c r="J43" i="10"/>
  <c r="K43" i="10" s="1"/>
  <c r="J42" i="10"/>
  <c r="J41" i="10"/>
  <c r="K40" i="10" s="1"/>
  <c r="L40" i="10" s="1"/>
  <c r="J40" i="10"/>
  <c r="J39" i="10"/>
  <c r="K39" i="10"/>
  <c r="J37" i="10"/>
  <c r="J36" i="10"/>
  <c r="J35" i="10"/>
  <c r="K35" i="10"/>
  <c r="J34" i="10"/>
  <c r="J33" i="10"/>
  <c r="J32" i="10"/>
  <c r="J31" i="10"/>
  <c r="K31" i="10" s="1"/>
  <c r="J30" i="10"/>
  <c r="J29" i="10"/>
  <c r="J28" i="10"/>
  <c r="J27" i="10"/>
  <c r="K27" i="10" s="1"/>
  <c r="J26" i="10"/>
  <c r="J25" i="10"/>
  <c r="J24" i="10"/>
  <c r="K24" i="10" s="1"/>
  <c r="J23" i="10"/>
  <c r="K23" i="10" s="1"/>
  <c r="J22" i="10"/>
  <c r="J21" i="10"/>
  <c r="K20" i="10" s="1"/>
  <c r="J20" i="10"/>
  <c r="J19" i="10"/>
  <c r="K19" i="10" s="1"/>
  <c r="J18" i="10"/>
  <c r="J17" i="10"/>
  <c r="J16" i="10"/>
  <c r="J15" i="10"/>
  <c r="K15" i="10"/>
  <c r="J14" i="10"/>
  <c r="J13" i="10"/>
  <c r="J12" i="10"/>
  <c r="J11" i="10"/>
  <c r="K11" i="10" s="1"/>
  <c r="J10" i="10"/>
  <c r="J9" i="10"/>
  <c r="J8" i="10"/>
  <c r="J7" i="10"/>
  <c r="K7" i="10"/>
  <c r="J5" i="10"/>
  <c r="J4" i="10"/>
  <c r="J215" i="9"/>
  <c r="K215" i="9"/>
  <c r="J214" i="9"/>
  <c r="J213" i="9"/>
  <c r="J212" i="9"/>
  <c r="K212" i="9" s="1"/>
  <c r="J211" i="9"/>
  <c r="K211" i="9" s="1"/>
  <c r="L208" i="9" s="1"/>
  <c r="J209" i="9"/>
  <c r="J208" i="9"/>
  <c r="K208" i="9" s="1"/>
  <c r="J207" i="9"/>
  <c r="K207" i="9" s="1"/>
  <c r="L204" i="9" s="1"/>
  <c r="J205" i="9"/>
  <c r="J204" i="9"/>
  <c r="K204" i="9" s="1"/>
  <c r="J203" i="9"/>
  <c r="K203" i="9" s="1"/>
  <c r="J201" i="9"/>
  <c r="J200" i="9"/>
  <c r="J199" i="9"/>
  <c r="K199" i="9" s="1"/>
  <c r="J197" i="9"/>
  <c r="J196" i="9"/>
  <c r="K196" i="9" s="1"/>
  <c r="J195" i="9"/>
  <c r="K195" i="9" s="1"/>
  <c r="J194" i="9"/>
  <c r="J193" i="9"/>
  <c r="K192" i="9" s="1"/>
  <c r="L192" i="9" s="1"/>
  <c r="J192" i="9"/>
  <c r="J191" i="9"/>
  <c r="K191" i="9" s="1"/>
  <c r="J189" i="9"/>
  <c r="J188" i="9"/>
  <c r="J187" i="9"/>
  <c r="K187" i="9" s="1"/>
  <c r="J186" i="9"/>
  <c r="J185" i="9"/>
  <c r="J184" i="9"/>
  <c r="J183" i="9"/>
  <c r="K183" i="9" s="1"/>
  <c r="J182" i="9"/>
  <c r="J180" i="9"/>
  <c r="J181" i="9"/>
  <c r="J179" i="9"/>
  <c r="K179" i="9" s="1"/>
  <c r="J178" i="9"/>
  <c r="J177" i="9"/>
  <c r="J176" i="9"/>
  <c r="J175" i="9"/>
  <c r="K175" i="9"/>
  <c r="J174" i="9"/>
  <c r="K172" i="9" s="1"/>
  <c r="L172" i="9" s="1"/>
  <c r="J173" i="9"/>
  <c r="J172" i="9"/>
  <c r="J171" i="9"/>
  <c r="K171" i="9" s="1"/>
  <c r="J170" i="9"/>
  <c r="J169" i="9"/>
  <c r="J168" i="9"/>
  <c r="J167" i="9"/>
  <c r="K167" i="9" s="1"/>
  <c r="J165" i="9"/>
  <c r="J164" i="9"/>
  <c r="J163" i="9"/>
  <c r="K163" i="9" s="1"/>
  <c r="J162" i="9"/>
  <c r="J161" i="9"/>
  <c r="J160" i="9"/>
  <c r="J159" i="9"/>
  <c r="K159" i="9" s="1"/>
  <c r="J158" i="9"/>
  <c r="J157" i="9"/>
  <c r="J156" i="9"/>
  <c r="J155" i="9"/>
  <c r="K155" i="9" s="1"/>
  <c r="J154" i="9"/>
  <c r="J153" i="9"/>
  <c r="J152" i="9"/>
  <c r="K152" i="9" s="1"/>
  <c r="L152" i="9" s="1"/>
  <c r="J151" i="9"/>
  <c r="K151" i="9" s="1"/>
  <c r="J150" i="9"/>
  <c r="J149" i="9"/>
  <c r="J148" i="9"/>
  <c r="K148" i="9" s="1"/>
  <c r="J147" i="9"/>
  <c r="K147" i="9" s="1"/>
  <c r="J146" i="9"/>
  <c r="J145" i="9"/>
  <c r="J144" i="9"/>
  <c r="K144" i="9" s="1"/>
  <c r="L144" i="9" s="1"/>
  <c r="J143" i="9"/>
  <c r="K143" i="9"/>
  <c r="J142" i="9"/>
  <c r="J141" i="9"/>
  <c r="J140" i="9"/>
  <c r="J139" i="9"/>
  <c r="K139" i="9" s="1"/>
  <c r="J137" i="9"/>
  <c r="J136" i="9"/>
  <c r="J135" i="9"/>
  <c r="K135" i="9" s="1"/>
  <c r="J134" i="9"/>
  <c r="J133" i="9"/>
  <c r="J132" i="9"/>
  <c r="J131" i="9"/>
  <c r="K131" i="9"/>
  <c r="J130" i="9"/>
  <c r="J129" i="9"/>
  <c r="J128" i="9"/>
  <c r="J127" i="9"/>
  <c r="K127" i="9" s="1"/>
  <c r="J125" i="9"/>
  <c r="J124" i="9"/>
  <c r="K124" i="9" s="1"/>
  <c r="L124" i="9" s="1"/>
  <c r="J123" i="9"/>
  <c r="K123" i="9" s="1"/>
  <c r="J122" i="9"/>
  <c r="J121" i="9"/>
  <c r="J120" i="9"/>
  <c r="J119" i="9"/>
  <c r="K119" i="9" s="1"/>
  <c r="J118" i="9"/>
  <c r="J116" i="9"/>
  <c r="K116" i="9"/>
  <c r="J117" i="9"/>
  <c r="J115" i="9"/>
  <c r="K115" i="9" s="1"/>
  <c r="J114" i="9"/>
  <c r="J113" i="9"/>
  <c r="J112" i="9"/>
  <c r="J111" i="9"/>
  <c r="K111" i="9"/>
  <c r="J110" i="9"/>
  <c r="J109" i="9"/>
  <c r="J108" i="9"/>
  <c r="J107" i="9"/>
  <c r="K107" i="9" s="1"/>
  <c r="J106" i="9"/>
  <c r="J105" i="9"/>
  <c r="J104" i="9"/>
  <c r="J103" i="9"/>
  <c r="K103" i="9"/>
  <c r="J102" i="9"/>
  <c r="J101" i="9"/>
  <c r="J100" i="9"/>
  <c r="K100" i="9" s="1"/>
  <c r="L100" i="9" s="1"/>
  <c r="J99" i="9"/>
  <c r="K99" i="9" s="1"/>
  <c r="J98" i="9"/>
  <c r="J97" i="9"/>
  <c r="J96" i="9"/>
  <c r="K96" i="9" s="1"/>
  <c r="L96" i="9" s="1"/>
  <c r="J95" i="9"/>
  <c r="K95" i="9" s="1"/>
  <c r="J93" i="9"/>
  <c r="J92" i="9"/>
  <c r="K92" i="9" s="1"/>
  <c r="J91" i="9"/>
  <c r="K91" i="9" s="1"/>
  <c r="J89" i="9"/>
  <c r="J88" i="9"/>
  <c r="K88" i="9" s="1"/>
  <c r="J87" i="9"/>
  <c r="K87" i="9" s="1"/>
  <c r="J86" i="9"/>
  <c r="J85" i="9"/>
  <c r="J84" i="9"/>
  <c r="K84" i="9" s="1"/>
  <c r="L84" i="9" s="1"/>
  <c r="J83" i="9"/>
  <c r="K83" i="9" s="1"/>
  <c r="J82" i="9"/>
  <c r="J81" i="9"/>
  <c r="J80" i="9"/>
  <c r="J79" i="9"/>
  <c r="K79" i="9"/>
  <c r="J78" i="9"/>
  <c r="J77" i="9"/>
  <c r="J76" i="9"/>
  <c r="J75" i="9"/>
  <c r="K75" i="9" s="1"/>
  <c r="J74" i="9"/>
  <c r="J73" i="9"/>
  <c r="J72" i="9"/>
  <c r="K72" i="9" s="1"/>
  <c r="J71" i="9"/>
  <c r="K71" i="9" s="1"/>
  <c r="J70" i="9"/>
  <c r="J69" i="9"/>
  <c r="J68" i="9"/>
  <c r="J67" i="9"/>
  <c r="K67" i="9" s="1"/>
  <c r="J66" i="9"/>
  <c r="J65" i="9"/>
  <c r="J64" i="9"/>
  <c r="J63" i="9"/>
  <c r="K63" i="9" s="1"/>
  <c r="J62" i="9"/>
  <c r="J61" i="9"/>
  <c r="J60" i="9"/>
  <c r="J59" i="9"/>
  <c r="K59" i="9" s="1"/>
  <c r="J58" i="9"/>
  <c r="J57" i="9"/>
  <c r="K56" i="9" s="1"/>
  <c r="J56" i="9"/>
  <c r="J55" i="9"/>
  <c r="K55" i="9"/>
  <c r="J53" i="9"/>
  <c r="J52" i="9"/>
  <c r="J51" i="9"/>
  <c r="K51" i="9"/>
  <c r="J50" i="9"/>
  <c r="J48" i="9"/>
  <c r="J49" i="9"/>
  <c r="K48" i="9"/>
  <c r="J47" i="9"/>
  <c r="K47" i="9" s="1"/>
  <c r="J44" i="9"/>
  <c r="K44" i="9"/>
  <c r="J45" i="9"/>
  <c r="J46" i="9"/>
  <c r="J43" i="9"/>
  <c r="K43" i="9" s="1"/>
  <c r="J41" i="9"/>
  <c r="J40" i="9"/>
  <c r="J39" i="9"/>
  <c r="K39" i="9" s="1"/>
  <c r="J38" i="9"/>
  <c r="J37" i="9"/>
  <c r="J36" i="9"/>
  <c r="J35" i="9"/>
  <c r="K35" i="9"/>
  <c r="J34" i="9"/>
  <c r="J32" i="9"/>
  <c r="J33" i="9"/>
  <c r="J31" i="9"/>
  <c r="K31" i="9" s="1"/>
  <c r="J28" i="9"/>
  <c r="J29" i="9"/>
  <c r="J30" i="9"/>
  <c r="J27" i="9"/>
  <c r="K27" i="9"/>
  <c r="J26" i="9"/>
  <c r="J24" i="9"/>
  <c r="J25" i="9"/>
  <c r="J23" i="9"/>
  <c r="K23" i="9" s="1"/>
  <c r="J22" i="9"/>
  <c r="J21" i="9"/>
  <c r="J20" i="9"/>
  <c r="K20" i="9" s="1"/>
  <c r="J19" i="9"/>
  <c r="K19" i="9" s="1"/>
  <c r="J18" i="9"/>
  <c r="J16" i="9"/>
  <c r="K16" i="9" s="1"/>
  <c r="L16" i="9" s="1"/>
  <c r="J17" i="9"/>
  <c r="J15" i="9"/>
  <c r="K15" i="9"/>
  <c r="J14" i="9"/>
  <c r="J13" i="9"/>
  <c r="J12" i="9"/>
  <c r="J11" i="9"/>
  <c r="K11" i="9"/>
  <c r="J10" i="9"/>
  <c r="J8" i="9"/>
  <c r="J9" i="9"/>
  <c r="K8" i="9"/>
  <c r="L8" i="9" s="1"/>
  <c r="J7" i="9"/>
  <c r="K7" i="9" s="1"/>
  <c r="J5" i="9"/>
  <c r="J4" i="9"/>
  <c r="J215" i="4"/>
  <c r="K215" i="4" s="1"/>
  <c r="J214" i="4"/>
  <c r="J213" i="4"/>
  <c r="J212" i="4"/>
  <c r="J211" i="4"/>
  <c r="K211" i="4" s="1"/>
  <c r="J210" i="4"/>
  <c r="J209" i="4"/>
  <c r="J208" i="4"/>
  <c r="J207" i="4"/>
  <c r="K207" i="4" s="1"/>
  <c r="L204" i="4" s="1"/>
  <c r="J205" i="4"/>
  <c r="J204" i="4"/>
  <c r="K204" i="4" s="1"/>
  <c r="J203" i="4"/>
  <c r="K203" i="4" s="1"/>
  <c r="J201" i="4"/>
  <c r="K200" i="4"/>
  <c r="J200" i="4"/>
  <c r="J199" i="4"/>
  <c r="K199" i="4"/>
  <c r="J198" i="4"/>
  <c r="J197" i="4"/>
  <c r="J196" i="4"/>
  <c r="J195" i="4"/>
  <c r="K195" i="4" s="1"/>
  <c r="J194" i="4"/>
  <c r="J193" i="4"/>
  <c r="J192" i="4"/>
  <c r="J191" i="4"/>
  <c r="K191" i="4"/>
  <c r="J190" i="4"/>
  <c r="J189" i="4"/>
  <c r="J188" i="4"/>
  <c r="J187" i="4"/>
  <c r="K187" i="4" s="1"/>
  <c r="J186" i="4"/>
  <c r="J185" i="4"/>
  <c r="J184" i="4"/>
  <c r="J183" i="4"/>
  <c r="K183" i="4" s="1"/>
  <c r="J182" i="4"/>
  <c r="J181" i="4"/>
  <c r="J180" i="4"/>
  <c r="K180" i="4" s="1"/>
  <c r="J179" i="4"/>
  <c r="K179" i="4"/>
  <c r="J178" i="4"/>
  <c r="J177" i="4"/>
  <c r="J176" i="4"/>
  <c r="J175" i="4"/>
  <c r="K175" i="4" s="1"/>
  <c r="J174" i="4"/>
  <c r="J173" i="4"/>
  <c r="J172" i="4"/>
  <c r="J171" i="4"/>
  <c r="K171" i="4"/>
  <c r="J170" i="4"/>
  <c r="J169" i="4"/>
  <c r="J168" i="4"/>
  <c r="J167" i="4"/>
  <c r="K167" i="4" s="1"/>
  <c r="J166" i="4"/>
  <c r="J165" i="4"/>
  <c r="J164" i="4"/>
  <c r="J163" i="4"/>
  <c r="K163" i="4" s="1"/>
  <c r="J162" i="4"/>
  <c r="J161" i="4"/>
  <c r="J160" i="4"/>
  <c r="K160" i="4" s="1"/>
  <c r="J159" i="4"/>
  <c r="K159" i="4" s="1"/>
  <c r="J158" i="4"/>
  <c r="J157" i="4"/>
  <c r="J156" i="4"/>
  <c r="J155" i="4"/>
  <c r="K155" i="4"/>
  <c r="J154" i="4"/>
  <c r="J153" i="4"/>
  <c r="J152" i="4"/>
  <c r="J151" i="4"/>
  <c r="K151" i="4" s="1"/>
  <c r="J150" i="4"/>
  <c r="J149" i="4"/>
  <c r="J148" i="4"/>
  <c r="J147" i="4"/>
  <c r="K147" i="4"/>
  <c r="J146" i="4"/>
  <c r="J145" i="4"/>
  <c r="J144" i="4"/>
  <c r="K144" i="4" s="1"/>
  <c r="J143" i="4"/>
  <c r="K143" i="4" s="1"/>
  <c r="J142" i="4"/>
  <c r="J141" i="4"/>
  <c r="J140" i="4"/>
  <c r="K140" i="4" s="1"/>
  <c r="J139" i="4"/>
  <c r="K139" i="4" s="1"/>
  <c r="J136" i="4"/>
  <c r="J137" i="4"/>
  <c r="K136" i="4" s="1"/>
  <c r="L136" i="4" s="1"/>
  <c r="J138" i="4"/>
  <c r="J135" i="4"/>
  <c r="K135" i="4" s="1"/>
  <c r="J134" i="4"/>
  <c r="J133" i="4"/>
  <c r="J132" i="4"/>
  <c r="J131" i="4"/>
  <c r="K131" i="4"/>
  <c r="J130" i="4"/>
  <c r="J129" i="4"/>
  <c r="J128" i="4"/>
  <c r="J127" i="4"/>
  <c r="K127" i="4" s="1"/>
  <c r="J126" i="4"/>
  <c r="J125" i="4"/>
  <c r="J124" i="4"/>
  <c r="J123" i="4"/>
  <c r="K123" i="4"/>
  <c r="J122" i="4"/>
  <c r="J121" i="4"/>
  <c r="J120" i="4"/>
  <c r="J119" i="4"/>
  <c r="K119" i="4" s="1"/>
  <c r="J118" i="4"/>
  <c r="J117" i="4"/>
  <c r="J116" i="4"/>
  <c r="K116" i="4" s="1"/>
  <c r="J115" i="4"/>
  <c r="K115" i="4" s="1"/>
  <c r="J114" i="4"/>
  <c r="J113" i="4"/>
  <c r="J112" i="4"/>
  <c r="J111" i="4"/>
  <c r="K111" i="4" s="1"/>
  <c r="J110" i="4"/>
  <c r="J109" i="4"/>
  <c r="J108" i="4"/>
  <c r="J107" i="4"/>
  <c r="K107" i="4" s="1"/>
  <c r="J106" i="4"/>
  <c r="J105" i="4"/>
  <c r="J104" i="4"/>
  <c r="J103" i="4"/>
  <c r="K103" i="4" s="1"/>
  <c r="J102" i="4"/>
  <c r="J101" i="4"/>
  <c r="J100" i="4"/>
  <c r="J99" i="4"/>
  <c r="K99" i="4" s="1"/>
  <c r="J97" i="4"/>
  <c r="J96" i="4"/>
  <c r="J95" i="4"/>
  <c r="K95" i="4" s="1"/>
  <c r="J94" i="4"/>
  <c r="J93" i="4"/>
  <c r="J92" i="4"/>
  <c r="J91" i="4"/>
  <c r="K91" i="4" s="1"/>
  <c r="J89" i="4"/>
  <c r="J88" i="4"/>
  <c r="K88" i="4" s="1"/>
  <c r="J87" i="4"/>
  <c r="K87" i="4" s="1"/>
  <c r="J86" i="4"/>
  <c r="J85" i="4"/>
  <c r="J84" i="4"/>
  <c r="J83" i="4"/>
  <c r="K83" i="4" s="1"/>
  <c r="J82" i="4"/>
  <c r="J81" i="4"/>
  <c r="J80" i="4"/>
  <c r="J79" i="4"/>
  <c r="K79" i="4"/>
  <c r="J76" i="4"/>
  <c r="K76" i="4" s="1"/>
  <c r="J77" i="4"/>
  <c r="J78" i="4"/>
  <c r="J75" i="4"/>
  <c r="K75" i="4" s="1"/>
  <c r="J74" i="4"/>
  <c r="J73" i="4"/>
  <c r="J72" i="4"/>
  <c r="J71" i="4"/>
  <c r="K71" i="4"/>
  <c r="J70" i="4"/>
  <c r="J69" i="4"/>
  <c r="J68" i="4"/>
  <c r="J67" i="4"/>
  <c r="K67" i="4" s="1"/>
  <c r="J66" i="4"/>
  <c r="J65" i="4"/>
  <c r="J64" i="4"/>
  <c r="K64" i="4" s="1"/>
  <c r="L64" i="4" s="1"/>
  <c r="J63" i="4"/>
  <c r="K63" i="4" s="1"/>
  <c r="J62" i="4"/>
  <c r="J61" i="4"/>
  <c r="K60" i="4" s="1"/>
  <c r="J60" i="4"/>
  <c r="J59" i="4"/>
  <c r="K59" i="4" s="1"/>
  <c r="J58" i="4"/>
  <c r="J57" i="4"/>
  <c r="J56" i="4"/>
  <c r="J55" i="4"/>
  <c r="K55" i="4"/>
  <c r="J53" i="4"/>
  <c r="J52" i="4"/>
  <c r="J51" i="4"/>
  <c r="K51" i="4" s="1"/>
  <c r="J50" i="4"/>
  <c r="J48" i="4"/>
  <c r="J49" i="4"/>
  <c r="J47" i="4"/>
  <c r="K47" i="4" s="1"/>
  <c r="J46" i="4"/>
  <c r="J45" i="4"/>
  <c r="J44" i="4"/>
  <c r="J43" i="4"/>
  <c r="K43" i="4" s="1"/>
  <c r="J42" i="4"/>
  <c r="J41" i="4"/>
  <c r="J40" i="4"/>
  <c r="J39" i="4"/>
  <c r="K39" i="4" s="1"/>
  <c r="J38" i="4"/>
  <c r="J37" i="4"/>
  <c r="J36" i="4"/>
  <c r="J35" i="4"/>
  <c r="K35" i="4" s="1"/>
  <c r="J34" i="4"/>
  <c r="J33" i="4"/>
  <c r="J32" i="4"/>
  <c r="J31" i="4"/>
  <c r="K31" i="4" s="1"/>
  <c r="J30" i="4"/>
  <c r="J28" i="4"/>
  <c r="J29" i="4"/>
  <c r="J27" i="4"/>
  <c r="K27" i="4"/>
  <c r="J26" i="4"/>
  <c r="J25" i="4"/>
  <c r="J24" i="4"/>
  <c r="J23" i="4"/>
  <c r="K23" i="4" s="1"/>
  <c r="J22" i="4"/>
  <c r="J21" i="4"/>
  <c r="J20" i="4"/>
  <c r="J19" i="4"/>
  <c r="K19" i="4"/>
  <c r="J18" i="4"/>
  <c r="J17" i="4"/>
  <c r="J16" i="4"/>
  <c r="J15" i="4"/>
  <c r="K15" i="4" s="1"/>
  <c r="J14" i="4"/>
  <c r="J13" i="4"/>
  <c r="J12" i="4"/>
  <c r="J11" i="4"/>
  <c r="K11" i="4" s="1"/>
  <c r="J10" i="4"/>
  <c r="J9" i="4"/>
  <c r="K8" i="4"/>
  <c r="J8" i="4"/>
  <c r="J7" i="4"/>
  <c r="K7" i="4"/>
  <c r="J5" i="4"/>
  <c r="J4" i="4"/>
  <c r="J215" i="8"/>
  <c r="K215" i="8"/>
  <c r="J214" i="8"/>
  <c r="J213" i="8"/>
  <c r="K212" i="8" s="1"/>
  <c r="L215" i="8" s="1"/>
  <c r="J212" i="8"/>
  <c r="J211" i="8"/>
  <c r="K211" i="8" s="1"/>
  <c r="J210" i="8"/>
  <c r="J209" i="8"/>
  <c r="J208" i="8"/>
  <c r="J207" i="8"/>
  <c r="K207" i="8" s="1"/>
  <c r="J206" i="8"/>
  <c r="J205" i="8"/>
  <c r="J204" i="8"/>
  <c r="J203" i="8"/>
  <c r="K203" i="8" s="1"/>
  <c r="J201" i="8"/>
  <c r="J200" i="8"/>
  <c r="J199" i="8"/>
  <c r="K199" i="8" s="1"/>
  <c r="J198" i="8"/>
  <c r="J197" i="8"/>
  <c r="J196" i="8"/>
  <c r="J195" i="8"/>
  <c r="K195" i="8" s="1"/>
  <c r="J194" i="8"/>
  <c r="J193" i="8"/>
  <c r="J192" i="8"/>
  <c r="J191" i="8"/>
  <c r="K191" i="8" s="1"/>
  <c r="J190" i="8"/>
  <c r="J189" i="8"/>
  <c r="J188" i="8"/>
  <c r="K188" i="8" s="1"/>
  <c r="J187" i="8"/>
  <c r="K187" i="8" s="1"/>
  <c r="J186" i="8"/>
  <c r="J185" i="8"/>
  <c r="J184" i="8"/>
  <c r="J183" i="8"/>
  <c r="K183" i="8" s="1"/>
  <c r="J182" i="8"/>
  <c r="J181" i="8"/>
  <c r="J180" i="8"/>
  <c r="J179" i="8"/>
  <c r="K179" i="8"/>
  <c r="J178" i="8"/>
  <c r="J177" i="8"/>
  <c r="J176" i="8"/>
  <c r="J175" i="8"/>
  <c r="K175" i="8"/>
  <c r="J174" i="8"/>
  <c r="J172" i="8"/>
  <c r="J173" i="8"/>
  <c r="J171" i="8"/>
  <c r="K171" i="8" s="1"/>
  <c r="J170" i="8"/>
  <c r="J169" i="8"/>
  <c r="J168" i="8"/>
  <c r="K168" i="8" s="1"/>
  <c r="L168" i="8" s="1"/>
  <c r="J167" i="8"/>
  <c r="K167" i="8" s="1"/>
  <c r="L164" i="8" s="1"/>
  <c r="J166" i="8"/>
  <c r="J164" i="8"/>
  <c r="K164" i="8" s="1"/>
  <c r="J165" i="8"/>
  <c r="J163" i="8"/>
  <c r="K163" i="8" s="1"/>
  <c r="J162" i="8"/>
  <c r="J161" i="8"/>
  <c r="J160" i="8"/>
  <c r="J159" i="8"/>
  <c r="K159" i="8" s="1"/>
  <c r="J158" i="8"/>
  <c r="J157" i="8"/>
  <c r="J156" i="8"/>
  <c r="J155" i="8"/>
  <c r="K155" i="8"/>
  <c r="J154" i="8"/>
  <c r="J153" i="8"/>
  <c r="K152" i="8" s="1"/>
  <c r="L152" i="8" s="1"/>
  <c r="J152" i="8"/>
  <c r="J151" i="8"/>
  <c r="K151" i="8" s="1"/>
  <c r="J150" i="8"/>
  <c r="K148" i="8" s="1"/>
  <c r="J149" i="8"/>
  <c r="J148" i="8"/>
  <c r="J147" i="8"/>
  <c r="K147" i="8" s="1"/>
  <c r="J145" i="8"/>
  <c r="J144" i="8"/>
  <c r="K144" i="8" s="1"/>
  <c r="J143" i="8"/>
  <c r="K143" i="8" s="1"/>
  <c r="J142" i="8"/>
  <c r="J141" i="8"/>
  <c r="J140" i="8"/>
  <c r="J139" i="8"/>
  <c r="K139" i="8" s="1"/>
  <c r="J138" i="8"/>
  <c r="J137" i="8"/>
  <c r="J136" i="8"/>
  <c r="J135" i="8"/>
  <c r="K135" i="8" s="1"/>
  <c r="J134" i="8"/>
  <c r="J133" i="8"/>
  <c r="J132" i="8"/>
  <c r="K132" i="8" s="1"/>
  <c r="J131" i="8"/>
  <c r="K131" i="8"/>
  <c r="J130" i="8"/>
  <c r="J129" i="8"/>
  <c r="J128" i="8"/>
  <c r="J127" i="8"/>
  <c r="K127" i="8" s="1"/>
  <c r="J126" i="8"/>
  <c r="J125" i="8"/>
  <c r="J124" i="8"/>
  <c r="J123" i="8"/>
  <c r="K123" i="8" s="1"/>
  <c r="J122" i="8"/>
  <c r="J121" i="8"/>
  <c r="J120" i="8"/>
  <c r="K120" i="8" s="1"/>
  <c r="J119" i="8"/>
  <c r="K119" i="8"/>
  <c r="J118" i="8"/>
  <c r="J117" i="8"/>
  <c r="J116" i="8"/>
  <c r="J115" i="8"/>
  <c r="K115" i="8" s="1"/>
  <c r="J114" i="8"/>
  <c r="J113" i="8"/>
  <c r="J112" i="8"/>
  <c r="J111" i="8"/>
  <c r="K111" i="8"/>
  <c r="J110" i="8"/>
  <c r="J109" i="8"/>
  <c r="J108" i="8"/>
  <c r="J107" i="8"/>
  <c r="K107" i="8" s="1"/>
  <c r="J106" i="8"/>
  <c r="J105" i="8"/>
  <c r="J104" i="8"/>
  <c r="J103" i="8"/>
  <c r="K103" i="8" s="1"/>
  <c r="J102" i="8"/>
  <c r="J101" i="8"/>
  <c r="J100" i="8"/>
  <c r="J99" i="8"/>
  <c r="K99" i="8" s="1"/>
  <c r="J98" i="8"/>
  <c r="J97" i="8"/>
  <c r="J96" i="8"/>
  <c r="K96" i="8" s="1"/>
  <c r="L96" i="8" s="1"/>
  <c r="J95" i="8"/>
  <c r="K95" i="8"/>
  <c r="J94" i="8"/>
  <c r="J93" i="8"/>
  <c r="J92" i="8"/>
  <c r="J91" i="8"/>
  <c r="K91" i="8" s="1"/>
  <c r="J89" i="8"/>
  <c r="K88" i="8" s="1"/>
  <c r="L88" i="8" s="1"/>
  <c r="J88" i="8"/>
  <c r="J87" i="8"/>
  <c r="K87" i="8" s="1"/>
  <c r="J86" i="8"/>
  <c r="J85" i="8"/>
  <c r="J84" i="8"/>
  <c r="J83" i="8"/>
  <c r="K83" i="8"/>
  <c r="J82" i="8"/>
  <c r="J81" i="8"/>
  <c r="K80" i="8" s="1"/>
  <c r="L80" i="8" s="1"/>
  <c r="J80" i="8"/>
  <c r="J79" i="8"/>
  <c r="K79" i="8" s="1"/>
  <c r="J78" i="8"/>
  <c r="K76" i="8" s="1"/>
  <c r="J76" i="8"/>
  <c r="J77" i="8"/>
  <c r="J75" i="8"/>
  <c r="K75" i="8" s="1"/>
  <c r="J74" i="8"/>
  <c r="J73" i="8"/>
  <c r="J72" i="8"/>
  <c r="J71" i="8"/>
  <c r="K71" i="8" s="1"/>
  <c r="J70" i="8"/>
  <c r="J68" i="8"/>
  <c r="J69" i="8"/>
  <c r="J67" i="8"/>
  <c r="K67" i="8" s="1"/>
  <c r="J66" i="8"/>
  <c r="J65" i="8"/>
  <c r="J64" i="8"/>
  <c r="J63" i="8"/>
  <c r="K63" i="8" s="1"/>
  <c r="J62" i="8"/>
  <c r="J61" i="8"/>
  <c r="K60" i="8" s="1"/>
  <c r="J60" i="8"/>
  <c r="J59" i="8"/>
  <c r="K59" i="8" s="1"/>
  <c r="J58" i="8"/>
  <c r="J57" i="8"/>
  <c r="J56" i="8"/>
  <c r="J55" i="8"/>
  <c r="K55" i="8"/>
  <c r="J53" i="8"/>
  <c r="J52" i="8"/>
  <c r="J51" i="8"/>
  <c r="K51" i="8" s="1"/>
  <c r="J50" i="8"/>
  <c r="J49" i="8"/>
  <c r="J48" i="8"/>
  <c r="J47" i="8"/>
  <c r="K47" i="8" s="1"/>
  <c r="J46" i="8"/>
  <c r="J45" i="8"/>
  <c r="J44" i="8"/>
  <c r="J43" i="8"/>
  <c r="K43" i="8"/>
  <c r="J42" i="8"/>
  <c r="J41" i="8"/>
  <c r="J40" i="8"/>
  <c r="J39" i="8"/>
  <c r="K39" i="8" s="1"/>
  <c r="J38" i="8"/>
  <c r="J37" i="8"/>
  <c r="J36" i="8"/>
  <c r="J35" i="8"/>
  <c r="K35" i="8" s="1"/>
  <c r="J34" i="8"/>
  <c r="J33" i="8"/>
  <c r="J32" i="8"/>
  <c r="J31" i="8"/>
  <c r="K31" i="8" s="1"/>
  <c r="J30" i="8"/>
  <c r="J29" i="8"/>
  <c r="J28" i="8"/>
  <c r="J27" i="8"/>
  <c r="K27" i="8" s="1"/>
  <c r="J26" i="8"/>
  <c r="J25" i="8"/>
  <c r="J24" i="8"/>
  <c r="J23" i="8"/>
  <c r="K23" i="8" s="1"/>
  <c r="J22" i="8"/>
  <c r="J21" i="8"/>
  <c r="J20" i="8"/>
  <c r="J19" i="8"/>
  <c r="K19" i="8" s="1"/>
  <c r="J18" i="8"/>
  <c r="J17" i="8"/>
  <c r="J16" i="8"/>
  <c r="J15" i="8"/>
  <c r="K15" i="8" s="1"/>
  <c r="J14" i="8"/>
  <c r="J13" i="8"/>
  <c r="J12" i="8"/>
  <c r="J11" i="8"/>
  <c r="K11" i="8"/>
  <c r="J10" i="8"/>
  <c r="J9" i="8"/>
  <c r="J8" i="8"/>
  <c r="J7" i="8"/>
  <c r="K7" i="8" s="1"/>
  <c r="J6" i="8"/>
  <c r="J5" i="8"/>
  <c r="J4" i="8"/>
  <c r="J215" i="7"/>
  <c r="K215" i="7"/>
  <c r="J214" i="7"/>
  <c r="J213" i="7"/>
  <c r="J212" i="7"/>
  <c r="J211" i="7"/>
  <c r="K211" i="7" s="1"/>
  <c r="J209" i="7"/>
  <c r="K208" i="7" s="1"/>
  <c r="J208" i="7"/>
  <c r="J207" i="7"/>
  <c r="K207" i="7" s="1"/>
  <c r="J205" i="7"/>
  <c r="J204" i="7"/>
  <c r="J203" i="7"/>
  <c r="K203" i="7"/>
  <c r="J202" i="7"/>
  <c r="J200" i="7"/>
  <c r="J201" i="7"/>
  <c r="J199" i="7"/>
  <c r="K199" i="7" s="1"/>
  <c r="J198" i="7"/>
  <c r="J197" i="7"/>
  <c r="J196" i="7"/>
  <c r="J195" i="7"/>
  <c r="K195" i="7" s="1"/>
  <c r="J194" i="7"/>
  <c r="J193" i="7"/>
  <c r="J192" i="7"/>
  <c r="J191" i="7"/>
  <c r="K191" i="7"/>
  <c r="J190" i="7"/>
  <c r="J189" i="7"/>
  <c r="J188" i="7"/>
  <c r="J187" i="7"/>
  <c r="K187" i="7" s="1"/>
  <c r="J186" i="7"/>
  <c r="J185" i="7"/>
  <c r="J184" i="7"/>
  <c r="J183" i="7"/>
  <c r="K183" i="7" s="1"/>
  <c r="L183" i="7" s="1"/>
  <c r="J182" i="7"/>
  <c r="J181" i="7"/>
  <c r="K180" i="7" s="1"/>
  <c r="J180" i="7"/>
  <c r="J179" i="7"/>
  <c r="K179" i="7" s="1"/>
  <c r="J178" i="7"/>
  <c r="J176" i="7"/>
  <c r="J177" i="7"/>
  <c r="J175" i="7"/>
  <c r="K175" i="7"/>
  <c r="J172" i="7"/>
  <c r="K172" i="7" s="1"/>
  <c r="L172" i="7" s="1"/>
  <c r="J173" i="7"/>
  <c r="J174" i="7"/>
  <c r="J171" i="7"/>
  <c r="K171" i="7" s="1"/>
  <c r="J169" i="7"/>
  <c r="J168" i="7"/>
  <c r="J167" i="7"/>
  <c r="K167" i="7" s="1"/>
  <c r="J165" i="7"/>
  <c r="K164" i="7" s="1"/>
  <c r="J164" i="7"/>
  <c r="J163" i="7"/>
  <c r="K163" i="7" s="1"/>
  <c r="J162" i="7"/>
  <c r="J161" i="7"/>
  <c r="J160" i="7"/>
  <c r="J159" i="7"/>
  <c r="K159" i="7"/>
  <c r="J157" i="7"/>
  <c r="J156" i="7"/>
  <c r="J155" i="7"/>
  <c r="K155" i="7" s="1"/>
  <c r="J154" i="7"/>
  <c r="J153" i="7"/>
  <c r="J152" i="7"/>
  <c r="J151" i="7"/>
  <c r="K151" i="7"/>
  <c r="J150" i="7"/>
  <c r="J149" i="7"/>
  <c r="J148" i="7"/>
  <c r="J147" i="7"/>
  <c r="K147" i="7" s="1"/>
  <c r="J146" i="7"/>
  <c r="J145" i="7"/>
  <c r="J144" i="7"/>
  <c r="J143" i="7"/>
  <c r="K143" i="7" s="1"/>
  <c r="J142" i="7"/>
  <c r="J141" i="7"/>
  <c r="J140" i="7"/>
  <c r="J139" i="7"/>
  <c r="K139" i="7" s="1"/>
  <c r="J138" i="7"/>
  <c r="J137" i="7"/>
  <c r="J136" i="7"/>
  <c r="J135" i="7"/>
  <c r="K135" i="7" s="1"/>
  <c r="J134" i="7"/>
  <c r="J133" i="7"/>
  <c r="J132" i="7"/>
  <c r="J131" i="7"/>
  <c r="K131" i="7" s="1"/>
  <c r="J130" i="7"/>
  <c r="J129" i="7"/>
  <c r="J128" i="7"/>
  <c r="J127" i="7"/>
  <c r="K127" i="7"/>
  <c r="J126" i="7"/>
  <c r="J125" i="7"/>
  <c r="K124" i="7" s="1"/>
  <c r="L124" i="7" s="1"/>
  <c r="J124" i="7"/>
  <c r="J123" i="7"/>
  <c r="K123" i="7" s="1"/>
  <c r="J122" i="7"/>
  <c r="J121" i="7"/>
  <c r="J120" i="7"/>
  <c r="J119" i="7"/>
  <c r="K119" i="7" s="1"/>
  <c r="J118" i="7"/>
  <c r="J117" i="7"/>
  <c r="J116" i="7"/>
  <c r="J115" i="7"/>
  <c r="K115" i="7" s="1"/>
  <c r="J112" i="7"/>
  <c r="J113" i="7"/>
  <c r="J114" i="7"/>
  <c r="J111" i="7"/>
  <c r="K111" i="7" s="1"/>
  <c r="J110" i="7"/>
  <c r="J109" i="7"/>
  <c r="J108" i="7"/>
  <c r="J107" i="7"/>
  <c r="K107" i="7"/>
  <c r="J106" i="7"/>
  <c r="K104" i="7" s="1"/>
  <c r="L104" i="7" s="1"/>
  <c r="J105" i="7"/>
  <c r="J104" i="7"/>
  <c r="J103" i="7"/>
  <c r="K103" i="7" s="1"/>
  <c r="J102" i="7"/>
  <c r="J101" i="7"/>
  <c r="J100" i="7"/>
  <c r="J99" i="7"/>
  <c r="K99" i="7" s="1"/>
  <c r="J98" i="7"/>
  <c r="J97" i="7"/>
  <c r="J96" i="7"/>
  <c r="J95" i="7"/>
  <c r="K95" i="7" s="1"/>
  <c r="J94" i="7"/>
  <c r="J93" i="7"/>
  <c r="J92" i="7"/>
  <c r="K92" i="7" s="1"/>
  <c r="L92" i="7" s="1"/>
  <c r="J91" i="7"/>
  <c r="K91" i="7" s="1"/>
  <c r="J90" i="7"/>
  <c r="J89" i="7"/>
  <c r="J88" i="7"/>
  <c r="J87" i="7"/>
  <c r="K87" i="7"/>
  <c r="J86" i="7"/>
  <c r="J85" i="7"/>
  <c r="J84" i="7"/>
  <c r="J83" i="7"/>
  <c r="K83" i="7" s="1"/>
  <c r="J82" i="7"/>
  <c r="J81" i="7"/>
  <c r="J80" i="7"/>
  <c r="J79" i="7"/>
  <c r="K79" i="7"/>
  <c r="J78" i="7"/>
  <c r="J77" i="7"/>
  <c r="J76" i="7"/>
  <c r="J75" i="7"/>
  <c r="K75" i="7" s="1"/>
  <c r="J74" i="7"/>
  <c r="J73" i="7"/>
  <c r="J72" i="7"/>
  <c r="J71" i="7"/>
  <c r="K71" i="7" s="1"/>
  <c r="J70" i="7"/>
  <c r="J69" i="7"/>
  <c r="J68" i="7"/>
  <c r="K68" i="7" s="1"/>
  <c r="J67" i="7"/>
  <c r="K67" i="7" s="1"/>
  <c r="J66" i="7"/>
  <c r="J65" i="7"/>
  <c r="K64" i="7" s="1"/>
  <c r="J64" i="7"/>
  <c r="J63" i="7"/>
  <c r="K63" i="7"/>
  <c r="J62" i="7"/>
  <c r="J61" i="7"/>
  <c r="J60" i="7"/>
  <c r="J59" i="7"/>
  <c r="K59" i="7" s="1"/>
  <c r="J58" i="7"/>
  <c r="J57" i="7"/>
  <c r="J56" i="7"/>
  <c r="J55" i="7"/>
  <c r="K55" i="7" s="1"/>
  <c r="J54" i="7"/>
  <c r="J53" i="7"/>
  <c r="J52" i="7"/>
  <c r="J51" i="7"/>
  <c r="K51" i="7" s="1"/>
  <c r="J50" i="7"/>
  <c r="J49" i="7"/>
  <c r="J48" i="7"/>
  <c r="J47" i="7"/>
  <c r="K47" i="7" s="1"/>
  <c r="J46" i="7"/>
  <c r="J45" i="7"/>
  <c r="K44" i="7" s="1"/>
  <c r="J44" i="7"/>
  <c r="J43" i="7"/>
  <c r="K43" i="7"/>
  <c r="J42" i="7"/>
  <c r="J41" i="7"/>
  <c r="J40" i="7"/>
  <c r="J39" i="7"/>
  <c r="K39" i="7" s="1"/>
  <c r="J38" i="7"/>
  <c r="J37" i="7"/>
  <c r="J36" i="7"/>
  <c r="J35" i="7"/>
  <c r="K35" i="7"/>
  <c r="J34" i="7"/>
  <c r="J33" i="7"/>
  <c r="J32" i="7"/>
  <c r="J31" i="7"/>
  <c r="K31" i="7" s="1"/>
  <c r="J30" i="7"/>
  <c r="K28" i="7" s="1"/>
  <c r="J29" i="7"/>
  <c r="J28" i="7"/>
  <c r="J27" i="7"/>
  <c r="K27" i="7" s="1"/>
  <c r="J26" i="7"/>
  <c r="J25" i="7"/>
  <c r="J24" i="7"/>
  <c r="J23" i="7"/>
  <c r="K23" i="7" s="1"/>
  <c r="J22" i="7"/>
  <c r="J21" i="7"/>
  <c r="J20" i="7"/>
  <c r="J19" i="7"/>
  <c r="K19" i="7" s="1"/>
  <c r="J18" i="7"/>
  <c r="J17" i="7"/>
  <c r="J16" i="7"/>
  <c r="J15" i="7"/>
  <c r="K15" i="7" s="1"/>
  <c r="J14" i="7"/>
  <c r="J13" i="7"/>
  <c r="J12" i="7"/>
  <c r="K12" i="7" s="1"/>
  <c r="J11" i="7"/>
  <c r="K11" i="7" s="1"/>
  <c r="J10" i="7"/>
  <c r="J9" i="7"/>
  <c r="J8" i="7"/>
  <c r="J7" i="7"/>
  <c r="K7" i="7" s="1"/>
  <c r="J6" i="7"/>
  <c r="J5" i="7"/>
  <c r="J4" i="7"/>
  <c r="J215" i="6"/>
  <c r="K215" i="6"/>
  <c r="J214" i="6"/>
  <c r="J213" i="6"/>
  <c r="J212" i="6"/>
  <c r="J211" i="6"/>
  <c r="K211" i="6" s="1"/>
  <c r="J209" i="6"/>
  <c r="J208" i="6"/>
  <c r="J207" i="6"/>
  <c r="K207" i="6" s="1"/>
  <c r="J205" i="6"/>
  <c r="J204" i="6"/>
  <c r="J203" i="6"/>
  <c r="K203" i="6"/>
  <c r="J202" i="6"/>
  <c r="J201" i="6"/>
  <c r="J200" i="6"/>
  <c r="J199" i="6"/>
  <c r="K199" i="6" s="1"/>
  <c r="J198" i="6"/>
  <c r="J197" i="6"/>
  <c r="J196" i="6"/>
  <c r="K196" i="6" s="1"/>
  <c r="J195" i="6"/>
  <c r="K195" i="6" s="1"/>
  <c r="J193" i="6"/>
  <c r="J192" i="6"/>
  <c r="K192" i="6" s="1"/>
  <c r="J191" i="6"/>
  <c r="K191" i="6" s="1"/>
  <c r="J189" i="6"/>
  <c r="J188" i="6"/>
  <c r="K188" i="6" s="1"/>
  <c r="J187" i="6"/>
  <c r="K187" i="6" s="1"/>
  <c r="J185" i="6"/>
  <c r="J184" i="6"/>
  <c r="K184" i="6" s="1"/>
  <c r="J183" i="6"/>
  <c r="K183" i="6" s="1"/>
  <c r="J182" i="6"/>
  <c r="K180" i="6" s="1"/>
  <c r="J181" i="6"/>
  <c r="J180" i="6"/>
  <c r="J179" i="6"/>
  <c r="K179" i="6" s="1"/>
  <c r="J178" i="6"/>
  <c r="J176" i="6"/>
  <c r="J177" i="6"/>
  <c r="J175" i="6"/>
  <c r="K175" i="6" s="1"/>
  <c r="J172" i="6"/>
  <c r="K172" i="6" s="1"/>
  <c r="J173" i="6"/>
  <c r="J174" i="6"/>
  <c r="J171" i="6"/>
  <c r="K171" i="6" s="1"/>
  <c r="J168" i="6"/>
  <c r="J169" i="6"/>
  <c r="K168" i="6" s="1"/>
  <c r="J167" i="6"/>
  <c r="K167" i="6" s="1"/>
  <c r="J166" i="6"/>
  <c r="J165" i="6"/>
  <c r="J164" i="6"/>
  <c r="J163" i="6"/>
  <c r="K163" i="6" s="1"/>
  <c r="J162" i="6"/>
  <c r="J161" i="6"/>
  <c r="J160" i="6"/>
  <c r="J159" i="6"/>
  <c r="K159" i="6" s="1"/>
  <c r="J158" i="6"/>
  <c r="J157" i="6"/>
  <c r="J156" i="6"/>
  <c r="J155" i="6"/>
  <c r="K155" i="6" s="1"/>
  <c r="J154" i="6"/>
  <c r="J153" i="6"/>
  <c r="J152" i="6"/>
  <c r="J151" i="6"/>
  <c r="K151" i="6"/>
  <c r="J150" i="6"/>
  <c r="J149" i="6"/>
  <c r="J148" i="6"/>
  <c r="J147" i="6"/>
  <c r="K147" i="6" s="1"/>
  <c r="J146" i="6"/>
  <c r="J145" i="6"/>
  <c r="J144" i="6"/>
  <c r="J143" i="6"/>
  <c r="K143" i="6"/>
  <c r="J142" i="6"/>
  <c r="J141" i="6"/>
  <c r="J140" i="6"/>
  <c r="J139" i="6"/>
  <c r="K139" i="6" s="1"/>
  <c r="J138" i="6"/>
  <c r="J137" i="6"/>
  <c r="J136" i="6"/>
  <c r="J135" i="6"/>
  <c r="K135" i="6" s="1"/>
  <c r="J134" i="6"/>
  <c r="J133" i="6"/>
  <c r="J132" i="6"/>
  <c r="J131" i="6"/>
  <c r="K131" i="6" s="1"/>
  <c r="J130" i="6"/>
  <c r="J129" i="6"/>
  <c r="J128" i="6"/>
  <c r="J127" i="6"/>
  <c r="K127" i="6" s="1"/>
  <c r="J126" i="6"/>
  <c r="J125" i="6"/>
  <c r="J124" i="6"/>
  <c r="K124" i="6" s="1"/>
  <c r="L124" i="6" s="1"/>
  <c r="J123" i="6"/>
  <c r="K123" i="6" s="1"/>
  <c r="J120" i="6"/>
  <c r="J121" i="6"/>
  <c r="J122" i="6"/>
  <c r="J119" i="6"/>
  <c r="K119" i="6"/>
  <c r="J118" i="6"/>
  <c r="J117" i="6"/>
  <c r="J116" i="6"/>
  <c r="J115" i="6"/>
  <c r="K115" i="6" s="1"/>
  <c r="J114" i="6"/>
  <c r="J113" i="6"/>
  <c r="J112" i="6"/>
  <c r="J111" i="6"/>
  <c r="K111" i="6" s="1"/>
  <c r="J110" i="6"/>
  <c r="J109" i="6"/>
  <c r="J108" i="6"/>
  <c r="J107" i="6"/>
  <c r="K107" i="6" s="1"/>
  <c r="J106" i="6"/>
  <c r="J105" i="6"/>
  <c r="K104" i="6" s="1"/>
  <c r="J104" i="6"/>
  <c r="J103" i="6"/>
  <c r="K103" i="6"/>
  <c r="J102" i="6"/>
  <c r="J101" i="6"/>
  <c r="J100" i="6"/>
  <c r="J99" i="6"/>
  <c r="K99" i="6" s="1"/>
  <c r="J97" i="6"/>
  <c r="J96" i="6"/>
  <c r="J95" i="6"/>
  <c r="K95" i="6"/>
  <c r="J93" i="6"/>
  <c r="J92" i="6"/>
  <c r="J91" i="6"/>
  <c r="K91" i="6" s="1"/>
  <c r="J89" i="6"/>
  <c r="J88" i="6"/>
  <c r="J87" i="6"/>
  <c r="K87" i="6" s="1"/>
  <c r="J86" i="6"/>
  <c r="J85" i="6"/>
  <c r="J84" i="6"/>
  <c r="J83" i="6"/>
  <c r="K83" i="6" s="1"/>
  <c r="J82" i="6"/>
  <c r="J81" i="6"/>
  <c r="K80" i="6"/>
  <c r="J80" i="6"/>
  <c r="J79" i="6"/>
  <c r="K79" i="6" s="1"/>
  <c r="J78" i="6"/>
  <c r="J77" i="6"/>
  <c r="J76" i="6"/>
  <c r="J75" i="6"/>
  <c r="K75" i="6" s="1"/>
  <c r="J74" i="6"/>
  <c r="J73" i="6"/>
  <c r="J72" i="6"/>
  <c r="J71" i="6"/>
  <c r="K71" i="6"/>
  <c r="J70" i="6"/>
  <c r="J69" i="6"/>
  <c r="J68" i="6"/>
  <c r="J67" i="6"/>
  <c r="K67" i="6" s="1"/>
  <c r="J66" i="6"/>
  <c r="K64" i="6" s="1"/>
  <c r="L64" i="6" s="1"/>
  <c r="J65" i="6"/>
  <c r="J64" i="6"/>
  <c r="J63" i="6"/>
  <c r="K63" i="6"/>
  <c r="J62" i="6"/>
  <c r="J61" i="6"/>
  <c r="J60" i="6"/>
  <c r="J59" i="6"/>
  <c r="K59" i="6" s="1"/>
  <c r="J58" i="6"/>
  <c r="J57" i="6"/>
  <c r="J56" i="6"/>
  <c r="J55" i="6"/>
  <c r="K55" i="6" s="1"/>
  <c r="J53" i="6"/>
  <c r="J52" i="6"/>
  <c r="J51" i="6"/>
  <c r="K51" i="6" s="1"/>
  <c r="J50" i="6"/>
  <c r="J49" i="6"/>
  <c r="J48" i="6"/>
  <c r="K48" i="6" s="1"/>
  <c r="J47" i="6"/>
  <c r="K47" i="6"/>
  <c r="J46" i="6"/>
  <c r="J45" i="6"/>
  <c r="J44" i="6"/>
  <c r="J43" i="6"/>
  <c r="K43" i="6" s="1"/>
  <c r="J41" i="6"/>
  <c r="J40" i="6"/>
  <c r="J39" i="6"/>
  <c r="K39" i="6"/>
  <c r="J38" i="6"/>
  <c r="J37" i="6"/>
  <c r="K36" i="6" s="1"/>
  <c r="L36" i="6" s="1"/>
  <c r="J36" i="6"/>
  <c r="J35" i="6"/>
  <c r="K35" i="6" s="1"/>
  <c r="J32" i="6"/>
  <c r="J33" i="6"/>
  <c r="K32" i="6" s="1"/>
  <c r="J34" i="6"/>
  <c r="J31" i="6"/>
  <c r="K31" i="6" s="1"/>
  <c r="J28" i="6"/>
  <c r="J29" i="6"/>
  <c r="J30" i="6"/>
  <c r="J27" i="6"/>
  <c r="K27" i="6"/>
  <c r="J26" i="6"/>
  <c r="J25" i="6"/>
  <c r="K24" i="6" s="1"/>
  <c r="L24" i="6" s="1"/>
  <c r="J24" i="6"/>
  <c r="J23" i="6"/>
  <c r="K23" i="6" s="1"/>
  <c r="J22" i="6"/>
  <c r="J21" i="6"/>
  <c r="J20" i="6"/>
  <c r="J19" i="6"/>
  <c r="K19" i="6" s="1"/>
  <c r="L16" i="6" s="1"/>
  <c r="J17" i="6"/>
  <c r="J16" i="6"/>
  <c r="K16" i="6" s="1"/>
  <c r="J15" i="6"/>
  <c r="K15" i="6" s="1"/>
  <c r="J14" i="6"/>
  <c r="J13" i="6"/>
  <c r="J12" i="6"/>
  <c r="J11" i="6"/>
  <c r="K11" i="6" s="1"/>
  <c r="J10" i="6"/>
  <c r="J9" i="6"/>
  <c r="J8" i="6"/>
  <c r="J7" i="6"/>
  <c r="K7" i="6" s="1"/>
  <c r="J5" i="6"/>
  <c r="J4" i="6"/>
  <c r="K4" i="6" s="1"/>
  <c r="J215" i="5"/>
  <c r="K215" i="5" s="1"/>
  <c r="J214" i="5"/>
  <c r="J213" i="5"/>
  <c r="J212" i="5"/>
  <c r="J211" i="5"/>
  <c r="K211" i="5" s="1"/>
  <c r="J209" i="5"/>
  <c r="J208" i="5"/>
  <c r="J207" i="5"/>
  <c r="K207" i="5"/>
  <c r="J205" i="5"/>
  <c r="J204" i="5"/>
  <c r="J203" i="5"/>
  <c r="K203" i="5" s="1"/>
  <c r="J202" i="5"/>
  <c r="J201" i="5"/>
  <c r="J200" i="5"/>
  <c r="J199" i="5"/>
  <c r="K199" i="5"/>
  <c r="J197" i="5"/>
  <c r="J196" i="5"/>
  <c r="J195" i="5"/>
  <c r="K195" i="5"/>
  <c r="J194" i="5"/>
  <c r="J193" i="5"/>
  <c r="K192" i="5" s="1"/>
  <c r="L192" i="5" s="1"/>
  <c r="J192" i="5"/>
  <c r="J191" i="5"/>
  <c r="K191" i="5" s="1"/>
  <c r="J190" i="5"/>
  <c r="J189" i="5"/>
  <c r="J188" i="5"/>
  <c r="J187" i="5"/>
  <c r="K187" i="5" s="1"/>
  <c r="J186" i="5"/>
  <c r="J185" i="5"/>
  <c r="J184" i="5"/>
  <c r="J183" i="5"/>
  <c r="K183" i="5" s="1"/>
  <c r="J182" i="5"/>
  <c r="J181" i="5"/>
  <c r="K180" i="5"/>
  <c r="L183" i="5" s="1"/>
  <c r="J180" i="5"/>
  <c r="J179" i="5"/>
  <c r="K179" i="5"/>
  <c r="J178" i="5"/>
  <c r="J177" i="5"/>
  <c r="K176" i="5" s="1"/>
  <c r="L176" i="5" s="1"/>
  <c r="J176" i="5"/>
  <c r="J175" i="5"/>
  <c r="K175" i="5" s="1"/>
  <c r="J174" i="5"/>
  <c r="J173" i="5"/>
  <c r="J172" i="5"/>
  <c r="J171" i="5"/>
  <c r="K171" i="5" s="1"/>
  <c r="J170" i="5"/>
  <c r="J169" i="5"/>
  <c r="J168" i="5"/>
  <c r="J167" i="5"/>
  <c r="K167" i="5" s="1"/>
  <c r="J166" i="5"/>
  <c r="J165" i="5"/>
  <c r="J164" i="5"/>
  <c r="J163" i="5"/>
  <c r="K163" i="5" s="1"/>
  <c r="J162" i="5"/>
  <c r="J160" i="5"/>
  <c r="K160" i="5" s="1"/>
  <c r="L160" i="5" s="1"/>
  <c r="J161" i="5"/>
  <c r="J159" i="5"/>
  <c r="K159" i="5" s="1"/>
  <c r="J158" i="5"/>
  <c r="J157" i="5"/>
  <c r="J156" i="5"/>
  <c r="J155" i="5"/>
  <c r="K155" i="5"/>
  <c r="J154" i="5"/>
  <c r="J153" i="5"/>
  <c r="J152" i="5"/>
  <c r="J151" i="5"/>
  <c r="K151" i="5" s="1"/>
  <c r="L148" i="5" s="1"/>
  <c r="J150" i="5"/>
  <c r="K148" i="5" s="1"/>
  <c r="J149" i="5"/>
  <c r="J148" i="5"/>
  <c r="J147" i="5"/>
  <c r="K147" i="5" s="1"/>
  <c r="J146" i="5"/>
  <c r="J145" i="5"/>
  <c r="J144" i="5"/>
  <c r="J143" i="5"/>
  <c r="K143" i="5" s="1"/>
  <c r="J142" i="5"/>
  <c r="J141" i="5"/>
  <c r="J140" i="5"/>
  <c r="K140" i="5" s="1"/>
  <c r="L140" i="5" s="1"/>
  <c r="J139" i="5"/>
  <c r="K139" i="5" s="1"/>
  <c r="J138" i="5"/>
  <c r="J136" i="5"/>
  <c r="K136" i="5" s="1"/>
  <c r="L136" i="5" s="1"/>
  <c r="J137" i="5"/>
  <c r="J135" i="5"/>
  <c r="K135" i="5"/>
  <c r="J134" i="5"/>
  <c r="J133" i="5"/>
  <c r="J132" i="5"/>
  <c r="J131" i="5"/>
  <c r="K131" i="5" s="1"/>
  <c r="J130" i="5"/>
  <c r="J129" i="5"/>
  <c r="J128" i="5"/>
  <c r="J127" i="5"/>
  <c r="K127" i="5"/>
  <c r="J126" i="5"/>
  <c r="J125" i="5"/>
  <c r="J124" i="5"/>
  <c r="J123" i="5"/>
  <c r="K123" i="5" s="1"/>
  <c r="J122" i="5"/>
  <c r="J120" i="5"/>
  <c r="J121" i="5"/>
  <c r="J119" i="5"/>
  <c r="K119" i="5" s="1"/>
  <c r="J118" i="5"/>
  <c r="J117" i="5"/>
  <c r="J116" i="5"/>
  <c r="J115" i="5"/>
  <c r="K115" i="5" s="1"/>
  <c r="J114" i="5"/>
  <c r="J113" i="5"/>
  <c r="J112" i="5"/>
  <c r="K112" i="5" s="1"/>
  <c r="L112" i="5" s="1"/>
  <c r="J111" i="5"/>
  <c r="K111" i="5" s="1"/>
  <c r="J109" i="5"/>
  <c r="J108" i="5"/>
  <c r="K108" i="5" s="1"/>
  <c r="J107" i="5"/>
  <c r="K107" i="5" s="1"/>
  <c r="J106" i="5"/>
  <c r="J105" i="5"/>
  <c r="J104" i="5"/>
  <c r="K104" i="5" s="1"/>
  <c r="L104" i="5" s="1"/>
  <c r="J103" i="5"/>
  <c r="K103" i="5" s="1"/>
  <c r="J102" i="5"/>
  <c r="J101" i="5"/>
  <c r="J100" i="5"/>
  <c r="K100" i="5" s="1"/>
  <c r="J99" i="5"/>
  <c r="K99" i="5" s="1"/>
  <c r="J98" i="5"/>
  <c r="J97" i="5"/>
  <c r="J96" i="5"/>
  <c r="J95" i="5"/>
  <c r="K95" i="5" s="1"/>
  <c r="J94" i="5"/>
  <c r="J93" i="5"/>
  <c r="J92" i="5"/>
  <c r="J91" i="5"/>
  <c r="K91" i="5" s="1"/>
  <c r="J90" i="5"/>
  <c r="J89" i="5"/>
  <c r="J88" i="5"/>
  <c r="K88" i="5" s="1"/>
  <c r="L88" i="5" s="1"/>
  <c r="J87" i="5"/>
  <c r="K87" i="5" s="1"/>
  <c r="J86" i="5"/>
  <c r="J84" i="5"/>
  <c r="K84" i="5" s="1"/>
  <c r="J85" i="5"/>
  <c r="J83" i="5"/>
  <c r="K83" i="5" s="1"/>
  <c r="J82" i="5"/>
  <c r="J80" i="5"/>
  <c r="J81" i="5"/>
  <c r="J79" i="5"/>
  <c r="K79" i="5"/>
  <c r="J76" i="5"/>
  <c r="J77" i="5"/>
  <c r="J78" i="5"/>
  <c r="J75" i="5"/>
  <c r="K75" i="5" s="1"/>
  <c r="J74" i="5"/>
  <c r="J73" i="5"/>
  <c r="J72" i="5"/>
  <c r="J71" i="5"/>
  <c r="K71" i="5"/>
  <c r="J70" i="5"/>
  <c r="J69" i="5"/>
  <c r="J68" i="5"/>
  <c r="K68" i="5"/>
  <c r="J67" i="5"/>
  <c r="K67" i="5" s="1"/>
  <c r="J66" i="5"/>
  <c r="J65" i="5"/>
  <c r="K64" i="5" s="1"/>
  <c r="L64" i="5" s="1"/>
  <c r="J64" i="5"/>
  <c r="J63" i="5"/>
  <c r="K63" i="5" s="1"/>
  <c r="J62" i="5"/>
  <c r="J61" i="5"/>
  <c r="J60" i="5"/>
  <c r="J59" i="5"/>
  <c r="K59" i="5"/>
  <c r="J58" i="5"/>
  <c r="J57" i="5"/>
  <c r="J56" i="5"/>
  <c r="J55" i="5"/>
  <c r="K55" i="5" s="1"/>
  <c r="J53" i="5"/>
  <c r="J52" i="5"/>
  <c r="J51" i="5"/>
  <c r="K51" i="5" s="1"/>
  <c r="J50" i="5"/>
  <c r="J49" i="5"/>
  <c r="J48" i="5"/>
  <c r="J47" i="5"/>
  <c r="K47" i="5"/>
  <c r="J46" i="5"/>
  <c r="J45" i="5"/>
  <c r="J44" i="5"/>
  <c r="J43" i="5"/>
  <c r="K43" i="5" s="1"/>
  <c r="J42" i="5"/>
  <c r="J41" i="5"/>
  <c r="J40" i="5"/>
  <c r="J39" i="5"/>
  <c r="K39" i="5" s="1"/>
  <c r="J37" i="5"/>
  <c r="J36" i="5"/>
  <c r="K36" i="5" s="1"/>
  <c r="J35" i="5"/>
  <c r="K35" i="5" s="1"/>
  <c r="J33" i="5"/>
  <c r="J32" i="5"/>
  <c r="K32" i="5" s="1"/>
  <c r="J31" i="5"/>
  <c r="K31" i="5" s="1"/>
  <c r="J30" i="5"/>
  <c r="J29" i="5"/>
  <c r="J28" i="5"/>
  <c r="K28" i="5" s="1"/>
  <c r="L28" i="5" s="1"/>
  <c r="J27" i="5"/>
  <c r="K27" i="5" s="1"/>
  <c r="J26" i="5"/>
  <c r="J25" i="5"/>
  <c r="K24" i="5" s="1"/>
  <c r="J24" i="5"/>
  <c r="J23" i="5"/>
  <c r="K23" i="5" s="1"/>
  <c r="J22" i="5"/>
  <c r="J21" i="5"/>
  <c r="J20" i="5"/>
  <c r="J19" i="5"/>
  <c r="K19" i="5"/>
  <c r="J17" i="5"/>
  <c r="J16" i="5"/>
  <c r="J15" i="5"/>
  <c r="K15" i="5"/>
  <c r="J14" i="5"/>
  <c r="J13" i="5"/>
  <c r="J12" i="5"/>
  <c r="J11" i="5"/>
  <c r="K11" i="5" s="1"/>
  <c r="J10" i="5"/>
  <c r="J9" i="5"/>
  <c r="J8" i="5"/>
  <c r="J7" i="5"/>
  <c r="K7" i="5" s="1"/>
  <c r="J5" i="5"/>
  <c r="J4" i="5"/>
  <c r="K4" i="5" s="1"/>
  <c r="J215" i="2"/>
  <c r="K215" i="2" s="1"/>
  <c r="J214" i="2"/>
  <c r="K212" i="2" s="1"/>
  <c r="J213" i="2"/>
  <c r="J212" i="2"/>
  <c r="J211" i="2"/>
  <c r="K211" i="2" s="1"/>
  <c r="J210" i="2"/>
  <c r="J209" i="2"/>
  <c r="J208" i="2"/>
  <c r="J207" i="2"/>
  <c r="K207" i="2" s="1"/>
  <c r="J206" i="2"/>
  <c r="J205" i="2"/>
  <c r="J204" i="2"/>
  <c r="K204" i="2" s="1"/>
  <c r="J203" i="2"/>
  <c r="K203" i="2" s="1"/>
  <c r="J202" i="2"/>
  <c r="J201" i="2"/>
  <c r="J200" i="2"/>
  <c r="J199" i="2"/>
  <c r="K199" i="2" s="1"/>
  <c r="J198" i="2"/>
  <c r="J197" i="2"/>
  <c r="J196" i="2"/>
  <c r="K196" i="2" s="1"/>
  <c r="J195" i="2"/>
  <c r="K195" i="2" s="1"/>
  <c r="J194" i="2"/>
  <c r="J193" i="2"/>
  <c r="J192" i="2"/>
  <c r="J191" i="2"/>
  <c r="K191" i="2" s="1"/>
  <c r="J190" i="2"/>
  <c r="J189" i="2"/>
  <c r="J188" i="2"/>
  <c r="K188" i="2" s="1"/>
  <c r="J187" i="2"/>
  <c r="K187" i="2" s="1"/>
  <c r="J185" i="2"/>
  <c r="J184" i="2"/>
  <c r="J183" i="2"/>
  <c r="K183" i="2" s="1"/>
  <c r="J182" i="2"/>
  <c r="J180" i="2"/>
  <c r="J181" i="2"/>
  <c r="J179" i="2"/>
  <c r="K179" i="2" s="1"/>
  <c r="J176" i="2"/>
  <c r="J177" i="2"/>
  <c r="J175" i="2"/>
  <c r="K175" i="2" s="1"/>
  <c r="J174" i="2"/>
  <c r="J172" i="2"/>
  <c r="J173" i="2"/>
  <c r="J171" i="2"/>
  <c r="K171" i="2" s="1"/>
  <c r="J170" i="2"/>
  <c r="J169" i="2"/>
  <c r="J168" i="2"/>
  <c r="J167" i="2"/>
  <c r="K167" i="2" s="1"/>
  <c r="J165" i="2"/>
  <c r="J164" i="2"/>
  <c r="J163" i="2"/>
  <c r="K163" i="2" s="1"/>
  <c r="J161" i="2"/>
  <c r="J160" i="2"/>
  <c r="K160" i="2" s="1"/>
  <c r="J159" i="2"/>
  <c r="K159" i="2" s="1"/>
  <c r="J157" i="2"/>
  <c r="J156" i="2"/>
  <c r="J155" i="2"/>
  <c r="K155" i="2" s="1"/>
  <c r="J154" i="2"/>
  <c r="J153" i="2"/>
  <c r="J152" i="2"/>
  <c r="J151" i="2"/>
  <c r="K151" i="2" s="1"/>
  <c r="J150" i="2"/>
  <c r="J149" i="2"/>
  <c r="J148" i="2"/>
  <c r="J147" i="2"/>
  <c r="K147" i="2" s="1"/>
  <c r="J145" i="2"/>
  <c r="J144" i="2"/>
  <c r="J143" i="2"/>
  <c r="K143" i="2" s="1"/>
  <c r="J142" i="2"/>
  <c r="J141" i="2"/>
  <c r="J140" i="2"/>
  <c r="J139" i="2"/>
  <c r="K139" i="2" s="1"/>
  <c r="J138" i="2"/>
  <c r="J137" i="2"/>
  <c r="J136" i="2"/>
  <c r="J135" i="2"/>
  <c r="K135" i="2" s="1"/>
  <c r="J134" i="2"/>
  <c r="J133" i="2"/>
  <c r="J132" i="2"/>
  <c r="J131" i="2"/>
  <c r="K131" i="2" s="1"/>
  <c r="J130" i="2"/>
  <c r="J129" i="2"/>
  <c r="J128" i="2"/>
  <c r="J127" i="2"/>
  <c r="K127" i="2" s="1"/>
  <c r="J126" i="2"/>
  <c r="J124" i="2"/>
  <c r="J125" i="2"/>
  <c r="J123" i="2"/>
  <c r="K123" i="2" s="1"/>
  <c r="J122" i="2"/>
  <c r="J121" i="2"/>
  <c r="J120" i="2"/>
  <c r="J119" i="2"/>
  <c r="K119" i="2" s="1"/>
  <c r="J118" i="2"/>
  <c r="J116" i="2"/>
  <c r="J117" i="2"/>
  <c r="J115" i="2"/>
  <c r="K115" i="2" s="1"/>
  <c r="J114" i="2"/>
  <c r="J113" i="2"/>
  <c r="J112" i="2"/>
  <c r="J111" i="2"/>
  <c r="K111" i="2" s="1"/>
  <c r="J110" i="2"/>
  <c r="J109" i="2"/>
  <c r="J108" i="2"/>
  <c r="J107" i="2"/>
  <c r="K107" i="2" s="1"/>
  <c r="J106" i="2"/>
  <c r="J105" i="2"/>
  <c r="J104" i="2"/>
  <c r="J103" i="2"/>
  <c r="K103" i="2" s="1"/>
  <c r="J102" i="2"/>
  <c r="J101" i="2"/>
  <c r="J100" i="2"/>
  <c r="J99" i="2"/>
  <c r="K99" i="2" s="1"/>
  <c r="J97" i="2"/>
  <c r="J96" i="2"/>
  <c r="K96" i="2" s="1"/>
  <c r="J95" i="2"/>
  <c r="K95" i="2" s="1"/>
  <c r="J94" i="2"/>
  <c r="J93" i="2"/>
  <c r="J92" i="2"/>
  <c r="J91" i="2"/>
  <c r="K91" i="2" s="1"/>
  <c r="J90" i="2"/>
  <c r="J89" i="2"/>
  <c r="J88" i="2"/>
  <c r="K88" i="2" s="1"/>
  <c r="J87" i="2"/>
  <c r="K87" i="2" s="1"/>
  <c r="J86" i="2"/>
  <c r="J85" i="2"/>
  <c r="J84" i="2"/>
  <c r="J83" i="2"/>
  <c r="K83" i="2" s="1"/>
  <c r="J82" i="2"/>
  <c r="J81" i="2"/>
  <c r="J80" i="2"/>
  <c r="J79" i="2"/>
  <c r="K79" i="2" s="1"/>
  <c r="J78" i="2"/>
  <c r="J77" i="2"/>
  <c r="J76" i="2"/>
  <c r="J75" i="2"/>
  <c r="K75" i="2" s="1"/>
  <c r="J74" i="2"/>
  <c r="J73" i="2"/>
  <c r="J72" i="2"/>
  <c r="J71" i="2"/>
  <c r="K71" i="2" s="1"/>
  <c r="J70" i="2"/>
  <c r="J69" i="2"/>
  <c r="J68" i="2"/>
  <c r="J67" i="2"/>
  <c r="K67" i="2" s="1"/>
  <c r="J66" i="2"/>
  <c r="J65" i="2"/>
  <c r="J64" i="2"/>
  <c r="J63" i="2"/>
  <c r="K63" i="2" s="1"/>
  <c r="J62" i="2"/>
  <c r="J60" i="2"/>
  <c r="J61" i="2"/>
  <c r="J59" i="2"/>
  <c r="K59" i="2" s="1"/>
  <c r="J58" i="2"/>
  <c r="J57" i="2"/>
  <c r="J56" i="2"/>
  <c r="J55" i="2"/>
  <c r="K55" i="2"/>
  <c r="J53" i="2"/>
  <c r="J52" i="2"/>
  <c r="J51" i="2"/>
  <c r="K51" i="2" s="1"/>
  <c r="J50" i="2"/>
  <c r="J49" i="2"/>
  <c r="J48" i="2"/>
  <c r="J47" i="2"/>
  <c r="K47" i="2"/>
  <c r="J46" i="2"/>
  <c r="J45" i="2"/>
  <c r="J44" i="2"/>
  <c r="J43" i="2"/>
  <c r="K43" i="2" s="1"/>
  <c r="J42" i="2"/>
  <c r="J41" i="2"/>
  <c r="J40" i="2"/>
  <c r="J39" i="2"/>
  <c r="K39" i="2" s="1"/>
  <c r="J38" i="2"/>
  <c r="J37" i="2"/>
  <c r="J36" i="2"/>
  <c r="J35" i="2"/>
  <c r="K35" i="2" s="1"/>
  <c r="J34" i="2"/>
  <c r="J32" i="2"/>
  <c r="J33" i="2"/>
  <c r="J31" i="2"/>
  <c r="K31" i="2" s="1"/>
  <c r="J30" i="2"/>
  <c r="J29" i="2"/>
  <c r="J28" i="2"/>
  <c r="J27" i="2"/>
  <c r="K27" i="2" s="1"/>
  <c r="J26" i="2"/>
  <c r="J25" i="2"/>
  <c r="J24" i="2"/>
  <c r="J23" i="2"/>
  <c r="K23" i="2" s="1"/>
  <c r="J22" i="2"/>
  <c r="J21" i="2"/>
  <c r="J20" i="2"/>
  <c r="J19" i="2"/>
  <c r="K19" i="2" s="1"/>
  <c r="J17" i="2"/>
  <c r="J16" i="2"/>
  <c r="J15" i="2"/>
  <c r="K15" i="2" s="1"/>
  <c r="J14" i="2"/>
  <c r="J13" i="2"/>
  <c r="J12" i="2"/>
  <c r="J11" i="2"/>
  <c r="K11" i="2"/>
  <c r="J10" i="2"/>
  <c r="K8" i="2" s="1"/>
  <c r="L8" i="2" s="1"/>
  <c r="J9" i="2"/>
  <c r="J8" i="2"/>
  <c r="J7" i="2"/>
  <c r="K7" i="2" s="1"/>
  <c r="J4" i="2"/>
  <c r="J5" i="2"/>
  <c r="J6" i="2"/>
  <c r="J212" i="3"/>
  <c r="J213" i="3"/>
  <c r="J214" i="3"/>
  <c r="J215" i="3"/>
  <c r="K215" i="3" s="1"/>
  <c r="J208" i="3"/>
  <c r="J209" i="3"/>
  <c r="K208" i="3" s="1"/>
  <c r="J210" i="3"/>
  <c r="J211" i="3"/>
  <c r="K211" i="3"/>
  <c r="J207" i="3"/>
  <c r="K207" i="3" s="1"/>
  <c r="J206" i="3"/>
  <c r="J204" i="3"/>
  <c r="J205" i="3"/>
  <c r="J203" i="3"/>
  <c r="K203" i="3" s="1"/>
  <c r="J202" i="3"/>
  <c r="J201" i="3"/>
  <c r="J200" i="3"/>
  <c r="J199" i="3"/>
  <c r="K199" i="3"/>
  <c r="J198" i="3"/>
  <c r="J196" i="3"/>
  <c r="K196" i="3" s="1"/>
  <c r="L196" i="3" s="1"/>
  <c r="J197" i="3"/>
  <c r="J195" i="3"/>
  <c r="K195" i="3" s="1"/>
  <c r="J194" i="3"/>
  <c r="J193" i="3"/>
  <c r="J192" i="3"/>
  <c r="J191" i="3"/>
  <c r="K191" i="3" s="1"/>
  <c r="J190" i="3"/>
  <c r="J189" i="3"/>
  <c r="J188" i="3"/>
  <c r="J187" i="3"/>
  <c r="K187" i="3" s="1"/>
  <c r="J186" i="3"/>
  <c r="J185" i="3"/>
  <c r="J184" i="3"/>
  <c r="K184" i="3" s="1"/>
  <c r="L184" i="3" s="1"/>
  <c r="J180" i="3"/>
  <c r="J181" i="3"/>
  <c r="J182" i="3"/>
  <c r="J183" i="3"/>
  <c r="K183" i="3"/>
  <c r="J179" i="3"/>
  <c r="K179" i="3" s="1"/>
  <c r="J178" i="3"/>
  <c r="J177" i="3"/>
  <c r="J176" i="3"/>
  <c r="J175" i="3"/>
  <c r="K175" i="3" s="1"/>
  <c r="J174" i="3"/>
  <c r="J173" i="3"/>
  <c r="J172" i="3"/>
  <c r="J171" i="3"/>
  <c r="K171" i="3" s="1"/>
  <c r="J170" i="3"/>
  <c r="J169" i="3"/>
  <c r="J168" i="3"/>
  <c r="K168" i="3" s="1"/>
  <c r="L168" i="3" s="1"/>
  <c r="J167" i="3"/>
  <c r="K167" i="3" s="1"/>
  <c r="J166" i="3"/>
  <c r="J165" i="3"/>
  <c r="J164" i="3"/>
  <c r="K164" i="3" s="1"/>
  <c r="L164" i="3" s="1"/>
  <c r="J163" i="3"/>
  <c r="K163" i="3"/>
  <c r="J162" i="3"/>
  <c r="K160" i="3" s="1"/>
  <c r="J161" i="3"/>
  <c r="J160" i="3"/>
  <c r="L160" i="3"/>
  <c r="J159" i="3"/>
  <c r="K159" i="3" s="1"/>
  <c r="J158" i="3"/>
  <c r="J156" i="3"/>
  <c r="J157" i="3"/>
  <c r="J155" i="3"/>
  <c r="K155" i="3" s="1"/>
  <c r="J154" i="3"/>
  <c r="J153" i="3"/>
  <c r="J152" i="3"/>
  <c r="K152" i="3" s="1"/>
  <c r="L152" i="3" s="1"/>
  <c r="J151" i="3"/>
  <c r="K151" i="3" s="1"/>
  <c r="J150" i="3"/>
  <c r="J148" i="3"/>
  <c r="K148" i="3" s="1"/>
  <c r="J149" i="3"/>
  <c r="J147" i="3"/>
  <c r="K147" i="3" s="1"/>
  <c r="J146" i="3"/>
  <c r="J145" i="3"/>
  <c r="J144" i="3"/>
  <c r="J143" i="3"/>
  <c r="K143" i="3" s="1"/>
  <c r="L140" i="3" s="1"/>
  <c r="J142" i="3"/>
  <c r="J140" i="3"/>
  <c r="K140" i="3" s="1"/>
  <c r="J141" i="3"/>
  <c r="J139" i="3"/>
  <c r="K139" i="3"/>
  <c r="J138" i="3"/>
  <c r="K136" i="3" s="1"/>
  <c r="J137" i="3"/>
  <c r="J136" i="3"/>
  <c r="J135" i="3"/>
  <c r="K135" i="3" s="1"/>
  <c r="J134" i="3"/>
  <c r="J133" i="3"/>
  <c r="J132" i="3"/>
  <c r="J131" i="3"/>
  <c r="K131" i="3" s="1"/>
  <c r="J130" i="3"/>
  <c r="J129" i="3"/>
  <c r="K128" i="3"/>
  <c r="J128" i="3"/>
  <c r="J127" i="3"/>
  <c r="K127" i="3"/>
  <c r="J126" i="3"/>
  <c r="K124" i="3" s="1"/>
  <c r="L124" i="3" s="1"/>
  <c r="J125" i="3"/>
  <c r="J124" i="3"/>
  <c r="J123" i="3"/>
  <c r="K123" i="3" s="1"/>
  <c r="J122" i="3"/>
  <c r="J121" i="3"/>
  <c r="J120" i="3"/>
  <c r="J119" i="3"/>
  <c r="K119" i="3" s="1"/>
  <c r="J118" i="3"/>
  <c r="J117" i="3"/>
  <c r="J116" i="3"/>
  <c r="J115" i="3"/>
  <c r="K115" i="3" s="1"/>
  <c r="J114" i="3"/>
  <c r="J113" i="3"/>
  <c r="J112" i="3"/>
  <c r="J111" i="3"/>
  <c r="K111" i="3" s="1"/>
  <c r="J110" i="3"/>
  <c r="J109" i="3"/>
  <c r="J108" i="3"/>
  <c r="J107" i="3"/>
  <c r="K107" i="3" s="1"/>
  <c r="J106" i="3"/>
  <c r="J105" i="3"/>
  <c r="J104" i="3"/>
  <c r="K104" i="3" s="1"/>
  <c r="J103" i="3"/>
  <c r="K103" i="3"/>
  <c r="J102" i="3"/>
  <c r="K100" i="3" s="1"/>
  <c r="J101" i="3"/>
  <c r="J100" i="3"/>
  <c r="J99" i="3"/>
  <c r="K99" i="3" s="1"/>
  <c r="J98" i="3"/>
  <c r="J97" i="3"/>
  <c r="J96" i="3"/>
  <c r="J95" i="3"/>
  <c r="K95" i="3" s="1"/>
  <c r="J94" i="3"/>
  <c r="J93" i="3"/>
  <c r="J92" i="3"/>
  <c r="J91" i="3"/>
  <c r="K91" i="3" s="1"/>
  <c r="J90" i="3"/>
  <c r="J89" i="3"/>
  <c r="J88" i="3"/>
  <c r="J87" i="3"/>
  <c r="K87" i="3" s="1"/>
  <c r="J86" i="3"/>
  <c r="J85" i="3"/>
  <c r="J84" i="3"/>
  <c r="J83" i="3"/>
  <c r="K83" i="3" s="1"/>
  <c r="J82" i="3"/>
  <c r="J81" i="3"/>
  <c r="J80" i="3"/>
  <c r="J79" i="3"/>
  <c r="K79" i="3" s="1"/>
  <c r="J78" i="3"/>
  <c r="J77" i="3"/>
  <c r="J76" i="3"/>
  <c r="J75" i="3"/>
  <c r="K75" i="3"/>
  <c r="J74" i="3"/>
  <c r="J73" i="3"/>
  <c r="K72" i="3" s="1"/>
  <c r="L72" i="3" s="1"/>
  <c r="J72" i="3"/>
  <c r="J71" i="3"/>
  <c r="K71" i="3" s="1"/>
  <c r="J70" i="3"/>
  <c r="J69" i="3"/>
  <c r="J68" i="3"/>
  <c r="J67" i="3"/>
  <c r="K67" i="3" s="1"/>
  <c r="J66" i="3"/>
  <c r="J65" i="3"/>
  <c r="J64" i="3"/>
  <c r="J63" i="3"/>
  <c r="K63" i="3"/>
  <c r="J62" i="3"/>
  <c r="J61" i="3"/>
  <c r="J60" i="3"/>
  <c r="K60" i="3" s="1"/>
  <c r="L60" i="3" s="1"/>
  <c r="J59" i="3"/>
  <c r="K59" i="3" s="1"/>
  <c r="J58" i="3"/>
  <c r="J57" i="3"/>
  <c r="J56" i="3"/>
  <c r="J55" i="3"/>
  <c r="K55" i="3" s="1"/>
  <c r="J53" i="3"/>
  <c r="J52" i="3"/>
  <c r="J51" i="3"/>
  <c r="K51" i="3"/>
  <c r="J50" i="3"/>
  <c r="K48" i="3" s="1"/>
  <c r="L48" i="3" s="1"/>
  <c r="J49" i="3"/>
  <c r="J48" i="3"/>
  <c r="J47" i="3"/>
  <c r="K47" i="3" s="1"/>
  <c r="J46" i="3"/>
  <c r="J45" i="3"/>
  <c r="J44" i="3"/>
  <c r="J43" i="3"/>
  <c r="K43" i="3" s="1"/>
  <c r="J42" i="3"/>
  <c r="J41" i="3"/>
  <c r="J40" i="3"/>
  <c r="J39" i="3"/>
  <c r="K39" i="3"/>
  <c r="J38" i="3"/>
  <c r="J37" i="3"/>
  <c r="J36" i="3"/>
  <c r="K36" i="3"/>
  <c r="L36" i="3" s="1"/>
  <c r="J35" i="3"/>
  <c r="K35" i="3" s="1"/>
  <c r="J34" i="3"/>
  <c r="J33" i="3"/>
  <c r="J32" i="3"/>
  <c r="J31" i="3"/>
  <c r="K31" i="3" s="1"/>
  <c r="J30" i="3"/>
  <c r="J29" i="3"/>
  <c r="J28" i="3"/>
  <c r="J27" i="3"/>
  <c r="K27" i="3"/>
  <c r="J26" i="3"/>
  <c r="K24" i="3" s="1"/>
  <c r="L24" i="3" s="1"/>
  <c r="J25" i="3"/>
  <c r="J24" i="3"/>
  <c r="J23" i="3"/>
  <c r="K23" i="3" s="1"/>
  <c r="J22" i="3"/>
  <c r="J21" i="3"/>
  <c r="J20" i="3"/>
  <c r="J19" i="3"/>
  <c r="K19" i="3" s="1"/>
  <c r="J18" i="3"/>
  <c r="J17" i="3"/>
  <c r="K16" i="3"/>
  <c r="L16" i="3" s="1"/>
  <c r="J16" i="3"/>
  <c r="J15" i="3"/>
  <c r="K15" i="3"/>
  <c r="J14" i="3"/>
  <c r="K12" i="3" s="1"/>
  <c r="J13" i="3"/>
  <c r="J12" i="3"/>
  <c r="L12" i="3"/>
  <c r="J11" i="3"/>
  <c r="K11" i="3" s="1"/>
  <c r="J10" i="3"/>
  <c r="J9" i="3"/>
  <c r="J8" i="3"/>
  <c r="J7" i="3"/>
  <c r="K7" i="3" s="1"/>
  <c r="J6" i="3"/>
  <c r="J5" i="3"/>
  <c r="J4" i="3"/>
  <c r="K4" i="3" s="1"/>
  <c r="L4" i="3" s="1"/>
  <c r="K96" i="1"/>
  <c r="L96" i="1" s="1"/>
  <c r="K36" i="1"/>
  <c r="I332" i="16"/>
  <c r="J332" i="16" s="1"/>
  <c r="K332" i="16" s="1"/>
  <c r="L332" i="16" s="1"/>
  <c r="L244" i="16"/>
  <c r="L116" i="11"/>
  <c r="K215" i="1"/>
  <c r="K211" i="1"/>
  <c r="K203" i="1"/>
  <c r="K199" i="1"/>
  <c r="K195" i="1"/>
  <c r="K191" i="1"/>
  <c r="K183" i="1"/>
  <c r="K175" i="1"/>
  <c r="K171" i="1"/>
  <c r="K168" i="1"/>
  <c r="K167" i="1"/>
  <c r="L164" i="1" s="1"/>
  <c r="K164" i="1"/>
  <c r="K163" i="1"/>
  <c r="K155" i="1"/>
  <c r="K152" i="1"/>
  <c r="K147" i="1"/>
  <c r="K143" i="1"/>
  <c r="K135" i="1"/>
  <c r="L132" i="1" s="1"/>
  <c r="K128" i="1"/>
  <c r="K127" i="1"/>
  <c r="K123" i="1"/>
  <c r="L120" i="1"/>
  <c r="K120" i="1"/>
  <c r="K119" i="1"/>
  <c r="K95" i="1"/>
  <c r="K91" i="1"/>
  <c r="K83" i="1"/>
  <c r="L80" i="1" s="1"/>
  <c r="K79" i="1"/>
  <c r="K75" i="1"/>
  <c r="K71" i="1"/>
  <c r="K64" i="1"/>
  <c r="L64" i="1" s="1"/>
  <c r="K63" i="1"/>
  <c r="L60" i="1" s="1"/>
  <c r="K60" i="1"/>
  <c r="K59" i="1"/>
  <c r="K55" i="1"/>
  <c r="K48" i="1"/>
  <c r="K47" i="1"/>
  <c r="K43" i="1"/>
  <c r="K39" i="1"/>
  <c r="K35" i="1"/>
  <c r="K31" i="1"/>
  <c r="K28" i="1"/>
  <c r="L28" i="1" s="1"/>
  <c r="K27" i="1"/>
  <c r="K23" i="1"/>
  <c r="K15" i="1"/>
  <c r="K11" i="1"/>
  <c r="K8" i="1"/>
  <c r="L8" i="1" s="1"/>
  <c r="K7" i="1"/>
  <c r="L308" i="16"/>
  <c r="L280" i="16"/>
  <c r="L276" i="16"/>
  <c r="L264" i="16"/>
  <c r="L224" i="16"/>
  <c r="L328" i="12"/>
  <c r="L312" i="12"/>
  <c r="L308" i="12"/>
  <c r="L304" i="12"/>
  <c r="L300" i="12"/>
  <c r="L296" i="12"/>
  <c r="L288" i="12"/>
  <c r="L284" i="12"/>
  <c r="L268" i="12"/>
  <c r="L236" i="12"/>
  <c r="L232" i="12"/>
  <c r="L228" i="12"/>
  <c r="L224" i="12"/>
  <c r="L216" i="12"/>
  <c r="L168" i="13"/>
  <c r="L152" i="13"/>
  <c r="L120" i="13"/>
  <c r="L28" i="13"/>
  <c r="L64" i="19"/>
  <c r="L52" i="19"/>
  <c r="L40" i="19"/>
  <c r="L36" i="19"/>
  <c r="L24" i="17"/>
  <c r="L44" i="17"/>
  <c r="L64" i="17"/>
  <c r="L112" i="17"/>
  <c r="L144" i="17"/>
  <c r="L176" i="17"/>
  <c r="L196" i="17"/>
  <c r="L88" i="16"/>
  <c r="L116" i="9"/>
  <c r="K24" i="1"/>
  <c r="K32" i="1"/>
  <c r="L32" i="1"/>
  <c r="K180" i="1"/>
  <c r="K192" i="1"/>
  <c r="K84" i="1"/>
  <c r="K108" i="1"/>
  <c r="K112" i="1"/>
  <c r="L112" i="1" s="1"/>
  <c r="K115" i="1"/>
  <c r="K136" i="1"/>
  <c r="K156" i="1"/>
  <c r="L156" i="1" s="1"/>
  <c r="K159" i="1"/>
  <c r="K172" i="1"/>
  <c r="L172" i="1" s="1"/>
  <c r="K196" i="1"/>
  <c r="L196" i="1" s="1"/>
  <c r="K19" i="1"/>
  <c r="K67" i="1"/>
  <c r="K72" i="1"/>
  <c r="K99" i="1"/>
  <c r="K151" i="1"/>
  <c r="K160" i="1"/>
  <c r="L160" i="1" s="1"/>
  <c r="K179" i="1"/>
  <c r="K188" i="1"/>
  <c r="L188" i="1" s="1"/>
  <c r="K16" i="1"/>
  <c r="L16" i="1" s="1"/>
  <c r="K76" i="1"/>
  <c r="K88" i="1"/>
  <c r="L88" i="1" s="1"/>
  <c r="K104" i="1"/>
  <c r="L104" i="1" s="1"/>
  <c r="K107" i="1"/>
  <c r="K111" i="1"/>
  <c r="L108" i="1" s="1"/>
  <c r="K140" i="1"/>
  <c r="L140" i="1" s="1"/>
  <c r="K212" i="1"/>
  <c r="L215" i="1" s="1"/>
  <c r="K51" i="1"/>
  <c r="K68" i="1"/>
  <c r="L68" i="1" s="1"/>
  <c r="K103" i="1"/>
  <c r="K100" i="1"/>
  <c r="K131" i="1"/>
  <c r="K187" i="1"/>
  <c r="K87" i="1"/>
  <c r="K116" i="1"/>
  <c r="L116" i="1" s="1"/>
  <c r="K139" i="1"/>
  <c r="K200" i="1"/>
  <c r="K20" i="1"/>
  <c r="K56" i="1"/>
  <c r="L56" i="1" s="1"/>
  <c r="K132" i="1"/>
  <c r="K148" i="1"/>
  <c r="K176" i="1"/>
  <c r="L176" i="1"/>
  <c r="K207" i="1"/>
  <c r="L172" i="19"/>
  <c r="K208" i="1"/>
  <c r="L211" i="1" s="1"/>
  <c r="K124" i="1"/>
  <c r="L124" i="1" s="1"/>
  <c r="K12" i="1"/>
  <c r="K44" i="1"/>
  <c r="L44" i="1" s="1"/>
  <c r="K184" i="1"/>
  <c r="L20" i="1"/>
  <c r="L36" i="1"/>
  <c r="J106" i="18"/>
  <c r="K8" i="8"/>
  <c r="L8" i="8" s="1"/>
  <c r="K184" i="8"/>
  <c r="K48" i="5"/>
  <c r="K100" i="6"/>
  <c r="L100" i="6" s="1"/>
  <c r="K132" i="6"/>
  <c r="K136" i="6"/>
  <c r="L136" i="6"/>
  <c r="K140" i="6"/>
  <c r="L140" i="6" s="1"/>
  <c r="K144" i="6"/>
  <c r="L144" i="6" s="1"/>
  <c r="K152" i="6"/>
  <c r="L152" i="6" s="1"/>
  <c r="K156" i="6"/>
  <c r="L156" i="6" s="1"/>
  <c r="K160" i="6"/>
  <c r="L160" i="6" s="1"/>
  <c r="K164" i="6"/>
  <c r="K108" i="8"/>
  <c r="L108" i="8" s="1"/>
  <c r="K124" i="8"/>
  <c r="L124" i="8"/>
  <c r="K188" i="7"/>
  <c r="L188" i="7" s="1"/>
  <c r="K12" i="8"/>
  <c r="L12" i="8" s="1"/>
  <c r="K28" i="8"/>
  <c r="K44" i="8"/>
  <c r="L44" i="8" s="1"/>
  <c r="K128" i="8"/>
  <c r="L128" i="8" s="1"/>
  <c r="K120" i="9"/>
  <c r="K156" i="9"/>
  <c r="K168" i="9"/>
  <c r="K184" i="9"/>
  <c r="K28" i="10"/>
  <c r="L28" i="10" s="1"/>
  <c r="K196" i="7"/>
  <c r="K4" i="8"/>
  <c r="L4" i="8" s="1"/>
  <c r="K20" i="8"/>
  <c r="K136" i="8"/>
  <c r="L136" i="8" s="1"/>
  <c r="K60" i="9"/>
  <c r="K12" i="10"/>
  <c r="K136" i="10"/>
  <c r="L136" i="10" s="1"/>
  <c r="L183" i="10"/>
  <c r="K204" i="8"/>
  <c r="L204" i="8" s="1"/>
  <c r="L215" i="10"/>
  <c r="J21" i="18"/>
  <c r="K20" i="18" s="1"/>
  <c r="J23" i="18"/>
  <c r="K23" i="18" s="1"/>
  <c r="J56" i="18"/>
  <c r="K56" i="18" s="1"/>
  <c r="L56" i="18" s="1"/>
  <c r="K180" i="11"/>
  <c r="L183" i="11" s="1"/>
  <c r="K212" i="11"/>
  <c r="L16" i="12"/>
  <c r="K108" i="12"/>
  <c r="L108" i="12" s="1"/>
  <c r="K112" i="12"/>
  <c r="L112" i="12"/>
  <c r="K172" i="12"/>
  <c r="L172" i="12" s="1"/>
  <c r="K204" i="12"/>
  <c r="L204" i="12" s="1"/>
  <c r="K52" i="13"/>
  <c r="L52" i="13" s="1"/>
  <c r="K116" i="13"/>
  <c r="L116" i="13" s="1"/>
  <c r="K200" i="16"/>
  <c r="L200" i="16" s="1"/>
  <c r="K68" i="18"/>
  <c r="J97" i="18"/>
  <c r="K96" i="18" s="1"/>
  <c r="L96" i="18" s="1"/>
  <c r="K204" i="10"/>
  <c r="L204" i="10" s="1"/>
  <c r="K8" i="11"/>
  <c r="L24" i="11"/>
  <c r="K24" i="16"/>
  <c r="L24" i="16"/>
  <c r="K100" i="18"/>
  <c r="L100" i="18" s="1"/>
  <c r="J103" i="18"/>
  <c r="K103" i="18"/>
  <c r="J24" i="18"/>
  <c r="K24" i="18" s="1"/>
  <c r="J38" i="18"/>
  <c r="J136" i="18"/>
  <c r="K104" i="12"/>
  <c r="L104" i="12" s="1"/>
  <c r="K120" i="12"/>
  <c r="L120" i="12" s="1"/>
  <c r="K136" i="12"/>
  <c r="L136" i="12" s="1"/>
  <c r="K152" i="12"/>
  <c r="L152" i="12"/>
  <c r="K168" i="12"/>
  <c r="L168" i="12" s="1"/>
  <c r="K60" i="13"/>
  <c r="L60" i="13" s="1"/>
  <c r="K76" i="13"/>
  <c r="L76" i="13" s="1"/>
  <c r="K92" i="13"/>
  <c r="L92" i="13" s="1"/>
  <c r="K108" i="13"/>
  <c r="L108" i="13" s="1"/>
  <c r="L124" i="13"/>
  <c r="K156" i="13"/>
  <c r="L156" i="13" s="1"/>
  <c r="K152" i="14"/>
  <c r="K172" i="16"/>
  <c r="J32" i="18"/>
  <c r="K32" i="18" s="1"/>
  <c r="J71" i="18"/>
  <c r="K71" i="18" s="1"/>
  <c r="J80" i="18"/>
  <c r="K80" i="18" s="1"/>
  <c r="L80" i="18" s="1"/>
  <c r="J81" i="18"/>
  <c r="J94" i="18"/>
  <c r="K92" i="18" s="1"/>
  <c r="L92" i="18" s="1"/>
  <c r="J105" i="18"/>
  <c r="K104" i="18" s="1"/>
  <c r="L104" i="18" s="1"/>
  <c r="J111" i="18"/>
  <c r="K111" i="18" s="1"/>
  <c r="J120" i="18"/>
  <c r="J121" i="18"/>
  <c r="J159" i="18"/>
  <c r="K159" i="18"/>
  <c r="J165" i="18"/>
  <c r="K164" i="18" s="1"/>
  <c r="L164" i="18" s="1"/>
  <c r="J166" i="18"/>
  <c r="J167" i="18"/>
  <c r="K167" i="18" s="1"/>
  <c r="K124" i="17"/>
  <c r="L124" i="17" s="1"/>
  <c r="K140" i="17"/>
  <c r="L140" i="17" s="1"/>
  <c r="K156" i="17"/>
  <c r="L156" i="17"/>
  <c r="K172" i="17"/>
  <c r="L172" i="17" s="1"/>
  <c r="K188" i="17"/>
  <c r="L188" i="17" s="1"/>
  <c r="K116" i="16"/>
  <c r="L116" i="16" s="1"/>
  <c r="L132" i="16"/>
  <c r="J150" i="18"/>
  <c r="K148" i="18" s="1"/>
  <c r="L148" i="18" s="1"/>
  <c r="J213" i="18"/>
  <c r="K212" i="18" s="1"/>
  <c r="L215" i="18" s="1"/>
  <c r="K60" i="19"/>
  <c r="L60" i="19" s="1"/>
  <c r="K92" i="19"/>
  <c r="L92" i="19"/>
  <c r="K152" i="19"/>
  <c r="L152" i="19" s="1"/>
  <c r="K48" i="17"/>
  <c r="L48" i="17" s="1"/>
  <c r="K116" i="17"/>
  <c r="L116" i="17" s="1"/>
  <c r="J52" i="18"/>
  <c r="K52" i="18" s="1"/>
  <c r="J133" i="18"/>
  <c r="J134" i="18"/>
  <c r="J144" i="18"/>
  <c r="K144" i="18" s="1"/>
  <c r="J158" i="18"/>
  <c r="K156" i="18"/>
  <c r="J181" i="18"/>
  <c r="L200" i="18"/>
  <c r="L24" i="19"/>
  <c r="K48" i="19"/>
  <c r="L48" i="19" s="1"/>
  <c r="L200" i="19"/>
  <c r="K20" i="17"/>
  <c r="L20" i="17" s="1"/>
  <c r="K84" i="17"/>
  <c r="L84" i="17"/>
  <c r="J143" i="18"/>
  <c r="K143" i="18" s="1"/>
  <c r="J152" i="18"/>
  <c r="J173" i="18"/>
  <c r="K172" i="18" s="1"/>
  <c r="L172" i="18" s="1"/>
  <c r="J189" i="18"/>
  <c r="J205" i="18"/>
  <c r="K204" i="18" s="1"/>
  <c r="L204" i="18" s="1"/>
  <c r="K16" i="19"/>
  <c r="L16" i="19" s="1"/>
  <c r="L32" i="19"/>
  <c r="K124" i="19"/>
  <c r="L124" i="19" s="1"/>
  <c r="K144" i="19"/>
  <c r="L144" i="19" s="1"/>
  <c r="K28" i="17"/>
  <c r="L28" i="17" s="1"/>
  <c r="K76" i="17"/>
  <c r="L76" i="17" s="1"/>
  <c r="K92" i="17"/>
  <c r="L92" i="17" s="1"/>
  <c r="K108" i="17"/>
  <c r="L108" i="17" s="1"/>
  <c r="L120" i="15"/>
  <c r="K28" i="15"/>
  <c r="L28" i="15" s="1"/>
  <c r="K172" i="15"/>
  <c r="L172" i="15" s="1"/>
  <c r="J9" i="15"/>
  <c r="J11" i="15"/>
  <c r="K11" i="15" s="1"/>
  <c r="J27" i="15"/>
  <c r="K27" i="15" s="1"/>
  <c r="J99" i="15"/>
  <c r="K99" i="15" s="1"/>
  <c r="J105" i="15"/>
  <c r="K104" i="15" s="1"/>
  <c r="L104" i="15" s="1"/>
  <c r="J126" i="15"/>
  <c r="L124" i="15"/>
  <c r="J128" i="15"/>
  <c r="K128" i="15" s="1"/>
  <c r="J176" i="15"/>
  <c r="J177" i="15"/>
  <c r="J182" i="15"/>
  <c r="J191" i="15"/>
  <c r="K191" i="15" s="1"/>
  <c r="J199" i="15"/>
  <c r="K199" i="15" s="1"/>
  <c r="J207" i="15"/>
  <c r="K207" i="15" s="1"/>
  <c r="K212" i="15"/>
  <c r="J39" i="15"/>
  <c r="K39" i="15" s="1"/>
  <c r="J52" i="15"/>
  <c r="K52" i="15" s="1"/>
  <c r="L52" i="15"/>
  <c r="J65" i="15"/>
  <c r="J81" i="15"/>
  <c r="K80" i="15"/>
  <c r="L80" i="15"/>
  <c r="J90" i="15"/>
  <c r="J102" i="15"/>
  <c r="J119" i="15"/>
  <c r="K119" i="15"/>
  <c r="J125" i="15"/>
  <c r="K124" i="15" s="1"/>
  <c r="K132" i="15"/>
  <c r="J140" i="15"/>
  <c r="K140" i="15" s="1"/>
  <c r="J184" i="15"/>
  <c r="K184" i="15" s="1"/>
  <c r="L184" i="15" s="1"/>
  <c r="J198" i="15"/>
  <c r="K196" i="15" s="1"/>
  <c r="J5" i="15"/>
  <c r="J8" i="15"/>
  <c r="K8" i="15" s="1"/>
  <c r="L8" i="15" s="1"/>
  <c r="J34" i="15"/>
  <c r="K32" i="15" s="1"/>
  <c r="L32" i="15" s="1"/>
  <c r="K36" i="15"/>
  <c r="J64" i="15"/>
  <c r="J89" i="15"/>
  <c r="K88" i="15" s="1"/>
  <c r="L88" i="15" s="1"/>
  <c r="J114" i="15"/>
  <c r="J113" i="15"/>
  <c r="K112" i="15"/>
  <c r="J135" i="15"/>
  <c r="K135" i="15" s="1"/>
  <c r="J137" i="15"/>
  <c r="J139" i="15"/>
  <c r="K139" i="15"/>
  <c r="J168" i="15"/>
  <c r="K168" i="15" s="1"/>
  <c r="L168" i="15" s="1"/>
  <c r="J188" i="15"/>
  <c r="J22" i="15"/>
  <c r="K20" i="15" s="1"/>
  <c r="L20" i="15" s="1"/>
  <c r="J45" i="15"/>
  <c r="K44" i="15" s="1"/>
  <c r="L44" i="15" s="1"/>
  <c r="J56" i="15"/>
  <c r="K56" i="15" s="1"/>
  <c r="L56" i="15" s="1"/>
  <c r="J68" i="15"/>
  <c r="J73" i="15"/>
  <c r="J100" i="15"/>
  <c r="J115" i="15"/>
  <c r="K115" i="15" s="1"/>
  <c r="J131" i="15"/>
  <c r="K131" i="15"/>
  <c r="J144" i="15"/>
  <c r="J149" i="15"/>
  <c r="J151" i="15"/>
  <c r="K151" i="15"/>
  <c r="J161" i="15"/>
  <c r="K160" i="15" s="1"/>
  <c r="L160" i="15" s="1"/>
  <c r="J167" i="15"/>
  <c r="K167" i="15" s="1"/>
  <c r="J183" i="15"/>
  <c r="K183" i="15" s="1"/>
  <c r="J42" i="15"/>
  <c r="J70" i="15"/>
  <c r="J78" i="15"/>
  <c r="K76" i="15" s="1"/>
  <c r="L76" i="15" s="1"/>
  <c r="J96" i="15"/>
  <c r="K96" i="15" s="1"/>
  <c r="L96" i="15" s="1"/>
  <c r="J136" i="15"/>
  <c r="K136" i="15" s="1"/>
  <c r="L136" i="15" s="1"/>
  <c r="J138" i="15"/>
  <c r="J145" i="15"/>
  <c r="J179" i="15"/>
  <c r="K179" i="15"/>
  <c r="J193" i="15"/>
  <c r="J4" i="15"/>
  <c r="J63" i="15"/>
  <c r="K63" i="15"/>
  <c r="J72" i="15"/>
  <c r="K72" i="15" s="1"/>
  <c r="J170" i="15"/>
  <c r="J187" i="15"/>
  <c r="K187" i="15"/>
  <c r="J12" i="15"/>
  <c r="K12" i="15" s="1"/>
  <c r="L12" i="15" s="1"/>
  <c r="J26" i="15"/>
  <c r="K24" i="15" s="1"/>
  <c r="J86" i="15"/>
  <c r="J110" i="15"/>
  <c r="K108" i="15" s="1"/>
  <c r="L108" i="15" s="1"/>
  <c r="J143" i="15"/>
  <c r="K143" i="15" s="1"/>
  <c r="J152" i="15"/>
  <c r="K152" i="15"/>
  <c r="L152" i="15" s="1"/>
  <c r="J166" i="15"/>
  <c r="K164" i="15" s="1"/>
  <c r="J181" i="15"/>
  <c r="J192" i="15"/>
  <c r="J201" i="15"/>
  <c r="K200" i="15" s="1"/>
  <c r="L200" i="15" s="1"/>
  <c r="J215" i="15"/>
  <c r="K215" i="15" s="1"/>
  <c r="J85" i="18"/>
  <c r="K84" i="18"/>
  <c r="K72" i="5"/>
  <c r="K128" i="5"/>
  <c r="L128" i="5" s="1"/>
  <c r="K200" i="6"/>
  <c r="K212" i="6"/>
  <c r="L215" i="6" s="1"/>
  <c r="K88" i="3"/>
  <c r="L88" i="3" s="1"/>
  <c r="K44" i="5"/>
  <c r="L44" i="5" s="1"/>
  <c r="K56" i="6"/>
  <c r="L56" i="6" s="1"/>
  <c r="K108" i="6"/>
  <c r="K52" i="7"/>
  <c r="L52" i="7" s="1"/>
  <c r="K84" i="7"/>
  <c r="K192" i="8"/>
  <c r="L192" i="8" s="1"/>
  <c r="J193" i="18"/>
  <c r="K192" i="18" s="1"/>
  <c r="L192" i="18" s="1"/>
  <c r="K24" i="7"/>
  <c r="L24" i="7" s="1"/>
  <c r="L28" i="7"/>
  <c r="K76" i="7"/>
  <c r="L76" i="7" s="1"/>
  <c r="K140" i="7"/>
  <c r="L140" i="7" s="1"/>
  <c r="K12" i="4"/>
  <c r="L12" i="4" s="1"/>
  <c r="K132" i="4"/>
  <c r="L132" i="4" s="1"/>
  <c r="K196" i="4"/>
  <c r="L196" i="4" s="1"/>
  <c r="K68" i="9"/>
  <c r="L68" i="9" s="1"/>
  <c r="K132" i="9"/>
  <c r="L132" i="9" s="1"/>
  <c r="L215" i="9"/>
  <c r="K172" i="10"/>
  <c r="L172" i="10" s="1"/>
  <c r="K72" i="11"/>
  <c r="L72" i="11" s="1"/>
  <c r="K148" i="11"/>
  <c r="L148" i="11" s="1"/>
  <c r="K184" i="11"/>
  <c r="L184" i="11" s="1"/>
  <c r="K72" i="12"/>
  <c r="K124" i="12"/>
  <c r="L124" i="12" s="1"/>
  <c r="K84" i="16"/>
  <c r="L84" i="16" s="1"/>
  <c r="J77" i="18"/>
  <c r="K76" i="18" s="1"/>
  <c r="J79" i="18"/>
  <c r="K79" i="18"/>
  <c r="J210" i="18"/>
  <c r="K208" i="18" s="1"/>
  <c r="J211" i="18"/>
  <c r="K211" i="18" s="1"/>
  <c r="K100" i="7"/>
  <c r="L100" i="7" s="1"/>
  <c r="K132" i="7"/>
  <c r="L132" i="7" s="1"/>
  <c r="K156" i="4"/>
  <c r="L156" i="4" s="1"/>
  <c r="K188" i="4"/>
  <c r="L188" i="4" s="1"/>
  <c r="L92" i="9"/>
  <c r="K160" i="9"/>
  <c r="L160" i="9" s="1"/>
  <c r="K60" i="10"/>
  <c r="L60" i="10" s="1"/>
  <c r="K200" i="10"/>
  <c r="L200" i="10"/>
  <c r="K208" i="10"/>
  <c r="L211" i="10" s="1"/>
  <c r="L52" i="11"/>
  <c r="K104" i="11"/>
  <c r="L104" i="11" s="1"/>
  <c r="K20" i="12"/>
  <c r="K64" i="12"/>
  <c r="L64" i="12" s="1"/>
  <c r="K96" i="12"/>
  <c r="L96" i="12" s="1"/>
  <c r="K192" i="12"/>
  <c r="L192" i="12" s="1"/>
  <c r="K192" i="13"/>
  <c r="L192" i="13" s="1"/>
  <c r="K100" i="14"/>
  <c r="K152" i="17"/>
  <c r="L152" i="17" s="1"/>
  <c r="K240" i="16"/>
  <c r="L240" i="16"/>
  <c r="K304" i="16"/>
  <c r="L304" i="16" s="1"/>
  <c r="K68" i="11"/>
  <c r="L68" i="11"/>
  <c r="K132" i="11"/>
  <c r="L132" i="11" s="1"/>
  <c r="K180" i="13"/>
  <c r="L183" i="13" s="1"/>
  <c r="K12" i="18"/>
  <c r="L12" i="18" s="1"/>
  <c r="J27" i="18"/>
  <c r="K27" i="18" s="1"/>
  <c r="J55" i="18"/>
  <c r="K55" i="18" s="1"/>
  <c r="J109" i="18"/>
  <c r="K108" i="18" s="1"/>
  <c r="L108" i="18" s="1"/>
  <c r="J155" i="18"/>
  <c r="K155" i="18" s="1"/>
  <c r="K164" i="10"/>
  <c r="L164" i="10" s="1"/>
  <c r="K188" i="10"/>
  <c r="L188" i="10"/>
  <c r="K60" i="11"/>
  <c r="L60" i="11" s="1"/>
  <c r="K124" i="11"/>
  <c r="L124" i="11" s="1"/>
  <c r="K208" i="12"/>
  <c r="L211" i="12" s="1"/>
  <c r="K20" i="13"/>
  <c r="L20" i="13" s="1"/>
  <c r="K56" i="13"/>
  <c r="L56" i="13" s="1"/>
  <c r="K184" i="13"/>
  <c r="L184" i="13" s="1"/>
  <c r="K56" i="14"/>
  <c r="K132" i="14"/>
  <c r="K4" i="18"/>
  <c r="L4" i="18" s="1"/>
  <c r="J129" i="18"/>
  <c r="K128" i="18" s="1"/>
  <c r="J139" i="18"/>
  <c r="K139" i="18" s="1"/>
  <c r="K160" i="18"/>
  <c r="L160" i="18" s="1"/>
  <c r="J163" i="18"/>
  <c r="K163" i="18" s="1"/>
  <c r="K120" i="16"/>
  <c r="L120" i="16" s="1"/>
  <c r="J37" i="18"/>
  <c r="K36" i="18" s="1"/>
  <c r="L36" i="18" s="1"/>
  <c r="J60" i="18"/>
  <c r="K60" i="18" s="1"/>
  <c r="L60" i="18" s="1"/>
  <c r="J87" i="18"/>
  <c r="K87" i="18"/>
  <c r="L84" i="18" s="1"/>
  <c r="J131" i="18"/>
  <c r="K131" i="18" s="1"/>
  <c r="J147" i="18"/>
  <c r="K147" i="18" s="1"/>
  <c r="J180" i="18"/>
  <c r="K180" i="18"/>
  <c r="L183" i="18" s="1"/>
  <c r="K28" i="16"/>
  <c r="L28" i="16" s="1"/>
  <c r="J26" i="18"/>
  <c r="J28" i="18"/>
  <c r="K28" i="18" s="1"/>
  <c r="L28" i="18" s="1"/>
  <c r="J138" i="18"/>
  <c r="J140" i="18"/>
  <c r="K140" i="18" s="1"/>
  <c r="L140" i="18" s="1"/>
  <c r="J154" i="18"/>
  <c r="K152" i="18"/>
  <c r="L152" i="18" s="1"/>
  <c r="L36" i="17"/>
  <c r="K256" i="16"/>
  <c r="L256" i="16"/>
  <c r="K320" i="16"/>
  <c r="L320" i="16" s="1"/>
  <c r="K68" i="19"/>
  <c r="L68" i="19"/>
  <c r="K72" i="19"/>
  <c r="L72" i="19" s="1"/>
  <c r="K88" i="17"/>
  <c r="L88" i="17" s="1"/>
  <c r="K96" i="19"/>
  <c r="L96" i="19" s="1"/>
  <c r="K116" i="19"/>
  <c r="L116" i="19" s="1"/>
  <c r="K168" i="19"/>
  <c r="L168" i="19" s="1"/>
  <c r="K4" i="17"/>
  <c r="L4" i="17"/>
  <c r="K32" i="17"/>
  <c r="L32" i="17" s="1"/>
  <c r="K72" i="17"/>
  <c r="L72" i="17"/>
  <c r="K132" i="17"/>
  <c r="L132" i="17" s="1"/>
  <c r="K180" i="17"/>
  <c r="L183" i="17" s="1"/>
  <c r="K276" i="12"/>
  <c r="L276" i="12" s="1"/>
  <c r="L72" i="15"/>
  <c r="K144" i="15"/>
  <c r="L144" i="15" s="1"/>
  <c r="K100" i="15"/>
  <c r="L100" i="15" s="1"/>
  <c r="L36" i="15"/>
  <c r="K192" i="15"/>
  <c r="L192" i="15" s="1"/>
  <c r="K64" i="15"/>
  <c r="L64" i="15" s="1"/>
  <c r="L215" i="15"/>
  <c r="K73" i="68"/>
  <c r="L73" i="68" s="1"/>
  <c r="L45" i="68"/>
  <c r="L25" i="68"/>
  <c r="K97" i="67"/>
  <c r="K89" i="66"/>
  <c r="K81" i="66"/>
  <c r="L81" i="66" s="1"/>
  <c r="L53" i="66"/>
  <c r="K89" i="65"/>
  <c r="L89" i="65" s="1"/>
  <c r="K81" i="65"/>
  <c r="K65" i="65"/>
  <c r="L49" i="65"/>
  <c r="L97" i="65"/>
  <c r="L45" i="65"/>
  <c r="K85" i="64"/>
  <c r="L85" i="64" s="1"/>
  <c r="K65" i="64"/>
  <c r="L65" i="64"/>
  <c r="K33" i="64"/>
  <c r="L33" i="64" s="1"/>
  <c r="L93" i="63"/>
  <c r="K81" i="63"/>
  <c r="L81" i="63"/>
  <c r="K65" i="63"/>
  <c r="K97" i="63"/>
  <c r="L97" i="63"/>
  <c r="L73" i="63"/>
  <c r="L73" i="62"/>
  <c r="K81" i="62"/>
  <c r="L81" i="62" s="1"/>
  <c r="K25" i="62"/>
  <c r="L97" i="61"/>
  <c r="K85" i="61"/>
  <c r="K65" i="61"/>
  <c r="L65" i="61" s="1"/>
  <c r="L53" i="61"/>
  <c r="K17" i="61"/>
  <c r="L17" i="61"/>
  <c r="K57" i="60"/>
  <c r="L57" i="60" s="1"/>
  <c r="K81" i="60"/>
  <c r="L81" i="60" s="1"/>
  <c r="K73" i="60"/>
  <c r="L73" i="60" s="1"/>
  <c r="L33" i="60"/>
  <c r="K97" i="59"/>
  <c r="K73" i="59"/>
  <c r="L73" i="59" s="1"/>
  <c r="K65" i="59"/>
  <c r="L65" i="59" s="1"/>
  <c r="L29" i="58"/>
  <c r="K97" i="58"/>
  <c r="L97" i="58" s="1"/>
  <c r="L93" i="58"/>
  <c r="K81" i="58"/>
  <c r="K93" i="57"/>
  <c r="L97" i="57"/>
  <c r="L73" i="57"/>
  <c r="K85" i="56"/>
  <c r="L85" i="56"/>
  <c r="K77" i="56"/>
  <c r="L77" i="56" s="1"/>
  <c r="L65" i="56"/>
  <c r="L41" i="56"/>
  <c r="L89" i="56"/>
  <c r="K45" i="56"/>
  <c r="L45" i="56" s="1"/>
  <c r="K33" i="56"/>
  <c r="K17" i="56"/>
  <c r="L17" i="56" s="1"/>
  <c r="K97" i="55"/>
  <c r="K81" i="55"/>
  <c r="L81" i="55"/>
  <c r="K93" i="53"/>
  <c r="L93" i="53" s="1"/>
  <c r="L77" i="53"/>
  <c r="L65" i="53"/>
  <c r="L45" i="53"/>
  <c r="L25" i="53"/>
  <c r="K81" i="53"/>
  <c r="L81" i="53" s="1"/>
  <c r="K73" i="53"/>
  <c r="K53" i="53"/>
  <c r="L53" i="53"/>
  <c r="K33" i="53"/>
  <c r="L97" i="52"/>
  <c r="K69" i="52"/>
  <c r="L69" i="52" s="1"/>
  <c r="K41" i="52"/>
  <c r="L41" i="52"/>
  <c r="K25" i="52"/>
  <c r="L25" i="52" s="1"/>
  <c r="K17" i="52"/>
  <c r="L17" i="52" s="1"/>
  <c r="K93" i="52"/>
  <c r="L93" i="52" s="1"/>
  <c r="K81" i="52"/>
  <c r="L45" i="52"/>
  <c r="L37" i="52"/>
  <c r="K85" i="51"/>
  <c r="L85" i="51" s="1"/>
  <c r="K45" i="51"/>
  <c r="L45" i="51"/>
  <c r="K25" i="51"/>
  <c r="L25" i="51" s="1"/>
  <c r="K13" i="51"/>
  <c r="L13" i="51" s="1"/>
  <c r="K85" i="47"/>
  <c r="L85" i="47" s="1"/>
  <c r="K77" i="47"/>
  <c r="L77" i="47" s="1"/>
  <c r="K65" i="47"/>
  <c r="L65" i="47" s="1"/>
  <c r="L45" i="47"/>
  <c r="K33" i="47"/>
  <c r="L33" i="47" s="1"/>
  <c r="K65" i="48"/>
  <c r="K45" i="48"/>
  <c r="L45" i="48"/>
  <c r="K25" i="48"/>
  <c r="K17" i="49"/>
  <c r="L65" i="49"/>
  <c r="K45" i="49"/>
  <c r="L45" i="49" s="1"/>
  <c r="L97" i="50"/>
  <c r="L73" i="50"/>
  <c r="L65" i="50"/>
  <c r="L93" i="46"/>
  <c r="L81" i="46"/>
  <c r="L73" i="46"/>
  <c r="L65" i="46"/>
  <c r="K93" i="45"/>
  <c r="L93" i="45" s="1"/>
  <c r="L97" i="45"/>
  <c r="K81" i="45"/>
  <c r="K73" i="45"/>
  <c r="K45" i="45"/>
  <c r="K25" i="45"/>
  <c r="K17" i="45"/>
  <c r="L65" i="44"/>
  <c r="L49" i="44"/>
  <c r="L25" i="44"/>
  <c r="L53" i="44"/>
  <c r="K45" i="44"/>
  <c r="K33" i="44"/>
  <c r="K21" i="44"/>
  <c r="K97" i="43"/>
  <c r="K45" i="43"/>
  <c r="K85" i="43"/>
  <c r="L85" i="43"/>
  <c r="K77" i="43"/>
  <c r="L77" i="43" s="1"/>
  <c r="K65" i="43"/>
  <c r="L65" i="43"/>
  <c r="K25" i="43"/>
  <c r="L25" i="43" s="1"/>
  <c r="K17" i="43"/>
  <c r="L17" i="43" s="1"/>
  <c r="J97" i="42"/>
  <c r="K97" i="42" s="1"/>
  <c r="J94" i="42"/>
  <c r="K93" i="42" s="1"/>
  <c r="L93" i="42" s="1"/>
  <c r="J84" i="42"/>
  <c r="K84" i="42" s="1"/>
  <c r="J83" i="42"/>
  <c r="J80" i="42"/>
  <c r="K80" i="42" s="1"/>
  <c r="J79" i="42"/>
  <c r="J65" i="42"/>
  <c r="K65" i="42" s="1"/>
  <c r="L65" i="42" s="1"/>
  <c r="J58" i="42"/>
  <c r="J53" i="42"/>
  <c r="K53" i="42" s="1"/>
  <c r="J46" i="42"/>
  <c r="J41" i="42"/>
  <c r="J38" i="42"/>
  <c r="J33" i="42"/>
  <c r="K33" i="42" s="1"/>
  <c r="L33" i="42" s="1"/>
  <c r="J26" i="42"/>
  <c r="J21" i="42"/>
  <c r="K93" i="41"/>
  <c r="L93" i="41" s="1"/>
  <c r="K81" i="41"/>
  <c r="L81" i="41"/>
  <c r="K73" i="41"/>
  <c r="L73" i="41" s="1"/>
  <c r="K45" i="41"/>
  <c r="L45" i="41"/>
  <c r="K37" i="41"/>
  <c r="L37" i="41" s="1"/>
  <c r="K17" i="41"/>
  <c r="L17" i="41" s="1"/>
  <c r="J88" i="40"/>
  <c r="K88" i="40" s="1"/>
  <c r="J87" i="40"/>
  <c r="J48" i="40"/>
  <c r="K48" i="40" s="1"/>
  <c r="J47" i="40"/>
  <c r="J28" i="40"/>
  <c r="K28" i="40" s="1"/>
  <c r="J27" i="40"/>
  <c r="J24" i="40"/>
  <c r="K24" i="40" s="1"/>
  <c r="J20" i="40"/>
  <c r="K20" i="40" s="1"/>
  <c r="J19" i="40"/>
  <c r="K17" i="40" s="1"/>
  <c r="L17" i="40" s="1"/>
  <c r="J14" i="40"/>
  <c r="K93" i="39"/>
  <c r="L93" i="39" s="1"/>
  <c r="K85" i="39"/>
  <c r="L85" i="39" s="1"/>
  <c r="K77" i="39"/>
  <c r="L77" i="39"/>
  <c r="K65" i="39"/>
  <c r="L65" i="39" s="1"/>
  <c r="K45" i="39"/>
  <c r="L45" i="39"/>
  <c r="L21" i="39"/>
  <c r="K25" i="39"/>
  <c r="K329" i="38"/>
  <c r="K321" i="38"/>
  <c r="L321" i="38" s="1"/>
  <c r="K313" i="38"/>
  <c r="L313" i="38" s="1"/>
  <c r="K305" i="38"/>
  <c r="L305" i="38" s="1"/>
  <c r="K297" i="38"/>
  <c r="K289" i="38"/>
  <c r="L289" i="38" s="1"/>
  <c r="K281" i="38"/>
  <c r="K273" i="38"/>
  <c r="K265" i="38"/>
  <c r="K257" i="38"/>
  <c r="L257" i="38" s="1"/>
  <c r="K249" i="38"/>
  <c r="K241" i="38"/>
  <c r="L241" i="38" s="1"/>
  <c r="K233" i="38"/>
  <c r="K225" i="38"/>
  <c r="L225" i="38"/>
  <c r="K209" i="38"/>
  <c r="K201" i="38"/>
  <c r="K193" i="38"/>
  <c r="K185" i="38"/>
  <c r="L185" i="38" s="1"/>
  <c r="K177" i="38"/>
  <c r="K169" i="38"/>
  <c r="K161" i="38"/>
  <c r="K153" i="38"/>
  <c r="L153" i="38" s="1"/>
  <c r="K145" i="38"/>
  <c r="K137" i="38"/>
  <c r="L137" i="38" s="1"/>
  <c r="K129" i="38"/>
  <c r="K121" i="38"/>
  <c r="L121" i="38"/>
  <c r="K113" i="38"/>
  <c r="K105" i="38"/>
  <c r="K97" i="38"/>
  <c r="K89" i="38"/>
  <c r="L89" i="38" s="1"/>
  <c r="K81" i="38"/>
  <c r="K73" i="38"/>
  <c r="L73" i="38"/>
  <c r="K65" i="38"/>
  <c r="K57" i="38"/>
  <c r="L57" i="38" s="1"/>
  <c r="K45" i="38"/>
  <c r="K37" i="38"/>
  <c r="L37" i="38" s="1"/>
  <c r="K29" i="38"/>
  <c r="K21" i="38"/>
  <c r="K9" i="38"/>
  <c r="L9" i="38" s="1"/>
  <c r="L221" i="38"/>
  <c r="K217" i="38"/>
  <c r="L217" i="38" s="1"/>
  <c r="L197" i="38"/>
  <c r="K53" i="38"/>
  <c r="L53" i="38" s="1"/>
  <c r="K121" i="37"/>
  <c r="L121" i="37" s="1"/>
  <c r="K221" i="37"/>
  <c r="K213" i="37"/>
  <c r="L213" i="37" s="1"/>
  <c r="K205" i="37"/>
  <c r="K153" i="37"/>
  <c r="K113" i="37"/>
  <c r="K105" i="37"/>
  <c r="K77" i="37"/>
  <c r="L77" i="37" s="1"/>
  <c r="K224" i="36"/>
  <c r="K216" i="36"/>
  <c r="L216" i="36" s="1"/>
  <c r="K208" i="36"/>
  <c r="K200" i="36"/>
  <c r="L200" i="36" s="1"/>
  <c r="K192" i="36"/>
  <c r="K184" i="36"/>
  <c r="L184" i="36" s="1"/>
  <c r="K176" i="36"/>
  <c r="K168" i="36"/>
  <c r="L168" i="36" s="1"/>
  <c r="K172" i="35"/>
  <c r="L172" i="35" s="1"/>
  <c r="K164" i="35"/>
  <c r="K156" i="35"/>
  <c r="L156" i="35"/>
  <c r="K148" i="35"/>
  <c r="K140" i="35"/>
  <c r="L140" i="35" s="1"/>
  <c r="K84" i="35"/>
  <c r="K36" i="35"/>
  <c r="L36" i="35" s="1"/>
  <c r="K28" i="35"/>
  <c r="L28" i="35" s="1"/>
  <c r="K20" i="35"/>
  <c r="L20" i="35" s="1"/>
  <c r="K12" i="35"/>
  <c r="L12" i="35" s="1"/>
  <c r="K208" i="35"/>
  <c r="L208" i="35" s="1"/>
  <c r="L56" i="35"/>
  <c r="L40" i="35"/>
  <c r="K32" i="35"/>
  <c r="L32" i="35" s="1"/>
  <c r="K24" i="35"/>
  <c r="L24" i="35"/>
  <c r="K16" i="35"/>
  <c r="L16" i="35" s="1"/>
  <c r="K8" i="35"/>
  <c r="L8" i="35" s="1"/>
  <c r="K60" i="35"/>
  <c r="L60" i="35" s="1"/>
  <c r="K52" i="35"/>
  <c r="K44" i="35"/>
  <c r="L44" i="35" s="1"/>
  <c r="K73" i="34"/>
  <c r="L73" i="34" s="1"/>
  <c r="L65" i="34"/>
  <c r="K9" i="34"/>
  <c r="L9" i="34" s="1"/>
  <c r="K189" i="34"/>
  <c r="K181" i="34"/>
  <c r="L181" i="34" s="1"/>
  <c r="L177" i="34"/>
  <c r="K165" i="34"/>
  <c r="L165" i="34" s="1"/>
  <c r="K117" i="34"/>
  <c r="L117" i="34" s="1"/>
  <c r="K109" i="34"/>
  <c r="L109" i="34" s="1"/>
  <c r="K101" i="34"/>
  <c r="L101" i="34" s="1"/>
  <c r="K93" i="34"/>
  <c r="L93" i="34" s="1"/>
  <c r="L221" i="34"/>
  <c r="L189" i="34"/>
  <c r="L157" i="34"/>
  <c r="K193" i="34"/>
  <c r="L193" i="34" s="1"/>
  <c r="K185" i="34"/>
  <c r="L185" i="34" s="1"/>
  <c r="L169" i="34"/>
  <c r="K161" i="34"/>
  <c r="L161" i="34" s="1"/>
  <c r="L129" i="34"/>
  <c r="K113" i="34"/>
  <c r="L113" i="34" s="1"/>
  <c r="K105" i="34"/>
  <c r="L105" i="34" s="1"/>
  <c r="L77" i="34"/>
  <c r="K69" i="34"/>
  <c r="L69" i="34" s="1"/>
  <c r="L45" i="34"/>
  <c r="K13" i="34"/>
  <c r="L13" i="34" s="1"/>
  <c r="K5" i="34"/>
  <c r="L5" i="34" s="1"/>
  <c r="K205" i="34"/>
  <c r="L205" i="34" s="1"/>
  <c r="K197" i="34"/>
  <c r="K173" i="34"/>
  <c r="L173" i="34" s="1"/>
  <c r="K149" i="34"/>
  <c r="L149" i="34" s="1"/>
  <c r="K141" i="34"/>
  <c r="L141" i="34" s="1"/>
  <c r="K133" i="34"/>
  <c r="K125" i="34"/>
  <c r="L125" i="34" s="1"/>
  <c r="K81" i="34"/>
  <c r="L81" i="34" s="1"/>
  <c r="K57" i="34"/>
  <c r="L57" i="34" s="1"/>
  <c r="K49" i="34"/>
  <c r="K41" i="34"/>
  <c r="L41" i="34" s="1"/>
  <c r="K33" i="34"/>
  <c r="L33" i="34" s="1"/>
  <c r="K25" i="34"/>
  <c r="L25" i="34" s="1"/>
  <c r="K17" i="34"/>
  <c r="K224" i="33"/>
  <c r="L224" i="33" s="1"/>
  <c r="K216" i="33"/>
  <c r="L216" i="33" s="1"/>
  <c r="K208" i="33"/>
  <c r="L208" i="33"/>
  <c r="K200" i="33"/>
  <c r="L200" i="33" s="1"/>
  <c r="K192" i="33"/>
  <c r="L192" i="33" s="1"/>
  <c r="K184" i="33"/>
  <c r="L184" i="33" s="1"/>
  <c r="K176" i="33"/>
  <c r="L176" i="33" s="1"/>
  <c r="K116" i="33"/>
  <c r="L116" i="33" s="1"/>
  <c r="K100" i="33"/>
  <c r="L100" i="33" s="1"/>
  <c r="K36" i="33"/>
  <c r="L36" i="33" s="1"/>
  <c r="K28" i="33"/>
  <c r="L28" i="33" s="1"/>
  <c r="K20" i="33"/>
  <c r="L20" i="33" s="1"/>
  <c r="K12" i="33"/>
  <c r="L12" i="33" s="1"/>
  <c r="K220" i="33"/>
  <c r="L220" i="33" s="1"/>
  <c r="K212" i="33"/>
  <c r="L212" i="33" s="1"/>
  <c r="K204" i="33"/>
  <c r="L204" i="33" s="1"/>
  <c r="K196" i="33"/>
  <c r="L196" i="33" s="1"/>
  <c r="K188" i="33"/>
  <c r="L188" i="33" s="1"/>
  <c r="K180" i="33"/>
  <c r="L180" i="33" s="1"/>
  <c r="K172" i="33"/>
  <c r="L172" i="33" s="1"/>
  <c r="K164" i="33"/>
  <c r="L164" i="33" s="1"/>
  <c r="K156" i="33"/>
  <c r="L156" i="33" s="1"/>
  <c r="K148" i="33"/>
  <c r="L148" i="33" s="1"/>
  <c r="K140" i="33"/>
  <c r="L140" i="33" s="1"/>
  <c r="K132" i="33"/>
  <c r="L132" i="33" s="1"/>
  <c r="K124" i="33"/>
  <c r="L124" i="33" s="1"/>
  <c r="K92" i="33"/>
  <c r="L92" i="33"/>
  <c r="K84" i="33"/>
  <c r="L84" i="33" s="1"/>
  <c r="K76" i="33"/>
  <c r="L76" i="33" s="1"/>
  <c r="K68" i="33"/>
  <c r="L68" i="33" s="1"/>
  <c r="K60" i="33"/>
  <c r="L60" i="33" s="1"/>
  <c r="K52" i="33"/>
  <c r="L52" i="33" s="1"/>
  <c r="K44" i="33"/>
  <c r="L44" i="33" s="1"/>
  <c r="L160" i="33"/>
  <c r="L120" i="33"/>
  <c r="K112" i="33"/>
  <c r="K104" i="33"/>
  <c r="L104" i="33" s="1"/>
  <c r="L88" i="33"/>
  <c r="L72" i="33"/>
  <c r="L56" i="33"/>
  <c r="L48" i="33"/>
  <c r="L40" i="33"/>
  <c r="K32" i="33"/>
  <c r="K24" i="33"/>
  <c r="L24" i="33" s="1"/>
  <c r="K16" i="33"/>
  <c r="K8" i="33"/>
  <c r="K220" i="32"/>
  <c r="L220" i="32" s="1"/>
  <c r="K212" i="32"/>
  <c r="L212" i="32" s="1"/>
  <c r="K204" i="32"/>
  <c r="L204" i="32"/>
  <c r="K196" i="32"/>
  <c r="L196" i="32" s="1"/>
  <c r="K188" i="32"/>
  <c r="L188" i="32" s="1"/>
  <c r="K180" i="32"/>
  <c r="L180" i="32" s="1"/>
  <c r="K172" i="32"/>
  <c r="L172" i="32" s="1"/>
  <c r="K164" i="32"/>
  <c r="L164" i="32" s="1"/>
  <c r="K156" i="32"/>
  <c r="L156" i="32" s="1"/>
  <c r="K148" i="32"/>
  <c r="L148" i="32" s="1"/>
  <c r="K140" i="32"/>
  <c r="L140" i="32" s="1"/>
  <c r="K132" i="32"/>
  <c r="L132" i="32" s="1"/>
  <c r="K124" i="32"/>
  <c r="L124" i="32"/>
  <c r="K116" i="32"/>
  <c r="L116" i="32" s="1"/>
  <c r="K104" i="32"/>
  <c r="L104" i="32" s="1"/>
  <c r="L96" i="32"/>
  <c r="K92" i="32"/>
  <c r="L92" i="32" s="1"/>
  <c r="K44" i="32"/>
  <c r="L44" i="32" s="1"/>
  <c r="K40" i="32"/>
  <c r="L40" i="32" s="1"/>
  <c r="K16" i="32"/>
  <c r="L16" i="32" s="1"/>
  <c r="K80" i="32"/>
  <c r="L80" i="32" s="1"/>
  <c r="K72" i="32"/>
  <c r="L72" i="32" s="1"/>
  <c r="K64" i="32"/>
  <c r="L64" i="32" s="1"/>
  <c r="K56" i="32"/>
  <c r="L56" i="32" s="1"/>
  <c r="K48" i="32"/>
  <c r="L48" i="32" s="1"/>
  <c r="L24" i="32"/>
  <c r="K224" i="32"/>
  <c r="L224" i="32"/>
  <c r="K216" i="32"/>
  <c r="K208" i="32"/>
  <c r="L208" i="32" s="1"/>
  <c r="K200" i="32"/>
  <c r="K192" i="32"/>
  <c r="L192" i="32" s="1"/>
  <c r="K184" i="32"/>
  <c r="K176" i="32"/>
  <c r="L176" i="32" s="1"/>
  <c r="K168" i="32"/>
  <c r="K160" i="32"/>
  <c r="L160" i="32" s="1"/>
  <c r="K152" i="32"/>
  <c r="K144" i="32"/>
  <c r="L144" i="32" s="1"/>
  <c r="K136" i="32"/>
  <c r="K128" i="32"/>
  <c r="L128" i="32" s="1"/>
  <c r="K120" i="32"/>
  <c r="L60" i="32"/>
  <c r="K36" i="32"/>
  <c r="L36" i="32" s="1"/>
  <c r="K28" i="32"/>
  <c r="L28" i="32" s="1"/>
  <c r="K20" i="32"/>
  <c r="K12" i="32"/>
  <c r="L12" i="32" s="1"/>
  <c r="K4" i="32"/>
  <c r="L172" i="31"/>
  <c r="K60" i="31"/>
  <c r="L60" i="31" s="1"/>
  <c r="K12" i="31"/>
  <c r="L12" i="31" s="1"/>
  <c r="K220" i="31"/>
  <c r="L220" i="31" s="1"/>
  <c r="K212" i="31"/>
  <c r="K204" i="31"/>
  <c r="L204" i="31" s="1"/>
  <c r="K196" i="31"/>
  <c r="K188" i="31"/>
  <c r="L188" i="31" s="1"/>
  <c r="K180" i="31"/>
  <c r="K156" i="31"/>
  <c r="K148" i="31"/>
  <c r="K140" i="31"/>
  <c r="K132" i="31"/>
  <c r="K124" i="31"/>
  <c r="L108" i="31"/>
  <c r="K92" i="31"/>
  <c r="K84" i="31"/>
  <c r="L84" i="31" s="1"/>
  <c r="K76" i="31"/>
  <c r="K68" i="31"/>
  <c r="L68" i="31" s="1"/>
  <c r="K52" i="31"/>
  <c r="K44" i="31"/>
  <c r="L44" i="31" s="1"/>
  <c r="K36" i="31"/>
  <c r="K28" i="31"/>
  <c r="L28" i="31"/>
  <c r="K20" i="31"/>
  <c r="L224" i="31"/>
  <c r="L192" i="31"/>
  <c r="L184" i="31"/>
  <c r="K176" i="31"/>
  <c r="L176" i="31" s="1"/>
  <c r="K168" i="31"/>
  <c r="L168" i="31" s="1"/>
  <c r="L144" i="31"/>
  <c r="K112" i="31"/>
  <c r="L112" i="31"/>
  <c r="K104" i="31"/>
  <c r="L104" i="31" s="1"/>
  <c r="L80" i="31"/>
  <c r="L8" i="31"/>
  <c r="L176" i="30"/>
  <c r="K196" i="30"/>
  <c r="L196" i="30" s="1"/>
  <c r="K192" i="30"/>
  <c r="K188" i="30"/>
  <c r="L188" i="30" s="1"/>
  <c r="K172" i="30"/>
  <c r="K140" i="30"/>
  <c r="L216" i="30"/>
  <c r="L168" i="30"/>
  <c r="K164" i="30"/>
  <c r="L164" i="30" s="1"/>
  <c r="K156" i="30"/>
  <c r="L156" i="30" s="1"/>
  <c r="K148" i="30"/>
  <c r="L148" i="30" s="1"/>
  <c r="K136" i="30"/>
  <c r="L136" i="30" s="1"/>
  <c r="K132" i="30"/>
  <c r="L132" i="30" s="1"/>
  <c r="K124" i="30"/>
  <c r="L124" i="30" s="1"/>
  <c r="K100" i="30"/>
  <c r="L100" i="30" s="1"/>
  <c r="K92" i="30"/>
  <c r="L92" i="30" s="1"/>
  <c r="K88" i="30"/>
  <c r="L88" i="30" s="1"/>
  <c r="K80" i="30"/>
  <c r="L80" i="30"/>
  <c r="K48" i="30"/>
  <c r="L48" i="30" s="1"/>
  <c r="K40" i="30"/>
  <c r="L40" i="30"/>
  <c r="K32" i="30"/>
  <c r="L32" i="30" s="1"/>
  <c r="K24" i="30"/>
  <c r="L24" i="30" s="1"/>
  <c r="L212" i="30"/>
  <c r="L172" i="30"/>
  <c r="K220" i="30"/>
  <c r="L220" i="30" s="1"/>
  <c r="L184" i="30"/>
  <c r="K180" i="30"/>
  <c r="L180" i="30"/>
  <c r="K108" i="30"/>
  <c r="L108" i="30" s="1"/>
  <c r="K72" i="30"/>
  <c r="L72" i="30"/>
  <c r="K56" i="30"/>
  <c r="L56" i="30" s="1"/>
  <c r="L120" i="30"/>
  <c r="K104" i="30"/>
  <c r="L104" i="30" s="1"/>
  <c r="K84" i="30"/>
  <c r="L60" i="30"/>
  <c r="L52" i="30"/>
  <c r="K44" i="30"/>
  <c r="K36" i="30"/>
  <c r="L36" i="30" s="1"/>
  <c r="K28" i="30"/>
  <c r="K12" i="30"/>
  <c r="L12" i="30" s="1"/>
  <c r="L325" i="29"/>
  <c r="L317" i="29"/>
  <c r="K145" i="29"/>
  <c r="L145" i="29" s="1"/>
  <c r="K121" i="29"/>
  <c r="L121" i="29" s="1"/>
  <c r="K81" i="29"/>
  <c r="L81" i="29" s="1"/>
  <c r="K233" i="29"/>
  <c r="L233" i="29" s="1"/>
  <c r="K217" i="29"/>
  <c r="L217" i="29" s="1"/>
  <c r="K193" i="29"/>
  <c r="L193" i="29"/>
  <c r="K185" i="29"/>
  <c r="L185" i="29" s="1"/>
  <c r="K153" i="29"/>
  <c r="L153" i="29"/>
  <c r="K89" i="29"/>
  <c r="L89" i="29" s="1"/>
  <c r="K25" i="29"/>
  <c r="L25" i="29" s="1"/>
  <c r="K9" i="29"/>
  <c r="L9" i="29" s="1"/>
  <c r="K329" i="29"/>
  <c r="L329" i="29" s="1"/>
  <c r="K321" i="29"/>
  <c r="K313" i="29"/>
  <c r="L313" i="29" s="1"/>
  <c r="K305" i="29"/>
  <c r="L305" i="29" s="1"/>
  <c r="K297" i="29"/>
  <c r="L297" i="29" s="1"/>
  <c r="K289" i="29"/>
  <c r="K281" i="29"/>
  <c r="L281" i="29" s="1"/>
  <c r="K273" i="29"/>
  <c r="K265" i="29"/>
  <c r="L265" i="29" s="1"/>
  <c r="K257" i="29"/>
  <c r="K249" i="29"/>
  <c r="L249" i="29" s="1"/>
  <c r="K177" i="29"/>
  <c r="L177" i="29" s="1"/>
  <c r="K169" i="29"/>
  <c r="L169" i="29" s="1"/>
  <c r="K161" i="29"/>
  <c r="L161" i="29" s="1"/>
  <c r="K105" i="29"/>
  <c r="K57" i="29"/>
  <c r="L57" i="29"/>
  <c r="K49" i="29"/>
  <c r="L309" i="29"/>
  <c r="L285" i="29"/>
  <c r="L245" i="29"/>
  <c r="L237" i="29"/>
  <c r="K229" i="29"/>
  <c r="L229" i="29" s="1"/>
  <c r="K221" i="29"/>
  <c r="L221" i="29" s="1"/>
  <c r="K213" i="29"/>
  <c r="L213" i="29"/>
  <c r="K205" i="29"/>
  <c r="L205" i="29" s="1"/>
  <c r="K197" i="29"/>
  <c r="L197" i="29"/>
  <c r="K189" i="29"/>
  <c r="L189" i="29" s="1"/>
  <c r="L173" i="29"/>
  <c r="L165" i="29"/>
  <c r="K157" i="29"/>
  <c r="L157" i="29" s="1"/>
  <c r="K149" i="29"/>
  <c r="L149" i="29" s="1"/>
  <c r="K141" i="29"/>
  <c r="L141" i="29" s="1"/>
  <c r="K133" i="29"/>
  <c r="L133" i="29"/>
  <c r="K125" i="29"/>
  <c r="L125" i="29" s="1"/>
  <c r="K117" i="29"/>
  <c r="L117" i="29"/>
  <c r="K101" i="29"/>
  <c r="L101" i="29" s="1"/>
  <c r="K93" i="29"/>
  <c r="L93" i="29" s="1"/>
  <c r="K85" i="29"/>
  <c r="L85" i="29" s="1"/>
  <c r="K77" i="29"/>
  <c r="L77" i="29" s="1"/>
  <c r="K69" i="29"/>
  <c r="L69" i="29" s="1"/>
  <c r="L61" i="29"/>
  <c r="L53" i="29"/>
  <c r="L45" i="29"/>
  <c r="K37" i="29"/>
  <c r="L37" i="29" s="1"/>
  <c r="K29" i="29"/>
  <c r="L29" i="29" s="1"/>
  <c r="L45" i="28"/>
  <c r="K201" i="28"/>
  <c r="L201" i="28" s="1"/>
  <c r="K193" i="28"/>
  <c r="L193" i="28" s="1"/>
  <c r="K185" i="28"/>
  <c r="L185" i="28" s="1"/>
  <c r="K37" i="28"/>
  <c r="L37" i="28" s="1"/>
  <c r="L221" i="28"/>
  <c r="L205" i="28"/>
  <c r="K197" i="28"/>
  <c r="L197" i="28" s="1"/>
  <c r="K189" i="28"/>
  <c r="K181" i="28"/>
  <c r="L181" i="28" s="1"/>
  <c r="K173" i="28"/>
  <c r="K165" i="28"/>
  <c r="L165" i="28" s="1"/>
  <c r="K157" i="28"/>
  <c r="K149" i="28"/>
  <c r="L149" i="28" s="1"/>
  <c r="K141" i="28"/>
  <c r="K133" i="28"/>
  <c r="L133" i="28" s="1"/>
  <c r="K125" i="28"/>
  <c r="K117" i="28"/>
  <c r="L117" i="28" s="1"/>
  <c r="K109" i="28"/>
  <c r="K101" i="28"/>
  <c r="L101" i="28" s="1"/>
  <c r="K93" i="28"/>
  <c r="K85" i="28"/>
  <c r="L85" i="28" s="1"/>
  <c r="K77" i="28"/>
  <c r="K69" i="28"/>
  <c r="L69" i="28" s="1"/>
  <c r="K61" i="28"/>
  <c r="K53" i="28"/>
  <c r="L53" i="28" s="1"/>
  <c r="K49" i="28"/>
  <c r="K41" i="28"/>
  <c r="L41" i="28" s="1"/>
  <c r="K13" i="28"/>
  <c r="L13" i="28"/>
  <c r="K225" i="28"/>
  <c r="L225" i="28" s="1"/>
  <c r="K217" i="28"/>
  <c r="L217" i="28" s="1"/>
  <c r="K209" i="28"/>
  <c r="L209" i="28" s="1"/>
  <c r="L145" i="28"/>
  <c r="L137" i="28"/>
  <c r="L97" i="28"/>
  <c r="L81" i="28"/>
  <c r="K213" i="27"/>
  <c r="L213" i="27" s="1"/>
  <c r="K45" i="27"/>
  <c r="L45" i="27" s="1"/>
  <c r="K205" i="27"/>
  <c r="K17" i="27"/>
  <c r="K225" i="27"/>
  <c r="L225" i="27" s="1"/>
  <c r="K217" i="27"/>
  <c r="L217" i="27"/>
  <c r="K161" i="27"/>
  <c r="L161" i="27" s="1"/>
  <c r="K153" i="27"/>
  <c r="L153" i="27"/>
  <c r="K145" i="27"/>
  <c r="L145" i="27" s="1"/>
  <c r="K137" i="27"/>
  <c r="L137" i="27" s="1"/>
  <c r="K129" i="27"/>
  <c r="L129" i="27" s="1"/>
  <c r="K121" i="27"/>
  <c r="L121" i="27" s="1"/>
  <c r="K113" i="27"/>
  <c r="L113" i="27" s="1"/>
  <c r="K105" i="27"/>
  <c r="L105" i="27"/>
  <c r="K97" i="27"/>
  <c r="L97" i="27" s="1"/>
  <c r="K89" i="27"/>
  <c r="L89" i="27"/>
  <c r="K81" i="27"/>
  <c r="L81" i="27" s="1"/>
  <c r="K57" i="27"/>
  <c r="L57" i="27" s="1"/>
  <c r="K9" i="27"/>
  <c r="L9" i="27" s="1"/>
  <c r="K37" i="27"/>
  <c r="L37" i="27" s="1"/>
  <c r="K209" i="27"/>
  <c r="K201" i="27"/>
  <c r="L201" i="27" s="1"/>
  <c r="K193" i="27"/>
  <c r="L193" i="27" s="1"/>
  <c r="K185" i="27"/>
  <c r="K177" i="27"/>
  <c r="K169" i="27"/>
  <c r="K73" i="27"/>
  <c r="K65" i="27"/>
  <c r="K41" i="27"/>
  <c r="K33" i="27"/>
  <c r="K25" i="27"/>
  <c r="L205" i="27"/>
  <c r="L173" i="27"/>
  <c r="L165" i="27"/>
  <c r="K157" i="27"/>
  <c r="L157" i="27" s="1"/>
  <c r="K149" i="27"/>
  <c r="L149" i="27" s="1"/>
  <c r="K141" i="27"/>
  <c r="L141" i="27" s="1"/>
  <c r="K133" i="27"/>
  <c r="L133" i="27" s="1"/>
  <c r="K125" i="27"/>
  <c r="L125" i="27" s="1"/>
  <c r="K117" i="27"/>
  <c r="L117" i="27"/>
  <c r="K109" i="27"/>
  <c r="L109" i="27" s="1"/>
  <c r="K101" i="27"/>
  <c r="L101" i="27"/>
  <c r="K93" i="27"/>
  <c r="L93" i="27" s="1"/>
  <c r="K85" i="27"/>
  <c r="L85" i="27" s="1"/>
  <c r="K61" i="27"/>
  <c r="L61" i="27" s="1"/>
  <c r="K53" i="27"/>
  <c r="L53" i="27" s="1"/>
  <c r="K93" i="26"/>
  <c r="L93" i="26" s="1"/>
  <c r="K85" i="26"/>
  <c r="L85" i="26"/>
  <c r="K73" i="26"/>
  <c r="L73" i="26" s="1"/>
  <c r="K65" i="26"/>
  <c r="K57" i="26"/>
  <c r="L57" i="26"/>
  <c r="L53" i="26"/>
  <c r="K49" i="26"/>
  <c r="K41" i="26"/>
  <c r="L41" i="26"/>
  <c r="K33" i="26"/>
  <c r="L33" i="26" s="1"/>
  <c r="K25" i="26"/>
  <c r="L25" i="26" s="1"/>
  <c r="K209" i="26"/>
  <c r="L209" i="26" s="1"/>
  <c r="K201" i="26"/>
  <c r="L201" i="26" s="1"/>
  <c r="L69" i="26"/>
  <c r="L49" i="26"/>
  <c r="K225" i="26"/>
  <c r="L225" i="26" s="1"/>
  <c r="K217" i="26"/>
  <c r="K193" i="26"/>
  <c r="K185" i="26"/>
  <c r="K177" i="26"/>
  <c r="L177" i="26" s="1"/>
  <c r="K169" i="26"/>
  <c r="K161" i="26"/>
  <c r="K153" i="26"/>
  <c r="K145" i="26"/>
  <c r="L145" i="26" s="1"/>
  <c r="K137" i="26"/>
  <c r="K129" i="26"/>
  <c r="K121" i="26"/>
  <c r="K113" i="26"/>
  <c r="L113" i="26" s="1"/>
  <c r="K105" i="26"/>
  <c r="K97" i="26"/>
  <c r="K77" i="26"/>
  <c r="L213" i="26"/>
  <c r="K205" i="26"/>
  <c r="L205" i="26" s="1"/>
  <c r="L141" i="26"/>
  <c r="L133" i="26"/>
  <c r="L125" i="26"/>
  <c r="L65" i="26"/>
  <c r="K61" i="26"/>
  <c r="L61" i="26"/>
  <c r="K37" i="26"/>
  <c r="L37" i="26" s="1"/>
  <c r="K29" i="26"/>
  <c r="L29" i="26"/>
  <c r="L5" i="25"/>
  <c r="K225" i="25"/>
  <c r="K217" i="25"/>
  <c r="K209" i="25"/>
  <c r="K197" i="25"/>
  <c r="L197" i="25" s="1"/>
  <c r="K189" i="25"/>
  <c r="L189" i="25" s="1"/>
  <c r="K181" i="25"/>
  <c r="L181" i="25" s="1"/>
  <c r="K173" i="25"/>
  <c r="L173" i="25" s="1"/>
  <c r="K165" i="25"/>
  <c r="L165" i="25" s="1"/>
  <c r="K157" i="25"/>
  <c r="L157" i="25"/>
  <c r="K149" i="25"/>
  <c r="L149" i="25" s="1"/>
  <c r="K141" i="25"/>
  <c r="L141" i="25"/>
  <c r="K133" i="25"/>
  <c r="L133" i="25" s="1"/>
  <c r="K125" i="25"/>
  <c r="L125" i="25" s="1"/>
  <c r="K117" i="25"/>
  <c r="L117" i="25" s="1"/>
  <c r="K109" i="25"/>
  <c r="L109" i="25" s="1"/>
  <c r="K101" i="25"/>
  <c r="L101" i="25" s="1"/>
  <c r="K93" i="25"/>
  <c r="L93" i="25"/>
  <c r="K85" i="25"/>
  <c r="L85" i="25" s="1"/>
  <c r="K77" i="25"/>
  <c r="L77" i="25"/>
  <c r="K25" i="25"/>
  <c r="L25" i="25" s="1"/>
  <c r="K21" i="25"/>
  <c r="L21" i="25" s="1"/>
  <c r="K201" i="25"/>
  <c r="K193" i="25"/>
  <c r="K185" i="25"/>
  <c r="K177" i="25"/>
  <c r="L177" i="25" s="1"/>
  <c r="K169" i="25"/>
  <c r="K161" i="25"/>
  <c r="K153" i="25"/>
  <c r="K145" i="25"/>
  <c r="L145" i="25" s="1"/>
  <c r="K137" i="25"/>
  <c r="K129" i="25"/>
  <c r="K121" i="25"/>
  <c r="K113" i="25"/>
  <c r="L113" i="25" s="1"/>
  <c r="K105" i="25"/>
  <c r="K97" i="25"/>
  <c r="K89" i="25"/>
  <c r="K81" i="25"/>
  <c r="L81" i="25" s="1"/>
  <c r="K73" i="25"/>
  <c r="K65" i="25"/>
  <c r="K57" i="25"/>
  <c r="K49" i="25"/>
  <c r="L49" i="25" s="1"/>
  <c r="K41" i="25"/>
  <c r="K33" i="25"/>
  <c r="K221" i="25"/>
  <c r="L221" i="25" s="1"/>
  <c r="K213" i="25"/>
  <c r="L213" i="25" s="1"/>
  <c r="K205" i="25"/>
  <c r="L205" i="25" s="1"/>
  <c r="L53" i="25"/>
  <c r="K220" i="24"/>
  <c r="L220" i="24" s="1"/>
  <c r="K212" i="24"/>
  <c r="L212" i="24" s="1"/>
  <c r="K204" i="24"/>
  <c r="L204" i="24" s="1"/>
  <c r="K196" i="24"/>
  <c r="L196" i="24" s="1"/>
  <c r="K188" i="24"/>
  <c r="L188" i="24" s="1"/>
  <c r="K180" i="24"/>
  <c r="L180" i="24"/>
  <c r="K172" i="24"/>
  <c r="L172" i="24" s="1"/>
  <c r="K168" i="24"/>
  <c r="L168" i="24" s="1"/>
  <c r="K156" i="24"/>
  <c r="L156" i="24" s="1"/>
  <c r="K148" i="24"/>
  <c r="L148" i="24" s="1"/>
  <c r="K140" i="24"/>
  <c r="L140" i="24" s="1"/>
  <c r="K120" i="24"/>
  <c r="L120" i="24" s="1"/>
  <c r="K64" i="24"/>
  <c r="L64" i="24" s="1"/>
  <c r="K224" i="24"/>
  <c r="L224" i="24" s="1"/>
  <c r="K216" i="24"/>
  <c r="L216" i="24" s="1"/>
  <c r="K208" i="24"/>
  <c r="L208" i="24" s="1"/>
  <c r="K200" i="24"/>
  <c r="L200" i="24" s="1"/>
  <c r="K192" i="24"/>
  <c r="L192" i="24" s="1"/>
  <c r="K184" i="24"/>
  <c r="L184" i="24" s="1"/>
  <c r="K176" i="24"/>
  <c r="L176" i="24"/>
  <c r="K160" i="24"/>
  <c r="L160" i="24" s="1"/>
  <c r="K152" i="24"/>
  <c r="L152" i="24" s="1"/>
  <c r="K144" i="24"/>
  <c r="L144" i="24" s="1"/>
  <c r="L96" i="24"/>
  <c r="L80" i="24"/>
  <c r="L72" i="24"/>
  <c r="L24" i="24"/>
  <c r="L8" i="24"/>
  <c r="K164" i="24"/>
  <c r="L164" i="24" s="1"/>
  <c r="K132" i="24"/>
  <c r="L132" i="24" s="1"/>
  <c r="K124" i="24"/>
  <c r="L124" i="24" s="1"/>
  <c r="K116" i="24"/>
  <c r="K108" i="24"/>
  <c r="L108" i="24" s="1"/>
  <c r="K100" i="24"/>
  <c r="K92" i="24"/>
  <c r="L92" i="24"/>
  <c r="K84" i="24"/>
  <c r="K76" i="24"/>
  <c r="L76" i="24" s="1"/>
  <c r="K68" i="24"/>
  <c r="K60" i="24"/>
  <c r="L60" i="24" s="1"/>
  <c r="K52" i="24"/>
  <c r="K44" i="24"/>
  <c r="L44" i="24" s="1"/>
  <c r="K36" i="24"/>
  <c r="K28" i="24"/>
  <c r="L28" i="24" s="1"/>
  <c r="K20" i="24"/>
  <c r="K220" i="23"/>
  <c r="L220" i="23" s="1"/>
  <c r="K212" i="23"/>
  <c r="L212" i="23" s="1"/>
  <c r="K160" i="23"/>
  <c r="K152" i="23"/>
  <c r="K144" i="23"/>
  <c r="K136" i="23"/>
  <c r="K128" i="23"/>
  <c r="K120" i="23"/>
  <c r="K112" i="23"/>
  <c r="K104" i="23"/>
  <c r="K96" i="23"/>
  <c r="K88" i="23"/>
  <c r="K72" i="23"/>
  <c r="K56" i="23"/>
  <c r="K48" i="23"/>
  <c r="K40" i="23"/>
  <c r="K32" i="23"/>
  <c r="K24" i="23"/>
  <c r="L160" i="23"/>
  <c r="L152" i="23"/>
  <c r="L144" i="23"/>
  <c r="L136" i="23"/>
  <c r="L128" i="23"/>
  <c r="L120" i="23"/>
  <c r="L112" i="23"/>
  <c r="L104" i="23"/>
  <c r="L96" i="23"/>
  <c r="L88" i="23"/>
  <c r="L72" i="23"/>
  <c r="L56" i="23"/>
  <c r="L48" i="23"/>
  <c r="L40" i="23"/>
  <c r="L32" i="23"/>
  <c r="L24" i="23"/>
  <c r="L204" i="23"/>
  <c r="L196" i="23"/>
  <c r="K164" i="23"/>
  <c r="L164" i="23" s="1"/>
  <c r="K156" i="23"/>
  <c r="L156" i="23" s="1"/>
  <c r="K148" i="23"/>
  <c r="L148" i="23" s="1"/>
  <c r="K140" i="23"/>
  <c r="L140" i="23" s="1"/>
  <c r="K132" i="23"/>
  <c r="L132" i="23" s="1"/>
  <c r="K124" i="23"/>
  <c r="L124" i="23" s="1"/>
  <c r="K116" i="23"/>
  <c r="L116" i="23" s="1"/>
  <c r="K108" i="23"/>
  <c r="L108" i="23" s="1"/>
  <c r="K100" i="23"/>
  <c r="L100" i="23" s="1"/>
  <c r="K92" i="23"/>
  <c r="L92" i="23"/>
  <c r="K84" i="23"/>
  <c r="L84" i="23" s="1"/>
  <c r="K76" i="23"/>
  <c r="L76" i="23" s="1"/>
  <c r="K68" i="23"/>
  <c r="L68" i="23" s="1"/>
  <c r="K60" i="23"/>
  <c r="L60" i="23" s="1"/>
  <c r="K52" i="23"/>
  <c r="L52" i="23" s="1"/>
  <c r="K44" i="23"/>
  <c r="L44" i="23" s="1"/>
  <c r="K36" i="23"/>
  <c r="L36" i="23" s="1"/>
  <c r="L20" i="23"/>
  <c r="L16" i="23"/>
  <c r="K224" i="23"/>
  <c r="L224" i="23"/>
  <c r="K216" i="23"/>
  <c r="L216" i="23" s="1"/>
  <c r="K208" i="23"/>
  <c r="K200" i="23"/>
  <c r="L200" i="23"/>
  <c r="K192" i="23"/>
  <c r="L192" i="23" s="1"/>
  <c r="K184" i="23"/>
  <c r="L184" i="23" s="1"/>
  <c r="K176" i="23"/>
  <c r="L176" i="23" s="1"/>
  <c r="K168" i="23"/>
  <c r="L168" i="23"/>
  <c r="K80" i="23"/>
  <c r="L80" i="23" s="1"/>
  <c r="K64" i="23"/>
  <c r="L64" i="23"/>
  <c r="K12" i="23"/>
  <c r="K176" i="22"/>
  <c r="L176" i="22" s="1"/>
  <c r="L16" i="22"/>
  <c r="K160" i="22"/>
  <c r="L160" i="22" s="1"/>
  <c r="K152" i="22"/>
  <c r="L152" i="22" s="1"/>
  <c r="K144" i="22"/>
  <c r="L144" i="22" s="1"/>
  <c r="K136" i="22"/>
  <c r="L136" i="22" s="1"/>
  <c r="K128" i="22"/>
  <c r="L128" i="22" s="1"/>
  <c r="K124" i="22"/>
  <c r="L124" i="22" s="1"/>
  <c r="K120" i="22"/>
  <c r="L120" i="22" s="1"/>
  <c r="K112" i="22"/>
  <c r="L112" i="22" s="1"/>
  <c r="K104" i="22"/>
  <c r="L104" i="22" s="1"/>
  <c r="K96" i="22"/>
  <c r="L96" i="22" s="1"/>
  <c r="K88" i="22"/>
  <c r="L88" i="22" s="1"/>
  <c r="K80" i="22"/>
  <c r="L80" i="22" s="1"/>
  <c r="K72" i="22"/>
  <c r="L72" i="22" s="1"/>
  <c r="K64" i="22"/>
  <c r="L64" i="22" s="1"/>
  <c r="K56" i="22"/>
  <c r="L56" i="22" s="1"/>
  <c r="K48" i="22"/>
  <c r="L48" i="22" s="1"/>
  <c r="K40" i="22"/>
  <c r="L40" i="22" s="1"/>
  <c r="K32" i="22"/>
  <c r="L32" i="22" s="1"/>
  <c r="K24" i="22"/>
  <c r="L24" i="22" s="1"/>
  <c r="K220" i="22"/>
  <c r="L220" i="22" s="1"/>
  <c r="K212" i="22"/>
  <c r="L212" i="22" s="1"/>
  <c r="K204" i="22"/>
  <c r="K196" i="22"/>
  <c r="L196" i="22" s="1"/>
  <c r="K184" i="22"/>
  <c r="L8" i="22"/>
  <c r="L224" i="22"/>
  <c r="L192" i="22"/>
  <c r="L188" i="22"/>
  <c r="K156" i="22"/>
  <c r="L156" i="22" s="1"/>
  <c r="K148" i="22"/>
  <c r="L148" i="22" s="1"/>
  <c r="K140" i="22"/>
  <c r="L140" i="22" s="1"/>
  <c r="K132" i="22"/>
  <c r="L132" i="22" s="1"/>
  <c r="K116" i="22"/>
  <c r="L116" i="22" s="1"/>
  <c r="K108" i="22"/>
  <c r="L108" i="22"/>
  <c r="K100" i="22"/>
  <c r="L100" i="22" s="1"/>
  <c r="K92" i="22"/>
  <c r="L92" i="22"/>
  <c r="K84" i="22"/>
  <c r="L84" i="22" s="1"/>
  <c r="K76" i="22"/>
  <c r="L76" i="22" s="1"/>
  <c r="K68" i="22"/>
  <c r="L68" i="22" s="1"/>
  <c r="K60" i="22"/>
  <c r="L60" i="22" s="1"/>
  <c r="K52" i="22"/>
  <c r="L52" i="22" s="1"/>
  <c r="K44" i="22"/>
  <c r="L44" i="22"/>
  <c r="K36" i="22"/>
  <c r="L36" i="22" s="1"/>
  <c r="K28" i="22"/>
  <c r="L28" i="22"/>
  <c r="K112" i="21"/>
  <c r="L112" i="21" s="1"/>
  <c r="K32" i="21"/>
  <c r="K24" i="21"/>
  <c r="K220" i="21"/>
  <c r="K164" i="21"/>
  <c r="K132" i="21"/>
  <c r="L132" i="21" s="1"/>
  <c r="K76" i="21"/>
  <c r="L68" i="5"/>
  <c r="L48" i="6"/>
  <c r="L80" i="6"/>
  <c r="L104" i="6"/>
  <c r="L183" i="6"/>
  <c r="L132" i="8"/>
  <c r="K176" i="13"/>
  <c r="L176" i="13" s="1"/>
  <c r="K317" i="38"/>
  <c r="L317" i="38" s="1"/>
  <c r="K301" i="38"/>
  <c r="L301" i="38" s="1"/>
  <c r="K285" i="38"/>
  <c r="L285" i="38" s="1"/>
  <c r="L273" i="38"/>
  <c r="K269" i="38"/>
  <c r="L269" i="38" s="1"/>
  <c r="K253" i="38"/>
  <c r="L253" i="38" s="1"/>
  <c r="K237" i="38"/>
  <c r="L237" i="38" s="1"/>
  <c r="K213" i="38"/>
  <c r="L213" i="38" s="1"/>
  <c r="L201" i="38"/>
  <c r="K181" i="38"/>
  <c r="L181" i="38" s="1"/>
  <c r="L169" i="38"/>
  <c r="K165" i="38"/>
  <c r="L165" i="38" s="1"/>
  <c r="K149" i="38"/>
  <c r="L149" i="38"/>
  <c r="K133" i="38"/>
  <c r="L133" i="38" s="1"/>
  <c r="K117" i="38"/>
  <c r="L117" i="38" s="1"/>
  <c r="L105" i="38"/>
  <c r="K101" i="38"/>
  <c r="L101" i="38" s="1"/>
  <c r="K85" i="38"/>
  <c r="L85" i="38" s="1"/>
  <c r="K69" i="38"/>
  <c r="L69" i="38" s="1"/>
  <c r="L45" i="38"/>
  <c r="K41" i="38"/>
  <c r="L41" i="38" s="1"/>
  <c r="L29" i="38"/>
  <c r="K25" i="38"/>
  <c r="L25" i="38" s="1"/>
  <c r="K225" i="37"/>
  <c r="L225" i="37" s="1"/>
  <c r="K209" i="37"/>
  <c r="L209" i="37"/>
  <c r="K193" i="37"/>
  <c r="L193" i="37" s="1"/>
  <c r="K177" i="37"/>
  <c r="L177" i="37" s="1"/>
  <c r="L165" i="37"/>
  <c r="K157" i="37"/>
  <c r="L157" i="37" s="1"/>
  <c r="L145" i="37"/>
  <c r="K137" i="37"/>
  <c r="L137" i="37" s="1"/>
  <c r="K117" i="37"/>
  <c r="L117" i="37" s="1"/>
  <c r="L105" i="37"/>
  <c r="K101" i="37"/>
  <c r="L101" i="37"/>
  <c r="K89" i="37"/>
  <c r="L89" i="37" s="1"/>
  <c r="K53" i="37"/>
  <c r="L53" i="37" s="1"/>
  <c r="K37" i="37"/>
  <c r="L37" i="37" s="1"/>
  <c r="K21" i="37"/>
  <c r="L21" i="37" s="1"/>
  <c r="L9" i="37"/>
  <c r="K5" i="37"/>
  <c r="L5" i="37"/>
  <c r="K212" i="36"/>
  <c r="L212" i="36" s="1"/>
  <c r="K196" i="36"/>
  <c r="L196" i="36" s="1"/>
  <c r="K180" i="36"/>
  <c r="L180" i="36" s="1"/>
  <c r="K164" i="36"/>
  <c r="L164" i="36" s="1"/>
  <c r="L152" i="36"/>
  <c r="K148" i="36"/>
  <c r="L148" i="36" s="1"/>
  <c r="K124" i="36"/>
  <c r="L124" i="36" s="1"/>
  <c r="K100" i="36"/>
  <c r="L100" i="36" s="1"/>
  <c r="K84" i="36"/>
  <c r="L84" i="36"/>
  <c r="K64" i="36"/>
  <c r="L64" i="36" s="1"/>
  <c r="K48" i="36"/>
  <c r="L48" i="36"/>
  <c r="K32" i="36"/>
  <c r="L32" i="36" s="1"/>
  <c r="L20" i="36"/>
  <c r="K12" i="36"/>
  <c r="L12" i="36" s="1"/>
  <c r="L196" i="35"/>
  <c r="K192" i="35"/>
  <c r="L192" i="35" s="1"/>
  <c r="K176" i="35"/>
  <c r="L176" i="35" s="1"/>
  <c r="L164" i="35"/>
  <c r="K160" i="35"/>
  <c r="L160" i="35" s="1"/>
  <c r="L148" i="35"/>
  <c r="K144" i="35"/>
  <c r="L144" i="35" s="1"/>
  <c r="K128" i="35"/>
  <c r="L128" i="35" s="1"/>
  <c r="L116" i="35"/>
  <c r="K112" i="35"/>
  <c r="L112" i="35"/>
  <c r="L100" i="35"/>
  <c r="K96" i="35"/>
  <c r="L96" i="35" s="1"/>
  <c r="L84" i="35"/>
  <c r="K80" i="35"/>
  <c r="L80" i="35" s="1"/>
  <c r="K68" i="35"/>
  <c r="L68" i="35" s="1"/>
  <c r="K28" i="9"/>
  <c r="L28" i="9" s="1"/>
  <c r="K144" i="11"/>
  <c r="L144" i="11" s="1"/>
  <c r="K192" i="11"/>
  <c r="L192" i="11" s="1"/>
  <c r="K36" i="12"/>
  <c r="L36" i="12" s="1"/>
  <c r="K96" i="13"/>
  <c r="L96" i="13" s="1"/>
  <c r="K20" i="19"/>
  <c r="L20" i="19" s="1"/>
  <c r="K136" i="17"/>
  <c r="L136" i="17" s="1"/>
  <c r="K312" i="16"/>
  <c r="L312" i="16" s="1"/>
  <c r="K316" i="16"/>
  <c r="L316" i="16" s="1"/>
  <c r="L329" i="38"/>
  <c r="K325" i="38"/>
  <c r="L325" i="38"/>
  <c r="K309" i="38"/>
  <c r="L309" i="38" s="1"/>
  <c r="L297" i="38"/>
  <c r="K293" i="38"/>
  <c r="L293" i="38" s="1"/>
  <c r="L281" i="38"/>
  <c r="K277" i="38"/>
  <c r="L277" i="38" s="1"/>
  <c r="L265" i="38"/>
  <c r="K261" i="38"/>
  <c r="L261" i="38"/>
  <c r="L249" i="38"/>
  <c r="K245" i="38"/>
  <c r="L245" i="38" s="1"/>
  <c r="L233" i="38"/>
  <c r="K229" i="38"/>
  <c r="L229" i="38" s="1"/>
  <c r="L209" i="38"/>
  <c r="K205" i="38"/>
  <c r="L205" i="38" s="1"/>
  <c r="L193" i="38"/>
  <c r="K189" i="38"/>
  <c r="L189" i="38" s="1"/>
  <c r="L177" i="38"/>
  <c r="K173" i="38"/>
  <c r="L173" i="38" s="1"/>
  <c r="L161" i="38"/>
  <c r="K157" i="38"/>
  <c r="L157" i="38" s="1"/>
  <c r="L145" i="38"/>
  <c r="K141" i="38"/>
  <c r="L141" i="38" s="1"/>
  <c r="L129" i="38"/>
  <c r="K125" i="38"/>
  <c r="L125" i="38" s="1"/>
  <c r="L113" i="38"/>
  <c r="K109" i="38"/>
  <c r="L109" i="38" s="1"/>
  <c r="L97" i="38"/>
  <c r="K93" i="38"/>
  <c r="L93" i="38" s="1"/>
  <c r="L81" i="38"/>
  <c r="K77" i="38"/>
  <c r="L77" i="38" s="1"/>
  <c r="L65" i="38"/>
  <c r="K61" i="38"/>
  <c r="L61" i="38"/>
  <c r="K49" i="38"/>
  <c r="L49" i="38" s="1"/>
  <c r="K33" i="38"/>
  <c r="L33" i="38" s="1"/>
  <c r="L21" i="38"/>
  <c r="K17" i="38"/>
  <c r="L17" i="38" s="1"/>
  <c r="K13" i="38"/>
  <c r="L221" i="37"/>
  <c r="K217" i="37"/>
  <c r="L217" i="37" s="1"/>
  <c r="L205" i="37"/>
  <c r="K201" i="37"/>
  <c r="L201" i="37" s="1"/>
  <c r="K185" i="37"/>
  <c r="L185" i="37" s="1"/>
  <c r="K169" i="37"/>
  <c r="L169" i="37" s="1"/>
  <c r="L153" i="37"/>
  <c r="K149" i="37"/>
  <c r="L149" i="37" s="1"/>
  <c r="L133" i="37"/>
  <c r="K129" i="37"/>
  <c r="L129" i="37" s="1"/>
  <c r="L113" i="37"/>
  <c r="K109" i="37"/>
  <c r="L109" i="37" s="1"/>
  <c r="K73" i="37"/>
  <c r="L73" i="37" s="1"/>
  <c r="K61" i="37"/>
  <c r="L61" i="37" s="1"/>
  <c r="K45" i="37"/>
  <c r="L45" i="37" s="1"/>
  <c r="L33" i="37"/>
  <c r="K29" i="37"/>
  <c r="L29" i="37" s="1"/>
  <c r="L17" i="37"/>
  <c r="K13" i="37"/>
  <c r="L13" i="37" s="1"/>
  <c r="L224" i="36"/>
  <c r="K220" i="36"/>
  <c r="L220" i="36" s="1"/>
  <c r="L208" i="36"/>
  <c r="K204" i="36"/>
  <c r="L204" i="36" s="1"/>
  <c r="L192" i="36"/>
  <c r="K188" i="36"/>
  <c r="L188" i="36" s="1"/>
  <c r="L176" i="36"/>
  <c r="K172" i="36"/>
  <c r="L172" i="36" s="1"/>
  <c r="K156" i="36"/>
  <c r="L156" i="36" s="1"/>
  <c r="K132" i="36"/>
  <c r="L132" i="36" s="1"/>
  <c r="K116" i="36"/>
  <c r="L116" i="36" s="1"/>
  <c r="L96" i="36"/>
  <c r="K92" i="36"/>
  <c r="L92" i="36" s="1"/>
  <c r="L80" i="36"/>
  <c r="K72" i="36"/>
  <c r="L72" i="36" s="1"/>
  <c r="K56" i="36"/>
  <c r="L56" i="36" s="1"/>
  <c r="K40" i="36"/>
  <c r="L40" i="36" s="1"/>
  <c r="K24" i="36"/>
  <c r="L24" i="36"/>
  <c r="K4" i="36"/>
  <c r="L4" i="36" s="1"/>
  <c r="L220" i="35"/>
  <c r="K212" i="35"/>
  <c r="L212" i="35" s="1"/>
  <c r="L204" i="35"/>
  <c r="K200" i="35"/>
  <c r="L200" i="35" s="1"/>
  <c r="K184" i="35"/>
  <c r="L184" i="35" s="1"/>
  <c r="K168" i="35"/>
  <c r="L168" i="35" s="1"/>
  <c r="K152" i="35"/>
  <c r="L152" i="35" s="1"/>
  <c r="K136" i="35"/>
  <c r="L136" i="35" s="1"/>
  <c r="K120" i="35"/>
  <c r="L120" i="35"/>
  <c r="L108" i="35"/>
  <c r="K104" i="35"/>
  <c r="L104" i="35" s="1"/>
  <c r="L92" i="35"/>
  <c r="K88" i="35"/>
  <c r="L88" i="35" s="1"/>
  <c r="L76" i="35"/>
  <c r="L52" i="35"/>
  <c r="L197" i="34"/>
  <c r="L133" i="34"/>
  <c r="L49" i="34"/>
  <c r="L17" i="34"/>
  <c r="L112" i="33"/>
  <c r="L96" i="33"/>
  <c r="L32" i="33"/>
  <c r="L16" i="33"/>
  <c r="L8" i="33"/>
  <c r="L216" i="32"/>
  <c r="L200" i="32"/>
  <c r="L184" i="32"/>
  <c r="L168" i="32"/>
  <c r="L152" i="32"/>
  <c r="L136" i="32"/>
  <c r="L120" i="32"/>
  <c r="L20" i="32"/>
  <c r="L4" i="32"/>
  <c r="L212" i="31"/>
  <c r="L196" i="31"/>
  <c r="L180" i="31"/>
  <c r="L156" i="31"/>
  <c r="L148" i="31"/>
  <c r="L140" i="31"/>
  <c r="L132" i="31"/>
  <c r="L124" i="31"/>
  <c r="L92" i="31"/>
  <c r="L76" i="31"/>
  <c r="L52" i="31"/>
  <c r="L36" i="31"/>
  <c r="L20" i="31"/>
  <c r="L224" i="30"/>
  <c r="L192" i="30"/>
  <c r="L160" i="30"/>
  <c r="L140" i="30"/>
  <c r="L96" i="30"/>
  <c r="L84" i="30"/>
  <c r="L76" i="30"/>
  <c r="L44" i="30"/>
  <c r="L28" i="30"/>
  <c r="L321" i="29"/>
  <c r="L289" i="29"/>
  <c r="L273" i="29"/>
  <c r="L257" i="29"/>
  <c r="L105" i="29"/>
  <c r="L49" i="29"/>
  <c r="L189" i="28"/>
  <c r="L173" i="28"/>
  <c r="L157" i="28"/>
  <c r="L141" i="28"/>
  <c r="L125" i="28"/>
  <c r="L109" i="28"/>
  <c r="L93" i="28"/>
  <c r="L77" i="28"/>
  <c r="L61" i="28"/>
  <c r="L49" i="28"/>
  <c r="L209" i="27"/>
  <c r="L185" i="27"/>
  <c r="L177" i="27"/>
  <c r="L169" i="27"/>
  <c r="L73" i="27"/>
  <c r="L65" i="27"/>
  <c r="L41" i="27"/>
  <c r="L33" i="27"/>
  <c r="L25" i="27"/>
  <c r="L17" i="27"/>
  <c r="L217" i="26"/>
  <c r="L193" i="26"/>
  <c r="L185" i="26"/>
  <c r="L169" i="26"/>
  <c r="L161" i="26"/>
  <c r="L153" i="26"/>
  <c r="L137" i="26"/>
  <c r="L129" i="26"/>
  <c r="L121" i="26"/>
  <c r="L105" i="26"/>
  <c r="L97" i="26"/>
  <c r="L77" i="26"/>
  <c r="L164" i="21"/>
  <c r="L76" i="21"/>
  <c r="L21" i="26"/>
  <c r="L225" i="25"/>
  <c r="L217" i="25"/>
  <c r="L209" i="25"/>
  <c r="L201" i="25"/>
  <c r="L193" i="25"/>
  <c r="L185" i="25"/>
  <c r="L169" i="25"/>
  <c r="L161" i="25"/>
  <c r="L153" i="25"/>
  <c r="L137" i="25"/>
  <c r="L129" i="25"/>
  <c r="L121" i="25"/>
  <c r="L105" i="25"/>
  <c r="L97" i="25"/>
  <c r="L89" i="25"/>
  <c r="L73" i="25"/>
  <c r="L65" i="25"/>
  <c r="L57" i="25"/>
  <c r="L41" i="25"/>
  <c r="L33" i="25"/>
  <c r="L116" i="24"/>
  <c r="L100" i="24"/>
  <c r="L84" i="24"/>
  <c r="L68" i="24"/>
  <c r="L52" i="24"/>
  <c r="L36" i="24"/>
  <c r="L20" i="24"/>
  <c r="L208" i="23"/>
  <c r="L12" i="23"/>
  <c r="L204" i="22"/>
  <c r="L184" i="22"/>
  <c r="L97" i="67"/>
  <c r="L89" i="66"/>
  <c r="L81" i="65"/>
  <c r="L73" i="65"/>
  <c r="L65" i="65"/>
  <c r="L93" i="64"/>
  <c r="L45" i="64"/>
  <c r="L65" i="63"/>
  <c r="L25" i="62"/>
  <c r="L85" i="61"/>
  <c r="L77" i="61"/>
  <c r="L17" i="60"/>
  <c r="L97" i="59"/>
  <c r="L77" i="59"/>
  <c r="L81" i="58"/>
  <c r="L61" i="58"/>
  <c r="L93" i="57"/>
  <c r="L33" i="57"/>
  <c r="L33" i="56"/>
  <c r="L97" i="55"/>
  <c r="L73" i="53"/>
  <c r="L33" i="53"/>
  <c r="L81" i="52"/>
  <c r="L93" i="49"/>
  <c r="L17" i="49"/>
  <c r="L65" i="48"/>
  <c r="L25" i="48"/>
  <c r="L17" i="48"/>
  <c r="L81" i="45"/>
  <c r="L73" i="45"/>
  <c r="L45" i="45"/>
  <c r="L25" i="45"/>
  <c r="L17" i="45"/>
  <c r="L45" i="44"/>
  <c r="L33" i="44"/>
  <c r="L21" i="44"/>
  <c r="L97" i="43"/>
  <c r="L45" i="43"/>
  <c r="L25" i="39"/>
  <c r="L192" i="19"/>
  <c r="L40" i="17"/>
  <c r="L44" i="16"/>
  <c r="K92" i="15"/>
  <c r="L92" i="15" s="1"/>
  <c r="K188" i="15"/>
  <c r="L188" i="15" s="1"/>
  <c r="L36" i="5"/>
  <c r="L69" i="65"/>
  <c r="L97" i="62"/>
  <c r="L73" i="56"/>
  <c r="L144" i="18"/>
  <c r="L72" i="12"/>
  <c r="L200" i="6"/>
  <c r="L72" i="5"/>
  <c r="L184" i="9"/>
  <c r="L48" i="5"/>
  <c r="L128" i="1"/>
  <c r="K180" i="3"/>
  <c r="L183" i="3"/>
  <c r="L120" i="8"/>
  <c r="L48" i="9"/>
  <c r="K40" i="15"/>
  <c r="L40" i="15" s="1"/>
  <c r="K84" i="15"/>
  <c r="L84" i="15" s="1"/>
  <c r="K148" i="15"/>
  <c r="L148" i="15" s="1"/>
  <c r="L48" i="1"/>
  <c r="L84" i="7"/>
  <c r="L12" i="10"/>
  <c r="K92" i="3"/>
  <c r="L92" i="3" s="1"/>
  <c r="K176" i="3"/>
  <c r="L176" i="3" s="1"/>
  <c r="K200" i="3"/>
  <c r="L200" i="3" s="1"/>
  <c r="K204" i="3"/>
  <c r="L204" i="3" s="1"/>
  <c r="K208" i="2"/>
  <c r="L4" i="5"/>
  <c r="K116" i="5"/>
  <c r="L116" i="5"/>
  <c r="K152" i="5"/>
  <c r="L152" i="5" s="1"/>
  <c r="K164" i="5"/>
  <c r="L164" i="5"/>
  <c r="K168" i="5"/>
  <c r="L168" i="5" s="1"/>
  <c r="K16" i="10"/>
  <c r="L16" i="10" s="1"/>
  <c r="L156" i="9"/>
  <c r="L164" i="6"/>
  <c r="K28" i="3"/>
  <c r="L28" i="3" s="1"/>
  <c r="K112" i="3"/>
  <c r="L112" i="3" s="1"/>
  <c r="K116" i="3"/>
  <c r="L116" i="3" s="1"/>
  <c r="K132" i="3"/>
  <c r="L132" i="3" s="1"/>
  <c r="K92" i="2"/>
  <c r="K172" i="2"/>
  <c r="K8" i="5"/>
  <c r="L8" i="5" s="1"/>
  <c r="K80" i="5"/>
  <c r="L80" i="5" s="1"/>
  <c r="K120" i="5"/>
  <c r="L120" i="5" s="1"/>
  <c r="L44" i="7"/>
  <c r="L183" i="4"/>
  <c r="K188" i="18"/>
  <c r="L188" i="18" s="1"/>
  <c r="K112" i="32"/>
  <c r="L112" i="32"/>
  <c r="K110" i="32"/>
  <c r="L144" i="8"/>
  <c r="K112" i="6"/>
  <c r="L112" i="6"/>
  <c r="K4" i="7"/>
  <c r="L4" i="7" s="1"/>
  <c r="K16" i="7"/>
  <c r="L16" i="7"/>
  <c r="K56" i="7"/>
  <c r="L56" i="7" s="1"/>
  <c r="K96" i="7"/>
  <c r="L96" i="7" s="1"/>
  <c r="K128" i="7"/>
  <c r="L128" i="7" s="1"/>
  <c r="K16" i="8"/>
  <c r="L16" i="8" s="1"/>
  <c r="K64" i="8"/>
  <c r="L64" i="8" s="1"/>
  <c r="K84" i="4"/>
  <c r="L84" i="4" s="1"/>
  <c r="K112" i="4"/>
  <c r="L112" i="4" s="1"/>
  <c r="K152" i="4"/>
  <c r="L152" i="4" s="1"/>
  <c r="K184" i="4"/>
  <c r="L184" i="4" s="1"/>
  <c r="L88" i="9"/>
  <c r="K4" i="10"/>
  <c r="L4" i="10" s="1"/>
  <c r="K104" i="10"/>
  <c r="L104" i="10" s="1"/>
  <c r="K140" i="10"/>
  <c r="L140" i="10" s="1"/>
  <c r="K140" i="19"/>
  <c r="L140" i="19" s="1"/>
  <c r="L208" i="30"/>
  <c r="K48" i="7"/>
  <c r="L48" i="7" s="1"/>
  <c r="K72" i="7"/>
  <c r="L72" i="7" s="1"/>
  <c r="K136" i="7"/>
  <c r="L136" i="7" s="1"/>
  <c r="K160" i="7"/>
  <c r="L160" i="7" s="1"/>
  <c r="K212" i="7"/>
  <c r="L215" i="7"/>
  <c r="K72" i="8"/>
  <c r="L72" i="8" s="1"/>
  <c r="K208" i="8"/>
  <c r="L211" i="8"/>
  <c r="K28" i="4"/>
  <c r="L28" i="4" s="1"/>
  <c r="K80" i="4"/>
  <c r="L80" i="4" s="1"/>
  <c r="K92" i="4"/>
  <c r="L92" i="4" s="1"/>
  <c r="K108" i="4"/>
  <c r="L108" i="4" s="1"/>
  <c r="K128" i="4"/>
  <c r="L128" i="4" s="1"/>
  <c r="K176" i="4"/>
  <c r="L176" i="4"/>
  <c r="K192" i="4"/>
  <c r="L192" i="4" s="1"/>
  <c r="K24" i="9"/>
  <c r="L24" i="9" s="1"/>
  <c r="K108" i="9"/>
  <c r="L108" i="9" s="1"/>
  <c r="L196" i="9"/>
  <c r="K108" i="10"/>
  <c r="L108" i="10" s="1"/>
  <c r="K208" i="11"/>
  <c r="L211" i="11"/>
  <c r="K68" i="17"/>
  <c r="L68" i="17" s="1"/>
  <c r="L260" i="12"/>
  <c r="K81" i="37"/>
  <c r="L81" i="37" s="1"/>
  <c r="K4" i="11"/>
  <c r="L4" i="11" s="1"/>
  <c r="K128" i="11"/>
  <c r="L128" i="11" s="1"/>
  <c r="K140" i="11"/>
  <c r="L140" i="11" s="1"/>
  <c r="K24" i="12"/>
  <c r="L24" i="12" s="1"/>
  <c r="K92" i="12"/>
  <c r="L92" i="12" s="1"/>
  <c r="K116" i="12"/>
  <c r="L116" i="12" s="1"/>
  <c r="K156" i="12"/>
  <c r="L156" i="12" s="1"/>
  <c r="K160" i="12"/>
  <c r="L160" i="12" s="1"/>
  <c r="K164" i="12"/>
  <c r="L164" i="12" s="1"/>
  <c r="K188" i="12"/>
  <c r="L188" i="12" s="1"/>
  <c r="K68" i="13"/>
  <c r="L68" i="13" s="1"/>
  <c r="K100" i="13"/>
  <c r="L100" i="13" s="1"/>
  <c r="K104" i="13"/>
  <c r="L104" i="13" s="1"/>
  <c r="K212" i="13"/>
  <c r="L215" i="13" s="1"/>
  <c r="K92" i="14"/>
  <c r="K20" i="16"/>
  <c r="L20" i="16"/>
  <c r="K72" i="16"/>
  <c r="L72" i="16" s="1"/>
  <c r="K76" i="16"/>
  <c r="L76" i="16" s="1"/>
  <c r="K80" i="16"/>
  <c r="L80" i="16" s="1"/>
  <c r="K124" i="16"/>
  <c r="L124" i="16" s="1"/>
  <c r="K128" i="16"/>
  <c r="L128" i="16" s="1"/>
  <c r="K140" i="16"/>
  <c r="L140" i="16"/>
  <c r="K8" i="19"/>
  <c r="L8" i="19" s="1"/>
  <c r="K12" i="19"/>
  <c r="L12" i="19" s="1"/>
  <c r="K44" i="19"/>
  <c r="L44" i="19" s="1"/>
  <c r="K88" i="19"/>
  <c r="L88" i="19" s="1"/>
  <c r="K120" i="19"/>
  <c r="L120" i="19"/>
  <c r="K164" i="19"/>
  <c r="L164" i="19" s="1"/>
  <c r="K204" i="19"/>
  <c r="L204" i="19"/>
  <c r="K208" i="19"/>
  <c r="L211" i="19" s="1"/>
  <c r="K80" i="17"/>
  <c r="L80" i="17" s="1"/>
  <c r="K148" i="17"/>
  <c r="L148" i="17" s="1"/>
  <c r="K160" i="17"/>
  <c r="L160" i="17" s="1"/>
  <c r="K164" i="17"/>
  <c r="L164" i="17" s="1"/>
  <c r="K168" i="17"/>
  <c r="L168" i="17"/>
  <c r="K184" i="17"/>
  <c r="L184" i="17" s="1"/>
  <c r="K236" i="16"/>
  <c r="L236" i="16"/>
  <c r="K324" i="16"/>
  <c r="L324" i="16" s="1"/>
  <c r="K328" i="16"/>
  <c r="L328" i="16" s="1"/>
  <c r="K181" i="37"/>
  <c r="L181" i="37" s="1"/>
  <c r="K25" i="37"/>
  <c r="L25" i="37" s="1"/>
  <c r="K136" i="36"/>
  <c r="L136" i="36" s="1"/>
  <c r="K88" i="36"/>
  <c r="L88" i="36"/>
  <c r="K76" i="36"/>
  <c r="L76" i="36" s="1"/>
  <c r="K52" i="36"/>
  <c r="L52" i="36"/>
  <c r="K188" i="35"/>
  <c r="L188" i="35" s="1"/>
  <c r="K132" i="35"/>
  <c r="L132" i="35" s="1"/>
  <c r="K4" i="35"/>
  <c r="L4" i="35" s="1"/>
  <c r="K277" i="29"/>
  <c r="L277" i="29" s="1"/>
  <c r="K28" i="11"/>
  <c r="L28" i="11" s="1"/>
  <c r="K40" i="11"/>
  <c r="L40" i="11" s="1"/>
  <c r="K44" i="11"/>
  <c r="L44" i="11" s="1"/>
  <c r="K48" i="11"/>
  <c r="L48" i="11" s="1"/>
  <c r="K152" i="11"/>
  <c r="L152" i="11" s="1"/>
  <c r="K172" i="11"/>
  <c r="L172" i="11" s="1"/>
  <c r="K56" i="12"/>
  <c r="L56" i="12" s="1"/>
  <c r="K76" i="12"/>
  <c r="L76" i="12" s="1"/>
  <c r="K80" i="12"/>
  <c r="L80" i="12" s="1"/>
  <c r="K84" i="12"/>
  <c r="L84" i="12" s="1"/>
  <c r="K200" i="12"/>
  <c r="L200" i="12" s="1"/>
  <c r="K188" i="14"/>
  <c r="K32" i="16"/>
  <c r="L32" i="16" s="1"/>
  <c r="K36" i="16"/>
  <c r="L36" i="16" s="1"/>
  <c r="K56" i="16"/>
  <c r="L56" i="16" s="1"/>
  <c r="K212" i="16"/>
  <c r="L215" i="16" s="1"/>
  <c r="K112" i="18"/>
  <c r="L112" i="18" s="1"/>
  <c r="K116" i="18"/>
  <c r="L116" i="18" s="1"/>
  <c r="K176" i="18"/>
  <c r="L176" i="18" s="1"/>
  <c r="K4" i="19"/>
  <c r="L4" i="19" s="1"/>
  <c r="K56" i="19"/>
  <c r="L56" i="19" s="1"/>
  <c r="K80" i="19"/>
  <c r="L80" i="19" s="1"/>
  <c r="K300" i="16"/>
  <c r="L300" i="16" s="1"/>
  <c r="K240" i="12"/>
  <c r="L240" i="12" s="1"/>
  <c r="K244" i="12"/>
  <c r="L244" i="12" s="1"/>
  <c r="K248" i="12"/>
  <c r="L248" i="12" s="1"/>
  <c r="K208" i="15"/>
  <c r="L208" i="15" s="1"/>
  <c r="K197" i="37"/>
  <c r="L197" i="37" s="1"/>
  <c r="K93" i="37"/>
  <c r="L93" i="37" s="1"/>
  <c r="K41" i="37"/>
  <c r="L41" i="37" s="1"/>
  <c r="K104" i="36"/>
  <c r="L104" i="36" s="1"/>
  <c r="K68" i="36"/>
  <c r="L68" i="36" s="1"/>
  <c r="K48" i="35"/>
  <c r="L48" i="35" s="1"/>
  <c r="K32" i="32"/>
  <c r="L32" i="32" s="1"/>
  <c r="K85" i="34"/>
  <c r="L85" i="34" s="1"/>
  <c r="K29" i="34"/>
  <c r="L29" i="34" s="1"/>
  <c r="K84" i="32"/>
  <c r="L84" i="32" s="1"/>
  <c r="K72" i="31"/>
  <c r="L72" i="31"/>
  <c r="K40" i="31"/>
  <c r="L40" i="31" s="1"/>
  <c r="K8" i="30"/>
  <c r="L8" i="30"/>
  <c r="L112" i="24"/>
  <c r="K153" i="34"/>
  <c r="L153" i="34" s="1"/>
  <c r="K168" i="33"/>
  <c r="L168" i="33" s="1"/>
  <c r="K128" i="33"/>
  <c r="L128" i="33" s="1"/>
  <c r="K80" i="33"/>
  <c r="L80" i="33" s="1"/>
  <c r="L4" i="33"/>
  <c r="K128" i="30"/>
  <c r="L128" i="30"/>
  <c r="K269" i="29"/>
  <c r="L269" i="29" s="1"/>
  <c r="L17" i="28"/>
  <c r="K108" i="32"/>
  <c r="L108" i="32" s="1"/>
  <c r="K88" i="32"/>
  <c r="L88" i="32" s="1"/>
  <c r="K52" i="32"/>
  <c r="L52" i="32" s="1"/>
  <c r="K116" i="31"/>
  <c r="L116" i="31"/>
  <c r="K204" i="30"/>
  <c r="L204" i="30" s="1"/>
  <c r="K113" i="29"/>
  <c r="L113" i="29"/>
  <c r="K21" i="29"/>
  <c r="L21" i="29" s="1"/>
  <c r="K213" i="28"/>
  <c r="L213" i="28" s="1"/>
  <c r="K177" i="28"/>
  <c r="L177" i="28" s="1"/>
  <c r="K113" i="28"/>
  <c r="L113" i="28" s="1"/>
  <c r="K9" i="28"/>
  <c r="L9" i="28" s="1"/>
  <c r="K5" i="28"/>
  <c r="L5" i="28"/>
  <c r="K197" i="27"/>
  <c r="L197" i="27" s="1"/>
  <c r="K69" i="27"/>
  <c r="L69" i="27"/>
  <c r="K173" i="26"/>
  <c r="L173" i="26" s="1"/>
  <c r="K149" i="26"/>
  <c r="L149" i="26" s="1"/>
  <c r="K17" i="26"/>
  <c r="L17" i="26" s="1"/>
  <c r="K13" i="26"/>
  <c r="L13" i="26" s="1"/>
  <c r="K9" i="26"/>
  <c r="L9" i="26" s="1"/>
  <c r="K5" i="26"/>
  <c r="L5" i="26"/>
  <c r="K45" i="25"/>
  <c r="L45" i="25" s="1"/>
  <c r="K17" i="25"/>
  <c r="L17" i="25"/>
  <c r="K56" i="24"/>
  <c r="L56" i="24" s="1"/>
  <c r="K12" i="24"/>
  <c r="L12" i="24" s="1"/>
  <c r="K4" i="24"/>
  <c r="L4" i="24" s="1"/>
  <c r="L49" i="56"/>
  <c r="K48" i="31"/>
  <c r="L48" i="31" s="1"/>
  <c r="K32" i="31"/>
  <c r="L32" i="31"/>
  <c r="K4" i="31"/>
  <c r="L4" i="31" s="1"/>
  <c r="K68" i="30"/>
  <c r="L68" i="30"/>
  <c r="K20" i="30"/>
  <c r="L20" i="30" s="1"/>
  <c r="K209" i="29"/>
  <c r="L209" i="29" s="1"/>
  <c r="K129" i="29"/>
  <c r="L129" i="29" s="1"/>
  <c r="K97" i="29"/>
  <c r="L97" i="29" s="1"/>
  <c r="K73" i="29"/>
  <c r="L73" i="29" s="1"/>
  <c r="K129" i="28"/>
  <c r="L129" i="28"/>
  <c r="K65" i="28"/>
  <c r="L65" i="28" s="1"/>
  <c r="K33" i="28"/>
  <c r="L33" i="28"/>
  <c r="K221" i="26"/>
  <c r="L221" i="26" s="1"/>
  <c r="K189" i="26"/>
  <c r="L189" i="26" s="1"/>
  <c r="K165" i="26"/>
  <c r="L165" i="26" s="1"/>
  <c r="K101" i="26"/>
  <c r="L101" i="26" s="1"/>
  <c r="K45" i="26"/>
  <c r="L45" i="26" s="1"/>
  <c r="K61" i="25"/>
  <c r="L61" i="25"/>
  <c r="K128" i="24"/>
  <c r="L128" i="24" s="1"/>
  <c r="K200" i="22"/>
  <c r="L200" i="22"/>
  <c r="K216" i="22"/>
  <c r="L216" i="22" s="1"/>
  <c r="K208" i="21"/>
  <c r="K44" i="21"/>
  <c r="L44" i="21" s="1"/>
  <c r="K97" i="64"/>
  <c r="L97" i="64" s="1"/>
  <c r="K81" i="64"/>
  <c r="L81" i="64" s="1"/>
  <c r="K65" i="62"/>
  <c r="L65" i="62"/>
  <c r="K180" i="22"/>
  <c r="L180" i="22" s="1"/>
  <c r="K200" i="21"/>
  <c r="L200" i="21" s="1"/>
  <c r="L33" i="65"/>
  <c r="K85" i="63"/>
  <c r="L85" i="63" s="1"/>
  <c r="K85" i="59"/>
  <c r="L85" i="59" s="1"/>
  <c r="K69" i="59"/>
  <c r="L69" i="59" s="1"/>
  <c r="K25" i="59"/>
  <c r="L25" i="59" s="1"/>
  <c r="K65" i="55"/>
  <c r="L65" i="55" s="1"/>
  <c r="K93" i="50"/>
  <c r="L93" i="50" s="1"/>
  <c r="K17" i="47"/>
  <c r="L17" i="47" s="1"/>
  <c r="L73" i="39"/>
  <c r="K188" i="23"/>
  <c r="L188" i="23"/>
  <c r="K68" i="21"/>
  <c r="L68" i="21" s="1"/>
  <c r="K52" i="21"/>
  <c r="L21" i="67"/>
  <c r="L77" i="65"/>
  <c r="K25" i="64"/>
  <c r="L25" i="64" s="1"/>
  <c r="K17" i="64"/>
  <c r="L17" i="64" s="1"/>
  <c r="K85" i="62"/>
  <c r="L85" i="62" s="1"/>
  <c r="K33" i="62"/>
  <c r="L33" i="62" s="1"/>
  <c r="K41" i="61"/>
  <c r="L41" i="61" s="1"/>
  <c r="K37" i="61"/>
  <c r="L37" i="61" s="1"/>
  <c r="K85" i="55"/>
  <c r="L85" i="55" s="1"/>
  <c r="K17" i="55"/>
  <c r="L17" i="55" s="1"/>
  <c r="K85" i="53"/>
  <c r="L85" i="53" s="1"/>
  <c r="K93" i="51"/>
  <c r="L93" i="51"/>
  <c r="K77" i="50"/>
  <c r="L77" i="50" s="1"/>
  <c r="L33" i="49"/>
  <c r="L33" i="48"/>
  <c r="K93" i="68"/>
  <c r="L93" i="68" s="1"/>
  <c r="K69" i="68"/>
  <c r="L69" i="68" s="1"/>
  <c r="K65" i="68"/>
  <c r="L65" i="68" s="1"/>
  <c r="K41" i="68"/>
  <c r="L41" i="68" s="1"/>
  <c r="K37" i="68"/>
  <c r="L37" i="68" s="1"/>
  <c r="K33" i="68"/>
  <c r="L33" i="68" s="1"/>
  <c r="K21" i="68"/>
  <c r="L21" i="68" s="1"/>
  <c r="K17" i="68"/>
  <c r="L17" i="68" s="1"/>
  <c r="K45" i="61"/>
  <c r="L45" i="61" s="1"/>
  <c r="K45" i="59"/>
  <c r="L45" i="59" s="1"/>
  <c r="K25" i="58"/>
  <c r="L25" i="58" s="1"/>
  <c r="K81" i="57"/>
  <c r="L81" i="57" s="1"/>
  <c r="L81" i="54"/>
  <c r="K65" i="54"/>
  <c r="L65" i="54" s="1"/>
  <c r="K45" i="54"/>
  <c r="L45" i="54" s="1"/>
  <c r="L41" i="50"/>
  <c r="K81" i="68"/>
  <c r="L81" i="68"/>
  <c r="K49" i="67"/>
  <c r="L49" i="67" s="1"/>
  <c r="K41" i="58"/>
  <c r="L41" i="58"/>
  <c r="K85" i="54"/>
  <c r="L85" i="54" s="1"/>
  <c r="L33" i="54"/>
  <c r="K85" i="52"/>
  <c r="L85" i="52" s="1"/>
  <c r="L29" i="52"/>
  <c r="K65" i="51"/>
  <c r="L65" i="51" s="1"/>
  <c r="K33" i="51"/>
  <c r="L33" i="51" s="1"/>
  <c r="K17" i="44"/>
  <c r="L17" i="44" s="1"/>
  <c r="K33" i="43"/>
  <c r="L33" i="43" s="1"/>
  <c r="K81" i="47"/>
  <c r="L81" i="47"/>
  <c r="K25" i="47"/>
  <c r="L25" i="47" s="1"/>
  <c r="K25" i="46"/>
  <c r="L25" i="46"/>
  <c r="J37" i="42"/>
  <c r="K37" i="42" s="1"/>
  <c r="J28" i="42"/>
  <c r="K28" i="42" s="1"/>
  <c r="J20" i="42"/>
  <c r="K20" i="42" s="1"/>
  <c r="J68" i="40"/>
  <c r="K68" i="40" s="1"/>
  <c r="K93" i="43"/>
  <c r="L93" i="43" s="1"/>
  <c r="L89" i="43"/>
  <c r="J77" i="42"/>
  <c r="K77" i="42" s="1"/>
  <c r="L77" i="42" s="1"/>
  <c r="J57" i="42"/>
  <c r="K57" i="42" s="1"/>
  <c r="J48" i="42"/>
  <c r="K48" i="42" s="1"/>
  <c r="J24" i="42"/>
  <c r="K24" i="42" s="1"/>
  <c r="J46" i="40"/>
  <c r="J16" i="40"/>
  <c r="K16" i="40" s="1"/>
  <c r="J80" i="40"/>
  <c r="K80" i="40" s="1"/>
  <c r="L24" i="18" l="1"/>
  <c r="L164" i="15"/>
  <c r="L112" i="15"/>
  <c r="L104" i="3"/>
  <c r="L148" i="3"/>
  <c r="L100" i="5"/>
  <c r="L32" i="6"/>
  <c r="L12" i="7"/>
  <c r="L76" i="18"/>
  <c r="L128" i="18"/>
  <c r="K180" i="15"/>
  <c r="L183" i="15" s="1"/>
  <c r="L68" i="7"/>
  <c r="L160" i="4"/>
  <c r="L24" i="15"/>
  <c r="K68" i="15"/>
  <c r="L68" i="15" s="1"/>
  <c r="K176" i="15"/>
  <c r="L176" i="15" s="1"/>
  <c r="L52" i="18"/>
  <c r="K120" i="18"/>
  <c r="L120" i="18" s="1"/>
  <c r="L60" i="9"/>
  <c r="L168" i="9"/>
  <c r="L132" i="6"/>
  <c r="L200" i="1"/>
  <c r="L184" i="1"/>
  <c r="L24" i="1"/>
  <c r="L12" i="1"/>
  <c r="L168" i="1"/>
  <c r="L192" i="1"/>
  <c r="K40" i="3"/>
  <c r="K68" i="3"/>
  <c r="L68" i="3" s="1"/>
  <c r="K84" i="3"/>
  <c r="L84" i="3" s="1"/>
  <c r="K108" i="3"/>
  <c r="L108" i="3" s="1"/>
  <c r="K144" i="3"/>
  <c r="L144" i="3" s="1"/>
  <c r="K188" i="3"/>
  <c r="L188" i="3" s="1"/>
  <c r="K20" i="2"/>
  <c r="K36" i="2"/>
  <c r="K124" i="2"/>
  <c r="K140" i="2"/>
  <c r="K156" i="2"/>
  <c r="L160" i="2"/>
  <c r="K168" i="2"/>
  <c r="K96" i="5"/>
  <c r="L96" i="5" s="1"/>
  <c r="K124" i="5"/>
  <c r="L124" i="5" s="1"/>
  <c r="K212" i="5"/>
  <c r="L215" i="5" s="1"/>
  <c r="K68" i="6"/>
  <c r="L68" i="6" s="1"/>
  <c r="K84" i="6"/>
  <c r="L84" i="6" s="1"/>
  <c r="K116" i="6"/>
  <c r="L116" i="6" s="1"/>
  <c r="K128" i="6"/>
  <c r="L128" i="6" s="1"/>
  <c r="K8" i="7"/>
  <c r="K32" i="7"/>
  <c r="L32" i="7" s="1"/>
  <c r="K36" i="7"/>
  <c r="K80" i="7"/>
  <c r="K112" i="7"/>
  <c r="K120" i="7"/>
  <c r="L120" i="7" s="1"/>
  <c r="K168" i="7"/>
  <c r="L168" i="7" s="1"/>
  <c r="K24" i="8"/>
  <c r="K40" i="8"/>
  <c r="L40" i="8" s="1"/>
  <c r="K52" i="8"/>
  <c r="L52" i="8" s="1"/>
  <c r="K112" i="8"/>
  <c r="L112" i="8" s="1"/>
  <c r="K172" i="8"/>
  <c r="L172" i="8" s="1"/>
  <c r="K176" i="8"/>
  <c r="L176" i="8" s="1"/>
  <c r="K20" i="4"/>
  <c r="L20" i="4" s="1"/>
  <c r="K68" i="4"/>
  <c r="L68" i="4" s="1"/>
  <c r="K72" i="4"/>
  <c r="L72" i="4" s="1"/>
  <c r="K120" i="4"/>
  <c r="L120" i="4" s="1"/>
  <c r="K148" i="4"/>
  <c r="K164" i="4"/>
  <c r="K168" i="4"/>
  <c r="L168" i="4" s="1"/>
  <c r="K52" i="9"/>
  <c r="L52" i="9" s="1"/>
  <c r="K76" i="9"/>
  <c r="L76" i="9" s="1"/>
  <c r="K164" i="9"/>
  <c r="K32" i="10"/>
  <c r="K36" i="10"/>
  <c r="L36" i="10" s="1"/>
  <c r="K52" i="10"/>
  <c r="L192" i="10"/>
  <c r="L20" i="11"/>
  <c r="L136" i="1"/>
  <c r="L183" i="1"/>
  <c r="L152" i="1"/>
  <c r="K52" i="3"/>
  <c r="L52" i="3" s="1"/>
  <c r="K76" i="3"/>
  <c r="L76" i="3" s="1"/>
  <c r="L100" i="3"/>
  <c r="L128" i="3"/>
  <c r="L136" i="3"/>
  <c r="K104" i="2"/>
  <c r="L104" i="2" s="1"/>
  <c r="K164" i="2"/>
  <c r="L215" i="2"/>
  <c r="K12" i="5"/>
  <c r="L12" i="5" s="1"/>
  <c r="K16" i="5"/>
  <c r="L16" i="5" s="1"/>
  <c r="K132" i="5"/>
  <c r="L132" i="5" s="1"/>
  <c r="K196" i="5"/>
  <c r="L196" i="5" s="1"/>
  <c r="K200" i="5"/>
  <c r="L200" i="5" s="1"/>
  <c r="K44" i="6"/>
  <c r="L44" i="6" s="1"/>
  <c r="K72" i="6"/>
  <c r="L72" i="6" s="1"/>
  <c r="K76" i="6"/>
  <c r="L76" i="6" s="1"/>
  <c r="K92" i="6"/>
  <c r="L92" i="6" s="1"/>
  <c r="K148" i="6"/>
  <c r="L148" i="6" s="1"/>
  <c r="L172" i="6"/>
  <c r="K40" i="7"/>
  <c r="K108" i="7"/>
  <c r="L108" i="7" s="1"/>
  <c r="K148" i="7"/>
  <c r="L148" i="7" s="1"/>
  <c r="K156" i="7"/>
  <c r="L156" i="7" s="1"/>
  <c r="K200" i="7"/>
  <c r="L200" i="7" s="1"/>
  <c r="L211" i="7"/>
  <c r="L24" i="8"/>
  <c r="K48" i="8"/>
  <c r="L48" i="8" s="1"/>
  <c r="K56" i="8"/>
  <c r="L56" i="8" s="1"/>
  <c r="L76" i="8"/>
  <c r="K84" i="8"/>
  <c r="L84" i="8" s="1"/>
  <c r="K92" i="8"/>
  <c r="L92" i="8" s="1"/>
  <c r="L148" i="8"/>
  <c r="K156" i="8"/>
  <c r="L156" i="8" s="1"/>
  <c r="K160" i="8"/>
  <c r="L160" i="8" s="1"/>
  <c r="K180" i="8"/>
  <c r="K4" i="4"/>
  <c r="L4" i="4" s="1"/>
  <c r="K24" i="4"/>
  <c r="L24" i="4" s="1"/>
  <c r="K32" i="4"/>
  <c r="L32" i="4" s="1"/>
  <c r="K36" i="4"/>
  <c r="L36" i="4" s="1"/>
  <c r="K40" i="4"/>
  <c r="L40" i="4" s="1"/>
  <c r="K44" i="4"/>
  <c r="L44" i="4" s="1"/>
  <c r="K52" i="4"/>
  <c r="L52" i="4" s="1"/>
  <c r="K56" i="4"/>
  <c r="K12" i="9"/>
  <c r="L12" i="9" s="1"/>
  <c r="K32" i="9"/>
  <c r="K36" i="9"/>
  <c r="K112" i="9"/>
  <c r="L112" i="9" s="1"/>
  <c r="K140" i="9"/>
  <c r="L140" i="9" s="1"/>
  <c r="L148" i="9"/>
  <c r="K176" i="9"/>
  <c r="L8" i="11"/>
  <c r="L120" i="9"/>
  <c r="L28" i="8"/>
  <c r="L24" i="5"/>
  <c r="L32" i="5"/>
  <c r="L84" i="5"/>
  <c r="L60" i="8"/>
  <c r="L88" i="4"/>
  <c r="L200" i="4"/>
  <c r="L44" i="9"/>
  <c r="L20" i="10"/>
  <c r="L24" i="10"/>
  <c r="L80" i="10"/>
  <c r="K4" i="15"/>
  <c r="L4" i="15" s="1"/>
  <c r="L156" i="18"/>
  <c r="K132" i="18"/>
  <c r="L132" i="18" s="1"/>
  <c r="L20" i="18"/>
  <c r="L72" i="1"/>
  <c r="L84" i="1"/>
  <c r="K20" i="3"/>
  <c r="L20" i="3" s="1"/>
  <c r="K56" i="3"/>
  <c r="L56" i="3" s="1"/>
  <c r="K156" i="3"/>
  <c r="L156" i="3" s="1"/>
  <c r="K192" i="3"/>
  <c r="L192" i="3" s="1"/>
  <c r="K212" i="3"/>
  <c r="K68" i="2"/>
  <c r="K72" i="2"/>
  <c r="K40" i="5"/>
  <c r="L40" i="5" s="1"/>
  <c r="K56" i="5"/>
  <c r="K144" i="5"/>
  <c r="K172" i="5"/>
  <c r="K184" i="5"/>
  <c r="L184" i="5" s="1"/>
  <c r="K188" i="5"/>
  <c r="K8" i="6"/>
  <c r="L8" i="6" s="1"/>
  <c r="K12" i="6"/>
  <c r="L12" i="6" s="1"/>
  <c r="K60" i="6"/>
  <c r="L60" i="6" s="1"/>
  <c r="L168" i="6"/>
  <c r="K176" i="6"/>
  <c r="L176" i="6" s="1"/>
  <c r="L184" i="6"/>
  <c r="L188" i="6"/>
  <c r="K20" i="7"/>
  <c r="L20" i="7" s="1"/>
  <c r="K60" i="7"/>
  <c r="L60" i="7" s="1"/>
  <c r="K116" i="7"/>
  <c r="L116" i="7" s="1"/>
  <c r="K144" i="7"/>
  <c r="L144" i="7" s="1"/>
  <c r="K184" i="7"/>
  <c r="L184" i="7" s="1"/>
  <c r="K36" i="8"/>
  <c r="L36" i="8" s="1"/>
  <c r="K68" i="8"/>
  <c r="L68" i="8" s="1"/>
  <c r="K100" i="8"/>
  <c r="L100" i="8" s="1"/>
  <c r="K104" i="8"/>
  <c r="L104" i="8" s="1"/>
  <c r="K140" i="8"/>
  <c r="L140" i="8" s="1"/>
  <c r="K196" i="8"/>
  <c r="L196" i="8" s="1"/>
  <c r="L76" i="4"/>
  <c r="K208" i="4"/>
  <c r="L208" i="4" s="1"/>
  <c r="L20" i="9"/>
  <c r="L32" i="9"/>
  <c r="K64" i="9"/>
  <c r="L64" i="9" s="1"/>
  <c r="K128" i="9"/>
  <c r="L128" i="9" s="1"/>
  <c r="K64" i="10"/>
  <c r="L64" i="10" s="1"/>
  <c r="L60" i="16"/>
  <c r="L215" i="17"/>
  <c r="K100" i="10"/>
  <c r="L100" i="10" s="1"/>
  <c r="K152" i="10"/>
  <c r="L152" i="10" s="1"/>
  <c r="K156" i="10"/>
  <c r="K12" i="11"/>
  <c r="K32" i="11"/>
  <c r="L32" i="11" s="1"/>
  <c r="K88" i="11"/>
  <c r="L88" i="11" s="1"/>
  <c r="K164" i="11"/>
  <c r="K8" i="12"/>
  <c r="K32" i="12"/>
  <c r="L32" i="12" s="1"/>
  <c r="K128" i="12"/>
  <c r="L128" i="12" s="1"/>
  <c r="K196" i="12"/>
  <c r="K48" i="13"/>
  <c r="L48" i="13" s="1"/>
  <c r="K164" i="13"/>
  <c r="L164" i="13" s="1"/>
  <c r="K188" i="13"/>
  <c r="L188" i="13" s="1"/>
  <c r="K208" i="13"/>
  <c r="L208" i="13" s="1"/>
  <c r="K4" i="14"/>
  <c r="K12" i="14"/>
  <c r="K104" i="14"/>
  <c r="K108" i="16"/>
  <c r="K136" i="16"/>
  <c r="L136" i="16" s="1"/>
  <c r="K144" i="16"/>
  <c r="K152" i="16"/>
  <c r="L152" i="16" s="1"/>
  <c r="K48" i="18"/>
  <c r="L48" i="18" s="1"/>
  <c r="K64" i="18"/>
  <c r="L64" i="18" s="1"/>
  <c r="K168" i="18"/>
  <c r="K28" i="19"/>
  <c r="L28" i="19" s="1"/>
  <c r="K104" i="19"/>
  <c r="L104" i="19" s="1"/>
  <c r="K128" i="19"/>
  <c r="K188" i="19"/>
  <c r="K52" i="17"/>
  <c r="L52" i="17" s="1"/>
  <c r="K320" i="12"/>
  <c r="L320" i="12" s="1"/>
  <c r="K16" i="15"/>
  <c r="L16" i="15" s="1"/>
  <c r="K156" i="15"/>
  <c r="L156" i="15" s="1"/>
  <c r="K52" i="1"/>
  <c r="L52" i="1" s="1"/>
  <c r="K204" i="1"/>
  <c r="L204" i="1" s="1"/>
  <c r="K16" i="36"/>
  <c r="L16" i="36" s="1"/>
  <c r="K8" i="36"/>
  <c r="L8" i="36" s="1"/>
  <c r="K160" i="10"/>
  <c r="L160" i="10" s="1"/>
  <c r="K168" i="10"/>
  <c r="L168" i="10" s="1"/>
  <c r="K184" i="10"/>
  <c r="L184" i="10" s="1"/>
  <c r="K120" i="11"/>
  <c r="L120" i="11" s="1"/>
  <c r="L168" i="11"/>
  <c r="L188" i="11"/>
  <c r="K200" i="11"/>
  <c r="L200" i="11" s="1"/>
  <c r="K204" i="11"/>
  <c r="L204" i="11" s="1"/>
  <c r="L215" i="11"/>
  <c r="L4" i="12"/>
  <c r="L8" i="12"/>
  <c r="L20" i="12"/>
  <c r="K40" i="12"/>
  <c r="K68" i="12"/>
  <c r="K132" i="12"/>
  <c r="L132" i="12" s="1"/>
  <c r="K144" i="12"/>
  <c r="L144" i="12" s="1"/>
  <c r="K4" i="13"/>
  <c r="L4" i="13" s="1"/>
  <c r="K32" i="13"/>
  <c r="L32" i="13" s="1"/>
  <c r="K88" i="13"/>
  <c r="L88" i="13" s="1"/>
  <c r="K196" i="13"/>
  <c r="L196" i="13" s="1"/>
  <c r="L8" i="16"/>
  <c r="K48" i="16"/>
  <c r="L48" i="16" s="1"/>
  <c r="K52" i="16"/>
  <c r="L52" i="16" s="1"/>
  <c r="K64" i="16"/>
  <c r="L64" i="16" s="1"/>
  <c r="K68" i="16"/>
  <c r="L68" i="16" s="1"/>
  <c r="K196" i="16"/>
  <c r="L196" i="16" s="1"/>
  <c r="K40" i="18"/>
  <c r="K76" i="19"/>
  <c r="L76" i="19" s="1"/>
  <c r="K132" i="19"/>
  <c r="L132" i="19" s="1"/>
  <c r="K212" i="19"/>
  <c r="K228" i="16"/>
  <c r="L228" i="16" s="1"/>
  <c r="K252" i="16"/>
  <c r="L252" i="16" s="1"/>
  <c r="K220" i="12"/>
  <c r="K256" i="12"/>
  <c r="L256" i="12" s="1"/>
  <c r="L280" i="12"/>
  <c r="K40" i="1"/>
  <c r="L40" i="1" s="1"/>
  <c r="K57" i="37"/>
  <c r="L57" i="37" s="1"/>
  <c r="L148" i="12"/>
  <c r="L196" i="12"/>
  <c r="L16" i="13"/>
  <c r="L24" i="13"/>
  <c r="L40" i="13"/>
  <c r="L136" i="13"/>
  <c r="L148" i="13"/>
  <c r="L200" i="13"/>
  <c r="L76" i="14"/>
  <c r="L144" i="16"/>
  <c r="L156" i="16"/>
  <c r="L160" i="16"/>
  <c r="L164" i="16"/>
  <c r="L183" i="16"/>
  <c r="L184" i="16"/>
  <c r="L188" i="19"/>
  <c r="L96" i="17"/>
  <c r="K96" i="10"/>
  <c r="L96" i="10" s="1"/>
  <c r="K116" i="10"/>
  <c r="L116" i="10" s="1"/>
  <c r="K124" i="10"/>
  <c r="K132" i="10"/>
  <c r="L132" i="10" s="1"/>
  <c r="K144" i="10"/>
  <c r="L144" i="10" s="1"/>
  <c r="K148" i="10"/>
  <c r="L148" i="10" s="1"/>
  <c r="K196" i="10"/>
  <c r="L196" i="10" s="1"/>
  <c r="K64" i="11"/>
  <c r="K96" i="11"/>
  <c r="L96" i="11" s="1"/>
  <c r="K100" i="11"/>
  <c r="L100" i="11" s="1"/>
  <c r="K112" i="11"/>
  <c r="L112" i="11" s="1"/>
  <c r="K136" i="11"/>
  <c r="L136" i="11" s="1"/>
  <c r="K160" i="11"/>
  <c r="L160" i="11" s="1"/>
  <c r="K48" i="12"/>
  <c r="L48" i="12" s="1"/>
  <c r="K140" i="12"/>
  <c r="L140" i="12" s="1"/>
  <c r="K180" i="12"/>
  <c r="L183" i="12" s="1"/>
  <c r="K184" i="12"/>
  <c r="L184" i="12" s="1"/>
  <c r="K32" i="14"/>
  <c r="K40" i="14"/>
  <c r="L40" i="14" s="1"/>
  <c r="K44" i="14"/>
  <c r="K160" i="14"/>
  <c r="L160" i="14" s="1"/>
  <c r="K208" i="14"/>
  <c r="K40" i="16"/>
  <c r="L40" i="16" s="1"/>
  <c r="K192" i="16"/>
  <c r="L40" i="18"/>
  <c r="K72" i="18"/>
  <c r="L72" i="18" s="1"/>
  <c r="K124" i="18"/>
  <c r="L124" i="18" s="1"/>
  <c r="K148" i="19"/>
  <c r="L148" i="19" s="1"/>
  <c r="K160" i="19"/>
  <c r="L160" i="19" s="1"/>
  <c r="K180" i="19"/>
  <c r="L183" i="19" s="1"/>
  <c r="K184" i="19"/>
  <c r="L184" i="19" s="1"/>
  <c r="K60" i="17"/>
  <c r="L60" i="17" s="1"/>
  <c r="K100" i="17"/>
  <c r="L100" i="17" s="1"/>
  <c r="K104" i="17"/>
  <c r="L104" i="17" s="1"/>
  <c r="K204" i="17"/>
  <c r="L204" i="17" s="1"/>
  <c r="K216" i="16"/>
  <c r="L216" i="16" s="1"/>
  <c r="K220" i="16"/>
  <c r="L220" i="16" s="1"/>
  <c r="K272" i="16"/>
  <c r="L272" i="16" s="1"/>
  <c r="K288" i="16"/>
  <c r="L288" i="16" s="1"/>
  <c r="K292" i="16"/>
  <c r="L292" i="16" s="1"/>
  <c r="K296" i="16"/>
  <c r="L296" i="16" s="1"/>
  <c r="L264" i="12"/>
  <c r="K60" i="15"/>
  <c r="L60" i="15" s="1"/>
  <c r="K116" i="15"/>
  <c r="L116" i="15" s="1"/>
  <c r="K204" i="15"/>
  <c r="L204" i="15" s="1"/>
  <c r="K8" i="17"/>
  <c r="L8" i="17" s="1"/>
  <c r="J7" i="38"/>
  <c r="K5" i="38" s="1"/>
  <c r="L5" i="38" s="1"/>
  <c r="K189" i="37"/>
  <c r="L189" i="37" s="1"/>
  <c r="K125" i="37"/>
  <c r="L125" i="37" s="1"/>
  <c r="K85" i="37"/>
  <c r="L85" i="37" s="1"/>
  <c r="K49" i="37"/>
  <c r="L49" i="37" s="1"/>
  <c r="K144" i="36"/>
  <c r="L144" i="36" s="1"/>
  <c r="K128" i="36"/>
  <c r="L128" i="36" s="1"/>
  <c r="K120" i="36"/>
  <c r="L120" i="36" s="1"/>
  <c r="K112" i="36"/>
  <c r="L112" i="36" s="1"/>
  <c r="K60" i="36"/>
  <c r="L60" i="36" s="1"/>
  <c r="K44" i="36"/>
  <c r="L44" i="36" s="1"/>
  <c r="K36" i="36"/>
  <c r="L36" i="36" s="1"/>
  <c r="K28" i="36"/>
  <c r="L28" i="36" s="1"/>
  <c r="K216" i="35"/>
  <c r="L216" i="35" s="1"/>
  <c r="K124" i="35"/>
  <c r="L124" i="35" s="1"/>
  <c r="K64" i="35"/>
  <c r="L64" i="35" s="1"/>
  <c r="K89" i="34"/>
  <c r="K21" i="34"/>
  <c r="L21" i="34" s="1"/>
  <c r="K76" i="32"/>
  <c r="L76" i="32" s="1"/>
  <c r="K68" i="32"/>
  <c r="L68" i="32" s="1"/>
  <c r="K216" i="31"/>
  <c r="L216" i="31" s="1"/>
  <c r="K164" i="31"/>
  <c r="L164" i="31" s="1"/>
  <c r="K120" i="31"/>
  <c r="L120" i="31" s="1"/>
  <c r="K64" i="31"/>
  <c r="L64" i="31" s="1"/>
  <c r="K56" i="31"/>
  <c r="L56" i="31" s="1"/>
  <c r="K144" i="30"/>
  <c r="K112" i="30"/>
  <c r="L112" i="30" s="1"/>
  <c r="K225" i="29"/>
  <c r="L225" i="29" s="1"/>
  <c r="K181" i="29"/>
  <c r="K17" i="29"/>
  <c r="K13" i="29"/>
  <c r="L13" i="29" s="1"/>
  <c r="K161" i="28"/>
  <c r="L161" i="28" s="1"/>
  <c r="K73" i="28"/>
  <c r="L73" i="28" s="1"/>
  <c r="K89" i="26"/>
  <c r="K29" i="25"/>
  <c r="L29" i="25" s="1"/>
  <c r="K48" i="24"/>
  <c r="L48" i="24" s="1"/>
  <c r="K137" i="34"/>
  <c r="L137" i="34" s="1"/>
  <c r="K53" i="34"/>
  <c r="L53" i="34" s="1"/>
  <c r="K136" i="33"/>
  <c r="L136" i="33" s="1"/>
  <c r="K136" i="31"/>
  <c r="L136" i="31" s="1"/>
  <c r="K128" i="31"/>
  <c r="L128" i="31" s="1"/>
  <c r="K16" i="31"/>
  <c r="L16" i="31" s="1"/>
  <c r="L200" i="30"/>
  <c r="K116" i="30"/>
  <c r="L116" i="30" s="1"/>
  <c r="L4" i="30"/>
  <c r="K293" i="29"/>
  <c r="L293" i="29" s="1"/>
  <c r="K261" i="29"/>
  <c r="L261" i="29" s="1"/>
  <c r="K137" i="29"/>
  <c r="L137" i="29" s="1"/>
  <c r="K33" i="29"/>
  <c r="L33" i="29" s="1"/>
  <c r="K5" i="29"/>
  <c r="L5" i="29" s="1"/>
  <c r="K169" i="28"/>
  <c r="L169" i="28" s="1"/>
  <c r="K9" i="25"/>
  <c r="L9" i="25" s="1"/>
  <c r="L25" i="60"/>
  <c r="K217" i="34"/>
  <c r="L217" i="34" s="1"/>
  <c r="K213" i="34"/>
  <c r="L213" i="34" s="1"/>
  <c r="K209" i="34"/>
  <c r="L209" i="34" s="1"/>
  <c r="K145" i="34"/>
  <c r="L145" i="34" s="1"/>
  <c r="K97" i="34"/>
  <c r="K152" i="33"/>
  <c r="L152" i="33" s="1"/>
  <c r="K108" i="33"/>
  <c r="L108" i="33" s="1"/>
  <c r="K208" i="31"/>
  <c r="L208" i="31" s="1"/>
  <c r="K24" i="31"/>
  <c r="L24" i="31" s="1"/>
  <c r="K152" i="30"/>
  <c r="L152" i="30" s="1"/>
  <c r="K201" i="29"/>
  <c r="L201" i="29" s="1"/>
  <c r="K65" i="29"/>
  <c r="L65" i="29" s="1"/>
  <c r="K121" i="28"/>
  <c r="L121" i="28" s="1"/>
  <c r="K77" i="27"/>
  <c r="L77" i="27" s="1"/>
  <c r="K157" i="26"/>
  <c r="L157" i="26" s="1"/>
  <c r="K77" i="68"/>
  <c r="K25" i="28"/>
  <c r="L25" i="28" s="1"/>
  <c r="K21" i="28"/>
  <c r="L21" i="28" s="1"/>
  <c r="K181" i="27"/>
  <c r="L181" i="27" s="1"/>
  <c r="K49" i="27"/>
  <c r="L49" i="27" s="1"/>
  <c r="K13" i="27"/>
  <c r="L13" i="27" s="1"/>
  <c r="K117" i="26"/>
  <c r="L117" i="26" s="1"/>
  <c r="K69" i="25"/>
  <c r="L69" i="25" s="1"/>
  <c r="K32" i="24"/>
  <c r="L32" i="24" s="1"/>
  <c r="K4" i="23"/>
  <c r="L4" i="23" s="1"/>
  <c r="K172" i="22"/>
  <c r="L172" i="22" s="1"/>
  <c r="K164" i="22"/>
  <c r="K20" i="22"/>
  <c r="L20" i="22" s="1"/>
  <c r="K156" i="21"/>
  <c r="L156" i="21" s="1"/>
  <c r="K148" i="21"/>
  <c r="L148" i="21" s="1"/>
  <c r="K124" i="21"/>
  <c r="K17" i="67"/>
  <c r="L17" i="67" s="1"/>
  <c r="K85" i="66"/>
  <c r="K45" i="66"/>
  <c r="L45" i="66" s="1"/>
  <c r="K37" i="66"/>
  <c r="L37" i="66" s="1"/>
  <c r="K33" i="66"/>
  <c r="L33" i="66" s="1"/>
  <c r="K29" i="66"/>
  <c r="L29" i="66" s="1"/>
  <c r="K25" i="66"/>
  <c r="L25" i="66" s="1"/>
  <c r="K17" i="66"/>
  <c r="K53" i="65"/>
  <c r="K21" i="65"/>
  <c r="K33" i="63"/>
  <c r="L33" i="63" s="1"/>
  <c r="K17" i="63"/>
  <c r="L17" i="63" s="1"/>
  <c r="K57" i="61"/>
  <c r="L57" i="61" s="1"/>
  <c r="K21" i="61"/>
  <c r="L21" i="61" s="1"/>
  <c r="K77" i="60"/>
  <c r="L77" i="60" s="1"/>
  <c r="K57" i="59"/>
  <c r="L57" i="59" s="1"/>
  <c r="K49" i="59"/>
  <c r="L49" i="59" s="1"/>
  <c r="K37" i="59"/>
  <c r="L37" i="59" s="1"/>
  <c r="K29" i="54"/>
  <c r="L29" i="54" s="1"/>
  <c r="K25" i="54"/>
  <c r="L25" i="54" s="1"/>
  <c r="K97" i="53"/>
  <c r="L97" i="53" s="1"/>
  <c r="K89" i="28"/>
  <c r="L89" i="28" s="1"/>
  <c r="K5" i="27"/>
  <c r="L5" i="27" s="1"/>
  <c r="K136" i="24"/>
  <c r="L136" i="24" s="1"/>
  <c r="K88" i="24"/>
  <c r="L88" i="24" s="1"/>
  <c r="K16" i="24"/>
  <c r="L16" i="24" s="1"/>
  <c r="K8" i="23"/>
  <c r="L8" i="23" s="1"/>
  <c r="K208" i="22"/>
  <c r="L208" i="22" s="1"/>
  <c r="L216" i="21"/>
  <c r="K204" i="21"/>
  <c r="L204" i="21" s="1"/>
  <c r="K196" i="21"/>
  <c r="L196" i="21" s="1"/>
  <c r="L192" i="21"/>
  <c r="K188" i="21"/>
  <c r="L188" i="21" s="1"/>
  <c r="K184" i="21"/>
  <c r="L184" i="21" s="1"/>
  <c r="K180" i="21"/>
  <c r="L180" i="21" s="1"/>
  <c r="K172" i="21"/>
  <c r="L172" i="21" s="1"/>
  <c r="K168" i="21"/>
  <c r="L168" i="21" s="1"/>
  <c r="K104" i="21"/>
  <c r="L104" i="21" s="1"/>
  <c r="K100" i="21"/>
  <c r="L100" i="21" s="1"/>
  <c r="K88" i="21"/>
  <c r="L88" i="21" s="1"/>
  <c r="K84" i="21"/>
  <c r="L84" i="21" s="1"/>
  <c r="L72" i="21"/>
  <c r="L52" i="21"/>
  <c r="K12" i="21"/>
  <c r="K4" i="21"/>
  <c r="L4" i="21" s="1"/>
  <c r="K97" i="66"/>
  <c r="K93" i="65"/>
  <c r="L93" i="65" s="1"/>
  <c r="K25" i="65"/>
  <c r="L25" i="65" s="1"/>
  <c r="L49" i="64"/>
  <c r="K17" i="62"/>
  <c r="L17" i="62" s="1"/>
  <c r="L65" i="60"/>
  <c r="K25" i="57"/>
  <c r="L25" i="57" s="1"/>
  <c r="K17" i="46"/>
  <c r="L17" i="46" s="1"/>
  <c r="K33" i="39"/>
  <c r="L33" i="39" s="1"/>
  <c r="K29" i="28"/>
  <c r="K189" i="27"/>
  <c r="L189" i="27" s="1"/>
  <c r="K29" i="27"/>
  <c r="L29" i="27" s="1"/>
  <c r="K40" i="24"/>
  <c r="L40" i="24" s="1"/>
  <c r="K180" i="23"/>
  <c r="L180" i="23" s="1"/>
  <c r="K168" i="22"/>
  <c r="L168" i="22" s="1"/>
  <c r="K12" i="22"/>
  <c r="L12" i="22" s="1"/>
  <c r="K120" i="21"/>
  <c r="L120" i="21" s="1"/>
  <c r="K116" i="21"/>
  <c r="K93" i="67"/>
  <c r="K85" i="67"/>
  <c r="L85" i="67" s="1"/>
  <c r="K77" i="67"/>
  <c r="L77" i="67" s="1"/>
  <c r="K73" i="67"/>
  <c r="L73" i="67" s="1"/>
  <c r="K65" i="67"/>
  <c r="L65" i="67" s="1"/>
  <c r="K45" i="67"/>
  <c r="L45" i="67" s="1"/>
  <c r="K77" i="66"/>
  <c r="K73" i="66"/>
  <c r="L73" i="66" s="1"/>
  <c r="L53" i="65"/>
  <c r="K41" i="65"/>
  <c r="L41" i="65" s="1"/>
  <c r="K25" i="63"/>
  <c r="L25" i="63" s="1"/>
  <c r="K93" i="62"/>
  <c r="L93" i="62" s="1"/>
  <c r="K45" i="62"/>
  <c r="L45" i="62" s="1"/>
  <c r="K29" i="62"/>
  <c r="L29" i="62" s="1"/>
  <c r="K93" i="61"/>
  <c r="L93" i="61" s="1"/>
  <c r="K81" i="61"/>
  <c r="K69" i="60"/>
  <c r="L69" i="60" s="1"/>
  <c r="K45" i="60"/>
  <c r="L45" i="60" s="1"/>
  <c r="K21" i="60"/>
  <c r="L21" i="60" s="1"/>
  <c r="K85" i="58"/>
  <c r="L85" i="58" s="1"/>
  <c r="K73" i="58"/>
  <c r="L73" i="58" s="1"/>
  <c r="J18" i="42"/>
  <c r="K93" i="40"/>
  <c r="L53" i="39"/>
  <c r="K21" i="59"/>
  <c r="L21" i="59" s="1"/>
  <c r="K77" i="58"/>
  <c r="L77" i="58" s="1"/>
  <c r="K49" i="58"/>
  <c r="L49" i="58" s="1"/>
  <c r="K33" i="58"/>
  <c r="L33" i="58" s="1"/>
  <c r="K17" i="58"/>
  <c r="L17" i="58" s="1"/>
  <c r="K21" i="57"/>
  <c r="L21" i="57" s="1"/>
  <c r="L97" i="56"/>
  <c r="K61" i="56"/>
  <c r="L61" i="56" s="1"/>
  <c r="K77" i="55"/>
  <c r="L77" i="55" s="1"/>
  <c r="K29" i="55"/>
  <c r="L29" i="55" s="1"/>
  <c r="K25" i="55"/>
  <c r="L25" i="55" s="1"/>
  <c r="K73" i="54"/>
  <c r="L73" i="54" s="1"/>
  <c r="K41" i="54"/>
  <c r="L41" i="54" s="1"/>
  <c r="K53" i="51"/>
  <c r="L53" i="51" s="1"/>
  <c r="K49" i="51"/>
  <c r="L49" i="51" s="1"/>
  <c r="K41" i="51"/>
  <c r="L41" i="51" s="1"/>
  <c r="K29" i="51"/>
  <c r="L29" i="51" s="1"/>
  <c r="K85" i="50"/>
  <c r="L85" i="50" s="1"/>
  <c r="K33" i="50"/>
  <c r="L33" i="50" s="1"/>
  <c r="K85" i="49"/>
  <c r="L85" i="49" s="1"/>
  <c r="K77" i="46"/>
  <c r="L77" i="46" s="1"/>
  <c r="K45" i="46"/>
  <c r="L45" i="46" s="1"/>
  <c r="K41" i="46"/>
  <c r="L41" i="46" s="1"/>
  <c r="K33" i="46"/>
  <c r="L33" i="46" s="1"/>
  <c r="K77" i="45"/>
  <c r="L77" i="45" s="1"/>
  <c r="K21" i="45"/>
  <c r="L21" i="45" s="1"/>
  <c r="K81" i="43"/>
  <c r="L81" i="43" s="1"/>
  <c r="K73" i="43"/>
  <c r="L73" i="43" s="1"/>
  <c r="K21" i="43"/>
  <c r="L21" i="43" s="1"/>
  <c r="J100" i="42"/>
  <c r="K100" i="42" s="1"/>
  <c r="L97" i="42" s="1"/>
  <c r="J92" i="42"/>
  <c r="K92" i="42" s="1"/>
  <c r="J87" i="42"/>
  <c r="J85" i="42"/>
  <c r="J81" i="42"/>
  <c r="K81" i="42" s="1"/>
  <c r="L81" i="42" s="1"/>
  <c r="J56" i="42"/>
  <c r="K56" i="42" s="1"/>
  <c r="L53" i="42" s="1"/>
  <c r="J42" i="42"/>
  <c r="K41" i="42" s="1"/>
  <c r="L41" i="42" s="1"/>
  <c r="J40" i="42"/>
  <c r="K40" i="42" s="1"/>
  <c r="L37" i="42" s="1"/>
  <c r="J23" i="42"/>
  <c r="K21" i="42" s="1"/>
  <c r="L21" i="42" s="1"/>
  <c r="K85" i="41"/>
  <c r="L85" i="41" s="1"/>
  <c r="K33" i="41"/>
  <c r="K29" i="41"/>
  <c r="L29" i="41" s="1"/>
  <c r="J83" i="40"/>
  <c r="K81" i="40" s="1"/>
  <c r="L81" i="40" s="1"/>
  <c r="J65" i="40"/>
  <c r="J45" i="40"/>
  <c r="K45" i="40" s="1"/>
  <c r="L45" i="40" s="1"/>
  <c r="J35" i="40"/>
  <c r="K33" i="40" s="1"/>
  <c r="J26" i="40"/>
  <c r="K25" i="49"/>
  <c r="L25" i="49" s="1"/>
  <c r="K73" i="47"/>
  <c r="L73" i="47" s="1"/>
  <c r="K41" i="41"/>
  <c r="L41" i="41" s="1"/>
  <c r="L25" i="41"/>
  <c r="K17" i="39"/>
  <c r="L17" i="39" s="1"/>
  <c r="K77" i="40"/>
  <c r="L77" i="40" s="1"/>
  <c r="L41" i="39"/>
  <c r="K33" i="59"/>
  <c r="L33" i="59" s="1"/>
  <c r="K89" i="58"/>
  <c r="L89" i="58" s="1"/>
  <c r="K65" i="58"/>
  <c r="K49" i="57"/>
  <c r="L49" i="57" s="1"/>
  <c r="K45" i="57"/>
  <c r="L45" i="57" s="1"/>
  <c r="K45" i="55"/>
  <c r="L45" i="55" s="1"/>
  <c r="K97" i="54"/>
  <c r="L97" i="54" s="1"/>
  <c r="K21" i="54"/>
  <c r="L21" i="54" s="1"/>
  <c r="K21" i="52"/>
  <c r="K81" i="50"/>
  <c r="L81" i="50" s="1"/>
  <c r="K49" i="50"/>
  <c r="L49" i="50" s="1"/>
  <c r="K17" i="50"/>
  <c r="L17" i="50" s="1"/>
  <c r="K97" i="47"/>
  <c r="L97" i="47" s="1"/>
  <c r="K93" i="47"/>
  <c r="L93" i="47" s="1"/>
  <c r="K85" i="46"/>
  <c r="L85" i="46" s="1"/>
  <c r="K89" i="45"/>
  <c r="L89" i="45" s="1"/>
  <c r="K85" i="45"/>
  <c r="L85" i="45" s="1"/>
  <c r="J86" i="42"/>
  <c r="J60" i="42"/>
  <c r="K60" i="42" s="1"/>
  <c r="L57" i="42" s="1"/>
  <c r="J45" i="42"/>
  <c r="K45" i="42" s="1"/>
  <c r="L45" i="42" s="1"/>
  <c r="J27" i="42"/>
  <c r="K25" i="42" s="1"/>
  <c r="L25" i="42" s="1"/>
  <c r="J17" i="42"/>
  <c r="K17" i="42" s="1"/>
  <c r="L17" i="42" s="1"/>
  <c r="K53" i="41"/>
  <c r="L53" i="41" s="1"/>
  <c r="L33" i="41"/>
  <c r="J84" i="40"/>
  <c r="K84" i="40" s="1"/>
  <c r="J66" i="40"/>
  <c r="J36" i="40"/>
  <c r="K36" i="40" s="1"/>
  <c r="J25" i="40"/>
  <c r="K25" i="40" s="1"/>
  <c r="L25" i="40" s="1"/>
  <c r="J21" i="40"/>
  <c r="K97" i="39"/>
  <c r="L97" i="39" s="1"/>
  <c r="K89" i="39"/>
  <c r="L89" i="39" s="1"/>
  <c r="K81" i="39"/>
  <c r="L81" i="39" s="1"/>
  <c r="J75" i="40"/>
  <c r="K73" i="40" s="1"/>
  <c r="L73" i="40" s="1"/>
  <c r="K253" i="29"/>
  <c r="L253" i="29" s="1"/>
  <c r="L77" i="66"/>
  <c r="K93" i="66"/>
  <c r="L93" i="66" s="1"/>
  <c r="K65" i="66"/>
  <c r="L65" i="66" s="1"/>
  <c r="K49" i="66"/>
  <c r="L49" i="66" s="1"/>
  <c r="L97" i="66"/>
  <c r="L85" i="66"/>
  <c r="L24" i="21"/>
  <c r="K160" i="21"/>
  <c r="L160" i="21" s="1"/>
  <c r="K128" i="21"/>
  <c r="L128" i="21" s="1"/>
  <c r="K64" i="21"/>
  <c r="L64" i="21" s="1"/>
  <c r="K48" i="21"/>
  <c r="L208" i="21"/>
  <c r="L32" i="21"/>
  <c r="K176" i="21"/>
  <c r="L176" i="21" s="1"/>
  <c r="L124" i="21"/>
  <c r="K8" i="21"/>
  <c r="L8" i="21" s="1"/>
  <c r="K224" i="21"/>
  <c r="L224" i="21" s="1"/>
  <c r="K80" i="21"/>
  <c r="L80" i="21" s="1"/>
  <c r="K56" i="21"/>
  <c r="L56" i="21" s="1"/>
  <c r="K96" i="21"/>
  <c r="L96" i="21" s="1"/>
  <c r="L220" i="21"/>
  <c r="K152" i="21"/>
  <c r="L152" i="21" s="1"/>
  <c r="K16" i="21"/>
  <c r="L16" i="21" s="1"/>
  <c r="L4" i="14"/>
  <c r="K8" i="14"/>
  <c r="L8" i="14" s="1"/>
  <c r="K28" i="14"/>
  <c r="L32" i="14"/>
  <c r="L56" i="14"/>
  <c r="K48" i="14"/>
  <c r="L48" i="14" s="1"/>
  <c r="K68" i="14"/>
  <c r="L68" i="14" s="1"/>
  <c r="L100" i="14"/>
  <c r="K112" i="14"/>
  <c r="L112" i="14" s="1"/>
  <c r="L132" i="14"/>
  <c r="K148" i="14"/>
  <c r="K180" i="14"/>
  <c r="L183" i="14" s="1"/>
  <c r="K184" i="14"/>
  <c r="L184" i="14" s="1"/>
  <c r="L152" i="14"/>
  <c r="K192" i="14"/>
  <c r="L192" i="14" s="1"/>
  <c r="L44" i="14"/>
  <c r="L211" i="14"/>
  <c r="L92" i="14"/>
  <c r="K116" i="14"/>
  <c r="L116" i="14" s="1"/>
  <c r="K120" i="14"/>
  <c r="L120" i="14" s="1"/>
  <c r="K140" i="14"/>
  <c r="L140" i="14" s="1"/>
  <c r="K144" i="14"/>
  <c r="L144" i="14" s="1"/>
  <c r="L188" i="14"/>
  <c r="L176" i="14"/>
  <c r="K156" i="14"/>
  <c r="L156" i="14" s="1"/>
  <c r="L128" i="14"/>
  <c r="K20" i="14"/>
  <c r="L20" i="14" s="1"/>
  <c r="K24" i="14"/>
  <c r="L24" i="14" s="1"/>
  <c r="K36" i="14"/>
  <c r="L36" i="14" s="1"/>
  <c r="K52" i="14"/>
  <c r="L52" i="14" s="1"/>
  <c r="K72" i="14"/>
  <c r="L72" i="14" s="1"/>
  <c r="K84" i="14"/>
  <c r="L84" i="14" s="1"/>
  <c r="K88" i="14"/>
  <c r="L88" i="14" s="1"/>
  <c r="K96" i="14"/>
  <c r="L96" i="14" s="1"/>
  <c r="K164" i="14"/>
  <c r="L164" i="14" s="1"/>
  <c r="L72" i="2"/>
  <c r="L20" i="2"/>
  <c r="K24" i="2"/>
  <c r="L24" i="2" s="1"/>
  <c r="K32" i="2"/>
  <c r="L32" i="2" s="1"/>
  <c r="L36" i="2"/>
  <c r="K152" i="2"/>
  <c r="L152" i="2" s="1"/>
  <c r="L172" i="2"/>
  <c r="K136" i="2"/>
  <c r="K176" i="2"/>
  <c r="L176" i="2" s="1"/>
  <c r="K44" i="2"/>
  <c r="L44" i="2" s="1"/>
  <c r="K56" i="2"/>
  <c r="L56" i="2" s="1"/>
  <c r="K112" i="2"/>
  <c r="L112" i="2" s="1"/>
  <c r="K116" i="2"/>
  <c r="L116" i="2" s="1"/>
  <c r="L88" i="2"/>
  <c r="L196" i="2"/>
  <c r="L140" i="2"/>
  <c r="L68" i="2"/>
  <c r="K12" i="2"/>
  <c r="L12" i="2" s="1"/>
  <c r="K28" i="2"/>
  <c r="L28" i="2" s="1"/>
  <c r="K64" i="2"/>
  <c r="L64" i="2" s="1"/>
  <c r="K120" i="2"/>
  <c r="L120" i="2" s="1"/>
  <c r="L136" i="2"/>
  <c r="L164" i="2"/>
  <c r="L168" i="2"/>
  <c r="K200" i="2"/>
  <c r="L200" i="2" s="1"/>
  <c r="L204" i="2"/>
  <c r="L124" i="2"/>
  <c r="L208" i="2"/>
  <c r="K76" i="2"/>
  <c r="L76" i="2" s="1"/>
  <c r="K108" i="2"/>
  <c r="L108" i="2" s="1"/>
  <c r="K128" i="2"/>
  <c r="L128" i="2" s="1"/>
  <c r="K148" i="2"/>
  <c r="L148" i="2" s="1"/>
  <c r="K180" i="2"/>
  <c r="L183" i="2" s="1"/>
  <c r="K192" i="2"/>
  <c r="L192" i="2" s="1"/>
  <c r="L188" i="2"/>
  <c r="L92" i="2"/>
  <c r="K48" i="2"/>
  <c r="L156" i="2"/>
  <c r="L140" i="15"/>
  <c r="L172" i="16"/>
  <c r="L20" i="8"/>
  <c r="L148" i="1"/>
  <c r="L76" i="1"/>
  <c r="L40" i="3"/>
  <c r="K44" i="3"/>
  <c r="L44" i="3" s="1"/>
  <c r="K96" i="3"/>
  <c r="L96" i="3" s="1"/>
  <c r="L211" i="3"/>
  <c r="K4" i="2"/>
  <c r="L4" i="2" s="1"/>
  <c r="L48" i="2"/>
  <c r="K52" i="2"/>
  <c r="L52" i="2" s="1"/>
  <c r="L176" i="9"/>
  <c r="L128" i="15"/>
  <c r="L196" i="15"/>
  <c r="L132" i="15"/>
  <c r="K136" i="18"/>
  <c r="L136" i="18" s="1"/>
  <c r="L68" i="18"/>
  <c r="K32" i="3"/>
  <c r="L32" i="3" s="1"/>
  <c r="K120" i="3"/>
  <c r="L120" i="3" s="1"/>
  <c r="K172" i="3"/>
  <c r="L172" i="3" s="1"/>
  <c r="K60" i="2"/>
  <c r="L60" i="2" s="1"/>
  <c r="L211" i="18"/>
  <c r="L32" i="18"/>
  <c r="L184" i="8"/>
  <c r="L100" i="1"/>
  <c r="K8" i="3"/>
  <c r="L8" i="3" s="1"/>
  <c r="K64" i="3"/>
  <c r="L64" i="3" s="1"/>
  <c r="K80" i="3"/>
  <c r="L80" i="3" s="1"/>
  <c r="L215" i="3"/>
  <c r="K40" i="2"/>
  <c r="L40" i="2" s="1"/>
  <c r="L8" i="7"/>
  <c r="L112" i="7"/>
  <c r="L72" i="9"/>
  <c r="L56" i="5"/>
  <c r="L144" i="5"/>
  <c r="L172" i="5"/>
  <c r="L188" i="5"/>
  <c r="L196" i="6"/>
  <c r="L36" i="7"/>
  <c r="L80" i="7"/>
  <c r="L183" i="8"/>
  <c r="L56" i="4"/>
  <c r="L116" i="4"/>
  <c r="L140" i="4"/>
  <c r="L144" i="4"/>
  <c r="L68" i="10"/>
  <c r="L84" i="10"/>
  <c r="L156" i="10"/>
  <c r="L64" i="11"/>
  <c r="L156" i="11"/>
  <c r="L40" i="12"/>
  <c r="L60" i="12"/>
  <c r="L44" i="13"/>
  <c r="L128" i="13"/>
  <c r="L160" i="13"/>
  <c r="L12" i="14"/>
  <c r="L28" i="14"/>
  <c r="L89" i="34"/>
  <c r="L144" i="30"/>
  <c r="K80" i="2"/>
  <c r="L80" i="2" s="1"/>
  <c r="K84" i="2"/>
  <c r="L84" i="2" s="1"/>
  <c r="L96" i="2"/>
  <c r="K144" i="2"/>
  <c r="L144" i="2" s="1"/>
  <c r="K20" i="5"/>
  <c r="L20" i="5" s="1"/>
  <c r="K76" i="5"/>
  <c r="L76" i="5" s="1"/>
  <c r="K156" i="5"/>
  <c r="L156" i="5" s="1"/>
  <c r="K20" i="6"/>
  <c r="L20" i="6" s="1"/>
  <c r="K28" i="6"/>
  <c r="L28" i="6" s="1"/>
  <c r="K120" i="6"/>
  <c r="L120" i="6" s="1"/>
  <c r="L40" i="7"/>
  <c r="L64" i="7"/>
  <c r="K88" i="7"/>
  <c r="L88" i="7" s="1"/>
  <c r="K192" i="7"/>
  <c r="L192" i="7" s="1"/>
  <c r="K32" i="8"/>
  <c r="L32" i="8" s="1"/>
  <c r="K116" i="8"/>
  <c r="L116" i="8" s="1"/>
  <c r="L188" i="8"/>
  <c r="L8" i="4"/>
  <c r="K48" i="4"/>
  <c r="L48" i="4" s="1"/>
  <c r="L60" i="4"/>
  <c r="K124" i="4"/>
  <c r="L124" i="4" s="1"/>
  <c r="L148" i="4"/>
  <c r="L164" i="4"/>
  <c r="L36" i="9"/>
  <c r="L56" i="9"/>
  <c r="K80" i="9"/>
  <c r="L80" i="9" s="1"/>
  <c r="K104" i="9"/>
  <c r="L104" i="9" s="1"/>
  <c r="K180" i="9"/>
  <c r="L183" i="9" s="1"/>
  <c r="K8" i="10"/>
  <c r="L8" i="10" s="1"/>
  <c r="L32" i="10"/>
  <c r="L128" i="10"/>
  <c r="L12" i="11"/>
  <c r="K36" i="11"/>
  <c r="L36" i="11" s="1"/>
  <c r="K76" i="11"/>
  <c r="L76" i="11" s="1"/>
  <c r="L164" i="11"/>
  <c r="K176" i="11"/>
  <c r="L176" i="11" s="1"/>
  <c r="K28" i="12"/>
  <c r="L28" i="12" s="1"/>
  <c r="L68" i="12"/>
  <c r="L88" i="12"/>
  <c r="K212" i="12"/>
  <c r="L215" i="12" s="1"/>
  <c r="K8" i="13"/>
  <c r="L8" i="13" s="1"/>
  <c r="L72" i="13"/>
  <c r="K112" i="13"/>
  <c r="L112" i="13" s="1"/>
  <c r="L148" i="14"/>
  <c r="L108" i="16"/>
  <c r="L108" i="6"/>
  <c r="L196" i="7"/>
  <c r="K16" i="2"/>
  <c r="L16" i="2" s="1"/>
  <c r="K100" i="2"/>
  <c r="L100" i="2" s="1"/>
  <c r="K132" i="2"/>
  <c r="L132" i="2" s="1"/>
  <c r="K60" i="5"/>
  <c r="L60" i="5" s="1"/>
  <c r="K92" i="5"/>
  <c r="L92" i="5" s="1"/>
  <c r="L108" i="5"/>
  <c r="K152" i="7"/>
  <c r="L152" i="7" s="1"/>
  <c r="L164" i="7"/>
  <c r="K176" i="7"/>
  <c r="L176" i="7" s="1"/>
  <c r="K16" i="4"/>
  <c r="L16" i="4" s="1"/>
  <c r="K100" i="4"/>
  <c r="L100" i="4" s="1"/>
  <c r="K104" i="4"/>
  <c r="L104" i="4" s="1"/>
  <c r="K172" i="4"/>
  <c r="L172" i="4" s="1"/>
  <c r="K212" i="4"/>
  <c r="L215" i="4" s="1"/>
  <c r="L164" i="9"/>
  <c r="K92" i="10"/>
  <c r="L92" i="10" s="1"/>
  <c r="L124" i="10"/>
  <c r="K80" i="13"/>
  <c r="L80" i="13" s="1"/>
  <c r="L104" i="14"/>
  <c r="K204" i="5"/>
  <c r="L204" i="5" s="1"/>
  <c r="K96" i="6"/>
  <c r="L96" i="6" s="1"/>
  <c r="K204" i="7"/>
  <c r="L204" i="7" s="1"/>
  <c r="K200" i="8"/>
  <c r="L200" i="8" s="1"/>
  <c r="K40" i="9"/>
  <c r="L40" i="9" s="1"/>
  <c r="K188" i="9"/>
  <c r="L188" i="9" s="1"/>
  <c r="K200" i="9"/>
  <c r="L200" i="9" s="1"/>
  <c r="K120" i="10"/>
  <c r="L120" i="10" s="1"/>
  <c r="K52" i="12"/>
  <c r="L52" i="12" s="1"/>
  <c r="K132" i="13"/>
  <c r="L132" i="13" s="1"/>
  <c r="K144" i="13"/>
  <c r="L144" i="13" s="1"/>
  <c r="K16" i="14"/>
  <c r="L16" i="14" s="1"/>
  <c r="K80" i="14"/>
  <c r="L80" i="14" s="1"/>
  <c r="K124" i="14"/>
  <c r="L124" i="14" s="1"/>
  <c r="K212" i="14"/>
  <c r="L215" i="14" s="1"/>
  <c r="K100" i="16"/>
  <c r="L100" i="16" s="1"/>
  <c r="K112" i="16"/>
  <c r="L112" i="16" s="1"/>
  <c r="K148" i="16"/>
  <c r="L148" i="16" s="1"/>
  <c r="L168" i="16"/>
  <c r="L192" i="16"/>
  <c r="K184" i="18"/>
  <c r="L184" i="18" s="1"/>
  <c r="K100" i="19"/>
  <c r="L100" i="19" s="1"/>
  <c r="K176" i="19"/>
  <c r="L176" i="19" s="1"/>
  <c r="L212" i="19"/>
  <c r="K192" i="17"/>
  <c r="L192" i="17" s="1"/>
  <c r="K316" i="12"/>
  <c r="L316" i="12" s="1"/>
  <c r="K173" i="37"/>
  <c r="L173" i="37" s="1"/>
  <c r="K160" i="36"/>
  <c r="L160" i="36" s="1"/>
  <c r="K225" i="34"/>
  <c r="L225" i="34" s="1"/>
  <c r="K201" i="34"/>
  <c r="L201" i="34" s="1"/>
  <c r="L4" i="6"/>
  <c r="L192" i="6"/>
  <c r="L52" i="10"/>
  <c r="K136" i="14"/>
  <c r="L136" i="14" s="1"/>
  <c r="K196" i="14"/>
  <c r="L196" i="14" s="1"/>
  <c r="K4" i="16"/>
  <c r="L4" i="16" s="1"/>
  <c r="K232" i="16"/>
  <c r="L232" i="16" s="1"/>
  <c r="K292" i="12"/>
  <c r="L292" i="12" s="1"/>
  <c r="L17" i="29"/>
  <c r="K184" i="2"/>
  <c r="L184" i="2" s="1"/>
  <c r="K52" i="5"/>
  <c r="L52" i="5" s="1"/>
  <c r="K208" i="5"/>
  <c r="L208" i="5" s="1"/>
  <c r="K40" i="6"/>
  <c r="L40" i="6" s="1"/>
  <c r="K52" i="6"/>
  <c r="L52" i="6" s="1"/>
  <c r="K88" i="6"/>
  <c r="L88" i="6" s="1"/>
  <c r="K204" i="6"/>
  <c r="L204" i="6" s="1"/>
  <c r="K208" i="6"/>
  <c r="L208" i="6" s="1"/>
  <c r="K96" i="4"/>
  <c r="L96" i="4" s="1"/>
  <c r="K4" i="9"/>
  <c r="L4" i="9" s="1"/>
  <c r="K136" i="9"/>
  <c r="L136" i="9" s="1"/>
  <c r="K200" i="14"/>
  <c r="L200" i="14" s="1"/>
  <c r="K204" i="14"/>
  <c r="L204" i="14" s="1"/>
  <c r="L176" i="16"/>
  <c r="K16" i="18"/>
  <c r="L16" i="18" s="1"/>
  <c r="K44" i="18"/>
  <c r="L44" i="18" s="1"/>
  <c r="L168" i="18"/>
  <c r="L128" i="19"/>
  <c r="K128" i="17"/>
  <c r="L128" i="17" s="1"/>
  <c r="K260" i="16"/>
  <c r="L260" i="16" s="1"/>
  <c r="K141" i="37"/>
  <c r="L141" i="37" s="1"/>
  <c r="K97" i="37"/>
  <c r="L97" i="37" s="1"/>
  <c r="L65" i="37"/>
  <c r="K224" i="35"/>
  <c r="L224" i="35" s="1"/>
  <c r="K180" i="35"/>
  <c r="L180" i="35" s="1"/>
  <c r="K72" i="35"/>
  <c r="L72" i="35" s="1"/>
  <c r="L220" i="12"/>
  <c r="K121" i="34"/>
  <c r="L121" i="34" s="1"/>
  <c r="K61" i="34"/>
  <c r="L61" i="34" s="1"/>
  <c r="K8" i="32"/>
  <c r="L8" i="32" s="1"/>
  <c r="K301" i="29"/>
  <c r="L301" i="29" s="1"/>
  <c r="L65" i="58"/>
  <c r="K92" i="16"/>
  <c r="L92" i="16" s="1"/>
  <c r="K204" i="16"/>
  <c r="L204" i="16" s="1"/>
  <c r="K144" i="1"/>
  <c r="L144" i="1" s="1"/>
  <c r="K37" i="34"/>
  <c r="L37" i="34" s="1"/>
  <c r="K64" i="33"/>
  <c r="L64" i="33" s="1"/>
  <c r="K200" i="31"/>
  <c r="L200" i="31" s="1"/>
  <c r="K160" i="31"/>
  <c r="L160" i="31" s="1"/>
  <c r="K152" i="31"/>
  <c r="L152" i="31" s="1"/>
  <c r="K100" i="31"/>
  <c r="L100" i="31" s="1"/>
  <c r="L96" i="31"/>
  <c r="K88" i="31"/>
  <c r="L88" i="31" s="1"/>
  <c r="K16" i="30"/>
  <c r="L16" i="30" s="1"/>
  <c r="L109" i="29"/>
  <c r="K105" i="28"/>
  <c r="L105" i="28" s="1"/>
  <c r="K57" i="28"/>
  <c r="L57" i="28" s="1"/>
  <c r="L29" i="28"/>
  <c r="K12" i="16"/>
  <c r="L12" i="16" s="1"/>
  <c r="K16" i="16"/>
  <c r="L16" i="16" s="1"/>
  <c r="K96" i="16"/>
  <c r="L96" i="16" s="1"/>
  <c r="K188" i="16"/>
  <c r="L188" i="16" s="1"/>
  <c r="K108" i="19"/>
  <c r="L108" i="19" s="1"/>
  <c r="K12" i="17"/>
  <c r="L12" i="17" s="1"/>
  <c r="K16" i="17"/>
  <c r="L16" i="17" s="1"/>
  <c r="K120" i="17"/>
  <c r="L120" i="17" s="1"/>
  <c r="K48" i="15"/>
  <c r="L48" i="15" s="1"/>
  <c r="K4" i="1"/>
  <c r="L4" i="1" s="1"/>
  <c r="K92" i="1"/>
  <c r="L92" i="1" s="1"/>
  <c r="L97" i="34"/>
  <c r="K144" i="33"/>
  <c r="L144" i="33" s="1"/>
  <c r="K100" i="32"/>
  <c r="L100" i="32" s="1"/>
  <c r="L181" i="29"/>
  <c r="L41" i="29"/>
  <c r="K153" i="28"/>
  <c r="L153" i="28" s="1"/>
  <c r="L221" i="27"/>
  <c r="K21" i="27"/>
  <c r="L21" i="27" s="1"/>
  <c r="L89" i="26"/>
  <c r="K104" i="24"/>
  <c r="L104" i="24" s="1"/>
  <c r="K172" i="23"/>
  <c r="L172" i="23" s="1"/>
  <c r="K136" i="21"/>
  <c r="L136" i="21" s="1"/>
  <c r="L116" i="21"/>
  <c r="K92" i="21"/>
  <c r="L92" i="21" s="1"/>
  <c r="K60" i="21"/>
  <c r="L60" i="21" s="1"/>
  <c r="K40" i="21"/>
  <c r="L40" i="21" s="1"/>
  <c r="L12" i="21"/>
  <c r="L17" i="66"/>
  <c r="K37" i="65"/>
  <c r="L37" i="65" s="1"/>
  <c r="L81" i="61"/>
  <c r="K85" i="40"/>
  <c r="L85" i="40" s="1"/>
  <c r="K13" i="40"/>
  <c r="L13" i="40" s="1"/>
  <c r="L81" i="26"/>
  <c r="L4" i="22"/>
  <c r="K85" i="68"/>
  <c r="L85" i="68" s="1"/>
  <c r="L13" i="65"/>
  <c r="L73" i="64"/>
  <c r="L53" i="64"/>
  <c r="L197" i="26"/>
  <c r="K181" i="26"/>
  <c r="L181" i="26" s="1"/>
  <c r="K109" i="26"/>
  <c r="L109" i="26" s="1"/>
  <c r="K37" i="25"/>
  <c r="L37" i="25" s="1"/>
  <c r="L164" i="22"/>
  <c r="L108" i="21"/>
  <c r="L48" i="21"/>
  <c r="K36" i="21"/>
  <c r="L36" i="21" s="1"/>
  <c r="K28" i="21"/>
  <c r="L28" i="21" s="1"/>
  <c r="K20" i="21"/>
  <c r="L20" i="21" s="1"/>
  <c r="L77" i="68"/>
  <c r="L93" i="67"/>
  <c r="K81" i="67"/>
  <c r="L81" i="67" s="1"/>
  <c r="L21" i="65"/>
  <c r="K17" i="65"/>
  <c r="L17" i="65" s="1"/>
  <c r="K77" i="64"/>
  <c r="L77" i="64" s="1"/>
  <c r="K41" i="64"/>
  <c r="L41" i="64" s="1"/>
  <c r="K97" i="68"/>
  <c r="L97" i="68" s="1"/>
  <c r="K89" i="67"/>
  <c r="L89" i="67" s="1"/>
  <c r="K21" i="66"/>
  <c r="L21" i="66" s="1"/>
  <c r="K57" i="65"/>
  <c r="L57" i="65" s="1"/>
  <c r="K21" i="64"/>
  <c r="L21" i="64" s="1"/>
  <c r="K53" i="63"/>
  <c r="L53" i="63" s="1"/>
  <c r="K25" i="61"/>
  <c r="L25" i="61" s="1"/>
  <c r="K85" i="60"/>
  <c r="L85" i="60" s="1"/>
  <c r="L45" i="58"/>
  <c r="K29" i="56"/>
  <c r="L29" i="56" s="1"/>
  <c r="L25" i="56"/>
  <c r="L17" i="54"/>
  <c r="K73" i="61"/>
  <c r="L73" i="61" s="1"/>
  <c r="K65" i="57"/>
  <c r="L65" i="57" s="1"/>
  <c r="L93" i="56"/>
  <c r="K97" i="60"/>
  <c r="L97" i="60" s="1"/>
  <c r="K17" i="59"/>
  <c r="L17" i="59" s="1"/>
  <c r="K93" i="55"/>
  <c r="L93" i="55" s="1"/>
  <c r="K89" i="55"/>
  <c r="L89" i="55" s="1"/>
  <c r="K73" i="55"/>
  <c r="L73" i="55" s="1"/>
  <c r="K41" i="55"/>
  <c r="L41" i="55" s="1"/>
  <c r="K33" i="55"/>
  <c r="L33" i="55" s="1"/>
  <c r="K93" i="54"/>
  <c r="L93" i="54" s="1"/>
  <c r="L73" i="52"/>
  <c r="L21" i="52"/>
  <c r="K45" i="50"/>
  <c r="L45" i="50" s="1"/>
  <c r="L33" i="45"/>
  <c r="K93" i="44"/>
  <c r="L93" i="44" s="1"/>
  <c r="L29" i="43"/>
  <c r="K77" i="41"/>
  <c r="L77" i="41" s="1"/>
  <c r="K53" i="59"/>
  <c r="L53" i="59" s="1"/>
  <c r="K41" i="44"/>
  <c r="L41" i="44" s="1"/>
  <c r="K65" i="41"/>
  <c r="L65" i="41" s="1"/>
  <c r="L29" i="49"/>
  <c r="K61" i="61"/>
  <c r="L61" i="61" s="1"/>
  <c r="K41" i="60"/>
  <c r="L41" i="60" s="1"/>
  <c r="K37" i="60"/>
  <c r="L37" i="60" s="1"/>
  <c r="K41" i="59"/>
  <c r="L41" i="59" s="1"/>
  <c r="K21" i="58"/>
  <c r="L21" i="58" s="1"/>
  <c r="K85" i="57"/>
  <c r="L85" i="57" s="1"/>
  <c r="K17" i="57"/>
  <c r="L17" i="57" s="1"/>
  <c r="K61" i="54"/>
  <c r="L61" i="54" s="1"/>
  <c r="K53" i="54"/>
  <c r="L53" i="54" s="1"/>
  <c r="K49" i="54"/>
  <c r="L49" i="54" s="1"/>
  <c r="K89" i="53"/>
  <c r="L89" i="53" s="1"/>
  <c r="K17" i="53"/>
  <c r="L17" i="53" s="1"/>
  <c r="K5" i="52"/>
  <c r="L5" i="52" s="1"/>
  <c r="L25" i="50"/>
  <c r="L21" i="48"/>
  <c r="K89" i="42"/>
  <c r="L89" i="42" s="1"/>
  <c r="L97" i="41"/>
  <c r="K49" i="41"/>
  <c r="L49" i="41" s="1"/>
  <c r="K49" i="52"/>
  <c r="L49" i="52" s="1"/>
  <c r="K9" i="52"/>
  <c r="L9" i="52" s="1"/>
  <c r="K21" i="51"/>
  <c r="L21" i="51" s="1"/>
  <c r="K17" i="51"/>
  <c r="L17" i="51" s="1"/>
  <c r="K81" i="49"/>
  <c r="L81" i="49" s="1"/>
  <c r="K73" i="49"/>
  <c r="L73" i="49" s="1"/>
  <c r="K53" i="48"/>
  <c r="L53" i="48" s="1"/>
  <c r="K21" i="46"/>
  <c r="L21" i="46" s="1"/>
  <c r="K97" i="44"/>
  <c r="L97" i="44" s="1"/>
  <c r="K53" i="43"/>
  <c r="L53" i="43" s="1"/>
  <c r="K49" i="43"/>
  <c r="L49" i="43" s="1"/>
  <c r="K77" i="52"/>
  <c r="L77" i="52" s="1"/>
  <c r="K33" i="52"/>
  <c r="L33" i="52" s="1"/>
  <c r="K65" i="45"/>
  <c r="L65" i="45" s="1"/>
  <c r="K85" i="44"/>
  <c r="L85" i="44" s="1"/>
  <c r="K81" i="44"/>
  <c r="L81" i="44" s="1"/>
  <c r="K77" i="44"/>
  <c r="L77" i="44" s="1"/>
  <c r="K73" i="44"/>
  <c r="L73" i="44" s="1"/>
  <c r="J96" i="40"/>
  <c r="K96" i="40" s="1"/>
  <c r="L93" i="40" s="1"/>
  <c r="K81" i="51"/>
  <c r="L81" i="51" s="1"/>
  <c r="K73" i="51"/>
  <c r="L73" i="51" s="1"/>
  <c r="K53" i="47"/>
  <c r="L53" i="47" s="1"/>
  <c r="K21" i="40"/>
  <c r="L21" i="40" s="1"/>
  <c r="L33" i="40" l="1"/>
  <c r="K85" i="42"/>
  <c r="L85" i="42" s="1"/>
  <c r="K65" i="40"/>
  <c r="L65" i="40" s="1"/>
</calcChain>
</file>

<file path=xl/sharedStrings.xml><?xml version="1.0" encoding="utf-8"?>
<sst xmlns="http://schemas.openxmlformats.org/spreadsheetml/2006/main" count="84828" uniqueCount="850">
  <si>
    <t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t>
  </si>
  <si>
    <t xml:space="preserve">МАОУ СШ № 1 </t>
  </si>
  <si>
    <t>801012О.99.0.БА82АА00001</t>
  </si>
  <si>
    <t>общий уровень укомплектованности кадрами (процент; определяется как отношение фактически замещенных ставок к общему количеству ставок  по штатному расписанию);</t>
  </si>
  <si>
    <t>доля педагогических кадров с высшим профессиональным образованием (процент;   определяется как отношение количества педагогов с высшим образованием к  общему числу педагогов);</t>
  </si>
  <si>
    <t>доля учащихся, окончивших начальное общее образование и перешедших на следующую  ступень образования (процент;  определяется как отношение количества обучающихся, окончивших начальное образование и перешедших на следующую  ступень образования, к общему ко</t>
  </si>
  <si>
    <t xml:space="preserve">Число обучающихся </t>
  </si>
  <si>
    <t>801012О.99.0.БА82АК24001</t>
  </si>
  <si>
    <t>801012О.99.0.БА82АЛ78001</t>
  </si>
  <si>
    <t>доля детей, ставших победителями и призерами городских, краевых, региональных, всероссийских и международных меропирятий (процент; определяется как отношение победителей к числу детей принявших участие);</t>
  </si>
  <si>
    <t>МБОУ СШ № 2</t>
  </si>
  <si>
    <t>МБОУ СШ № 5</t>
  </si>
  <si>
    <t>МБОУ СШ № 7</t>
  </si>
  <si>
    <t>МБОУ СШ № 18</t>
  </si>
  <si>
    <t>МБОУ СШ № 24</t>
  </si>
  <si>
    <t>МБОУ СШ № 56</t>
  </si>
  <si>
    <t>МБОУ СШ № 66</t>
  </si>
  <si>
    <t>МБОУ СШ № 69</t>
  </si>
  <si>
    <t>МБОУ СШ № 70</t>
  </si>
  <si>
    <t>МБОУ СШ № 85</t>
  </si>
  <si>
    <t>МБОУ СШ № 91</t>
  </si>
  <si>
    <t>МБОУ СШ № 98</t>
  </si>
  <si>
    <t>МБОУ СШ № 108</t>
  </si>
  <si>
    <t>МБОУ СШ № 115</t>
  </si>
  <si>
    <t>МБОУ СШ № 121</t>
  </si>
  <si>
    <r>
      <t xml:space="preserve">34.788.0 Реализация адаптированных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(010 не указано)</t>
    </r>
  </si>
  <si>
    <r>
      <t xml:space="preserve">34.788.0 Реализация адаптированных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022 с нарушением опорно-двигательного аппарата)</t>
    </r>
  </si>
  <si>
    <r>
      <t xml:space="preserve">34.788.0 Реализация адаптированных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023 с задержкой психического развития)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</si>
  <si>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проходящие обучение по состоянию здоровья на дому)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</si>
  <si>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дому)</t>
    </r>
  </si>
  <si>
    <r>
      <t>Реализация основных общеобразовательных программ  основного общего образования</t>
    </r>
    <r>
      <rPr>
        <b/>
        <sz val="12"/>
        <color indexed="8"/>
        <rFont val="Times New Roman"/>
        <family val="1"/>
        <charset val="204"/>
      </rPr>
      <t xml:space="preserve"> 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указано)</t>
    </r>
  </si>
  <si>
    <r>
      <t xml:space="preserve">Реализация основных общеобразовательных программ 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проходящие обучение по состоянию здоровья на дому)</t>
    </r>
  </si>
  <si>
    <r>
      <t xml:space="preserve">Реализация основных общеобразовательных программ 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</si>
  <si>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не указано)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</si>
  <si>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</si>
  <si>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проходящие обучение по состоянию здоровья на дому)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</si>
  <si>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</si>
  <si>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технической)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</si>
  <si>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естественнонаучной)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</si>
  <si>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физкультурно-спотривной)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</si>
  <si>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художественной)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</si>
  <si>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туристко-краеведческой)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</si>
  <si>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социально-педагогической)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</si>
  <si>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указано)</t>
    </r>
  </si>
  <si>
    <t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t>
  </si>
  <si>
    <t>Реализация основных общеобразовательных программ среднего общего образования</t>
  </si>
  <si>
    <t>802112О.99.0.ББ11АБ50001</t>
  </si>
  <si>
    <t>802112О.99.0.ББ11АБ75001</t>
  </si>
  <si>
    <t>Реализация основных общеобразовательных программ среднего общего образования (адаптированная образовательная программа, дети-инвалиды, на дому)</t>
  </si>
  <si>
    <t>802112О.99.0.ББ11АН01001</t>
  </si>
  <si>
    <t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t>
  </si>
  <si>
    <t>802112О.99.0.ББ11АМ76001</t>
  </si>
  <si>
    <t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t>
  </si>
  <si>
    <t>Реализация основных общеобразовательных программ среднего общего образования (профильное обучение, дети-инвалиды, не указано)</t>
  </si>
  <si>
    <t>Реализация основных общеобразовательных программ среднего общего образования (профильное обучение, не указано, не указано)</t>
  </si>
  <si>
    <t xml:space="preserve">Реализация основных общеобразовательных программ среднего общего образования </t>
  </si>
  <si>
    <t>802112О.99.0.ББ11АЯ08001</t>
  </si>
  <si>
    <t>Реализация основных общеобразовательных программ среднего общего образования (не указано, не указано, в медицинских учреждениях)</t>
  </si>
  <si>
    <t xml:space="preserve">Реализация дополнительных общеобразовательных общеразвивающих </t>
  </si>
  <si>
    <t>Реализация дополнительных общеобразовательных общеразвивающих (физкультурно-спортивной)</t>
  </si>
  <si>
    <t>Реализация дополнительных общеобразовательных общеразвивающих (туристко-краеведческой)</t>
  </si>
  <si>
    <t>Реализация дополнительных общеобразовательных общеразвивающих (естественнонаучной)</t>
  </si>
  <si>
    <t>Реализация дополнительных общеобразовательных общеразвивающих (технической)</t>
  </si>
  <si>
    <t>Реализация дополнительных общеобразовательных общеразвивающих (социально-педагогической)</t>
  </si>
  <si>
    <t>Реализация дополнительных общеобразовательных общеразвивающих (художественной)</t>
  </si>
  <si>
    <t>Реализация дополнительных общеобразовательных общеразвивающих (не указано (культурологической))</t>
  </si>
  <si>
    <t>Реализация дополнительных общеобразовательных общеразвивающих (не указано (военно - патриотической))</t>
  </si>
  <si>
    <t>Исполнитель: Кухаренко М.С. 221-65-98</t>
  </si>
  <si>
    <t>МАОУ СШ №32</t>
  </si>
  <si>
    <t>МБОУ СШ №51</t>
  </si>
  <si>
    <t>МБОУ СШ №86</t>
  </si>
  <si>
    <t>МАОУ ОК "Покровский"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</si>
  <si>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От 3 лет до 8 лет (ГКП))</t>
  </si>
  <si>
    <t>11Д45000100400301060100</t>
  </si>
  <si>
    <t>11Д45000100500301049100</t>
  </si>
  <si>
    <t>11Д45000100500301067100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</si>
  <si>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От 3 лет до 8 лет)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</si>
  <si>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лет до 8 лет (ГКП))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</si>
  <si>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лет до 8 лет)</t>
  </si>
  <si>
    <t>8010110.99.0.БВ24ДП02000</t>
  </si>
  <si>
    <t>Реализация основных общеобразовательных программ дошкольного образования (не указано, дети-инвалиды, от 3 лет до 8 лет (ГКП))</t>
  </si>
  <si>
    <t>8010110.99.0.БВ24ГД82000</t>
  </si>
  <si>
    <t>Реализация основных общеобразовательных программ дошкольного образования (не указано, дети-инвалиды, от 3 лет до 8 лет)</t>
  </si>
  <si>
    <t>Реализация основных общеобразовательных программ дошкольного образования (не указано, не указано, от 3 лет до 8 лет (ГКП))</t>
  </si>
  <si>
    <t>8010110.99.0.БВ24ДП00000</t>
  </si>
  <si>
    <t>Реализация основных общеобразовательных программ дошкольного образования (не указано, не указано, от 3 лет до 8 лет)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</si>
  <si>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до 3 лет)</t>
  </si>
  <si>
    <t>801011О.99.0.БВ24АЛ80000</t>
  </si>
  <si>
    <t>Реализация основных общеобразовательных программ дошкольного образования (адаптированная образовательная программа, дети-инвалиды, до 3 лет)</t>
  </si>
  <si>
    <t>801011О.99.0.БВ24АК60000</t>
  </si>
  <si>
    <t>Реализация основных общеобразовательных программ дошкольного образования (не указано, дети-инвалиды, до 3 лет (ГКП))</t>
  </si>
  <si>
    <t>8010110.99.0.БВ24ГЖ00000</t>
  </si>
  <si>
    <t>Реализация основных общеобразовательных программ дошкольного образования (не указано, дети-инвалиды, до 3 лет)</t>
  </si>
  <si>
    <t>Реализация основных общеобразовательных программ дошкольного образования (не указано, не указано, до 3 лет (ГКП))</t>
  </si>
  <si>
    <t>8010110.99.БВ24ДП00000</t>
  </si>
  <si>
    <t>Реализация основных общеобразовательных программ дошкольного образования (не указано, не указано, до 3 лет)</t>
  </si>
  <si>
    <t>8532110.99.0.БВ19АА12000</t>
  </si>
  <si>
    <t>Присмотр и уход (дети-инвалиды, группа кратковременного пребывания детей, от 3 лет до 8 лет)</t>
  </si>
  <si>
    <t>отсутствие случаев детского травматизма (процент; приотсутствии травматизма - 100%, при наличии случаев травматизма - 0%).</t>
  </si>
  <si>
    <t>Присмотр и уход (дети-инвалиды, группа полного дня, от 3 лет до 8 лет)</t>
  </si>
  <si>
    <t>Присмотр и уход (физические лица за исключением льготных категорий,  группа кратковременного пребывания детей, от 3 лет до 8 лет)</t>
  </si>
  <si>
    <t>Присмотр и уход (физические лица за исключением льготных категорий,  группа полного дня, от 3 лет до 8 лет)</t>
  </si>
  <si>
    <t>Присмотр и уход (дети с туберкулезной интоксикацией, группа кратковременного пребывания детей, от 3 лет до 8 лет)</t>
  </si>
  <si>
    <t>8532110.99.0.БВ19АБ40000</t>
  </si>
  <si>
    <t>Присмотр и уход (дети с туберкулезной интоксикацией, группа полного дня, от 3 лет до 8 лет)</t>
  </si>
  <si>
    <t>853211О.99.0.БВ19АА24000</t>
  </si>
  <si>
    <t>Присмотр и уход (дети-инвалиды, группа кратковременного пребывания детей, до 3 лет)</t>
  </si>
  <si>
    <t>Присмотр и уход (дети-инвалиды, группа полного дня, до 3 лет)</t>
  </si>
  <si>
    <t>8532110.99.0.БВ19АА66000</t>
  </si>
  <si>
    <t>Присмотр и уход (физические лица за исключением льготных категорий,  группа кратковременного пребывания детей, до 3 лет)</t>
  </si>
  <si>
    <t>Присмотр и уход (физические лица за исключением льготных категорий,  группа полного дня, до 3 лет)</t>
  </si>
  <si>
    <t>Присмотр и уход (дети с туберкулезной интоксикацией, группа кратковременного пребывания детей, до 3 лет)</t>
  </si>
  <si>
    <t>Присмотр и уход (дети с туберкулезной интоксикацией, группа полного дня, до 3 лет)</t>
  </si>
  <si>
    <t>МБОУ СШ №155</t>
  </si>
  <si>
    <t>МАОУ Гимназия №2</t>
  </si>
  <si>
    <t>МАОУ Гимназия №8</t>
  </si>
  <si>
    <t>МАОУ Гимназия №9</t>
  </si>
  <si>
    <t>МБОУ Гимназия № 16</t>
  </si>
  <si>
    <t>МБОУ Лицей №2</t>
  </si>
  <si>
    <t>-</t>
  </si>
  <si>
    <t>МАОУ Лицей №7</t>
  </si>
  <si>
    <t>МБОУ Лицей №28</t>
  </si>
  <si>
    <t>МБОУ Прогимназия №131</t>
  </si>
  <si>
    <t>Наименование учреждения, оказывающего услугу (выполняющего работу)</t>
  </si>
  <si>
    <t>Наименование оказываемой услуги (выполняемой работы)</t>
  </si>
  <si>
    <t>Вариант оказания (выполнения)</t>
  </si>
  <si>
    <t>Показатель (качества, объема)</t>
  </si>
  <si>
    <t>Наименование показателя</t>
  </si>
  <si>
    <t>Единица измерения</t>
  </si>
  <si>
    <t>Оценка выполнения муниципальными учреждениями муниципального задания по каждому показателю,(К1i, К2i&lt;3&gt;)</t>
  </si>
  <si>
    <t>Сводная оценка выполнения муниципальными учреждениями муниципального задания по показателям (качества, объема),(К1, К2&lt;4&gt;)</t>
  </si>
  <si>
    <t xml:space="preserve">Оценка итоговая
ОЦитоговая&lt;5&gt;
</t>
  </si>
  <si>
    <t>Заключение о выполнении муниципального задания муниципальным учреждением&lt;6&gt;</t>
  </si>
  <si>
    <t>Причины отклонения значений от запланированных</t>
  </si>
  <si>
    <t>МБОУ СШ № 3</t>
  </si>
  <si>
    <t>801012О.99.0.БА81АЩ72001</t>
  </si>
  <si>
    <t>Реализация основных общеобразовательных программ начального общего образования (не указано, дети-инвалиды, на дому)</t>
  </si>
  <si>
    <t>Услуга</t>
  </si>
  <si>
    <t>Показатель качества</t>
  </si>
  <si>
    <t>общий уровень укомплектованности кадрами (процент; определяется как отношение фактически замещенных ставок к общему количеству ставок по штатному расписанию)</t>
  </si>
  <si>
    <t>процент</t>
  </si>
  <si>
    <t>в целом выполнено</t>
  </si>
  <si>
    <t>доля педагогических кадров с высшим профессиональным образованием (процент; определяется как отношение количества педагогов с высшим образованием к  общему числу педагогов)</t>
  </si>
  <si>
    <t>доля учащихся, окончивших начальное общее образование и перешедших на следующую ступень образования (%, определяется как отношение количества обучающихся, окончивших начальное образование и перешедших на следующую ступень образования, к общему количеству обучающихся,оценивается по итогам II квартала)</t>
  </si>
  <si>
    <t>Показатель объема</t>
  </si>
  <si>
    <t>Количество человек</t>
  </si>
  <si>
    <t xml:space="preserve">чел </t>
  </si>
  <si>
    <t>801012О.99.0.БА81АП40001</t>
  </si>
  <si>
    <t>Реализация основных общеобразовательных программ начального общего образования (углубление, не указано, не указано)</t>
  </si>
  <si>
    <t>801012О.99.0.БА81АЭ92001</t>
  </si>
  <si>
    <t>Реализация основных общеобразовательных программ начального общего образования (не указано, не указано, не указано)</t>
  </si>
  <si>
    <t>801012О.99.0.БА81АЩ48001</t>
  </si>
  <si>
    <t>Реализация основных общеобразовательных программ начального общего образования (не указано, дети-инвалиды, не указано)</t>
  </si>
  <si>
    <t>Реализация основных общеобразовательных программ начального общего образования (адаптированная, дети-инвалиды, не указано)</t>
  </si>
  <si>
    <t>801012О.99.0.БА81АЮ40001</t>
  </si>
  <si>
    <t>Реализация основных общеобразовательных программ начального общего образования (не указано, не указано, медицинских учреждениях)</t>
  </si>
  <si>
    <t>Реализация основных общеобразовательных программ начального общего образования (адаптированная, дети-инвалиды, на дому)</t>
  </si>
  <si>
    <t>801012О.99.0.БА81АЮ16001</t>
  </si>
  <si>
    <t>Реализация основных общеобразовательных программ начального общего образования (не указано, не указано, на дому)</t>
  </si>
  <si>
    <t>801012О.99.0.БА81АА00001</t>
  </si>
  <si>
    <t>Реализация основных общеобразовательных программ начального общего образования (адаптированная, ОВЗ, не указано)</t>
  </si>
  <si>
    <t>801012О.99.0.БА81АА24001</t>
  </si>
  <si>
    <t>Реализация основных общеобразовательных программ начального общего образования (адаптированная, ОВЗ, на дому)</t>
  </si>
  <si>
    <t>Реализация основных общеобразовательных программ начального общего образования (углубление, дети-инвалиды, не указано)</t>
  </si>
  <si>
    <t>802111О.99.0.БА96АО26001</t>
  </si>
  <si>
    <t>Реализация основных общеобразовательных программ основного общего образования (углубление, дети-инвалиды, не указано)</t>
  </si>
  <si>
    <t>доля обучающихся, успешно выполнивших ГИА и получивших основное общее образование (оценивается по итогам II квартала)</t>
  </si>
  <si>
    <t>802111О.99.0.БА96АА25001</t>
  </si>
  <si>
    <t>Реализация основных общеобразовательных программ основного общего образования (адаптированная, ОВЗ, на дому)</t>
  </si>
  <si>
    <t>802111О.99.0.БА96АЮ58001</t>
  </si>
  <si>
    <t>Реализация основных общеобразовательных программ основного общего образования (не указано, не указано, не указано)</t>
  </si>
  <si>
    <t>802111О.99.0.БА96АЯ08001</t>
  </si>
  <si>
    <t>Реализация основных общеобразовательных программ основного общего образования (не указано, не указано, в медицинских учреждениях)</t>
  </si>
  <si>
    <t>Реализация основных общеобразовательных программ основного общего образования (адаптированная, дети-инвалиды, на дому)</t>
  </si>
  <si>
    <t>Реализация основных общеобразовательных программ основного общего образования (углубление, ОВЗ, не указано)</t>
  </si>
  <si>
    <t>Реализация основных общеобразовательных программ основного общего образования (адаптированная, дети-инвалиды, не указано)</t>
  </si>
  <si>
    <t>802111О.99.0.БА96АП76001</t>
  </si>
  <si>
    <t>Реализация основных общеобразовательных программ основного общего образования (углубление, не указано, не указано)</t>
  </si>
  <si>
    <t>802111О.99.0.БА96АЭ33001</t>
  </si>
  <si>
    <t>Реализация основных общеобразовательных программ основного общего образования (не указано, дети-инвалиды, на дому)</t>
  </si>
  <si>
    <t>Реализация основных общеобразовательных программ основного общего образования (не указано, не указано, не указано, очно-заочная)</t>
  </si>
  <si>
    <t>802111О.99.0.БА96АЮ83001</t>
  </si>
  <si>
    <t>Реализация основных общеобразовательных программ основного общего образования (не указано, не указано, на дому)</t>
  </si>
  <si>
    <t>802111О.99.0.БА96АА00001</t>
  </si>
  <si>
    <t>Реализация основных общеобразовательных программ основного общего образования (адаптированная, ОВЗ, не указано)</t>
  </si>
  <si>
    <t>802111О.99.0.БА96АЭ08001</t>
  </si>
  <si>
    <t>Реализация основных общеобразовательных программ основного общего образования (не указано, дети-инвалиды, не указано)</t>
  </si>
  <si>
    <t>802112О.99.0.ББ11АП76001</t>
  </si>
  <si>
    <t>Реализация основных общеобразовательных программ среднего общего образования (углубление, не указано, не указано)</t>
  </si>
  <si>
    <t>доля выпускников,выполнивших ЕГЭ (оценивается по итогам II квартала)</t>
  </si>
  <si>
    <t xml:space="preserve"> в целом выполнено</t>
  </si>
  <si>
    <t>Реализация основных общеобразовательных программ среднего общего образования (не указано, не указано, медицинские учреждения)</t>
  </si>
  <si>
    <t>802112О.99.0.ББ11АЮ58001</t>
  </si>
  <si>
    <t>Реализация основных общеобразовательных программ среднего общего образования (не указано, не указано, не указано)</t>
  </si>
  <si>
    <t>802112О.99.0.ББ11АЮ66001</t>
  </si>
  <si>
    <t>Реализация основных общеобразовательных программ среднего общего образования (не указано, не указано, не указано, заочная)</t>
  </si>
  <si>
    <t>Реализация основных общеобразовательных программ среднего общего образования (не указано, не указано, не указано, очно-заочная)</t>
  </si>
  <si>
    <t>Реализация основных общеобразовательных программ среднего общего образования (адаптированная, ОВЗ, не указано)</t>
  </si>
  <si>
    <t>802112О.99.0.ББ11АЭ33001</t>
  </si>
  <si>
    <t>Реализация основных общеобразовательных программ среднего общего образования (не указано, дети-инвалиды, на дому)</t>
  </si>
  <si>
    <t>Реализация основных общеобразовательных программ среднего общего образования (адаптированная, дети-инвалиды, не указано)</t>
  </si>
  <si>
    <t>Реализация основных общеобразовательных программ среднего общего образования (не указано, не указано, на дому)</t>
  </si>
  <si>
    <t>802112О.99.0.ББ11АА25001</t>
  </si>
  <si>
    <t>Реализация основных общеобразовательных программ среднего общего образования (адаптированная, ОВЗ, на дому)</t>
  </si>
  <si>
    <t>802112О.99.0.ББ11АО26001</t>
  </si>
  <si>
    <t>Реализация основных общеобразовательных программ среднего общего образования (углубленная, дети-инвалиды, не указано)</t>
  </si>
  <si>
    <t>802112О.99.0.ББ11АЭ08001</t>
  </si>
  <si>
    <t>Реализация основных общеобразовательных программ среднего общего образования (не указано, дети-инвалиды, не указано)</t>
  </si>
  <si>
    <t>804200О.99.0.ББ52АО92000</t>
  </si>
  <si>
    <t>Реализация дополнительных общеразвивающих программ (физкультурно-спортивная направленность, ОВЗ)</t>
  </si>
  <si>
    <t>Доля детей, осваивающих дополнительные образовательные программы в образовательном учреждении (процент; осваивающих дополнительные образовательные пронраммы к общему количеству детей)</t>
  </si>
  <si>
    <t>доля педагогических кадров с высшим профессиональным образованием (процент; определяется как отношение количества педагогов с высшим образованием к  общему числу педагогов);</t>
  </si>
  <si>
    <t>доля детей, ставших победителями и призерами городских, краевых, региональных, всероссийских и международных меропирятий (процент; определяется как отношение победителей к числу детей принявших участие)</t>
  </si>
  <si>
    <t>Количество человеко-часов</t>
  </si>
  <si>
    <t>чел/час</t>
  </si>
  <si>
    <t>804200О.99.0.ББ52АП16000</t>
  </si>
  <si>
    <t>Реализация дополнительных общеразвивающих программ (художественная направленность, ОВЗ)</t>
  </si>
  <si>
    <t>804200О.99.0.ББ52АБ68000</t>
  </si>
  <si>
    <t>Реализация дополнительных общеразвивающих программ (технической направленности, дети-инвалиды)</t>
  </si>
  <si>
    <t>Реализация дополнительных общеразвивающих программ (естественнонаучной направленности, дети-инвалиды)</t>
  </si>
  <si>
    <t>804200О.99.0.ББ52АВ16000</t>
  </si>
  <si>
    <t>Реализация дополнительных общеразвивающих программ (физкультурно-спортивной, дети-инвалиды)</t>
  </si>
  <si>
    <t>804200О.99.0.ББ52АВ40000</t>
  </si>
  <si>
    <t>Реализация дополнительных общеразвивающих программ (художественной направленности, дети-инвалиды)</t>
  </si>
  <si>
    <t>Реализация дополнительных общеразвивающих программ (туристско-краеведческой направленности, дети-инвалиды)</t>
  </si>
  <si>
    <t>804200О.99.0.ББ52АВ88000</t>
  </si>
  <si>
    <t>Реализация дополнительных общеразвивающих программ (социально педагогической направленности, дети-инвалиды)</t>
  </si>
  <si>
    <t>Реализация дополнительных общеразвивающих программ (другой направленности, дети-инвалиды)</t>
  </si>
  <si>
    <t>804200О.99.0.ББ52АЕ04000</t>
  </si>
  <si>
    <t>Реализация дополнительных общеразвивающих программ (технической направленности)</t>
  </si>
  <si>
    <t>804200О.99.0.ББ52АЕ28000</t>
  </si>
  <si>
    <t>Реализация дополнительных общеразвивающих программ (естественнонаучной направленности)</t>
  </si>
  <si>
    <t>804200О.99.0.ББ52АЕ52000</t>
  </si>
  <si>
    <t>Реализация дополнительных общеразвивающих программ (физкультурно-спортивной)</t>
  </si>
  <si>
    <t>804200О.99.0.ББ52АЕ76000</t>
  </si>
  <si>
    <t>Реализация дополнительных общеразвивающих программ (художественной направленности)</t>
  </si>
  <si>
    <t>804200О.99.0.ББ52АЖ00000</t>
  </si>
  <si>
    <t>Реализация дополнительных общеразвивающих программ (туристско-краеведческой направленности)</t>
  </si>
  <si>
    <t>804200О.99.0.ББ52АЖ24000</t>
  </si>
  <si>
    <t>Реализация дополнительных общеразвивающих программ (социально педагогической направленности)</t>
  </si>
  <si>
    <t xml:space="preserve">804200О.99.0.ББ52АЖ48000 </t>
  </si>
  <si>
    <t>Реализация дополнительных общеразвивающих программ (другой направленности)</t>
  </si>
  <si>
    <t>552315О.99.0.БА83АА04000</t>
  </si>
  <si>
    <t>Содержание детей (ОВЗ)</t>
  </si>
  <si>
    <t>число дней пропусков по болезни в расчёте на одного ребенка (процент; определяется как отношение количества дней непосещения по болезни к общему числу дней, проведенных детьми в группах);</t>
  </si>
  <si>
    <t>общий уровень укомплектованности кадрами (процент; определяется как отношение фактически замещенных ставок к общему количеству ставок по штатному расписанию);</t>
  </si>
  <si>
    <t>отсутствие случаев детского травматизма (процент; при отсутствии травматизма - 100%, при наличии случаев травматизма - 0%).</t>
  </si>
  <si>
    <t>МБОУ СШ № 21</t>
  </si>
  <si>
    <t>МБОУ СШ № 30</t>
  </si>
  <si>
    <t>МБОУ  СШ № 39</t>
  </si>
  <si>
    <t>МБОУ СШ № 72</t>
  </si>
  <si>
    <t>МБОУ СШ № 82</t>
  </si>
  <si>
    <t>МБОУ СШ № 84</t>
  </si>
  <si>
    <t>МБОУ СШ № 99</t>
  </si>
  <si>
    <t>МБОУ СШ № 133</t>
  </si>
  <si>
    <t>МБОУ Лицей № 8</t>
  </si>
  <si>
    <t>802112О.99.0.ББ11АЮ83001</t>
  </si>
  <si>
    <t>МБОУ Лицей №10</t>
  </si>
  <si>
    <t>общий уровень укомплектованности педагогическими кадрами (процент; определяется как отношение фактически замещенных ставок к общему количеству ставок по штатному расписанию);</t>
  </si>
  <si>
    <t>МАОУ "КУГ №1 - Универс"</t>
  </si>
  <si>
    <t>'801012О.99.0.БА81АО08001</t>
  </si>
  <si>
    <t>'802111О.99.0.БА96АЮ83001</t>
  </si>
  <si>
    <t>МБОУ Гимназия № 3</t>
  </si>
  <si>
    <t>№ реестровой записи</t>
  </si>
  <si>
    <t>Реализация основных общеобразовательных программ начального общего образования (не указано, дети-инвалиды, проходящие обучение по состоянию здоровья на дому)</t>
  </si>
  <si>
    <t>Число обучающихся</t>
  </si>
  <si>
    <t>человек</t>
  </si>
  <si>
    <t>Реализация основных общеобразовательных программ начального общего образования (не указано, не указано, проходящие обучение по состоянию здоровья на дому)</t>
  </si>
  <si>
    <t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t>
  </si>
  <si>
    <t>Реализация основных общеобразовательных программ начального общего образования (Адаптированная образовательная программа, ОВЗ, не указано)</t>
  </si>
  <si>
    <t>Реализация основных общеобразовательных программ  основного общего образования (Адаптированная образовательная программа, ОВЗ, не указано)</t>
  </si>
  <si>
    <t>Исполнитель: Григорьева О.В. 299-45-09</t>
  </si>
  <si>
    <t xml:space="preserve">МАОУ СШ №    156   </t>
  </si>
  <si>
    <t xml:space="preserve">МАОУ СШ №    154 </t>
  </si>
  <si>
    <t>МБОУ СШ №      152</t>
  </si>
  <si>
    <t xml:space="preserve">МАОУ СШ № 151   </t>
  </si>
  <si>
    <t xml:space="preserve">МАОУ СШ №  150   </t>
  </si>
  <si>
    <t xml:space="preserve">МАОУ СШ №     149  </t>
  </si>
  <si>
    <t xml:space="preserve">МБОУ СШ №  147   </t>
  </si>
  <si>
    <t xml:space="preserve">МАОУ СШ №  145    </t>
  </si>
  <si>
    <t xml:space="preserve">МАОУ СШ № 144    </t>
  </si>
  <si>
    <t xml:space="preserve">МАОУ СШ №  143    </t>
  </si>
  <si>
    <t>(9месяцев 2019г.)</t>
  </si>
  <si>
    <t xml:space="preserve">МАОУ СШ №   139  </t>
  </si>
  <si>
    <t xml:space="preserve">МБОУ СШ № 134    </t>
  </si>
  <si>
    <t>МБОУ СШ №  129</t>
  </si>
  <si>
    <t xml:space="preserve"> Реализация адаптированных основных общеобразовательных программ начального общего образования (не указано,  с задержкой психического развития)</t>
  </si>
  <si>
    <t>Реализация основных общеобразовательных программ  основного общего образования 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указано)</t>
  </si>
  <si>
    <t>Реализация основных общеобразовательных программ  основного общего образования (не указано, дети-инвалиды, проходящие обучение по состоянию здоровья на дому)</t>
  </si>
  <si>
    <t>Реализация основных общеобразовательных программ  основного общего образования (не указано, не указано, не указано)</t>
  </si>
  <si>
    <t>Реализация дополнительных общеразвивающих программ (не указано, технической)</t>
  </si>
  <si>
    <t>Реализация дополнительных общеразвивающих программ (не указано, естественнонаучной)</t>
  </si>
  <si>
    <t>Реализация дополнительных общеразвивающих программ (не указано, физкультурно-спотривной)</t>
  </si>
  <si>
    <t>Реализация дополнительных общеразвивающих программ (не указано, художественной)</t>
  </si>
  <si>
    <t>Реализация дополнительных общеразвивающих программ (не указано, социально-педагогической)</t>
  </si>
  <si>
    <t>Реализация дополнительных общеразвивающих программ (не указано, не указано)</t>
  </si>
  <si>
    <t>34.788.0 Реализация адаптированных основных общеобразовательных программ начального общего образования (не указано, 023 с задержкой психического развития)</t>
  </si>
  <si>
    <t>Реализация основных общеобразовательных программ  основного общего образования (не указано, не указано, проходящие обучение по состоянию здоровья на дому)</t>
  </si>
  <si>
    <t>Реализация дополнительных общеразвивающих программ (не указано, туристко-краеведческой)</t>
  </si>
  <si>
    <t>Реализация основных общеобразовательных программ среднего общего образования (Адаптированная образовательная программа, ОВЗ, не указано)</t>
  </si>
  <si>
    <t>34.788.0 Реализация адаптированных основных общеобразовательных программ начального общего образования (010 не указано)</t>
  </si>
  <si>
    <t>34.788.0 Реализация адаптированных основных общеобразовательных программ начального общего образования (не указано, 022 с нарушением опорно-двигательного аппарата)</t>
  </si>
  <si>
    <t>ОТЧЕТ ОБ ИСПОЛНЕНИИ МУНИЦИПАЛЬНОГО ЗАДАНИЯ ЗА 12 МЕСЯЦЕВ 2019 г.</t>
  </si>
  <si>
    <t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t>
  </si>
  <si>
    <t>Реализация основных общеобразовательных программ среднего общего образования 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указано)</t>
  </si>
  <si>
    <t>802112О.99.0.ББ11АА00001</t>
  </si>
  <si>
    <t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t>
  </si>
  <si>
    <t>Реализация основных общеобразовательных программ среднего общего образования (не указано, дети-инвалиды, проходящие обучение по состоянию здоровья на дому)</t>
  </si>
  <si>
    <t>Реализация основных общеобразовательных программ среднего общего образования (адаптированная образовательная программа, дети-инвалиды, не указано)</t>
  </si>
  <si>
    <t>Реализация основных общеобразовательных программ среднего общего образования (не указано, не указано, проходящие обучение по состоянию здоровья на дому)</t>
  </si>
  <si>
    <t>человеко-час</t>
  </si>
  <si>
    <t>804200О.99.0.ББ52АЖ48000</t>
  </si>
  <si>
    <t>число дней пропусков занятий по болезни в расчёте на одного ученика (процент; определяется как отношение количества дней непосещения по болезни к общему числу дней, проведенных детьми в группах);</t>
  </si>
  <si>
    <t>доля педагогических кадров с высшим  профессиональным образованием (%, определяется как отношение количества педагогов в высшим образованием к общему числу педагогов);</t>
  </si>
  <si>
    <t>801011О.99.0.БВ24ДН80000</t>
  </si>
  <si>
    <t>801011О.99.0.БВ24АЛ82000</t>
  </si>
  <si>
    <t>801011О.99.0.БВ24АГ62000</t>
  </si>
  <si>
    <t>801011О.99.0.БВ24ГД82000</t>
  </si>
  <si>
    <t>801011О.99.0.БВ24АВ42000</t>
  </si>
  <si>
    <t>801011О.99.0.БВ24ДН82000</t>
  </si>
  <si>
    <t>801011О.99.0.БВ24ГЖ02000</t>
  </si>
  <si>
    <t>801011О.99.0.БВ24АВ40000</t>
  </si>
  <si>
    <t>801011О.99.0.БВ24ДП02000</t>
  </si>
  <si>
    <t>853211О.99.0.БВ19АА56000</t>
  </si>
  <si>
    <t>853211О.99.0.БВ19АА26000</t>
  </si>
  <si>
    <t>853211О.99.0.БВ19АА68000</t>
  </si>
  <si>
    <t>853211О.99.0.БВ19АА54000</t>
  </si>
  <si>
    <t>853211О.99.0.БВ19АА14000</t>
  </si>
  <si>
    <t xml:space="preserve"> МБОУ  СШ № 95</t>
  </si>
  <si>
    <t>МБОУ СШ № 36</t>
  </si>
  <si>
    <t>МБОУ СШ № 73</t>
  </si>
  <si>
    <t>МАОУ Гимназия №13 "Академ"</t>
  </si>
  <si>
    <t>МАОУ Лицей № 1</t>
  </si>
  <si>
    <t>804200О.99.0.ББ52АБ92000</t>
  </si>
  <si>
    <t>Предоставление питания</t>
  </si>
  <si>
    <t xml:space="preserve"> МБОУ школа-интернат № 1</t>
  </si>
  <si>
    <t>Реализация основных общеобразовательных программ дошкольного образования (Адапт. Дети-инвалиды.От 3 до 8. ГКП.</t>
  </si>
  <si>
    <t>Реализация основных общеобразовательных программ дошкольного образования (Не ук.Не ук.От 3 до 8. ГКП.)</t>
  </si>
  <si>
    <t>Реализация основных общеобразовательных программ дошкольного образования (Не ук. Дети-инвалиды.До 3. ГКП.)</t>
  </si>
  <si>
    <t>Реализация основных общеобразовательных программ дошкольного образования (Адапт. Дети-инвалиды.До 3. ГПД).</t>
  </si>
  <si>
    <t>Реализация основных общеобразовательных программ дошкольного образования (Адапт. ОВЗ.До 3. ГПД)</t>
  </si>
  <si>
    <t>Реализация основных общеобразовательных программ дошкольного образования (Не ук. Дети-инвалиды.От 3 до 8. ГКП.)</t>
  </si>
  <si>
    <t>Реализация основных общеобразовательных программ дошкольного образования (Не ук. Дети-инвалиды.От 3 до 8. ГПД)</t>
  </si>
  <si>
    <t>Реализация основных общеобразовательных программ дошкольного образования (Адапт. ОВЗ.От 3 до 8. ГПД)</t>
  </si>
  <si>
    <t>Реализация основных общеобразовательных программ дошкольного образования (Не ук. Не ук.От 3 до 8. ГПД).</t>
  </si>
  <si>
    <t>Реализация основных общеобразовательных программ дошкольного образования (Не ук. Дети-инвалиды.До 3. ГПД).</t>
  </si>
  <si>
    <t>Реализация основных общеобразовательных программ дошкольного образования (Адапт. ОВЗ.От 3 до 8. ГКП.)</t>
  </si>
  <si>
    <t>Реализация основных общеобразовательных программ дошкольного образования (Не ук. Не ук. До 3. ГКП.)</t>
  </si>
  <si>
    <t>Реализация основных общеобразовательных программ дошкольного образования (Адапт. Дети-инвалиды.От 3 до 8. ГПД)</t>
  </si>
  <si>
    <t>Реализация основных общеобразовательных программ дошкольного образования (Адапт. Дети-инвалиды.До 3. ГКП.</t>
  </si>
  <si>
    <t>Реализация основных общеобразовательных программ дошкольного образования (Не ук. Не ук.От 3 до 8. ГКрП.)</t>
  </si>
  <si>
    <t>Реализация основных общеобразовательных программ дошкольного образования (Не ук. Не ук. До 3. ГПД).</t>
  </si>
  <si>
    <t>Реализация основных общеобразовательных программ дошкольного образования (Адапт. ОВЗ. До 3. ГКП.)</t>
  </si>
  <si>
    <t>Присмотр и уход (Физ.3-8. ГКрП.)</t>
  </si>
  <si>
    <t>Присмотр и уход (Физ.До 3. ГКП.)</t>
  </si>
  <si>
    <t>Присмотр и уход (Физ.3-8. ГПД.)</t>
  </si>
  <si>
    <t>Присмотр и уход (Инв.До 3. ГПД.)</t>
  </si>
  <si>
    <t>Присмотр и уход (Тубер.3-8. ГКП.)</t>
  </si>
  <si>
    <t>Присмотр и уход (Тубер.До 3. ГПД.)</t>
  </si>
  <si>
    <t>Присмотр и уход (Инв.До 3. ГКП.)</t>
  </si>
  <si>
    <t>Присмотр и уход (Инв.3-8. ГКП.)</t>
  </si>
  <si>
    <t>Присмотр и уход (Физ.До 3.ГПД.)</t>
  </si>
  <si>
    <t>Присмотр и уход (Физ.3-8.ГКП.)</t>
  </si>
  <si>
    <t>Присмотр и уход (Инв.3-8.ГПД.)</t>
  </si>
  <si>
    <t>853211О.99.0.БВ19АБ40000</t>
  </si>
  <si>
    <t>Присмотр и уход (Тубер.3-8.ГПД.)</t>
  </si>
  <si>
    <t>801011О.99.0.БВ24ДП00000</t>
  </si>
  <si>
    <t>Исполнитель ведущий экономист Карочкина В.В., 218-08-53</t>
  </si>
  <si>
    <t>'801011О.99.0.БВ24ДН80000</t>
  </si>
  <si>
    <t>'801011О.99.0.БВ24АЛ82000</t>
  </si>
  <si>
    <t>'801011О.99.0.БВ24АГ62000</t>
  </si>
  <si>
    <t>'801011О.99.0.БВ24ГД82000</t>
  </si>
  <si>
    <t>'801011О.99.0.БВ24АВ42000</t>
  </si>
  <si>
    <t>'801011О.99.0.БВ24ДП02000</t>
  </si>
  <si>
    <t>'853211О.99.0.БВ19АА56000</t>
  </si>
  <si>
    <t>853211О.99.0.БВ19АБ52000</t>
  </si>
  <si>
    <t>853211О.99.0.БВ19АА12000</t>
  </si>
  <si>
    <t>Значение, утвержденное в муниципальном задании на 2019 год, (К1плi, К2плi&lt;1&gt;)</t>
  </si>
  <si>
    <t>Фактическое значение за 2019 год, (К1фi, К2фi&lt;2&gt;)</t>
  </si>
  <si>
    <t>853211О.99.0.БВ19АА66000</t>
  </si>
  <si>
    <t>801011О.99.0.БВ24АК62000</t>
  </si>
  <si>
    <t>560200О.99.0.БА89АА00000</t>
  </si>
  <si>
    <t>Директор МКУ ЦБУО "Левобережная"</t>
  </si>
  <si>
    <t>Т.В. Авулова</t>
  </si>
  <si>
    <t>МБОУ СШ №4</t>
  </si>
  <si>
    <t>общий уровень укомплектованности кадрами (процент; определяется как отношениефактически замещенных ставок к общему количеству ставок по штатному расписанию);</t>
  </si>
  <si>
    <t xml:space="preserve">доля педагогических кадров с высшим  профессиональным образованием (процент; определяется как отношение количества педагогов с высшим образованием к общему числу педагогов). </t>
  </si>
  <si>
    <t>доля учащихся, окончивших начальное общее образование и перешедших на следующую ступень образования (процент; определяется как отношение количества обучающихся, окончивших начальное образование и перешедших на следующую ступень образования, к общему колич</t>
  </si>
  <si>
    <t>Количество потребителей муниципальной услуги (К2пл)</t>
  </si>
  <si>
    <t xml:space="preserve"> -</t>
  </si>
  <si>
    <t>доля обучающихся, успешно выполнивших ГИА и получивших основное общее образование (процент; определяется как отношение количества сдавших ГИА к общему количеству сдающих) (оценивается по итогам II квартала)</t>
  </si>
  <si>
    <t>доля выпускников, выполнивших ЕГЭ (процент;  определяется как отношение количества выпускников, выполнивших ЕГЭ, к общему количеству выпускников (оценивается по итогам II квартала)</t>
  </si>
  <si>
    <t>1. Доля детей, осваивающих дополнительные образовательные программы в образовательном учреждении (процент; осваивающих дополнительные образовательные пронраммы к общему количеству детей)комплектования);</t>
  </si>
  <si>
    <t>доля детей, ставших победителями и призерами городских, краевых, региональных, всероссийских и международных меропирятий (процент; определяется как отношение победителей к числу детей принявших участие);расписанию);</t>
  </si>
  <si>
    <t>Число человеко-часов</t>
  </si>
  <si>
    <t xml:space="preserve">Директор МКУ ЦБУОО "ЛЕВОБЕРЕЖНАЯ"                                                                                                          </t>
  </si>
  <si>
    <t>Исполнитель: Мусина Д.Г. 221-65-98</t>
  </si>
  <si>
    <t>МБОУ СОШ №10</t>
  </si>
  <si>
    <t>Директор МКУ ЦБУОО "ЛЕВОБЕРЕЖНАЯ"                                                                                                                           Т.В. Авулова</t>
  </si>
  <si>
    <t>МБОУ СШ №12</t>
  </si>
  <si>
    <t>МАОУ СШ №19</t>
  </si>
  <si>
    <t>МБОУ СШ №27</t>
  </si>
  <si>
    <t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t>
  </si>
  <si>
    <t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t>
  </si>
  <si>
    <t>Реализация основных общеобразовательных программ начального общего образования</t>
  </si>
  <si>
    <t>801012О.99.0.БА81АБ44001</t>
  </si>
  <si>
    <t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t>
  </si>
  <si>
    <t>801012О.99.0.БА81АБ68001</t>
  </si>
  <si>
    <t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t>
  </si>
  <si>
    <t>801012О.99.0.БА81АН96001</t>
  </si>
  <si>
    <t>Реализация основных общеобразовательных программ начального общего образования (профильное обучение, дети-инвалиды, не указано)</t>
  </si>
  <si>
    <t>Реализация основных общеобразовательных программ начального общего образования (профильное обучение, не указано, не указано)</t>
  </si>
  <si>
    <t>801012О.99.0.БА81АШ04001</t>
  </si>
  <si>
    <t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t>
  </si>
  <si>
    <t>Реализация основных общеобразовательных программ начального общего образования (не указано, не указано, в медицинских учреждениях)</t>
  </si>
  <si>
    <t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t>
  </si>
  <si>
    <t>Реализация основных общеобразовательных программ основного общего образования</t>
  </si>
  <si>
    <t>802111О.99.0.БА96АБ50001</t>
  </si>
  <si>
    <t>802111О.99.0.БА96АБ75001</t>
  </si>
  <si>
    <t>Реализация основных общеобразовательных программ основного общего образования (адаптированная образовательная программа, дети-инвалиды, на дому)</t>
  </si>
  <si>
    <t>802111О.99.0.БА96АМ76001</t>
  </si>
  <si>
    <t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t>
  </si>
  <si>
    <t>Реализация основных общеобразовательных программ основного общего образования (профильное обучение, дети-инвалиды, не указано)</t>
  </si>
  <si>
    <t>Реализация основных общеобразовательных программ основного общего образования (профильное обучение, не указано, не указано)</t>
  </si>
  <si>
    <t>802111О.99.0.БА96АР01001</t>
  </si>
  <si>
    <t>Реализация основных общеобразовательных программ основного общего образования (профильное обучение, не указано, на дому)</t>
  </si>
  <si>
    <t>802111О.99.0.БА96АШ58001</t>
  </si>
  <si>
    <t>Реализация основных общеобразовательных программ дошкольного образования (не указано, не указано, до 3 лет, ГКП)</t>
  </si>
  <si>
    <t>число дней пропусков занятий по болезни в расчете на одного ребенка (процент; определяется как отношение количества дней непосещения по болезни к общему числу дней, проведенных детьми в группах);</t>
  </si>
  <si>
    <t xml:space="preserve">общий уровень укомплектованности кадрами (процент; определяется как отношение фактически замещенных ставок к общему количеству ставок  по штатному расписанию); </t>
  </si>
  <si>
    <t xml:space="preserve">Число обучющихся </t>
  </si>
  <si>
    <t>Реализация основных общеобразовательных программ дошкольного образования (не указано, не указано, до 3 лет, группа полного дня)</t>
  </si>
  <si>
    <t>Реализация основных общеобразовательных программ дошкольного образования (не указано, не указано, от 3 до 8 лет, ГКП)</t>
  </si>
  <si>
    <t>Реализация основных общеобразовательных программ дошкольного образования (не указано, не указано, от 3 до 8 лет, группа полного дня)</t>
  </si>
  <si>
    <t>общий уровень укомплектованности кадрами (процент; определяется как отношение количества занятых ставок к количеству ставок по штатному расписанию);</t>
  </si>
  <si>
    <t>число дней пропусков по болезни в расчете на одного ребенка (процент; определяется как отношение количества дней непосещений по болезни к общему числу дней, проведенных детьми в группах);</t>
  </si>
  <si>
    <t>отсутствие случаев детского травматизма (процент; при отсутствии травматизма – 100%, при наличии случаев травматизма – 0%)</t>
  </si>
  <si>
    <t>Присмотр и уход (физицеские лица за исключением льготных категорий, до 3 лет, ГКП)</t>
  </si>
  <si>
    <t>Присмотр и уход (физицеские лица за исключением льготных категорий, до 3 лет, группа полного дня)</t>
  </si>
  <si>
    <t>Присмотр и уход (физицеские лица за исключением льготных категорий, от 3 до 8 лет, ГКП)</t>
  </si>
  <si>
    <t>Присмотр и уход (физицеские лица за исключением льготных категорий, от 3 до 8 лет, группа полного дня)</t>
  </si>
  <si>
    <t>Нешина Е.В.</t>
  </si>
  <si>
    <t>Главный бухгалтер</t>
  </si>
  <si>
    <t>Лазутин А.А.</t>
  </si>
  <si>
    <t>Директор МАОУ Гимназия № 5</t>
  </si>
  <si>
    <t>Число получающих услугу</t>
  </si>
  <si>
    <t>отсутствие случаев детского травматизма (процент, при отсутствии травмати зма-100%, при наличии случаев травматизма- 0%</t>
  </si>
  <si>
    <t>число дней пропусков занятий по болезни в расчете на одного ученика (процент, определяется как отношение количества дней непосещения по болезни к общему числу дней, проведенных детьми в группах)</t>
  </si>
  <si>
    <t>Присмотр и уход ( до 3 лет группа полного дня, не указано)</t>
  </si>
  <si>
    <t>853211О.99.0.БВ19АА50000</t>
  </si>
  <si>
    <t>отсутствует</t>
  </si>
  <si>
    <t xml:space="preserve">процент дней пропусков не превышает плановый </t>
  </si>
  <si>
    <t>Присмотр и уход (от 3 до 8 лет группа полного дня, дети-инвалиды)</t>
  </si>
  <si>
    <t>889111О.99.0.БА93АА14000</t>
  </si>
  <si>
    <t>Присмотр и уход (от 3 до 8 лет группа кратковременного пребывания детей)</t>
  </si>
  <si>
    <t>Присмотр и уход (от 3 до 8 лет группа полного дня)</t>
  </si>
  <si>
    <t>Реализация  основных общеобразовательных программ дошкольного образования ( до 3 лет группа полного дня )</t>
  </si>
  <si>
    <t>8010110.99.0.БВ24ДМ6200</t>
  </si>
  <si>
    <t>Реализация  основных общеобразовательных программ дошкольного образования (от 3 до 8 лет группа полного дня дети-инвалиды)</t>
  </si>
  <si>
    <t>Реализация  основных общеобразовательных программ дошкольного образования (от 3 до 8 лет группа кратковременного пребывания детей)</t>
  </si>
  <si>
    <t>Реализация  основных общеобразовательных программ дошкольного образования (от 3 до 8 лет группа полного дня)</t>
  </si>
  <si>
    <t>- отсутствие нарушений режима пребывания детьми (процент; при отсутствии случаев нарушения режима пребывания – 100%, при наличии случаев  нарушения режима пребывания - 0%).</t>
  </si>
  <si>
    <t xml:space="preserve">- отсутствие случаев детского травматизма (процент; при отсутствии травматизма -100%, при наличии случаев травматизма – 0%); </t>
  </si>
  <si>
    <t xml:space="preserve"> - доля педагогических кадров со средним и высшим образованием (процент; определяется как отношение количества педагогов со средним и высшим образованием к общему числу педагогов и воспитателей);</t>
  </si>
  <si>
    <r>
      <t>Организация отдыха детей и молодежи</t>
    </r>
    <r>
      <rPr>
        <b/>
        <sz val="12"/>
        <color indexed="8"/>
        <rFont val="Times New Roman"/>
        <family val="1"/>
        <charset val="204"/>
      </rPr>
      <t xml:space="preserve"> (не указано; не указано; не указано)</t>
    </r>
  </si>
  <si>
    <t>920700О.99.0.АЗ22АА00001</t>
  </si>
  <si>
    <r>
      <t xml:space="preserve">Реализация дополнительных общеразвивающих программ      </t>
    </r>
    <r>
      <rPr>
        <b/>
        <sz val="12"/>
        <color indexed="8"/>
        <rFont val="Times New Roman"/>
        <family val="1"/>
        <charset val="204"/>
      </rPr>
      <t>(физкультурно-спортивный)</t>
    </r>
  </si>
  <si>
    <t xml:space="preserve">804200О.99.0.ББ52АЕ52000 </t>
  </si>
  <si>
    <r>
      <t xml:space="preserve">Реализация дополнительных общеразвивающих программ      </t>
    </r>
    <r>
      <rPr>
        <b/>
        <sz val="12"/>
        <color indexed="8"/>
        <rFont val="Times New Roman"/>
        <family val="1"/>
        <charset val="204"/>
      </rPr>
      <t>(социально-педагогический)</t>
    </r>
  </si>
  <si>
    <r>
      <t xml:space="preserve">Реализация дополнительных общеразвивающих программ        </t>
    </r>
    <r>
      <rPr>
        <b/>
        <sz val="12"/>
        <color indexed="8"/>
        <rFont val="Times New Roman"/>
        <family val="1"/>
        <charset val="204"/>
      </rPr>
      <t>(технический)</t>
    </r>
  </si>
  <si>
    <t xml:space="preserve">804200О.99.0.ББ52АЕ04000                    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</si>
  <si>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(художественный)</t>
    </r>
  </si>
  <si>
    <t xml:space="preserve">804200О.99.0.ББ52АЕ76000 </t>
  </si>
  <si>
    <t>Кузина М 11 кл.</t>
  </si>
  <si>
    <r>
      <t xml:space="preserve">Реализация основных общеобразовательных программ среднего общего образования образовательная программа, </t>
    </r>
    <r>
      <rPr>
        <b/>
        <sz val="12"/>
        <color indexed="8"/>
        <rFont val="Times New Roman"/>
        <family val="1"/>
        <charset val="204"/>
      </rPr>
      <t>обеспечивающая углубленное изучение отдельных учебных предметов, предметных областей (профильное обучение) обучающиеся с ограниченными возможностями здоровья (ОВЗ) очная проходящие обучение по состоянию здоровья на дому</t>
    </r>
  </si>
  <si>
    <t xml:space="preserve"> 802112О.99.0.ББ11АН01001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</si>
  <si>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обучение),дети-инвалиды, не указано)</t>
    </r>
  </si>
  <si>
    <t xml:space="preserve"> 802112О.99.0.ББ11АО26001 </t>
  </si>
  <si>
    <r>
      <t xml:space="preserve">Реализация основных общеобразовательных программ среднего общего образования
</t>
    </r>
    <r>
      <rPr>
        <b/>
        <sz val="12"/>
        <color indexed="8"/>
        <rFont val="Times New Roman"/>
        <family val="1"/>
        <charset val="204"/>
      </rPr>
      <t>(обучающиеся с ограниченными возможностями здоровья (ОВЗ)образовательная программа, обеспечивающая углубленное изучение отдельных учебных предметов, предметных областей (профильное обучение)не указано  Очная)</t>
    </r>
  </si>
  <si>
    <t xml:space="preserve"> 802112О.99.0.ББ11АМ76001 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</si>
  <si>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образовательная программа, обеспечивающая углубленное изучение отдельных учебных предметов, предметных областей (профильное обучение)не указано,</t>
    </r>
    <r>
      <rPr>
        <sz val="12"/>
        <color indexed="8"/>
        <rFont val="Times New Roman"/>
        <family val="1"/>
        <charset val="204"/>
      </rPr>
      <t xml:space="preserve"> очная, не указано</t>
    </r>
  </si>
  <si>
    <r>
      <t xml:space="preserve">Реализация основных общеобразовательных программ 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обучающиеся с ограниченными возможностями здоровья (ОВЗ), очная, не указано)</t>
    </r>
  </si>
  <si>
    <t xml:space="preserve">802111О.99.0.БА96АШ58001  </t>
  </si>
  <si>
    <r>
      <t xml:space="preserve">Реализация основных общеобразовательных программ  основного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дети с ОВЗ, не указано)</t>
    </r>
  </si>
  <si>
    <t xml:space="preserve">802111О.99.0.БА96АМ76001  </t>
  </si>
  <si>
    <r>
      <t>Реализация основных общеобразовательных программ  основного общего образования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дети - нвалиды, не указано)</t>
    </r>
  </si>
  <si>
    <t xml:space="preserve">802111О.99.0.БА96АО26001          </t>
  </si>
  <si>
    <t>2 учителя со средне-спец образованием</t>
  </si>
  <si>
    <t xml:space="preserve">802111О.99.0.БА96АП76001  </t>
  </si>
  <si>
    <t>доля учащихся, окончивших начальное общее образование и перешедших на следующую  ступень образования (процент;  определяется как отношение количества обучающихся, окончивших начальное образование и перешедших на следующую  ступень образования, к общему количеству обучающихся) (оценивается по итогам II квартала)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</si>
  <si>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указано)</t>
    </r>
  </si>
  <si>
    <t xml:space="preserve">802111О.99.0.БА96АЮ58001   </t>
  </si>
  <si>
    <t xml:space="preserve">Галин, Садова, Серегин, Бауск, Комендат, Валейко, Бушуева, Дунаев; Дорошкевич; Абдуллаева </t>
  </si>
  <si>
    <t>0,6 дефектолог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</si>
  <si>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не указано)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</si>
  <si>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указано)</t>
    </r>
  </si>
  <si>
    <t>МАОУ Гимназия № 5</t>
  </si>
  <si>
    <t>Фактическое значение за ______год, (К1фi, К2фi&lt;2&gt;)</t>
  </si>
  <si>
    <t>Значение, утвержденное в муниципальном задании на _______ год, (К1плi, К2плi&lt;1&gt;)</t>
  </si>
  <si>
    <t>Уникальный номер реестровой записи</t>
  </si>
  <si>
    <t>Отчет об исполнении муниципального задания за 2019 год</t>
  </si>
  <si>
    <t xml:space="preserve"> </t>
  </si>
  <si>
    <t>т. 201-01-87</t>
  </si>
  <si>
    <t>Карасева Оксана Владимировна</t>
  </si>
  <si>
    <t>Директор МКУ "ЦБУОО "Правобережная"                                                                                                             Криволуцкая И.Н.</t>
  </si>
  <si>
    <t>чел</t>
  </si>
  <si>
    <t>Количество физических лиц</t>
  </si>
  <si>
    <t xml:space="preserve">процент </t>
  </si>
  <si>
    <t>Присмотр и уход (физические лица за исключением льготных категорий, от 3 лет до 8 лет, группа полного дня)</t>
  </si>
  <si>
    <t>Присмотр и уход (дети-инвалиды, от 3 лет до 8 лет, группа полного дня)</t>
  </si>
  <si>
    <t>Реализация основных общеобразовательных программ дошкольного образования (не указано, не указано, от 3 лет до 8 лет, группа полного дня)</t>
  </si>
  <si>
    <t>Реализация основных общеобразовательных программ дошкольного образования (не указано, дети-инвалиды, от 3 лет до 8 лет, группа полного дня)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</si>
  <si>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лет до 8 лет, группа полного дня)</t>
  </si>
  <si>
    <t>Реализация основных общеобразовательных программ дошкольного образования (адаптированная образовательная программа, обучающиеся с ограниченными возможностями здоровья (ОВЗ), от 3 лет до 8 лет, группа полного дня)</t>
  </si>
  <si>
    <t>чел.ч.</t>
  </si>
  <si>
    <t>Человекочасы</t>
  </si>
  <si>
    <t>Реализация дополнительных общеразвивающих программ (школы) (не указано, не указано, не указано)</t>
  </si>
  <si>
    <t>Реализация дополнительных общеразвивающих программ (школы) (не указано, не указано, художественной)</t>
  </si>
  <si>
    <t>Реализация дополнительных общеразвивающих программ (школы)(не указано, не указано, физкультурно-спортивной)</t>
  </si>
  <si>
    <t>Реализация дополнительных общеразвивающих программ (школы) (не указано, не указано, естественнонаучной)</t>
  </si>
  <si>
    <t>Реализация дополнительных общеразвивающих программ (школы) (не указано, не указано, технической)</t>
  </si>
  <si>
    <t>Реализация дополнительных общеразвивающих программ (школы) (не указано, не указано, социально-педагогической)</t>
  </si>
  <si>
    <t>Реализация дополнительных общеразвивающих программ (школы) (не указано, не указано, туристско-краеведческой)</t>
  </si>
  <si>
    <t>Реализация основных общеобразовательных программ среднего общего образования(образовательная программа, обеспечивающая углубленное изучение отдельных учебных предметов, предметных областей (профильное обучение)не указано, не указано)</t>
  </si>
  <si>
    <t>Реализация основных общеобразовательных программ среднего общего образования (образовательная программа, обеспечивающая углубленное изучение отдельных учебных предметов, предметных областей (профильное обучение),дети-инвалиды, не указано)</t>
  </si>
  <si>
    <t>Реализация основных общеобразовательных программ среднего общего образования (адаптированная образовательная программа, ОВЗ, проходящие обучение по состоянию здоровья на дому)</t>
  </si>
  <si>
    <t>Реализация основных общеобразовательных программ среднего общего образования (адаптированная образовательная программа, дети-инвалиды, проходящие обучение по состоянию здоровья на дому)</t>
  </si>
  <si>
    <t>Реализация основных общеобразовательных программ среднего общего образования (адаптированная образовательная программа, ОВЗ, не указано)</t>
  </si>
  <si>
    <t>Реализация основных общеобразовательных программ основного общего образования (не указано, не указано, проходящие обучение по состоянию здоровья на дому)</t>
  </si>
  <si>
    <t>Реализация основных общеобразовательных программ основного общего образования (не указано, дети-инвалиды, проходящие обучение по состоянию здоровья на дому)</t>
  </si>
  <si>
    <t>Реализация основных общеобразовательных программ основного общего образования (дети-инвалиды, образовательная программа, обеспечивающая углубленное изучение отдельных учебных предметов, предметных областей (профильное обучение),  не указано)</t>
  </si>
  <si>
    <t>Реализация основных общеобразовательных программ основного общего образования 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указано)</t>
  </si>
  <si>
    <t>Реализация основных общеобразовательных программ основного общего образования (дети-инвалиды, адаптированнная образовательная программа,  проходящие обучение по состоянию здоровья на дому)</t>
  </si>
  <si>
    <t>Реализация основных общеобразовательных программ основного общего образования (дети-инвалиды, адаптированная образовательная программа, не указано)</t>
  </si>
  <si>
    <t>Реализация основных общеобразовательных программ основного общего образования (ОВЗ, адаптированная образовательная программа, проходящие обучение по состоянию здоровья на дому)</t>
  </si>
  <si>
    <t>Реализация основных общеобразовательных программ основного общего образования (ОВЗ, адаптированная образовательная программа, не указано)</t>
  </si>
  <si>
    <t>доля учащихся, окончивших начальное общее образование и перешедших на следующую  ступень образования (процент;  определяется как отношение количества обучающихся, окончивших начальное образование и перешедших на следующую  ступень образования, к общему количеству обучающихся (оценивается по итогам II квартала);</t>
  </si>
  <si>
    <t xml:space="preserve">Реализация основных общеобразовательных программ начального общего образования (не указано, не указано, проходящие обучение по состоянию здоровья на дому) </t>
  </si>
  <si>
    <t>доля учащихся, окончивших начальное общее образование и перешедших на следующую  ступень образования (процент;  определяется как отношение количества обучающихся, окончивших начальное образование и перешедших на следующую  ступень образования, к общему количеству обучающихся (оценивается по итогам II квартала)</t>
  </si>
  <si>
    <t xml:space="preserve">Реализация основных общеобразовательных программ начального общего образования (не указано, не указано, не указано) </t>
  </si>
  <si>
    <t xml:space="preserve">Реализация  основных общеобразовательных программ начального общего образования ( дети-инвалиды, не указано, проходящие обучение по состоянию здоровья на дому) </t>
  </si>
  <si>
    <t xml:space="preserve">Реализация  основных общеобразовательных программ начального общего образования (дети-инвалиды,не указано, не указано) </t>
  </si>
  <si>
    <t xml:space="preserve">Реализация основных общеобразовательных программ начального общего образования (ОВЗ, не указано, не указано) </t>
  </si>
  <si>
    <t>Реализация  основных общеобразовательных программ начального общего образования (Не указано, образовательная программа, обеспечивающая углубленное изучение отдельных учебных предметов, предметных областей (профильное обучение),  не указано)</t>
  </si>
  <si>
    <t xml:space="preserve">Реализация  основных общеобразовательных программ начального общего образования (дети-инвалиды, адаптированная образовательная программа, проходящие обучение по состоянию здоровья на дому) </t>
  </si>
  <si>
    <t xml:space="preserve">Реализация  основных общеобразовательных программ начального общего образования (дети-инвалиды, адаптированная образовательная программа, не указано) </t>
  </si>
  <si>
    <t>Реализация  основных общеобразовательных программ начального общего образования (ОВЗ,адаптированная образовательная программа, проходящие обучение по сотоянию здоровья на дому)</t>
  </si>
  <si>
    <t>Муниципальное задание по муниципальной услуге (работе) в целом выполнено</t>
  </si>
  <si>
    <t xml:space="preserve">Реализация основных общеобразовательных программ начального общего образования (ОВЗ, адаптированная образовательная программа, не указано) </t>
  </si>
  <si>
    <t xml:space="preserve">801012О.99.0.БА81АА00001   </t>
  </si>
  <si>
    <t>МБОУ СШ № 6</t>
  </si>
  <si>
    <t>№ п/п</t>
  </si>
  <si>
    <t>Отчет об исполнении муниципального задания за 2019 год МБОУ СШ № 6</t>
  </si>
  <si>
    <t>отсутствие случаев детского травматизма (процент; при отсутствии травматизма – 100%, при наличии случаев травматизма – 0%)4</t>
  </si>
  <si>
    <t>Присмотр и уход (физические лица за исключением льготных категорий, до 3 лет, группа полного дня)</t>
  </si>
  <si>
    <t>Присмотр и уход (физические лица за исключением льготных категорий, до 3 лет, группа кратковременного пребывания)</t>
  </si>
  <si>
    <t>Присмотр и уход (физические лица за исключением льготных категорий, от 3 лет до 8 лет, группа кратковременного пребывания)</t>
  </si>
  <si>
    <t>Реализация основных общеобразовательных программ дошкольного образования (не указано, не указано, до 3 лет, группа кратковременного пребывания детей)</t>
  </si>
  <si>
    <t>Реализация основных общеобразовательных программ дошкольного образования (не указано, не указано, от 3 лет до 8 лет, группа кратковременного пребывания детей)</t>
  </si>
  <si>
    <t>Реализация дополнительных общеразвивающих программ (школы) (не указано, не указано, физкультурно-спортивной)</t>
  </si>
  <si>
    <t>Реализация основных общеобразовательных программ среднего общего образования (образовательная программа, обеспечивающая углубленное изучение отдельных учебных предметов, предметных областей (профильное обучение) не указано, не указано)</t>
  </si>
  <si>
    <t>Реализация основных общеобразовательных программ основного общего образования (дети-инвалиды, адаптированнная образовательная программа, проходящие обучение по состоянию здоровья на дому)</t>
  </si>
  <si>
    <t xml:space="preserve">Реализация основных общеобразовательных программ начального общего образования ( дети-инвалиды, не указано, проходящие обучение по состоянию здоровья на дому) </t>
  </si>
  <si>
    <t xml:space="preserve">Реализация  основных общеобразовательных программ начального общего образования (ОВЗ, не указано, не указано) </t>
  </si>
  <si>
    <t xml:space="preserve">Реализация основных общеобразовательных программ начального общего образования (дети-инвалиды, адаптированная образовательная программа, проходящие обучение по состоянию здоровья на дому) </t>
  </si>
  <si>
    <t>МАОУ Лицей № 9 "Лидер"</t>
  </si>
  <si>
    <t>Отчет об исполнении муниципального задания за 2019 год МАОУ Лицей № 9 "Лидер"</t>
  </si>
  <si>
    <t>Присмотр и уход (физические лица за исключением льготных категорий, от 3 лет до 8 лет, группа кратковременного пребывания детей)</t>
  </si>
  <si>
    <t>Реализация дополнительных общеразвивающих программ (школы)(не указано, не указано, не указано)</t>
  </si>
  <si>
    <t>Реализация основных общеобразовательных программ среднего общего образования (образовательная программа, обеспечивающая углубленное изучение отдельных учебных предметов, предметных областей (профильное обучение), дети-инвалиды, не указано)</t>
  </si>
  <si>
    <t>Реализация основных общеобразовательных программ основного общего образования (дети-инвалиды, образовательная программа, обеспечивающая углубленное изучение отдельных учебных предметов, предметных областей (профильное обучение), не указано)</t>
  </si>
  <si>
    <t>Реализация основных общеобразовательных программ основного общего образования (ОВЗ,адаптированная образовательная программа, не указано)</t>
  </si>
  <si>
    <t>Реализация основных общеобразовательных программ начального общего образования (не указано, образовательная программа, обеспечивающая углубленное изучение отдельных учебных предметов, предметных областей (профильное обучение),  не указано)</t>
  </si>
  <si>
    <t xml:space="preserve">Реализация основных общеобразовательных программ начального общего образования (дети-инвалиды, адаптированная образовательная программа, не указано) </t>
  </si>
  <si>
    <t>МАОУ Гимназия № 14</t>
  </si>
  <si>
    <t>Отчет об исполнении муниципального задания за 2019 год МАОУ Гимназия № 14</t>
  </si>
  <si>
    <t>Реализация основных общеобразовательных программ начального общего образования (ОВЗ, адаптированная образовательная программа, проходящие обучение по сотоянию здоровья на дому)</t>
  </si>
  <si>
    <t>МБОУ СШ № 17</t>
  </si>
  <si>
    <t>Отчет об исполнении муниципального задания за 2019 год МБОУ СШ № 17</t>
  </si>
  <si>
    <t>Реализация основных общеобразовательных программ среднего общего образования(образовательная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указано)</t>
  </si>
  <si>
    <t xml:space="preserve">Реализация  основных общеобразовательных программ начального общего образования (не указано, не указано, не указано) </t>
  </si>
  <si>
    <t xml:space="preserve">Реализация основных общеобразовательных программ начального общего образования (дети-инвалиды, не указано, не указано) </t>
  </si>
  <si>
    <t>МАОУ СШ № 23</t>
  </si>
  <si>
    <t>Отчет об исполнении муниципального задания за 2019 год МАОУ СШ № 23</t>
  </si>
  <si>
    <t>Доля детей, осваивающих дополнительные образовательные программы в образовательном учреждении (процент; осваивающих дополнительные образовательные пронраммы к общему количеству детей);</t>
  </si>
  <si>
    <t>доля выпускников, выполнивших ЕГЭ (процент;  определяется как отношение количества выпускников, выполнивших ЕГЭ, к общему количеству выпускников (оценивается по итогам II квартала).</t>
  </si>
  <si>
    <t xml:space="preserve">Реализация основных общеобразовательных программ начального общего образования (дети-инвалиды, не указано, проходящие обучение по состоянию здоровья на дому) </t>
  </si>
  <si>
    <t>МБОУ СШ № 34</t>
  </si>
  <si>
    <t>Отчет об исполнении муниципального задания за 2019 год МБОУ СШ № 34</t>
  </si>
  <si>
    <t>МБОУ СШ № 42</t>
  </si>
  <si>
    <t>Отчет об исполнении муниципального задания за 2019 год МБОУ СШ № 42</t>
  </si>
  <si>
    <t>МБОУ СШ № 45</t>
  </si>
  <si>
    <t>Отчет об исполнении муниципального задания за 2019 год МБОУ СШ № 45</t>
  </si>
  <si>
    <t>МБОУ СШ № 62</t>
  </si>
  <si>
    <t>Отчет об исполнении муниципального задания за 2019 год МБОУ СШ № 62</t>
  </si>
  <si>
    <t>МАОУ СШ № 76</t>
  </si>
  <si>
    <t>Отчет об исполнении муниципального задания за 2019 год МАОУ СШ № 76</t>
  </si>
  <si>
    <t>МБОУ СШ № 78</t>
  </si>
  <si>
    <t>Отчет об исполнении муниципального задания за 2019 год МБОУ СШ № 78</t>
  </si>
  <si>
    <t>МБОУ СШ № 92</t>
  </si>
  <si>
    <t>Отчет об исполнении муниципального задания за 2019 год МБОУ СШ № 92</t>
  </si>
  <si>
    <t>МАОУ СШ № 93</t>
  </si>
  <si>
    <t>Отчет об исполнении муниципального задания за 2019 год МАОУ СШ № 93</t>
  </si>
  <si>
    <t>МАОУ СШ № 137</t>
  </si>
  <si>
    <t>Отчет об исполнении муниципального задания за 2019 год МАОУ СШ № 137</t>
  </si>
  <si>
    <t>присм</t>
  </si>
  <si>
    <t>дош</t>
  </si>
  <si>
    <t>доп</t>
  </si>
  <si>
    <t>всего</t>
  </si>
  <si>
    <t>ср</t>
  </si>
  <si>
    <t>осн</t>
  </si>
  <si>
    <t>нач</t>
  </si>
  <si>
    <t>Кузнецова Юлия Витальевна 265-55-10</t>
  </si>
  <si>
    <t>И.Н.Криволуцкая</t>
  </si>
  <si>
    <t>Директор МКУ "ЦБУОО Правобережная"</t>
  </si>
  <si>
    <t>услуга</t>
  </si>
  <si>
    <r>
      <t xml:space="preserve">Присмотр и уход </t>
    </r>
    <r>
      <rPr>
        <b/>
        <sz val="9"/>
        <color indexed="8"/>
        <rFont val="Times New Roman"/>
        <family val="1"/>
        <charset val="204"/>
      </rPr>
      <t xml:space="preserve"> ( лица за исключением льготных категорий, до 3 , полного дня)</t>
    </r>
  </si>
  <si>
    <t>Присмотр и уход  ( лица за исключением льготных категорий, до 3 , ГКП)</t>
  </si>
  <si>
    <t>Присмотр и уход (инвалиды, до 38, полного дня)</t>
  </si>
  <si>
    <t>Присмотр и уход (инвалиды, до 3, ГКП)</t>
  </si>
  <si>
    <t>Присмотр и уход (туберкул, от 3 до 8, полного дня)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</si>
  <si>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(лица за исключением льготных категор, от 3 до 8,полного дня)</t>
    </r>
  </si>
  <si>
    <t>Присмотр и уход (лица за исключением льготных категор, от 3 до 8,ГКП)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</si>
  <si>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(инвалиды, от 3 до 8,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</si>
  <si>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(инвалиды, от 3 до 8, ГКП)</t>
    </r>
  </si>
  <si>
    <t xml:space="preserve"> доля педагогических кадров с высшим профессиональным образованием (процент; определяется как отношение количества педагогов с высшим образованием к  общему числу педагогов)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</si>
  <si>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указано,до 3 лет, очная, группа полного дня)</t>
    </r>
  </si>
  <si>
    <t>801011О.99.0.БВ24ДП020000</t>
  </si>
  <si>
    <t>Реализация основных общеобразовательных программ дошкольного образования (не указано, не указано,до 3 лет, очная, ГКП)</t>
  </si>
  <si>
    <t>Реализация основных общеобразовательных программ дошкольного образования (не указано, инвалиды, до 3, очная, полного дня)</t>
  </si>
  <si>
    <t>Реализация основных общеобразовательных программ дошкольного образования (не указано, инвалиды, до 3, очная, ГКП)</t>
  </si>
  <si>
    <r>
      <t>Реализация основных общеобразовательных программ дошкольного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не указано,от 3 до 8, очная, полного дня)</t>
    </r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</si>
  <si>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указано,от 3 до 8, очная, ГКП)</t>
    </r>
  </si>
  <si>
    <t xml:space="preserve"> Реализация основных общеобразовательных программ дошкольного образования (не указано, инвалиды, от 3 до 8, очная, полного дня)</t>
  </si>
  <si>
    <r>
      <t xml:space="preserve"> 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(не указано, инвалиды, от 3 до 8, очная, ГКП)</t>
    </r>
  </si>
  <si>
    <t>801011О.99.0.БВ24ГД80000</t>
  </si>
  <si>
    <t>Реализация основных общеобразовательных программ дошкольного образования (адаптированная программа, инвалиды, от 3 до 8,очная,полного дня)</t>
  </si>
  <si>
    <r>
      <t xml:space="preserve">Реализация основных общеобразовательных программ дошкольного образования </t>
    </r>
    <r>
      <rPr>
        <b/>
        <sz val="9"/>
        <color indexed="8"/>
        <rFont val="Times New Roman"/>
        <family val="1"/>
        <charset val="204"/>
      </rPr>
      <t>(адаптированная программа, инвалиды, от 3 до 8, очная, ГКП)</t>
    </r>
  </si>
  <si>
    <t>Реализация основных общеобразовательных программ дошкольного образования (адапптированная программа, ОВЗ, от 3 до 8, очная,ГКП)</t>
  </si>
  <si>
    <r>
      <t xml:space="preserve">Реализация основных общеобразовательных программ дошкольного образования </t>
    </r>
    <r>
      <rPr>
        <b/>
        <sz val="9"/>
        <color indexed="8"/>
        <rFont val="Times New Roman"/>
        <family val="1"/>
        <charset val="204"/>
      </rPr>
      <t>(адаптированная программа, ОВЗ, от 3 до 8, очная, полного дня)</t>
    </r>
  </si>
  <si>
    <t>человеко-часы</t>
  </si>
  <si>
    <r>
      <t xml:space="preserve">Реализация дополнительных общеразвивающих программ </t>
    </r>
    <r>
      <rPr>
        <b/>
        <sz val="12"/>
        <color theme="1"/>
        <rFont val="Times New Roman"/>
        <family val="1"/>
        <charset val="204"/>
      </rPr>
      <t>(не указано, не указано, не указано, очная)</t>
    </r>
  </si>
  <si>
    <r>
      <t xml:space="preserve">Реализация дополнительных общеразвивающих программ </t>
    </r>
    <r>
      <rPr>
        <b/>
        <sz val="12"/>
        <color theme="1"/>
        <rFont val="Times New Roman"/>
        <family val="1"/>
        <charset val="204"/>
      </rPr>
      <t>(не указано, не указано, cоциально-педагогической, очная)</t>
    </r>
  </si>
  <si>
    <r>
      <t xml:space="preserve">Реализация дополнительных общеразвивающих программ </t>
    </r>
    <r>
      <rPr>
        <b/>
        <sz val="12"/>
        <color theme="1"/>
        <rFont val="Times New Roman"/>
        <family val="1"/>
        <charset val="204"/>
      </rPr>
      <t>(не указано, не указано, туристско-краеведческой, очная)</t>
    </r>
  </si>
  <si>
    <r>
      <t xml:space="preserve">Реализация дополнительных общеразвивающих программ </t>
    </r>
    <r>
      <rPr>
        <b/>
        <sz val="12"/>
        <color theme="1"/>
        <rFont val="Times New Roman"/>
        <family val="1"/>
        <charset val="204"/>
      </rPr>
      <t>(не указано,не указано, художественной, очная)</t>
    </r>
  </si>
  <si>
    <r>
      <t xml:space="preserve">Реализация дополнительных общеразвивающих программ </t>
    </r>
    <r>
      <rPr>
        <b/>
        <sz val="12"/>
        <color theme="1"/>
        <rFont val="Times New Roman"/>
        <family val="1"/>
        <charset val="204"/>
      </rPr>
      <t>(не указано,не указано, физкультурно-спортивной, очная)</t>
    </r>
  </si>
  <si>
    <r>
      <t xml:space="preserve">Реализация дополнительных общеразвивающих программ </t>
    </r>
    <r>
      <rPr>
        <b/>
        <sz val="12"/>
        <color theme="1"/>
        <rFont val="Times New Roman"/>
        <family val="1"/>
        <charset val="204"/>
      </rPr>
      <t>(не указано, не указано, естественнонаучной, очная)</t>
    </r>
  </si>
  <si>
    <t>Реализация дополнительных общеразвивающих программ (не указано, не указано, технический, очная)</t>
  </si>
  <si>
    <t>Реализация основных общеобразовательных программ среднего общего образования (дети ОВЗ, образовательная программа, обеспечивающая углубленное изучение отдельных учебных предметов, предметных областей (профильное обучение), не указано , не указано, очная)</t>
  </si>
  <si>
    <t>Реализация основных общеобразовательных программ среднего общего образования (Очно-заочная)</t>
  </si>
  <si>
    <t>802112О.99.0.ББ11АЮ52001</t>
  </si>
  <si>
    <r>
      <t>Реализация основных общеобразовательных программ среднего общего образования</t>
    </r>
    <r>
      <rPr>
        <b/>
        <sz val="12"/>
        <color theme="1"/>
        <rFont val="Times New Roman"/>
        <family val="1"/>
        <charset val="204"/>
      </rPr>
      <t xml:space="preserve"> (не указано,не указано,не указано, очная)</t>
    </r>
  </si>
  <si>
    <t>Реализация основных общеобразовательных программ среднего общего образования (не указано, дети-инвалиды, не указано, очная)</t>
  </si>
  <si>
    <r>
      <t>Реализация основных общеобразовательных программ среднего общего образования</t>
    </r>
    <r>
      <rPr>
        <b/>
        <sz val="12"/>
        <color theme="1"/>
        <rFont val="Times New Roman"/>
        <family val="1"/>
        <charset val="204"/>
      </rPr>
      <t xml:space="preserve"> (образовательная программа, обеспечивающая углубленное изучение отдельных учебных предметов, предметных областей (профильное обучение), не указано , не указано, очная)</t>
    </r>
  </si>
  <si>
    <r>
      <t>Реализация основных общеобразовательных программ среднего общего образования</t>
    </r>
    <r>
      <rPr>
        <b/>
        <sz val="12"/>
        <color theme="1"/>
        <rFont val="Times New Roman"/>
        <family val="1"/>
        <charset val="204"/>
      </rPr>
      <t xml:space="preserve"> (образовательная программа, обеспечивающая углубленное изучение отдельных учебных предметов, предметных областей (профильное обучение), дети-инвалиды, не указано, очная)</t>
    </r>
  </si>
  <si>
    <t>Реализация основных общеобразовательных программ среднего общего образования (адаптированная образовательная программа, дети инвалиды, проходящие обучие обучение по состоянию здоровья на дому, очная)</t>
  </si>
  <si>
    <t>Реализация основных общеобразовательных программ среднего общего образования (адаптированная образовательная программа, дети ОВЗ, проходящие обучие обучение по состоянию здоровья на дому, очная)</t>
  </si>
  <si>
    <t>Реализация основных общеобразовательных программ среднего общего образования (адаптированная образовательная программа, дети ОВЗ, не указано, очная)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</si>
  <si>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theme="1"/>
        <rFont val="Times New Roman"/>
        <family val="1"/>
        <charset val="204"/>
      </rPr>
      <t>(дети ОВЗ, проходящие обучение по состоянию здоровья на дому, очная)</t>
    </r>
  </si>
  <si>
    <t>Реализация основных общеобразовательных программ основного общего образования (образовательная программа, обеспечивающая углубленное изучение отдельных учебных предметов, предметных областей (профильное обучение), дети ОВЗ, не указано, очная)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</si>
  <si>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theme="1"/>
        <rFont val="Times New Roman"/>
        <family val="1"/>
        <charset val="204"/>
      </rPr>
      <t>(не указано, не указано, проходящие обучие обучение по состоянию здоровья на дому, очная)</t>
    </r>
  </si>
  <si>
    <t>Реализация основных общеобразовательных программ основного общего образования (не указано, не указано, не указано, очная)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</si>
  <si>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theme="1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указано, очная)</t>
    </r>
  </si>
  <si>
    <t>Реализация основных общеобразовательных программ основного общего образования( адаптированная образовательная программа, дети инвалиды, проходящие обучение по состоянию здоровья на дому, очная)</t>
  </si>
  <si>
    <t>Реализация основных общеобразовательных программ основного общего образования(образовательная программа, обеспечивающая углубленное изучение отдельных учебных предметов, предметных областей (профильное обучение), дети -инвалиды, не указано, очная)</t>
  </si>
  <si>
    <t>802111О.99.0.БА96АА26001</t>
  </si>
  <si>
    <t>Реализация основных общеобразовательных программ основного общего образования( адаптированная образовательная программа, дети -инвалиды, не указано, очная)</t>
  </si>
  <si>
    <t>Реализация основных общеобразовательных программ основного общего образования( адаптированная образовательная программа, дети ОВЗ, проходящие обучение по состоянию здоровья на дому, очная)</t>
  </si>
  <si>
    <t>Реализация основных общеобразовательных программ основного общего образования( адаптированная образовательная программа, дети ОВЗ, не указано, очная)</t>
  </si>
  <si>
    <t>Реализация адаптированных основных общеобразовательных программ начального общего образования (с тяжелыми нарушениями речи, не указано, очная)</t>
  </si>
  <si>
    <t>801012О.99.0.БА82АЗ70001</t>
  </si>
  <si>
    <t>Реализация основных общеобразовательных программ начального общего образования 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указано, очная)</t>
  </si>
  <si>
    <t>Реализация основных общеобразовательных программ начального общего образования (не указано, не указано, проходящие обучение по состоянию здоровья на дому, очная)</t>
  </si>
  <si>
    <r>
      <t>Реализация основных общеобразовательных программ начального общего образования</t>
    </r>
    <r>
      <rPr>
        <b/>
        <sz val="12"/>
        <color theme="1"/>
        <rFont val="Times New Roman"/>
        <family val="1"/>
        <charset val="204"/>
      </rPr>
      <t>(не указано, не указано,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</si>
  <si>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theme="1"/>
        <rFont val="Times New Roman"/>
        <family val="1"/>
        <charset val="204"/>
      </rPr>
      <t>(не указано, дети инвалиды,проходящие обучение по состоянию здоровья на дому, очная,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</si>
  <si>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theme="1"/>
        <rFont val="Times New Roman"/>
        <family val="1"/>
        <charset val="204"/>
      </rPr>
      <t>(не указано, дети инвалиды,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</si>
  <si>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theme="1"/>
        <rFont val="Times New Roman"/>
        <family val="1"/>
        <charset val="204"/>
      </rPr>
      <t>(адаптированная образовательная программа, дети-инвалиды, проходящие обучение по состоянию здоровья на дому,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</si>
  <si>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theme="1"/>
        <rFont val="Times New Roman"/>
        <family val="1"/>
        <charset val="204"/>
      </rPr>
      <t>(адаптированная образовательная программа, дети-инвалиды,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</si>
  <si>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theme="1"/>
        <rFont val="Times New Roman"/>
        <family val="1"/>
        <charset val="204"/>
      </rPr>
      <t>(адаптированная образовательная программа, ОВЗ, проходящие обучение по состоянию здоровья на дому, очная)</t>
    </r>
  </si>
  <si>
    <t>муниципальное задание в целом выполнено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</si>
  <si>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theme="1"/>
        <rFont val="Times New Roman"/>
        <family val="1"/>
        <charset val="204"/>
      </rPr>
      <t>(адаптированная образовательная программа, ОВЗ, не указано, очная)</t>
    </r>
  </si>
  <si>
    <t>МАОУ Гимназия  №4</t>
  </si>
  <si>
    <t>сред</t>
  </si>
  <si>
    <t>основ</t>
  </si>
  <si>
    <t>Реализация дополнительных общеразвивающих программ (не указано, не указано, технической, очная)</t>
  </si>
  <si>
    <r>
      <t>Реализация основных общеобразовательных программ среднего общего образования</t>
    </r>
    <r>
      <rPr>
        <b/>
        <sz val="12"/>
        <color theme="1"/>
        <rFont val="Times New Roman"/>
        <family val="1"/>
        <charset val="204"/>
      </rPr>
      <t xml:space="preserve"> (не указано,не указано,не указано очная)</t>
    </r>
  </si>
  <si>
    <t>Реализация основных общеобразовательных программ основного общего образования( дети -инвалиды, 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указано, очная)</t>
  </si>
  <si>
    <t>Реализация основных общеобразовательных программ начального общего образования (проходящие обучение по состоянию здоровья на дому, очная)</t>
  </si>
  <si>
    <t>МАОУ Гимназия  №6</t>
  </si>
  <si>
    <t>Присмотр и уход  ( лица за исключением льготных категорий, до 3 , группа полного дня)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</si>
  <si>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(лица за исключением льготных категор, до 3,ГКП)</t>
    </r>
  </si>
  <si>
    <t>Присмотр и уход (лица за исключением льготных категор, от 3 до 8, группа полного дня)</t>
  </si>
  <si>
    <t>Реализация дополнительных общеразвивающих программ (не указано, технической, очная)</t>
  </si>
  <si>
    <t>МАОУ лицей  №6 "Перспектива"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</si>
  <si>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(лица за исключением льготных категор, от 3 до 8, группа полного дня)</t>
    </r>
  </si>
  <si>
    <r>
      <t>Реализация основных общеобразовательных программ дошкольного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не указано,от 3 до 8, очная, группа полного дня)</t>
    </r>
  </si>
  <si>
    <t>Реализация основных общеобразовательных программ основного общего образования (не указано, дети-инвалиды, не указано, очная)</t>
  </si>
  <si>
    <t>МБОУ СШ №8</t>
  </si>
  <si>
    <t>Муниципальное задание в целом выполнено</t>
  </si>
  <si>
    <t>Реализация основных общеобразовательных программ основного общего образования (не указано, дети-инвалиды, проходящие обучение по состоянию здоровья на дому, очная)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</si>
  <si>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theme="1"/>
        <rFont val="Times New Roman"/>
        <family val="1"/>
        <charset val="204"/>
      </rPr>
      <t>(не указано, дети инвалиды,проходящие обучение по состоянию здоровья на дому, очная)</t>
    </r>
  </si>
  <si>
    <t>МАОУ Гимназия  №10</t>
  </si>
  <si>
    <t>Реализация основных общеобразовательных программ среднего общего образования (ОВЗ, образовательная программа, обеспечивающая углубленное изучение отдельных учебных предметов, предметных областей (профильное обучение), не указано, очная)</t>
  </si>
  <si>
    <t>МАОУ Лицей № 11</t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</si>
  <si>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theme="1"/>
        <rFont val="Times New Roman"/>
        <family val="1"/>
        <charset val="204"/>
      </rPr>
      <t>(не указано, не указано, проходящие обучение по состоянию здоровья на дому, очная)</t>
    </r>
  </si>
  <si>
    <t>МБОУ СШ № 46</t>
  </si>
  <si>
    <t>МАОУ СШ №49</t>
  </si>
  <si>
    <r>
      <t xml:space="preserve">Присмотр и уход </t>
    </r>
    <r>
      <rPr>
        <b/>
        <sz val="9"/>
        <color indexed="8"/>
        <rFont val="Times New Roman"/>
        <family val="1"/>
        <charset val="204"/>
      </rPr>
      <t xml:space="preserve"> ( лица за исключением льготных категорий, до 3 , группа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</si>
  <si>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(дети-инвалиды, от 3 до 8, группа полного дня)</t>
    </r>
  </si>
  <si>
    <t>МАОУ СШ №55</t>
  </si>
  <si>
    <t>Реализация основных общеобразовательных программ дошкольного образования (адаптированная программа, дети-инвалиды, от 3 до 8 ,очная, группа полного дня)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</si>
  <si>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программа, ОВЗ, от 3 до 8, очная, группа полного дня)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</si>
  <si>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theme="1"/>
        <rFont val="Times New Roman"/>
        <family val="1"/>
        <charset val="204"/>
      </rPr>
      <t>(дети ОВЗ, не указано, проходящие обучение по состоянию здоровья на дому, очная)</t>
    </r>
  </si>
  <si>
    <t>МБОУ СШ №63</t>
  </si>
  <si>
    <t>Реализация основных общеобразовательных программ дошкольного образования (адаптированная программа, дети-инвалиды, от 3 до 8, очная, группа полного дня)</t>
  </si>
  <si>
    <t>МБОУ СШ №81</t>
  </si>
  <si>
    <t>МАОУ СШ №90</t>
  </si>
  <si>
    <r>
      <t>Реализация основных общеобразовательных программ среднего общего образования</t>
    </r>
    <r>
      <rPr>
        <b/>
        <sz val="12"/>
        <color theme="1"/>
        <rFont val="Times New Roman"/>
        <family val="1"/>
        <charset val="204"/>
      </rPr>
      <t xml:space="preserve"> (не указано, не указано, не указано, очная)</t>
    </r>
  </si>
  <si>
    <t>МБОУ СШ №135</t>
  </si>
  <si>
    <t>Горченко Татьяна Михайловна, 201 28 83</t>
  </si>
  <si>
    <t>И.Н. Криволуцкая</t>
  </si>
  <si>
    <t>Директор МКУ "ЦБУОО "Правобережная"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</si>
  <si>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не указано)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</si>
  <si>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социально-педагогической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</si>
  <si>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туристко-краеведческой направленности)</t>
    </r>
  </si>
  <si>
    <r>
      <t>Реализация дополнительных общеразвивающих программ</t>
    </r>
    <r>
      <rPr>
        <b/>
        <sz val="12"/>
        <color indexed="8"/>
        <rFont val="Times New Roman"/>
        <family val="1"/>
        <charset val="204"/>
      </rPr>
      <t xml:space="preserve"> (Не указано, не указано, художественной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</si>
  <si>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физкультурно-спортивной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</si>
  <si>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естественнонаучной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</si>
  <si>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технической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</si>
  <si>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дети-инвалиды, не указано)</t>
    </r>
  </si>
  <si>
    <t>804200О.99.0.ББ52АГ12000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</si>
  <si>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дети-инвалиды, социально-педагогической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</si>
  <si>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дети-инвалиды, туристко-краеведческой направленности)</t>
    </r>
  </si>
  <si>
    <t>804200О.99.0.ББ52АВ64000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</si>
  <si>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дети-инвалиды, художественной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</si>
  <si>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дети-инвалиды, физкультурно-спортивной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</si>
  <si>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естественно-научной направленности)</t>
    </r>
  </si>
  <si>
    <r>
      <t>Реализация дополнительных общеразвивающих программ</t>
    </r>
    <r>
      <rPr>
        <b/>
        <sz val="12"/>
        <color indexed="8"/>
        <rFont val="Times New Roman"/>
        <family val="1"/>
        <charset val="204"/>
      </rPr>
      <t xml:space="preserve"> (Не указано, дети-инвалиды, технической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</si>
  <si>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ОВЗ)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</si>
  <si>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социально-педагогичсекой направленности, ОВЗ)</t>
    </r>
  </si>
  <si>
    <t>804200О.99.0.ББ52АП64000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</si>
  <si>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туристко-краеведческой направленности, ОВЗ)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</si>
  <si>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художественной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</si>
  <si>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физкультурно-спортивной направленности)</t>
    </r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</si>
  <si>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естественнонаучной направленности, ОВЗ)</t>
    </r>
  </si>
  <si>
    <t>804200О.99.0.ББ52АО68000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</si>
  <si>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указано,технической направленности, ОВЗ)</t>
    </r>
  </si>
  <si>
    <t>804200О.99.0.ББ52АО44000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</si>
  <si>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в медицинских организациях, Очная)</t>
    </r>
  </si>
  <si>
    <t>802112О.99.0.ББ11АД94001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</si>
  <si>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дому, Очная)</t>
    </r>
  </si>
  <si>
    <t>802112О.99.0.ББ11АД69001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</si>
  <si>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Заочная)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</si>
  <si>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Очно-заочная)</t>
    </r>
  </si>
  <si>
    <t>802112О.99.0.ББ11АЮ62001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</si>
  <si>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</si>
  <si>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не указано,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</si>
  <si>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не указано, проходящие обучение по состоянию здоровья на дому,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</si>
  <si>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не указано, не указано,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</si>
  <si>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образовательная программа, обеспечивающая углубленное изучение отдельных учебных предметов, предметных областей (профильное обучение), проходящие обучение по состоянию здоровья на дому,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</si>
  <si>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</si>
  <si>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образовательная программа, обеспечивающая углубленное изучение отдельных учебных предметов, предметных областей (профильное обучение), не указано,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</si>
  <si>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(ОВЗ, образовательная программа, обеспечивающая углубленное изучение отдельных учебных предметов, предметных областей (профильное обучение), не указано,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</si>
  <si>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адаптированная образовательная программа,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</si>
  <si>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адаптированная образовательная программа, проходящие обучение по состоянию здоровья на дому,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</si>
  <si>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адаптированная образовательная программа, не указано,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</si>
  <si>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(ОВЗ, адаптированная образовательная программа,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</si>
  <si>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(ОВЗ, адаптированная образовательная программа, проходящие обучение по состоянию здоровья на дому, Очная)</t>
    </r>
  </si>
  <si>
    <r>
      <t>Реализация основных общеобразовательных программ среднего общего образования</t>
    </r>
    <r>
      <rPr>
        <b/>
        <sz val="12"/>
        <color indexed="8"/>
        <rFont val="Times New Roman"/>
        <family val="1"/>
        <charset val="204"/>
      </rPr>
      <t xml:space="preserve"> (ОВЗ, адаптированная образовательная программа, не указано, Очная)</t>
    </r>
  </si>
  <si>
    <r>
      <t>Реализация основных общеобразовательных программ основного общего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не указано,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</si>
  <si>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</si>
  <si>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Заочная)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</si>
  <si>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Очно-Заочная)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</si>
  <si>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</si>
  <si>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не указано, проходящие обучение по состоянию здоровья в медицинских организациях, Очная)</t>
    </r>
  </si>
  <si>
    <r>
      <t>Реализация основных общеобразовательных программ основного общего образования</t>
    </r>
    <r>
      <rPr>
        <b/>
        <sz val="12"/>
        <color indexed="8"/>
        <rFont val="Times New Roman"/>
        <family val="1"/>
        <charset val="204"/>
      </rPr>
      <t xml:space="preserve"> (Дети-инвалиды, не указано, проходящие обучение по состоянию здоровья на дому,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</si>
  <si>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не указано,не указано,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</si>
  <si>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образовательная программа, обеспечивающая углубленное изучение отдельных учебных предметов, предметных областей (профильное обучение), проходящие обучение по состоянию здоровья на дому,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</si>
  <si>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образовательная программа, обеспечивающая углубленное изучение отдельных учебных предметов, предметных областей (профильное обучение), не указано,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</si>
  <si>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образовательная программа, обеспечивающая углубленное изучение отдельных учебных предметов, предметных областей (профильное обучение), не указано,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</si>
  <si>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(ОВЗ, образовательная программа, обеспечивающая углубленное изучение отдельных учебных предметов, предметных областей (профильное обучение), не указано,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</si>
  <si>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адаптированная образовательная программа,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</si>
  <si>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адаптированная образовательная программа, проходящие обучение по состоянию здоровья на дому,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</si>
  <si>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адаптированная образовательная программа, не указано,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</si>
  <si>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(ОВЗ, адаптированная образовательная программа,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</si>
  <si>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(ОВЗ, адаптированная образовательная программа, проходящие обучение по состоянию здоровья на дому, Очная)</t>
    </r>
  </si>
  <si>
    <r>
      <t xml:space="preserve">Реализация основных общеобразовательных программ основного общего образования </t>
    </r>
    <r>
      <rPr>
        <b/>
        <sz val="12"/>
        <color indexed="8"/>
        <rFont val="Times New Roman"/>
        <family val="1"/>
        <charset val="204"/>
      </rPr>
      <t>(ОВЗ, адаптированная образовательная программа, не указано, Очная)</t>
    </r>
  </si>
  <si>
    <t>доля учащихся, окончивших начальное общее образование и перешедших на следующую ступень образования (процент; определяется как отношение количества обучающихся, окончивших начальное образование и перешедших на следующую ступень образова-ния, к общему количеству обу-чающихся) (оценивается по ито-гам II квартала)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</si>
  <si>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</si>
  <si>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</si>
  <si>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</si>
  <si>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не указано,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</si>
  <si>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не указано, проходящие обучение по состоянию здоровья на дому,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</si>
  <si>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не указано,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</si>
  <si>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образовательная программа, обеспечивающая углубленное изучение отдельных учебных предметов, предметных областей (профильное обучение),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</si>
  <si>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образовательная программа, обеспечивающая углубленное изучение отдельных учебных предметов, предметных областей (профильное обучение),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</si>
  <si>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(ОВЗ, образовательная программа, обеспечивающая углубленное изучение отдельных учебных предметов, предметных областей (профильное обучение),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</si>
  <si>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адаптированная образовательная,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</si>
  <si>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</t>
    </r>
    <r>
      <rPr>
        <sz val="12"/>
        <color indexed="8"/>
        <rFont val="Times New Roman"/>
        <family val="1"/>
        <charset val="204"/>
      </rPr>
      <t>, а</t>
    </r>
    <r>
      <rPr>
        <b/>
        <sz val="12"/>
        <color indexed="8"/>
        <rFont val="Times New Roman"/>
        <family val="1"/>
        <charset val="204"/>
      </rPr>
      <t>даптированная образовательная программа, проходящие обучение по состоянию здоровья на дому,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</si>
  <si>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(Дети-инвалиды, адаптированная образовательная программа, не указано,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</si>
  <si>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(ОВЗ, адаптированная образовательная программа, проходящие обучение по состоянию здоровья в медицинских организациях, Очная)</t>
    </r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</si>
  <si>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(ОВЗ, адаптированная образовательная программа, проходящие обучение по состоянию здоровья на дому, Очная)</t>
    </r>
  </si>
  <si>
    <t>выполнено в целом</t>
  </si>
  <si>
    <r>
      <t>Реализация основных общеобразовательных программ начального общего образования</t>
    </r>
    <r>
      <rPr>
        <b/>
        <sz val="12"/>
        <color indexed="8"/>
        <rFont val="Times New Roman"/>
        <family val="1"/>
        <charset val="204"/>
      </rPr>
      <t xml:space="preserve"> (ОВЗ,</t>
    </r>
    <r>
      <rPr>
        <sz val="12"/>
        <color indexed="8"/>
        <rFont val="Times New Roman"/>
        <family val="1"/>
        <charset val="204"/>
      </rPr>
      <t xml:space="preserve"> а</t>
    </r>
    <r>
      <rPr>
        <b/>
        <sz val="12"/>
        <color indexed="8"/>
        <rFont val="Times New Roman"/>
        <family val="1"/>
        <charset val="204"/>
      </rPr>
      <t>даптированная образовательная программа, не указано, Очная)</t>
    </r>
  </si>
  <si>
    <r>
      <t>Реализация основных общеобразовательных программ начального общего образования (</t>
    </r>
    <r>
      <rPr>
        <b/>
        <sz val="12"/>
        <color indexed="8"/>
        <rFont val="Times New Roman"/>
        <family val="1"/>
        <charset val="204"/>
      </rPr>
      <t>С задержкой психического развития, не указано, Очная)</t>
    </r>
  </si>
  <si>
    <t>МБОУ Гимназия № 7</t>
  </si>
  <si>
    <t>Фактическое значение за  2019 год, (К1фi, К2фi&lt;2&gt;)</t>
  </si>
  <si>
    <t>ОЦЕНКА ВЫПОЛНЕНИЯ МУНИЦИПАЛЬНОГО ЗАДАНИЯ  ЗА  2019 ГОД по МБОУ Гимназия № 7</t>
  </si>
  <si>
    <t>МАОУ Гимназия № 11</t>
  </si>
  <si>
    <t>ОЦЕНКА ВЫПОЛНЕНИЯ МУНИЦИПАЛЬНОГО ЗАДАНИЯ   ЗА  2019 ГОД по МАОУ Гимназия № 11</t>
  </si>
  <si>
    <t>МАОУ Гимназия № 15</t>
  </si>
  <si>
    <t>ОЦЕНКА ВЫПОЛНЕНИЯ МУНИЦИПАЛЬНОГО ЗАДАНИЯ   ЗА  2019 ГОД по МАОУ Гимназия № 15</t>
  </si>
  <si>
    <t>МБОУ Лицей № 3</t>
  </si>
  <si>
    <t>ОЦЕНКА ВЫПОЛНЕНИЯ МУНИЦИПАЛЬНОГО ЗАДАНИЯ  ЗА  2019 ГОД по МАОУ  Лицей № 3</t>
  </si>
  <si>
    <t>МАОУ Лицей № 12</t>
  </si>
  <si>
    <t>ОЦЕНКА ВЫПОЛНЕНИЯ МУНИЦИПАЛЬНОГО ЗАДАНИЯ  ЗА  2019 ГОД по МАОУ  Лицей № 12</t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</si>
  <si>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от 3 до 8, группы полного дня)</t>
    </r>
  </si>
  <si>
    <r>
      <t xml:space="preserve">Присмотр и уход </t>
    </r>
    <r>
      <rPr>
        <b/>
        <sz val="12"/>
        <color indexed="8"/>
        <rFont val="Times New Roman"/>
        <family val="1"/>
        <charset val="204"/>
      </rPr>
      <t>(Физические лица, от 3 до 8, ГКП)</t>
    </r>
  </si>
  <si>
    <r>
      <t>Реализация основных общеобразовательных программ дошкольного образования</t>
    </r>
    <r>
      <rPr>
        <b/>
        <sz val="12"/>
        <color indexed="8"/>
        <rFont val="Times New Roman"/>
        <family val="1"/>
        <charset val="204"/>
      </rPr>
      <t xml:space="preserve"> (Не указано, не указано, от 3 до 8, группа полного дня)</t>
    </r>
  </si>
  <si>
    <t>МБОУ СШ № 13</t>
  </si>
  <si>
    <t>ОЦЕНКА ВЫПОЛНЕНИЯ МУНИЦИПАЛЬНОГО ЗАДАНИЯ  ЗА  2019 ГОД по МБОУ  СШ № 13</t>
  </si>
  <si>
    <t>МБОУ СШ № 16</t>
  </si>
  <si>
    <t>ОЦЕНКА ВЫПОЛНЕНИЯ МУНИЦИПАЛЬНОГО ЗАДАНИЯ  ЗА  2019 ГОД по МБОУ  СШ № 16</t>
  </si>
  <si>
    <t>МБОУ СШ № 31</t>
  </si>
  <si>
    <t>ОЦЕНКА ВЫПОЛНЕНИЯ МУНИЦИПАЛЬНОГО ЗАДАНИЯ  ЗА  2019 ГОД по МБОУ  СШ № 31</t>
  </si>
  <si>
    <t>Пропуски занятий по болезни</t>
  </si>
  <si>
    <t>МБОУ СШ № 44</t>
  </si>
  <si>
    <t>ОЦЕНКА ВЫПОЛНЕНИЯ МУНИЦИПАЛЬНОГО ЗАДАНИЯ   ЗА  2019 ГОД по МБОУ  СШ № 44</t>
  </si>
  <si>
    <t>МБОУ СШ № 47</t>
  </si>
  <si>
    <t>ОЦЕНКА ВЫПОЛНЕНИЯ МУНИЦИПАЛЬНОГО ЗАДАНИЯ   ЗА  2019 ГОД по МБОУ  СШ № 47</t>
  </si>
  <si>
    <t>МБОУ СШ № 50</t>
  </si>
  <si>
    <t>ОЦЕНКА ВЫПОЛНЕНИЯ МУНИЦИПАЛЬНОГО ЗАДАНИЯ ЗА  2019 ГОД по МБОУ  СШ № 50</t>
  </si>
  <si>
    <t>МБОУ СШ № 53</t>
  </si>
  <si>
    <t>ОЦЕНКА ВЫПОЛНЕНИЯ МУНИЦИПАЛЬНОГО ЗАДАНИЯ  ЗА  2019 ГОД по МБОУ  СШ № 53</t>
  </si>
  <si>
    <t>МБОУ СШ № 64</t>
  </si>
  <si>
    <t>ОЦЕНКА ВЫПОЛНЕНИЯ МУНИЦИПАЛЬНОГО ЗАДАНИЯ   ЗА  2019 ГОД по МБОУ  СШ № 64</t>
  </si>
  <si>
    <t>МБОУ СШ № 65</t>
  </si>
  <si>
    <t>ОЦЕНКА ВЫПОЛНЕНИЯ МУНИЦИПАЛЬНОГО ЗАДАНИЯ   ЗА  2019 ГОД по МБОУ  СШ № 65</t>
  </si>
  <si>
    <t>МБОУ СШ № 79</t>
  </si>
  <si>
    <t>ОЦЕНКА ВЫПОЛНЕНИЯ МУНИЦИПАЛЬНОГО ЗАДАНИЯ  ЗА  2019 ГОД по МБОУ  СШ № 79</t>
  </si>
  <si>
    <t>МБОУ СШ № 88</t>
  </si>
  <si>
    <t>ОЦЕНКА ВЫПОЛНЕНИЯ МУНИЦИПАЛЬНОГО ЗАДАНИЯ   ЗА  2019 ГОД по МБОУ  СШ № 88</t>
  </si>
  <si>
    <t>МБОУ СШ № 89</t>
  </si>
  <si>
    <t>ОЦЕНКА ВЫПОЛНЕНИЯ МУНИЦИПАЛЬНОГО ЗАДАНИЯ  ЗА  2019 ГОД по МБОУ  СШ № 89</t>
  </si>
  <si>
    <t>МБОУ СШ № 94</t>
  </si>
  <si>
    <t>ОЦЕНКА ВЫПОЛНЕНИЯ МУНИЦИПАЛЬНОГО ЗАДАНИЯ  ЗА  2019 ГОД по МБОУ  СШ № 94</t>
  </si>
  <si>
    <r>
      <t xml:space="preserve">Реализация основных общеобразовательных программ дошкольного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 , ОВЗ, от 3 до 8, группа полного дня)</t>
    </r>
  </si>
  <si>
    <t>Пропуски учащихся по болезни.</t>
  </si>
  <si>
    <t>МАОУ СШ № 148</t>
  </si>
  <si>
    <t>ОЦЕНКА ВЫПОЛНЕНИЯ МУНИЦИПАЛЬНОГО ЗАДАНИЯ  ЗА  2019 ГОД по МАОУ  СШ № 148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</si>
</sst>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#,##0_р_."/>
    <numFmt numFmtId="167" formatCode="000000"/>
    <numFmt numFmtId="168" formatCode="[$-419]0%"/>
    <numFmt numFmtId="169" formatCode="#,##0.000"/>
  </numFmts>
  <fonts count="5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8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5" tint="0.59999389629810485"/>
      <name val="Times New Roman"/>
      <family val="1"/>
      <charset val="204"/>
    </font>
    <font>
      <sz val="12"/>
      <color rgb="FF002060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6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rgb="FFFFFF00"/>
        <bgColor indexed="26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68" fontId="37" fillId="0" borderId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404">
    <xf numFmtId="0" fontId="0" fillId="0" borderId="0" xfId="0"/>
    <xf numFmtId="49" fontId="4" fillId="0" borderId="1" xfId="0" applyNumberFormat="1" applyFont="1" applyFill="1" applyBorder="1" applyAlignment="1">
      <alignment vertical="top" wrapText="1"/>
    </xf>
    <xf numFmtId="49" fontId="4" fillId="0" borderId="0" xfId="0" applyNumberFormat="1" applyFont="1" applyFill="1" applyBorder="1" applyAlignment="1">
      <alignment horizontal="right" vertical="center" wrapText="1"/>
    </xf>
    <xf numFmtId="49" fontId="4" fillId="0" borderId="2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vertical="top" wrapText="1"/>
    </xf>
    <xf numFmtId="0" fontId="4" fillId="0" borderId="1" xfId="0" applyFont="1" applyFill="1" applyBorder="1"/>
    <xf numFmtId="0" fontId="4" fillId="0" borderId="2" xfId="0" applyFont="1" applyFill="1" applyBorder="1" applyAlignment="1">
      <alignment wrapText="1"/>
    </xf>
    <xf numFmtId="0" fontId="4" fillId="0" borderId="2" xfId="0" applyFont="1" applyFill="1" applyBorder="1" applyAlignment="1">
      <alignment vertical="top" wrapText="1"/>
    </xf>
    <xf numFmtId="0" fontId="4" fillId="0" borderId="2" xfId="0" applyFont="1" applyFill="1" applyBorder="1"/>
    <xf numFmtId="165" fontId="4" fillId="0" borderId="1" xfId="0" applyNumberFormat="1" applyFont="1" applyFill="1" applyBorder="1" applyAlignment="1">
      <alignment horizontal="center" wrapText="1"/>
    </xf>
    <xf numFmtId="0" fontId="4" fillId="0" borderId="3" xfId="0" quotePrefix="1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wrapText="1"/>
    </xf>
    <xf numFmtId="2" fontId="4" fillId="0" borderId="0" xfId="0" applyNumberFormat="1" applyFont="1" applyFill="1" applyAlignment="1">
      <alignment horizontal="center" vertical="top"/>
    </xf>
    <xf numFmtId="14" fontId="4" fillId="0" borderId="0" xfId="0" applyNumberFormat="1" applyFont="1" applyFill="1" applyAlignment="1">
      <alignment horizontal="center" vertical="top"/>
    </xf>
    <xf numFmtId="165" fontId="4" fillId="0" borderId="0" xfId="0" applyNumberFormat="1" applyFont="1" applyFill="1" applyBorder="1" applyAlignment="1">
      <alignment horizontal="center" wrapText="1"/>
    </xf>
    <xf numFmtId="0" fontId="4" fillId="0" borderId="0" xfId="0" applyFont="1" applyFill="1"/>
    <xf numFmtId="165" fontId="4" fillId="0" borderId="1" xfId="0" applyNumberFormat="1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center" vertical="top"/>
    </xf>
    <xf numFmtId="3" fontId="4" fillId="0" borderId="0" xfId="0" applyNumberFormat="1" applyFont="1" applyFill="1"/>
    <xf numFmtId="0" fontId="4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 vertical="top"/>
    </xf>
    <xf numFmtId="165" fontId="4" fillId="0" borderId="0" xfId="0" applyNumberFormat="1" applyFont="1" applyFill="1"/>
    <xf numFmtId="165" fontId="4" fillId="0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165" fontId="4" fillId="0" borderId="2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top" wrapText="1"/>
    </xf>
    <xf numFmtId="164" fontId="4" fillId="0" borderId="1" xfId="6" applyNumberFormat="1" applyFont="1" applyFill="1" applyBorder="1" applyAlignment="1" applyProtection="1">
      <alignment horizontal="center" wrapText="1"/>
    </xf>
    <xf numFmtId="164" fontId="4" fillId="0" borderId="1" xfId="0" applyNumberFormat="1" applyFont="1" applyFill="1" applyBorder="1" applyAlignment="1">
      <alignment horizontal="center"/>
    </xf>
    <xf numFmtId="49" fontId="4" fillId="0" borderId="0" xfId="0" applyNumberFormat="1" applyFont="1" applyFill="1"/>
    <xf numFmtId="0" fontId="4" fillId="0" borderId="0" xfId="0" applyFont="1" applyFill="1" applyBorder="1" applyAlignment="1">
      <alignment horizontal="center" vertical="top" wrapText="1"/>
    </xf>
    <xf numFmtId="1" fontId="4" fillId="0" borderId="1" xfId="0" applyNumberFormat="1" applyFont="1" applyFill="1" applyBorder="1" applyAlignment="1">
      <alignment horizontal="center" wrapText="1"/>
    </xf>
    <xf numFmtId="164" fontId="4" fillId="0" borderId="2" xfId="0" applyNumberFormat="1" applyFont="1" applyFill="1" applyBorder="1" applyAlignment="1">
      <alignment horizontal="center" vertical="top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165" fontId="5" fillId="0" borderId="1" xfId="6" applyNumberFormat="1" applyFont="1" applyFill="1" applyBorder="1" applyAlignment="1">
      <alignment horizontal="center" wrapText="1"/>
    </xf>
    <xf numFmtId="164" fontId="5" fillId="0" borderId="1" xfId="6" applyNumberFormat="1" applyFont="1" applyFill="1" applyBorder="1" applyAlignment="1" applyProtection="1">
      <alignment horizontal="center" wrapText="1"/>
    </xf>
    <xf numFmtId="164" fontId="5" fillId="0" borderId="1" xfId="0" applyNumberFormat="1" applyFont="1" applyFill="1" applyBorder="1" applyAlignment="1">
      <alignment horizontal="center" vertical="top" wrapText="1"/>
    </xf>
    <xf numFmtId="164" fontId="5" fillId="0" borderId="1" xfId="6" applyNumberFormat="1" applyFont="1" applyFill="1" applyBorder="1" applyAlignment="1">
      <alignment horizontal="center" wrapText="1"/>
    </xf>
    <xf numFmtId="164" fontId="4" fillId="0" borderId="1" xfId="0" applyNumberFormat="1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top" wrapText="1"/>
    </xf>
    <xf numFmtId="164" fontId="5" fillId="0" borderId="2" xfId="0" applyNumberFormat="1" applyFont="1" applyFill="1" applyBorder="1" applyAlignment="1">
      <alignment horizontal="center" vertical="top" wrapText="1"/>
    </xf>
    <xf numFmtId="164" fontId="5" fillId="0" borderId="2" xfId="0" applyNumberFormat="1" applyFont="1" applyFill="1" applyBorder="1" applyAlignment="1">
      <alignment vertical="top" wrapText="1"/>
    </xf>
    <xf numFmtId="165" fontId="5" fillId="0" borderId="2" xfId="6" applyNumberFormat="1" applyFont="1" applyFill="1" applyBorder="1" applyAlignment="1" applyProtection="1">
      <alignment horizontal="center" wrapText="1"/>
    </xf>
    <xf numFmtId="164" fontId="5" fillId="0" borderId="2" xfId="6" applyNumberFormat="1" applyFont="1" applyFill="1" applyBorder="1" applyAlignment="1" applyProtection="1">
      <alignment horizontal="center" wrapText="1"/>
    </xf>
    <xf numFmtId="0" fontId="4" fillId="0" borderId="2" xfId="0" applyFont="1" applyFill="1" applyBorder="1" applyAlignment="1">
      <alignment horizontal="center" wrapText="1"/>
    </xf>
    <xf numFmtId="1" fontId="4" fillId="0" borderId="2" xfId="0" applyNumberFormat="1" applyFont="1" applyFill="1" applyBorder="1" applyAlignment="1">
      <alignment horizontal="center" wrapText="1"/>
    </xf>
    <xf numFmtId="165" fontId="5" fillId="0" borderId="1" xfId="6" applyNumberFormat="1" applyFont="1" applyFill="1" applyBorder="1" applyAlignment="1" applyProtection="1">
      <alignment horizontal="center" wrapText="1"/>
    </xf>
    <xf numFmtId="0" fontId="5" fillId="0" borderId="1" xfId="0" applyFont="1" applyFill="1" applyBorder="1" applyAlignment="1">
      <alignment vertical="top" wrapText="1"/>
    </xf>
    <xf numFmtId="165" fontId="5" fillId="0" borderId="1" xfId="0" applyNumberFormat="1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center" vertical="top" wrapText="1"/>
    </xf>
    <xf numFmtId="165" fontId="5" fillId="0" borderId="4" xfId="6" applyNumberFormat="1" applyFont="1" applyFill="1" applyBorder="1" applyAlignment="1" applyProtection="1">
      <alignment horizontal="center" wrapText="1"/>
    </xf>
    <xf numFmtId="165" fontId="5" fillId="0" borderId="0" xfId="6" applyNumberFormat="1" applyFont="1" applyFill="1" applyBorder="1" applyAlignment="1" applyProtection="1">
      <alignment horizontal="center" wrapText="1"/>
    </xf>
    <xf numFmtId="0" fontId="4" fillId="0" borderId="5" xfId="0" applyFont="1" applyFill="1" applyBorder="1"/>
    <xf numFmtId="165" fontId="4" fillId="0" borderId="4" xfId="0" applyNumberFormat="1" applyFont="1" applyFill="1" applyBorder="1" applyAlignment="1">
      <alignment horizontal="center" wrapText="1"/>
    </xf>
    <xf numFmtId="165" fontId="5" fillId="2" borderId="1" xfId="6" applyNumberFormat="1" applyFont="1" applyFill="1" applyBorder="1" applyAlignment="1">
      <alignment horizontal="center" wrapText="1"/>
    </xf>
    <xf numFmtId="165" fontId="4" fillId="0" borderId="1" xfId="0" applyNumberFormat="1" applyFont="1" applyBorder="1" applyAlignment="1">
      <alignment horizontal="center" wrapText="1"/>
    </xf>
    <xf numFmtId="165" fontId="5" fillId="3" borderId="1" xfId="6" applyNumberFormat="1" applyFont="1" applyFill="1" applyBorder="1" applyAlignment="1" applyProtection="1">
      <alignment horizontal="center" wrapText="1"/>
    </xf>
    <xf numFmtId="166" fontId="4" fillId="0" borderId="3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166" fontId="5" fillId="0" borderId="3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166" fontId="5" fillId="0" borderId="4" xfId="0" applyNumberFormat="1" applyFont="1" applyFill="1" applyBorder="1" applyAlignment="1">
      <alignment horizontal="center" vertical="center" wrapText="1"/>
    </xf>
    <xf numFmtId="166" fontId="5" fillId="0" borderId="2" xfId="0" applyNumberFormat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wrapText="1"/>
    </xf>
    <xf numFmtId="0" fontId="4" fillId="2" borderId="6" xfId="1" applyFont="1" applyFill="1" applyBorder="1" applyAlignment="1">
      <alignment vertical="top" wrapText="1"/>
    </xf>
    <xf numFmtId="0" fontId="4" fillId="2" borderId="6" xfId="1" applyFont="1" applyFill="1" applyBorder="1" applyAlignment="1">
      <alignment vertical="top"/>
    </xf>
    <xf numFmtId="165" fontId="4" fillId="2" borderId="6" xfId="8" applyNumberFormat="1" applyFont="1" applyFill="1" applyBorder="1" applyAlignment="1">
      <alignment horizontal="center" vertical="top" wrapText="1"/>
    </xf>
    <xf numFmtId="165" fontId="4" fillId="2" borderId="6" xfId="8" applyNumberFormat="1" applyFont="1" applyFill="1" applyBorder="1" applyAlignment="1" applyProtection="1">
      <alignment horizontal="center" vertical="top" wrapText="1"/>
    </xf>
    <xf numFmtId="164" fontId="4" fillId="2" borderId="1" xfId="8" applyNumberFormat="1" applyFont="1" applyFill="1" applyBorder="1" applyAlignment="1" applyProtection="1">
      <alignment horizontal="center" vertical="top" wrapText="1"/>
    </xf>
    <xf numFmtId="0" fontId="4" fillId="2" borderId="1" xfId="1" applyFont="1" applyFill="1" applyBorder="1" applyAlignment="1">
      <alignment vertical="top" wrapText="1"/>
    </xf>
    <xf numFmtId="0" fontId="4" fillId="2" borderId="1" xfId="1" applyFont="1" applyFill="1" applyBorder="1" applyAlignment="1">
      <alignment vertical="top"/>
    </xf>
    <xf numFmtId="165" fontId="4" fillId="2" borderId="1" xfId="8" applyNumberFormat="1" applyFont="1" applyFill="1" applyBorder="1" applyAlignment="1">
      <alignment horizontal="center" vertical="top" wrapText="1"/>
    </xf>
    <xf numFmtId="165" fontId="4" fillId="2" borderId="1" xfId="8" applyNumberFormat="1" applyFont="1" applyFill="1" applyBorder="1" applyAlignment="1" applyProtection="1">
      <alignment horizontal="center" vertical="top" wrapText="1"/>
    </xf>
    <xf numFmtId="0" fontId="4" fillId="2" borderId="7" xfId="1" applyFont="1" applyFill="1" applyBorder="1" applyAlignment="1">
      <alignment vertical="top" wrapText="1"/>
    </xf>
    <xf numFmtId="49" fontId="4" fillId="2" borderId="7" xfId="1" applyNumberFormat="1" applyFont="1" applyFill="1" applyBorder="1" applyAlignment="1">
      <alignment vertical="top" wrapText="1"/>
    </xf>
    <xf numFmtId="0" fontId="4" fillId="2" borderId="7" xfId="1" applyFont="1" applyFill="1" applyBorder="1" applyAlignment="1">
      <alignment vertical="top"/>
    </xf>
    <xf numFmtId="164" fontId="4" fillId="2" borderId="7" xfId="8" applyNumberFormat="1" applyFont="1" applyFill="1" applyBorder="1" applyAlignment="1" applyProtection="1">
      <alignment horizontal="center" vertical="top" wrapText="1"/>
    </xf>
    <xf numFmtId="0" fontId="5" fillId="2" borderId="6" xfId="1" applyFont="1" applyFill="1" applyBorder="1" applyAlignment="1">
      <alignment wrapText="1"/>
    </xf>
    <xf numFmtId="0" fontId="5" fillId="2" borderId="6" xfId="1" applyFont="1" applyFill="1" applyBorder="1" applyAlignment="1">
      <alignment vertical="top" wrapText="1"/>
    </xf>
    <xf numFmtId="0" fontId="5" fillId="2" borderId="6" xfId="1" applyFont="1" applyFill="1" applyBorder="1"/>
    <xf numFmtId="165" fontId="5" fillId="2" borderId="6" xfId="8" applyNumberFormat="1" applyFont="1" applyFill="1" applyBorder="1" applyAlignment="1">
      <alignment horizontal="center" wrapText="1"/>
    </xf>
    <xf numFmtId="164" fontId="5" fillId="3" borderId="6" xfId="8" applyNumberFormat="1" applyFont="1" applyFill="1" applyBorder="1" applyAlignment="1" applyProtection="1">
      <alignment horizontal="center" wrapText="1"/>
    </xf>
    <xf numFmtId="0" fontId="5" fillId="2" borderId="1" xfId="1" applyFont="1" applyFill="1" applyBorder="1" applyAlignment="1">
      <alignment wrapText="1"/>
    </xf>
    <xf numFmtId="0" fontId="5" fillId="2" borderId="1" xfId="1" applyFont="1" applyFill="1" applyBorder="1"/>
    <xf numFmtId="165" fontId="5" fillId="2" borderId="1" xfId="8" applyNumberFormat="1" applyFont="1" applyFill="1" applyBorder="1" applyAlignment="1">
      <alignment horizontal="center" wrapText="1"/>
    </xf>
    <xf numFmtId="164" fontId="5" fillId="3" borderId="1" xfId="8" applyNumberFormat="1" applyFont="1" applyFill="1" applyBorder="1" applyAlignment="1" applyProtection="1">
      <alignment horizontal="center" wrapText="1"/>
    </xf>
    <xf numFmtId="0" fontId="5" fillId="2" borderId="7" xfId="1" applyFont="1" applyFill="1" applyBorder="1" applyAlignment="1">
      <alignment wrapText="1"/>
    </xf>
    <xf numFmtId="0" fontId="5" fillId="2" borderId="7" xfId="1" applyFont="1" applyFill="1" applyBorder="1"/>
    <xf numFmtId="0" fontId="4" fillId="2" borderId="7" xfId="1" applyFont="1" applyFill="1" applyBorder="1" applyAlignment="1">
      <alignment horizontal="center" wrapText="1"/>
    </xf>
    <xf numFmtId="2" fontId="4" fillId="2" borderId="7" xfId="1" applyNumberFormat="1" applyFont="1" applyFill="1" applyBorder="1" applyAlignment="1">
      <alignment horizontal="center" wrapText="1"/>
    </xf>
    <xf numFmtId="164" fontId="5" fillId="3" borderId="7" xfId="8" applyNumberFormat="1" applyFont="1" applyFill="1" applyBorder="1" applyAlignment="1" applyProtection="1">
      <alignment horizontal="center" wrapText="1"/>
    </xf>
    <xf numFmtId="4" fontId="4" fillId="2" borderId="7" xfId="1" applyNumberFormat="1" applyFont="1" applyFill="1" applyBorder="1" applyAlignment="1">
      <alignment horizontal="center" wrapText="1"/>
    </xf>
    <xf numFmtId="165" fontId="5" fillId="3" borderId="6" xfId="8" applyNumberFormat="1" applyFont="1" applyFill="1" applyBorder="1" applyAlignment="1" applyProtection="1">
      <alignment horizontal="center" wrapText="1"/>
    </xf>
    <xf numFmtId="165" fontId="5" fillId="3" borderId="1" xfId="8" applyNumberFormat="1" applyFont="1" applyFill="1" applyBorder="1" applyAlignment="1" applyProtection="1">
      <alignment horizontal="center" wrapText="1"/>
    </xf>
    <xf numFmtId="165" fontId="5" fillId="4" borderId="6" xfId="8" applyNumberFormat="1" applyFont="1" applyFill="1" applyBorder="1" applyAlignment="1">
      <alignment horizontal="center" wrapText="1"/>
    </xf>
    <xf numFmtId="165" fontId="5" fillId="4" borderId="1" xfId="8" applyNumberFormat="1" applyFont="1" applyFill="1" applyBorder="1" applyAlignment="1">
      <alignment horizontal="center" wrapText="1"/>
    </xf>
    <xf numFmtId="165" fontId="4" fillId="2" borderId="7" xfId="1" applyNumberFormat="1" applyFont="1" applyFill="1" applyBorder="1" applyAlignment="1">
      <alignment horizontal="center" vertical="top" wrapText="1"/>
    </xf>
    <xf numFmtId="164" fontId="4" fillId="2" borderId="6" xfId="8" applyNumberFormat="1" applyFont="1" applyFill="1" applyBorder="1" applyAlignment="1" applyProtection="1">
      <alignment horizontal="center" vertical="top" wrapText="1"/>
    </xf>
    <xf numFmtId="0" fontId="4" fillId="2" borderId="7" xfId="1" applyFont="1" applyFill="1" applyBorder="1" applyAlignment="1">
      <alignment horizontal="center" vertical="top" wrapText="1"/>
    </xf>
    <xf numFmtId="2" fontId="4" fillId="2" borderId="7" xfId="1" applyNumberFormat="1" applyFont="1" applyFill="1" applyBorder="1" applyAlignment="1">
      <alignment horizontal="center" vertical="top" wrapText="1"/>
    </xf>
    <xf numFmtId="0" fontId="4" fillId="2" borderId="6" xfId="3" applyFont="1" applyFill="1" applyBorder="1" applyAlignment="1">
      <alignment vertical="top" wrapText="1"/>
    </xf>
    <xf numFmtId="0" fontId="4" fillId="2" borderId="6" xfId="3" applyFont="1" applyFill="1" applyBorder="1" applyAlignment="1">
      <alignment vertical="top"/>
    </xf>
    <xf numFmtId="2" fontId="4" fillId="2" borderId="1" xfId="9" applyNumberFormat="1" applyFont="1" applyFill="1" applyBorder="1" applyAlignment="1" applyProtection="1">
      <alignment horizontal="center" vertical="top" wrapText="1"/>
    </xf>
    <xf numFmtId="0" fontId="4" fillId="2" borderId="1" xfId="3" applyFont="1" applyFill="1" applyBorder="1" applyAlignment="1">
      <alignment vertical="top" wrapText="1"/>
    </xf>
    <xf numFmtId="0" fontId="4" fillId="2" borderId="1" xfId="3" applyFont="1" applyFill="1" applyBorder="1" applyAlignment="1">
      <alignment vertical="top"/>
    </xf>
    <xf numFmtId="164" fontId="5" fillId="3" borderId="1" xfId="9" applyNumberFormat="1" applyFont="1" applyFill="1" applyBorder="1" applyAlignment="1" applyProtection="1">
      <alignment horizontal="center" wrapText="1"/>
    </xf>
    <xf numFmtId="0" fontId="4" fillId="2" borderId="7" xfId="3" applyFont="1" applyFill="1" applyBorder="1" applyAlignment="1">
      <alignment vertical="top" wrapText="1"/>
    </xf>
    <xf numFmtId="49" fontId="4" fillId="2" borderId="1" xfId="0" applyNumberFormat="1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164" fontId="4" fillId="2" borderId="7" xfId="9" applyNumberFormat="1" applyFont="1" applyFill="1" applyBorder="1" applyAlignment="1" applyProtection="1">
      <alignment horizontal="center" vertical="top" wrapText="1"/>
    </xf>
    <xf numFmtId="164" fontId="4" fillId="2" borderId="1" xfId="9" applyNumberFormat="1" applyFont="1" applyFill="1" applyBorder="1" applyAlignment="1" applyProtection="1">
      <alignment horizontal="center" vertical="top" wrapText="1"/>
    </xf>
    <xf numFmtId="0" fontId="5" fillId="2" borderId="6" xfId="3" applyFont="1" applyFill="1" applyBorder="1" applyAlignment="1">
      <alignment wrapText="1"/>
    </xf>
    <xf numFmtId="0" fontId="5" fillId="2" borderId="6" xfId="3" applyFont="1" applyFill="1" applyBorder="1" applyAlignment="1">
      <alignment vertical="top" wrapText="1"/>
    </xf>
    <xf numFmtId="0" fontId="5" fillId="2" borderId="6" xfId="3" applyFont="1" applyFill="1" applyBorder="1"/>
    <xf numFmtId="2" fontId="5" fillId="3" borderId="1" xfId="9" applyNumberFormat="1" applyFont="1" applyFill="1" applyBorder="1" applyAlignment="1" applyProtection="1">
      <alignment horizontal="center" vertical="center" wrapText="1"/>
    </xf>
    <xf numFmtId="0" fontId="5" fillId="2" borderId="1" xfId="3" applyFont="1" applyFill="1" applyBorder="1" applyAlignment="1">
      <alignment wrapText="1"/>
    </xf>
    <xf numFmtId="0" fontId="5" fillId="2" borderId="1" xfId="3" applyFont="1" applyFill="1" applyBorder="1"/>
    <xf numFmtId="0" fontId="5" fillId="2" borderId="7" xfId="3" applyFont="1" applyFill="1" applyBorder="1" applyAlignment="1">
      <alignment wrapText="1"/>
    </xf>
    <xf numFmtId="0" fontId="5" fillId="2" borderId="1" xfId="0" applyFont="1" applyFill="1" applyBorder="1" applyAlignment="1">
      <alignment wrapText="1"/>
    </xf>
    <xf numFmtId="164" fontId="5" fillId="3" borderId="7" xfId="9" applyNumberFormat="1" applyFont="1" applyFill="1" applyBorder="1" applyAlignment="1" applyProtection="1">
      <alignment horizontal="center" wrapText="1"/>
    </xf>
    <xf numFmtId="1" fontId="4" fillId="2" borderId="7" xfId="1" applyNumberFormat="1" applyFont="1" applyFill="1" applyBorder="1" applyAlignment="1">
      <alignment horizontal="center" vertical="top" wrapText="1"/>
    </xf>
    <xf numFmtId="164" fontId="4" fillId="2" borderId="1" xfId="8" applyNumberFormat="1" applyFont="1" applyFill="1" applyBorder="1" applyAlignment="1" applyProtection="1">
      <alignment horizontal="center" wrapText="1"/>
    </xf>
    <xf numFmtId="3" fontId="4" fillId="2" borderId="6" xfId="8" applyNumberFormat="1" applyFont="1" applyFill="1" applyBorder="1" applyAlignment="1">
      <alignment horizontal="center" vertical="top" wrapText="1"/>
    </xf>
    <xf numFmtId="3" fontId="5" fillId="2" borderId="6" xfId="8" applyNumberFormat="1" applyFont="1" applyFill="1" applyBorder="1" applyAlignment="1">
      <alignment horizontal="center" wrapText="1"/>
    </xf>
    <xf numFmtId="1" fontId="4" fillId="2" borderId="7" xfId="1" applyNumberFormat="1" applyFont="1" applyFill="1" applyBorder="1" applyAlignment="1">
      <alignment horizontal="center" wrapText="1"/>
    </xf>
    <xf numFmtId="0" fontId="4" fillId="0" borderId="1" xfId="1" applyFont="1" applyFill="1" applyBorder="1" applyAlignment="1">
      <alignment horizontal="center" wrapText="1"/>
    </xf>
    <xf numFmtId="0" fontId="4" fillId="0" borderId="6" xfId="1" applyFont="1" applyFill="1" applyBorder="1" applyAlignment="1">
      <alignment vertical="top" wrapText="1"/>
    </xf>
    <xf numFmtId="0" fontId="4" fillId="0" borderId="6" xfId="1" applyFont="1" applyFill="1" applyBorder="1" applyAlignment="1">
      <alignment vertical="top"/>
    </xf>
    <xf numFmtId="165" fontId="4" fillId="0" borderId="6" xfId="8" applyNumberFormat="1" applyFont="1" applyFill="1" applyBorder="1" applyAlignment="1">
      <alignment horizontal="center" vertical="top" wrapText="1"/>
    </xf>
    <xf numFmtId="164" fontId="4" fillId="0" borderId="6" xfId="8" applyNumberFormat="1" applyFont="1" applyFill="1" applyBorder="1" applyAlignment="1" applyProtection="1">
      <alignment horizontal="center" vertical="top" wrapText="1"/>
    </xf>
    <xf numFmtId="164" fontId="4" fillId="0" borderId="1" xfId="8" applyNumberFormat="1" applyFont="1" applyFill="1" applyBorder="1" applyAlignment="1" applyProtection="1">
      <alignment horizontal="center"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1" xfId="1" applyFont="1" applyFill="1" applyBorder="1" applyAlignment="1">
      <alignment vertical="top"/>
    </xf>
    <xf numFmtId="165" fontId="4" fillId="0" borderId="1" xfId="8" applyNumberFormat="1" applyFont="1" applyFill="1" applyBorder="1" applyAlignment="1">
      <alignment horizontal="center" vertical="top" wrapText="1"/>
    </xf>
    <xf numFmtId="0" fontId="4" fillId="0" borderId="7" xfId="1" applyFont="1" applyFill="1" applyBorder="1" applyAlignment="1">
      <alignment vertical="top" wrapText="1"/>
    </xf>
    <xf numFmtId="49" fontId="4" fillId="0" borderId="7" xfId="1" applyNumberFormat="1" applyFont="1" applyFill="1" applyBorder="1" applyAlignment="1">
      <alignment vertical="top" wrapText="1"/>
    </xf>
    <xf numFmtId="0" fontId="4" fillId="0" borderId="7" xfId="1" applyFont="1" applyFill="1" applyBorder="1" applyAlignment="1">
      <alignment vertical="top"/>
    </xf>
    <xf numFmtId="2" fontId="4" fillId="0" borderId="7" xfId="1" applyNumberFormat="1" applyFont="1" applyFill="1" applyBorder="1" applyAlignment="1">
      <alignment horizontal="center" vertical="top" wrapText="1"/>
    </xf>
    <xf numFmtId="164" fontId="4" fillId="0" borderId="7" xfId="8" applyNumberFormat="1" applyFont="1" applyFill="1" applyBorder="1" applyAlignment="1" applyProtection="1">
      <alignment horizontal="center" vertical="top" wrapText="1"/>
    </xf>
    <xf numFmtId="0" fontId="5" fillId="0" borderId="6" xfId="1" applyFont="1" applyBorder="1" applyAlignment="1">
      <alignment wrapText="1"/>
    </xf>
    <xf numFmtId="0" fontId="5" fillId="0" borderId="6" xfId="1" applyFont="1" applyFill="1" applyBorder="1" applyAlignment="1">
      <alignment vertical="top" wrapText="1"/>
    </xf>
    <xf numFmtId="0" fontId="5" fillId="0" borderId="6" xfId="1" applyFont="1" applyBorder="1"/>
    <xf numFmtId="0" fontId="5" fillId="0" borderId="1" xfId="1" applyFont="1" applyBorder="1" applyAlignment="1">
      <alignment wrapText="1"/>
    </xf>
    <xf numFmtId="0" fontId="5" fillId="0" borderId="1" xfId="1" applyFont="1" applyBorder="1"/>
    <xf numFmtId="0" fontId="5" fillId="0" borderId="7" xfId="1" applyFont="1" applyBorder="1" applyAlignment="1">
      <alignment wrapText="1"/>
    </xf>
    <xf numFmtId="0" fontId="5" fillId="0" borderId="7" xfId="1" applyFont="1" applyBorder="1"/>
    <xf numFmtId="0" fontId="4" fillId="0" borderId="7" xfId="1" applyFont="1" applyBorder="1" applyAlignment="1">
      <alignment horizontal="center" wrapText="1"/>
    </xf>
    <xf numFmtId="2" fontId="4" fillId="0" borderId="7" xfId="1" applyNumberFormat="1" applyFont="1" applyBorder="1" applyAlignment="1">
      <alignment horizontal="center" wrapText="1"/>
    </xf>
    <xf numFmtId="0" fontId="5" fillId="0" borderId="6" xfId="1" applyFont="1" applyFill="1" applyBorder="1" applyAlignment="1">
      <alignment wrapText="1"/>
    </xf>
    <xf numFmtId="0" fontId="5" fillId="0" borderId="6" xfId="1" applyFont="1" applyFill="1" applyBorder="1"/>
    <xf numFmtId="165" fontId="5" fillId="0" borderId="6" xfId="8" applyNumberFormat="1" applyFont="1" applyFill="1" applyBorder="1" applyAlignment="1">
      <alignment horizontal="center" wrapText="1"/>
    </xf>
    <xf numFmtId="164" fontId="5" fillId="0" borderId="6" xfId="8" applyNumberFormat="1" applyFont="1" applyFill="1" applyBorder="1" applyAlignment="1" applyProtection="1">
      <alignment horizontal="center" wrapText="1"/>
    </xf>
    <xf numFmtId="0" fontId="5" fillId="0" borderId="1" xfId="1" applyFont="1" applyFill="1" applyBorder="1" applyAlignment="1">
      <alignment wrapText="1"/>
    </xf>
    <xf numFmtId="0" fontId="5" fillId="0" borderId="1" xfId="1" applyFont="1" applyFill="1" applyBorder="1"/>
    <xf numFmtId="165" fontId="5" fillId="0" borderId="1" xfId="8" applyNumberFormat="1" applyFont="1" applyFill="1" applyBorder="1" applyAlignment="1">
      <alignment horizontal="center" wrapText="1"/>
    </xf>
    <xf numFmtId="164" fontId="5" fillId="0" borderId="1" xfId="8" applyNumberFormat="1" applyFont="1" applyFill="1" applyBorder="1" applyAlignment="1" applyProtection="1">
      <alignment horizontal="center" wrapText="1"/>
    </xf>
    <xf numFmtId="0" fontId="5" fillId="0" borderId="7" xfId="1" applyFont="1" applyFill="1" applyBorder="1" applyAlignment="1">
      <alignment wrapText="1"/>
    </xf>
    <xf numFmtId="0" fontId="5" fillId="0" borderId="7" xfId="1" applyFont="1" applyFill="1" applyBorder="1"/>
    <xf numFmtId="2" fontId="4" fillId="0" borderId="7" xfId="1" applyNumberFormat="1" applyFont="1" applyFill="1" applyBorder="1" applyAlignment="1">
      <alignment horizontal="center" wrapText="1"/>
    </xf>
    <xf numFmtId="164" fontId="5" fillId="0" borderId="7" xfId="8" applyNumberFormat="1" applyFont="1" applyFill="1" applyBorder="1" applyAlignment="1" applyProtection="1">
      <alignment horizontal="center" wrapText="1"/>
    </xf>
    <xf numFmtId="0" fontId="4" fillId="0" borderId="7" xfId="1" applyFont="1" applyFill="1" applyBorder="1" applyAlignment="1">
      <alignment horizontal="center" wrapText="1"/>
    </xf>
    <xf numFmtId="0" fontId="4" fillId="0" borderId="7" xfId="1" applyFont="1" applyFill="1" applyBorder="1" applyAlignment="1">
      <alignment horizontal="center" vertical="top" wrapText="1"/>
    </xf>
    <xf numFmtId="1" fontId="4" fillId="0" borderId="7" xfId="1" applyNumberFormat="1" applyFont="1" applyFill="1" applyBorder="1" applyAlignment="1">
      <alignment horizontal="center" vertical="top" wrapText="1"/>
    </xf>
    <xf numFmtId="1" fontId="4" fillId="0" borderId="7" xfId="1" applyNumberFormat="1" applyFont="1" applyFill="1" applyBorder="1" applyAlignment="1">
      <alignment horizontal="center" wrapText="1"/>
    </xf>
    <xf numFmtId="0" fontId="4" fillId="0" borderId="6" xfId="3" applyFont="1" applyFill="1" applyBorder="1" applyAlignment="1">
      <alignment vertical="top" wrapText="1"/>
    </xf>
    <xf numFmtId="0" fontId="4" fillId="0" borderId="6" xfId="3" applyFont="1" applyFill="1" applyBorder="1" applyAlignment="1">
      <alignment vertical="top"/>
    </xf>
    <xf numFmtId="0" fontId="4" fillId="0" borderId="1" xfId="3" applyFont="1" applyFill="1" applyBorder="1" applyAlignment="1">
      <alignment vertical="top" wrapText="1"/>
    </xf>
    <xf numFmtId="0" fontId="4" fillId="0" borderId="1" xfId="3" applyFont="1" applyFill="1" applyBorder="1" applyAlignment="1">
      <alignment vertical="top"/>
    </xf>
    <xf numFmtId="0" fontId="4" fillId="0" borderId="7" xfId="3" applyFont="1" applyFill="1" applyBorder="1" applyAlignment="1">
      <alignment vertical="top" wrapText="1"/>
    </xf>
    <xf numFmtId="164" fontId="4" fillId="0" borderId="7" xfId="9" applyNumberFormat="1" applyFont="1" applyFill="1" applyBorder="1" applyAlignment="1" applyProtection="1">
      <alignment horizontal="center" vertical="top" wrapText="1"/>
    </xf>
    <xf numFmtId="0" fontId="5" fillId="0" borderId="6" xfId="3" applyFont="1" applyFill="1" applyBorder="1" applyAlignment="1">
      <alignment wrapText="1"/>
    </xf>
    <xf numFmtId="0" fontId="5" fillId="0" borderId="6" xfId="3" applyFont="1" applyFill="1" applyBorder="1" applyAlignment="1">
      <alignment vertical="top" wrapText="1"/>
    </xf>
    <xf numFmtId="0" fontId="5" fillId="0" borderId="6" xfId="3" applyFont="1" applyFill="1" applyBorder="1"/>
    <xf numFmtId="2" fontId="5" fillId="0" borderId="1" xfId="9" applyNumberFormat="1" applyFont="1" applyFill="1" applyBorder="1" applyAlignment="1" applyProtection="1">
      <alignment horizontal="center" vertical="center" wrapText="1"/>
    </xf>
    <xf numFmtId="0" fontId="5" fillId="0" borderId="1" xfId="3" applyFont="1" applyFill="1" applyBorder="1" applyAlignment="1">
      <alignment wrapText="1"/>
    </xf>
    <xf numFmtId="0" fontId="5" fillId="0" borderId="1" xfId="3" applyFont="1" applyFill="1" applyBorder="1"/>
    <xf numFmtId="164" fontId="5" fillId="0" borderId="1" xfId="9" applyNumberFormat="1" applyFont="1" applyFill="1" applyBorder="1" applyAlignment="1" applyProtection="1">
      <alignment horizontal="center" wrapText="1"/>
    </xf>
    <xf numFmtId="0" fontId="5" fillId="0" borderId="7" xfId="3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3" fontId="5" fillId="0" borderId="6" xfId="8" applyNumberFormat="1" applyFont="1" applyFill="1" applyBorder="1" applyAlignment="1">
      <alignment horizontal="center" wrapText="1"/>
    </xf>
    <xf numFmtId="164" fontId="5" fillId="0" borderId="7" xfId="9" applyNumberFormat="1" applyFont="1" applyFill="1" applyBorder="1" applyAlignment="1" applyProtection="1">
      <alignment horizontal="center" wrapText="1"/>
    </xf>
    <xf numFmtId="0" fontId="5" fillId="0" borderId="6" xfId="3" applyFont="1" applyBorder="1" applyAlignment="1">
      <alignment wrapText="1"/>
    </xf>
    <xf numFmtId="0" fontId="5" fillId="0" borderId="6" xfId="3" applyFont="1" applyBorder="1"/>
    <xf numFmtId="0" fontId="5" fillId="0" borderId="1" xfId="3" applyFont="1" applyBorder="1" applyAlignment="1">
      <alignment wrapText="1"/>
    </xf>
    <xf numFmtId="0" fontId="5" fillId="0" borderId="1" xfId="3" applyFont="1" applyBorder="1"/>
    <xf numFmtId="0" fontId="5" fillId="0" borderId="7" xfId="3" applyFont="1" applyBorder="1" applyAlignment="1">
      <alignment wrapText="1"/>
    </xf>
    <xf numFmtId="0" fontId="5" fillId="0" borderId="1" xfId="0" applyFont="1" applyBorder="1" applyAlignment="1">
      <alignment wrapText="1"/>
    </xf>
    <xf numFmtId="3" fontId="4" fillId="0" borderId="6" xfId="8" applyNumberFormat="1" applyFont="1" applyFill="1" applyBorder="1" applyAlignment="1">
      <alignment horizontal="center" vertical="top" wrapText="1"/>
    </xf>
    <xf numFmtId="164" fontId="5" fillId="3" borderId="6" xfId="9" applyNumberFormat="1" applyFont="1" applyFill="1" applyBorder="1" applyAlignment="1" applyProtection="1">
      <alignment horizontal="center" wrapText="1"/>
    </xf>
    <xf numFmtId="164" fontId="5" fillId="0" borderId="6" xfId="9" applyNumberFormat="1" applyFont="1" applyFill="1" applyBorder="1" applyAlignment="1" applyProtection="1">
      <alignment horizontal="center" wrapText="1"/>
    </xf>
    <xf numFmtId="1" fontId="5" fillId="0" borderId="6" xfId="8" applyNumberFormat="1" applyFont="1" applyFill="1" applyBorder="1" applyAlignment="1">
      <alignment horizontal="center" wrapText="1"/>
    </xf>
    <xf numFmtId="0" fontId="5" fillId="0" borderId="6" xfId="1" applyFont="1" applyBorder="1" applyAlignment="1">
      <alignment vertical="top" wrapText="1"/>
    </xf>
    <xf numFmtId="49" fontId="4" fillId="0" borderId="7" xfId="1" applyNumberFormat="1" applyFont="1" applyBorder="1" applyAlignment="1">
      <alignment vertical="top" wrapText="1"/>
    </xf>
    <xf numFmtId="4" fontId="4" fillId="0" borderId="7" xfId="1" applyNumberFormat="1" applyFont="1" applyFill="1" applyBorder="1" applyAlignment="1">
      <alignment horizontal="center" wrapText="1"/>
    </xf>
    <xf numFmtId="0" fontId="5" fillId="0" borderId="6" xfId="3" applyFont="1" applyBorder="1" applyAlignment="1">
      <alignment vertical="top" wrapText="1"/>
    </xf>
    <xf numFmtId="49" fontId="4" fillId="0" borderId="1" xfId="0" applyNumberFormat="1" applyFont="1" applyBorder="1" applyAlignment="1">
      <alignment vertical="top" wrapText="1"/>
    </xf>
    <xf numFmtId="3" fontId="4" fillId="0" borderId="7" xfId="1" applyNumberFormat="1" applyFont="1" applyFill="1" applyBorder="1" applyAlignment="1">
      <alignment horizontal="center" vertical="top" wrapText="1"/>
    </xf>
    <xf numFmtId="0" fontId="5" fillId="0" borderId="6" xfId="2" applyFont="1" applyFill="1" applyBorder="1" applyAlignment="1">
      <alignment wrapText="1"/>
    </xf>
    <xf numFmtId="0" fontId="5" fillId="0" borderId="6" xfId="2" applyFont="1" applyFill="1" applyBorder="1" applyAlignment="1">
      <alignment vertical="top" wrapText="1"/>
    </xf>
    <xf numFmtId="0" fontId="5" fillId="0" borderId="6" xfId="2" applyFont="1" applyFill="1" applyBorder="1"/>
    <xf numFmtId="0" fontId="5" fillId="0" borderId="1" xfId="2" applyFont="1" applyFill="1" applyBorder="1" applyAlignment="1">
      <alignment wrapText="1"/>
    </xf>
    <xf numFmtId="0" fontId="5" fillId="0" borderId="1" xfId="2" applyFont="1" applyFill="1" applyBorder="1" applyAlignment="1">
      <alignment vertical="top" wrapText="1"/>
    </xf>
    <xf numFmtId="0" fontId="5" fillId="0" borderId="1" xfId="2" applyFont="1" applyFill="1" applyBorder="1"/>
    <xf numFmtId="0" fontId="5" fillId="0" borderId="7" xfId="2" applyFont="1" applyFill="1" applyBorder="1" applyAlignment="1">
      <alignment wrapText="1"/>
    </xf>
    <xf numFmtId="49" fontId="4" fillId="0" borderId="7" xfId="2" applyNumberFormat="1" applyFont="1" applyFill="1" applyBorder="1" applyAlignment="1">
      <alignment vertical="top" wrapText="1"/>
    </xf>
    <xf numFmtId="0" fontId="5" fillId="0" borderId="7" xfId="2" applyFont="1" applyFill="1" applyBorder="1"/>
    <xf numFmtId="164" fontId="4" fillId="0" borderId="6" xfId="9" applyNumberFormat="1" applyFont="1" applyFill="1" applyBorder="1" applyAlignment="1" applyProtection="1">
      <alignment horizontal="center" wrapText="1"/>
    </xf>
    <xf numFmtId="0" fontId="5" fillId="0" borderId="6" xfId="4" applyFont="1" applyFill="1" applyBorder="1" applyAlignment="1">
      <alignment wrapText="1"/>
    </xf>
    <xf numFmtId="0" fontId="5" fillId="0" borderId="6" xfId="4" applyFont="1" applyFill="1" applyBorder="1" applyAlignment="1">
      <alignment vertical="top" wrapText="1"/>
    </xf>
    <xf numFmtId="0" fontId="5" fillId="0" borderId="6" xfId="4" applyFont="1" applyFill="1" applyBorder="1"/>
    <xf numFmtId="0" fontId="5" fillId="0" borderId="1" xfId="4" applyFont="1" applyFill="1" applyBorder="1" applyAlignment="1">
      <alignment wrapText="1"/>
    </xf>
    <xf numFmtId="0" fontId="5" fillId="0" borderId="1" xfId="4" applyFont="1" applyFill="1" applyBorder="1"/>
    <xf numFmtId="0" fontId="5" fillId="0" borderId="1" xfId="4" applyFont="1" applyFill="1" applyBorder="1" applyAlignment="1">
      <alignment vertical="top" wrapText="1"/>
    </xf>
    <xf numFmtId="0" fontId="5" fillId="0" borderId="7" xfId="4" applyFont="1" applyFill="1" applyBorder="1" applyAlignment="1">
      <alignment wrapText="1"/>
    </xf>
    <xf numFmtId="49" fontId="4" fillId="0" borderId="7" xfId="4" applyNumberFormat="1" applyFont="1" applyFill="1" applyBorder="1" applyAlignment="1">
      <alignment vertical="top" wrapText="1"/>
    </xf>
    <xf numFmtId="0" fontId="5" fillId="0" borderId="7" xfId="4" applyFont="1" applyFill="1" applyBorder="1"/>
    <xf numFmtId="164" fontId="4" fillId="0" borderId="1" xfId="9" applyNumberFormat="1" applyFont="1" applyFill="1" applyBorder="1" applyAlignment="1" applyProtection="1">
      <alignment horizontal="center" wrapText="1"/>
    </xf>
    <xf numFmtId="164" fontId="5" fillId="0" borderId="3" xfId="9" applyNumberFormat="1" applyFont="1" applyFill="1" applyBorder="1" applyAlignment="1" applyProtection="1">
      <alignment horizontal="center" wrapText="1"/>
    </xf>
    <xf numFmtId="49" fontId="8" fillId="0" borderId="8" xfId="1" applyNumberFormat="1" applyFont="1" applyFill="1" applyBorder="1" applyAlignment="1">
      <alignment horizontal="center" vertical="top" wrapText="1"/>
    </xf>
    <xf numFmtId="0" fontId="4" fillId="2" borderId="1" xfId="1" applyFont="1" applyFill="1" applyBorder="1" applyAlignment="1">
      <alignment horizontal="center" vertical="top"/>
    </xf>
    <xf numFmtId="0" fontId="4" fillId="0" borderId="1" xfId="1" applyFont="1" applyFill="1" applyBorder="1" applyAlignment="1">
      <alignment horizontal="center" vertical="top"/>
    </xf>
    <xf numFmtId="0" fontId="5" fillId="2" borderId="1" xfId="1" applyFont="1" applyFill="1" applyBorder="1" applyAlignment="1">
      <alignment horizontal="center"/>
    </xf>
    <xf numFmtId="0" fontId="5" fillId="2" borderId="1" xfId="5" applyFont="1" applyFill="1" applyBorder="1" applyAlignment="1">
      <alignment wrapText="1"/>
    </xf>
    <xf numFmtId="0" fontId="5" fillId="2" borderId="1" xfId="5" applyFont="1" applyFill="1" applyBorder="1" applyAlignment="1">
      <alignment vertical="top" wrapText="1"/>
    </xf>
    <xf numFmtId="0" fontId="5" fillId="2" borderId="1" xfId="5" applyFont="1" applyFill="1" applyBorder="1"/>
    <xf numFmtId="4" fontId="5" fillId="2" borderId="1" xfId="6" applyNumberFormat="1" applyFont="1" applyFill="1" applyBorder="1" applyAlignment="1">
      <alignment horizontal="center" wrapText="1"/>
    </xf>
    <xf numFmtId="164" fontId="5" fillId="3" borderId="1" xfId="6" applyNumberFormat="1" applyFont="1" applyFill="1" applyBorder="1" applyAlignment="1" applyProtection="1">
      <alignment horizontal="center" wrapText="1"/>
    </xf>
    <xf numFmtId="49" fontId="4" fillId="2" borderId="1" xfId="5" applyNumberFormat="1" applyFont="1" applyFill="1" applyBorder="1" applyAlignment="1">
      <alignment vertical="top" wrapText="1"/>
    </xf>
    <xf numFmtId="2" fontId="5" fillId="3" borderId="1" xfId="6" applyNumberFormat="1" applyFont="1" applyFill="1" applyBorder="1" applyAlignment="1" applyProtection="1">
      <alignment horizontal="center" vertical="center" wrapText="1"/>
    </xf>
    <xf numFmtId="0" fontId="5" fillId="2" borderId="0" xfId="5" applyFont="1" applyFill="1"/>
    <xf numFmtId="0" fontId="5" fillId="2" borderId="0" xfId="5" applyFont="1" applyFill="1" applyAlignment="1">
      <alignment horizontal="right"/>
    </xf>
    <xf numFmtId="0" fontId="4" fillId="0" borderId="3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vertical="top" wrapText="1"/>
    </xf>
    <xf numFmtId="164" fontId="4" fillId="0" borderId="2" xfId="0" applyNumberFormat="1" applyFont="1" applyFill="1" applyBorder="1" applyAlignment="1">
      <alignment horizontal="center" wrapText="1"/>
    </xf>
    <xf numFmtId="165" fontId="4" fillId="0" borderId="2" xfId="6" applyNumberFormat="1" applyFont="1" applyFill="1" applyBorder="1" applyAlignment="1" applyProtection="1">
      <alignment horizontal="center" wrapText="1"/>
    </xf>
    <xf numFmtId="165" fontId="4" fillId="0" borderId="4" xfId="6" applyNumberFormat="1" applyFont="1" applyFill="1" applyBorder="1" applyAlignment="1" applyProtection="1">
      <alignment horizontal="center" wrapText="1"/>
    </xf>
    <xf numFmtId="0" fontId="4" fillId="0" borderId="9" xfId="0" applyFont="1" applyFill="1" applyBorder="1" applyAlignment="1"/>
    <xf numFmtId="0" fontId="4" fillId="0" borderId="9" xfId="0" quotePrefix="1" applyFont="1" applyFill="1" applyBorder="1" applyAlignment="1">
      <alignment horizontal="center" vertical="top" wrapText="1"/>
    </xf>
    <xf numFmtId="0" fontId="4" fillId="0" borderId="10" xfId="0" quotePrefix="1" applyFont="1" applyFill="1" applyBorder="1" applyAlignment="1">
      <alignment horizontal="center" vertical="top" wrapText="1"/>
    </xf>
    <xf numFmtId="165" fontId="4" fillId="0" borderId="2" xfId="0" applyNumberFormat="1" applyFont="1" applyFill="1" applyBorder="1" applyAlignment="1">
      <alignment horizontal="center" wrapText="1"/>
    </xf>
    <xf numFmtId="165" fontId="4" fillId="0" borderId="1" xfId="6" applyNumberFormat="1" applyFont="1" applyFill="1" applyBorder="1" applyAlignment="1" applyProtection="1">
      <alignment horizontal="center" wrapText="1"/>
    </xf>
    <xf numFmtId="49" fontId="4" fillId="0" borderId="1" xfId="0" applyNumberFormat="1" applyFont="1" applyFill="1" applyBorder="1" applyAlignment="1">
      <alignment horizontal="center" vertical="top" wrapText="1"/>
    </xf>
    <xf numFmtId="2" fontId="4" fillId="2" borderId="11" xfId="1" applyNumberFormat="1" applyFont="1" applyFill="1" applyBorder="1" applyAlignment="1">
      <alignment horizontal="center" wrapText="1"/>
    </xf>
    <xf numFmtId="2" fontId="4" fillId="2" borderId="11" xfId="1" applyNumberFormat="1" applyFont="1" applyFill="1" applyBorder="1" applyAlignment="1">
      <alignment horizontal="center" vertical="top" wrapText="1"/>
    </xf>
    <xf numFmtId="164" fontId="5" fillId="3" borderId="12" xfId="9" applyNumberFormat="1" applyFont="1" applyFill="1" applyBorder="1" applyAlignment="1" applyProtection="1">
      <alignment horizontal="center" wrapText="1"/>
    </xf>
    <xf numFmtId="164" fontId="5" fillId="3" borderId="12" xfId="8" applyNumberFormat="1" applyFont="1" applyFill="1" applyBorder="1" applyAlignment="1" applyProtection="1">
      <alignment horizontal="center" wrapText="1"/>
    </xf>
    <xf numFmtId="2" fontId="4" fillId="0" borderId="11" xfId="1" applyNumberFormat="1" applyFont="1" applyFill="1" applyBorder="1" applyAlignment="1">
      <alignment horizontal="center" vertical="top" wrapText="1"/>
    </xf>
    <xf numFmtId="164" fontId="4" fillId="0" borderId="12" xfId="8" applyNumberFormat="1" applyFont="1" applyFill="1" applyBorder="1" applyAlignment="1" applyProtection="1">
      <alignment horizontal="center" vertical="top" wrapText="1"/>
    </xf>
    <xf numFmtId="2" fontId="4" fillId="0" borderId="11" xfId="3" applyNumberFormat="1" applyFont="1" applyFill="1" applyBorder="1" applyAlignment="1">
      <alignment horizontal="center" vertical="top" wrapText="1"/>
    </xf>
    <xf numFmtId="164" fontId="4" fillId="0" borderId="12" xfId="9" applyNumberFormat="1" applyFont="1" applyFill="1" applyBorder="1" applyAlignment="1" applyProtection="1">
      <alignment horizontal="center" vertical="top" wrapText="1"/>
    </xf>
    <xf numFmtId="2" fontId="4" fillId="0" borderId="11" xfId="3" applyNumberFormat="1" applyFont="1" applyFill="1" applyBorder="1" applyAlignment="1">
      <alignment horizontal="center" wrapText="1"/>
    </xf>
    <xf numFmtId="2" fontId="4" fillId="0" borderId="11" xfId="1" applyNumberFormat="1" applyFont="1" applyFill="1" applyBorder="1" applyAlignment="1">
      <alignment horizontal="center" wrapText="1"/>
    </xf>
    <xf numFmtId="49" fontId="4" fillId="2" borderId="11" xfId="3" applyNumberFormat="1" applyFont="1" applyFill="1" applyBorder="1" applyAlignment="1">
      <alignment horizontal="center" vertical="top" wrapText="1"/>
    </xf>
    <xf numFmtId="49" fontId="4" fillId="2" borderId="9" xfId="3" applyNumberFormat="1" applyFont="1" applyFill="1" applyBorder="1" applyAlignment="1">
      <alignment horizontal="center" vertical="top" wrapText="1"/>
    </xf>
    <xf numFmtId="49" fontId="4" fillId="2" borderId="13" xfId="3" applyNumberFormat="1" applyFont="1" applyFill="1" applyBorder="1" applyAlignment="1">
      <alignment horizontal="center" vertical="top" wrapText="1"/>
    </xf>
    <xf numFmtId="49" fontId="4" fillId="2" borderId="8" xfId="1" applyNumberFormat="1" applyFont="1" applyFill="1" applyBorder="1" applyAlignment="1">
      <alignment horizontal="center" vertical="top" wrapText="1"/>
    </xf>
    <xf numFmtId="49" fontId="4" fillId="2" borderId="14" xfId="1" applyNumberFormat="1" applyFont="1" applyFill="1" applyBorder="1" applyAlignment="1">
      <alignment horizontal="center" vertical="top" wrapText="1"/>
    </xf>
    <xf numFmtId="49" fontId="4" fillId="2" borderId="15" xfId="1" applyNumberFormat="1" applyFont="1" applyFill="1" applyBorder="1" applyAlignment="1">
      <alignment horizontal="center" vertical="top" wrapText="1"/>
    </xf>
    <xf numFmtId="164" fontId="5" fillId="0" borderId="12" xfId="9" applyNumberFormat="1" applyFont="1" applyFill="1" applyBorder="1" applyAlignment="1" applyProtection="1">
      <alignment horizontal="center" wrapText="1"/>
    </xf>
    <xf numFmtId="49" fontId="6" fillId="2" borderId="8" xfId="1" applyNumberFormat="1" applyFont="1" applyFill="1" applyBorder="1" applyAlignment="1">
      <alignment horizontal="center" vertical="top" wrapText="1"/>
    </xf>
    <xf numFmtId="49" fontId="6" fillId="2" borderId="14" xfId="1" applyNumberFormat="1" applyFont="1" applyFill="1" applyBorder="1" applyAlignment="1">
      <alignment horizontal="center" vertical="top" wrapText="1"/>
    </xf>
    <xf numFmtId="49" fontId="6" fillId="2" borderId="15" xfId="1" applyNumberFormat="1" applyFont="1" applyFill="1" applyBorder="1" applyAlignment="1">
      <alignment horizontal="center" vertical="top" wrapText="1"/>
    </xf>
    <xf numFmtId="164" fontId="5" fillId="0" borderId="12" xfId="8" applyNumberFormat="1" applyFont="1" applyFill="1" applyBorder="1" applyAlignment="1" applyProtection="1">
      <alignment horizontal="center" wrapText="1"/>
    </xf>
    <xf numFmtId="49" fontId="8" fillId="2" borderId="8" xfId="1" applyNumberFormat="1" applyFont="1" applyFill="1" applyBorder="1" applyAlignment="1">
      <alignment horizontal="center" vertical="top" wrapText="1"/>
    </xf>
    <xf numFmtId="49" fontId="8" fillId="2" borderId="14" xfId="1" applyNumberFormat="1" applyFont="1" applyFill="1" applyBorder="1" applyAlignment="1">
      <alignment horizontal="center" vertical="top" wrapText="1"/>
    </xf>
    <xf numFmtId="49" fontId="8" fillId="2" borderId="15" xfId="1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>
      <alignment horizontal="center" vertical="top" wrapText="1"/>
    </xf>
    <xf numFmtId="49" fontId="4" fillId="2" borderId="9" xfId="0" applyNumberFormat="1" applyFont="1" applyFill="1" applyBorder="1" applyAlignment="1">
      <alignment horizontal="center" vertical="top" wrapText="1"/>
    </xf>
    <xf numFmtId="49" fontId="4" fillId="2" borderId="13" xfId="0" applyNumberFormat="1" applyFont="1" applyFill="1" applyBorder="1" applyAlignment="1">
      <alignment horizontal="center" vertical="top" wrapText="1"/>
    </xf>
    <xf numFmtId="165" fontId="4" fillId="2" borderId="6" xfId="8" applyNumberFormat="1" applyFont="1" applyFill="1" applyBorder="1" applyAlignment="1">
      <alignment horizontal="center" wrapText="1"/>
    </xf>
    <xf numFmtId="165" fontId="4" fillId="2" borderId="6" xfId="8" applyNumberFormat="1" applyFont="1" applyFill="1" applyBorder="1" applyAlignment="1" applyProtection="1">
      <alignment horizontal="center" wrapText="1"/>
    </xf>
    <xf numFmtId="165" fontId="4" fillId="2" borderId="1" xfId="8" applyNumberFormat="1" applyFont="1" applyFill="1" applyBorder="1" applyAlignment="1">
      <alignment horizontal="center" wrapText="1"/>
    </xf>
    <xf numFmtId="165" fontId="4" fillId="2" borderId="1" xfId="8" applyNumberFormat="1" applyFont="1" applyFill="1" applyBorder="1" applyAlignment="1" applyProtection="1">
      <alignment horizontal="center" wrapText="1"/>
    </xf>
    <xf numFmtId="164" fontId="4" fillId="2" borderId="7" xfId="8" applyNumberFormat="1" applyFont="1" applyFill="1" applyBorder="1" applyAlignment="1" applyProtection="1">
      <alignment horizontal="center" wrapText="1"/>
    </xf>
    <xf numFmtId="164" fontId="4" fillId="2" borderId="7" xfId="9" applyNumberFormat="1" applyFont="1" applyFill="1" applyBorder="1" applyAlignment="1" applyProtection="1">
      <alignment horizontal="center" wrapText="1"/>
    </xf>
    <xf numFmtId="165" fontId="4" fillId="0" borderId="6" xfId="8" applyNumberFormat="1" applyFont="1" applyFill="1" applyBorder="1" applyAlignment="1">
      <alignment horizontal="center" wrapText="1"/>
    </xf>
    <xf numFmtId="164" fontId="4" fillId="0" borderId="6" xfId="8" applyNumberFormat="1" applyFont="1" applyFill="1" applyBorder="1" applyAlignment="1" applyProtection="1">
      <alignment horizontal="center" wrapText="1"/>
    </xf>
    <xf numFmtId="165" fontId="4" fillId="0" borderId="1" xfId="8" applyNumberFormat="1" applyFont="1" applyFill="1" applyBorder="1" applyAlignment="1">
      <alignment horizontal="center" wrapText="1"/>
    </xf>
    <xf numFmtId="164" fontId="4" fillId="0" borderId="1" xfId="8" applyNumberFormat="1" applyFont="1" applyFill="1" applyBorder="1" applyAlignment="1" applyProtection="1">
      <alignment horizontal="center" wrapText="1"/>
    </xf>
    <xf numFmtId="164" fontId="4" fillId="0" borderId="7" xfId="8" applyNumberFormat="1" applyFont="1" applyFill="1" applyBorder="1" applyAlignment="1" applyProtection="1">
      <alignment horizontal="center" wrapText="1"/>
    </xf>
    <xf numFmtId="1" fontId="4" fillId="0" borderId="6" xfId="8" applyNumberFormat="1" applyFont="1" applyFill="1" applyBorder="1" applyAlignment="1">
      <alignment horizontal="center" wrapText="1"/>
    </xf>
    <xf numFmtId="164" fontId="4" fillId="0" borderId="7" xfId="9" applyNumberFormat="1" applyFont="1" applyFill="1" applyBorder="1" applyAlignment="1" applyProtection="1">
      <alignment horizontal="center" wrapText="1"/>
    </xf>
    <xf numFmtId="164" fontId="4" fillId="2" borderId="6" xfId="8" applyNumberFormat="1" applyFont="1" applyFill="1" applyBorder="1" applyAlignment="1" applyProtection="1">
      <alignment horizontal="center" wrapText="1"/>
    </xf>
    <xf numFmtId="3" fontId="4" fillId="2" borderId="6" xfId="8" applyNumberFormat="1" applyFont="1" applyFill="1" applyBorder="1" applyAlignment="1">
      <alignment horizontal="center" wrapText="1"/>
    </xf>
    <xf numFmtId="3" fontId="4" fillId="0" borderId="6" xfId="8" applyNumberFormat="1" applyFont="1" applyFill="1" applyBorder="1" applyAlignment="1">
      <alignment horizontal="center" wrapText="1"/>
    </xf>
    <xf numFmtId="0" fontId="5" fillId="0" borderId="0" xfId="0" applyFont="1" applyFill="1"/>
    <xf numFmtId="0" fontId="4" fillId="0" borderId="0" xfId="0" applyFont="1" applyFill="1" applyAlignment="1">
      <alignment vertical="top"/>
    </xf>
    <xf numFmtId="1" fontId="4" fillId="0" borderId="0" xfId="0" applyNumberFormat="1" applyFont="1" applyFill="1"/>
    <xf numFmtId="165" fontId="9" fillId="0" borderId="0" xfId="0" applyNumberFormat="1" applyFont="1" applyFill="1"/>
    <xf numFmtId="0" fontId="9" fillId="0" borderId="0" xfId="0" applyFont="1" applyFill="1"/>
    <xf numFmtId="165" fontId="5" fillId="0" borderId="0" xfId="0" applyNumberFormat="1" applyFont="1" applyFill="1"/>
    <xf numFmtId="0" fontId="9" fillId="0" borderId="0" xfId="0" applyFont="1"/>
    <xf numFmtId="0" fontId="5" fillId="0" borderId="0" xfId="1" applyFont="1" applyBorder="1" applyAlignment="1">
      <alignment horizontal="center" wrapText="1"/>
    </xf>
    <xf numFmtId="0" fontId="4" fillId="0" borderId="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horizontal="center" wrapText="1"/>
    </xf>
    <xf numFmtId="0" fontId="8" fillId="0" borderId="0" xfId="0" applyFont="1" applyFill="1" applyAlignment="1">
      <alignment vertical="top"/>
    </xf>
    <xf numFmtId="1" fontId="9" fillId="0" borderId="0" xfId="0" applyNumberFormat="1" applyFont="1"/>
    <xf numFmtId="0" fontId="5" fillId="0" borderId="0" xfId="0" applyFont="1"/>
    <xf numFmtId="2" fontId="5" fillId="2" borderId="9" xfId="1" applyNumberFormat="1" applyFont="1" applyFill="1" applyBorder="1" applyAlignment="1">
      <alignment horizontal="center"/>
    </xf>
    <xf numFmtId="2" fontId="5" fillId="2" borderId="10" xfId="1" applyNumberFormat="1" applyFont="1" applyFill="1" applyBorder="1" applyAlignment="1">
      <alignment horizontal="center"/>
    </xf>
    <xf numFmtId="2" fontId="4" fillId="2" borderId="9" xfId="1" applyNumberFormat="1" applyFont="1" applyFill="1" applyBorder="1" applyAlignment="1">
      <alignment horizontal="center" vertical="top"/>
    </xf>
    <xf numFmtId="2" fontId="4" fillId="2" borderId="10" xfId="1" applyNumberFormat="1" applyFont="1" applyFill="1" applyBorder="1" applyAlignment="1">
      <alignment horizontal="center" vertical="top"/>
    </xf>
    <xf numFmtId="0" fontId="4" fillId="2" borderId="0" xfId="1" applyFont="1" applyFill="1" applyBorder="1" applyAlignment="1">
      <alignment horizontal="center" vertical="top" wrapText="1"/>
    </xf>
    <xf numFmtId="0" fontId="5" fillId="2" borderId="0" xfId="1" applyFont="1" applyFill="1" applyBorder="1" applyAlignment="1">
      <alignment horizontal="center" wrapText="1"/>
    </xf>
    <xf numFmtId="2" fontId="4" fillId="2" borderId="9" xfId="1" applyNumberFormat="1" applyFont="1" applyFill="1" applyBorder="1" applyAlignment="1">
      <alignment horizontal="center"/>
    </xf>
    <xf numFmtId="2" fontId="4" fillId="2" borderId="10" xfId="1" applyNumberFormat="1" applyFont="1" applyFill="1" applyBorder="1" applyAlignment="1">
      <alignment horizontal="center"/>
    </xf>
    <xf numFmtId="0" fontId="8" fillId="0" borderId="0" xfId="0" applyFont="1" applyFill="1"/>
    <xf numFmtId="0" fontId="4" fillId="0" borderId="16" xfId="1" applyFont="1" applyFill="1" applyBorder="1" applyAlignment="1">
      <alignment horizontal="center" vertical="top" wrapText="1"/>
    </xf>
    <xf numFmtId="2" fontId="5" fillId="0" borderId="9" xfId="1" applyNumberFormat="1" applyFont="1" applyBorder="1" applyAlignment="1">
      <alignment horizontal="center"/>
    </xf>
    <xf numFmtId="0" fontId="5" fillId="0" borderId="17" xfId="1" applyFont="1" applyBorder="1" applyAlignment="1">
      <alignment horizontal="center" wrapText="1"/>
    </xf>
    <xf numFmtId="2" fontId="5" fillId="0" borderId="10" xfId="1" applyNumberFormat="1" applyFont="1" applyBorder="1" applyAlignment="1">
      <alignment horizontal="center"/>
    </xf>
    <xf numFmtId="0" fontId="5" fillId="0" borderId="16" xfId="1" applyFont="1" applyBorder="1" applyAlignment="1">
      <alignment horizontal="center" wrapText="1"/>
    </xf>
    <xf numFmtId="2" fontId="5" fillId="0" borderId="9" xfId="1" applyNumberFormat="1" applyFont="1" applyFill="1" applyBorder="1" applyAlignment="1">
      <alignment horizontal="center"/>
    </xf>
    <xf numFmtId="0" fontId="5" fillId="0" borderId="17" xfId="1" applyFont="1" applyFill="1" applyBorder="1" applyAlignment="1">
      <alignment horizontal="center" wrapText="1"/>
    </xf>
    <xf numFmtId="2" fontId="5" fillId="0" borderId="10" xfId="1" applyNumberFormat="1" applyFont="1" applyFill="1" applyBorder="1" applyAlignment="1">
      <alignment horizontal="center"/>
    </xf>
    <xf numFmtId="0" fontId="5" fillId="0" borderId="16" xfId="1" applyFont="1" applyFill="1" applyBorder="1" applyAlignment="1">
      <alignment horizontal="center" wrapText="1"/>
    </xf>
    <xf numFmtId="2" fontId="4" fillId="0" borderId="9" xfId="1" applyNumberFormat="1" applyFont="1" applyFill="1" applyBorder="1" applyAlignment="1">
      <alignment horizontal="center" vertical="top"/>
    </xf>
    <xf numFmtId="0" fontId="4" fillId="0" borderId="17" xfId="1" applyFont="1" applyFill="1" applyBorder="1" applyAlignment="1">
      <alignment horizontal="center" vertical="top" wrapText="1"/>
    </xf>
    <xf numFmtId="2" fontId="4" fillId="0" borderId="10" xfId="1" applyNumberFormat="1" applyFont="1" applyFill="1" applyBorder="1" applyAlignment="1">
      <alignment horizontal="center" vertical="top"/>
    </xf>
    <xf numFmtId="2" fontId="4" fillId="0" borderId="9" xfId="3" applyNumberFormat="1" applyFont="1" applyFill="1" applyBorder="1" applyAlignment="1">
      <alignment horizontal="center" vertical="top"/>
    </xf>
    <xf numFmtId="0" fontId="4" fillId="0" borderId="17" xfId="3" applyFont="1" applyFill="1" applyBorder="1" applyAlignment="1">
      <alignment horizontal="center" vertical="top" wrapText="1"/>
    </xf>
    <xf numFmtId="2" fontId="4" fillId="0" borderId="10" xfId="3" applyNumberFormat="1" applyFont="1" applyFill="1" applyBorder="1" applyAlignment="1">
      <alignment horizontal="center" vertical="top"/>
    </xf>
    <xf numFmtId="2" fontId="5" fillId="0" borderId="9" xfId="3" applyNumberFormat="1" applyFont="1" applyBorder="1" applyAlignment="1">
      <alignment horizontal="center"/>
    </xf>
    <xf numFmtId="0" fontId="5" fillId="0" borderId="17" xfId="3" applyFont="1" applyBorder="1" applyAlignment="1">
      <alignment horizontal="center" wrapText="1"/>
    </xf>
    <xf numFmtId="2" fontId="5" fillId="0" borderId="10" xfId="3" applyNumberFormat="1" applyFont="1" applyBorder="1" applyAlignment="1">
      <alignment horizontal="center"/>
    </xf>
    <xf numFmtId="0" fontId="5" fillId="0" borderId="16" xfId="3" applyFont="1" applyBorder="1" applyAlignment="1">
      <alignment horizontal="center" wrapText="1"/>
    </xf>
    <xf numFmtId="2" fontId="5" fillId="0" borderId="0" xfId="0" applyNumberFormat="1" applyFont="1" applyFill="1"/>
    <xf numFmtId="165" fontId="4" fillId="0" borderId="0" xfId="0" applyNumberFormat="1" applyFont="1" applyFill="1" applyBorder="1"/>
    <xf numFmtId="0" fontId="9" fillId="0" borderId="0" xfId="0" applyFont="1" applyFill="1" applyBorder="1"/>
    <xf numFmtId="0" fontId="4" fillId="0" borderId="1" xfId="0" applyFont="1" applyFill="1" applyBorder="1" applyAlignment="1"/>
    <xf numFmtId="164" fontId="4" fillId="0" borderId="0" xfId="0" applyNumberFormat="1" applyFont="1" applyFill="1"/>
    <xf numFmtId="3" fontId="9" fillId="0" borderId="0" xfId="0" applyNumberFormat="1" applyFont="1" applyFill="1"/>
    <xf numFmtId="3" fontId="5" fillId="0" borderId="0" xfId="0" applyNumberFormat="1" applyFont="1" applyFill="1"/>
    <xf numFmtId="164" fontId="9" fillId="0" borderId="0" xfId="0" applyNumberFormat="1" applyFont="1" applyFill="1"/>
    <xf numFmtId="4" fontId="4" fillId="0" borderId="0" xfId="0" applyNumberFormat="1" applyFont="1" applyFill="1"/>
    <xf numFmtId="164" fontId="5" fillId="0" borderId="0" xfId="0" applyNumberFormat="1" applyFont="1" applyFill="1"/>
    <xf numFmtId="166" fontId="4" fillId="0" borderId="1" xfId="0" applyNumberFormat="1" applyFont="1" applyFill="1" applyBorder="1" applyAlignment="1">
      <alignment horizontal="center" vertical="center"/>
    </xf>
    <xf numFmtId="0" fontId="5" fillId="2" borderId="0" xfId="5" applyFont="1" applyFill="1" applyAlignment="1">
      <alignment horizontal="center" vertical="center"/>
    </xf>
    <xf numFmtId="2" fontId="5" fillId="3" borderId="3" xfId="6" applyNumberFormat="1" applyFont="1" applyFill="1" applyBorder="1" applyAlignment="1" applyProtection="1">
      <alignment vertical="center" wrapText="1"/>
    </xf>
    <xf numFmtId="164" fontId="4" fillId="2" borderId="6" xfId="8" applyNumberFormat="1" applyFont="1" applyFill="1" applyBorder="1" applyAlignment="1">
      <alignment horizontal="center" wrapText="1"/>
    </xf>
    <xf numFmtId="164" fontId="4" fillId="2" borderId="11" xfId="1" applyNumberFormat="1" applyFont="1" applyFill="1" applyBorder="1" applyAlignment="1">
      <alignment horizontal="center" wrapText="1"/>
    </xf>
    <xf numFmtId="164" fontId="4" fillId="2" borderId="1" xfId="8" applyNumberFormat="1" applyFont="1" applyFill="1" applyBorder="1" applyAlignment="1">
      <alignment horizontal="center" wrapText="1"/>
    </xf>
    <xf numFmtId="164" fontId="4" fillId="2" borderId="9" xfId="1" applyNumberFormat="1" applyFont="1" applyFill="1" applyBorder="1" applyAlignment="1">
      <alignment horizontal="center"/>
    </xf>
    <xf numFmtId="164" fontId="4" fillId="2" borderId="10" xfId="1" applyNumberFormat="1" applyFont="1" applyFill="1" applyBorder="1" applyAlignment="1">
      <alignment horizontal="center"/>
    </xf>
    <xf numFmtId="164" fontId="4" fillId="2" borderId="7" xfId="1" applyNumberFormat="1" applyFont="1" applyFill="1" applyBorder="1" applyAlignment="1">
      <alignment horizontal="center" wrapText="1"/>
    </xf>
    <xf numFmtId="164" fontId="5" fillId="2" borderId="6" xfId="8" applyNumberFormat="1" applyFont="1" applyFill="1" applyBorder="1" applyAlignment="1">
      <alignment horizontal="center" wrapText="1"/>
    </xf>
    <xf numFmtId="164" fontId="5" fillId="2" borderId="1" xfId="8" applyNumberFormat="1" applyFont="1" applyFill="1" applyBorder="1" applyAlignment="1">
      <alignment horizontal="center" wrapText="1"/>
    </xf>
    <xf numFmtId="164" fontId="5" fillId="2" borderId="9" xfId="1" applyNumberFormat="1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/>
    </xf>
    <xf numFmtId="164" fontId="5" fillId="4" borderId="6" xfId="8" applyNumberFormat="1" applyFont="1" applyFill="1" applyBorder="1" applyAlignment="1">
      <alignment horizontal="center" wrapText="1"/>
    </xf>
    <xf numFmtId="164" fontId="5" fillId="4" borderId="1" xfId="8" applyNumberFormat="1" applyFont="1" applyFill="1" applyBorder="1" applyAlignment="1">
      <alignment horizontal="center" wrapText="1"/>
    </xf>
    <xf numFmtId="164" fontId="4" fillId="2" borderId="11" xfId="3" applyNumberFormat="1" applyFont="1" applyFill="1" applyBorder="1" applyAlignment="1">
      <alignment horizontal="center" wrapText="1"/>
    </xf>
    <xf numFmtId="164" fontId="4" fillId="2" borderId="9" xfId="3" applyNumberFormat="1" applyFont="1" applyFill="1" applyBorder="1" applyAlignment="1">
      <alignment horizontal="center"/>
    </xf>
    <xf numFmtId="164" fontId="4" fillId="2" borderId="10" xfId="3" applyNumberFormat="1" applyFont="1" applyFill="1" applyBorder="1" applyAlignment="1">
      <alignment horizontal="center"/>
    </xf>
    <xf numFmtId="164" fontId="5" fillId="2" borderId="0" xfId="5" applyNumberFormat="1" applyFont="1" applyFill="1"/>
    <xf numFmtId="164" fontId="5" fillId="2" borderId="1" xfId="6" applyNumberFormat="1" applyFont="1" applyFill="1" applyBorder="1" applyAlignment="1">
      <alignment horizontal="center" wrapText="1"/>
    </xf>
    <xf numFmtId="164" fontId="4" fillId="0" borderId="1" xfId="0" applyNumberFormat="1" applyFont="1" applyFill="1" applyBorder="1" applyAlignment="1">
      <alignment horizontal="center" vertical="top" wrapText="1"/>
    </xf>
    <xf numFmtId="164" fontId="4" fillId="0" borderId="3" xfId="1" applyNumberFormat="1" applyFont="1" applyFill="1" applyBorder="1" applyAlignment="1">
      <alignment horizontal="center" wrapText="1"/>
    </xf>
    <xf numFmtId="164" fontId="4" fillId="0" borderId="6" xfId="8" applyNumberFormat="1" applyFont="1" applyFill="1" applyBorder="1" applyAlignment="1">
      <alignment horizontal="center" wrapText="1"/>
    </xf>
    <xf numFmtId="164" fontId="4" fillId="0" borderId="11" xfId="1" applyNumberFormat="1" applyFont="1" applyFill="1" applyBorder="1" applyAlignment="1">
      <alignment horizontal="center" wrapText="1"/>
    </xf>
    <xf numFmtId="164" fontId="4" fillId="0" borderId="1" xfId="8" applyNumberFormat="1" applyFont="1" applyFill="1" applyBorder="1" applyAlignment="1">
      <alignment horizontal="center" wrapText="1"/>
    </xf>
    <xf numFmtId="164" fontId="4" fillId="0" borderId="7" xfId="1" applyNumberFormat="1" applyFont="1" applyBorder="1" applyAlignment="1">
      <alignment horizontal="center" wrapText="1"/>
    </xf>
    <xf numFmtId="164" fontId="5" fillId="0" borderId="16" xfId="1" applyNumberFormat="1" applyFont="1" applyBorder="1" applyAlignment="1">
      <alignment horizontal="center" wrapText="1"/>
    </xf>
    <xf numFmtId="164" fontId="5" fillId="0" borderId="9" xfId="1" applyNumberFormat="1" applyFont="1" applyBorder="1" applyAlignment="1">
      <alignment horizontal="center"/>
    </xf>
    <xf numFmtId="164" fontId="5" fillId="0" borderId="17" xfId="1" applyNumberFormat="1" applyFont="1" applyBorder="1" applyAlignment="1">
      <alignment horizontal="center" wrapText="1"/>
    </xf>
    <xf numFmtId="164" fontId="5" fillId="0" borderId="10" xfId="1" applyNumberFormat="1" applyFont="1" applyBorder="1" applyAlignment="1">
      <alignment horizontal="center"/>
    </xf>
    <xf numFmtId="164" fontId="4" fillId="0" borderId="7" xfId="1" applyNumberFormat="1" applyFont="1" applyFill="1" applyBorder="1" applyAlignment="1">
      <alignment horizontal="center" wrapText="1"/>
    </xf>
    <xf numFmtId="164" fontId="5" fillId="0" borderId="16" xfId="1" applyNumberFormat="1" applyFont="1" applyFill="1" applyBorder="1" applyAlignment="1">
      <alignment horizontal="center" wrapText="1"/>
    </xf>
    <xf numFmtId="164" fontId="5" fillId="0" borderId="9" xfId="1" applyNumberFormat="1" applyFont="1" applyFill="1" applyBorder="1" applyAlignment="1">
      <alignment horizontal="center"/>
    </xf>
    <xf numFmtId="164" fontId="5" fillId="0" borderId="17" xfId="1" applyNumberFormat="1" applyFont="1" applyFill="1" applyBorder="1" applyAlignment="1">
      <alignment horizontal="center" wrapText="1"/>
    </xf>
    <xf numFmtId="164" fontId="5" fillId="0" borderId="10" xfId="1" applyNumberFormat="1" applyFont="1" applyFill="1" applyBorder="1" applyAlignment="1">
      <alignment horizontal="center"/>
    </xf>
    <xf numFmtId="164" fontId="5" fillId="0" borderId="6" xfId="8" applyNumberFormat="1" applyFont="1" applyFill="1" applyBorder="1" applyAlignment="1">
      <alignment horizontal="center" wrapText="1"/>
    </xf>
    <xf numFmtId="164" fontId="4" fillId="0" borderId="16" xfId="3" applyNumberFormat="1" applyFont="1" applyFill="1" applyBorder="1" applyAlignment="1">
      <alignment horizontal="center" wrapText="1"/>
    </xf>
    <xf numFmtId="164" fontId="5" fillId="0" borderId="6" xfId="9" applyNumberFormat="1" applyFont="1" applyFill="1" applyBorder="1" applyAlignment="1">
      <alignment horizontal="center" wrapText="1"/>
    </xf>
    <xf numFmtId="164" fontId="4" fillId="0" borderId="11" xfId="2" applyNumberFormat="1" applyFont="1" applyFill="1" applyBorder="1" applyAlignment="1">
      <alignment horizontal="center" wrapText="1"/>
    </xf>
    <xf numFmtId="164" fontId="5" fillId="0" borderId="1" xfId="9" applyNumberFormat="1" applyFont="1" applyFill="1" applyBorder="1" applyAlignment="1">
      <alignment horizontal="center" wrapText="1"/>
    </xf>
    <xf numFmtId="164" fontId="5" fillId="0" borderId="9" xfId="2" applyNumberFormat="1" applyFont="1" applyFill="1" applyBorder="1" applyAlignment="1">
      <alignment horizontal="center"/>
    </xf>
    <xf numFmtId="164" fontId="5" fillId="0" borderId="17" xfId="2" applyNumberFormat="1" applyFont="1" applyFill="1" applyBorder="1" applyAlignment="1">
      <alignment horizontal="center" wrapText="1"/>
    </xf>
    <xf numFmtId="164" fontId="5" fillId="0" borderId="10" xfId="2" applyNumberFormat="1" applyFont="1" applyFill="1" applyBorder="1" applyAlignment="1">
      <alignment horizontal="center"/>
    </xf>
    <xf numFmtId="164" fontId="4" fillId="0" borderId="7" xfId="2" applyNumberFormat="1" applyFont="1" applyFill="1" applyBorder="1" applyAlignment="1">
      <alignment horizontal="center" wrapText="1"/>
    </xf>
    <xf numFmtId="164" fontId="5" fillId="0" borderId="16" xfId="2" applyNumberFormat="1" applyFont="1" applyFill="1" applyBorder="1" applyAlignment="1">
      <alignment horizontal="center" wrapText="1"/>
    </xf>
    <xf numFmtId="164" fontId="4" fillId="0" borderId="6" xfId="9" applyNumberFormat="1" applyFont="1" applyFill="1" applyBorder="1" applyAlignment="1">
      <alignment horizontal="center" wrapText="1"/>
    </xf>
    <xf numFmtId="164" fontId="4" fillId="0" borderId="11" xfId="4" applyNumberFormat="1" applyFont="1" applyFill="1" applyBorder="1" applyAlignment="1">
      <alignment horizontal="center" wrapText="1"/>
    </xf>
    <xf numFmtId="164" fontId="5" fillId="0" borderId="9" xfId="4" applyNumberFormat="1" applyFont="1" applyFill="1" applyBorder="1" applyAlignment="1">
      <alignment horizontal="center"/>
    </xf>
    <xf numFmtId="164" fontId="5" fillId="0" borderId="17" xfId="4" applyNumberFormat="1" applyFont="1" applyFill="1" applyBorder="1" applyAlignment="1">
      <alignment horizontal="center" wrapText="1"/>
    </xf>
    <xf numFmtId="164" fontId="5" fillId="0" borderId="10" xfId="4" applyNumberFormat="1" applyFont="1" applyFill="1" applyBorder="1" applyAlignment="1">
      <alignment horizontal="center"/>
    </xf>
    <xf numFmtId="164" fontId="4" fillId="0" borderId="7" xfId="4" applyNumberFormat="1" applyFont="1" applyFill="1" applyBorder="1" applyAlignment="1">
      <alignment horizontal="center" wrapText="1"/>
    </xf>
    <xf numFmtId="164" fontId="5" fillId="0" borderId="16" xfId="4" applyNumberFormat="1" applyFont="1" applyFill="1" applyBorder="1" applyAlignment="1">
      <alignment horizontal="center" wrapText="1"/>
    </xf>
    <xf numFmtId="164" fontId="4" fillId="0" borderId="1" xfId="9" applyNumberFormat="1" applyFont="1" applyFill="1" applyBorder="1" applyAlignment="1">
      <alignment horizontal="center" wrapText="1"/>
    </xf>
    <xf numFmtId="164" fontId="5" fillId="0" borderId="1" xfId="8" applyNumberFormat="1" applyFont="1" applyFill="1" applyBorder="1" applyAlignment="1">
      <alignment horizontal="center" wrapText="1"/>
    </xf>
    <xf numFmtId="164" fontId="4" fillId="0" borderId="3" xfId="4" applyNumberFormat="1" applyFont="1" applyFill="1" applyBorder="1" applyAlignment="1">
      <alignment horizontal="center" wrapText="1"/>
    </xf>
    <xf numFmtId="1" fontId="5" fillId="0" borderId="4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9" fillId="0" borderId="1" xfId="3" applyFont="1" applyFill="1" applyBorder="1" applyAlignment="1">
      <alignment wrapText="1"/>
    </xf>
    <xf numFmtId="0" fontId="9" fillId="0" borderId="6" xfId="3" applyFont="1" applyFill="1" applyBorder="1" applyAlignment="1">
      <alignment vertical="top" wrapText="1"/>
    </xf>
    <xf numFmtId="0" fontId="9" fillId="0" borderId="1" xfId="3" applyFont="1" applyFill="1" applyBorder="1"/>
    <xf numFmtId="164" fontId="9" fillId="0" borderId="6" xfId="8" applyNumberFormat="1" applyFont="1" applyFill="1" applyBorder="1" applyAlignment="1">
      <alignment horizontal="center" wrapText="1"/>
    </xf>
    <xf numFmtId="164" fontId="9" fillId="0" borderId="1" xfId="9" applyNumberFormat="1" applyFont="1" applyFill="1" applyBorder="1" applyAlignment="1" applyProtection="1">
      <alignment horizontal="center" wrapText="1"/>
    </xf>
    <xf numFmtId="0" fontId="9" fillId="0" borderId="1" xfId="1" applyFont="1" applyFill="1" applyBorder="1" applyAlignment="1">
      <alignment wrapText="1"/>
    </xf>
    <xf numFmtId="0" fontId="9" fillId="0" borderId="6" xfId="1" applyFont="1" applyFill="1" applyBorder="1" applyAlignment="1">
      <alignment vertical="top" wrapText="1"/>
    </xf>
    <xf numFmtId="0" fontId="9" fillId="0" borderId="1" xfId="1" applyFont="1" applyFill="1" applyBorder="1"/>
    <xf numFmtId="164" fontId="9" fillId="0" borderId="1" xfId="8" applyNumberFormat="1" applyFont="1" applyFill="1" applyBorder="1" applyAlignment="1">
      <alignment horizontal="center" wrapText="1"/>
    </xf>
    <xf numFmtId="164" fontId="9" fillId="0" borderId="1" xfId="8" applyNumberFormat="1" applyFont="1" applyFill="1" applyBorder="1" applyAlignment="1" applyProtection="1">
      <alignment horizontal="center" wrapText="1"/>
    </xf>
    <xf numFmtId="0" fontId="9" fillId="0" borderId="6" xfId="1" applyFont="1" applyFill="1" applyBorder="1" applyAlignment="1">
      <alignment wrapText="1"/>
    </xf>
    <xf numFmtId="0" fontId="9" fillId="0" borderId="6" xfId="1" applyFont="1" applyFill="1" applyBorder="1"/>
    <xf numFmtId="164" fontId="9" fillId="0" borderId="6" xfId="8" applyNumberFormat="1" applyFont="1" applyFill="1" applyBorder="1" applyAlignment="1" applyProtection="1">
      <alignment horizontal="center" wrapText="1"/>
    </xf>
    <xf numFmtId="0" fontId="5" fillId="0" borderId="1" xfId="10" applyFont="1" applyBorder="1" applyAlignment="1">
      <alignment wrapText="1"/>
    </xf>
    <xf numFmtId="0" fontId="5" fillId="0" borderId="1" xfId="10" applyFont="1" applyBorder="1" applyAlignment="1">
      <alignment vertical="top" wrapText="1"/>
    </xf>
    <xf numFmtId="0" fontId="5" fillId="0" borderId="1" xfId="10" applyFont="1" applyBorder="1"/>
    <xf numFmtId="49" fontId="4" fillId="0" borderId="1" xfId="10" applyNumberFormat="1" applyFont="1" applyBorder="1" applyAlignment="1">
      <alignment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3" xfId="0" applyFont="1" applyFill="1" applyBorder="1" applyAlignment="1"/>
    <xf numFmtId="0" fontId="4" fillId="0" borderId="9" xfId="0" applyFont="1" applyFill="1" applyBorder="1" applyAlignment="1"/>
    <xf numFmtId="0" fontId="4" fillId="0" borderId="10" xfId="0" applyFont="1" applyFill="1" applyBorder="1" applyAlignment="1"/>
    <xf numFmtId="0" fontId="4" fillId="0" borderId="0" xfId="0" applyFont="1" applyFill="1" applyAlignment="1">
      <alignment horizontal="center"/>
    </xf>
    <xf numFmtId="165" fontId="4" fillId="0" borderId="3" xfId="0" applyNumberFormat="1" applyFont="1" applyFill="1" applyBorder="1" applyAlignment="1">
      <alignment horizontal="center" wrapText="1"/>
    </xf>
    <xf numFmtId="165" fontId="4" fillId="0" borderId="9" xfId="0" applyNumberFormat="1" applyFont="1" applyFill="1" applyBorder="1" applyAlignment="1">
      <alignment horizontal="center"/>
    </xf>
    <xf numFmtId="165" fontId="4" fillId="0" borderId="10" xfId="0" applyNumberFormat="1" applyFont="1" applyFill="1" applyBorder="1" applyAlignment="1">
      <alignment horizontal="center"/>
    </xf>
    <xf numFmtId="165" fontId="4" fillId="0" borderId="3" xfId="6" applyNumberFormat="1" applyFont="1" applyFill="1" applyBorder="1" applyAlignment="1" applyProtection="1">
      <alignment horizontal="center" wrapText="1"/>
    </xf>
    <xf numFmtId="165" fontId="4" fillId="0" borderId="9" xfId="0" applyNumberFormat="1" applyFont="1" applyFill="1" applyBorder="1" applyAlignment="1">
      <alignment horizontal="center" wrapText="1"/>
    </xf>
    <xf numFmtId="165" fontId="4" fillId="0" borderId="10" xfId="0" applyNumberFormat="1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0" fontId="4" fillId="0" borderId="9" xfId="0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3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64" fontId="4" fillId="0" borderId="3" xfId="0" applyNumberFormat="1" applyFont="1" applyFill="1" applyBorder="1" applyAlignment="1">
      <alignment horizontal="center" wrapText="1"/>
    </xf>
    <xf numFmtId="164" fontId="9" fillId="0" borderId="9" xfId="0" applyNumberFormat="1" applyFont="1" applyFill="1" applyBorder="1" applyAlignment="1">
      <alignment horizontal="center"/>
    </xf>
    <xf numFmtId="164" fontId="9" fillId="0" borderId="10" xfId="0" applyNumberFormat="1" applyFont="1" applyFill="1" applyBorder="1" applyAlignment="1">
      <alignment horizontal="center"/>
    </xf>
    <xf numFmtId="165" fontId="4" fillId="0" borderId="9" xfId="6" applyNumberFormat="1" applyFont="1" applyFill="1" applyBorder="1" applyAlignment="1" applyProtection="1">
      <alignment horizontal="center" wrapText="1"/>
    </xf>
    <xf numFmtId="165" fontId="4" fillId="0" borderId="10" xfId="6" applyNumberFormat="1" applyFont="1" applyFill="1" applyBorder="1" applyAlignment="1" applyProtection="1">
      <alignment horizontal="center" wrapText="1"/>
    </xf>
    <xf numFmtId="164" fontId="5" fillId="0" borderId="3" xfId="6" applyNumberFormat="1" applyFont="1" applyFill="1" applyBorder="1" applyAlignment="1" applyProtection="1">
      <alignment horizontal="center" wrapText="1"/>
    </xf>
    <xf numFmtId="0" fontId="9" fillId="0" borderId="9" xfId="0" applyFont="1" applyFill="1" applyBorder="1" applyAlignment="1">
      <alignment horizontal="center" wrapText="1"/>
    </xf>
    <xf numFmtId="0" fontId="9" fillId="0" borderId="10" xfId="0" applyFont="1" applyFill="1" applyBorder="1" applyAlignment="1">
      <alignment horizontal="center" wrapText="1"/>
    </xf>
    <xf numFmtId="164" fontId="4" fillId="0" borderId="9" xfId="0" applyNumberFormat="1" applyFont="1" applyFill="1" applyBorder="1" applyAlignment="1">
      <alignment horizontal="center" wrapText="1"/>
    </xf>
    <xf numFmtId="164" fontId="4" fillId="0" borderId="10" xfId="0" applyNumberFormat="1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vertical="justify" wrapText="1"/>
    </xf>
    <xf numFmtId="0" fontId="4" fillId="0" borderId="9" xfId="0" applyFont="1" applyFill="1" applyBorder="1" applyAlignment="1">
      <alignment horizontal="center" vertical="justify" wrapText="1"/>
    </xf>
    <xf numFmtId="0" fontId="4" fillId="0" borderId="10" xfId="0" applyFont="1" applyFill="1" applyBorder="1" applyAlignment="1">
      <alignment horizontal="center" vertical="justify" wrapText="1"/>
    </xf>
    <xf numFmtId="165" fontId="4" fillId="0" borderId="0" xfId="0" applyNumberFormat="1" applyFont="1" applyFill="1" applyAlignment="1"/>
    <xf numFmtId="0" fontId="4" fillId="0" borderId="2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Fill="1" applyBorder="1" applyAlignment="1"/>
    <xf numFmtId="164" fontId="4" fillId="0" borderId="2" xfId="0" applyNumberFormat="1" applyFont="1" applyFill="1" applyBorder="1" applyAlignment="1">
      <alignment horizontal="center" wrapText="1"/>
    </xf>
    <xf numFmtId="165" fontId="4" fillId="0" borderId="4" xfId="6" applyNumberFormat="1" applyFont="1" applyFill="1" applyBorder="1" applyAlignment="1" applyProtection="1">
      <alignment horizontal="center" wrapText="1"/>
    </xf>
    <xf numFmtId="165" fontId="4" fillId="0" borderId="27" xfId="6" applyNumberFormat="1" applyFont="1" applyFill="1" applyBorder="1" applyAlignment="1" applyProtection="1">
      <alignment horizontal="center" wrapText="1"/>
    </xf>
    <xf numFmtId="165" fontId="4" fillId="0" borderId="28" xfId="6" applyNumberFormat="1" applyFont="1" applyFill="1" applyBorder="1" applyAlignment="1" applyProtection="1">
      <alignment horizontal="center" wrapText="1"/>
    </xf>
    <xf numFmtId="165" fontId="4" fillId="0" borderId="2" xfId="6" applyNumberFormat="1" applyFont="1" applyFill="1" applyBorder="1" applyAlignment="1" applyProtection="1">
      <alignment horizontal="center" wrapText="1"/>
    </xf>
    <xf numFmtId="0" fontId="4" fillId="0" borderId="4" xfId="0" applyFont="1" applyFill="1" applyBorder="1" applyAlignment="1">
      <alignment horizont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28" xfId="0" applyFont="1" applyFill="1" applyBorder="1" applyAlignment="1">
      <alignment horizontal="center" wrapText="1"/>
    </xf>
    <xf numFmtId="0" fontId="4" fillId="0" borderId="29" xfId="0" applyFont="1" applyFill="1" applyBorder="1" applyAlignment="1">
      <alignment horizontal="center" vertical="top" wrapText="1"/>
    </xf>
    <xf numFmtId="0" fontId="4" fillId="0" borderId="30" xfId="0" applyFont="1" applyFill="1" applyBorder="1" applyAlignment="1">
      <alignment horizontal="center" vertical="top" wrapText="1"/>
    </xf>
    <xf numFmtId="0" fontId="4" fillId="0" borderId="31" xfId="0" applyFont="1" applyFill="1" applyBorder="1" applyAlignment="1">
      <alignment horizontal="center" vertical="top" wrapText="1"/>
    </xf>
    <xf numFmtId="165" fontId="9" fillId="0" borderId="9" xfId="0" applyNumberFormat="1" applyFont="1" applyFill="1" applyBorder="1" applyAlignment="1">
      <alignment horizontal="center"/>
    </xf>
    <xf numFmtId="165" fontId="9" fillId="0" borderId="10" xfId="0" applyNumberFormat="1" applyFont="1" applyFill="1" applyBorder="1" applyAlignment="1">
      <alignment horizontal="center"/>
    </xf>
    <xf numFmtId="165" fontId="5" fillId="0" borderId="9" xfId="0" applyNumberFormat="1" applyFont="1" applyFill="1" applyBorder="1" applyAlignment="1">
      <alignment horizontal="center"/>
    </xf>
    <xf numFmtId="165" fontId="5" fillId="0" borderId="10" xfId="0" applyNumberFormat="1" applyFont="1" applyFill="1" applyBorder="1" applyAlignment="1">
      <alignment horizontal="center"/>
    </xf>
    <xf numFmtId="165" fontId="4" fillId="0" borderId="3" xfId="0" applyNumberFormat="1" applyFont="1" applyFill="1" applyBorder="1" applyAlignment="1">
      <alignment horizontal="center" vertical="center" wrapText="1"/>
    </xf>
    <xf numFmtId="165" fontId="4" fillId="0" borderId="9" xfId="0" applyNumberFormat="1" applyFont="1" applyFill="1" applyBorder="1" applyAlignment="1">
      <alignment horizontal="center" vertical="center" wrapText="1"/>
    </xf>
    <xf numFmtId="165" fontId="4" fillId="0" borderId="10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9" xfId="0" quotePrefix="1" applyFont="1" applyFill="1" applyBorder="1" applyAlignment="1">
      <alignment horizontal="center" vertical="top" wrapText="1"/>
    </xf>
    <xf numFmtId="0" fontId="4" fillId="0" borderId="10" xfId="0" quotePrefix="1" applyFont="1" applyFill="1" applyBorder="1" applyAlignment="1">
      <alignment horizontal="center" vertical="top" wrapText="1"/>
    </xf>
    <xf numFmtId="165" fontId="9" fillId="0" borderId="9" xfId="0" applyNumberFormat="1" applyFont="1" applyBorder="1" applyAlignment="1">
      <alignment horizontal="center"/>
    </xf>
    <xf numFmtId="165" fontId="9" fillId="0" borderId="10" xfId="0" applyNumberFormat="1" applyFont="1" applyBorder="1" applyAlignment="1">
      <alignment horizontal="center"/>
    </xf>
    <xf numFmtId="2" fontId="4" fillId="0" borderId="3" xfId="0" applyNumberFormat="1" applyFont="1" applyFill="1" applyBorder="1" applyAlignment="1">
      <alignment horizontal="center" wrapText="1"/>
    </xf>
    <xf numFmtId="2" fontId="9" fillId="0" borderId="9" xfId="0" applyNumberFormat="1" applyFont="1" applyFill="1" applyBorder="1" applyAlignment="1">
      <alignment horizontal="center"/>
    </xf>
    <xf numFmtId="2" fontId="9" fillId="0" borderId="10" xfId="0" applyNumberFormat="1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wrapText="1"/>
    </xf>
    <xf numFmtId="0" fontId="4" fillId="0" borderId="24" xfId="0" applyFont="1" applyFill="1" applyBorder="1" applyAlignment="1">
      <alignment horizontal="center" wrapText="1"/>
    </xf>
    <xf numFmtId="0" fontId="4" fillId="0" borderId="25" xfId="0" applyFont="1" applyFill="1" applyBorder="1" applyAlignment="1">
      <alignment horizontal="center" wrapText="1"/>
    </xf>
    <xf numFmtId="2" fontId="4" fillId="0" borderId="3" xfId="6" applyNumberFormat="1" applyFont="1" applyFill="1" applyBorder="1" applyAlignment="1" applyProtection="1">
      <alignment horizontal="center" vertical="center" wrapText="1"/>
    </xf>
    <xf numFmtId="2" fontId="4" fillId="0" borderId="9" xfId="6" applyNumberFormat="1" applyFont="1" applyFill="1" applyBorder="1" applyAlignment="1" applyProtection="1">
      <alignment horizontal="center" vertical="center" wrapText="1"/>
    </xf>
    <xf numFmtId="2" fontId="4" fillId="0" borderId="10" xfId="6" applyNumberFormat="1" applyFont="1" applyFill="1" applyBorder="1" applyAlignment="1" applyProtection="1">
      <alignment horizontal="center" vertical="center" wrapText="1"/>
    </xf>
    <xf numFmtId="165" fontId="4" fillId="0" borderId="19" xfId="0" applyNumberFormat="1" applyFont="1" applyFill="1" applyBorder="1" applyAlignment="1">
      <alignment horizontal="center" wrapText="1"/>
    </xf>
    <xf numFmtId="165" fontId="4" fillId="0" borderId="20" xfId="0" applyNumberFormat="1" applyFont="1" applyFill="1" applyBorder="1" applyAlignment="1">
      <alignment horizontal="center" wrapText="1"/>
    </xf>
    <xf numFmtId="165" fontId="4" fillId="0" borderId="2" xfId="0" applyNumberFormat="1" applyFont="1" applyFill="1" applyBorder="1" applyAlignment="1">
      <alignment horizontal="center" wrapText="1"/>
    </xf>
    <xf numFmtId="165" fontId="4" fillId="0" borderId="1" xfId="6" applyNumberFormat="1" applyFont="1" applyFill="1" applyBorder="1" applyAlignment="1" applyProtection="1">
      <alignment horizontal="center" wrapText="1"/>
    </xf>
    <xf numFmtId="0" fontId="4" fillId="0" borderId="18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/>
    </xf>
    <xf numFmtId="49" fontId="6" fillId="0" borderId="11" xfId="1" applyNumberFormat="1" applyFont="1" applyFill="1" applyBorder="1" applyAlignment="1">
      <alignment horizontal="center" vertical="top" wrapText="1"/>
    </xf>
    <xf numFmtId="49" fontId="6" fillId="0" borderId="9" xfId="1" applyNumberFormat="1" applyFont="1" applyFill="1" applyBorder="1" applyAlignment="1">
      <alignment horizontal="center" vertical="top" wrapText="1"/>
    </xf>
    <xf numFmtId="49" fontId="6" fillId="0" borderId="13" xfId="1" applyNumberFormat="1" applyFont="1" applyFill="1" applyBorder="1" applyAlignment="1">
      <alignment horizontal="center" vertical="top" wrapText="1"/>
    </xf>
    <xf numFmtId="164" fontId="4" fillId="2" borderId="11" xfId="1" applyNumberFormat="1" applyFont="1" applyFill="1" applyBorder="1" applyAlignment="1">
      <alignment horizontal="center" wrapText="1"/>
    </xf>
    <xf numFmtId="164" fontId="4" fillId="2" borderId="9" xfId="1" applyNumberFormat="1" applyFont="1" applyFill="1" applyBorder="1" applyAlignment="1">
      <alignment horizontal="center"/>
    </xf>
    <xf numFmtId="164" fontId="4" fillId="2" borderId="10" xfId="1" applyNumberFormat="1" applyFont="1" applyFill="1" applyBorder="1" applyAlignment="1">
      <alignment horizontal="center"/>
    </xf>
    <xf numFmtId="49" fontId="6" fillId="0" borderId="11" xfId="1" applyNumberFormat="1" applyFont="1" applyFill="1" applyBorder="1" applyAlignment="1">
      <alignment horizontal="center" wrapText="1"/>
    </xf>
    <xf numFmtId="49" fontId="4" fillId="0" borderId="11" xfId="0" applyNumberFormat="1" applyFont="1" applyFill="1" applyBorder="1" applyAlignment="1">
      <alignment horizontal="center" vertical="top" wrapText="1"/>
    </xf>
    <xf numFmtId="49" fontId="4" fillId="0" borderId="9" xfId="0" applyNumberFormat="1" applyFont="1" applyFill="1" applyBorder="1" applyAlignment="1">
      <alignment horizontal="center" vertical="top" wrapText="1"/>
    </xf>
    <xf numFmtId="49" fontId="4" fillId="0" borderId="13" xfId="0" applyNumberFormat="1" applyFont="1" applyFill="1" applyBorder="1" applyAlignment="1">
      <alignment horizontal="center" vertical="top" wrapText="1"/>
    </xf>
    <xf numFmtId="2" fontId="4" fillId="2" borderId="11" xfId="1" applyNumberFormat="1" applyFont="1" applyFill="1" applyBorder="1" applyAlignment="1">
      <alignment horizontal="center" wrapText="1"/>
    </xf>
    <xf numFmtId="2" fontId="5" fillId="2" borderId="9" xfId="1" applyNumberFormat="1" applyFont="1" applyFill="1" applyBorder="1" applyAlignment="1">
      <alignment horizontal="center"/>
    </xf>
    <xf numFmtId="2" fontId="5" fillId="2" borderId="10" xfId="1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top" wrapText="1"/>
    </xf>
    <xf numFmtId="164" fontId="4" fillId="2" borderId="12" xfId="8" applyNumberFormat="1" applyFont="1" applyFill="1" applyBorder="1" applyAlignment="1" applyProtection="1">
      <alignment horizontal="center" wrapText="1"/>
    </xf>
    <xf numFmtId="164" fontId="4" fillId="2" borderId="17" xfId="1" applyNumberFormat="1" applyFont="1" applyFill="1" applyBorder="1" applyAlignment="1">
      <alignment horizontal="center" wrapText="1"/>
    </xf>
    <xf numFmtId="164" fontId="4" fillId="2" borderId="16" xfId="1" applyNumberFormat="1" applyFont="1" applyFill="1" applyBorder="1" applyAlignment="1">
      <alignment horizontal="center" wrapText="1"/>
    </xf>
    <xf numFmtId="2" fontId="4" fillId="2" borderId="3" xfId="8" applyNumberFormat="1" applyFont="1" applyFill="1" applyBorder="1" applyAlignment="1" applyProtection="1">
      <alignment horizontal="center" vertical="top" wrapText="1"/>
    </xf>
    <xf numFmtId="2" fontId="4" fillId="2" borderId="9" xfId="8" applyNumberFormat="1" applyFont="1" applyFill="1" applyBorder="1" applyAlignment="1" applyProtection="1">
      <alignment horizontal="center" vertical="top" wrapText="1"/>
    </xf>
    <xf numFmtId="2" fontId="4" fillId="2" borderId="10" xfId="8" applyNumberFormat="1" applyFont="1" applyFill="1" applyBorder="1" applyAlignment="1" applyProtection="1">
      <alignment horizontal="center" vertical="top" wrapText="1"/>
    </xf>
    <xf numFmtId="164" fontId="5" fillId="3" borderId="12" xfId="8" applyNumberFormat="1" applyFont="1" applyFill="1" applyBorder="1" applyAlignment="1" applyProtection="1">
      <alignment horizontal="center" wrapText="1"/>
    </xf>
    <xf numFmtId="164" fontId="5" fillId="2" borderId="17" xfId="1" applyNumberFormat="1" applyFont="1" applyFill="1" applyBorder="1" applyAlignment="1">
      <alignment horizontal="center" wrapText="1"/>
    </xf>
    <xf numFmtId="164" fontId="5" fillId="2" borderId="16" xfId="1" applyNumberFormat="1" applyFont="1" applyFill="1" applyBorder="1" applyAlignment="1">
      <alignment horizontal="center" wrapText="1"/>
    </xf>
    <xf numFmtId="0" fontId="5" fillId="2" borderId="17" xfId="1" applyFont="1" applyFill="1" applyBorder="1" applyAlignment="1">
      <alignment horizontal="center" wrapText="1"/>
    </xf>
    <xf numFmtId="0" fontId="5" fillId="2" borderId="16" xfId="1" applyFont="1" applyFill="1" applyBorder="1" applyAlignment="1">
      <alignment horizontal="center" wrapText="1"/>
    </xf>
    <xf numFmtId="164" fontId="4" fillId="2" borderId="12" xfId="8" applyNumberFormat="1" applyFont="1" applyFill="1" applyBorder="1" applyAlignment="1" applyProtection="1">
      <alignment horizontal="center" vertical="top" wrapText="1"/>
    </xf>
    <xf numFmtId="0" fontId="4" fillId="2" borderId="17" xfId="1" applyFont="1" applyFill="1" applyBorder="1" applyAlignment="1">
      <alignment horizontal="center" vertical="top" wrapText="1"/>
    </xf>
    <xf numFmtId="0" fontId="4" fillId="2" borderId="16" xfId="1" applyFont="1" applyFill="1" applyBorder="1" applyAlignment="1">
      <alignment horizontal="center" vertical="top" wrapText="1"/>
    </xf>
    <xf numFmtId="49" fontId="4" fillId="0" borderId="11" xfId="1" applyNumberFormat="1" applyFont="1" applyFill="1" applyBorder="1" applyAlignment="1">
      <alignment horizontal="center" wrapText="1"/>
    </xf>
    <xf numFmtId="49" fontId="4" fillId="0" borderId="9" xfId="1" applyNumberFormat="1" applyFont="1" applyFill="1" applyBorder="1" applyAlignment="1">
      <alignment horizontal="center" wrapText="1"/>
    </xf>
    <xf numFmtId="49" fontId="4" fillId="0" borderId="13" xfId="1" applyNumberFormat="1" applyFont="1" applyFill="1" applyBorder="1" applyAlignment="1">
      <alignment horizontal="center" wrapText="1"/>
    </xf>
    <xf numFmtId="164" fontId="5" fillId="2" borderId="9" xfId="1" applyNumberFormat="1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164" fontId="4" fillId="2" borderId="0" xfId="0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 vertical="top" wrapText="1"/>
    </xf>
    <xf numFmtId="0" fontId="4" fillId="0" borderId="9" xfId="0" applyNumberFormat="1" applyFont="1" applyFill="1" applyBorder="1" applyAlignment="1">
      <alignment horizontal="center" vertical="top" wrapText="1"/>
    </xf>
    <xf numFmtId="0" fontId="4" fillId="0" borderId="13" xfId="0" applyNumberFormat="1" applyFont="1" applyFill="1" applyBorder="1" applyAlignment="1">
      <alignment horizontal="center" vertical="top" wrapText="1"/>
    </xf>
    <xf numFmtId="0" fontId="4" fillId="2" borderId="36" xfId="1" applyFont="1" applyFill="1" applyBorder="1" applyAlignment="1">
      <alignment horizontal="center" vertical="top" wrapText="1"/>
    </xf>
    <xf numFmtId="0" fontId="4" fillId="2" borderId="14" xfId="1" applyFont="1" applyFill="1" applyBorder="1" applyAlignment="1">
      <alignment horizontal="center" vertical="top" wrapText="1"/>
    </xf>
    <xf numFmtId="0" fontId="5" fillId="2" borderId="14" xfId="1" applyFont="1" applyFill="1" applyBorder="1" applyAlignment="1">
      <alignment horizontal="center" wrapText="1"/>
    </xf>
    <xf numFmtId="0" fontId="8" fillId="2" borderId="17" xfId="1" applyFont="1" applyFill="1" applyBorder="1" applyAlignment="1">
      <alignment horizontal="center" wrapText="1"/>
    </xf>
    <xf numFmtId="2" fontId="4" fillId="2" borderId="11" xfId="1" applyNumberFormat="1" applyFont="1" applyFill="1" applyBorder="1" applyAlignment="1">
      <alignment horizontal="center" vertical="top" wrapText="1"/>
    </xf>
    <xf numFmtId="2" fontId="4" fillId="2" borderId="9" xfId="1" applyNumberFormat="1" applyFont="1" applyFill="1" applyBorder="1" applyAlignment="1">
      <alignment horizontal="center" vertical="top"/>
    </xf>
    <xf numFmtId="2" fontId="4" fillId="2" borderId="10" xfId="1" applyNumberFormat="1" applyFont="1" applyFill="1" applyBorder="1" applyAlignment="1">
      <alignment horizontal="center" vertical="top"/>
    </xf>
    <xf numFmtId="164" fontId="5" fillId="3" borderId="12" xfId="9" applyNumberFormat="1" applyFont="1" applyFill="1" applyBorder="1" applyAlignment="1" applyProtection="1">
      <alignment horizontal="center" wrapText="1"/>
    </xf>
    <xf numFmtId="0" fontId="5" fillId="2" borderId="17" xfId="3" applyFont="1" applyFill="1" applyBorder="1" applyAlignment="1">
      <alignment horizontal="center" wrapText="1"/>
    </xf>
    <xf numFmtId="0" fontId="5" fillId="2" borderId="16" xfId="3" applyFont="1" applyFill="1" applyBorder="1" applyAlignment="1">
      <alignment horizontal="center" wrapText="1"/>
    </xf>
    <xf numFmtId="2" fontId="4" fillId="2" borderId="11" xfId="3" applyNumberFormat="1" applyFont="1" applyFill="1" applyBorder="1" applyAlignment="1">
      <alignment horizontal="center" vertical="top" wrapText="1"/>
    </xf>
    <xf numFmtId="2" fontId="4" fillId="2" borderId="9" xfId="3" applyNumberFormat="1" applyFont="1" applyFill="1" applyBorder="1" applyAlignment="1">
      <alignment horizontal="center" vertical="top"/>
    </xf>
    <xf numFmtId="2" fontId="4" fillId="2" borderId="10" xfId="3" applyNumberFormat="1" applyFont="1" applyFill="1" applyBorder="1" applyAlignment="1">
      <alignment horizontal="center" vertical="top"/>
    </xf>
    <xf numFmtId="164" fontId="4" fillId="2" borderId="11" xfId="3" applyNumberFormat="1" applyFont="1" applyFill="1" applyBorder="1" applyAlignment="1">
      <alignment horizontal="center" wrapText="1"/>
    </xf>
    <xf numFmtId="164" fontId="4" fillId="2" borderId="9" xfId="3" applyNumberFormat="1" applyFont="1" applyFill="1" applyBorder="1" applyAlignment="1">
      <alignment horizontal="center"/>
    </xf>
    <xf numFmtId="164" fontId="4" fillId="2" borderId="10" xfId="3" applyNumberFormat="1" applyFont="1" applyFill="1" applyBorder="1" applyAlignment="1">
      <alignment horizontal="center"/>
    </xf>
    <xf numFmtId="49" fontId="7" fillId="2" borderId="8" xfId="1" applyNumberFormat="1" applyFont="1" applyFill="1" applyBorder="1" applyAlignment="1">
      <alignment horizontal="center" vertical="center" textRotation="90" wrapText="1"/>
    </xf>
    <xf numFmtId="49" fontId="7" fillId="2" borderId="14" xfId="1" applyNumberFormat="1" applyFont="1" applyFill="1" applyBorder="1" applyAlignment="1">
      <alignment horizontal="center" vertical="center" textRotation="90" wrapText="1"/>
    </xf>
    <xf numFmtId="49" fontId="7" fillId="2" borderId="15" xfId="1" applyNumberFormat="1" applyFont="1" applyFill="1" applyBorder="1" applyAlignment="1">
      <alignment horizontal="center" vertical="center" textRotation="90" wrapText="1"/>
    </xf>
    <xf numFmtId="49" fontId="6" fillId="2" borderId="33" xfId="1" applyNumberFormat="1" applyFont="1" applyFill="1" applyBorder="1" applyAlignment="1">
      <alignment horizontal="center" vertical="top" wrapText="1"/>
    </xf>
    <xf numFmtId="49" fontId="6" fillId="2" borderId="34" xfId="1" applyNumberFormat="1" applyFont="1" applyFill="1" applyBorder="1" applyAlignment="1">
      <alignment horizontal="center" vertical="top" wrapText="1"/>
    </xf>
    <xf numFmtId="49" fontId="7" fillId="2" borderId="34" xfId="1" applyNumberFormat="1" applyFont="1" applyFill="1" applyBorder="1" applyAlignment="1">
      <alignment horizontal="center" vertical="center" textRotation="90" wrapText="1"/>
    </xf>
    <xf numFmtId="49" fontId="6" fillId="2" borderId="35" xfId="1" applyNumberFormat="1" applyFont="1" applyFill="1" applyBorder="1" applyAlignment="1">
      <alignment horizontal="center" vertical="top" wrapText="1"/>
    </xf>
    <xf numFmtId="2" fontId="4" fillId="2" borderId="11" xfId="3" applyNumberFormat="1" applyFont="1" applyFill="1" applyBorder="1" applyAlignment="1">
      <alignment horizontal="center" wrapText="1"/>
    </xf>
    <xf numFmtId="2" fontId="5" fillId="2" borderId="9" xfId="3" applyNumberFormat="1" applyFont="1" applyFill="1" applyBorder="1" applyAlignment="1">
      <alignment horizontal="center"/>
    </xf>
    <xf numFmtId="2" fontId="5" fillId="2" borderId="10" xfId="3" applyNumberFormat="1" applyFont="1" applyFill="1" applyBorder="1" applyAlignment="1">
      <alignment horizontal="center"/>
    </xf>
    <xf numFmtId="164" fontId="4" fillId="2" borderId="12" xfId="9" applyNumberFormat="1" applyFont="1" applyFill="1" applyBorder="1" applyAlignment="1" applyProtection="1">
      <alignment horizontal="center" wrapText="1"/>
    </xf>
    <xf numFmtId="164" fontId="4" fillId="2" borderId="17" xfId="3" applyNumberFormat="1" applyFont="1" applyFill="1" applyBorder="1" applyAlignment="1">
      <alignment horizontal="center" wrapText="1"/>
    </xf>
    <xf numFmtId="164" fontId="4" fillId="2" borderId="16" xfId="3" applyNumberFormat="1" applyFont="1" applyFill="1" applyBorder="1" applyAlignment="1">
      <alignment horizontal="center" wrapText="1"/>
    </xf>
    <xf numFmtId="164" fontId="5" fillId="2" borderId="9" xfId="3" applyNumberFormat="1" applyFont="1" applyFill="1" applyBorder="1" applyAlignment="1">
      <alignment horizontal="center"/>
    </xf>
    <xf numFmtId="164" fontId="5" fillId="2" borderId="10" xfId="3" applyNumberFormat="1" applyFont="1" applyFill="1" applyBorder="1" applyAlignment="1">
      <alignment horizontal="center"/>
    </xf>
    <xf numFmtId="164" fontId="5" fillId="2" borderId="17" xfId="3" applyNumberFormat="1" applyFont="1" applyFill="1" applyBorder="1" applyAlignment="1">
      <alignment horizontal="center" wrapText="1"/>
    </xf>
    <xf numFmtId="164" fontId="5" fillId="2" borderId="16" xfId="3" applyNumberFormat="1" applyFont="1" applyFill="1" applyBorder="1" applyAlignment="1">
      <alignment horizontal="center" wrapText="1"/>
    </xf>
    <xf numFmtId="164" fontId="4" fillId="2" borderId="12" xfId="9" applyNumberFormat="1" applyFont="1" applyFill="1" applyBorder="1" applyAlignment="1" applyProtection="1">
      <alignment horizontal="center" vertical="top" wrapText="1"/>
    </xf>
    <xf numFmtId="0" fontId="4" fillId="2" borderId="17" xfId="3" applyFont="1" applyFill="1" applyBorder="1" applyAlignment="1">
      <alignment horizontal="center" vertical="top" wrapText="1"/>
    </xf>
    <xf numFmtId="0" fontId="4" fillId="2" borderId="16" xfId="3" applyFont="1" applyFill="1" applyBorder="1" applyAlignment="1">
      <alignment horizontal="center" vertical="top" wrapText="1"/>
    </xf>
    <xf numFmtId="49" fontId="7" fillId="2" borderId="33" xfId="1" applyNumberFormat="1" applyFont="1" applyFill="1" applyBorder="1" applyAlignment="1">
      <alignment horizontal="center" vertical="top" wrapText="1"/>
    </xf>
    <xf numFmtId="49" fontId="7" fillId="2" borderId="34" xfId="1" applyNumberFormat="1" applyFont="1" applyFill="1" applyBorder="1" applyAlignment="1">
      <alignment horizontal="center" vertical="top" wrapText="1"/>
    </xf>
    <xf numFmtId="49" fontId="7" fillId="2" borderId="35" xfId="1" applyNumberFormat="1" applyFont="1" applyFill="1" applyBorder="1" applyAlignment="1">
      <alignment horizontal="center" vertical="top" wrapText="1"/>
    </xf>
    <xf numFmtId="0" fontId="5" fillId="2" borderId="37" xfId="1" applyFont="1" applyFill="1" applyBorder="1" applyAlignment="1">
      <alignment wrapText="1"/>
    </xf>
    <xf numFmtId="0" fontId="5" fillId="2" borderId="38" xfId="1" applyFont="1" applyFill="1" applyBorder="1" applyAlignment="1">
      <alignment wrapText="1"/>
    </xf>
    <xf numFmtId="2" fontId="5" fillId="3" borderId="3" xfId="8" applyNumberFormat="1" applyFont="1" applyFill="1" applyBorder="1" applyAlignment="1" applyProtection="1">
      <alignment horizontal="center" vertical="center" wrapText="1"/>
    </xf>
    <xf numFmtId="2" fontId="5" fillId="3" borderId="9" xfId="8" applyNumberFormat="1" applyFont="1" applyFill="1" applyBorder="1" applyAlignment="1" applyProtection="1">
      <alignment horizontal="center" vertical="center" wrapText="1"/>
    </xf>
    <xf numFmtId="2" fontId="5" fillId="3" borderId="10" xfId="8" applyNumberFormat="1" applyFont="1" applyFill="1" applyBorder="1" applyAlignment="1" applyProtection="1">
      <alignment horizontal="center" vertical="center" wrapText="1"/>
    </xf>
    <xf numFmtId="0" fontId="4" fillId="2" borderId="37" xfId="1" applyFont="1" applyFill="1" applyBorder="1" applyAlignment="1">
      <alignment vertical="top" wrapText="1"/>
    </xf>
    <xf numFmtId="0" fontId="5" fillId="2" borderId="38" xfId="1" applyFont="1" applyFill="1" applyBorder="1" applyAlignment="1">
      <alignment vertical="top" wrapText="1"/>
    </xf>
    <xf numFmtId="49" fontId="6" fillId="0" borderId="9" xfId="1" applyNumberFormat="1" applyFont="1" applyFill="1" applyBorder="1" applyAlignment="1">
      <alignment horizontal="center" wrapText="1"/>
    </xf>
    <xf numFmtId="49" fontId="6" fillId="0" borderId="13" xfId="1" applyNumberFormat="1" applyFont="1" applyFill="1" applyBorder="1" applyAlignment="1">
      <alignment horizontal="center" wrapText="1"/>
    </xf>
    <xf numFmtId="2" fontId="4" fillId="2" borderId="9" xfId="1" applyNumberFormat="1" applyFont="1" applyFill="1" applyBorder="1" applyAlignment="1">
      <alignment horizontal="center"/>
    </xf>
    <xf numFmtId="2" fontId="4" fillId="2" borderId="10" xfId="1" applyNumberFormat="1" applyFont="1" applyFill="1" applyBorder="1" applyAlignment="1">
      <alignment horizontal="center"/>
    </xf>
    <xf numFmtId="0" fontId="4" fillId="2" borderId="17" xfId="1" applyFont="1" applyFill="1" applyBorder="1" applyAlignment="1">
      <alignment horizontal="center" wrapText="1"/>
    </xf>
    <xf numFmtId="0" fontId="4" fillId="2" borderId="16" xfId="1" applyFont="1" applyFill="1" applyBorder="1" applyAlignment="1">
      <alignment horizontal="center" wrapText="1"/>
    </xf>
    <xf numFmtId="0" fontId="4" fillId="2" borderId="17" xfId="3" applyFont="1" applyFill="1" applyBorder="1" applyAlignment="1">
      <alignment horizontal="center" wrapText="1"/>
    </xf>
    <xf numFmtId="0" fontId="4" fillId="2" borderId="16" xfId="3" applyFont="1" applyFill="1" applyBorder="1" applyAlignment="1">
      <alignment horizontal="center" wrapText="1"/>
    </xf>
    <xf numFmtId="49" fontId="4" fillId="0" borderId="11" xfId="1" applyNumberFormat="1" applyFont="1" applyFill="1" applyBorder="1" applyAlignment="1">
      <alignment horizontal="center" vertical="top" wrapText="1"/>
    </xf>
    <xf numFmtId="49" fontId="4" fillId="0" borderId="9" xfId="1" applyNumberFormat="1" applyFont="1" applyFill="1" applyBorder="1" applyAlignment="1">
      <alignment horizontal="center" vertical="top" wrapText="1"/>
    </xf>
    <xf numFmtId="49" fontId="4" fillId="0" borderId="13" xfId="1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49" fontId="4" fillId="2" borderId="11" xfId="1" applyNumberFormat="1" applyFont="1" applyFill="1" applyBorder="1" applyAlignment="1">
      <alignment horizontal="center" wrapText="1"/>
    </xf>
    <xf numFmtId="49" fontId="4" fillId="2" borderId="9" xfId="1" applyNumberFormat="1" applyFont="1" applyFill="1" applyBorder="1" applyAlignment="1">
      <alignment horizontal="center" wrapText="1"/>
    </xf>
    <xf numFmtId="49" fontId="4" fillId="2" borderId="13" xfId="1" applyNumberFormat="1" applyFont="1" applyFill="1" applyBorder="1" applyAlignment="1">
      <alignment horizontal="center" wrapText="1"/>
    </xf>
    <xf numFmtId="0" fontId="5" fillId="0" borderId="0" xfId="0" applyFont="1" applyFill="1" applyAlignment="1">
      <alignment horizontal="center"/>
    </xf>
    <xf numFmtId="2" fontId="4" fillId="2" borderId="9" xfId="3" applyNumberFormat="1" applyFont="1" applyFill="1" applyBorder="1" applyAlignment="1">
      <alignment horizontal="center"/>
    </xf>
    <xf numFmtId="2" fontId="4" fillId="2" borderId="10" xfId="3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9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>
      <alignment horizontal="center" vertical="top" wrapText="1"/>
    </xf>
    <xf numFmtId="164" fontId="4" fillId="0" borderId="0" xfId="0" applyNumberFormat="1" applyFont="1" applyFill="1" applyBorder="1" applyAlignment="1">
      <alignment horizontal="center"/>
    </xf>
    <xf numFmtId="49" fontId="6" fillId="0" borderId="33" xfId="1" applyNumberFormat="1" applyFont="1" applyFill="1" applyBorder="1" applyAlignment="1">
      <alignment horizontal="center" vertical="top" wrapText="1"/>
    </xf>
    <xf numFmtId="49" fontId="6" fillId="0" borderId="34" xfId="1" applyNumberFormat="1" applyFont="1" applyFill="1" applyBorder="1" applyAlignment="1">
      <alignment horizontal="center" vertical="top" wrapText="1"/>
    </xf>
    <xf numFmtId="49" fontId="7" fillId="5" borderId="34" xfId="1" applyNumberFormat="1" applyFont="1" applyFill="1" applyBorder="1" applyAlignment="1">
      <alignment horizontal="center" vertical="center" textRotation="90" wrapText="1"/>
    </xf>
    <xf numFmtId="49" fontId="7" fillId="0" borderId="34" xfId="1" applyNumberFormat="1" applyFont="1" applyFill="1" applyBorder="1" applyAlignment="1">
      <alignment horizontal="center" vertical="center" textRotation="90" wrapText="1"/>
    </xf>
    <xf numFmtId="49" fontId="6" fillId="0" borderId="35" xfId="1" applyNumberFormat="1" applyFont="1" applyFill="1" applyBorder="1" applyAlignment="1">
      <alignment horizontal="center" vertical="top" wrapText="1"/>
    </xf>
    <xf numFmtId="164" fontId="4" fillId="0" borderId="11" xfId="1" applyNumberFormat="1" applyFont="1" applyFill="1" applyBorder="1" applyAlignment="1">
      <alignment horizontal="center" wrapText="1"/>
    </xf>
    <xf numFmtId="164" fontId="4" fillId="0" borderId="9" xfId="1" applyNumberFormat="1" applyFont="1" applyFill="1" applyBorder="1" applyAlignment="1">
      <alignment horizontal="center" wrapText="1"/>
    </xf>
    <xf numFmtId="164" fontId="4" fillId="0" borderId="10" xfId="1" applyNumberFormat="1" applyFont="1" applyFill="1" applyBorder="1" applyAlignment="1">
      <alignment horizontal="center" wrapText="1"/>
    </xf>
    <xf numFmtId="164" fontId="4" fillId="0" borderId="12" xfId="8" applyNumberFormat="1" applyFont="1" applyFill="1" applyBorder="1" applyAlignment="1" applyProtection="1">
      <alignment horizontal="center" wrapText="1"/>
    </xf>
    <xf numFmtId="164" fontId="4" fillId="0" borderId="17" xfId="8" applyNumberFormat="1" applyFont="1" applyFill="1" applyBorder="1" applyAlignment="1" applyProtection="1">
      <alignment horizontal="center" wrapText="1"/>
    </xf>
    <xf numFmtId="164" fontId="4" fillId="0" borderId="16" xfId="8" applyNumberFormat="1" applyFont="1" applyFill="1" applyBorder="1" applyAlignment="1" applyProtection="1">
      <alignment horizontal="center" wrapText="1"/>
    </xf>
    <xf numFmtId="49" fontId="6" fillId="2" borderId="11" xfId="1" applyNumberFormat="1" applyFont="1" applyFill="1" applyBorder="1" applyAlignment="1">
      <alignment horizontal="center" vertical="top" wrapText="1"/>
    </xf>
    <xf numFmtId="49" fontId="6" fillId="2" borderId="9" xfId="1" applyNumberFormat="1" applyFont="1" applyFill="1" applyBorder="1" applyAlignment="1">
      <alignment horizontal="center" vertical="top" wrapText="1"/>
    </xf>
    <xf numFmtId="49" fontId="6" fillId="2" borderId="13" xfId="1" applyNumberFormat="1" applyFont="1" applyFill="1" applyBorder="1" applyAlignment="1">
      <alignment horizontal="center" vertical="top" wrapText="1"/>
    </xf>
    <xf numFmtId="49" fontId="4" fillId="2" borderId="11" xfId="1" applyNumberFormat="1" applyFont="1" applyFill="1" applyBorder="1" applyAlignment="1">
      <alignment horizontal="center" vertical="top" wrapText="1"/>
    </xf>
    <xf numFmtId="49" fontId="4" fillId="2" borderId="9" xfId="1" applyNumberFormat="1" applyFont="1" applyFill="1" applyBorder="1" applyAlignment="1">
      <alignment horizontal="center" vertical="top" wrapText="1"/>
    </xf>
    <xf numFmtId="49" fontId="4" fillId="2" borderId="13" xfId="1" applyNumberFormat="1" applyFont="1" applyFill="1" applyBorder="1" applyAlignment="1">
      <alignment horizontal="center" vertical="top" wrapText="1"/>
    </xf>
    <xf numFmtId="2" fontId="4" fillId="0" borderId="3" xfId="8" applyNumberFormat="1" applyFont="1" applyFill="1" applyBorder="1" applyAlignment="1" applyProtection="1">
      <alignment horizontal="center" vertical="top" wrapText="1"/>
    </xf>
    <xf numFmtId="2" fontId="4" fillId="0" borderId="9" xfId="8" applyNumberFormat="1" applyFont="1" applyFill="1" applyBorder="1" applyAlignment="1" applyProtection="1">
      <alignment horizontal="center" vertical="top" wrapText="1"/>
    </xf>
    <xf numFmtId="2" fontId="4" fillId="0" borderId="10" xfId="8" applyNumberFormat="1" applyFont="1" applyFill="1" applyBorder="1" applyAlignment="1" applyProtection="1">
      <alignment horizontal="center" vertical="top" wrapText="1"/>
    </xf>
    <xf numFmtId="2" fontId="4" fillId="0" borderId="11" xfId="1" applyNumberFormat="1" applyFont="1" applyFill="1" applyBorder="1" applyAlignment="1">
      <alignment horizontal="center" wrapText="1"/>
    </xf>
    <xf numFmtId="2" fontId="4" fillId="0" borderId="9" xfId="1" applyNumberFormat="1" applyFont="1" applyFill="1" applyBorder="1" applyAlignment="1">
      <alignment horizontal="center" wrapText="1"/>
    </xf>
    <xf numFmtId="2" fontId="4" fillId="0" borderId="10" xfId="1" applyNumberFormat="1" applyFont="1" applyFill="1" applyBorder="1" applyAlignment="1">
      <alignment horizontal="center" wrapText="1"/>
    </xf>
    <xf numFmtId="164" fontId="5" fillId="3" borderId="17" xfId="8" applyNumberFormat="1" applyFont="1" applyFill="1" applyBorder="1" applyAlignment="1" applyProtection="1">
      <alignment horizontal="center" wrapText="1"/>
    </xf>
    <xf numFmtId="164" fontId="5" fillId="3" borderId="16" xfId="8" applyNumberFormat="1" applyFont="1" applyFill="1" applyBorder="1" applyAlignment="1" applyProtection="1">
      <alignment horizontal="center" wrapText="1"/>
    </xf>
    <xf numFmtId="164" fontId="4" fillId="0" borderId="11" xfId="3" applyNumberFormat="1" applyFont="1" applyFill="1" applyBorder="1" applyAlignment="1">
      <alignment horizontal="center" wrapText="1"/>
    </xf>
    <xf numFmtId="164" fontId="4" fillId="0" borderId="9" xfId="3" applyNumberFormat="1" applyFont="1" applyFill="1" applyBorder="1" applyAlignment="1">
      <alignment horizontal="center" wrapText="1"/>
    </xf>
    <xf numFmtId="164" fontId="4" fillId="0" borderId="10" xfId="3" applyNumberFormat="1" applyFont="1" applyFill="1" applyBorder="1" applyAlignment="1">
      <alignment horizontal="center" wrapText="1"/>
    </xf>
    <xf numFmtId="2" fontId="4" fillId="0" borderId="11" xfId="3" applyNumberFormat="1" applyFont="1" applyFill="1" applyBorder="1" applyAlignment="1">
      <alignment horizontal="center" wrapText="1"/>
    </xf>
    <xf numFmtId="2" fontId="4" fillId="0" borderId="9" xfId="3" applyNumberFormat="1" applyFont="1" applyFill="1" applyBorder="1" applyAlignment="1">
      <alignment horizontal="center" wrapText="1"/>
    </xf>
    <xf numFmtId="2" fontId="4" fillId="0" borderId="10" xfId="3" applyNumberFormat="1" applyFont="1" applyFill="1" applyBorder="1" applyAlignment="1">
      <alignment horizontal="center" wrapText="1"/>
    </xf>
    <xf numFmtId="49" fontId="4" fillId="2" borderId="11" xfId="3" applyNumberFormat="1" applyFont="1" applyFill="1" applyBorder="1" applyAlignment="1">
      <alignment horizontal="center" vertical="top" wrapText="1"/>
    </xf>
    <xf numFmtId="49" fontId="4" fillId="2" borderId="9" xfId="3" applyNumberFormat="1" applyFont="1" applyFill="1" applyBorder="1" applyAlignment="1">
      <alignment horizontal="center" vertical="top" wrapText="1"/>
    </xf>
    <xf numFmtId="49" fontId="4" fillId="2" borderId="13" xfId="3" applyNumberFormat="1" applyFont="1" applyFill="1" applyBorder="1" applyAlignment="1">
      <alignment horizontal="center" vertical="top" wrapText="1"/>
    </xf>
    <xf numFmtId="49" fontId="6" fillId="2" borderId="11" xfId="3" applyNumberFormat="1" applyFont="1" applyFill="1" applyBorder="1" applyAlignment="1">
      <alignment horizontal="center" vertical="top" wrapText="1"/>
    </xf>
    <xf numFmtId="49" fontId="6" fillId="2" borderId="9" xfId="3" applyNumberFormat="1" applyFont="1" applyFill="1" applyBorder="1" applyAlignment="1">
      <alignment horizontal="center" vertical="top" wrapText="1"/>
    </xf>
    <xf numFmtId="49" fontId="6" fillId="2" borderId="13" xfId="3" applyNumberFormat="1" applyFont="1" applyFill="1" applyBorder="1" applyAlignment="1">
      <alignment horizontal="center" vertical="top" wrapText="1"/>
    </xf>
    <xf numFmtId="164" fontId="5" fillId="0" borderId="12" xfId="8" applyNumberFormat="1" applyFont="1" applyFill="1" applyBorder="1" applyAlignment="1" applyProtection="1">
      <alignment horizontal="center" wrapText="1"/>
    </xf>
    <xf numFmtId="164" fontId="5" fillId="0" borderId="17" xfId="8" applyNumberFormat="1" applyFont="1" applyFill="1" applyBorder="1" applyAlignment="1" applyProtection="1">
      <alignment horizontal="center" wrapText="1"/>
    </xf>
    <xf numFmtId="164" fontId="5" fillId="0" borderId="16" xfId="8" applyNumberFormat="1" applyFont="1" applyFill="1" applyBorder="1" applyAlignment="1" applyProtection="1">
      <alignment horizontal="center" wrapText="1"/>
    </xf>
    <xf numFmtId="164" fontId="4" fillId="0" borderId="12" xfId="9" applyNumberFormat="1" applyFont="1" applyFill="1" applyBorder="1" applyAlignment="1" applyProtection="1">
      <alignment horizontal="center" wrapText="1"/>
    </xf>
    <xf numFmtId="164" fontId="4" fillId="0" borderId="17" xfId="9" applyNumberFormat="1" applyFont="1" applyFill="1" applyBorder="1" applyAlignment="1" applyProtection="1">
      <alignment horizontal="center" wrapText="1"/>
    </xf>
    <xf numFmtId="164" fontId="4" fillId="0" borderId="16" xfId="9" applyNumberFormat="1" applyFont="1" applyFill="1" applyBorder="1" applyAlignment="1" applyProtection="1">
      <alignment horizontal="center" wrapText="1"/>
    </xf>
    <xf numFmtId="0" fontId="4" fillId="0" borderId="36" xfId="1" applyFont="1" applyFill="1" applyBorder="1" applyAlignment="1">
      <alignment horizontal="center" vertical="top" wrapText="1"/>
    </xf>
    <xf numFmtId="0" fontId="4" fillId="0" borderId="14" xfId="1" applyFont="1" applyFill="1" applyBorder="1" applyAlignment="1">
      <alignment horizontal="center" vertical="top" wrapText="1"/>
    </xf>
    <xf numFmtId="164" fontId="5" fillId="0" borderId="12" xfId="9" applyNumberFormat="1" applyFont="1" applyFill="1" applyBorder="1" applyAlignment="1" applyProtection="1">
      <alignment horizontal="center" wrapText="1"/>
    </xf>
    <xf numFmtId="164" fontId="5" fillId="0" borderId="17" xfId="9" applyNumberFormat="1" applyFont="1" applyFill="1" applyBorder="1" applyAlignment="1" applyProtection="1">
      <alignment horizontal="center" wrapText="1"/>
    </xf>
    <xf numFmtId="164" fontId="5" fillId="0" borderId="16" xfId="9" applyNumberFormat="1" applyFont="1" applyFill="1" applyBorder="1" applyAlignment="1" applyProtection="1">
      <alignment horizontal="center" wrapText="1"/>
    </xf>
    <xf numFmtId="49" fontId="6" fillId="2" borderId="8" xfId="1" applyNumberFormat="1" applyFont="1" applyFill="1" applyBorder="1" applyAlignment="1">
      <alignment horizontal="center" vertical="top" wrapText="1"/>
    </xf>
    <xf numFmtId="49" fontId="6" fillId="2" borderId="14" xfId="1" applyNumberFormat="1" applyFont="1" applyFill="1" applyBorder="1" applyAlignment="1">
      <alignment horizontal="center" vertical="top" wrapText="1"/>
    </xf>
    <xf numFmtId="49" fontId="6" fillId="2" borderId="15" xfId="1" applyNumberFormat="1" applyFont="1" applyFill="1" applyBorder="1" applyAlignment="1">
      <alignment horizontal="center" vertical="top" wrapText="1"/>
    </xf>
    <xf numFmtId="2" fontId="5" fillId="0" borderId="9" xfId="1" applyNumberFormat="1" applyFont="1" applyBorder="1" applyAlignment="1">
      <alignment horizontal="center"/>
    </xf>
    <xf numFmtId="2" fontId="5" fillId="0" borderId="10" xfId="1" applyNumberFormat="1" applyFont="1" applyBorder="1" applyAlignment="1">
      <alignment horizontal="center"/>
    </xf>
    <xf numFmtId="164" fontId="4" fillId="0" borderId="17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center" wrapText="1"/>
    </xf>
    <xf numFmtId="0" fontId="5" fillId="0" borderId="17" xfId="1" applyFont="1" applyBorder="1" applyAlignment="1">
      <alignment horizontal="center" wrapText="1"/>
    </xf>
    <xf numFmtId="164" fontId="5" fillId="0" borderId="16" xfId="1" applyNumberFormat="1" applyFont="1" applyBorder="1" applyAlignment="1">
      <alignment horizontal="center" wrapText="1"/>
    </xf>
    <xf numFmtId="49" fontId="4" fillId="2" borderId="8" xfId="1" applyNumberFormat="1" applyFont="1" applyFill="1" applyBorder="1" applyAlignment="1">
      <alignment horizontal="center" vertical="top" wrapText="1"/>
    </xf>
    <xf numFmtId="49" fontId="4" fillId="2" borderId="14" xfId="1" applyNumberFormat="1" applyFont="1" applyFill="1" applyBorder="1" applyAlignment="1">
      <alignment horizontal="center" vertical="top" wrapText="1"/>
    </xf>
    <xf numFmtId="49" fontId="4" fillId="2" borderId="15" xfId="1" applyNumberFormat="1" applyFont="1" applyFill="1" applyBorder="1" applyAlignment="1">
      <alignment horizontal="center" vertical="top" wrapText="1"/>
    </xf>
    <xf numFmtId="49" fontId="4" fillId="2" borderId="3" xfId="0" applyNumberFormat="1" applyFont="1" applyFill="1" applyBorder="1" applyAlignment="1">
      <alignment horizontal="center" vertical="top" wrapText="1"/>
    </xf>
    <xf numFmtId="49" fontId="4" fillId="2" borderId="9" xfId="0" applyNumberFormat="1" applyFont="1" applyFill="1" applyBorder="1" applyAlignment="1">
      <alignment horizontal="center" vertical="top" wrapText="1"/>
    </xf>
    <xf numFmtId="49" fontId="4" fillId="2" borderId="13" xfId="0" applyNumberFormat="1" applyFont="1" applyFill="1" applyBorder="1" applyAlignment="1">
      <alignment horizontal="center" vertical="top" wrapText="1"/>
    </xf>
    <xf numFmtId="164" fontId="4" fillId="0" borderId="9" xfId="1" applyNumberFormat="1" applyFont="1" applyFill="1" applyBorder="1" applyAlignment="1">
      <alignment horizontal="center"/>
    </xf>
    <xf numFmtId="164" fontId="4" fillId="0" borderId="10" xfId="1" applyNumberFormat="1" applyFont="1" applyFill="1" applyBorder="1" applyAlignment="1">
      <alignment horizontal="center"/>
    </xf>
    <xf numFmtId="0" fontId="5" fillId="0" borderId="16" xfId="1" applyFont="1" applyBorder="1" applyAlignment="1">
      <alignment horizontal="center" wrapText="1"/>
    </xf>
    <xf numFmtId="164" fontId="4" fillId="0" borderId="16" xfId="1" applyNumberFormat="1" applyFont="1" applyFill="1" applyBorder="1" applyAlignment="1">
      <alignment horizontal="center" wrapText="1"/>
    </xf>
    <xf numFmtId="164" fontId="5" fillId="0" borderId="9" xfId="1" applyNumberFormat="1" applyFont="1" applyBorder="1" applyAlignment="1">
      <alignment horizontal="center"/>
    </xf>
    <xf numFmtId="164" fontId="5" fillId="0" borderId="10" xfId="1" applyNumberFormat="1" applyFont="1" applyBorder="1" applyAlignment="1">
      <alignment horizontal="center"/>
    </xf>
    <xf numFmtId="2" fontId="4" fillId="0" borderId="9" xfId="1" applyNumberFormat="1" applyFont="1" applyFill="1" applyBorder="1" applyAlignment="1">
      <alignment horizontal="center"/>
    </xf>
    <xf numFmtId="2" fontId="4" fillId="0" borderId="10" xfId="1" applyNumberFormat="1" applyFont="1" applyFill="1" applyBorder="1" applyAlignment="1">
      <alignment horizontal="center"/>
    </xf>
    <xf numFmtId="2" fontId="5" fillId="0" borderId="9" xfId="1" applyNumberFormat="1" applyFont="1" applyFill="1" applyBorder="1" applyAlignment="1">
      <alignment horizontal="center"/>
    </xf>
    <xf numFmtId="2" fontId="5" fillId="0" borderId="10" xfId="1" applyNumberFormat="1" applyFont="1" applyFill="1" applyBorder="1" applyAlignment="1">
      <alignment horizontal="center"/>
    </xf>
    <xf numFmtId="0" fontId="5" fillId="0" borderId="17" xfId="1" applyFont="1" applyFill="1" applyBorder="1" applyAlignment="1">
      <alignment horizontal="center" wrapText="1"/>
    </xf>
    <xf numFmtId="164" fontId="5" fillId="0" borderId="16" xfId="1" applyNumberFormat="1" applyFont="1" applyFill="1" applyBorder="1" applyAlignment="1">
      <alignment horizontal="center" wrapText="1"/>
    </xf>
    <xf numFmtId="164" fontId="5" fillId="0" borderId="9" xfId="1" applyNumberFormat="1" applyFont="1" applyFill="1" applyBorder="1" applyAlignment="1">
      <alignment horizontal="center"/>
    </xf>
    <xf numFmtId="164" fontId="5" fillId="0" borderId="10" xfId="1" applyNumberFormat="1" applyFont="1" applyFill="1" applyBorder="1" applyAlignment="1">
      <alignment horizontal="center"/>
    </xf>
    <xf numFmtId="0" fontId="4" fillId="0" borderId="17" xfId="1" applyFont="1" applyFill="1" applyBorder="1" applyAlignment="1">
      <alignment horizontal="center" wrapText="1"/>
    </xf>
    <xf numFmtId="0" fontId="5" fillId="0" borderId="16" xfId="1" applyFont="1" applyFill="1" applyBorder="1" applyAlignment="1">
      <alignment horizontal="center" wrapText="1"/>
    </xf>
    <xf numFmtId="49" fontId="8" fillId="2" borderId="8" xfId="1" applyNumberFormat="1" applyFont="1" applyFill="1" applyBorder="1" applyAlignment="1">
      <alignment horizontal="center" vertical="top" wrapText="1"/>
    </xf>
    <xf numFmtId="49" fontId="8" fillId="2" borderId="14" xfId="1" applyNumberFormat="1" applyFont="1" applyFill="1" applyBorder="1" applyAlignment="1">
      <alignment horizontal="center" vertical="top" wrapText="1"/>
    </xf>
    <xf numFmtId="49" fontId="8" fillId="2" borderId="15" xfId="1" applyNumberFormat="1" applyFont="1" applyFill="1" applyBorder="1" applyAlignment="1">
      <alignment horizontal="center" vertical="top" wrapText="1"/>
    </xf>
    <xf numFmtId="2" fontId="4" fillId="0" borderId="11" xfId="1" applyNumberFormat="1" applyFont="1" applyFill="1" applyBorder="1" applyAlignment="1">
      <alignment horizontal="center" vertical="top" wrapText="1"/>
    </xf>
    <xf numFmtId="2" fontId="4" fillId="0" borderId="9" xfId="1" applyNumberFormat="1" applyFont="1" applyFill="1" applyBorder="1" applyAlignment="1">
      <alignment horizontal="center" vertical="top"/>
    </xf>
    <xf numFmtId="2" fontId="4" fillId="0" borderId="10" xfId="1" applyNumberFormat="1" applyFont="1" applyFill="1" applyBorder="1" applyAlignment="1">
      <alignment horizontal="center" vertical="top"/>
    </xf>
    <xf numFmtId="164" fontId="4" fillId="0" borderId="12" xfId="9" applyNumberFormat="1" applyFont="1" applyFill="1" applyBorder="1" applyAlignment="1" applyProtection="1">
      <alignment horizontal="center" vertical="top" wrapText="1"/>
    </xf>
    <xf numFmtId="0" fontId="4" fillId="0" borderId="17" xfId="3" applyFont="1" applyFill="1" applyBorder="1" applyAlignment="1">
      <alignment horizontal="center" vertical="top" wrapText="1"/>
    </xf>
    <xf numFmtId="164" fontId="4" fillId="0" borderId="16" xfId="3" applyNumberFormat="1" applyFont="1" applyFill="1" applyBorder="1" applyAlignment="1">
      <alignment horizontal="center" wrapText="1"/>
    </xf>
    <xf numFmtId="2" fontId="4" fillId="0" borderId="9" xfId="3" applyNumberFormat="1" applyFont="1" applyFill="1" applyBorder="1" applyAlignment="1">
      <alignment horizontal="center"/>
    </xf>
    <xf numFmtId="2" fontId="4" fillId="0" borderId="10" xfId="3" applyNumberFormat="1" applyFont="1" applyFill="1" applyBorder="1" applyAlignment="1">
      <alignment horizontal="center"/>
    </xf>
    <xf numFmtId="2" fontId="4" fillId="0" borderId="11" xfId="3" applyNumberFormat="1" applyFont="1" applyFill="1" applyBorder="1" applyAlignment="1">
      <alignment horizontal="center" vertical="top" wrapText="1"/>
    </xf>
    <xf numFmtId="2" fontId="4" fillId="0" borderId="9" xfId="3" applyNumberFormat="1" applyFont="1" applyFill="1" applyBorder="1" applyAlignment="1">
      <alignment horizontal="center" vertical="top"/>
    </xf>
    <xf numFmtId="2" fontId="4" fillId="0" borderId="10" xfId="3" applyNumberFormat="1" applyFont="1" applyFill="1" applyBorder="1" applyAlignment="1">
      <alignment horizontal="center" vertical="top"/>
    </xf>
    <xf numFmtId="2" fontId="5" fillId="0" borderId="9" xfId="3" applyNumberFormat="1" applyFont="1" applyBorder="1" applyAlignment="1">
      <alignment horizontal="center"/>
    </xf>
    <xf numFmtId="2" fontId="5" fillId="0" borderId="10" xfId="3" applyNumberFormat="1" applyFont="1" applyBorder="1" applyAlignment="1">
      <alignment horizontal="center"/>
    </xf>
    <xf numFmtId="164" fontId="5" fillId="0" borderId="9" xfId="3" applyNumberFormat="1" applyFont="1" applyBorder="1" applyAlignment="1">
      <alignment horizontal="center"/>
    </xf>
    <xf numFmtId="164" fontId="5" fillId="0" borderId="10" xfId="3" applyNumberFormat="1" applyFont="1" applyBorder="1" applyAlignment="1">
      <alignment horizontal="center"/>
    </xf>
    <xf numFmtId="164" fontId="4" fillId="0" borderId="9" xfId="3" applyNumberFormat="1" applyFont="1" applyFill="1" applyBorder="1" applyAlignment="1">
      <alignment horizontal="center"/>
    </xf>
    <xf numFmtId="164" fontId="4" fillId="0" borderId="10" xfId="3" applyNumberFormat="1" applyFont="1" applyFill="1" applyBorder="1" applyAlignment="1">
      <alignment horizontal="center"/>
    </xf>
    <xf numFmtId="164" fontId="4" fillId="0" borderId="12" xfId="8" applyNumberFormat="1" applyFont="1" applyFill="1" applyBorder="1" applyAlignment="1" applyProtection="1">
      <alignment horizontal="center" vertical="top" wrapText="1"/>
    </xf>
    <xf numFmtId="0" fontId="4" fillId="0" borderId="17" xfId="1" applyFont="1" applyFill="1" applyBorder="1" applyAlignment="1">
      <alignment horizontal="center" vertical="top" wrapText="1"/>
    </xf>
    <xf numFmtId="0" fontId="4" fillId="0" borderId="16" xfId="1" applyFont="1" applyFill="1" applyBorder="1" applyAlignment="1">
      <alignment horizontal="center" vertical="top" wrapText="1"/>
    </xf>
    <xf numFmtId="164" fontId="4" fillId="0" borderId="17" xfId="3" applyNumberFormat="1" applyFont="1" applyFill="1" applyBorder="1" applyAlignment="1">
      <alignment horizontal="center" wrapText="1"/>
    </xf>
    <xf numFmtId="0" fontId="4" fillId="0" borderId="16" xfId="3" applyFont="1" applyFill="1" applyBorder="1" applyAlignment="1">
      <alignment horizontal="center" wrapText="1"/>
    </xf>
    <xf numFmtId="164" fontId="5" fillId="0" borderId="17" xfId="1" applyNumberFormat="1" applyFont="1" applyFill="1" applyBorder="1" applyAlignment="1">
      <alignment horizontal="center" wrapText="1"/>
    </xf>
    <xf numFmtId="0" fontId="5" fillId="0" borderId="17" xfId="3" applyFont="1" applyBorder="1" applyAlignment="1">
      <alignment horizontal="center" wrapText="1"/>
    </xf>
    <xf numFmtId="164" fontId="5" fillId="0" borderId="16" xfId="3" applyNumberFormat="1" applyFont="1" applyBorder="1" applyAlignment="1">
      <alignment horizontal="center" wrapText="1"/>
    </xf>
    <xf numFmtId="0" fontId="5" fillId="0" borderId="16" xfId="3" applyFont="1" applyBorder="1" applyAlignment="1">
      <alignment horizontal="center" wrapText="1"/>
    </xf>
    <xf numFmtId="0" fontId="5" fillId="0" borderId="14" xfId="1" applyFont="1" applyBorder="1" applyAlignment="1">
      <alignment horizontal="center" wrapText="1"/>
    </xf>
    <xf numFmtId="0" fontId="5" fillId="0" borderId="14" xfId="1" applyFont="1" applyFill="1" applyBorder="1" applyAlignment="1">
      <alignment horizontal="center" wrapText="1"/>
    </xf>
    <xf numFmtId="164" fontId="5" fillId="0" borderId="17" xfId="3" applyNumberFormat="1" applyFont="1" applyBorder="1" applyAlignment="1">
      <alignment horizontal="center" wrapText="1"/>
    </xf>
    <xf numFmtId="164" fontId="5" fillId="0" borderId="17" xfId="3" applyNumberFormat="1" applyFont="1" applyFill="1" applyBorder="1" applyAlignment="1">
      <alignment horizontal="center" wrapText="1"/>
    </xf>
    <xf numFmtId="0" fontId="5" fillId="0" borderId="16" xfId="3" applyFont="1" applyFill="1" applyBorder="1" applyAlignment="1">
      <alignment horizontal="center" wrapText="1"/>
    </xf>
    <xf numFmtId="0" fontId="4" fillId="0" borderId="17" xfId="3" applyFont="1" applyFill="1" applyBorder="1" applyAlignment="1">
      <alignment horizontal="center" wrapText="1"/>
    </xf>
    <xf numFmtId="164" fontId="5" fillId="0" borderId="17" xfId="1" applyNumberFormat="1" applyFont="1" applyBorder="1" applyAlignment="1">
      <alignment horizontal="center" wrapText="1"/>
    </xf>
    <xf numFmtId="164" fontId="9" fillId="0" borderId="9" xfId="1" applyNumberFormat="1" applyFont="1" applyFill="1" applyBorder="1" applyAlignment="1">
      <alignment horizontal="center"/>
    </xf>
    <xf numFmtId="164" fontId="9" fillId="0" borderId="10" xfId="1" applyNumberFormat="1" applyFont="1" applyFill="1" applyBorder="1" applyAlignment="1">
      <alignment horizontal="center"/>
    </xf>
    <xf numFmtId="0" fontId="5" fillId="0" borderId="17" xfId="3" applyFont="1" applyFill="1" applyBorder="1" applyAlignment="1">
      <alignment horizontal="center" wrapText="1"/>
    </xf>
    <xf numFmtId="164" fontId="5" fillId="0" borderId="16" xfId="3" applyNumberFormat="1" applyFont="1" applyFill="1" applyBorder="1" applyAlignment="1">
      <alignment horizontal="center" wrapText="1"/>
    </xf>
    <xf numFmtId="2" fontId="5" fillId="0" borderId="9" xfId="3" applyNumberFormat="1" applyFont="1" applyFill="1" applyBorder="1" applyAlignment="1">
      <alignment horizontal="center"/>
    </xf>
    <xf numFmtId="2" fontId="5" fillId="0" borderId="10" xfId="3" applyNumberFormat="1" applyFont="1" applyFill="1" applyBorder="1" applyAlignment="1">
      <alignment horizontal="center"/>
    </xf>
    <xf numFmtId="164" fontId="5" fillId="0" borderId="9" xfId="3" applyNumberFormat="1" applyFont="1" applyFill="1" applyBorder="1" applyAlignment="1">
      <alignment horizontal="center"/>
    </xf>
    <xf numFmtId="164" fontId="5" fillId="0" borderId="10" xfId="3" applyNumberFormat="1" applyFont="1" applyFill="1" applyBorder="1" applyAlignment="1">
      <alignment horizontal="center"/>
    </xf>
    <xf numFmtId="49" fontId="7" fillId="5" borderId="8" xfId="1" applyNumberFormat="1" applyFont="1" applyFill="1" applyBorder="1" applyAlignment="1">
      <alignment horizontal="center" vertical="center" textRotation="90" wrapText="1"/>
    </xf>
    <xf numFmtId="49" fontId="7" fillId="5" borderId="14" xfId="1" applyNumberFormat="1" applyFont="1" applyFill="1" applyBorder="1" applyAlignment="1">
      <alignment horizontal="center" vertical="center" textRotation="90" wrapText="1"/>
    </xf>
    <xf numFmtId="49" fontId="7" fillId="5" borderId="15" xfId="1" applyNumberFormat="1" applyFont="1" applyFill="1" applyBorder="1" applyAlignment="1">
      <alignment horizontal="center" vertical="center" textRotation="90" wrapText="1"/>
    </xf>
    <xf numFmtId="0" fontId="5" fillId="0" borderId="14" xfId="1" applyFont="1" applyFill="1" applyBorder="1" applyAlignment="1">
      <alignment horizontal="center" vertical="top" wrapText="1"/>
    </xf>
    <xf numFmtId="49" fontId="4" fillId="0" borderId="8" xfId="2" applyNumberFormat="1" applyFont="1" applyFill="1" applyBorder="1" applyAlignment="1">
      <alignment horizontal="center" vertical="top" wrapText="1"/>
    </xf>
    <xf numFmtId="0" fontId="4" fillId="0" borderId="14" xfId="2" applyNumberFormat="1" applyFont="1" applyFill="1" applyBorder="1" applyAlignment="1">
      <alignment horizontal="center" vertical="top" wrapText="1"/>
    </xf>
    <xf numFmtId="0" fontId="4" fillId="0" borderId="15" xfId="2" applyNumberFormat="1" applyFont="1" applyFill="1" applyBorder="1" applyAlignment="1">
      <alignment horizontal="center" vertical="top" wrapText="1"/>
    </xf>
    <xf numFmtId="49" fontId="5" fillId="0" borderId="11" xfId="4" applyNumberFormat="1" applyFont="1" applyFill="1" applyBorder="1" applyAlignment="1">
      <alignment horizontal="center" vertical="top" wrapText="1"/>
    </xf>
    <xf numFmtId="49" fontId="5" fillId="0" borderId="9" xfId="4" applyNumberFormat="1" applyFont="1" applyFill="1" applyBorder="1" applyAlignment="1">
      <alignment horizontal="center" vertical="top" wrapText="1"/>
    </xf>
    <xf numFmtId="49" fontId="5" fillId="0" borderId="13" xfId="4" applyNumberFormat="1" applyFont="1" applyFill="1" applyBorder="1" applyAlignment="1">
      <alignment horizontal="center" vertical="top" wrapText="1"/>
    </xf>
    <xf numFmtId="49" fontId="5" fillId="0" borderId="11" xfId="2" applyNumberFormat="1" applyFont="1" applyFill="1" applyBorder="1" applyAlignment="1">
      <alignment horizontal="center" vertical="top" wrapText="1"/>
    </xf>
    <xf numFmtId="49" fontId="5" fillId="0" borderId="9" xfId="2" applyNumberFormat="1" applyFont="1" applyFill="1" applyBorder="1" applyAlignment="1">
      <alignment horizontal="center" vertical="top" wrapText="1"/>
    </xf>
    <xf numFmtId="49" fontId="5" fillId="0" borderId="13" xfId="2" applyNumberFormat="1" applyFont="1" applyFill="1" applyBorder="1" applyAlignment="1">
      <alignment horizontal="center" vertical="top" wrapText="1"/>
    </xf>
    <xf numFmtId="49" fontId="6" fillId="0" borderId="39" xfId="1" applyNumberFormat="1" applyFont="1" applyFill="1" applyBorder="1" applyAlignment="1">
      <alignment horizontal="center" vertical="top" wrapText="1"/>
    </xf>
    <xf numFmtId="49" fontId="6" fillId="0" borderId="0" xfId="1" applyNumberFormat="1" applyFont="1" applyFill="1" applyBorder="1" applyAlignment="1">
      <alignment horizontal="center" vertical="top" wrapText="1"/>
    </xf>
    <xf numFmtId="49" fontId="6" fillId="0" borderId="40" xfId="1" applyNumberFormat="1" applyFont="1" applyFill="1" applyBorder="1" applyAlignment="1">
      <alignment horizontal="center" vertical="top" wrapText="1"/>
    </xf>
    <xf numFmtId="2" fontId="4" fillId="0" borderId="8" xfId="2" applyNumberFormat="1" applyFont="1" applyFill="1" applyBorder="1" applyAlignment="1">
      <alignment horizontal="center" vertical="top" wrapText="1"/>
    </xf>
    <xf numFmtId="2" fontId="4" fillId="0" borderId="14" xfId="2" applyNumberFormat="1" applyFont="1" applyFill="1" applyBorder="1" applyAlignment="1">
      <alignment horizontal="center" vertical="top" wrapText="1"/>
    </xf>
    <xf numFmtId="2" fontId="4" fillId="0" borderId="15" xfId="2" applyNumberFormat="1" applyFont="1" applyFill="1" applyBorder="1" applyAlignment="1">
      <alignment horizontal="center" vertical="top" wrapText="1"/>
    </xf>
    <xf numFmtId="0" fontId="5" fillId="0" borderId="36" xfId="2" applyFont="1" applyFill="1" applyBorder="1" applyAlignment="1">
      <alignment horizontal="center" vertical="top" wrapText="1"/>
    </xf>
    <xf numFmtId="0" fontId="5" fillId="0" borderId="14" xfId="2" applyFont="1" applyFill="1" applyBorder="1" applyAlignment="1">
      <alignment horizontal="center" vertical="top" wrapText="1"/>
    </xf>
    <xf numFmtId="164" fontId="5" fillId="0" borderId="14" xfId="2" applyNumberFormat="1" applyFont="1" applyFill="1" applyBorder="1" applyAlignment="1">
      <alignment horizontal="center" wrapText="1"/>
    </xf>
    <xf numFmtId="49" fontId="5" fillId="0" borderId="11" xfId="2" applyNumberFormat="1" applyFont="1" applyFill="1" applyBorder="1" applyAlignment="1">
      <alignment horizontal="center" wrapText="1"/>
    </xf>
    <xf numFmtId="49" fontId="5" fillId="0" borderId="9" xfId="2" applyNumberFormat="1" applyFont="1" applyFill="1" applyBorder="1" applyAlignment="1">
      <alignment horizontal="center" wrapText="1"/>
    </xf>
    <xf numFmtId="49" fontId="5" fillId="0" borderId="13" xfId="2" applyNumberFormat="1" applyFont="1" applyFill="1" applyBorder="1" applyAlignment="1">
      <alignment horizontal="center" wrapText="1"/>
    </xf>
    <xf numFmtId="49" fontId="5" fillId="0" borderId="11" xfId="4" applyNumberFormat="1" applyFont="1" applyFill="1" applyBorder="1" applyAlignment="1">
      <alignment horizontal="center" wrapText="1"/>
    </xf>
    <xf numFmtId="49" fontId="5" fillId="0" borderId="9" xfId="4" applyNumberFormat="1" applyFont="1" applyFill="1" applyBorder="1" applyAlignment="1">
      <alignment horizontal="center" wrapText="1"/>
    </xf>
    <xf numFmtId="49" fontId="5" fillId="0" borderId="13" xfId="4" applyNumberFormat="1" applyFont="1" applyFill="1" applyBorder="1" applyAlignment="1">
      <alignment horizontal="center" wrapText="1"/>
    </xf>
    <xf numFmtId="164" fontId="4" fillId="0" borderId="36" xfId="1" applyNumberFormat="1" applyFont="1" applyFill="1" applyBorder="1" applyAlignment="1">
      <alignment horizontal="center" vertical="top" wrapText="1"/>
    </xf>
    <xf numFmtId="164" fontId="4" fillId="0" borderId="14" xfId="1" applyNumberFormat="1" applyFont="1" applyFill="1" applyBorder="1" applyAlignment="1">
      <alignment horizontal="center" vertical="top" wrapText="1"/>
    </xf>
    <xf numFmtId="164" fontId="5" fillId="0" borderId="14" xfId="1" applyNumberFormat="1" applyFont="1" applyFill="1" applyBorder="1" applyAlignment="1">
      <alignment horizontal="center" vertical="top" wrapText="1"/>
    </xf>
    <xf numFmtId="0" fontId="4" fillId="0" borderId="16" xfId="3" applyFont="1" applyFill="1" applyBorder="1" applyAlignment="1">
      <alignment horizontal="center" vertical="top" wrapText="1"/>
    </xf>
    <xf numFmtId="0" fontId="4" fillId="2" borderId="41" xfId="1" applyFont="1" applyFill="1" applyBorder="1" applyAlignment="1">
      <alignment horizontal="center" vertical="top" wrapText="1"/>
    </xf>
    <xf numFmtId="49" fontId="5" fillId="2" borderId="8" xfId="1" applyNumberFormat="1" applyFont="1" applyFill="1" applyBorder="1" applyAlignment="1">
      <alignment horizontal="center" vertical="center" textRotation="90" wrapText="1"/>
    </xf>
    <xf numFmtId="49" fontId="5" fillId="2" borderId="14" xfId="1" applyNumberFormat="1" applyFont="1" applyFill="1" applyBorder="1" applyAlignment="1">
      <alignment horizontal="center" vertical="center" textRotation="90" wrapText="1"/>
    </xf>
    <xf numFmtId="49" fontId="5" fillId="2" borderId="15" xfId="1" applyNumberFormat="1" applyFont="1" applyFill="1" applyBorder="1" applyAlignment="1">
      <alignment horizontal="center" vertical="center" textRotation="90" wrapText="1"/>
    </xf>
    <xf numFmtId="164" fontId="5" fillId="0" borderId="12" xfId="8" applyNumberFormat="1" applyFont="1" applyFill="1" applyBorder="1" applyAlignment="1" applyProtection="1">
      <alignment horizontal="center" vertical="top" wrapText="1"/>
    </xf>
    <xf numFmtId="0" fontId="5" fillId="0" borderId="17" xfId="1" applyFont="1" applyFill="1" applyBorder="1" applyAlignment="1">
      <alignment horizontal="center" vertical="top" wrapText="1"/>
    </xf>
    <xf numFmtId="0" fontId="4" fillId="0" borderId="36" xfId="1" applyFont="1" applyFill="1" applyBorder="1" applyAlignment="1">
      <alignment horizontal="left" vertical="top" wrapText="1"/>
    </xf>
    <xf numFmtId="0" fontId="4" fillId="0" borderId="14" xfId="1" applyFont="1" applyFill="1" applyBorder="1" applyAlignment="1">
      <alignment horizontal="left" vertical="top" wrapText="1"/>
    </xf>
    <xf numFmtId="0" fontId="5" fillId="0" borderId="14" xfId="1" applyFont="1" applyBorder="1" applyAlignment="1">
      <alignment horizontal="left" wrapText="1"/>
    </xf>
    <xf numFmtId="0" fontId="4" fillId="2" borderId="36" xfId="1" applyFont="1" applyFill="1" applyBorder="1" applyAlignment="1">
      <alignment horizontal="left" vertical="top" wrapText="1"/>
    </xf>
    <xf numFmtId="0" fontId="4" fillId="2" borderId="14" xfId="1" applyFont="1" applyFill="1" applyBorder="1" applyAlignment="1">
      <alignment horizontal="left" vertical="top" wrapText="1"/>
    </xf>
    <xf numFmtId="49" fontId="4" fillId="0" borderId="8" xfId="1" applyNumberFormat="1" applyFont="1" applyFill="1" applyBorder="1" applyAlignment="1">
      <alignment horizontal="center" vertical="top" wrapText="1"/>
    </xf>
    <xf numFmtId="49" fontId="4" fillId="0" borderId="14" xfId="1" applyNumberFormat="1" applyFont="1" applyFill="1" applyBorder="1" applyAlignment="1">
      <alignment horizontal="center" vertical="top" wrapText="1"/>
    </xf>
    <xf numFmtId="49" fontId="4" fillId="0" borderId="15" xfId="1" applyNumberFormat="1" applyFont="1" applyFill="1" applyBorder="1" applyAlignment="1">
      <alignment horizontal="center" vertical="top" wrapText="1"/>
    </xf>
    <xf numFmtId="164" fontId="4" fillId="0" borderId="11" xfId="4" applyNumberFormat="1" applyFont="1" applyFill="1" applyBorder="1" applyAlignment="1">
      <alignment horizontal="center" wrapText="1"/>
    </xf>
    <xf numFmtId="164" fontId="4" fillId="0" borderId="9" xfId="4" applyNumberFormat="1" applyFont="1" applyFill="1" applyBorder="1" applyAlignment="1">
      <alignment horizontal="center" wrapText="1"/>
    </xf>
    <xf numFmtId="164" fontId="4" fillId="0" borderId="10" xfId="4" applyNumberFormat="1" applyFont="1" applyFill="1" applyBorder="1" applyAlignment="1">
      <alignment horizontal="center" wrapText="1"/>
    </xf>
    <xf numFmtId="164" fontId="9" fillId="0" borderId="9" xfId="3" applyNumberFormat="1" applyFont="1" applyFill="1" applyBorder="1" applyAlignment="1">
      <alignment horizontal="center"/>
    </xf>
    <xf numFmtId="164" fontId="9" fillId="0" borderId="10" xfId="3" applyNumberFormat="1" applyFont="1" applyFill="1" applyBorder="1" applyAlignment="1">
      <alignment horizontal="center"/>
    </xf>
    <xf numFmtId="49" fontId="4" fillId="0" borderId="11" xfId="3" applyNumberFormat="1" applyFont="1" applyFill="1" applyBorder="1" applyAlignment="1">
      <alignment horizontal="center" vertical="top" wrapText="1"/>
    </xf>
    <xf numFmtId="49" fontId="4" fillId="0" borderId="9" xfId="3" applyNumberFormat="1" applyFont="1" applyFill="1" applyBorder="1" applyAlignment="1">
      <alignment horizontal="center" vertical="top" wrapText="1"/>
    </xf>
    <xf numFmtId="49" fontId="4" fillId="0" borderId="13" xfId="3" applyNumberFormat="1" applyFont="1" applyFill="1" applyBorder="1" applyAlignment="1">
      <alignment horizontal="center" vertical="top" wrapText="1"/>
    </xf>
    <xf numFmtId="164" fontId="4" fillId="0" borderId="11" xfId="2" applyNumberFormat="1" applyFont="1" applyFill="1" applyBorder="1" applyAlignment="1">
      <alignment horizontal="center" wrapText="1"/>
    </xf>
    <xf numFmtId="164" fontId="4" fillId="0" borderId="9" xfId="2" applyNumberFormat="1" applyFont="1" applyFill="1" applyBorder="1" applyAlignment="1">
      <alignment horizontal="center" wrapText="1"/>
    </xf>
    <xf numFmtId="164" fontId="4" fillId="0" borderId="10" xfId="2" applyNumberFormat="1" applyFont="1" applyFill="1" applyBorder="1" applyAlignment="1">
      <alignment horizontal="center" wrapText="1"/>
    </xf>
    <xf numFmtId="164" fontId="4" fillId="2" borderId="3" xfId="5" applyNumberFormat="1" applyFont="1" applyFill="1" applyBorder="1" applyAlignment="1">
      <alignment horizontal="center" wrapText="1"/>
    </xf>
    <xf numFmtId="164" fontId="5" fillId="2" borderId="9" xfId="5" applyNumberFormat="1" applyFont="1" applyFill="1" applyBorder="1" applyAlignment="1">
      <alignment horizontal="center"/>
    </xf>
    <xf numFmtId="164" fontId="5" fillId="2" borderId="10" xfId="5" applyNumberFormat="1" applyFont="1" applyFill="1" applyBorder="1" applyAlignment="1">
      <alignment horizontal="center"/>
    </xf>
    <xf numFmtId="0" fontId="5" fillId="2" borderId="1" xfId="5" applyFont="1" applyFill="1" applyBorder="1" applyAlignment="1">
      <alignment horizontal="center" vertical="top" wrapText="1"/>
    </xf>
    <xf numFmtId="0" fontId="5" fillId="2" borderId="3" xfId="5" applyFont="1" applyFill="1" applyBorder="1" applyAlignment="1">
      <alignment horizontal="center" vertical="top" wrapText="1"/>
    </xf>
    <xf numFmtId="0" fontId="5" fillId="2" borderId="9" xfId="5" applyFont="1" applyFill="1" applyBorder="1" applyAlignment="1">
      <alignment horizontal="center" vertical="top" wrapText="1"/>
    </xf>
    <xf numFmtId="0" fontId="5" fillId="2" borderId="10" xfId="5" applyFont="1" applyFill="1" applyBorder="1" applyAlignment="1">
      <alignment horizontal="center" vertical="top" wrapText="1"/>
    </xf>
    <xf numFmtId="2" fontId="4" fillId="2" borderId="3" xfId="5" applyNumberFormat="1" applyFont="1" applyFill="1" applyBorder="1" applyAlignment="1">
      <alignment horizontal="center" wrapText="1"/>
    </xf>
    <xf numFmtId="2" fontId="5" fillId="2" borderId="9" xfId="5" applyNumberFormat="1" applyFont="1" applyFill="1" applyBorder="1" applyAlignment="1">
      <alignment horizontal="center"/>
    </xf>
    <xf numFmtId="2" fontId="5" fillId="2" borderId="10" xfId="5" applyNumberFormat="1" applyFont="1" applyFill="1" applyBorder="1" applyAlignment="1">
      <alignment horizontal="center"/>
    </xf>
    <xf numFmtId="0" fontId="5" fillId="2" borderId="3" xfId="5" applyFont="1" applyFill="1" applyBorder="1" applyAlignment="1"/>
    <xf numFmtId="0" fontId="5" fillId="2" borderId="9" xfId="5" applyFont="1" applyFill="1" applyBorder="1" applyAlignment="1"/>
    <xf numFmtId="0" fontId="5" fillId="2" borderId="10" xfId="5" applyFont="1" applyFill="1" applyBorder="1" applyAlignment="1"/>
    <xf numFmtId="164" fontId="5" fillId="3" borderId="3" xfId="6" applyNumberFormat="1" applyFont="1" applyFill="1" applyBorder="1" applyAlignment="1" applyProtection="1">
      <alignment horizontal="center" wrapText="1"/>
    </xf>
    <xf numFmtId="0" fontId="5" fillId="2" borderId="9" xfId="5" applyFont="1" applyFill="1" applyBorder="1" applyAlignment="1">
      <alignment horizontal="center" wrapText="1"/>
    </xf>
    <xf numFmtId="0" fontId="5" fillId="2" borderId="10" xfId="5" applyFont="1" applyFill="1" applyBorder="1" applyAlignment="1">
      <alignment horizontal="center" wrapText="1"/>
    </xf>
    <xf numFmtId="164" fontId="5" fillId="2" borderId="10" xfId="5" applyNumberFormat="1" applyFont="1" applyFill="1" applyBorder="1" applyAlignment="1">
      <alignment horizontal="center" wrapText="1"/>
    </xf>
    <xf numFmtId="164" fontId="5" fillId="2" borderId="9" xfId="5" applyNumberFormat="1" applyFont="1" applyFill="1" applyBorder="1" applyAlignment="1">
      <alignment horizontal="center" wrapText="1"/>
    </xf>
    <xf numFmtId="49" fontId="5" fillId="2" borderId="1" xfId="5" applyNumberFormat="1" applyFont="1" applyFill="1" applyBorder="1" applyAlignment="1">
      <alignment horizontal="center" vertical="top" wrapText="1"/>
    </xf>
    <xf numFmtId="0" fontId="5" fillId="2" borderId="32" xfId="5" applyFont="1" applyFill="1" applyBorder="1" applyAlignment="1">
      <alignment horizontal="center" vertical="center"/>
    </xf>
    <xf numFmtId="164" fontId="5" fillId="2" borderId="32" xfId="5" applyNumberFormat="1" applyFont="1" applyFill="1" applyBorder="1" applyAlignment="1">
      <alignment horizontal="center" vertical="center"/>
    </xf>
    <xf numFmtId="49" fontId="5" fillId="2" borderId="3" xfId="5" applyNumberFormat="1" applyFont="1" applyFill="1" applyBorder="1" applyAlignment="1">
      <alignment horizontal="center" vertical="top" wrapText="1"/>
    </xf>
    <xf numFmtId="49" fontId="5" fillId="2" borderId="9" xfId="5" applyNumberFormat="1" applyFont="1" applyFill="1" applyBorder="1" applyAlignment="1">
      <alignment horizontal="center" vertical="top" wrapText="1"/>
    </xf>
    <xf numFmtId="49" fontId="5" fillId="2" borderId="10" xfId="5" applyNumberFormat="1" applyFont="1" applyFill="1" applyBorder="1" applyAlignment="1">
      <alignment horizontal="center" vertical="top" wrapText="1"/>
    </xf>
    <xf numFmtId="2" fontId="5" fillId="3" borderId="3" xfId="6" applyNumberFormat="1" applyFont="1" applyFill="1" applyBorder="1" applyAlignment="1" applyProtection="1">
      <alignment horizontal="center" vertical="center" wrapText="1"/>
    </xf>
    <xf numFmtId="2" fontId="5" fillId="3" borderId="9" xfId="6" applyNumberFormat="1" applyFont="1" applyFill="1" applyBorder="1" applyAlignment="1" applyProtection="1">
      <alignment horizontal="center" vertical="center" wrapText="1"/>
    </xf>
    <xf numFmtId="2" fontId="5" fillId="3" borderId="10" xfId="6" applyNumberFormat="1" applyFont="1" applyFill="1" applyBorder="1" applyAlignment="1" applyProtection="1">
      <alignment horizontal="center" vertical="center" wrapText="1"/>
    </xf>
    <xf numFmtId="164" fontId="5" fillId="2" borderId="32" xfId="5" applyNumberFormat="1" applyFont="1" applyFill="1" applyBorder="1" applyAlignment="1">
      <alignment horizontal="center"/>
    </xf>
    <xf numFmtId="49" fontId="5" fillId="0" borderId="1" xfId="10" applyNumberFormat="1" applyFont="1" applyBorder="1" applyAlignment="1">
      <alignment horizontal="center" vertical="top" wrapText="1"/>
    </xf>
    <xf numFmtId="0" fontId="5" fillId="0" borderId="1" xfId="10" applyFont="1" applyBorder="1" applyAlignment="1">
      <alignment horizontal="center" vertical="top" wrapText="1"/>
    </xf>
    <xf numFmtId="0" fontId="5" fillId="0" borderId="1" xfId="10" applyFont="1" applyBorder="1" applyAlignment="1"/>
    <xf numFmtId="0" fontId="1" fillId="0" borderId="1" xfId="10" applyBorder="1" applyAlignment="1"/>
    <xf numFmtId="164" fontId="5" fillId="3" borderId="1" xfId="6" applyNumberFormat="1" applyFont="1" applyFill="1" applyBorder="1" applyAlignment="1" applyProtection="1">
      <alignment horizontal="center" wrapText="1"/>
    </xf>
    <xf numFmtId="164" fontId="4" fillId="0" borderId="1" xfId="10" applyNumberFormat="1" applyFont="1" applyFill="1" applyBorder="1" applyAlignment="1">
      <alignment horizontal="center" wrapText="1"/>
    </xf>
    <xf numFmtId="0" fontId="11" fillId="6" borderId="0" xfId="11" applyFill="1"/>
    <xf numFmtId="164" fontId="11" fillId="6" borderId="0" xfId="11" applyNumberFormat="1" applyFill="1"/>
    <xf numFmtId="1" fontId="11" fillId="6" borderId="0" xfId="11" applyNumberFormat="1" applyFill="1"/>
    <xf numFmtId="1" fontId="12" fillId="6" borderId="0" xfId="11" applyNumberFormat="1" applyFont="1" applyFill="1"/>
    <xf numFmtId="1" fontId="13" fillId="6" borderId="0" xfId="11" applyNumberFormat="1" applyFont="1" applyFill="1"/>
    <xf numFmtId="0" fontId="14" fillId="6" borderId="0" xfId="11" applyFont="1" applyFill="1"/>
    <xf numFmtId="0" fontId="15" fillId="6" borderId="0" xfId="11" applyFont="1" applyFill="1"/>
    <xf numFmtId="0" fontId="14" fillId="6" borderId="0" xfId="11" applyFont="1" applyFill="1" applyBorder="1" applyAlignment="1">
      <alignment horizontal="left" wrapText="1"/>
    </xf>
    <xf numFmtId="2" fontId="5" fillId="7" borderId="0" xfId="12" applyNumberFormat="1" applyFont="1" applyFill="1" applyBorder="1" applyAlignment="1" applyProtection="1">
      <alignment vertical="center" wrapText="1"/>
    </xf>
    <xf numFmtId="0" fontId="15" fillId="6" borderId="0" xfId="11" applyFont="1" applyFill="1" applyBorder="1" applyAlignment="1">
      <alignment horizontal="center" vertical="top" wrapText="1"/>
    </xf>
    <xf numFmtId="164" fontId="11" fillId="6" borderId="0" xfId="11" applyNumberFormat="1" applyFill="1" applyBorder="1" applyAlignment="1">
      <alignment horizontal="center" wrapText="1"/>
    </xf>
    <xf numFmtId="164" fontId="5" fillId="7" borderId="0" xfId="12" applyNumberFormat="1" applyFont="1" applyFill="1" applyBorder="1" applyAlignment="1" applyProtection="1">
      <alignment horizontal="center" wrapText="1"/>
    </xf>
    <xf numFmtId="1" fontId="5" fillId="7" borderId="0" xfId="12" applyNumberFormat="1" applyFont="1" applyFill="1" applyBorder="1" applyAlignment="1" applyProtection="1">
      <alignment horizontal="center" wrapText="1"/>
    </xf>
    <xf numFmtId="1" fontId="4" fillId="6" borderId="0" xfId="11" applyNumberFormat="1" applyFont="1" applyFill="1" applyBorder="1" applyAlignment="1">
      <alignment horizontal="center" wrapText="1"/>
    </xf>
    <xf numFmtId="0" fontId="16" fillId="6" borderId="0" xfId="11" applyFont="1" applyFill="1" applyBorder="1"/>
    <xf numFmtId="49" fontId="4" fillId="6" borderId="0" xfId="11" applyNumberFormat="1" applyFont="1" applyFill="1" applyBorder="1" applyAlignment="1">
      <alignment vertical="top" wrapText="1"/>
    </xf>
    <xf numFmtId="0" fontId="16" fillId="6" borderId="0" xfId="11" applyFont="1" applyFill="1" applyBorder="1" applyAlignment="1">
      <alignment wrapText="1"/>
    </xf>
    <xf numFmtId="0" fontId="11" fillId="6" borderId="0" xfId="11" applyFill="1" applyBorder="1" applyAlignment="1"/>
    <xf numFmtId="0" fontId="16" fillId="6" borderId="0" xfId="11" applyFont="1" applyFill="1" applyBorder="1" applyAlignment="1">
      <alignment horizontal="center" vertical="top" wrapText="1"/>
    </xf>
    <xf numFmtId="49" fontId="16" fillId="6" borderId="0" xfId="11" applyNumberFormat="1" applyFont="1" applyFill="1" applyBorder="1" applyAlignment="1">
      <alignment horizontal="center" vertical="top" wrapText="1"/>
    </xf>
    <xf numFmtId="164" fontId="11" fillId="6" borderId="13" xfId="11" applyNumberFormat="1" applyFill="1" applyBorder="1" applyAlignment="1">
      <alignment horizontal="center" wrapText="1"/>
    </xf>
    <xf numFmtId="164" fontId="5" fillId="7" borderId="7" xfId="12" applyNumberFormat="1" applyFont="1" applyFill="1" applyBorder="1" applyAlignment="1" applyProtection="1">
      <alignment horizontal="center" wrapText="1"/>
    </xf>
    <xf numFmtId="1" fontId="5" fillId="7" borderId="7" xfId="12" applyNumberFormat="1" applyFont="1" applyFill="1" applyBorder="1" applyAlignment="1" applyProtection="1">
      <alignment horizontal="center" wrapText="1"/>
    </xf>
    <xf numFmtId="2" fontId="4" fillId="6" borderId="7" xfId="11" applyNumberFormat="1" applyFont="1" applyFill="1" applyBorder="1" applyAlignment="1">
      <alignment horizontal="center" wrapText="1"/>
    </xf>
    <xf numFmtId="0" fontId="16" fillId="6" borderId="7" xfId="11" applyFont="1" applyFill="1" applyBorder="1"/>
    <xf numFmtId="49" fontId="4" fillId="6" borderId="7" xfId="11" applyNumberFormat="1" applyFont="1" applyFill="1" applyBorder="1" applyAlignment="1">
      <alignment vertical="top" wrapText="1"/>
    </xf>
    <xf numFmtId="0" fontId="16" fillId="6" borderId="7" xfId="11" applyFont="1" applyFill="1" applyBorder="1" applyAlignment="1">
      <alignment wrapText="1"/>
    </xf>
    <xf numFmtId="0" fontId="11" fillId="6" borderId="13" xfId="11" applyFill="1" applyBorder="1" applyAlignment="1"/>
    <xf numFmtId="0" fontId="16" fillId="6" borderId="7" xfId="11" applyFont="1" applyFill="1" applyBorder="1" applyAlignment="1">
      <alignment horizontal="center" vertical="top" wrapText="1"/>
    </xf>
    <xf numFmtId="49" fontId="16" fillId="6" borderId="7" xfId="11" applyNumberFormat="1" applyFont="1" applyFill="1" applyBorder="1" applyAlignment="1">
      <alignment horizontal="center" vertical="top" wrapText="1"/>
    </xf>
    <xf numFmtId="0" fontId="16" fillId="6" borderId="15" xfId="11" applyFont="1" applyFill="1" applyBorder="1" applyAlignment="1">
      <alignment horizontal="center" vertical="top" wrapText="1"/>
    </xf>
    <xf numFmtId="164" fontId="11" fillId="6" borderId="9" xfId="11" applyNumberFormat="1" applyFill="1" applyBorder="1" applyAlignment="1">
      <alignment horizontal="center" wrapText="1"/>
    </xf>
    <xf numFmtId="164" fontId="11" fillId="6" borderId="10" xfId="11" applyNumberFormat="1" applyFill="1" applyBorder="1" applyAlignment="1">
      <alignment horizontal="center"/>
    </xf>
    <xf numFmtId="1" fontId="5" fillId="7" borderId="1" xfId="12" applyNumberFormat="1" applyFont="1" applyFill="1" applyBorder="1" applyAlignment="1" applyProtection="1">
      <alignment horizontal="center" wrapText="1"/>
    </xf>
    <xf numFmtId="164" fontId="4" fillId="6" borderId="1" xfId="12" applyNumberFormat="1" applyFont="1" applyFill="1" applyBorder="1" applyAlignment="1">
      <alignment horizontal="center" wrapText="1"/>
    </xf>
    <xf numFmtId="1" fontId="4" fillId="6" borderId="1" xfId="12" applyNumberFormat="1" applyFont="1" applyFill="1" applyBorder="1" applyAlignment="1">
      <alignment horizontal="center" wrapText="1"/>
    </xf>
    <xf numFmtId="0" fontId="16" fillId="6" borderId="1" xfId="11" applyFont="1" applyFill="1" applyBorder="1" applyAlignment="1">
      <alignment wrapText="1"/>
    </xf>
    <xf numFmtId="0" fontId="17" fillId="6" borderId="1" xfId="11" applyFont="1" applyFill="1" applyBorder="1" applyAlignment="1">
      <alignment vertical="top" wrapText="1"/>
    </xf>
    <xf numFmtId="0" fontId="11" fillId="6" borderId="9" xfId="11" applyFill="1" applyBorder="1" applyAlignment="1"/>
    <xf numFmtId="0" fontId="5" fillId="6" borderId="1" xfId="11" applyFont="1" applyFill="1" applyBorder="1" applyAlignment="1">
      <alignment horizontal="center" vertical="top" wrapText="1"/>
    </xf>
    <xf numFmtId="49" fontId="5" fillId="6" borderId="1" xfId="11" applyNumberFormat="1" applyFont="1" applyFill="1" applyBorder="1" applyAlignment="1">
      <alignment horizontal="center" vertical="top" wrapText="1"/>
    </xf>
    <xf numFmtId="0" fontId="16" fillId="6" borderId="34" xfId="11" applyFont="1" applyFill="1" applyBorder="1" applyAlignment="1">
      <alignment horizontal="center" vertical="top" wrapText="1"/>
    </xf>
    <xf numFmtId="164" fontId="11" fillId="6" borderId="9" xfId="11" applyNumberFormat="1" applyFill="1" applyBorder="1" applyAlignment="1">
      <alignment horizontal="center"/>
    </xf>
    <xf numFmtId="164" fontId="5" fillId="7" borderId="3" xfId="12" applyNumberFormat="1" applyFont="1" applyFill="1" applyBorder="1" applyAlignment="1" applyProtection="1">
      <alignment horizontal="center" wrapText="1"/>
    </xf>
    <xf numFmtId="164" fontId="4" fillId="6" borderId="3" xfId="11" applyNumberFormat="1" applyFont="1" applyFill="1" applyBorder="1" applyAlignment="1">
      <alignment horizontal="center" wrapText="1"/>
    </xf>
    <xf numFmtId="164" fontId="5" fillId="7" borderId="1" xfId="12" applyNumberFormat="1" applyFont="1" applyFill="1" applyBorder="1" applyAlignment="1" applyProtection="1">
      <alignment horizontal="center" wrapText="1"/>
    </xf>
    <xf numFmtId="0" fontId="16" fillId="6" borderId="3" xfId="11" applyFont="1" applyFill="1" applyBorder="1" applyAlignment="1"/>
    <xf numFmtId="2" fontId="5" fillId="7" borderId="42" xfId="12" applyNumberFormat="1" applyFont="1" applyFill="1" applyBorder="1" applyAlignment="1" applyProtection="1">
      <alignment vertical="center" wrapText="1"/>
    </xf>
    <xf numFmtId="0" fontId="14" fillId="6" borderId="16" xfId="11" applyFont="1" applyFill="1" applyBorder="1" applyAlignment="1">
      <alignment horizontal="center" vertical="top" wrapText="1"/>
    </xf>
    <xf numFmtId="0" fontId="14" fillId="6" borderId="17" xfId="11" applyFont="1" applyFill="1" applyBorder="1" applyAlignment="1">
      <alignment horizontal="center" vertical="top" wrapText="1"/>
    </xf>
    <xf numFmtId="164" fontId="18" fillId="6" borderId="0" xfId="11" applyNumberFormat="1" applyFont="1" applyFill="1"/>
    <xf numFmtId="164" fontId="11" fillId="6" borderId="10" xfId="11" applyNumberFormat="1" applyFill="1" applyBorder="1" applyAlignment="1">
      <alignment horizontal="center" wrapText="1"/>
    </xf>
    <xf numFmtId="2" fontId="4" fillId="6" borderId="1" xfId="11" applyNumberFormat="1" applyFont="1" applyFill="1" applyBorder="1" applyAlignment="1">
      <alignment horizontal="center" wrapText="1"/>
    </xf>
    <xf numFmtId="0" fontId="16" fillId="6" borderId="1" xfId="11" applyFont="1" applyFill="1" applyBorder="1"/>
    <xf numFmtId="49" fontId="4" fillId="6" borderId="1" xfId="11" applyNumberFormat="1" applyFont="1" applyFill="1" applyBorder="1" applyAlignment="1">
      <alignment vertical="top" wrapText="1"/>
    </xf>
    <xf numFmtId="0" fontId="11" fillId="6" borderId="10" xfId="11" applyFill="1" applyBorder="1" applyAlignment="1"/>
    <xf numFmtId="0" fontId="16" fillId="6" borderId="1" xfId="11" applyFont="1" applyFill="1" applyBorder="1" applyAlignment="1">
      <alignment horizontal="center" vertical="top" wrapText="1"/>
    </xf>
    <xf numFmtId="49" fontId="16" fillId="6" borderId="1" xfId="11" applyNumberFormat="1" applyFont="1" applyFill="1" applyBorder="1" applyAlignment="1">
      <alignment horizontal="center" vertical="top" wrapText="1"/>
    </xf>
    <xf numFmtId="0" fontId="16" fillId="6" borderId="41" xfId="11" applyFont="1" applyFill="1" applyBorder="1" applyAlignment="1">
      <alignment horizontal="center" vertical="top" wrapText="1"/>
    </xf>
    <xf numFmtId="164" fontId="5" fillId="7" borderId="10" xfId="12" applyNumberFormat="1" applyFont="1" applyFill="1" applyBorder="1" applyAlignment="1" applyProtection="1">
      <alignment horizontal="center" wrapText="1"/>
    </xf>
    <xf numFmtId="0" fontId="16" fillId="6" borderId="10" xfId="11" applyFont="1" applyFill="1" applyBorder="1" applyAlignment="1"/>
    <xf numFmtId="0" fontId="5" fillId="6" borderId="10" xfId="11" applyFont="1" applyFill="1" applyBorder="1" applyAlignment="1">
      <alignment horizontal="center" vertical="top" wrapText="1"/>
    </xf>
    <xf numFmtId="49" fontId="5" fillId="6" borderId="10" xfId="11" applyNumberFormat="1" applyFont="1" applyFill="1" applyBorder="1" applyAlignment="1">
      <alignment horizontal="center" vertical="top" wrapText="1"/>
    </xf>
    <xf numFmtId="164" fontId="5" fillId="7" borderId="9" xfId="12" applyNumberFormat="1" applyFont="1" applyFill="1" applyBorder="1" applyAlignment="1" applyProtection="1">
      <alignment horizontal="center" wrapText="1"/>
    </xf>
    <xf numFmtId="164" fontId="4" fillId="6" borderId="10" xfId="11" applyNumberFormat="1" applyFont="1" applyFill="1" applyBorder="1" applyAlignment="1">
      <alignment horizontal="center" wrapText="1"/>
    </xf>
    <xf numFmtId="0" fontId="16" fillId="6" borderId="9" xfId="11" applyFont="1" applyFill="1" applyBorder="1" applyAlignment="1"/>
    <xf numFmtId="0" fontId="5" fillId="6" borderId="9" xfId="11" applyFont="1" applyFill="1" applyBorder="1" applyAlignment="1">
      <alignment horizontal="center" vertical="top" wrapText="1"/>
    </xf>
    <xf numFmtId="49" fontId="5" fillId="6" borderId="9" xfId="11" applyNumberFormat="1" applyFont="1" applyFill="1" applyBorder="1" applyAlignment="1">
      <alignment horizontal="center" vertical="top" wrapText="1"/>
    </xf>
    <xf numFmtId="164" fontId="4" fillId="6" borderId="9" xfId="11" applyNumberFormat="1" applyFont="1" applyFill="1" applyBorder="1" applyAlignment="1">
      <alignment horizontal="center" wrapText="1"/>
    </xf>
    <xf numFmtId="0" fontId="5" fillId="6" borderId="3" xfId="11" applyFont="1" applyFill="1" applyBorder="1" applyAlignment="1">
      <alignment horizontal="center" vertical="top" wrapText="1"/>
    </xf>
    <xf numFmtId="49" fontId="5" fillId="6" borderId="3" xfId="11" applyNumberFormat="1" applyFont="1" applyFill="1" applyBorder="1" applyAlignment="1">
      <alignment horizontal="center" vertical="top" wrapText="1"/>
    </xf>
    <xf numFmtId="4" fontId="11" fillId="6" borderId="0" xfId="11" applyNumberFormat="1" applyFill="1"/>
    <xf numFmtId="1" fontId="4" fillId="6" borderId="1" xfId="11" applyNumberFormat="1" applyFont="1" applyFill="1" applyBorder="1" applyAlignment="1">
      <alignment horizontal="center" wrapText="1"/>
    </xf>
    <xf numFmtId="0" fontId="19" fillId="6" borderId="14" xfId="11" applyFont="1" applyFill="1" applyBorder="1" applyAlignment="1">
      <alignment horizontal="center" vertical="top" wrapText="1"/>
    </xf>
    <xf numFmtId="164" fontId="20" fillId="7" borderId="42" xfId="12" applyNumberFormat="1" applyFont="1" applyFill="1" applyBorder="1" applyAlignment="1" applyProtection="1">
      <alignment horizontal="center" wrapText="1"/>
    </xf>
    <xf numFmtId="164" fontId="12" fillId="6" borderId="0" xfId="11" applyNumberFormat="1" applyFont="1" applyFill="1"/>
    <xf numFmtId="2" fontId="4" fillId="6" borderId="1" xfId="12" applyNumberFormat="1" applyFont="1" applyFill="1" applyBorder="1" applyAlignment="1">
      <alignment horizontal="center" wrapText="1"/>
    </xf>
    <xf numFmtId="164" fontId="5" fillId="7" borderId="37" xfId="12" applyNumberFormat="1" applyFont="1" applyFill="1" applyBorder="1" applyAlignment="1" applyProtection="1">
      <alignment horizontal="center" wrapText="1"/>
    </xf>
    <xf numFmtId="2" fontId="5" fillId="7" borderId="42" xfId="12" applyNumberFormat="1" applyFont="1" applyFill="1" applyBorder="1" applyAlignment="1" applyProtection="1">
      <alignment horizontal="center" vertical="center" wrapText="1"/>
    </xf>
    <xf numFmtId="164" fontId="5" fillId="7" borderId="42" xfId="12" applyNumberFormat="1" applyFont="1" applyFill="1" applyBorder="1" applyAlignment="1" applyProtection="1">
      <alignment horizontal="center" wrapText="1"/>
    </xf>
    <xf numFmtId="164" fontId="5" fillId="7" borderId="42" xfId="12" applyNumberFormat="1" applyFont="1" applyFill="1" applyBorder="1" applyAlignment="1" applyProtection="1">
      <alignment horizontal="center" vertical="center" wrapText="1"/>
    </xf>
    <xf numFmtId="2" fontId="20" fillId="7" borderId="42" xfId="12" applyNumberFormat="1" applyFont="1" applyFill="1" applyBorder="1" applyAlignment="1" applyProtection="1">
      <alignment horizontal="center" vertical="center" wrapText="1"/>
    </xf>
    <xf numFmtId="2" fontId="5" fillId="7" borderId="43" xfId="12" applyNumberFormat="1" applyFont="1" applyFill="1" applyBorder="1" applyAlignment="1" applyProtection="1">
      <alignment vertical="center" wrapText="1"/>
    </xf>
    <xf numFmtId="0" fontId="16" fillId="6" borderId="37" xfId="11" applyFont="1" applyFill="1" applyBorder="1" applyAlignment="1">
      <alignment horizontal="center" wrapText="1"/>
    </xf>
    <xf numFmtId="0" fontId="14" fillId="6" borderId="44" xfId="11" applyFont="1" applyFill="1" applyBorder="1" applyAlignment="1">
      <alignment horizontal="center" vertical="top" wrapText="1"/>
    </xf>
    <xf numFmtId="0" fontId="19" fillId="6" borderId="36" xfId="11" applyFont="1" applyFill="1" applyBorder="1" applyAlignment="1">
      <alignment horizontal="center" vertical="top" wrapText="1"/>
    </xf>
    <xf numFmtId="0" fontId="16" fillId="6" borderId="45" xfId="11" applyFont="1" applyFill="1" applyBorder="1" applyAlignment="1">
      <alignment horizontal="center" wrapText="1"/>
    </xf>
    <xf numFmtId="0" fontId="16" fillId="6" borderId="3" xfId="11" applyNumberFormat="1" applyFont="1" applyFill="1" applyBorder="1" applyAlignment="1">
      <alignment horizontal="center" wrapText="1"/>
    </xf>
    <xf numFmtId="1" fontId="16" fillId="6" borderId="1" xfId="11" applyNumberFormat="1" applyFont="1" applyFill="1" applyBorder="1" applyAlignment="1">
      <alignment horizontal="center" wrapText="1"/>
    </xf>
    <xf numFmtId="1" fontId="16" fillId="6" borderId="3" xfId="11" applyNumberFormat="1" applyFont="1" applyFill="1" applyBorder="1" applyAlignment="1">
      <alignment horizontal="center" wrapText="1"/>
    </xf>
    <xf numFmtId="1" fontId="4" fillId="6" borderId="3" xfId="11" applyNumberFormat="1" applyFont="1" applyFill="1" applyBorder="1" applyAlignment="1">
      <alignment horizontal="center" wrapText="1"/>
    </xf>
    <xf numFmtId="0" fontId="16" fillId="6" borderId="1" xfId="11" applyFont="1" applyFill="1" applyBorder="1" applyAlignment="1">
      <alignment horizontal="center" wrapText="1"/>
    </xf>
    <xf numFmtId="0" fontId="16" fillId="6" borderId="3" xfId="11" applyFont="1" applyFill="1" applyBorder="1" applyAlignment="1">
      <alignment horizontal="center" wrapText="1"/>
    </xf>
    <xf numFmtId="0" fontId="16" fillId="6" borderId="36" xfId="11" applyFont="1" applyFill="1" applyBorder="1" applyAlignment="1">
      <alignment horizontal="center" wrapText="1"/>
    </xf>
    <xf numFmtId="0" fontId="16" fillId="6" borderId="42" xfId="11" applyFont="1" applyFill="1" applyBorder="1" applyAlignment="1">
      <alignment wrapText="1"/>
    </xf>
    <xf numFmtId="0" fontId="16" fillId="6" borderId="46" xfId="11" applyFont="1" applyFill="1" applyBorder="1" applyAlignment="1">
      <alignment wrapText="1"/>
    </xf>
    <xf numFmtId="164" fontId="16" fillId="6" borderId="6" xfId="11" applyNumberFormat="1" applyFont="1" applyFill="1" applyBorder="1" applyAlignment="1">
      <alignment wrapText="1"/>
    </xf>
    <xf numFmtId="1" fontId="16" fillId="6" borderId="6" xfId="11" applyNumberFormat="1" applyFont="1" applyFill="1" applyBorder="1" applyAlignment="1">
      <alignment wrapText="1"/>
    </xf>
    <xf numFmtId="1" fontId="4" fillId="6" borderId="6" xfId="11" applyNumberFormat="1" applyFont="1" applyFill="1" applyBorder="1" applyAlignment="1">
      <alignment horizontal="center" wrapText="1"/>
    </xf>
    <xf numFmtId="1" fontId="4" fillId="6" borderId="6" xfId="11" applyNumberFormat="1" applyFont="1" applyFill="1" applyBorder="1" applyAlignment="1">
      <alignment wrapText="1"/>
    </xf>
    <xf numFmtId="0" fontId="16" fillId="6" borderId="6" xfId="11" applyFont="1" applyFill="1" applyBorder="1" applyAlignment="1">
      <alignment wrapText="1"/>
    </xf>
    <xf numFmtId="0" fontId="16" fillId="6" borderId="47" xfId="11" applyFont="1" applyFill="1" applyBorder="1" applyAlignment="1">
      <alignment wrapText="1"/>
    </xf>
    <xf numFmtId="0" fontId="21" fillId="6" borderId="32" xfId="11" applyFont="1" applyFill="1" applyBorder="1" applyAlignment="1">
      <alignment vertical="center"/>
    </xf>
    <xf numFmtId="0" fontId="21" fillId="6" borderId="0" xfId="11" applyFont="1" applyFill="1" applyBorder="1" applyAlignment="1">
      <alignment horizontal="center" vertical="center"/>
    </xf>
    <xf numFmtId="0" fontId="11" fillId="0" borderId="0" xfId="11" applyFill="1"/>
    <xf numFmtId="0" fontId="22" fillId="0" borderId="0" xfId="11" applyFont="1" applyFill="1" applyAlignment="1">
      <alignment vertical="center" wrapText="1"/>
    </xf>
    <xf numFmtId="0" fontId="11" fillId="0" borderId="0" xfId="11" applyFill="1" applyAlignment="1">
      <alignment wrapText="1"/>
    </xf>
    <xf numFmtId="0" fontId="11" fillId="0" borderId="0" xfId="11" applyFill="1" applyAlignment="1">
      <alignment horizontal="center"/>
    </xf>
    <xf numFmtId="0" fontId="23" fillId="0" borderId="0" xfId="11" applyFont="1" applyFill="1" applyAlignment="1">
      <alignment vertical="center"/>
    </xf>
    <xf numFmtId="0" fontId="24" fillId="0" borderId="0" xfId="11" applyFont="1" applyFill="1" applyAlignment="1">
      <alignment horizontal="center" vertical="center"/>
    </xf>
    <xf numFmtId="0" fontId="11" fillId="0" borderId="0" xfId="11" applyFill="1" applyAlignment="1">
      <alignment horizontal="center" vertical="center" wrapText="1"/>
    </xf>
    <xf numFmtId="0" fontId="25" fillId="0" borderId="0" xfId="11" applyFont="1" applyFill="1" applyAlignment="1">
      <alignment horizontal="center"/>
    </xf>
    <xf numFmtId="0" fontId="26" fillId="0" borderId="0" xfId="11" applyFont="1" applyFill="1"/>
    <xf numFmtId="0" fontId="27" fillId="0" borderId="0" xfId="11" applyFont="1" applyFill="1"/>
    <xf numFmtId="0" fontId="25" fillId="0" borderId="0" xfId="11" applyFont="1" applyFill="1"/>
    <xf numFmtId="0" fontId="28" fillId="0" borderId="0" xfId="11" applyFont="1" applyFill="1"/>
    <xf numFmtId="2" fontId="29" fillId="0" borderId="0" xfId="11" applyNumberFormat="1" applyFont="1" applyFill="1" applyAlignment="1"/>
    <xf numFmtId="49" fontId="30" fillId="0" borderId="0" xfId="11" applyNumberFormat="1" applyFont="1" applyFill="1" applyBorder="1" applyAlignment="1">
      <alignment horizontal="left" wrapText="1"/>
    </xf>
    <xf numFmtId="49" fontId="31" fillId="0" borderId="0" xfId="11" applyNumberFormat="1" applyFont="1" applyFill="1" applyBorder="1" applyAlignment="1">
      <alignment horizontal="center" wrapText="1"/>
    </xf>
    <xf numFmtId="49" fontId="31" fillId="0" borderId="0" xfId="11" applyNumberFormat="1" applyFont="1" applyFill="1" applyBorder="1" applyAlignment="1">
      <alignment horizontal="center" wrapText="1"/>
    </xf>
    <xf numFmtId="0" fontId="16" fillId="0" borderId="0" xfId="11" applyFont="1" applyFill="1" applyBorder="1" applyAlignment="1"/>
    <xf numFmtId="0" fontId="32" fillId="0" borderId="0" xfId="11" applyFont="1" applyFill="1" applyBorder="1" applyAlignment="1">
      <alignment wrapText="1"/>
    </xf>
    <xf numFmtId="0" fontId="16" fillId="0" borderId="0" xfId="11" applyFont="1" applyFill="1" applyBorder="1" applyAlignment="1">
      <alignment horizontal="center" vertical="top" wrapText="1"/>
    </xf>
    <xf numFmtId="164" fontId="4" fillId="0" borderId="0" xfId="12" applyNumberFormat="1" applyFont="1" applyFill="1" applyBorder="1" applyAlignment="1" applyProtection="1">
      <alignment horizontal="center" wrapText="1"/>
    </xf>
    <xf numFmtId="4" fontId="5" fillId="0" borderId="0" xfId="12" applyNumberFormat="1" applyFont="1" applyFill="1" applyBorder="1" applyAlignment="1">
      <alignment horizontal="center" wrapText="1"/>
    </xf>
    <xf numFmtId="0" fontId="4" fillId="0" borderId="0" xfId="11" applyFont="1" applyFill="1" applyBorder="1"/>
    <xf numFmtId="0" fontId="4" fillId="0" borderId="0" xfId="11" applyFont="1" applyFill="1" applyBorder="1" applyAlignment="1">
      <alignment vertical="top" wrapText="1"/>
    </xf>
    <xf numFmtId="0" fontId="4" fillId="0" borderId="0" xfId="11" applyFont="1" applyFill="1" applyBorder="1" applyAlignment="1">
      <alignment wrapText="1"/>
    </xf>
    <xf numFmtId="0" fontId="4" fillId="0" borderId="0" xfId="11" applyFont="1" applyFill="1" applyBorder="1" applyAlignment="1"/>
    <xf numFmtId="0" fontId="4" fillId="0" borderId="0" xfId="11" applyFont="1" applyFill="1" applyBorder="1" applyAlignment="1">
      <alignment horizontal="center" vertical="top" wrapText="1"/>
    </xf>
    <xf numFmtId="0" fontId="33" fillId="0" borderId="0" xfId="11" quotePrefix="1" applyFont="1" applyFill="1" applyBorder="1" applyAlignment="1">
      <alignment horizontal="center" vertical="center" wrapText="1"/>
    </xf>
    <xf numFmtId="0" fontId="34" fillId="0" borderId="0" xfId="11" applyFont="1" applyFill="1" applyBorder="1" applyAlignment="1">
      <alignment horizontal="center" vertical="top" wrapText="1"/>
    </xf>
    <xf numFmtId="0" fontId="34" fillId="0" borderId="0" xfId="11" applyFont="1" applyFill="1" applyBorder="1" applyAlignment="1">
      <alignment horizontal="center" vertical="center"/>
    </xf>
    <xf numFmtId="2" fontId="5" fillId="0" borderId="10" xfId="12" applyNumberFormat="1" applyFont="1" applyFill="1" applyBorder="1" applyAlignment="1" applyProtection="1">
      <alignment horizontal="center" vertical="center" wrapText="1"/>
    </xf>
    <xf numFmtId="0" fontId="32" fillId="0" borderId="10" xfId="11" applyFont="1" applyFill="1" applyBorder="1" applyAlignment="1">
      <alignment horizontal="center" vertical="top" wrapText="1"/>
    </xf>
    <xf numFmtId="164" fontId="5" fillId="0" borderId="10" xfId="12" applyNumberFormat="1" applyFont="1" applyFill="1" applyBorder="1" applyAlignment="1" applyProtection="1">
      <alignment horizontal="center" wrapText="1"/>
    </xf>
    <xf numFmtId="164" fontId="5" fillId="0" borderId="1" xfId="12" applyNumberFormat="1" applyFont="1" applyFill="1" applyBorder="1" applyAlignment="1" applyProtection="1">
      <alignment horizontal="center" wrapText="1"/>
    </xf>
    <xf numFmtId="4" fontId="5" fillId="0" borderId="1" xfId="12" applyNumberFormat="1" applyFont="1" applyFill="1" applyBorder="1" applyAlignment="1">
      <alignment horizontal="center" wrapText="1"/>
    </xf>
    <xf numFmtId="0" fontId="16" fillId="0" borderId="1" xfId="11" applyFont="1" applyFill="1" applyBorder="1"/>
    <xf numFmtId="49" fontId="4" fillId="0" borderId="1" xfId="11" applyNumberFormat="1" applyFont="1" applyFill="1" applyBorder="1" applyAlignment="1">
      <alignment vertical="top" wrapText="1"/>
    </xf>
    <xf numFmtId="0" fontId="16" fillId="0" borderId="1" xfId="11" applyFont="1" applyFill="1" applyBorder="1" applyAlignment="1">
      <alignment wrapText="1"/>
    </xf>
    <xf numFmtId="0" fontId="11" fillId="0" borderId="1" xfId="11" applyFill="1" applyBorder="1" applyAlignment="1"/>
    <xf numFmtId="0" fontId="5" fillId="0" borderId="10" xfId="11" applyFont="1" applyFill="1" applyBorder="1" applyAlignment="1">
      <alignment horizontal="center" vertical="top" wrapText="1"/>
    </xf>
    <xf numFmtId="0" fontId="19" fillId="0" borderId="10" xfId="11" applyFont="1" applyFill="1" applyBorder="1" applyAlignment="1">
      <alignment horizontal="center" vertical="center" wrapText="1"/>
    </xf>
    <xf numFmtId="0" fontId="19" fillId="0" borderId="10" xfId="11" applyFont="1" applyFill="1" applyBorder="1" applyAlignment="1">
      <alignment horizontal="center" vertical="top" wrapText="1"/>
    </xf>
    <xf numFmtId="0" fontId="34" fillId="0" borderId="1" xfId="11" applyFont="1" applyFill="1" applyBorder="1" applyAlignment="1">
      <alignment horizontal="center" vertical="center"/>
    </xf>
    <xf numFmtId="2" fontId="5" fillId="0" borderId="9" xfId="12" applyNumberFormat="1" applyFont="1" applyFill="1" applyBorder="1" applyAlignment="1" applyProtection="1">
      <alignment horizontal="center" vertical="center" wrapText="1"/>
    </xf>
    <xf numFmtId="0" fontId="32" fillId="0" borderId="9" xfId="11" applyFont="1" applyFill="1" applyBorder="1" applyAlignment="1">
      <alignment horizontal="center" vertical="top" wrapText="1"/>
    </xf>
    <xf numFmtId="164" fontId="5" fillId="0" borderId="9" xfId="12" applyNumberFormat="1" applyFont="1" applyFill="1" applyBorder="1" applyAlignment="1" applyProtection="1">
      <alignment horizontal="center" wrapText="1"/>
    </xf>
    <xf numFmtId="2" fontId="11" fillId="0" borderId="1" xfId="11" applyNumberFormat="1" applyFill="1" applyBorder="1" applyAlignment="1">
      <alignment horizontal="center"/>
    </xf>
    <xf numFmtId="0" fontId="17" fillId="0" borderId="1" xfId="11" applyFont="1" applyFill="1" applyBorder="1" applyAlignment="1">
      <alignment vertical="top" wrapText="1"/>
    </xf>
    <xf numFmtId="0" fontId="5" fillId="0" borderId="9" xfId="11" applyFont="1" applyFill="1" applyBorder="1" applyAlignment="1">
      <alignment horizontal="center" vertical="top" wrapText="1"/>
    </xf>
    <xf numFmtId="0" fontId="19" fillId="0" borderId="9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top" wrapText="1"/>
    </xf>
    <xf numFmtId="164" fontId="16" fillId="0" borderId="1" xfId="12" applyNumberFormat="1" applyFont="1" applyFill="1" applyBorder="1" applyAlignment="1">
      <alignment horizontal="center" wrapText="1"/>
    </xf>
    <xf numFmtId="164" fontId="5" fillId="0" borderId="3" xfId="12" applyNumberFormat="1" applyFont="1" applyFill="1" applyBorder="1" applyAlignment="1" applyProtection="1">
      <alignment horizontal="center" wrapText="1"/>
    </xf>
    <xf numFmtId="2" fontId="4" fillId="0" borderId="1" xfId="11" applyNumberFormat="1" applyFont="1" applyFill="1" applyBorder="1" applyAlignment="1">
      <alignment horizontal="center" wrapText="1"/>
    </xf>
    <xf numFmtId="0" fontId="16" fillId="0" borderId="10" xfId="11" applyFont="1" applyFill="1" applyBorder="1"/>
    <xf numFmtId="0" fontId="16" fillId="0" borderId="1" xfId="11" applyFont="1" applyFill="1" applyBorder="1" applyAlignment="1"/>
    <xf numFmtId="0" fontId="5" fillId="0" borderId="3" xfId="11" applyFont="1" applyFill="1" applyBorder="1" applyAlignment="1">
      <alignment horizontal="center" vertical="top" wrapText="1"/>
    </xf>
    <xf numFmtId="0" fontId="19" fillId="0" borderId="3" xfId="11" quotePrefix="1" applyFont="1" applyFill="1" applyBorder="1" applyAlignment="1">
      <alignment horizontal="center" vertical="center" wrapText="1"/>
    </xf>
    <xf numFmtId="0" fontId="16" fillId="0" borderId="1" xfId="11" applyFont="1" applyFill="1" applyBorder="1" applyAlignment="1">
      <alignment horizontal="center" vertical="top" wrapText="1"/>
    </xf>
    <xf numFmtId="0" fontId="5" fillId="0" borderId="1" xfId="11" applyFont="1" applyFill="1" applyBorder="1" applyAlignment="1">
      <alignment horizontal="center" vertical="top" wrapText="1"/>
    </xf>
    <xf numFmtId="0" fontId="25" fillId="0" borderId="1" xfId="11" applyFont="1" applyFill="1" applyBorder="1" applyAlignment="1">
      <alignment horizontal="center" wrapText="1"/>
    </xf>
    <xf numFmtId="164" fontId="5" fillId="0" borderId="1" xfId="12" applyNumberFormat="1" applyFont="1" applyFill="1" applyBorder="1" applyAlignment="1" applyProtection="1">
      <alignment horizontal="center" wrapText="1"/>
    </xf>
    <xf numFmtId="0" fontId="19" fillId="0" borderId="3" xfId="11" applyFont="1" applyFill="1" applyBorder="1" applyAlignment="1">
      <alignment horizontal="center" vertical="center" wrapText="1"/>
    </xf>
    <xf numFmtId="164" fontId="4" fillId="0" borderId="1" xfId="12" applyNumberFormat="1" applyFont="1" applyFill="1" applyBorder="1" applyAlignment="1" applyProtection="1">
      <alignment horizontal="center" wrapText="1"/>
    </xf>
    <xf numFmtId="0" fontId="4" fillId="0" borderId="1" xfId="11" applyFont="1" applyFill="1" applyBorder="1" applyAlignment="1">
      <alignment vertical="top" wrapText="1"/>
    </xf>
    <xf numFmtId="0" fontId="4" fillId="0" borderId="1" xfId="11" applyFont="1" applyFill="1" applyBorder="1" applyAlignment="1">
      <alignment wrapText="1"/>
    </xf>
    <xf numFmtId="0" fontId="4" fillId="0" borderId="1" xfId="11" applyFont="1" applyFill="1" applyBorder="1" applyAlignment="1"/>
    <xf numFmtId="0" fontId="4" fillId="0" borderId="1" xfId="11" applyFont="1" applyFill="1" applyBorder="1" applyAlignment="1">
      <alignment horizontal="center" vertical="top" wrapText="1"/>
    </xf>
    <xf numFmtId="0" fontId="33" fillId="0" borderId="1" xfId="11" quotePrefix="1" applyFont="1" applyFill="1" applyBorder="1" applyAlignment="1">
      <alignment horizontal="center" vertical="center" wrapText="1"/>
    </xf>
    <xf numFmtId="164" fontId="4" fillId="0" borderId="1" xfId="12" applyNumberFormat="1" applyFont="1" applyFill="1" applyBorder="1" applyAlignment="1" applyProtection="1">
      <alignment horizontal="center" vertical="top" wrapText="1"/>
    </xf>
    <xf numFmtId="0" fontId="33" fillId="0" borderId="1" xfId="11" applyFont="1" applyFill="1" applyBorder="1" applyAlignment="1">
      <alignment horizontal="center" vertical="center" wrapText="1"/>
    </xf>
    <xf numFmtId="164" fontId="5" fillId="0" borderId="1" xfId="12" applyNumberFormat="1" applyFont="1" applyFill="1" applyBorder="1" applyAlignment="1" applyProtection="1">
      <alignment horizontal="center" vertical="top" wrapText="1"/>
    </xf>
    <xf numFmtId="0" fontId="35" fillId="0" borderId="1" xfId="11" applyFont="1" applyFill="1" applyBorder="1" applyAlignment="1">
      <alignment horizontal="center" vertical="center" wrapText="1"/>
    </xf>
    <xf numFmtId="0" fontId="19" fillId="0" borderId="1" xfId="11" applyFont="1" applyFill="1" applyBorder="1" applyAlignment="1">
      <alignment horizontal="center" vertical="center" wrapText="1"/>
    </xf>
    <xf numFmtId="0" fontId="16" fillId="0" borderId="1" xfId="11" applyFont="1" applyFill="1" applyBorder="1" applyAlignment="1">
      <alignment horizontal="center" wrapText="1"/>
    </xf>
    <xf numFmtId="49" fontId="5" fillId="0" borderId="1" xfId="11" applyNumberFormat="1" applyFont="1" applyFill="1" applyBorder="1" applyAlignment="1">
      <alignment horizontal="justify" vertical="top"/>
    </xf>
    <xf numFmtId="0" fontId="35" fillId="0" borderId="1" xfId="11" quotePrefix="1" applyFont="1" applyFill="1" applyBorder="1" applyAlignment="1">
      <alignment horizontal="center" vertical="center" wrapText="1"/>
    </xf>
    <xf numFmtId="0" fontId="11" fillId="0" borderId="10" xfId="11" applyFill="1" applyBorder="1"/>
    <xf numFmtId="0" fontId="16" fillId="0" borderId="10" xfId="11" applyFont="1" applyFill="1" applyBorder="1" applyAlignment="1"/>
    <xf numFmtId="0" fontId="35" fillId="0" borderId="9" xfId="11" applyFont="1" applyFill="1" applyBorder="1" applyAlignment="1">
      <alignment horizontal="center" vertical="center" wrapText="1"/>
    </xf>
    <xf numFmtId="0" fontId="11" fillId="0" borderId="9" xfId="11" applyFill="1" applyBorder="1"/>
    <xf numFmtId="0" fontId="16" fillId="0" borderId="9" xfId="11" applyFont="1" applyFill="1" applyBorder="1" applyAlignment="1"/>
    <xf numFmtId="164" fontId="5" fillId="0" borderId="3" xfId="12" applyNumberFormat="1" applyFont="1" applyFill="1" applyBorder="1" applyAlignment="1" applyProtection="1">
      <alignment horizontal="center" vertical="top" wrapText="1"/>
    </xf>
    <xf numFmtId="0" fontId="16" fillId="0" borderId="3" xfId="11" applyFont="1" applyFill="1" applyBorder="1" applyAlignment="1"/>
    <xf numFmtId="0" fontId="35" fillId="0" borderId="3" xfId="11" applyFont="1" applyFill="1" applyBorder="1" applyAlignment="1">
      <alignment horizontal="center" vertical="center" wrapText="1"/>
    </xf>
    <xf numFmtId="164" fontId="26" fillId="0" borderId="0" xfId="11" applyNumberFormat="1" applyFont="1" applyFill="1"/>
    <xf numFmtId="0" fontId="35" fillId="0" borderId="1" xfId="11" quotePrefix="1" applyNumberFormat="1" applyFont="1" applyFill="1" applyBorder="1" applyAlignment="1">
      <alignment horizontal="center" vertical="center" wrapText="1"/>
    </xf>
    <xf numFmtId="2" fontId="16" fillId="0" borderId="1" xfId="11" applyNumberFormat="1" applyFont="1" applyFill="1" applyBorder="1" applyAlignment="1">
      <alignment horizontal="center"/>
    </xf>
    <xf numFmtId="167" fontId="5" fillId="0" borderId="1" xfId="11" applyNumberFormat="1" applyFont="1" applyFill="1" applyBorder="1" applyAlignment="1">
      <alignment horizontal="justify" vertical="top"/>
    </xf>
    <xf numFmtId="0" fontId="35" fillId="0" borderId="1" xfId="11" applyNumberFormat="1" applyFont="1" applyFill="1" applyBorder="1" applyAlignment="1">
      <alignment horizontal="center" vertical="center" wrapText="1"/>
    </xf>
    <xf numFmtId="0" fontId="19" fillId="0" borderId="1" xfId="11" quotePrefix="1" applyFont="1" applyFill="1" applyBorder="1" applyAlignment="1">
      <alignment horizontal="center" vertical="center" wrapText="1"/>
    </xf>
    <xf numFmtId="165" fontId="36" fillId="0" borderId="0" xfId="11" applyNumberFormat="1" applyFont="1" applyFill="1"/>
    <xf numFmtId="2" fontId="5" fillId="0" borderId="3" xfId="12" applyNumberFormat="1" applyFont="1" applyFill="1" applyBorder="1" applyAlignment="1" applyProtection="1">
      <alignment horizontal="center" vertical="center" wrapText="1"/>
    </xf>
    <xf numFmtId="0" fontId="32" fillId="0" borderId="3" xfId="11" applyFont="1" applyFill="1" applyBorder="1" applyAlignment="1">
      <alignment horizontal="center" vertical="top" wrapText="1"/>
    </xf>
    <xf numFmtId="0" fontId="19" fillId="0" borderId="3" xfId="11" applyFont="1" applyFill="1" applyBorder="1" applyAlignment="1">
      <alignment horizontal="center" vertical="top" wrapText="1"/>
    </xf>
    <xf numFmtId="0" fontId="16" fillId="0" borderId="1" xfId="11" applyFont="1" applyFill="1" applyBorder="1" applyAlignment="1">
      <alignment horizontal="center" wrapText="1"/>
    </xf>
    <xf numFmtId="0" fontId="16" fillId="0" borderId="1" xfId="11" applyFont="1" applyFill="1" applyBorder="1" applyAlignment="1">
      <alignment horizontal="center" vertical="center" wrapText="1"/>
    </xf>
    <xf numFmtId="0" fontId="23" fillId="0" borderId="0" xfId="11" applyFont="1" applyFill="1" applyBorder="1" applyAlignment="1"/>
    <xf numFmtId="0" fontId="23" fillId="0" borderId="32" xfId="11" applyFont="1" applyFill="1" applyBorder="1" applyAlignment="1">
      <alignment horizontal="center"/>
    </xf>
    <xf numFmtId="0" fontId="33" fillId="6" borderId="1" xfId="11" quotePrefix="1" applyFont="1" applyFill="1" applyBorder="1" applyAlignment="1">
      <alignment horizontal="center" vertical="center" wrapText="1"/>
    </xf>
    <xf numFmtId="0" fontId="33" fillId="6" borderId="1" xfId="11" applyFont="1" applyFill="1" applyBorder="1" applyAlignment="1">
      <alignment horizontal="center" vertical="center" wrapText="1"/>
    </xf>
    <xf numFmtId="0" fontId="4" fillId="6" borderId="1" xfId="11" applyFont="1" applyFill="1" applyBorder="1" applyAlignment="1">
      <alignment horizontal="center" vertical="top" wrapText="1"/>
    </xf>
    <xf numFmtId="2" fontId="5" fillId="0" borderId="0" xfId="12" applyNumberFormat="1" applyFont="1" applyFill="1" applyBorder="1" applyAlignment="1" applyProtection="1">
      <alignment horizontal="center" vertical="center" wrapText="1"/>
    </xf>
    <xf numFmtId="0" fontId="32" fillId="0" borderId="0" xfId="11" applyFont="1" applyFill="1" applyBorder="1" applyAlignment="1">
      <alignment horizontal="center" vertical="top" wrapText="1"/>
    </xf>
    <xf numFmtId="0" fontId="4" fillId="0" borderId="1" xfId="11" applyFont="1" applyFill="1" applyBorder="1"/>
    <xf numFmtId="0" fontId="16" fillId="0" borderId="10" xfId="11" applyFont="1" applyFill="1" applyBorder="1" applyAlignment="1">
      <alignment horizontal="center"/>
    </xf>
    <xf numFmtId="0" fontId="16" fillId="0" borderId="9" xfId="11" applyFont="1" applyFill="1" applyBorder="1" applyAlignment="1">
      <alignment horizontal="center"/>
    </xf>
    <xf numFmtId="0" fontId="16" fillId="0" borderId="3" xfId="11" applyFont="1" applyFill="1" applyBorder="1" applyAlignment="1">
      <alignment horizontal="center"/>
    </xf>
    <xf numFmtId="0" fontId="35" fillId="6" borderId="1" xfId="11" quotePrefix="1" applyNumberFormat="1" applyFont="1" applyFill="1" applyBorder="1" applyAlignment="1">
      <alignment horizontal="center" vertical="center" wrapText="1"/>
    </xf>
    <xf numFmtId="0" fontId="35" fillId="6" borderId="1" xfId="11" applyNumberFormat="1" applyFont="1" applyFill="1" applyBorder="1" applyAlignment="1">
      <alignment horizontal="center" vertical="center" wrapText="1"/>
    </xf>
    <xf numFmtId="0" fontId="38" fillId="0" borderId="0" xfId="11" applyFont="1" applyFill="1" applyAlignment="1">
      <alignment vertical="center" wrapText="1"/>
    </xf>
    <xf numFmtId="0" fontId="25" fillId="0" borderId="0" xfId="11" applyFont="1" applyFill="1" applyAlignment="1">
      <alignment wrapText="1"/>
    </xf>
    <xf numFmtId="0" fontId="38" fillId="0" borderId="0" xfId="11" applyFont="1" applyFill="1" applyAlignment="1">
      <alignment vertical="center"/>
    </xf>
    <xf numFmtId="0" fontId="38" fillId="0" borderId="0" xfId="11" applyFont="1" applyFill="1" applyAlignment="1">
      <alignment horizontal="center" vertical="center"/>
    </xf>
    <xf numFmtId="164" fontId="5" fillId="0" borderId="0" xfId="12" applyNumberFormat="1" applyFont="1" applyFill="1" applyBorder="1" applyAlignment="1" applyProtection="1">
      <alignment horizontal="center" wrapText="1"/>
    </xf>
    <xf numFmtId="0" fontId="16" fillId="0" borderId="0" xfId="11" applyFont="1" applyFill="1" applyBorder="1"/>
    <xf numFmtId="49" fontId="4" fillId="0" borderId="0" xfId="11" applyNumberFormat="1" applyFont="1" applyFill="1" applyBorder="1" applyAlignment="1">
      <alignment vertical="top" wrapText="1"/>
    </xf>
    <xf numFmtId="0" fontId="16" fillId="0" borderId="0" xfId="11" applyFont="1" applyFill="1" applyBorder="1" applyAlignment="1">
      <alignment wrapText="1"/>
    </xf>
    <xf numFmtId="0" fontId="11" fillId="0" borderId="0" xfId="11" applyFill="1" applyBorder="1" applyAlignment="1"/>
    <xf numFmtId="0" fontId="5" fillId="0" borderId="0" xfId="11" applyFont="1" applyFill="1" applyBorder="1" applyAlignment="1">
      <alignment horizontal="center" vertical="top" wrapText="1"/>
    </xf>
    <xf numFmtId="0" fontId="19" fillId="0" borderId="0" xfId="11" applyFont="1" applyFill="1" applyBorder="1" applyAlignment="1">
      <alignment horizontal="center" vertical="center" wrapText="1"/>
    </xf>
    <xf numFmtId="0" fontId="19" fillId="0" borderId="0" xfId="11" applyFont="1" applyFill="1" applyBorder="1" applyAlignment="1">
      <alignment horizontal="center" vertical="top" wrapText="1"/>
    </xf>
    <xf numFmtId="0" fontId="16" fillId="0" borderId="48" xfId="11" applyFont="1" applyFill="1" applyBorder="1" applyAlignment="1"/>
    <xf numFmtId="0" fontId="32" fillId="0" borderId="48" xfId="11" applyFont="1" applyFill="1" applyBorder="1" applyAlignment="1">
      <alignment wrapText="1"/>
    </xf>
    <xf numFmtId="0" fontId="15" fillId="0" borderId="0" xfId="0" applyFont="1" applyFill="1"/>
    <xf numFmtId="0" fontId="16" fillId="0" borderId="0" xfId="0" applyFont="1" applyFill="1"/>
    <xf numFmtId="0" fontId="27" fillId="0" borderId="0" xfId="0" applyFont="1" applyFill="1"/>
    <xf numFmtId="0" fontId="16" fillId="0" borderId="0" xfId="0" applyFont="1" applyFill="1" applyAlignment="1"/>
    <xf numFmtId="4" fontId="16" fillId="0" borderId="0" xfId="0" applyNumberFormat="1" applyFont="1" applyFill="1"/>
    <xf numFmtId="4" fontId="16" fillId="0" borderId="1" xfId="0" applyNumberFormat="1" applyFont="1" applyFill="1" applyBorder="1"/>
    <xf numFmtId="0" fontId="16" fillId="0" borderId="1" xfId="0" applyFont="1" applyFill="1" applyBorder="1"/>
    <xf numFmtId="0" fontId="15" fillId="0" borderId="0" xfId="0" applyFont="1" applyFill="1" applyAlignment="1"/>
    <xf numFmtId="4" fontId="4" fillId="0" borderId="1" xfId="0" applyNumberFormat="1" applyFont="1" applyFill="1" applyBorder="1"/>
    <xf numFmtId="0" fontId="15" fillId="0" borderId="0" xfId="0" applyFont="1" applyAlignment="1"/>
    <xf numFmtId="0" fontId="15" fillId="0" borderId="0" xfId="0" applyFont="1"/>
    <xf numFmtId="0" fontId="14" fillId="0" borderId="0" xfId="0" applyFont="1" applyAlignment="1"/>
    <xf numFmtId="0" fontId="14" fillId="0" borderId="0" xfId="0" applyFont="1"/>
    <xf numFmtId="169" fontId="14" fillId="0" borderId="0" xfId="0" applyNumberFormat="1" applyFont="1" applyFill="1"/>
    <xf numFmtId="0" fontId="27" fillId="0" borderId="0" xfId="0" applyFont="1"/>
    <xf numFmtId="0" fontId="14" fillId="0" borderId="48" xfId="0" applyFont="1" applyBorder="1"/>
    <xf numFmtId="49" fontId="39" fillId="0" borderId="1" xfId="0" applyNumberFormat="1" applyFont="1" applyFill="1" applyBorder="1" applyAlignment="1">
      <alignment vertical="top" wrapText="1"/>
    </xf>
    <xf numFmtId="0" fontId="40" fillId="0" borderId="1" xfId="0" applyFont="1" applyFill="1" applyBorder="1" applyAlignment="1">
      <alignment wrapText="1"/>
    </xf>
    <xf numFmtId="0" fontId="15" fillId="0" borderId="10" xfId="0" applyFont="1" applyFill="1" applyBorder="1" applyAlignment="1">
      <alignment horizontal="center" vertical="top"/>
    </xf>
    <xf numFmtId="0" fontId="15" fillId="0" borderId="10" xfId="0" applyFont="1" applyFill="1" applyBorder="1" applyAlignment="1">
      <alignment horizontal="center" vertical="top" wrapText="1"/>
    </xf>
    <xf numFmtId="0" fontId="16" fillId="0" borderId="10" xfId="0" applyFont="1" applyBorder="1" applyAlignment="1">
      <alignment horizontal="center" vertical="top" wrapText="1"/>
    </xf>
    <xf numFmtId="0" fontId="27" fillId="0" borderId="1" xfId="0" applyFont="1" applyFill="1" applyBorder="1" applyAlignment="1">
      <alignment vertical="center" wrapText="1"/>
    </xf>
    <xf numFmtId="0" fontId="15" fillId="0" borderId="9" xfId="0" applyFont="1" applyFill="1" applyBorder="1" applyAlignment="1">
      <alignment horizontal="center" vertical="top"/>
    </xf>
    <xf numFmtId="0" fontId="15" fillId="0" borderId="9" xfId="0" applyFont="1" applyFill="1" applyBorder="1" applyAlignment="1">
      <alignment horizontal="center" vertical="top" wrapText="1"/>
    </xf>
    <xf numFmtId="0" fontId="16" fillId="0" borderId="9" xfId="0" applyFont="1" applyBorder="1" applyAlignment="1">
      <alignment horizontal="center" vertical="top" wrapText="1"/>
    </xf>
    <xf numFmtId="0" fontId="16" fillId="0" borderId="0" xfId="0" applyFont="1" applyFill="1" applyAlignment="1">
      <alignment horizontal="center"/>
    </xf>
    <xf numFmtId="0" fontId="16" fillId="0" borderId="0" xfId="0" applyFont="1" applyFill="1" applyAlignment="1">
      <alignment horizontal="right"/>
    </xf>
    <xf numFmtId="2" fontId="16" fillId="0" borderId="0" xfId="0" applyNumberFormat="1" applyFont="1" applyFill="1"/>
    <xf numFmtId="0" fontId="16" fillId="0" borderId="0" xfId="0" applyFont="1" applyFill="1" applyBorder="1" applyAlignment="1">
      <alignment wrapText="1"/>
    </xf>
    <xf numFmtId="0" fontId="15" fillId="0" borderId="3" xfId="0" applyFont="1" applyFill="1" applyBorder="1" applyAlignment="1">
      <alignment horizontal="center" vertical="top"/>
    </xf>
    <xf numFmtId="49" fontId="41" fillId="0" borderId="3" xfId="0" quotePrefix="1" applyNumberFormat="1" applyFont="1" applyFill="1" applyBorder="1" applyAlignment="1">
      <alignment horizontal="center" vertical="top" wrapText="1"/>
    </xf>
    <xf numFmtId="49" fontId="5" fillId="6" borderId="3" xfId="0" quotePrefix="1" applyNumberFormat="1" applyFont="1" applyFill="1" applyBorder="1" applyAlignment="1">
      <alignment horizontal="center" vertical="top" wrapText="1"/>
    </xf>
    <xf numFmtId="1" fontId="16" fillId="0" borderId="0" xfId="0" applyNumberFormat="1" applyFont="1" applyFill="1"/>
    <xf numFmtId="0" fontId="15" fillId="0" borderId="0" xfId="0" applyFont="1" applyFill="1" applyAlignment="1">
      <alignment vertical="top" wrapText="1"/>
    </xf>
    <xf numFmtId="1" fontId="15" fillId="0" borderId="0" xfId="0" applyNumberFormat="1" applyFont="1" applyFill="1"/>
    <xf numFmtId="2" fontId="15" fillId="0" borderId="0" xfId="0" applyNumberFormat="1" applyFont="1" applyFill="1"/>
    <xf numFmtId="0" fontId="15" fillId="0" borderId="9" xfId="0" applyFont="1" applyFill="1" applyBorder="1" applyAlignment="1">
      <alignment wrapText="1"/>
    </xf>
    <xf numFmtId="0" fontId="27" fillId="0" borderId="1" xfId="0" applyFont="1" applyFill="1" applyBorder="1" applyAlignment="1">
      <alignment horizontal="center" wrapText="1"/>
    </xf>
    <xf numFmtId="164" fontId="27" fillId="0" borderId="1" xfId="0" applyNumberFormat="1" applyFont="1" applyFill="1" applyBorder="1" applyAlignment="1">
      <alignment horizontal="center"/>
    </xf>
    <xf numFmtId="164" fontId="39" fillId="0" borderId="1" xfId="15" applyNumberFormat="1" applyFont="1" applyFill="1" applyBorder="1" applyAlignment="1">
      <alignment horizontal="center" wrapText="1"/>
    </xf>
    <xf numFmtId="2" fontId="39" fillId="0" borderId="1" xfId="0" applyNumberFormat="1" applyFont="1" applyFill="1" applyBorder="1" applyAlignment="1">
      <alignment horizontal="center" wrapText="1"/>
    </xf>
    <xf numFmtId="0" fontId="15" fillId="0" borderId="10" xfId="0" applyFont="1" applyBorder="1" applyAlignment="1">
      <alignment vertical="top" wrapText="1"/>
    </xf>
    <xf numFmtId="0" fontId="27" fillId="0" borderId="1" xfId="0" applyFont="1" applyFill="1" applyBorder="1" applyAlignment="1">
      <alignment horizontal="center"/>
    </xf>
    <xf numFmtId="165" fontId="20" fillId="0" borderId="1" xfId="15" applyNumberFormat="1" applyFont="1" applyFill="1" applyBorder="1" applyAlignment="1">
      <alignment horizontal="center" wrapText="1"/>
    </xf>
    <xf numFmtId="0" fontId="15" fillId="0" borderId="9" xfId="0" applyFont="1" applyBorder="1" applyAlignment="1">
      <alignment vertical="top" wrapText="1"/>
    </xf>
    <xf numFmtId="164" fontId="20" fillId="0" borderId="1" xfId="15" applyNumberFormat="1" applyFont="1" applyFill="1" applyBorder="1" applyAlignment="1" applyProtection="1">
      <alignment horizontal="center" wrapText="1"/>
    </xf>
    <xf numFmtId="164" fontId="20" fillId="0" borderId="1" xfId="15" applyNumberFormat="1" applyFont="1" applyFill="1" applyBorder="1" applyAlignment="1" applyProtection="1">
      <alignment horizontal="center" wrapText="1"/>
    </xf>
    <xf numFmtId="2" fontId="39" fillId="0" borderId="1" xfId="0" applyNumberFormat="1" applyFont="1" applyFill="1" applyBorder="1" applyAlignment="1">
      <alignment horizontal="center"/>
    </xf>
    <xf numFmtId="0" fontId="39" fillId="0" borderId="1" xfId="0" applyFont="1" applyFill="1" applyBorder="1" applyAlignment="1">
      <alignment horizontal="center" wrapText="1"/>
    </xf>
    <xf numFmtId="49" fontId="39" fillId="6" borderId="1" xfId="0" applyNumberFormat="1" applyFont="1" applyFill="1" applyBorder="1" applyAlignment="1">
      <alignment vertical="top" wrapText="1"/>
    </xf>
    <xf numFmtId="0" fontId="16" fillId="6" borderId="1" xfId="0" applyFont="1" applyFill="1" applyBorder="1" applyAlignment="1">
      <alignment wrapText="1"/>
    </xf>
    <xf numFmtId="0" fontId="16" fillId="0" borderId="10" xfId="0" applyFont="1" applyBorder="1" applyAlignment="1">
      <alignment horizontal="center" vertical="top"/>
    </xf>
    <xf numFmtId="0" fontId="16" fillId="6" borderId="10" xfId="0" applyFont="1" applyFill="1" applyBorder="1" applyAlignment="1">
      <alignment horizontal="center" vertical="top" wrapText="1"/>
    </xf>
    <xf numFmtId="0" fontId="27" fillId="6" borderId="1" xfId="0" applyFont="1" applyFill="1" applyBorder="1" applyAlignment="1">
      <alignment vertical="center" wrapText="1"/>
    </xf>
    <xf numFmtId="0" fontId="16" fillId="0" borderId="9" xfId="0" applyFont="1" applyBorder="1" applyAlignment="1">
      <alignment horizontal="center" vertical="top"/>
    </xf>
    <xf numFmtId="0" fontId="16" fillId="6" borderId="9" xfId="0" applyFont="1" applyFill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/>
    </xf>
    <xf numFmtId="0" fontId="16" fillId="0" borderId="1" xfId="0" applyFont="1" applyFill="1" applyBorder="1" applyAlignment="1">
      <alignment wrapText="1"/>
    </xf>
    <xf numFmtId="0" fontId="16" fillId="0" borderId="10" xfId="0" applyFont="1" applyFill="1" applyBorder="1" applyAlignment="1">
      <alignment horizontal="center" vertical="top"/>
    </xf>
    <xf numFmtId="0" fontId="16" fillId="0" borderId="9" xfId="0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center" vertical="top"/>
    </xf>
    <xf numFmtId="1" fontId="39" fillId="0" borderId="1" xfId="0" applyNumberFormat="1" applyFont="1" applyFill="1" applyBorder="1" applyAlignment="1">
      <alignment horizontal="center" wrapText="1"/>
    </xf>
    <xf numFmtId="0" fontId="16" fillId="0" borderId="10" xfId="0" applyFont="1" applyFill="1" applyBorder="1" applyAlignment="1">
      <alignment horizontal="center" vertical="top" wrapText="1"/>
    </xf>
    <xf numFmtId="49" fontId="5" fillId="6" borderId="10" xfId="0" quotePrefix="1" applyNumberFormat="1" applyFont="1" applyFill="1" applyBorder="1" applyAlignment="1">
      <alignment horizontal="center" vertical="top" wrapText="1"/>
    </xf>
    <xf numFmtId="0" fontId="27" fillId="6" borderId="1" xfId="0" applyFont="1" applyFill="1" applyBorder="1" applyAlignment="1">
      <alignment vertical="top" wrapText="1"/>
    </xf>
    <xf numFmtId="0" fontId="16" fillId="0" borderId="9" xfId="0" applyFont="1" applyFill="1" applyBorder="1" applyAlignment="1">
      <alignment horizontal="center" vertical="top" wrapText="1"/>
    </xf>
    <xf numFmtId="49" fontId="5" fillId="6" borderId="9" xfId="0" quotePrefix="1" applyNumberFormat="1" applyFont="1" applyFill="1" applyBorder="1" applyAlignment="1">
      <alignment horizontal="center" vertical="top" wrapText="1"/>
    </xf>
    <xf numFmtId="0" fontId="16" fillId="6" borderId="3" xfId="0" applyFont="1" applyFill="1" applyBorder="1" applyAlignment="1">
      <alignment horizontal="center" vertical="top" wrapText="1"/>
    </xf>
    <xf numFmtId="49" fontId="5" fillId="0" borderId="3" xfId="0" quotePrefix="1" applyNumberFormat="1" applyFont="1" applyFill="1" applyBorder="1" applyAlignment="1">
      <alignment horizontal="center" vertical="top" wrapText="1"/>
    </xf>
    <xf numFmtId="49" fontId="5" fillId="6" borderId="3" xfId="0" quotePrefix="1" applyNumberFormat="1" applyFont="1" applyFill="1" applyBorder="1" applyAlignment="1">
      <alignment horizontal="center" vertical="top" wrapText="1"/>
    </xf>
    <xf numFmtId="0" fontId="0" fillId="0" borderId="9" xfId="0" applyBorder="1" applyAlignment="1">
      <alignment vertical="top"/>
    </xf>
    <xf numFmtId="0" fontId="16" fillId="0" borderId="1" xfId="0" applyFont="1" applyFill="1" applyBorder="1" applyAlignment="1">
      <alignment horizontal="center" wrapText="1"/>
    </xf>
    <xf numFmtId="164" fontId="16" fillId="0" borderId="1" xfId="0" applyNumberFormat="1" applyFont="1" applyFill="1" applyBorder="1" applyAlignment="1">
      <alignment horizontal="center"/>
    </xf>
    <xf numFmtId="164" fontId="4" fillId="0" borderId="1" xfId="15" applyNumberFormat="1" applyFont="1" applyFill="1" applyBorder="1" applyAlignment="1">
      <alignment horizontal="center" wrapText="1"/>
    </xf>
    <xf numFmtId="2" fontId="4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/>
    </xf>
    <xf numFmtId="165" fontId="5" fillId="0" borderId="1" xfId="15" applyNumberFormat="1" applyFont="1" applyFill="1" applyBorder="1" applyAlignment="1">
      <alignment horizontal="center" wrapText="1"/>
    </xf>
    <xf numFmtId="164" fontId="5" fillId="0" borderId="1" xfId="15" applyNumberFormat="1" applyFont="1" applyFill="1" applyBorder="1" applyAlignment="1" applyProtection="1">
      <alignment horizontal="center" wrapText="1"/>
    </xf>
    <xf numFmtId="164" fontId="5" fillId="0" borderId="1" xfId="15" applyNumberFormat="1" applyFont="1" applyFill="1" applyBorder="1" applyAlignment="1" applyProtection="1">
      <alignment horizontal="center" wrapText="1"/>
    </xf>
    <xf numFmtId="2" fontId="4" fillId="0" borderId="1" xfId="0" applyNumberFormat="1" applyFont="1" applyFill="1" applyBorder="1" applyAlignment="1">
      <alignment horizontal="center"/>
    </xf>
    <xf numFmtId="0" fontId="43" fillId="0" borderId="1" xfId="0" applyFont="1" applyFill="1" applyBorder="1" applyAlignment="1">
      <alignment wrapText="1"/>
    </xf>
    <xf numFmtId="0" fontId="27" fillId="0" borderId="1" xfId="0" applyFont="1" applyFill="1" applyBorder="1" applyAlignment="1">
      <alignment vertical="top" wrapText="1"/>
    </xf>
    <xf numFmtId="0" fontId="15" fillId="0" borderId="3" xfId="0" applyFont="1" applyFill="1" applyBorder="1" applyAlignment="1">
      <alignment horizontal="center" vertical="top" wrapText="1"/>
    </xf>
    <xf numFmtId="0" fontId="20" fillId="0" borderId="3" xfId="0" applyFont="1" applyFill="1" applyBorder="1" applyAlignment="1">
      <alignment horizontal="center" vertical="top" wrapText="1"/>
    </xf>
    <xf numFmtId="0" fontId="0" fillId="0" borderId="10" xfId="0" applyBorder="1" applyAlignment="1">
      <alignment horizontal="center" wrapText="1"/>
    </xf>
    <xf numFmtId="0" fontId="16" fillId="0" borderId="25" xfId="0" applyFont="1" applyFill="1" applyBorder="1" applyAlignment="1">
      <alignment horizontal="center" vertical="top"/>
    </xf>
    <xf numFmtId="0" fontId="0" fillId="0" borderId="9" xfId="0" applyBorder="1" applyAlignment="1">
      <alignment horizontal="center" wrapText="1"/>
    </xf>
    <xf numFmtId="0" fontId="44" fillId="0" borderId="10" xfId="0" applyFont="1" applyBorder="1" applyAlignment="1">
      <alignment horizontal="center"/>
    </xf>
    <xf numFmtId="165" fontId="5" fillId="6" borderId="1" xfId="15" applyNumberFormat="1" applyFont="1" applyFill="1" applyBorder="1" applyAlignment="1">
      <alignment horizontal="center" wrapText="1"/>
    </xf>
    <xf numFmtId="0" fontId="16" fillId="0" borderId="49" xfId="0" applyFont="1" applyFill="1" applyBorder="1" applyAlignment="1">
      <alignment horizontal="center" vertical="top"/>
    </xf>
    <xf numFmtId="0" fontId="44" fillId="0" borderId="9" xfId="0" applyFont="1" applyBorder="1" applyAlignment="1">
      <alignment horizontal="center"/>
    </xf>
    <xf numFmtId="164" fontId="5" fillId="0" borderId="3" xfId="15" applyNumberFormat="1" applyFont="1" applyFill="1" applyBorder="1" applyAlignment="1" applyProtection="1">
      <alignment horizontal="center" wrapText="1"/>
    </xf>
    <xf numFmtId="2" fontId="4" fillId="0" borderId="3" xfId="0" applyNumberFormat="1" applyFont="1" applyFill="1" applyBorder="1" applyAlignment="1">
      <alignment horizontal="center"/>
    </xf>
    <xf numFmtId="0" fontId="16" fillId="0" borderId="23" xfId="0" applyFont="1" applyFill="1" applyBorder="1" applyAlignment="1">
      <alignment horizontal="center" vertical="top"/>
    </xf>
    <xf numFmtId="49" fontId="16" fillId="0" borderId="3" xfId="0" applyNumberFormat="1" applyFont="1" applyFill="1" applyBorder="1" applyAlignment="1">
      <alignment horizontal="center" vertical="top" wrapText="1"/>
    </xf>
    <xf numFmtId="0" fontId="16" fillId="0" borderId="9" xfId="0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horizontal="center" wrapText="1"/>
    </xf>
    <xf numFmtId="164" fontId="16" fillId="0" borderId="1" xfId="0" applyNumberFormat="1" applyFont="1" applyFill="1" applyBorder="1" applyAlignment="1">
      <alignment horizontal="center"/>
    </xf>
    <xf numFmtId="3" fontId="5" fillId="6" borderId="1" xfId="15" applyNumberFormat="1" applyFont="1" applyFill="1" applyBorder="1" applyAlignment="1">
      <alignment horizontal="center" wrapText="1"/>
    </xf>
    <xf numFmtId="3" fontId="5" fillId="0" borderId="1" xfId="15" applyNumberFormat="1" applyFont="1" applyFill="1" applyBorder="1" applyAlignment="1">
      <alignment horizontal="center" wrapText="1"/>
    </xf>
    <xf numFmtId="164" fontId="4" fillId="0" borderId="1" xfId="0" applyNumberFormat="1" applyFont="1" applyFill="1" applyBorder="1" applyAlignment="1">
      <alignment horizontal="center"/>
    </xf>
    <xf numFmtId="49" fontId="16" fillId="0" borderId="10" xfId="0" applyNumberFormat="1" applyFont="1" applyFill="1" applyBorder="1" applyAlignment="1">
      <alignment horizontal="center" vertical="top" wrapText="1"/>
    </xf>
    <xf numFmtId="49" fontId="16" fillId="0" borderId="9" xfId="0" applyNumberFormat="1" applyFont="1" applyFill="1" applyBorder="1" applyAlignment="1">
      <alignment horizontal="center" vertical="top" wrapText="1"/>
    </xf>
    <xf numFmtId="0" fontId="16" fillId="0" borderId="9" xfId="0" applyFont="1" applyFill="1" applyBorder="1" applyAlignment="1">
      <alignment vertical="top"/>
    </xf>
    <xf numFmtId="2" fontId="4" fillId="6" borderId="1" xfId="0" applyNumberFormat="1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center" wrapText="1"/>
    </xf>
    <xf numFmtId="164" fontId="5" fillId="6" borderId="1" xfId="15" applyNumberFormat="1" applyFont="1" applyFill="1" applyBorder="1" applyAlignment="1" applyProtection="1">
      <alignment horizontal="center" wrapText="1"/>
    </xf>
    <xf numFmtId="4" fontId="5" fillId="0" borderId="1" xfId="15" applyNumberFormat="1" applyFont="1" applyFill="1" applyBorder="1" applyAlignment="1">
      <alignment horizontal="center" wrapText="1"/>
    </xf>
    <xf numFmtId="164" fontId="16" fillId="6" borderId="1" xfId="0" applyNumberFormat="1" applyFont="1" applyFill="1" applyBorder="1" applyAlignment="1">
      <alignment horizontal="center" wrapText="1"/>
    </xf>
    <xf numFmtId="0" fontId="16" fillId="6" borderId="1" xfId="0" applyFont="1" applyFill="1" applyBorder="1" applyAlignment="1">
      <alignment horizontal="center" wrapText="1"/>
    </xf>
    <xf numFmtId="1" fontId="16" fillId="6" borderId="1" xfId="0" applyNumberFormat="1" applyFont="1" applyFill="1" applyBorder="1" applyAlignment="1">
      <alignment horizontal="center" wrapText="1"/>
    </xf>
    <xf numFmtId="4" fontId="4" fillId="0" borderId="1" xfId="0" applyNumberFormat="1" applyFont="1" applyFill="1" applyBorder="1" applyAlignment="1">
      <alignment horizontal="center" wrapText="1"/>
    </xf>
    <xf numFmtId="0" fontId="16" fillId="0" borderId="49" xfId="0" applyFont="1" applyFill="1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16" fillId="0" borderId="9" xfId="0" applyFont="1" applyFill="1" applyBorder="1" applyAlignment="1">
      <alignment horizontal="center" vertical="top" wrapText="1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 vertical="top" wrapText="1"/>
    </xf>
    <xf numFmtId="0" fontId="0" fillId="0" borderId="9" xfId="0" applyBorder="1" applyAlignment="1">
      <alignment horizontal="center"/>
    </xf>
    <xf numFmtId="4" fontId="4" fillId="0" borderId="3" xfId="0" applyNumberFormat="1" applyFont="1" applyFill="1" applyBorder="1" applyAlignment="1">
      <alignment horizontal="center"/>
    </xf>
    <xf numFmtId="0" fontId="16" fillId="0" borderId="23" xfId="0" applyFont="1" applyFill="1" applyBorder="1" applyAlignment="1">
      <alignment horizontal="center" vertical="top"/>
    </xf>
    <xf numFmtId="49" fontId="16" fillId="0" borderId="3" xfId="0" applyNumberFormat="1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4" fontId="4" fillId="6" borderId="1" xfId="0" applyNumberFormat="1" applyFont="1" applyFill="1" applyBorder="1" applyAlignment="1">
      <alignment horizontal="center" wrapText="1"/>
    </xf>
    <xf numFmtId="0" fontId="16" fillId="8" borderId="10" xfId="0" applyFont="1" applyFill="1" applyBorder="1" applyAlignment="1">
      <alignment horizontal="center" vertical="top" wrapText="1"/>
    </xf>
    <xf numFmtId="0" fontId="16" fillId="8" borderId="9" xfId="0" applyFont="1" applyFill="1" applyBorder="1" applyAlignment="1">
      <alignment horizontal="center" vertical="top" wrapText="1"/>
    </xf>
    <xf numFmtId="49" fontId="16" fillId="8" borderId="3" xfId="0" applyNumberFormat="1" applyFont="1" applyFill="1" applyBorder="1" applyAlignment="1">
      <alignment horizontal="center" vertical="top" wrapText="1"/>
    </xf>
    <xf numFmtId="0" fontId="15" fillId="0" borderId="10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wrapText="1"/>
    </xf>
    <xf numFmtId="0" fontId="13" fillId="0" borderId="0" xfId="0" applyFont="1" applyFill="1"/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165" fontId="4" fillId="0" borderId="1" xfId="15" applyNumberFormat="1" applyFont="1" applyFill="1" applyBorder="1" applyAlignment="1">
      <alignment horizontal="center" wrapText="1"/>
    </xf>
    <xf numFmtId="164" fontId="4" fillId="6" borderId="1" xfId="15" applyNumberFormat="1" applyFont="1" applyFill="1" applyBorder="1" applyAlignment="1" applyProtection="1">
      <alignment horizontal="center" wrapText="1"/>
    </xf>
    <xf numFmtId="165" fontId="4" fillId="6" borderId="1" xfId="15" applyNumberFormat="1" applyFont="1" applyFill="1" applyBorder="1" applyAlignment="1">
      <alignment horizontal="center" wrapText="1"/>
    </xf>
    <xf numFmtId="164" fontId="4" fillId="0" borderId="1" xfId="15" applyNumberFormat="1" applyFont="1" applyFill="1" applyBorder="1" applyAlignment="1" applyProtection="1">
      <alignment horizontal="center" wrapText="1"/>
    </xf>
    <xf numFmtId="164" fontId="4" fillId="0" borderId="1" xfId="15" applyNumberFormat="1" applyFont="1" applyFill="1" applyBorder="1" applyAlignment="1" applyProtection="1">
      <alignment horizontal="center" wrapText="1"/>
    </xf>
    <xf numFmtId="0" fontId="16" fillId="0" borderId="42" xfId="0" applyFont="1" applyFill="1" applyBorder="1" applyAlignment="1">
      <alignment wrapText="1"/>
    </xf>
    <xf numFmtId="0" fontId="16" fillId="0" borderId="48" xfId="0" applyFont="1" applyFill="1" applyBorder="1" applyAlignment="1">
      <alignment vertical="top" wrapText="1"/>
    </xf>
    <xf numFmtId="0" fontId="15" fillId="0" borderId="0" xfId="0" applyFont="1" applyFill="1" applyAlignment="1">
      <alignment horizontal="center"/>
    </xf>
    <xf numFmtId="0" fontId="16" fillId="0" borderId="3" xfId="0" applyFont="1" applyFill="1" applyBorder="1" applyAlignment="1">
      <alignment horizont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vertical="center"/>
    </xf>
    <xf numFmtId="0" fontId="16" fillId="0" borderId="32" xfId="0" applyFont="1" applyFill="1" applyBorder="1" applyAlignment="1">
      <alignment horizontal="center" vertical="center"/>
    </xf>
    <xf numFmtId="4" fontId="4" fillId="9" borderId="1" xfId="0" applyNumberFormat="1" applyFont="1" applyFill="1" applyBorder="1"/>
    <xf numFmtId="0" fontId="15" fillId="0" borderId="9" xfId="0" applyFont="1" applyFill="1" applyBorder="1" applyAlignment="1">
      <alignment vertical="top" wrapText="1"/>
    </xf>
    <xf numFmtId="2" fontId="39" fillId="0" borderId="1" xfId="0" applyNumberFormat="1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164" fontId="39" fillId="0" borderId="1" xfId="0" applyNumberFormat="1" applyFont="1" applyFill="1" applyBorder="1" applyAlignment="1">
      <alignment horizontal="center" wrapText="1"/>
    </xf>
    <xf numFmtId="0" fontId="20" fillId="0" borderId="3" xfId="0" applyFont="1" applyFill="1" applyBorder="1" applyAlignment="1">
      <alignment vertical="top" wrapText="1"/>
    </xf>
    <xf numFmtId="0" fontId="16" fillId="0" borderId="10" xfId="0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horizontal="center" wrapText="1"/>
    </xf>
    <xf numFmtId="3" fontId="4" fillId="6" borderId="1" xfId="0" applyNumberFormat="1" applyFont="1" applyFill="1" applyBorder="1" applyAlignment="1">
      <alignment horizontal="center" wrapText="1"/>
    </xf>
    <xf numFmtId="49" fontId="46" fillId="0" borderId="10" xfId="0" applyNumberFormat="1" applyFont="1" applyFill="1" applyBorder="1" applyAlignment="1">
      <alignment horizontal="center" vertical="top" wrapText="1"/>
    </xf>
    <xf numFmtId="49" fontId="46" fillId="0" borderId="9" xfId="0" applyNumberFormat="1" applyFont="1" applyFill="1" applyBorder="1" applyAlignment="1">
      <alignment horizontal="center" vertical="top" wrapText="1"/>
    </xf>
    <xf numFmtId="1" fontId="16" fillId="0" borderId="1" xfId="0" applyNumberFormat="1" applyFont="1" applyFill="1" applyBorder="1" applyAlignment="1">
      <alignment horizontal="center" wrapText="1"/>
    </xf>
    <xf numFmtId="164" fontId="16" fillId="0" borderId="1" xfId="0" applyNumberFormat="1" applyFont="1" applyFill="1" applyBorder="1" applyAlignment="1">
      <alignment horizontal="center" wrapText="1"/>
    </xf>
    <xf numFmtId="164" fontId="16" fillId="0" borderId="3" xfId="0" applyNumberFormat="1" applyFont="1" applyFill="1" applyBorder="1" applyAlignment="1">
      <alignment horizontal="center"/>
    </xf>
    <xf numFmtId="4" fontId="47" fillId="0" borderId="1" xfId="0" applyNumberFormat="1" applyFont="1" applyFill="1" applyBorder="1"/>
    <xf numFmtId="0" fontId="27" fillId="0" borderId="1" xfId="0" applyFont="1" applyFill="1" applyBorder="1" applyAlignment="1">
      <alignment horizontal="center" wrapText="1"/>
    </xf>
    <xf numFmtId="164" fontId="15" fillId="0" borderId="1" xfId="0" applyNumberFormat="1" applyFont="1" applyFill="1" applyBorder="1" applyAlignment="1">
      <alignment horizontal="center"/>
    </xf>
    <xf numFmtId="2" fontId="16" fillId="0" borderId="1" xfId="0" applyNumberFormat="1" applyFont="1" applyFill="1" applyBorder="1" applyAlignment="1">
      <alignment horizontal="center"/>
    </xf>
    <xf numFmtId="0" fontId="40" fillId="6" borderId="1" xfId="0" applyFont="1" applyFill="1" applyBorder="1" applyAlignment="1">
      <alignment wrapText="1"/>
    </xf>
    <xf numFmtId="0" fontId="15" fillId="0" borderId="9" xfId="0" applyFont="1" applyBorder="1" applyAlignment="1">
      <alignment vertical="top"/>
    </xf>
    <xf numFmtId="164" fontId="39" fillId="0" borderId="42" xfId="15" applyNumberFormat="1" applyFont="1" applyFill="1" applyBorder="1" applyAlignment="1">
      <alignment horizontal="center" wrapText="1"/>
    </xf>
    <xf numFmtId="0" fontId="0" fillId="0" borderId="10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27" fillId="0" borderId="3" xfId="0" applyFont="1" applyFill="1" applyBorder="1" applyAlignment="1">
      <alignment horizontal="center"/>
    </xf>
    <xf numFmtId="165" fontId="39" fillId="6" borderId="1" xfId="15" applyNumberFormat="1" applyFont="1" applyFill="1" applyBorder="1" applyAlignment="1">
      <alignment horizontal="center" wrapText="1"/>
    </xf>
    <xf numFmtId="165" fontId="5" fillId="6" borderId="1" xfId="15" applyNumberFormat="1" applyFont="1" applyFill="1" applyBorder="1" applyAlignment="1" applyProtection="1">
      <alignment horizontal="center" wrapText="1"/>
    </xf>
    <xf numFmtId="49" fontId="41" fillId="0" borderId="10" xfId="0" quotePrefix="1" applyNumberFormat="1" applyFont="1" applyFill="1" applyBorder="1" applyAlignment="1">
      <alignment horizontal="center" vertical="top" wrapText="1"/>
    </xf>
    <xf numFmtId="49" fontId="5" fillId="6" borderId="10" xfId="0" quotePrefix="1" applyNumberFormat="1" applyFont="1" applyFill="1" applyBorder="1" applyAlignment="1">
      <alignment horizontal="center" vertical="top" wrapText="1"/>
    </xf>
    <xf numFmtId="0" fontId="15" fillId="0" borderId="1" xfId="0" applyFont="1" applyFill="1" applyBorder="1"/>
    <xf numFmtId="2" fontId="15" fillId="0" borderId="1" xfId="0" applyNumberFormat="1" applyFont="1" applyFill="1" applyBorder="1"/>
    <xf numFmtId="49" fontId="41" fillId="0" borderId="9" xfId="0" quotePrefix="1" applyNumberFormat="1" applyFont="1" applyFill="1" applyBorder="1" applyAlignment="1">
      <alignment horizontal="center" vertical="top" wrapText="1"/>
    </xf>
    <xf numFmtId="49" fontId="5" fillId="6" borderId="9" xfId="0" quotePrefix="1" applyNumberFormat="1" applyFont="1" applyFill="1" applyBorder="1" applyAlignment="1">
      <alignment horizontal="center" vertical="top" wrapText="1"/>
    </xf>
    <xf numFmtId="0" fontId="15" fillId="0" borderId="38" xfId="0" applyFont="1" applyBorder="1" applyAlignment="1">
      <alignment vertical="top"/>
    </xf>
    <xf numFmtId="1" fontId="15" fillId="0" borderId="1" xfId="0" applyNumberFormat="1" applyFont="1" applyFill="1" applyBorder="1"/>
    <xf numFmtId="164" fontId="20" fillId="0" borderId="10" xfId="15" applyNumberFormat="1" applyFont="1" applyFill="1" applyBorder="1" applyAlignment="1" applyProtection="1">
      <alignment horizontal="center" wrapText="1"/>
    </xf>
    <xf numFmtId="164" fontId="20" fillId="0" borderId="9" xfId="15" applyNumberFormat="1" applyFont="1" applyFill="1" applyBorder="1" applyAlignment="1" applyProtection="1">
      <alignment horizontal="center" wrapText="1"/>
    </xf>
    <xf numFmtId="2" fontId="39" fillId="0" borderId="10" xfId="0" applyNumberFormat="1" applyFont="1" applyFill="1" applyBorder="1" applyAlignment="1">
      <alignment horizontal="center"/>
    </xf>
    <xf numFmtId="2" fontId="39" fillId="0" borderId="9" xfId="0" applyNumberFormat="1" applyFont="1" applyFill="1" applyBorder="1" applyAlignment="1">
      <alignment horizontal="center"/>
    </xf>
    <xf numFmtId="164" fontId="39" fillId="6" borderId="1" xfId="15" applyNumberFormat="1" applyFont="1" applyFill="1" applyBorder="1" applyAlignment="1">
      <alignment horizontal="center" wrapText="1"/>
    </xf>
    <xf numFmtId="164" fontId="20" fillId="0" borderId="3" xfId="15" applyNumberFormat="1" applyFont="1" applyFill="1" applyBorder="1" applyAlignment="1" applyProtection="1">
      <alignment horizontal="center" wrapText="1"/>
    </xf>
    <xf numFmtId="2" fontId="39" fillId="0" borderId="3" xfId="0" applyNumberFormat="1" applyFont="1" applyFill="1" applyBorder="1" applyAlignment="1">
      <alignment horizontal="center"/>
    </xf>
    <xf numFmtId="49" fontId="5" fillId="0" borderId="10" xfId="0" quotePrefix="1" applyNumberFormat="1" applyFont="1" applyFill="1" applyBorder="1" applyAlignment="1">
      <alignment horizontal="center" vertical="top" wrapText="1"/>
    </xf>
    <xf numFmtId="49" fontId="5" fillId="0" borderId="9" xfId="0" quotePrefix="1" applyNumberFormat="1" applyFont="1" applyFill="1" applyBorder="1" applyAlignment="1">
      <alignment horizontal="center" vertical="top" wrapText="1"/>
    </xf>
    <xf numFmtId="164" fontId="4" fillId="6" borderId="1" xfId="0" applyNumberFormat="1" applyFont="1" applyFill="1" applyBorder="1" applyAlignment="1">
      <alignment horizontal="center" wrapText="1"/>
    </xf>
    <xf numFmtId="2" fontId="4" fillId="0" borderId="1" xfId="0" applyNumberFormat="1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 vertical="top" wrapText="1"/>
    </xf>
    <xf numFmtId="4" fontId="4" fillId="6" borderId="1" xfId="0" applyNumberFormat="1" applyFont="1" applyFill="1" applyBorder="1"/>
    <xf numFmtId="0" fontId="27" fillId="0" borderId="10" xfId="0" applyFont="1" applyFill="1" applyBorder="1" applyAlignment="1">
      <alignment horizontal="center" wrapText="1"/>
    </xf>
    <xf numFmtId="0" fontId="27" fillId="0" borderId="10" xfId="0" applyFont="1" applyFill="1" applyBorder="1" applyAlignment="1">
      <alignment horizontal="center"/>
    </xf>
    <xf numFmtId="4" fontId="16" fillId="0" borderId="10" xfId="0" applyNumberFormat="1" applyFont="1" applyFill="1" applyBorder="1"/>
    <xf numFmtId="0" fontId="0" fillId="0" borderId="10" xfId="0" applyBorder="1" applyAlignment="1">
      <alignment vertical="top"/>
    </xf>
    <xf numFmtId="0" fontId="16" fillId="0" borderId="3" xfId="0" applyFont="1" applyFill="1" applyBorder="1" applyAlignment="1">
      <alignment horizontal="center" wrapText="1"/>
    </xf>
    <xf numFmtId="164" fontId="16" fillId="0" borderId="3" xfId="0" applyNumberFormat="1" applyFont="1" applyFill="1" applyBorder="1" applyAlignment="1">
      <alignment horizontal="center"/>
    </xf>
    <xf numFmtId="164" fontId="4" fillId="0" borderId="3" xfId="15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5" fillId="0" borderId="9" xfId="0" applyFont="1" applyFill="1" applyBorder="1" applyAlignment="1">
      <alignment vertical="top" wrapText="1"/>
    </xf>
    <xf numFmtId="0" fontId="20" fillId="0" borderId="3" xfId="0" applyFont="1" applyFill="1" applyBorder="1" applyAlignment="1">
      <alignment vertical="top" wrapText="1"/>
    </xf>
    <xf numFmtId="0" fontId="15" fillId="0" borderId="3" xfId="0" applyFont="1" applyFill="1" applyBorder="1" applyAlignment="1">
      <alignment horizontal="center" vertical="top" wrapText="1"/>
    </xf>
    <xf numFmtId="3" fontId="16" fillId="0" borderId="1" xfId="0" applyNumberFormat="1" applyFont="1" applyFill="1" applyBorder="1" applyAlignment="1">
      <alignment horizontal="center" wrapText="1"/>
    </xf>
    <xf numFmtId="0" fontId="15" fillId="0" borderId="10" xfId="0" applyFont="1" applyFill="1" applyBorder="1" applyAlignment="1">
      <alignment horizontal="center" vertical="top" wrapText="1"/>
    </xf>
    <xf numFmtId="164" fontId="39" fillId="0" borderId="10" xfId="15" applyNumberFormat="1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 wrapText="1"/>
    </xf>
    <xf numFmtId="164" fontId="27" fillId="0" borderId="0" xfId="0" applyNumberFormat="1" applyFont="1" applyFill="1" applyBorder="1" applyAlignment="1">
      <alignment horizontal="center"/>
    </xf>
    <xf numFmtId="164" fontId="39" fillId="0" borderId="0" xfId="15" applyNumberFormat="1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/>
    </xf>
    <xf numFmtId="164" fontId="20" fillId="0" borderId="0" xfId="15" applyNumberFormat="1" applyFont="1" applyFill="1" applyBorder="1" applyAlignment="1" applyProtection="1">
      <alignment horizontal="center" wrapText="1"/>
    </xf>
    <xf numFmtId="2" fontId="39" fillId="0" borderId="0" xfId="0" applyNumberFormat="1" applyFont="1" applyFill="1" applyBorder="1" applyAlignment="1">
      <alignment horizontal="center"/>
    </xf>
    <xf numFmtId="0" fontId="15" fillId="0" borderId="38" xfId="0" applyFont="1" applyFill="1" applyBorder="1" applyAlignment="1">
      <alignment vertical="top" wrapText="1"/>
    </xf>
    <xf numFmtId="0" fontId="27" fillId="0" borderId="0" xfId="0" applyFont="1" applyFill="1" applyBorder="1" applyAlignment="1">
      <alignment horizontal="center"/>
    </xf>
    <xf numFmtId="2" fontId="39" fillId="0" borderId="0" xfId="0" applyNumberFormat="1" applyFont="1" applyFill="1" applyBorder="1" applyAlignment="1">
      <alignment horizontal="center"/>
    </xf>
    <xf numFmtId="0" fontId="27" fillId="0" borderId="3" xfId="0" applyFont="1" applyFill="1" applyBorder="1" applyAlignment="1">
      <alignment horizontal="center" wrapText="1"/>
    </xf>
    <xf numFmtId="164" fontId="27" fillId="0" borderId="3" xfId="0" applyNumberFormat="1" applyFont="1" applyFill="1" applyBorder="1" applyAlignment="1">
      <alignment horizontal="center"/>
    </xf>
    <xf numFmtId="164" fontId="39" fillId="0" borderId="3" xfId="15" applyNumberFormat="1" applyFont="1" applyFill="1" applyBorder="1" applyAlignment="1">
      <alignment horizontal="center" wrapText="1"/>
    </xf>
    <xf numFmtId="2" fontId="5" fillId="0" borderId="1" xfId="15" applyNumberFormat="1" applyFont="1" applyFill="1" applyBorder="1" applyAlignment="1" applyProtection="1">
      <alignment horizontal="center" wrapText="1"/>
    </xf>
    <xf numFmtId="0" fontId="16" fillId="6" borderId="1" xfId="0" applyFont="1" applyFill="1" applyBorder="1" applyAlignment="1">
      <alignment horizontal="center" wrapText="1"/>
    </xf>
    <xf numFmtId="164" fontId="4" fillId="6" borderId="1" xfId="15" applyNumberFormat="1" applyFont="1" applyFill="1" applyBorder="1" applyAlignment="1">
      <alignment horizontal="center" wrapText="1"/>
    </xf>
    <xf numFmtId="164" fontId="5" fillId="6" borderId="1" xfId="15" applyNumberFormat="1" applyFont="1" applyFill="1" applyBorder="1" applyAlignment="1" applyProtection="1">
      <alignment horizontal="center" wrapText="1"/>
    </xf>
    <xf numFmtId="0" fontId="0" fillId="0" borderId="49" xfId="0" applyBorder="1" applyAlignment="1"/>
    <xf numFmtId="0" fontId="0" fillId="0" borderId="10" xfId="0" applyBorder="1" applyAlignment="1"/>
    <xf numFmtId="0" fontId="0" fillId="0" borderId="9" xfId="0" applyBorder="1" applyAlignment="1"/>
    <xf numFmtId="0" fontId="16" fillId="0" borderId="3" xfId="0" applyFont="1" applyFill="1" applyBorder="1" applyAlignment="1"/>
    <xf numFmtId="0" fontId="15" fillId="0" borderId="0" xfId="0" applyFont="1" applyFill="1" applyAlignment="1">
      <alignment vertical="top" wrapText="1"/>
    </xf>
    <xf numFmtId="0" fontId="15" fillId="0" borderId="49" xfId="0" applyFont="1" applyBorder="1" applyAlignment="1">
      <alignment vertical="top"/>
    </xf>
    <xf numFmtId="0" fontId="15" fillId="6" borderId="9" xfId="0" applyFont="1" applyFill="1" applyBorder="1" applyAlignment="1">
      <alignment horizontal="center" vertical="top" wrapText="1"/>
    </xf>
    <xf numFmtId="0" fontId="15" fillId="6" borderId="0" xfId="0" applyFont="1" applyFill="1"/>
    <xf numFmtId="164" fontId="20" fillId="6" borderId="10" xfId="15" applyNumberFormat="1" applyFont="1" applyFill="1" applyBorder="1" applyAlignment="1" applyProtection="1">
      <alignment horizontal="center" wrapText="1"/>
    </xf>
    <xf numFmtId="164" fontId="27" fillId="6" borderId="1" xfId="0" applyNumberFormat="1" applyFont="1" applyFill="1" applyBorder="1" applyAlignment="1">
      <alignment horizontal="center"/>
    </xf>
    <xf numFmtId="164" fontId="20" fillId="6" borderId="9" xfId="15" applyNumberFormat="1" applyFont="1" applyFill="1" applyBorder="1" applyAlignment="1" applyProtection="1">
      <alignment horizontal="center" wrapText="1"/>
    </xf>
    <xf numFmtId="2" fontId="39" fillId="6" borderId="10" xfId="0" applyNumberFormat="1" applyFont="1" applyFill="1" applyBorder="1" applyAlignment="1">
      <alignment horizontal="center"/>
    </xf>
    <xf numFmtId="2" fontId="39" fillId="6" borderId="9" xfId="0" applyNumberFormat="1" applyFont="1" applyFill="1" applyBorder="1" applyAlignment="1">
      <alignment horizontal="center"/>
    </xf>
    <xf numFmtId="164" fontId="20" fillId="6" borderId="3" xfId="15" applyNumberFormat="1" applyFont="1" applyFill="1" applyBorder="1" applyAlignment="1" applyProtection="1">
      <alignment horizontal="center" wrapText="1"/>
    </xf>
    <xf numFmtId="2" fontId="39" fillId="6" borderId="3" xfId="0" applyNumberFormat="1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 vertical="top" wrapText="1"/>
    </xf>
    <xf numFmtId="0" fontId="16" fillId="0" borderId="49" xfId="0" applyFont="1" applyFill="1" applyBorder="1" applyAlignment="1">
      <alignment horizontal="center" vertical="top" wrapText="1"/>
    </xf>
    <xf numFmtId="164" fontId="5" fillId="0" borderId="10" xfId="15" applyNumberFormat="1" applyFont="1" applyFill="1" applyBorder="1" applyAlignment="1" applyProtection="1">
      <alignment horizontal="center" wrapText="1"/>
    </xf>
    <xf numFmtId="164" fontId="5" fillId="0" borderId="9" xfId="15" applyNumberFormat="1" applyFont="1" applyFill="1" applyBorder="1" applyAlignment="1" applyProtection="1">
      <alignment horizontal="center" wrapText="1"/>
    </xf>
    <xf numFmtId="2" fontId="4" fillId="0" borderId="10" xfId="0" applyNumberFormat="1" applyFont="1" applyFill="1" applyBorder="1" applyAlignment="1">
      <alignment horizontal="center"/>
    </xf>
    <xf numFmtId="2" fontId="4" fillId="0" borderId="9" xfId="0" applyNumberFormat="1" applyFont="1" applyFill="1" applyBorder="1" applyAlignment="1">
      <alignment horizontal="center"/>
    </xf>
    <xf numFmtId="0" fontId="16" fillId="0" borderId="49" xfId="0" applyFont="1" applyFill="1" applyBorder="1" applyAlignment="1">
      <alignment vertical="top"/>
    </xf>
    <xf numFmtId="0" fontId="16" fillId="0" borderId="48" xfId="0" applyFont="1" applyFill="1" applyBorder="1" applyAlignment="1">
      <alignment vertical="top" wrapText="1"/>
    </xf>
    <xf numFmtId="0" fontId="16" fillId="0" borderId="23" xfId="0" applyFont="1" applyFill="1" applyBorder="1" applyAlignment="1">
      <alignment horizontal="center" vertical="top" wrapText="1"/>
    </xf>
    <xf numFmtId="4" fontId="45" fillId="0" borderId="1" xfId="0" applyNumberFormat="1" applyFont="1" applyFill="1" applyBorder="1"/>
    <xf numFmtId="0" fontId="4" fillId="0" borderId="9" xfId="0" applyFont="1" applyFill="1" applyBorder="1" applyAlignment="1">
      <alignment vertical="top"/>
    </xf>
    <xf numFmtId="0" fontId="16" fillId="0" borderId="10" xfId="0" applyFont="1" applyFill="1" applyBorder="1" applyAlignment="1">
      <alignment vertical="top" wrapText="1"/>
    </xf>
    <xf numFmtId="0" fontId="16" fillId="0" borderId="9" xfId="0" applyFont="1" applyFill="1" applyBorder="1" applyAlignment="1">
      <alignment vertical="top" wrapText="1"/>
    </xf>
    <xf numFmtId="0" fontId="16" fillId="0" borderId="3" xfId="0" applyFont="1" applyFill="1" applyBorder="1" applyAlignment="1">
      <alignment horizontal="center" vertical="top" wrapText="1"/>
    </xf>
    <xf numFmtId="0" fontId="15" fillId="0" borderId="0" xfId="0" applyFont="1" applyFill="1" applyBorder="1"/>
    <xf numFmtId="0" fontId="16" fillId="0" borderId="10" xfId="0" applyFont="1" applyFill="1" applyBorder="1" applyAlignment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20" fillId="0" borderId="9" xfId="0" applyFont="1" applyFill="1" applyBorder="1" applyAlignment="1">
      <alignment horizontal="center" vertical="top" wrapText="1"/>
    </xf>
    <xf numFmtId="0" fontId="1" fillId="0" borderId="0" xfId="16"/>
    <xf numFmtId="4" fontId="48" fillId="0" borderId="0" xfId="16" applyNumberFormat="1" applyFont="1"/>
    <xf numFmtId="0" fontId="1" fillId="0" borderId="0" xfId="16" applyAlignment="1">
      <alignment horizontal="center"/>
    </xf>
    <xf numFmtId="0" fontId="1" fillId="6" borderId="0" xfId="16" applyFill="1"/>
    <xf numFmtId="0" fontId="49" fillId="6" borderId="0" xfId="16" applyFont="1" applyFill="1" applyAlignment="1">
      <alignment horizontal="left" vertical="center"/>
    </xf>
    <xf numFmtId="0" fontId="49" fillId="6" borderId="0" xfId="16" applyFont="1" applyFill="1" applyAlignment="1">
      <alignment vertical="center"/>
    </xf>
    <xf numFmtId="0" fontId="49" fillId="6" borderId="0" xfId="16" applyFont="1" applyFill="1" applyAlignment="1">
      <alignment vertical="center"/>
    </xf>
    <xf numFmtId="0" fontId="49" fillId="6" borderId="0" xfId="16" applyFont="1" applyFill="1" applyAlignment="1">
      <alignment horizontal="left"/>
    </xf>
    <xf numFmtId="0" fontId="1" fillId="6" borderId="0" xfId="16" applyFill="1" applyAlignment="1">
      <alignment vertical="top"/>
    </xf>
    <xf numFmtId="0" fontId="1" fillId="6" borderId="48" xfId="16" applyFill="1" applyBorder="1" applyAlignment="1">
      <alignment vertical="top"/>
    </xf>
    <xf numFmtId="0" fontId="1" fillId="6" borderId="48" xfId="16" applyFill="1" applyBorder="1"/>
    <xf numFmtId="164" fontId="5" fillId="7" borderId="1" xfId="17" applyNumberFormat="1" applyFont="1" applyFill="1" applyBorder="1" applyAlignment="1" applyProtection="1">
      <alignment horizontal="center" wrapText="1"/>
    </xf>
    <xf numFmtId="0" fontId="50" fillId="6" borderId="10" xfId="16" applyFont="1" applyFill="1" applyBorder="1" applyAlignment="1">
      <alignment horizontal="center" vertical="top" wrapText="1"/>
    </xf>
    <xf numFmtId="0" fontId="51" fillId="6" borderId="10" xfId="16" applyFont="1" applyFill="1" applyBorder="1" applyAlignment="1">
      <alignment horizontal="center" wrapText="1"/>
    </xf>
    <xf numFmtId="0" fontId="4" fillId="6" borderId="1" xfId="16" applyFont="1" applyFill="1" applyBorder="1" applyAlignment="1">
      <alignment horizontal="center" wrapText="1"/>
    </xf>
    <xf numFmtId="0" fontId="16" fillId="6" borderId="1" xfId="16" applyFont="1" applyFill="1" applyBorder="1"/>
    <xf numFmtId="49" fontId="4" fillId="6" borderId="1" xfId="16" applyNumberFormat="1" applyFont="1" applyFill="1" applyBorder="1" applyAlignment="1">
      <alignment vertical="top" wrapText="1"/>
    </xf>
    <xf numFmtId="0" fontId="16" fillId="6" borderId="1" xfId="16" applyFont="1" applyFill="1" applyBorder="1" applyAlignment="1">
      <alignment wrapText="1"/>
    </xf>
    <xf numFmtId="0" fontId="1" fillId="6" borderId="10" xfId="16" applyFill="1" applyBorder="1" applyAlignment="1"/>
    <xf numFmtId="0" fontId="5" fillId="6" borderId="1" xfId="16" applyFont="1" applyFill="1" applyBorder="1" applyAlignment="1">
      <alignment horizontal="center" vertical="top" wrapText="1"/>
    </xf>
    <xf numFmtId="49" fontId="29" fillId="6" borderId="10" xfId="16" applyNumberFormat="1" applyFont="1" applyFill="1" applyBorder="1" applyAlignment="1">
      <alignment horizontal="center" vertical="center" wrapText="1"/>
    </xf>
    <xf numFmtId="0" fontId="29" fillId="6" borderId="38" xfId="16" applyFont="1" applyFill="1" applyBorder="1" applyAlignment="1">
      <alignment horizontal="center" vertical="top"/>
    </xf>
    <xf numFmtId="2" fontId="5" fillId="7" borderId="1" xfId="17" applyNumberFormat="1" applyFont="1" applyFill="1" applyBorder="1" applyAlignment="1" applyProtection="1">
      <alignment horizontal="center" vertical="center" wrapText="1"/>
    </xf>
    <xf numFmtId="0" fontId="50" fillId="6" borderId="9" xfId="16" applyFont="1" applyFill="1" applyBorder="1" applyAlignment="1">
      <alignment horizontal="center" vertical="top" wrapText="1"/>
    </xf>
    <xf numFmtId="0" fontId="51" fillId="6" borderId="9" xfId="16" applyFont="1" applyFill="1" applyBorder="1" applyAlignment="1">
      <alignment horizontal="center" wrapText="1"/>
    </xf>
    <xf numFmtId="2" fontId="1" fillId="6" borderId="10" xfId="16" applyNumberFormat="1" applyFill="1" applyBorder="1" applyAlignment="1">
      <alignment horizontal="center"/>
    </xf>
    <xf numFmtId="165" fontId="5" fillId="6" borderId="1" xfId="17" applyNumberFormat="1" applyFont="1" applyFill="1" applyBorder="1" applyAlignment="1">
      <alignment horizontal="center" wrapText="1"/>
    </xf>
    <xf numFmtId="0" fontId="5" fillId="6" borderId="1" xfId="16" applyFont="1" applyFill="1" applyBorder="1"/>
    <xf numFmtId="0" fontId="5" fillId="6" borderId="1" xfId="16" applyFont="1" applyFill="1" applyBorder="1" applyAlignment="1">
      <alignment vertical="top" wrapText="1"/>
    </xf>
    <xf numFmtId="0" fontId="5" fillId="6" borderId="1" xfId="16" applyFont="1" applyFill="1" applyBorder="1" applyAlignment="1">
      <alignment wrapText="1"/>
    </xf>
    <xf numFmtId="0" fontId="1" fillId="6" borderId="9" xfId="16" applyFill="1" applyBorder="1" applyAlignment="1"/>
    <xf numFmtId="49" fontId="29" fillId="6" borderId="9" xfId="16" applyNumberFormat="1" applyFont="1" applyFill="1" applyBorder="1" applyAlignment="1">
      <alignment horizontal="center" vertical="center" wrapText="1"/>
    </xf>
    <xf numFmtId="2" fontId="1" fillId="6" borderId="9" xfId="16" applyNumberFormat="1" applyFill="1" applyBorder="1" applyAlignment="1">
      <alignment horizontal="center"/>
    </xf>
    <xf numFmtId="164" fontId="7" fillId="7" borderId="3" xfId="17" applyNumberFormat="1" applyFont="1" applyFill="1" applyBorder="1" applyAlignment="1" applyProtection="1">
      <alignment horizontal="center" wrapText="1"/>
    </xf>
    <xf numFmtId="2" fontId="4" fillId="6" borderId="3" xfId="16" applyNumberFormat="1" applyFont="1" applyFill="1" applyBorder="1" applyAlignment="1">
      <alignment horizontal="center" wrapText="1"/>
    </xf>
    <xf numFmtId="0" fontId="5" fillId="6" borderId="3" xfId="16" applyFont="1" applyFill="1" applyBorder="1" applyAlignment="1"/>
    <xf numFmtId="49" fontId="29" fillId="6" borderId="3" xfId="16" applyNumberFormat="1" applyFont="1" applyFill="1" applyBorder="1" applyAlignment="1">
      <alignment horizontal="center" vertical="center" wrapText="1"/>
    </xf>
    <xf numFmtId="49" fontId="29" fillId="9" borderId="10" xfId="16" applyNumberFormat="1" applyFont="1" applyFill="1" applyBorder="1" applyAlignment="1">
      <alignment horizontal="center" vertical="center" wrapText="1"/>
    </xf>
    <xf numFmtId="49" fontId="29" fillId="9" borderId="9" xfId="16" applyNumberFormat="1" applyFont="1" applyFill="1" applyBorder="1" applyAlignment="1">
      <alignment horizontal="center" vertical="center" wrapText="1"/>
    </xf>
    <xf numFmtId="49" fontId="29" fillId="9" borderId="3" xfId="16" applyNumberFormat="1" applyFont="1" applyFill="1" applyBorder="1" applyAlignment="1">
      <alignment horizontal="center" vertical="center" wrapText="1"/>
    </xf>
    <xf numFmtId="2" fontId="4" fillId="6" borderId="1" xfId="16" applyNumberFormat="1" applyFont="1" applyFill="1" applyBorder="1" applyAlignment="1">
      <alignment horizontal="center" wrapText="1"/>
    </xf>
    <xf numFmtId="49" fontId="5" fillId="6" borderId="1" xfId="16" applyNumberFormat="1" applyFont="1" applyFill="1" applyBorder="1" applyAlignment="1">
      <alignment horizontal="justify" vertical="top"/>
    </xf>
    <xf numFmtId="49" fontId="29" fillId="8" borderId="10" xfId="16" applyNumberFormat="1" applyFont="1" applyFill="1" applyBorder="1" applyAlignment="1">
      <alignment horizontal="center" vertical="center" wrapText="1"/>
    </xf>
    <xf numFmtId="49" fontId="29" fillId="8" borderId="9" xfId="16" applyNumberFormat="1" applyFont="1" applyFill="1" applyBorder="1" applyAlignment="1">
      <alignment horizontal="center" vertical="center" wrapText="1"/>
    </xf>
    <xf numFmtId="49" fontId="29" fillId="8" borderId="3" xfId="16" applyNumberFormat="1" applyFont="1" applyFill="1" applyBorder="1" applyAlignment="1">
      <alignment horizontal="center" vertical="center" wrapText="1"/>
    </xf>
    <xf numFmtId="0" fontId="5" fillId="9" borderId="1" xfId="16" applyFont="1" applyFill="1" applyBorder="1" applyAlignment="1">
      <alignment horizontal="center" vertical="top" wrapText="1"/>
    </xf>
    <xf numFmtId="167" fontId="5" fillId="6" borderId="1" xfId="16" applyNumberFormat="1" applyFont="1" applyFill="1" applyBorder="1" applyAlignment="1">
      <alignment horizontal="justify" vertical="top"/>
    </xf>
    <xf numFmtId="0" fontId="50" fillId="6" borderId="3" xfId="16" applyFont="1" applyFill="1" applyBorder="1" applyAlignment="1">
      <alignment horizontal="center" vertical="top" wrapText="1"/>
    </xf>
    <xf numFmtId="0" fontId="5" fillId="0" borderId="3" xfId="16" applyFont="1" applyBorder="1" applyAlignment="1">
      <alignment horizontal="center" wrapText="1"/>
    </xf>
    <xf numFmtId="0" fontId="29" fillId="6" borderId="37" xfId="16" applyFont="1" applyFill="1" applyBorder="1" applyAlignment="1">
      <alignment horizontal="center" vertical="top"/>
    </xf>
    <xf numFmtId="0" fontId="5" fillId="0" borderId="1" xfId="16" applyFont="1" applyBorder="1" applyAlignment="1">
      <alignment horizontal="center" wrapText="1"/>
    </xf>
    <xf numFmtId="0" fontId="7" fillId="0" borderId="3" xfId="16" applyFont="1" applyBorder="1" applyAlignment="1">
      <alignment horizontal="center" wrapText="1"/>
    </xf>
    <xf numFmtId="0" fontId="1" fillId="0" borderId="1" xfId="16" applyBorder="1" applyAlignment="1">
      <alignment horizontal="center"/>
    </xf>
    <xf numFmtId="0" fontId="5" fillId="0" borderId="1" xfId="16" applyFont="1" applyBorder="1" applyAlignment="1">
      <alignment wrapText="1"/>
    </xf>
    <xf numFmtId="0" fontId="7" fillId="0" borderId="1" xfId="16" applyFont="1" applyBorder="1" applyAlignment="1">
      <alignment wrapText="1"/>
    </xf>
    <xf numFmtId="0" fontId="52" fillId="6" borderId="32" xfId="16" applyFont="1" applyFill="1" applyBorder="1" applyAlignment="1">
      <alignment horizontal="center" vertical="center" wrapText="1"/>
    </xf>
    <xf numFmtId="0" fontId="29" fillId="6" borderId="10" xfId="16" applyFont="1" applyFill="1" applyBorder="1" applyAlignment="1">
      <alignment horizontal="center" vertical="top"/>
    </xf>
    <xf numFmtId="0" fontId="29" fillId="6" borderId="9" xfId="16" applyFont="1" applyFill="1" applyBorder="1" applyAlignment="1">
      <alignment horizontal="center" vertical="top"/>
    </xf>
    <xf numFmtId="0" fontId="29" fillId="6" borderId="3" xfId="16" applyFont="1" applyFill="1" applyBorder="1" applyAlignment="1">
      <alignment horizontal="center" vertical="top"/>
    </xf>
    <xf numFmtId="0" fontId="51" fillId="9" borderId="9" xfId="16" applyFont="1" applyFill="1" applyBorder="1" applyAlignment="1">
      <alignment horizontal="center" wrapText="1"/>
    </xf>
    <xf numFmtId="2" fontId="1" fillId="9" borderId="9" xfId="16" applyNumberFormat="1" applyFill="1" applyBorder="1" applyAlignment="1">
      <alignment horizontal="center"/>
    </xf>
    <xf numFmtId="0" fontId="4" fillId="8" borderId="1" xfId="16" applyFont="1" applyFill="1" applyBorder="1" applyAlignment="1">
      <alignment horizontal="center" wrapText="1"/>
    </xf>
    <xf numFmtId="165" fontId="5" fillId="8" borderId="1" xfId="17" applyNumberFormat="1" applyFont="1" applyFill="1" applyBorder="1" applyAlignment="1">
      <alignment horizontal="center" wrapText="1"/>
    </xf>
    <xf numFmtId="164" fontId="5" fillId="10" borderId="1" xfId="17" applyNumberFormat="1" applyFont="1" applyFill="1" applyBorder="1" applyAlignment="1" applyProtection="1">
      <alignment horizontal="center" wrapText="1"/>
    </xf>
    <xf numFmtId="164" fontId="5" fillId="11" borderId="1" xfId="17" applyNumberFormat="1" applyFont="1" applyFill="1" applyBorder="1" applyAlignment="1" applyProtection="1">
      <alignment horizontal="center" wrapText="1"/>
    </xf>
    <xf numFmtId="165" fontId="5" fillId="9" borderId="1" xfId="17" applyNumberFormat="1" applyFont="1" applyFill="1" applyBorder="1" applyAlignment="1">
      <alignment horizontal="center" wrapText="1"/>
    </xf>
    <xf numFmtId="0" fontId="1" fillId="0" borderId="3" xfId="16" applyBorder="1" applyAlignment="1">
      <alignment horizontal="center"/>
    </xf>
    <xf numFmtId="2" fontId="1" fillId="0" borderId="0" xfId="16" applyNumberFormat="1"/>
    <xf numFmtId="2" fontId="5" fillId="7" borderId="10" xfId="17" applyNumberFormat="1" applyFont="1" applyFill="1" applyBorder="1" applyAlignment="1" applyProtection="1">
      <alignment horizontal="center" vertical="center" wrapText="1"/>
    </xf>
    <xf numFmtId="2" fontId="5" fillId="7" borderId="9" xfId="17" applyNumberFormat="1" applyFont="1" applyFill="1" applyBorder="1" applyAlignment="1" applyProtection="1">
      <alignment horizontal="center" vertical="center" wrapText="1"/>
    </xf>
    <xf numFmtId="2" fontId="5" fillId="7" borderId="3" xfId="17" applyNumberFormat="1" applyFont="1" applyFill="1" applyBorder="1" applyAlignment="1" applyProtection="1">
      <alignment horizontal="center" vertical="center" wrapText="1"/>
    </xf>
    <xf numFmtId="0" fontId="51" fillId="6" borderId="1" xfId="16" applyFont="1" applyFill="1" applyBorder="1" applyAlignment="1">
      <alignment horizontal="center" wrapText="1"/>
    </xf>
    <xf numFmtId="1" fontId="4" fillId="6" borderId="1" xfId="16" applyNumberFormat="1" applyFont="1" applyFill="1" applyBorder="1" applyAlignment="1">
      <alignment horizontal="center" wrapText="1"/>
    </xf>
    <xf numFmtId="0" fontId="1" fillId="6" borderId="1" xfId="16" applyFill="1" applyBorder="1" applyAlignment="1"/>
    <xf numFmtId="49" fontId="5" fillId="6" borderId="10" xfId="16" applyNumberFormat="1" applyFont="1" applyFill="1" applyBorder="1" applyAlignment="1">
      <alignment horizontal="center" vertical="top" wrapText="1"/>
    </xf>
    <xf numFmtId="2" fontId="1" fillId="6" borderId="1" xfId="16" applyNumberFormat="1" applyFill="1" applyBorder="1" applyAlignment="1">
      <alignment horizontal="center"/>
    </xf>
    <xf numFmtId="49" fontId="5" fillId="6" borderId="9" xfId="16" applyNumberFormat="1" applyFont="1" applyFill="1" applyBorder="1" applyAlignment="1">
      <alignment horizontal="center" vertical="top" wrapText="1"/>
    </xf>
    <xf numFmtId="164" fontId="7" fillId="7" borderId="1" xfId="17" applyNumberFormat="1" applyFont="1" applyFill="1" applyBorder="1" applyAlignment="1" applyProtection="1">
      <alignment horizontal="center" wrapText="1"/>
    </xf>
    <xf numFmtId="2" fontId="4" fillId="6" borderId="1" xfId="16" applyNumberFormat="1" applyFont="1" applyFill="1" applyBorder="1" applyAlignment="1">
      <alignment horizontal="center" wrapText="1"/>
    </xf>
    <xf numFmtId="0" fontId="5" fillId="6" borderId="1" xfId="16" applyFont="1" applyFill="1" applyBorder="1" applyAlignment="1"/>
    <xf numFmtId="49" fontId="5" fillId="6" borderId="3" xfId="16" applyNumberFormat="1" applyFont="1" applyFill="1" applyBorder="1" applyAlignment="1">
      <alignment horizontal="center" vertical="top" wrapText="1"/>
    </xf>
    <xf numFmtId="0" fontId="5" fillId="6" borderId="10" xfId="16" applyFont="1" applyFill="1" applyBorder="1" applyAlignment="1">
      <alignment horizontal="center" vertical="top" wrapText="1"/>
    </xf>
    <xf numFmtId="49" fontId="5" fillId="6" borderId="1" xfId="16" applyNumberFormat="1" applyFont="1" applyFill="1" applyBorder="1" applyAlignment="1">
      <alignment vertical="top" wrapText="1"/>
    </xf>
    <xf numFmtId="0" fontId="5" fillId="6" borderId="9" xfId="16" applyFont="1" applyFill="1" applyBorder="1" applyAlignment="1">
      <alignment horizontal="center" vertical="top" wrapText="1"/>
    </xf>
    <xf numFmtId="0" fontId="49" fillId="6" borderId="0" xfId="16" applyFont="1" applyFill="1" applyAlignment="1">
      <alignment horizontal="left"/>
    </xf>
    <xf numFmtId="0" fontId="5" fillId="6" borderId="3" xfId="16" applyFont="1" applyFill="1" applyBorder="1" applyAlignment="1">
      <alignment horizontal="center" vertical="top" wrapText="1"/>
    </xf>
    <xf numFmtId="2" fontId="51" fillId="0" borderId="0" xfId="16" applyNumberFormat="1" applyFont="1"/>
    <xf numFmtId="49" fontId="1" fillId="0" borderId="0" xfId="16" applyNumberFormat="1"/>
    <xf numFmtId="4" fontId="5" fillId="7" borderId="1" xfId="17" applyNumberFormat="1" applyFont="1" applyFill="1" applyBorder="1" applyAlignment="1" applyProtection="1">
      <alignment horizontal="center" wrapText="1"/>
    </xf>
    <xf numFmtId="4" fontId="5" fillId="6" borderId="1" xfId="17" applyNumberFormat="1" applyFont="1" applyFill="1" applyBorder="1" applyAlignment="1">
      <alignment horizontal="center" wrapText="1"/>
    </xf>
    <xf numFmtId="0" fontId="53" fillId="6" borderId="9" xfId="16" applyFont="1" applyFill="1" applyBorder="1" applyAlignment="1">
      <alignment horizontal="center" vertical="top" wrapText="1"/>
    </xf>
    <xf numFmtId="0" fontId="54" fillId="6" borderId="9" xfId="16" applyFont="1" applyFill="1" applyBorder="1" applyAlignment="1">
      <alignment horizontal="center" vertical="top"/>
    </xf>
    <xf numFmtId="164" fontId="5" fillId="6" borderId="1" xfId="17" applyNumberFormat="1" applyFont="1" applyFill="1" applyBorder="1" applyAlignment="1">
      <alignment horizontal="center" wrapText="1"/>
    </xf>
    <xf numFmtId="164" fontId="5" fillId="6" borderId="1" xfId="16" applyNumberFormat="1" applyFont="1" applyFill="1" applyBorder="1" applyAlignment="1">
      <alignment horizontal="center" wrapText="1"/>
    </xf>
    <xf numFmtId="164" fontId="4" fillId="6" borderId="1" xfId="16" applyNumberFormat="1" applyFont="1" applyFill="1" applyBorder="1" applyAlignment="1">
      <alignment horizontal="center" wrapText="1"/>
    </xf>
    <xf numFmtId="0" fontId="5" fillId="6" borderId="3" xfId="16" applyFont="1" applyFill="1" applyBorder="1" applyAlignment="1">
      <alignment horizontal="center" wrapText="1"/>
    </xf>
  </cellXfs>
  <cellStyles count="18">
    <cellStyle name="Excel Built-in Percent" xfId="13"/>
    <cellStyle name="Percent 2" xfId="14"/>
    <cellStyle name="Обычный" xfId="0" builtinId="0"/>
    <cellStyle name="Обычный 2" xfId="1"/>
    <cellStyle name="Обычный 2 10" xfId="2"/>
    <cellStyle name="Обычный 2 2 2" xfId="3"/>
    <cellStyle name="Обычный 2 9" xfId="4"/>
    <cellStyle name="Обычный 3" xfId="11"/>
    <cellStyle name="Обычный 4" xfId="16"/>
    <cellStyle name="Обычный_СВОД все школы 4 кв" xfId="5"/>
    <cellStyle name="Обычный_СВОД все школы 4 кв_1" xfId="10"/>
    <cellStyle name="Процентный" xfId="6" builtinId="5"/>
    <cellStyle name="Процентный 2" xfId="7"/>
    <cellStyle name="Процентный 3" xfId="8"/>
    <cellStyle name="Процентный 3 2" xfId="9"/>
    <cellStyle name="Процентный 4" xfId="12"/>
    <cellStyle name="Процентный 5" xfId="15"/>
    <cellStyle name="Процентный 6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12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129" Type="http://schemas.openxmlformats.org/officeDocument/2006/relationships/customXml" Target="../customXml/item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5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6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yedkov/AppData/Local/Temp/Rar$DIa5972.21340/21%2012%20&#1084;&#1077;&#1089;+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yedkov/AppData/Local/Temp/Rar$DIa5972.21340/&#1051;%2010%2012%20&#1084;&#1077;&#10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Users\oct\Desktop\&#1092;%20762%202019\&#1089;&#1074;&#1086;&#1076;&#1099;%20&#1046;&#1044;\&#1096;&#1082;&#1086;&#1083;&#1099;%20&#1079;&#1072;%202019%20&#1075;&#1086;&#10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-01360138\Post\2017\&#1052;&#1047;%20&#1054;&#1058;&#1063;&#1045;&#1058;\3%20&#1050;&#1042;\&#1054;&#1078;&#1080;&#1076;&#1072;&#1077;&#1084;&#1086;&#1077;\&#1076;&#1083;&#1103;%20&#1043;&#1054;&#1051;&#1059;&#1041;&#1068;%20&#1086;&#1078;&#1080;&#1076;&#1072;&#1077;&#1084;&#1086;&#1077;\&#1096;&#1082;&#1086;&#1083;&#109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Users\oct\Desktop\&#1092;%20762%202019\&#1089;&#1074;&#1086;&#1076;&#1099;%20&#1057;&#1054;&#1042;\2%20&#1096;&#1082;&#1086;&#1083;&#1072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3\Users\oct\Desktop\&#1092;%20762%202019\&#1089;&#1074;&#1086;&#1076;&#1099;%20&#1057;&#1054;&#1042;\7%20&#1096;&#1082;&#1086;&#1083;&#107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\&#1089;&#1077;&#1090;&#1077;&#1074;&#1072;&#1103;\Users\PlotnikovaAA\Desktop\&#1054;&#1090;&#1095;&#1077;&#1090;%20&#1052;&#1047;\&#1076;&#1083;&#1103;%20&#1086;&#1090;&#1095;&#1077;&#1090;&#1072;%20&#1087;&#1086;%20&#1052;&#1047;%202019\&#1092;&#1086;&#1088;&#1084;&#1072;%20&#1076;&#1083;&#1103;%20&#1088;&#1072;&#1089;&#1095;&#1077;&#1090;&#1072;%20&#1086;&#1094;&#1077;&#1085;&#1082;&#1080;%20&#1087;&#1086;&#1082;&#1072;&#1079;&#1072;&#1090;&#1077;&#1083;&#1077;&#1081;%20&#1085;&#1072;%202018%20&#1043;&#1080;&#1084;&#1085;&#1072;&#1079;&#1080;&#1103;%20&#8470;%20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\&#1089;&#1077;&#1090;&#1077;&#1074;&#1072;&#1103;\&#1040;&#1053;&#1071;\2018%20&#1075;&#1086;&#1076;\&#1052;&#1047;%20&#1086;&#1090;&#1095;&#1077;&#1090;\&#1075;&#1086;&#1076;&#1086;&#1074;&#1086;&#1081;%20&#1086;&#1090;&#1095;&#1077;&#1090;%20&#1052;&#1047;%202018\&#1092;&#1072;&#1082;&#1090;\&#1092;&#1086;&#1088;&#1084;&#1072;%20&#1076;&#1083;&#1103;%20&#1088;&#1072;&#1089;&#1095;&#1077;&#1090;&#1072;%20&#1086;&#1094;&#1077;&#1085;&#1082;&#1080;%20&#1087;&#1086;&#1082;&#1072;&#1079;&#1072;&#1090;&#1077;&#1083;&#1077;&#1081;%20&#1087;&#1083;&#1072;&#1085;&#1086;&#1074;&#1099;&#1077;%20&#1085;&#1072;%202018%20&#1043;&#1080;&#1084;&#1085;&#1072;&#1079;&#1080;&#1103;%20&#8470;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О (не указ, инв-ды, на дом)"/>
      <sheetName val="НОО (углуб, не указ, не указ)"/>
      <sheetName val="НОО (не ук, инв-ды, не ука)"/>
      <sheetName val="НОО (адапт, инв-ды, не ука)"/>
      <sheetName val="НОО (адапт, инв-ды, на дому)"/>
      <sheetName val="НОО (не ук, не ук, на дому)"/>
      <sheetName val="НОО (адапт, ОВЗ, на дому)"/>
      <sheetName val="НОО (углубл, ин-ды, не указан)"/>
      <sheetName val="ООО (углубл, ин-ды, не указ)"/>
      <sheetName val="ООО (не указ,не указ, в мед.уч)"/>
      <sheetName val="ООО (адап, ин-ды, на дому)"/>
      <sheetName val="ООО (углуб, ОВЗ, не указ)"/>
      <sheetName val="ООО (адапт, ин-ды, не указ)"/>
      <sheetName val="ООО (углуб, не ук, не указ)"/>
      <sheetName val="ООО (не ук, ин-ды, на дому)"/>
      <sheetName val="ООО (не ук, не ук, не ук) Оч-за"/>
      <sheetName val="СОО (угл, не ук, не ук)"/>
      <sheetName val="СОО (не ук, не ук, мед.уч)"/>
      <sheetName val="НОО (не ук, не указ, не ука)"/>
      <sheetName val="НОО (адапт, ОВЗ, не указ)"/>
      <sheetName val="ООО (адап, ОВЗ, на дому)"/>
      <sheetName val="ООО (не указ, не указ, не указ)"/>
      <sheetName val="ООО (адапт, ОВЗ, не ук)"/>
      <sheetName val="ООО (не ук, не ук, на дому)"/>
      <sheetName val="ООО (не указ, ин-ды, не ук)"/>
      <sheetName val="СОО (не ук, не ук, не ук)"/>
      <sheetName val="СОО (не ук, не ук, не ук, заоч)"/>
      <sheetName val="СОО (не ук, не ук, не ук,очн-з)"/>
      <sheetName val="СОО (адап, ОВЗ, не ук)"/>
      <sheetName val="СОО (не ук, ин-ды, на дому)"/>
      <sheetName val="СОО (адапт, ин-ды, не указ)"/>
      <sheetName val="СОО (не ук, не ук, на дому)"/>
      <sheetName val="СОО (адап, ОВЗ, на дому)"/>
      <sheetName val="СОО (углуб, ин-ды, не указ)"/>
      <sheetName val="СОО (не ук, ин-ды, не указ)"/>
      <sheetName val="ДО физк-спорт (ОВЗ)"/>
      <sheetName val="ДО худож (ОВЗ)"/>
      <sheetName val="ДО техн нап (дети-инвалиды)"/>
      <sheetName val="ДО ест-нау (дети-ин)"/>
      <sheetName val="ДО физспортивн (дети-инвал)"/>
      <sheetName val="ДО художеств (дети-инв)"/>
      <sheetName val="ДО турист-краев(дети-инв)"/>
      <sheetName val="ДО соц-пед (дети-инвалиды)"/>
      <sheetName val="ДО другой напр(дети-инв)"/>
      <sheetName val="ДО технической направл"/>
      <sheetName val="ДО естественнонаучной напра"/>
      <sheetName val="ДО физкультурноспортивной"/>
      <sheetName val="ДО художественной направл"/>
      <sheetName val="ДО туристско-краеведческой"/>
      <sheetName val="ДО социально-педагогической"/>
      <sheetName val="ДО другой направленности"/>
      <sheetName val="Содерж детей (интернат)"/>
      <sheetName val="оценка Учреждения"/>
      <sheetName val="форма 0506001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5">
          <cell r="E15">
            <v>100</v>
          </cell>
        </row>
        <row r="16">
          <cell r="E16">
            <v>100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О (не указ, инв-ды, на дом)"/>
      <sheetName val="НОО (углуб, не указ, не указ)"/>
      <sheetName val="НОО (не ук, не указ, не ука)"/>
      <sheetName val="НОО (не ук, инв-ды, не ука)"/>
      <sheetName val="НОО (адапт, инв-ды, не ука)"/>
      <sheetName val="НОО (не ук, не ук, мед.уч)"/>
      <sheetName val="НОО (адапт, инв-ды, на дому)"/>
      <sheetName val="НОО (не ук, не ук, на дому)"/>
      <sheetName val="НОО (адапт, ОВЗ, не указ)"/>
      <sheetName val="НОО (адапт, ОВЗ, на дому)"/>
      <sheetName val="НОО (углубл, ин-ды, не указан)"/>
      <sheetName val="ООО (углубл, ин-ды, не указ)"/>
      <sheetName val="ООО (адап, ОВЗ, на дому)"/>
      <sheetName val="ООО (не указ, не указ, не указ)"/>
      <sheetName val="ООО (не указ,не указ, в мед.уч)"/>
      <sheetName val="ООО (адап, ин-ды, на дому)"/>
      <sheetName val="ООО (углуб, ОВЗ, не указ)"/>
      <sheetName val="ООО (адапт, ин-ды, не указ)"/>
      <sheetName val="ООО (углуб, не ук, не указ)"/>
      <sheetName val="ООО (не ук, ин-ды, на дому)"/>
      <sheetName val="ООО (не ук, не ук, не ук) Оч-за"/>
      <sheetName val="ООО (не ук, не ук, на дому)"/>
      <sheetName val="ООО (адапт, ОВЗ, не ук)"/>
      <sheetName val="ООО (не указ, ин-ды, не ук)"/>
      <sheetName val="СОО (угл, не ук, не ук)"/>
      <sheetName val="СОО (не ук, не ук, мед.уч)"/>
      <sheetName val="СОО (не ук, не ук, не ук)"/>
      <sheetName val="СОО (не ук, не ук, не ук, заоч)"/>
      <sheetName val="СОО (не ук, не ук, не ук,очн-з)"/>
      <sheetName val="СОО (адап, ОВЗ, не ук)"/>
      <sheetName val="СОО (не ук, ин-ды, на дому)"/>
      <sheetName val="СОО (адапт, ин-ды, не указ)"/>
      <sheetName val="СОО (не ук, не ук, на дому)"/>
      <sheetName val="СОО (адап, ОВЗ, на дому)"/>
      <sheetName val="СОО (углуб, ин-ды, не указ)"/>
      <sheetName val="СОО (не ук, ин-ды, не указ)"/>
      <sheetName val="ДО физк-спорт (ОВЗ)"/>
      <sheetName val="ДО худож (ОВЗ)"/>
      <sheetName val="ДО техн нап (дети-инвалиды)"/>
      <sheetName val="ДО ест-нау (дети-ин)"/>
      <sheetName val="ДО физспортивн (дети-инвал)"/>
      <sheetName val="ДО художеств (дети-инв)"/>
      <sheetName val="ДО турист-краев(дети-инв)"/>
      <sheetName val="ДО соц-пед (дети-инвалиды)"/>
      <sheetName val="ДО другой напр(дети-инв)"/>
      <sheetName val="ДО технической направл"/>
      <sheetName val="ДО естественнонаучной напра"/>
      <sheetName val="ДО физкультурноспортивной"/>
      <sheetName val="ДО художественной направл "/>
      <sheetName val="ДО туристско-краеведческой"/>
      <sheetName val="ДО социально-педагогической "/>
      <sheetName val="ДО другой направленности "/>
      <sheetName val="Содерж детей (интернат)"/>
      <sheetName val="оценка Учреждения "/>
      <sheetName val="0506001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5">
          <cell r="E15">
            <v>100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услугам"/>
      <sheetName val="СШ4"/>
      <sheetName val="СШ 10"/>
      <sheetName val="СШ12"/>
      <sheetName val="СШ19"/>
      <sheetName val="СШ27"/>
      <sheetName val="СШ32"/>
      <sheetName val="СШ51"/>
      <sheetName val="СШ86"/>
      <sheetName val="СШ153"/>
      <sheetName val="СШ155"/>
      <sheetName val="Г2"/>
      <sheetName val="Г8"/>
      <sheetName val="Г9"/>
      <sheetName val="Г16"/>
      <sheetName val="Л2"/>
      <sheetName val="Л7"/>
      <sheetName val="Л28"/>
      <sheetName val="Прог131"/>
    </sheetNames>
    <sheetDataSet>
      <sheetData sheetId="0">
        <row r="4">
          <cell r="B4" t="str">
            <v>801012О.99.0.БА81АА00001</v>
          </cell>
          <cell r="C4" t="str">
    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v>
          </cell>
        </row>
        <row r="8">
          <cell r="B8" t="str">
            <v>801012О.99.0.БА81АА24001</v>
          </cell>
          <cell r="C8" t="str">
    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v>
          </cell>
        </row>
        <row r="12">
          <cell r="C12" t="str">
            <v>Реализация основных общеобразовательных программ начального общего образования</v>
          </cell>
        </row>
        <row r="16">
          <cell r="B16" t="str">
            <v>801012О.99.0.БА81АБ44001</v>
          </cell>
          <cell r="C16" t="str">
            <v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v>
          </cell>
        </row>
        <row r="20">
          <cell r="B20" t="str">
            <v>801012О.99.0.БА81АБ68001</v>
          </cell>
          <cell r="C20" t="str">
            <v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v>
          </cell>
        </row>
        <row r="24">
          <cell r="C24" t="str">
            <v>Реализация основных общеобразовательных программ начального общего образования</v>
          </cell>
        </row>
        <row r="28">
          <cell r="C28" t="str">
            <v>Реализация основных общеобразовательных программ начального общего образования</v>
          </cell>
        </row>
        <row r="32">
          <cell r="B32" t="str">
            <v>801012О.99.0.БА81АН96001</v>
          </cell>
          <cell r="C32" t="str">
            <v>Реализация основных общеобразовательных программ начального общего образования (профильное обучение, дети-инвалиды, не указано)</v>
          </cell>
        </row>
        <row r="36">
          <cell r="B36" t="str">
            <v>801012О.99.0.БА81АП40001</v>
          </cell>
          <cell r="C36" t="str">
            <v>Реализация основных общеобразовательных программ начального общего образования (профильное обучение, не указано, не указано)</v>
          </cell>
        </row>
        <row r="40">
          <cell r="B40" t="str">
            <v>801012О.99.0.БА81АЩ48001</v>
          </cell>
          <cell r="C40" t="str">
            <v>Реализация основных общеобразовательных программ начального общего образования (не указано, дети-инвалиды, не указано)</v>
          </cell>
        </row>
        <row r="44">
          <cell r="B44" t="str">
            <v>801012О.99.0.БА81АЩ72001</v>
          </cell>
          <cell r="C44" t="str">
            <v>Реализация основных общеобразовательных программ начального общего образования (не указано, дети-инвалиды, на дому)</v>
          </cell>
        </row>
        <row r="48">
          <cell r="B48" t="str">
            <v>801012О.99.0.БА81АШ04001</v>
          </cell>
          <cell r="C48" t="str">
            <v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v>
          </cell>
        </row>
        <row r="52">
          <cell r="B52" t="str">
            <v>801012О.99.0.БА81АЭ92001</v>
          </cell>
          <cell r="C52" t="str">
            <v>Реализация основных общеобразовательных программ начального общего образования (не указано, не указано, не указано)</v>
          </cell>
        </row>
        <row r="56">
          <cell r="B56" t="str">
            <v>801012О.99.0.БА81АЮ16001</v>
          </cell>
          <cell r="C56" t="str">
            <v>Реализация основных общеобразовательных программ начального общего образования (не указано, не указано, на дому)</v>
          </cell>
        </row>
        <row r="60">
          <cell r="B60" t="str">
            <v>801012О.99.0.БА81АЮ40001</v>
          </cell>
          <cell r="C60" t="str">
            <v>Реализация основных общеобразовательных программ начального общего образования (не указано, не указано, в медицинских учреждениях)</v>
          </cell>
        </row>
        <row r="64">
          <cell r="B64" t="str">
            <v>802111О.99.0.БА96АА00001</v>
          </cell>
          <cell r="C64" t="str">
    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v>
          </cell>
        </row>
        <row r="68">
          <cell r="B68" t="str">
            <v>802111О.99.0.БА96АА25001</v>
          </cell>
          <cell r="C68" t="str">
    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v>
          </cell>
        </row>
        <row r="72">
          <cell r="C72" t="str">
            <v>Реализация основных общеобразовательных программ основного общего образования</v>
          </cell>
        </row>
        <row r="76">
          <cell r="B76" t="str">
            <v>802111О.99.0.БА96АБ50001</v>
          </cell>
          <cell r="C76" t="str">
            <v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v>
          </cell>
        </row>
        <row r="80">
          <cell r="B80" t="str">
            <v>802111О.99.0.БА96АБ75001</v>
          </cell>
          <cell r="C80" t="str">
            <v>Реализация основных общеобразовательных программ основного общего образования (адаптированная образовательная программа, дети-инвалиды, на дому)</v>
          </cell>
        </row>
        <row r="84">
          <cell r="C84" t="str">
            <v>Реализация основных общеобразовательных программ основного общего образования</v>
          </cell>
        </row>
        <row r="88">
          <cell r="B88" t="str">
            <v>802111О.99.0.БА96АМ76001</v>
          </cell>
          <cell r="C88" t="str">
            <v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v>
          </cell>
        </row>
        <row r="92">
          <cell r="B92" t="str">
            <v>802111О.99.0.БА96АО26001</v>
          </cell>
          <cell r="C92" t="str">
            <v>Реализация основных общеобразовательных программ основного общего образования (профильное обучение, дети-инвалиды, не указано)</v>
          </cell>
        </row>
        <row r="96">
          <cell r="B96" t="str">
            <v>802111О.99.0.БА96АП76001</v>
          </cell>
          <cell r="C96" t="str">
            <v>Реализация основных общеобразовательных программ основного общего образования (профильное обучение, не указано, не указано)</v>
          </cell>
        </row>
        <row r="100">
          <cell r="B100" t="str">
            <v>802111О.99.0.БА96АР01001</v>
          </cell>
          <cell r="C100" t="str">
            <v>Реализация основных общеобразовательных программ основного общего образования (профильное обучение, не указано, на дому)</v>
          </cell>
        </row>
        <row r="104">
          <cell r="B104" t="str">
            <v>802111О.99.0.БА96АЭ08001</v>
          </cell>
          <cell r="C104" t="str">
            <v>Реализация основных общеобразовательных программ основного общего образования (не указано, дети-инвалиды, не указано)</v>
          </cell>
        </row>
        <row r="108">
          <cell r="B108" t="str">
            <v>802111О.99.0.БА96АЭ33001</v>
          </cell>
          <cell r="C108" t="str">
            <v>Реализация основных общеобразовательных программ основного общего образования (не указано, дети-инвалиды, на дому)</v>
          </cell>
        </row>
        <row r="112">
          <cell r="B112" t="str">
            <v>802111О.99.0.БА96АШ58001</v>
          </cell>
          <cell r="C112" t="str">
            <v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v>
          </cell>
        </row>
        <row r="116">
          <cell r="B116" t="str">
            <v>802111О.99.0.БА96АЮ58001</v>
          </cell>
          <cell r="C116" t="str">
            <v>Реализация основных общеобразовательных программ основного общего образования (не указано, не указано, не указано)</v>
          </cell>
        </row>
        <row r="120">
          <cell r="B120" t="str">
            <v>802111О.99.0.БА96АЮ83001</v>
          </cell>
          <cell r="C120" t="str">
            <v>Реализация основных общеобразовательных программ основного общего образования (не указано, не указано, на дому)</v>
          </cell>
        </row>
        <row r="124">
          <cell r="B124" t="str">
            <v>802111О.99.0.БА96АЯ08001</v>
          </cell>
          <cell r="C124" t="str">
            <v>Реализация основных общеобразовательных программ основного общего образования (не указано, не указано, в медицинских учреждениях)</v>
          </cell>
        </row>
        <row r="128">
          <cell r="B128" t="str">
            <v>802112О.99.0.ББ11АА00001</v>
          </cell>
          <cell r="C128" t="str">
    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v>
          </cell>
        </row>
        <row r="132">
          <cell r="B132" t="str">
            <v>802112О.99.0.ББ11АА25001</v>
          </cell>
          <cell r="C132" t="str">
    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v>
          </cell>
        </row>
        <row r="136">
          <cell r="C136" t="str">
            <v>Реализация основных общеобразовательных программ среднего общего образования</v>
          </cell>
        </row>
        <row r="140">
          <cell r="B140" t="str">
            <v>802112О.99.0.ББ11АБ50001</v>
          </cell>
          <cell r="C140" t="str">
            <v>Реализация основных общеобразовательных программ среднего общего образования (адаптированная образовательная программа, дети-инвалиды, не указано)</v>
          </cell>
        </row>
        <row r="144">
          <cell r="B144" t="str">
            <v>802112О.99.0.ББ11АБ75001</v>
          </cell>
          <cell r="C144" t="str">
            <v>Реализация основных общеобразовательных программ среднего общего образования (адаптированная образовательная программа, дети-инвалиды, на дому)</v>
          </cell>
        </row>
        <row r="148">
          <cell r="B148" t="str">
            <v>802112О.99.0.ББ11АН01001</v>
          </cell>
          <cell r="C148" t="str">
    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v>
          </cell>
        </row>
        <row r="152">
          <cell r="B152" t="str">
            <v>802112О.99.0.ББ11АМ76001</v>
          </cell>
          <cell r="C152" t="str">
    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v>
          </cell>
        </row>
        <row r="156">
          <cell r="B156" t="str">
            <v>802112О.99.0.ББ11АО26001</v>
          </cell>
          <cell r="C156" t="str">
            <v>Реализация основных общеобразовательных программ среднего общего образования (профильное обучение, дети-инвалиды, не указано)</v>
          </cell>
        </row>
        <row r="160">
          <cell r="B160" t="str">
            <v>802112О.99.0.ББ11АП76001</v>
          </cell>
          <cell r="C160" t="str">
            <v>Реализация основных общеобразовательных программ среднего общего образования (профильное обучение, не указано, не указано)</v>
          </cell>
        </row>
        <row r="164">
          <cell r="B164" t="str">
            <v>802112О.99.0.ББ11АЭ08001</v>
          </cell>
          <cell r="C164" t="str">
            <v>Реализация основных общеобразовательных программ среднего общего образования (не указано, дети-инвалиды, не указано)</v>
          </cell>
        </row>
        <row r="168">
          <cell r="B168" t="str">
            <v>802112О.99.0.ББ11АЭ33001</v>
          </cell>
          <cell r="C168" t="str">
            <v>Реализация основных общеобразовательных программ среднего общего образования (не указано, дети-инвалиды, на дому)</v>
          </cell>
        </row>
        <row r="172">
          <cell r="C172" t="str">
            <v xml:space="preserve">Реализация основных общеобразовательных программ среднего общего образования </v>
          </cell>
        </row>
        <row r="176">
          <cell r="B176" t="str">
            <v>802112О.99.0.ББ11АЮ58001</v>
          </cell>
          <cell r="C176" t="str">
            <v>Реализация основных общеобразовательных программ среднего общего образования (не указано, не указано, не указано)</v>
          </cell>
        </row>
        <row r="180">
          <cell r="B180" t="str">
            <v>802112О.99.0.ББ11АЮ83001</v>
          </cell>
          <cell r="C180" t="str">
            <v>Реализация основных общеобразовательных программ среднего общего образования (не указано, не указано, на дому)</v>
          </cell>
        </row>
        <row r="184">
          <cell r="B184" t="str">
            <v>802112О.99.0.ББ11АЯ08001</v>
          </cell>
          <cell r="C184" t="str">
            <v>Реализация основных общеобразовательных программ среднего общего образования (не указано, не указано, в медицинских учреждениях)</v>
          </cell>
        </row>
        <row r="188">
          <cell r="C188" t="str">
            <v xml:space="preserve">Реализация основных общеобразовательных программ среднего общего образования </v>
          </cell>
        </row>
        <row r="192">
          <cell r="C192" t="str">
            <v xml:space="preserve">Реализация дополнительных общеобразовательных общеразвивающих </v>
          </cell>
        </row>
        <row r="196">
          <cell r="B196" t="str">
            <v>804200О.99.0.ББ52АЕ52000</v>
          </cell>
          <cell r="C196" t="str">
            <v>Реализация дополнительных общеобразовательных общеразвивающих (физкультурно-спортивной)</v>
          </cell>
        </row>
        <row r="200">
          <cell r="B200" t="str">
            <v>804200О.99.0.ББ52АЖ00000</v>
          </cell>
          <cell r="C200" t="str">
            <v>Реализация дополнительных общеобразовательных общеразвивающих (туристко-краеведческой)</v>
          </cell>
        </row>
        <row r="204">
          <cell r="B204" t="str">
            <v>804200О.99.0.ББ52АЕ28000</v>
          </cell>
          <cell r="C204" t="str">
            <v>Реализация дополнительных общеобразовательных общеразвивающих (естественнонаучной)</v>
          </cell>
        </row>
        <row r="208">
          <cell r="B208" t="str">
            <v>804200О.99.0.ББ52АЕ04000</v>
          </cell>
          <cell r="C208" t="str">
            <v>Реализация дополнительных общеобразовательных общеразвивающих (технической)</v>
          </cell>
        </row>
        <row r="212">
          <cell r="B212" t="str">
            <v>804200О.99.0.ББ52АЖ24000</v>
          </cell>
          <cell r="C212" t="str">
            <v>Реализация дополнительных общеобразовательных общеразвивающих (социально-педагогической)</v>
          </cell>
        </row>
        <row r="216">
          <cell r="B216" t="str">
            <v>804200О.99.0.ББ52АЕ76000</v>
          </cell>
          <cell r="C216" t="str">
            <v>Реализация дополнительных общеобразовательных общеразвивающих (художественной)</v>
          </cell>
        </row>
        <row r="220">
          <cell r="B220" t="str">
            <v>804200О.99.0.ББ52АЖ48000</v>
          </cell>
          <cell r="C220" t="str">
            <v>Реализация дополнительных общеобразовательных общеразвивающих (не указано (культурологической))</v>
          </cell>
        </row>
        <row r="224">
          <cell r="B224" t="str">
            <v>804200О.99.0.ББ52АЖ48000</v>
          </cell>
          <cell r="C224" t="str">
            <v>Реализация дополнительных общеобразовательных общеразвивающих (не указано (военно - патриотической))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О"/>
      <sheetName val="оценка НОО"/>
      <sheetName val="ООО"/>
      <sheetName val="оценка ООО"/>
      <sheetName val="СОО"/>
      <sheetName val="оценка СОО"/>
      <sheetName val="ДО"/>
      <sheetName val="оценка ДО"/>
    </sheetNames>
    <sheetDataSet>
      <sheetData sheetId="0" refreshError="1">
        <row r="9">
          <cell r="J9">
            <v>100</v>
          </cell>
        </row>
        <row r="15">
          <cell r="I15">
            <v>100</v>
          </cell>
          <cell r="J15">
            <v>100</v>
          </cell>
        </row>
        <row r="249">
          <cell r="I249">
            <v>100</v>
          </cell>
          <cell r="J249">
            <v>100</v>
          </cell>
        </row>
        <row r="255">
          <cell r="I255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3">
          <cell r="H13">
            <v>100</v>
          </cell>
          <cell r="I13">
            <v>100</v>
          </cell>
        </row>
        <row r="14">
          <cell r="H14">
            <v>88</v>
          </cell>
          <cell r="I14">
            <v>100</v>
          </cell>
        </row>
        <row r="15">
          <cell r="H15">
            <v>0</v>
          </cell>
          <cell r="I15">
            <v>0</v>
          </cell>
        </row>
        <row r="16">
          <cell r="H16">
            <v>17.329999999999998</v>
          </cell>
          <cell r="I16">
            <v>17.329999999999998</v>
          </cell>
        </row>
        <row r="17">
          <cell r="H17">
            <v>100</v>
          </cell>
          <cell r="I17">
            <v>100.2</v>
          </cell>
        </row>
        <row r="18">
          <cell r="H18">
            <v>88</v>
          </cell>
          <cell r="I18">
            <v>85.7</v>
          </cell>
        </row>
        <row r="19">
          <cell r="H19">
            <v>100</v>
          </cell>
          <cell r="I19">
            <v>100</v>
          </cell>
        </row>
        <row r="20">
          <cell r="H20">
            <v>23.89</v>
          </cell>
          <cell r="I20">
            <v>24.67</v>
          </cell>
        </row>
        <row r="21">
          <cell r="H21">
            <v>100</v>
          </cell>
          <cell r="I21">
            <v>100</v>
          </cell>
        </row>
        <row r="22">
          <cell r="H22">
            <v>90</v>
          </cell>
          <cell r="I22">
            <v>80</v>
          </cell>
        </row>
        <row r="23">
          <cell r="H23">
            <v>0</v>
          </cell>
          <cell r="I23">
            <v>0</v>
          </cell>
        </row>
        <row r="24">
          <cell r="H24">
            <v>1</v>
          </cell>
          <cell r="I24">
            <v>1</v>
          </cell>
        </row>
        <row r="25">
          <cell r="H25">
            <v>100</v>
          </cell>
          <cell r="I25">
            <v>100</v>
          </cell>
        </row>
        <row r="26">
          <cell r="H26">
            <v>90</v>
          </cell>
          <cell r="I26">
            <v>90.9</v>
          </cell>
        </row>
        <row r="27">
          <cell r="H27">
            <v>100</v>
          </cell>
          <cell r="I27">
            <v>100</v>
          </cell>
        </row>
        <row r="28">
          <cell r="H28">
            <v>278.11</v>
          </cell>
          <cell r="I28">
            <v>279</v>
          </cell>
        </row>
        <row r="33">
          <cell r="H33">
            <v>100</v>
          </cell>
          <cell r="I33">
            <v>100</v>
          </cell>
        </row>
        <row r="34">
          <cell r="H34">
            <v>95</v>
          </cell>
          <cell r="I34">
            <v>100</v>
          </cell>
        </row>
        <row r="35">
          <cell r="H35">
            <v>100</v>
          </cell>
          <cell r="I35">
            <v>100</v>
          </cell>
        </row>
        <row r="36">
          <cell r="H36">
            <v>7.11</v>
          </cell>
          <cell r="I36">
            <v>7.44</v>
          </cell>
        </row>
        <row r="45">
          <cell r="H45">
            <v>100</v>
          </cell>
          <cell r="I45">
            <v>100</v>
          </cell>
        </row>
        <row r="46">
          <cell r="H46">
            <v>95.7</v>
          </cell>
          <cell r="I46">
            <v>100</v>
          </cell>
        </row>
        <row r="47">
          <cell r="H47">
            <v>97.7</v>
          </cell>
          <cell r="I47">
            <v>100</v>
          </cell>
        </row>
        <row r="48">
          <cell r="H48">
            <v>214.78</v>
          </cell>
          <cell r="I48">
            <v>214.33</v>
          </cell>
        </row>
        <row r="65">
          <cell r="H65">
            <v>100</v>
          </cell>
          <cell r="I65">
            <v>100</v>
          </cell>
        </row>
        <row r="66">
          <cell r="H66">
            <v>95.7</v>
          </cell>
          <cell r="I66">
            <v>100</v>
          </cell>
        </row>
        <row r="67">
          <cell r="H67">
            <v>100</v>
          </cell>
          <cell r="I67">
            <v>100</v>
          </cell>
        </row>
        <row r="68">
          <cell r="H68">
            <v>6.11</v>
          </cell>
          <cell r="I68">
            <v>6.11</v>
          </cell>
        </row>
        <row r="73">
          <cell r="H73">
            <v>1.22</v>
          </cell>
          <cell r="I73">
            <v>1.2</v>
          </cell>
        </row>
        <row r="74">
          <cell r="H74">
            <v>0</v>
          </cell>
          <cell r="I74">
            <v>0</v>
          </cell>
        </row>
        <row r="75">
          <cell r="H75">
            <v>100</v>
          </cell>
          <cell r="I75">
            <v>100</v>
          </cell>
        </row>
        <row r="76">
          <cell r="H76">
            <v>960</v>
          </cell>
          <cell r="I76">
            <v>920</v>
          </cell>
        </row>
        <row r="77">
          <cell r="H77">
            <v>1.62</v>
          </cell>
          <cell r="I77">
            <v>1.62</v>
          </cell>
        </row>
        <row r="78">
          <cell r="H78">
            <v>10</v>
          </cell>
          <cell r="I78">
            <v>26.7</v>
          </cell>
        </row>
        <row r="79">
          <cell r="H79">
            <v>100</v>
          </cell>
          <cell r="I79">
            <v>100</v>
          </cell>
        </row>
        <row r="80">
          <cell r="H80">
            <v>1280</v>
          </cell>
          <cell r="I80">
            <v>1256</v>
          </cell>
        </row>
        <row r="81">
          <cell r="H81">
            <v>15.2</v>
          </cell>
          <cell r="I81">
            <v>15.15</v>
          </cell>
        </row>
        <row r="82">
          <cell r="H82">
            <v>0</v>
          </cell>
          <cell r="I82">
            <v>0</v>
          </cell>
        </row>
        <row r="83">
          <cell r="H83">
            <v>100</v>
          </cell>
          <cell r="I83">
            <v>100</v>
          </cell>
        </row>
        <row r="84">
          <cell r="H84">
            <v>11790</v>
          </cell>
          <cell r="I84">
            <v>11636</v>
          </cell>
        </row>
        <row r="85">
          <cell r="H85">
            <v>14.59</v>
          </cell>
          <cell r="I85">
            <v>14.55</v>
          </cell>
        </row>
        <row r="86">
          <cell r="H86">
            <v>0</v>
          </cell>
          <cell r="I86">
            <v>0</v>
          </cell>
        </row>
        <row r="87">
          <cell r="H87">
            <v>50</v>
          </cell>
          <cell r="I87">
            <v>50</v>
          </cell>
        </row>
        <row r="88">
          <cell r="H88">
            <v>8516</v>
          </cell>
          <cell r="I88">
            <v>8463</v>
          </cell>
        </row>
        <row r="93">
          <cell r="H93">
            <v>0.81</v>
          </cell>
          <cell r="I93">
            <v>0.81</v>
          </cell>
        </row>
        <row r="94">
          <cell r="H94">
            <v>0</v>
          </cell>
          <cell r="I94">
            <v>0</v>
          </cell>
        </row>
        <row r="95">
          <cell r="H95">
            <v>100</v>
          </cell>
          <cell r="I95">
            <v>100</v>
          </cell>
        </row>
        <row r="96">
          <cell r="H96">
            <v>640</v>
          </cell>
          <cell r="I96">
            <v>596</v>
          </cell>
        </row>
      </sheetData>
      <sheetData sheetId="25"/>
      <sheetData sheetId="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17">
          <cell r="H17">
            <v>100</v>
          </cell>
          <cell r="I17">
            <v>100</v>
          </cell>
        </row>
        <row r="18">
          <cell r="H18">
            <v>95</v>
          </cell>
          <cell r="I18">
            <v>100</v>
          </cell>
        </row>
        <row r="19">
          <cell r="H19">
            <v>100</v>
          </cell>
          <cell r="I19">
            <v>100</v>
          </cell>
        </row>
        <row r="20">
          <cell r="H20">
            <v>11.33</v>
          </cell>
          <cell r="I20">
            <v>13.78</v>
          </cell>
        </row>
        <row r="21">
          <cell r="H21">
            <v>100</v>
          </cell>
          <cell r="I21">
            <v>100</v>
          </cell>
        </row>
        <row r="22">
          <cell r="H22">
            <v>95</v>
          </cell>
          <cell r="I22">
            <v>100</v>
          </cell>
        </row>
        <row r="23">
          <cell r="H23">
            <v>100</v>
          </cell>
          <cell r="I23">
            <v>100</v>
          </cell>
        </row>
        <row r="24">
          <cell r="H24">
            <v>0.56000000000000005</v>
          </cell>
          <cell r="I24">
            <v>0.56000000000000005</v>
          </cell>
        </row>
        <row r="25">
          <cell r="H25">
            <v>100</v>
          </cell>
          <cell r="I25">
            <v>100</v>
          </cell>
        </row>
        <row r="26">
          <cell r="H26">
            <v>95</v>
          </cell>
          <cell r="I26">
            <v>92.6</v>
          </cell>
        </row>
        <row r="27">
          <cell r="H27">
            <v>100</v>
          </cell>
          <cell r="I27">
            <v>100</v>
          </cell>
        </row>
        <row r="28">
          <cell r="H28">
            <v>451.56</v>
          </cell>
          <cell r="I28">
            <v>449.78</v>
          </cell>
        </row>
        <row r="33">
          <cell r="H33">
            <v>100</v>
          </cell>
          <cell r="I33">
            <v>100</v>
          </cell>
        </row>
        <row r="34">
          <cell r="H34">
            <v>95</v>
          </cell>
          <cell r="I34">
            <v>90.9</v>
          </cell>
        </row>
        <row r="35">
          <cell r="H35">
            <v>0</v>
          </cell>
          <cell r="I35">
            <v>0</v>
          </cell>
        </row>
        <row r="36">
          <cell r="H36">
            <v>1.44</v>
          </cell>
          <cell r="I36">
            <v>1.44</v>
          </cell>
        </row>
        <row r="37">
          <cell r="H37">
            <v>100</v>
          </cell>
          <cell r="I37">
            <v>100</v>
          </cell>
        </row>
        <row r="38">
          <cell r="H38">
            <v>95</v>
          </cell>
          <cell r="I38">
            <v>96.7</v>
          </cell>
        </row>
        <row r="39">
          <cell r="H39">
            <v>100</v>
          </cell>
          <cell r="I39">
            <v>100</v>
          </cell>
        </row>
        <row r="40">
          <cell r="H40">
            <v>330.33</v>
          </cell>
          <cell r="I40">
            <v>330.22</v>
          </cell>
        </row>
        <row r="41">
          <cell r="H41">
            <v>100</v>
          </cell>
          <cell r="I41">
            <v>100</v>
          </cell>
        </row>
        <row r="42">
          <cell r="H42">
            <v>80</v>
          </cell>
          <cell r="I42">
            <v>100</v>
          </cell>
        </row>
        <row r="43">
          <cell r="H43">
            <v>0</v>
          </cell>
          <cell r="I43">
            <v>0</v>
          </cell>
        </row>
        <row r="44">
          <cell r="H44">
            <v>0.44</v>
          </cell>
          <cell r="I44">
            <v>0.44</v>
          </cell>
        </row>
        <row r="45">
          <cell r="H45">
            <v>100</v>
          </cell>
          <cell r="I45">
            <v>100</v>
          </cell>
        </row>
        <row r="46">
          <cell r="H46">
            <v>90.9</v>
          </cell>
          <cell r="I46">
            <v>90.9</v>
          </cell>
        </row>
        <row r="47">
          <cell r="H47">
            <v>100</v>
          </cell>
          <cell r="I47">
            <v>100</v>
          </cell>
        </row>
        <row r="48">
          <cell r="H48">
            <v>208.56</v>
          </cell>
          <cell r="I48">
            <v>213.67</v>
          </cell>
        </row>
        <row r="53">
          <cell r="H53">
            <v>100</v>
          </cell>
          <cell r="I53">
            <v>100</v>
          </cell>
        </row>
        <row r="54">
          <cell r="H54">
            <v>100</v>
          </cell>
          <cell r="I54">
            <v>100</v>
          </cell>
        </row>
        <row r="55">
          <cell r="H55">
            <v>0</v>
          </cell>
          <cell r="I55">
            <v>0</v>
          </cell>
        </row>
        <row r="56">
          <cell r="H56">
            <v>1</v>
          </cell>
          <cell r="I56">
            <v>1</v>
          </cell>
        </row>
        <row r="57">
          <cell r="H57">
            <v>100</v>
          </cell>
          <cell r="I57">
            <v>100</v>
          </cell>
        </row>
        <row r="58">
          <cell r="H58">
            <v>100</v>
          </cell>
          <cell r="I58">
            <v>100</v>
          </cell>
        </row>
        <row r="59">
          <cell r="H59">
            <v>100</v>
          </cell>
          <cell r="I59">
            <v>100</v>
          </cell>
        </row>
        <row r="60">
          <cell r="H60">
            <v>103.22</v>
          </cell>
          <cell r="I60">
            <v>103.22</v>
          </cell>
        </row>
        <row r="65">
          <cell r="H65">
            <v>100</v>
          </cell>
          <cell r="I65">
            <v>100</v>
          </cell>
        </row>
        <row r="66">
          <cell r="H66">
            <v>100</v>
          </cell>
          <cell r="I66">
            <v>100</v>
          </cell>
        </row>
        <row r="67">
          <cell r="H67">
            <v>100</v>
          </cell>
          <cell r="I67">
            <v>100</v>
          </cell>
        </row>
        <row r="68">
          <cell r="H68">
            <v>45.22</v>
          </cell>
          <cell r="I68">
            <v>47</v>
          </cell>
        </row>
        <row r="77">
          <cell r="H77">
            <v>2.7</v>
          </cell>
          <cell r="I77">
            <v>2.68</v>
          </cell>
        </row>
        <row r="78">
          <cell r="H78">
            <v>0</v>
          </cell>
        </row>
        <row r="79">
          <cell r="H79">
            <v>100</v>
          </cell>
          <cell r="I79">
            <v>100</v>
          </cell>
        </row>
        <row r="80">
          <cell r="H80">
            <v>3295</v>
          </cell>
          <cell r="I80">
            <v>3278</v>
          </cell>
        </row>
        <row r="81">
          <cell r="H81">
            <v>10.23</v>
          </cell>
          <cell r="I81">
            <v>10.16</v>
          </cell>
        </row>
        <row r="82">
          <cell r="H82">
            <v>18.899999999999999</v>
          </cell>
          <cell r="I82">
            <v>19.8</v>
          </cell>
        </row>
        <row r="83">
          <cell r="H83">
            <v>95</v>
          </cell>
          <cell r="I83">
            <v>60</v>
          </cell>
        </row>
        <row r="84">
          <cell r="H84">
            <v>12539</v>
          </cell>
          <cell r="I84">
            <v>12490</v>
          </cell>
        </row>
        <row r="85">
          <cell r="H85">
            <v>15.94</v>
          </cell>
          <cell r="I85">
            <v>15.84</v>
          </cell>
        </row>
        <row r="86">
          <cell r="H86">
            <v>12.9</v>
          </cell>
          <cell r="I86">
            <v>12.9</v>
          </cell>
        </row>
        <row r="87">
          <cell r="H87">
            <v>95</v>
          </cell>
          <cell r="I87">
            <v>75</v>
          </cell>
        </row>
        <row r="88">
          <cell r="H88">
            <v>19605</v>
          </cell>
          <cell r="I88">
            <v>19494</v>
          </cell>
        </row>
        <row r="89">
          <cell r="H89">
            <v>4.7699999999999996</v>
          </cell>
          <cell r="I89">
            <v>4.7699999999999996</v>
          </cell>
        </row>
        <row r="90">
          <cell r="H90">
            <v>0</v>
          </cell>
          <cell r="I90">
            <v>0</v>
          </cell>
        </row>
        <row r="91">
          <cell r="H91">
            <v>100</v>
          </cell>
          <cell r="I91">
            <v>100</v>
          </cell>
        </row>
        <row r="92">
          <cell r="H92">
            <v>5850</v>
          </cell>
          <cell r="I92">
            <v>5811</v>
          </cell>
        </row>
        <row r="93">
          <cell r="H93">
            <v>2.7</v>
          </cell>
          <cell r="I93">
            <v>2.68</v>
          </cell>
        </row>
        <row r="94">
          <cell r="H94">
            <v>4.3</v>
          </cell>
          <cell r="I94">
            <v>7.5</v>
          </cell>
        </row>
        <row r="95">
          <cell r="H95">
            <v>100</v>
          </cell>
          <cell r="I95">
            <v>100</v>
          </cell>
        </row>
        <row r="96">
          <cell r="H96">
            <v>3295</v>
          </cell>
          <cell r="I96">
            <v>3281</v>
          </cell>
        </row>
        <row r="97">
          <cell r="H97">
            <v>4.24</v>
          </cell>
          <cell r="I97">
            <v>4.21</v>
          </cell>
        </row>
        <row r="98">
          <cell r="H98">
            <v>0</v>
          </cell>
          <cell r="I98">
            <v>0</v>
          </cell>
        </row>
        <row r="99">
          <cell r="H99">
            <v>100</v>
          </cell>
          <cell r="I99">
            <v>100</v>
          </cell>
        </row>
        <row r="100">
          <cell r="H100">
            <v>5180</v>
          </cell>
          <cell r="I100">
            <v>5149</v>
          </cell>
        </row>
      </sheetData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услуг (начальное)"/>
      <sheetName val="расчет услуг (основное) "/>
      <sheetName val="расчет услуг (среднее) "/>
      <sheetName val="расчет услуг (дополн) "/>
      <sheetName val="расчет услуг(отдых детей)"/>
      <sheetName val="ДОУ. (2)"/>
      <sheetName val="Присмотр и уход. (2)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9">
          <cell r="H199">
            <v>100</v>
          </cell>
        </row>
      </sheetData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услуг (начальное)"/>
      <sheetName val="расчет услуг (основное) "/>
      <sheetName val="расчет услуг (среднее) "/>
      <sheetName val="расчет услуг (дополн) "/>
      <sheetName val="расчет услуг(отдых детей)"/>
      <sheetName val="ДОУ. (2)"/>
      <sheetName val="Присмотр и уход. (2)"/>
      <sheetName val="1"/>
    </sheetNames>
    <sheetDataSet>
      <sheetData sheetId="0">
        <row r="35">
          <cell r="D35">
            <v>100</v>
          </cell>
        </row>
        <row r="89">
          <cell r="D89">
            <v>100</v>
          </cell>
        </row>
      </sheetData>
      <sheetData sheetId="1">
        <row r="44">
          <cell r="D44">
            <v>100</v>
          </cell>
          <cell r="E44">
            <v>100</v>
          </cell>
        </row>
        <row r="98">
          <cell r="D98">
            <v>100</v>
          </cell>
        </row>
        <row r="127">
          <cell r="D127">
            <v>100</v>
          </cell>
          <cell r="E127">
            <v>100</v>
          </cell>
        </row>
        <row r="181">
          <cell r="D181">
            <v>100</v>
          </cell>
        </row>
        <row r="210">
          <cell r="D210">
            <v>100</v>
          </cell>
          <cell r="E210">
            <v>100</v>
          </cell>
        </row>
        <row r="376">
          <cell r="D376">
            <v>100</v>
          </cell>
          <cell r="E376">
            <v>100</v>
          </cell>
        </row>
        <row r="459">
          <cell r="D459">
            <v>100</v>
          </cell>
          <cell r="E459">
            <v>100</v>
          </cell>
        </row>
      </sheetData>
      <sheetData sheetId="2">
        <row r="30">
          <cell r="D30">
            <v>100</v>
          </cell>
          <cell r="E30">
            <v>100</v>
          </cell>
        </row>
        <row r="57">
          <cell r="D57">
            <v>100</v>
          </cell>
          <cell r="E57">
            <v>100</v>
          </cell>
        </row>
        <row r="84">
          <cell r="D84">
            <v>100</v>
          </cell>
        </row>
        <row r="113">
          <cell r="D113">
            <v>100</v>
          </cell>
          <cell r="E113">
            <v>100</v>
          </cell>
        </row>
        <row r="140">
          <cell r="D140">
            <v>100</v>
          </cell>
          <cell r="E140">
            <v>100</v>
          </cell>
        </row>
        <row r="197">
          <cell r="D197">
            <v>100</v>
          </cell>
          <cell r="E197">
            <v>100</v>
          </cell>
        </row>
        <row r="224">
          <cell r="D224">
            <v>100</v>
          </cell>
          <cell r="E224">
            <v>100</v>
          </cell>
        </row>
        <row r="281">
          <cell r="D281">
            <v>100</v>
          </cell>
          <cell r="E281">
            <v>100</v>
          </cell>
        </row>
        <row r="308">
          <cell r="D308">
            <v>100</v>
          </cell>
          <cell r="E308">
            <v>100</v>
          </cell>
        </row>
        <row r="380">
          <cell r="D380">
            <v>1</v>
          </cell>
          <cell r="E380">
            <v>1</v>
          </cell>
        </row>
      </sheetData>
      <sheetData sheetId="3">
        <row r="35">
          <cell r="D35">
            <v>9.7364771151178928</v>
          </cell>
        </row>
        <row r="142">
          <cell r="D142">
            <v>100</v>
          </cell>
          <cell r="E142">
            <v>100</v>
          </cell>
        </row>
        <row r="165">
          <cell r="D165">
            <v>15.757575757575756</v>
          </cell>
          <cell r="E165">
            <v>15.8821743091406</v>
          </cell>
        </row>
        <row r="207">
          <cell r="D207">
            <v>100</v>
          </cell>
          <cell r="E207">
            <v>100</v>
          </cell>
        </row>
      </sheetData>
      <sheetData sheetId="4">
        <row r="15">
          <cell r="C15">
            <v>100</v>
          </cell>
        </row>
      </sheetData>
      <sheetData sheetId="5">
        <row r="11">
          <cell r="F11">
            <v>9</v>
          </cell>
        </row>
        <row r="18">
          <cell r="F18">
            <v>100</v>
          </cell>
        </row>
        <row r="45">
          <cell r="F45">
            <v>55.000000000000007</v>
          </cell>
          <cell r="G45">
            <v>69.230769230769226</v>
          </cell>
        </row>
        <row r="94">
          <cell r="F94">
            <v>100</v>
          </cell>
        </row>
        <row r="121">
          <cell r="G121">
            <v>69.230769230769226</v>
          </cell>
        </row>
        <row r="352">
          <cell r="G352">
            <v>69.230769230769226</v>
          </cell>
        </row>
      </sheetData>
      <sheetData sheetId="6">
        <row r="11">
          <cell r="F11">
            <v>100</v>
          </cell>
        </row>
        <row r="45">
          <cell r="F45">
            <v>100</v>
          </cell>
          <cell r="G45">
            <v>100</v>
          </cell>
        </row>
        <row r="88">
          <cell r="F88">
            <v>100</v>
          </cell>
          <cell r="G88">
            <v>100</v>
          </cell>
        </row>
        <row r="122">
          <cell r="F122">
            <v>100</v>
          </cell>
          <cell r="G122">
            <v>100</v>
          </cell>
        </row>
        <row r="165">
          <cell r="F165">
            <v>100</v>
          </cell>
        </row>
        <row r="199">
          <cell r="F199">
            <v>100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P328"/>
  <sheetViews>
    <sheetView tabSelected="1" zoomScale="70" zoomScaleNormal="70" workbookViewId="0">
      <selection activeCell="B2" sqref="B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8.85546875" style="17" customWidth="1"/>
    <col min="4" max="4" width="10.140625" style="17" customWidth="1"/>
    <col min="5" max="5" width="14" style="17" customWidth="1"/>
    <col min="6" max="6" width="56.7109375" style="17" customWidth="1"/>
    <col min="7" max="7" width="12.140625" style="17" customWidth="1"/>
    <col min="8" max="8" width="16.85546875" style="299" customWidth="1"/>
    <col min="9" max="9" width="15.42578125" style="299" customWidth="1"/>
    <col min="10" max="10" width="14" style="300" customWidth="1"/>
    <col min="11" max="11" width="18.28515625" style="17" customWidth="1"/>
    <col min="12" max="12" width="17.28515625" style="17" customWidth="1"/>
    <col min="13" max="13" width="14.5703125" style="17" customWidth="1"/>
    <col min="14" max="14" width="14.710937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s="297" customFormat="1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6" t="s">
        <v>377</v>
      </c>
      <c r="I2" s="36" t="s">
        <v>378</v>
      </c>
      <c r="J2" s="37" t="s">
        <v>129</v>
      </c>
      <c r="K2" s="241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3">
        <v>11</v>
      </c>
      <c r="L3" s="62">
        <v>12</v>
      </c>
      <c r="M3" s="63">
        <v>13</v>
      </c>
      <c r="N3" s="62">
        <v>14</v>
      </c>
    </row>
    <row r="4" spans="1:16" ht="81.75" customHeight="1" x14ac:dyDescent="0.25">
      <c r="A4" s="438" t="s">
        <v>134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38">
        <v>100</v>
      </c>
      <c r="I4" s="38">
        <v>100</v>
      </c>
      <c r="J4" s="39">
        <f>IF(I4/H4*100&gt;100,100,I4/H4*100)</f>
        <v>100</v>
      </c>
      <c r="K4" s="428">
        <f>(J4+J5)/2</f>
        <v>100</v>
      </c>
      <c r="L4" s="431">
        <f>(K4+K7)/2</f>
        <v>100</v>
      </c>
      <c r="M4" s="423" t="s">
        <v>141</v>
      </c>
      <c r="N4" s="434"/>
      <c r="P4" s="23"/>
    </row>
    <row r="5" spans="1:16" ht="81.75" customHeight="1" x14ac:dyDescent="0.25">
      <c r="A5" s="439"/>
      <c r="B5" s="248"/>
      <c r="C5" s="423"/>
      <c r="D5" s="425"/>
      <c r="E5" s="5" t="s">
        <v>138</v>
      </c>
      <c r="F5" s="6" t="s">
        <v>142</v>
      </c>
      <c r="G5" s="7" t="s">
        <v>140</v>
      </c>
      <c r="H5" s="38">
        <v>50</v>
      </c>
      <c r="I5" s="38">
        <v>50</v>
      </c>
      <c r="J5" s="39">
        <f>IF(I5/H5*100&gt;100,100,I5/H5*100)</f>
        <v>100</v>
      </c>
      <c r="K5" s="429"/>
      <c r="L5" s="432"/>
      <c r="M5" s="423"/>
      <c r="N5" s="435"/>
      <c r="P5" s="23"/>
    </row>
    <row r="6" spans="1:16" ht="81.75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/>
      <c r="I6" s="38"/>
      <c r="J6" s="39"/>
      <c r="K6" s="430"/>
      <c r="L6" s="432"/>
      <c r="M6" s="423"/>
      <c r="N6" s="435"/>
      <c r="P6" s="23"/>
    </row>
    <row r="7" spans="1:16" ht="31.5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11">
        <v>0.55555555555555558</v>
      </c>
      <c r="I7" s="11">
        <v>0.55555555555555558</v>
      </c>
      <c r="J7" s="39">
        <f>IF(I7/H7*100&gt;100,100,I7/H7*100)</f>
        <v>100</v>
      </c>
      <c r="K7" s="251">
        <f>J7</f>
        <v>100</v>
      </c>
      <c r="L7" s="433"/>
      <c r="M7" s="423"/>
      <c r="N7" s="435"/>
      <c r="P7" s="23"/>
    </row>
    <row r="8" spans="1:16" ht="81.75" hidden="1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38">
        <v>0</v>
      </c>
      <c r="I8" s="38">
        <v>0</v>
      </c>
      <c r="J8" s="39">
        <v>0</v>
      </c>
      <c r="K8" s="428">
        <f>(J8+J9+J10)/3</f>
        <v>0</v>
      </c>
      <c r="L8" s="431">
        <f>(K8+K11)/2</f>
        <v>0</v>
      </c>
      <c r="M8" s="423"/>
      <c r="N8" s="435"/>
    </row>
    <row r="9" spans="1:16" ht="81.75" hidden="1" customHeight="1" x14ac:dyDescent="0.25">
      <c r="A9" s="439"/>
      <c r="B9" s="239"/>
      <c r="C9" s="423"/>
      <c r="D9" s="425"/>
      <c r="E9" s="5" t="s">
        <v>138</v>
      </c>
      <c r="F9" s="6" t="s">
        <v>142</v>
      </c>
      <c r="G9" s="7" t="s">
        <v>140</v>
      </c>
      <c r="H9" s="38">
        <v>0</v>
      </c>
      <c r="I9" s="38">
        <v>0</v>
      </c>
      <c r="J9" s="39">
        <v>0</v>
      </c>
      <c r="K9" s="429"/>
      <c r="L9" s="432"/>
      <c r="M9" s="423"/>
      <c r="N9" s="435"/>
    </row>
    <row r="10" spans="1:16" ht="81.75" hidden="1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0</v>
      </c>
      <c r="I10" s="38">
        <v>0</v>
      </c>
      <c r="J10" s="39">
        <v>0</v>
      </c>
      <c r="K10" s="430"/>
      <c r="L10" s="432"/>
      <c r="M10" s="423"/>
      <c r="N10" s="435"/>
    </row>
    <row r="11" spans="1:16" ht="31.5" hidden="1" customHeight="1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11">
        <v>0</v>
      </c>
      <c r="I11" s="11">
        <v>0</v>
      </c>
      <c r="J11" s="39">
        <v>0</v>
      </c>
      <c r="K11" s="251">
        <f>J11</f>
        <v>0</v>
      </c>
      <c r="L11" s="433"/>
      <c r="M11" s="423"/>
      <c r="N11" s="435"/>
    </row>
    <row r="12" spans="1:16" ht="81.75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38">
        <v>100</v>
      </c>
      <c r="I12" s="38">
        <v>100</v>
      </c>
      <c r="J12" s="39">
        <f t="shared" ref="J12:J19" si="0">IF(I12/H12*100&gt;100,100,I12/H12*100)</f>
        <v>100</v>
      </c>
      <c r="K12" s="428">
        <f>(J12+J13+J14)/3</f>
        <v>98.885511651469088</v>
      </c>
      <c r="L12" s="431">
        <f>(K12+K15)/2</f>
        <v>99.126991919977925</v>
      </c>
      <c r="M12" s="423"/>
      <c r="N12" s="435"/>
    </row>
    <row r="13" spans="1:16" ht="81.75" customHeight="1" x14ac:dyDescent="0.25">
      <c r="A13" s="439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38">
        <v>87.037037037037052</v>
      </c>
      <c r="I13" s="38">
        <v>84.126984126984127</v>
      </c>
      <c r="J13" s="39">
        <f t="shared" si="0"/>
        <v>96.656534954407277</v>
      </c>
      <c r="K13" s="429"/>
      <c r="L13" s="432"/>
      <c r="M13" s="423"/>
      <c r="N13" s="435"/>
    </row>
    <row r="14" spans="1:16" ht="81.75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>
        <v>99.035087719298247</v>
      </c>
      <c r="I14" s="38">
        <v>100</v>
      </c>
      <c r="J14" s="39">
        <f t="shared" si="0"/>
        <v>100</v>
      </c>
      <c r="K14" s="430"/>
      <c r="L14" s="432"/>
      <c r="M14" s="423"/>
      <c r="N14" s="435"/>
    </row>
    <row r="15" spans="1:16" ht="31.5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11">
        <v>457.44444444444446</v>
      </c>
      <c r="I15" s="11">
        <v>454.55555555555554</v>
      </c>
      <c r="J15" s="39">
        <f t="shared" si="0"/>
        <v>99.368472188486763</v>
      </c>
      <c r="K15" s="251">
        <f>J15</f>
        <v>99.368472188486763</v>
      </c>
      <c r="L15" s="433"/>
      <c r="M15" s="423"/>
      <c r="N15" s="435"/>
    </row>
    <row r="16" spans="1:16" ht="81.75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38">
        <v>100</v>
      </c>
      <c r="I16" s="38">
        <v>100</v>
      </c>
      <c r="J16" s="39">
        <f t="shared" si="0"/>
        <v>100</v>
      </c>
      <c r="K16" s="428">
        <f>(J16+J17+J18)/3</f>
        <v>100</v>
      </c>
      <c r="L16" s="431">
        <f>(K16+K19)/2</f>
        <v>100</v>
      </c>
      <c r="M16" s="423"/>
      <c r="N16" s="435"/>
    </row>
    <row r="17" spans="1:14" ht="81.75" customHeight="1" x14ac:dyDescent="0.25">
      <c r="A17" s="439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38">
        <v>67.028571428571439</v>
      </c>
      <c r="I17" s="38">
        <v>74.428571428571431</v>
      </c>
      <c r="J17" s="39">
        <f t="shared" si="0"/>
        <v>100</v>
      </c>
      <c r="K17" s="429"/>
      <c r="L17" s="432"/>
      <c r="M17" s="423"/>
      <c r="N17" s="435"/>
    </row>
    <row r="18" spans="1:14" ht="81.75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>
        <v>100</v>
      </c>
      <c r="I18" s="38">
        <v>100</v>
      </c>
      <c r="J18" s="39">
        <f t="shared" si="0"/>
        <v>100</v>
      </c>
      <c r="K18" s="430"/>
      <c r="L18" s="432"/>
      <c r="M18" s="423"/>
      <c r="N18" s="435"/>
    </row>
    <row r="19" spans="1:14" ht="31.5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11">
        <v>1.4444444444444444</v>
      </c>
      <c r="I19" s="11">
        <v>1.4444444444444444</v>
      </c>
      <c r="J19" s="39">
        <f t="shared" si="0"/>
        <v>100</v>
      </c>
      <c r="K19" s="251">
        <f>J19</f>
        <v>100</v>
      </c>
      <c r="L19" s="433"/>
      <c r="M19" s="423"/>
      <c r="N19" s="435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38">
        <v>0</v>
      </c>
      <c r="I20" s="38">
        <v>0</v>
      </c>
      <c r="J20" s="39">
        <v>0</v>
      </c>
      <c r="K20" s="428">
        <f>(J20+J21+J22)/3</f>
        <v>0</v>
      </c>
      <c r="L20" s="431">
        <f>(K20+K23)/2</f>
        <v>0</v>
      </c>
      <c r="M20" s="423"/>
      <c r="N20" s="435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38">
        <v>0</v>
      </c>
      <c r="I21" s="38">
        <v>0</v>
      </c>
      <c r="J21" s="39">
        <v>0</v>
      </c>
      <c r="K21" s="429"/>
      <c r="L21" s="432"/>
      <c r="M21" s="423"/>
      <c r="N21" s="435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39">
        <v>0</v>
      </c>
      <c r="K22" s="430"/>
      <c r="L22" s="432"/>
      <c r="M22" s="423"/>
      <c r="N22" s="435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11">
        <v>0</v>
      </c>
      <c r="I23" s="11">
        <v>0</v>
      </c>
      <c r="J23" s="39">
        <v>0</v>
      </c>
      <c r="K23" s="251">
        <f>J23</f>
        <v>0</v>
      </c>
      <c r="L23" s="433"/>
      <c r="M23" s="423"/>
      <c r="N23" s="435"/>
    </row>
    <row r="24" spans="1:14" ht="81.75" hidden="1" customHeight="1" x14ac:dyDescent="0.25">
      <c r="A24" s="439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38">
        <v>0</v>
      </c>
      <c r="I24" s="38">
        <v>0</v>
      </c>
      <c r="J24" s="39">
        <v>0</v>
      </c>
      <c r="K24" s="428">
        <f>(J24+J25+J26)/3</f>
        <v>0</v>
      </c>
      <c r="L24" s="431">
        <f>(K24+K27)/2</f>
        <v>0</v>
      </c>
      <c r="M24" s="423"/>
      <c r="N24" s="435"/>
    </row>
    <row r="25" spans="1:14" ht="81.75" hidden="1" customHeight="1" x14ac:dyDescent="0.25">
      <c r="A25" s="439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38">
        <v>0</v>
      </c>
      <c r="I25" s="38">
        <v>0</v>
      </c>
      <c r="J25" s="39">
        <v>0</v>
      </c>
      <c r="K25" s="429"/>
      <c r="L25" s="432"/>
      <c r="M25" s="423"/>
      <c r="N25" s="435"/>
    </row>
    <row r="26" spans="1:14" ht="81.75" hidden="1" customHeight="1" x14ac:dyDescent="0.25">
      <c r="A26" s="439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39">
        <v>0</v>
      </c>
      <c r="K26" s="430"/>
      <c r="L26" s="432"/>
      <c r="M26" s="423"/>
      <c r="N26" s="435"/>
    </row>
    <row r="27" spans="1:14" ht="31.5" hidden="1" customHeight="1" x14ac:dyDescent="0.25">
      <c r="A27" s="439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11">
        <v>0</v>
      </c>
      <c r="I27" s="11">
        <v>0</v>
      </c>
      <c r="J27" s="39">
        <v>0</v>
      </c>
      <c r="K27" s="251">
        <f>J27</f>
        <v>0</v>
      </c>
      <c r="L27" s="433"/>
      <c r="M27" s="423"/>
      <c r="N27" s="435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38">
        <v>0</v>
      </c>
      <c r="I28" s="38">
        <v>0</v>
      </c>
      <c r="J28" s="39">
        <v>0</v>
      </c>
      <c r="K28" s="428">
        <f>(J28+J29+J30)/3</f>
        <v>0</v>
      </c>
      <c r="L28" s="431">
        <f>(K28+K31)/2</f>
        <v>0</v>
      </c>
      <c r="M28" s="423"/>
      <c r="N28" s="435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38">
        <v>0</v>
      </c>
      <c r="I29" s="38">
        <v>0</v>
      </c>
      <c r="J29" s="39">
        <v>0</v>
      </c>
      <c r="K29" s="429"/>
      <c r="L29" s="432"/>
      <c r="M29" s="423"/>
      <c r="N29" s="435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39">
        <v>0</v>
      </c>
      <c r="K30" s="430"/>
      <c r="L30" s="432"/>
      <c r="M30" s="423"/>
      <c r="N30" s="435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11">
        <v>0</v>
      </c>
      <c r="I31" s="11">
        <v>0</v>
      </c>
      <c r="J31" s="39">
        <v>0</v>
      </c>
      <c r="K31" s="251">
        <f>J31</f>
        <v>0</v>
      </c>
      <c r="L31" s="433"/>
      <c r="M31" s="423"/>
      <c r="N31" s="435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38">
        <v>0</v>
      </c>
      <c r="I32" s="38">
        <v>0</v>
      </c>
      <c r="J32" s="39">
        <v>0</v>
      </c>
      <c r="K32" s="428">
        <f>(J32+J33+J34)/3</f>
        <v>0</v>
      </c>
      <c r="L32" s="431">
        <f>(K32+K35)/2</f>
        <v>0</v>
      </c>
      <c r="M32" s="423"/>
      <c r="N32" s="435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38">
        <v>0</v>
      </c>
      <c r="I33" s="38">
        <v>0</v>
      </c>
      <c r="J33" s="39">
        <v>0</v>
      </c>
      <c r="K33" s="429"/>
      <c r="L33" s="432"/>
      <c r="M33" s="423"/>
      <c r="N33" s="435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>
        <v>0</v>
      </c>
      <c r="I34" s="38">
        <v>0</v>
      </c>
      <c r="J34" s="39">
        <v>0</v>
      </c>
      <c r="K34" s="430"/>
      <c r="L34" s="432"/>
      <c r="M34" s="423"/>
      <c r="N34" s="435"/>
    </row>
    <row r="35" spans="1:14" ht="31.5" hidden="1" customHeight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11">
        <v>0</v>
      </c>
      <c r="I35" s="11">
        <v>0</v>
      </c>
      <c r="J35" s="39">
        <v>0</v>
      </c>
      <c r="K35" s="251">
        <f>J35</f>
        <v>0</v>
      </c>
      <c r="L35" s="433"/>
      <c r="M35" s="423"/>
      <c r="N35" s="435"/>
    </row>
    <row r="36" spans="1:14" ht="81.7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38">
        <v>100</v>
      </c>
      <c r="I36" s="38">
        <v>100</v>
      </c>
      <c r="J36" s="39">
        <f t="shared" ref="J36:J43" si="1">IF(I36/H36*100&gt;100,100,I36/H36*100)</f>
        <v>100</v>
      </c>
      <c r="K36" s="428">
        <f>(J36+J37+J38)/3</f>
        <v>99.396681749622914</v>
      </c>
      <c r="L36" s="431">
        <f>(K36+K39)/2</f>
        <v>97.665820549608213</v>
      </c>
      <c r="M36" s="423"/>
      <c r="N36" s="435"/>
    </row>
    <row r="37" spans="1:14" ht="81.75" customHeight="1" x14ac:dyDescent="0.25">
      <c r="A37" s="439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38">
        <v>78</v>
      </c>
      <c r="I37" s="38">
        <v>76.588235294117638</v>
      </c>
      <c r="J37" s="39">
        <f t="shared" si="1"/>
        <v>98.190045248868756</v>
      </c>
      <c r="K37" s="429"/>
      <c r="L37" s="432"/>
      <c r="M37" s="423"/>
      <c r="N37" s="435"/>
    </row>
    <row r="38" spans="1:14" ht="81.75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>
        <v>100</v>
      </c>
      <c r="I38" s="38">
        <v>100</v>
      </c>
      <c r="J38" s="39">
        <f t="shared" si="1"/>
        <v>100</v>
      </c>
      <c r="K38" s="430"/>
      <c r="L38" s="432"/>
      <c r="M38" s="423"/>
      <c r="N38" s="435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11">
        <v>27.333333333333332</v>
      </c>
      <c r="I39" s="11">
        <v>26.222222222222221</v>
      </c>
      <c r="J39" s="39">
        <f t="shared" si="1"/>
        <v>95.934959349593498</v>
      </c>
      <c r="K39" s="251">
        <f>J39</f>
        <v>95.934959349593498</v>
      </c>
      <c r="L39" s="433"/>
      <c r="M39" s="423"/>
      <c r="N39" s="435"/>
    </row>
    <row r="40" spans="1:14" ht="81.75" customHeight="1" x14ac:dyDescent="0.25">
      <c r="A40" s="439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38">
        <v>100</v>
      </c>
      <c r="I40" s="38">
        <v>100</v>
      </c>
      <c r="J40" s="39">
        <f t="shared" si="1"/>
        <v>100</v>
      </c>
      <c r="K40" s="428">
        <f>(J40+J41)/2</f>
        <v>100</v>
      </c>
      <c r="L40" s="431">
        <f>(K40+K43)/2</f>
        <v>100</v>
      </c>
      <c r="M40" s="423"/>
      <c r="N40" s="435"/>
    </row>
    <row r="41" spans="1:14" ht="81.75" customHeight="1" x14ac:dyDescent="0.25">
      <c r="A41" s="439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38">
        <v>50</v>
      </c>
      <c r="I41" s="38">
        <v>55.56</v>
      </c>
      <c r="J41" s="39">
        <f t="shared" si="1"/>
        <v>100</v>
      </c>
      <c r="K41" s="429"/>
      <c r="L41" s="432"/>
      <c r="M41" s="423"/>
      <c r="N41" s="435"/>
    </row>
    <row r="42" spans="1:14" ht="81.75" customHeight="1" x14ac:dyDescent="0.25">
      <c r="A42" s="439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38"/>
      <c r="I42" s="38"/>
      <c r="J42" s="39"/>
      <c r="K42" s="430"/>
      <c r="L42" s="432"/>
      <c r="M42" s="423"/>
      <c r="N42" s="435"/>
    </row>
    <row r="43" spans="1:14" ht="31.5" x14ac:dyDescent="0.25">
      <c r="A43" s="439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11">
        <v>1.5555555555555556</v>
      </c>
      <c r="I43" s="11">
        <v>1.5555555555555556</v>
      </c>
      <c r="J43" s="39">
        <f t="shared" si="1"/>
        <v>100</v>
      </c>
      <c r="K43" s="251">
        <f>J43</f>
        <v>100</v>
      </c>
      <c r="L43" s="433"/>
      <c r="M43" s="423"/>
      <c r="N43" s="435"/>
    </row>
    <row r="44" spans="1:14" ht="81.75" hidden="1" customHeight="1" x14ac:dyDescent="0.25">
      <c r="A44" s="439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38">
        <v>0</v>
      </c>
      <c r="I44" s="38">
        <v>0</v>
      </c>
      <c r="J44" s="39">
        <v>0</v>
      </c>
      <c r="K44" s="428">
        <f>(J44+J45+J46)/3</f>
        <v>0</v>
      </c>
      <c r="L44" s="431">
        <f>(K44+K47)/2</f>
        <v>0</v>
      </c>
      <c r="M44" s="423"/>
      <c r="N44" s="435"/>
    </row>
    <row r="45" spans="1:14" ht="81.75" hidden="1" customHeight="1" x14ac:dyDescent="0.25">
      <c r="A45" s="439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38">
        <v>0</v>
      </c>
      <c r="I45" s="38">
        <v>0</v>
      </c>
      <c r="J45" s="39">
        <v>0</v>
      </c>
      <c r="K45" s="429"/>
      <c r="L45" s="432"/>
      <c r="M45" s="423"/>
      <c r="N45" s="435"/>
    </row>
    <row r="46" spans="1:14" ht="81.75" hidden="1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>
        <v>0</v>
      </c>
      <c r="I46" s="38">
        <v>0</v>
      </c>
      <c r="J46" s="39">
        <v>0</v>
      </c>
      <c r="K46" s="430"/>
      <c r="L46" s="432"/>
      <c r="M46" s="423"/>
      <c r="N46" s="435"/>
    </row>
    <row r="47" spans="1:14" ht="31.5" hidden="1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11">
        <v>0</v>
      </c>
      <c r="I47" s="11">
        <v>0</v>
      </c>
      <c r="J47" s="39">
        <v>0</v>
      </c>
      <c r="K47" s="251">
        <f>J47</f>
        <v>0</v>
      </c>
      <c r="L47" s="433"/>
      <c r="M47" s="423"/>
      <c r="N47" s="435"/>
    </row>
    <row r="48" spans="1:14" ht="81.75" hidden="1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38">
        <v>0</v>
      </c>
      <c r="I48" s="38">
        <v>0</v>
      </c>
      <c r="J48" s="39">
        <v>0</v>
      </c>
      <c r="K48" s="428">
        <f>(J48+J49+J50)/3</f>
        <v>0</v>
      </c>
      <c r="L48" s="431">
        <f>(K48+K51)/2</f>
        <v>0</v>
      </c>
      <c r="M48" s="423"/>
      <c r="N48" s="435"/>
    </row>
    <row r="49" spans="1:14" ht="81.75" hidden="1" customHeight="1" x14ac:dyDescent="0.25">
      <c r="A49" s="439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38">
        <v>0</v>
      </c>
      <c r="I49" s="38">
        <v>0</v>
      </c>
      <c r="J49" s="39">
        <v>0</v>
      </c>
      <c r="K49" s="429"/>
      <c r="L49" s="432"/>
      <c r="M49" s="423"/>
      <c r="N49" s="435"/>
    </row>
    <row r="50" spans="1:14" ht="81.75" hidden="1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>
        <v>0</v>
      </c>
      <c r="I50" s="38">
        <v>0</v>
      </c>
      <c r="J50" s="39">
        <v>0</v>
      </c>
      <c r="K50" s="430"/>
      <c r="L50" s="432"/>
      <c r="M50" s="423"/>
      <c r="N50" s="435"/>
    </row>
    <row r="51" spans="1:14" ht="31.5" hidden="1" customHeight="1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11">
        <v>0</v>
      </c>
      <c r="I51" s="11">
        <v>0</v>
      </c>
      <c r="J51" s="39">
        <v>0</v>
      </c>
      <c r="K51" s="251">
        <f>J51</f>
        <v>0</v>
      </c>
      <c r="L51" s="433"/>
      <c r="M51" s="423"/>
      <c r="N51" s="435"/>
    </row>
    <row r="52" spans="1:14" ht="81.75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38">
        <v>100</v>
      </c>
      <c r="I52" s="38">
        <v>100</v>
      </c>
      <c r="J52" s="39">
        <f t="shared" ref="J52:J59" si="2">IF(I52/H52*100&gt;100,100,I52/H52*100)</f>
        <v>100</v>
      </c>
      <c r="K52" s="428">
        <f>(J52+J53)/2</f>
        <v>100</v>
      </c>
      <c r="L52" s="431">
        <f>(K52+K55)/2</f>
        <v>100</v>
      </c>
      <c r="M52" s="423"/>
      <c r="N52" s="435"/>
    </row>
    <row r="53" spans="1:14" ht="81.75" customHeight="1" x14ac:dyDescent="0.25">
      <c r="A53" s="439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38">
        <v>100</v>
      </c>
      <c r="I53" s="38">
        <v>100</v>
      </c>
      <c r="J53" s="39">
        <f t="shared" si="2"/>
        <v>100</v>
      </c>
      <c r="K53" s="429"/>
      <c r="L53" s="432"/>
      <c r="M53" s="423"/>
      <c r="N53" s="435"/>
    </row>
    <row r="54" spans="1:14" ht="81.75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/>
      <c r="I54" s="38"/>
      <c r="J54" s="39"/>
      <c r="K54" s="430"/>
      <c r="L54" s="432"/>
      <c r="M54" s="423"/>
      <c r="N54" s="435"/>
    </row>
    <row r="55" spans="1:14" ht="31.5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11">
        <v>0.44444444444444442</v>
      </c>
      <c r="I55" s="11">
        <v>0.44444444444444442</v>
      </c>
      <c r="J55" s="39">
        <f t="shared" si="2"/>
        <v>100</v>
      </c>
      <c r="K55" s="251">
        <f>J55</f>
        <v>100</v>
      </c>
      <c r="L55" s="433"/>
      <c r="M55" s="423"/>
      <c r="N55" s="435"/>
    </row>
    <row r="56" spans="1:14" ht="81.75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38">
        <v>100</v>
      </c>
      <c r="I56" s="38">
        <v>100</v>
      </c>
      <c r="J56" s="39">
        <f t="shared" si="2"/>
        <v>100</v>
      </c>
      <c r="K56" s="428">
        <f>(J56+J57+J58)/3</f>
        <v>98.012555260831121</v>
      </c>
      <c r="L56" s="431">
        <f>(K56+K59)/2</f>
        <v>99.006277630415553</v>
      </c>
      <c r="M56" s="423"/>
      <c r="N56" s="435"/>
    </row>
    <row r="57" spans="1:14" ht="81.75" customHeight="1" x14ac:dyDescent="0.25">
      <c r="A57" s="439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38">
        <v>93.981481481481481</v>
      </c>
      <c r="I57" s="38">
        <v>93.8</v>
      </c>
      <c r="J57" s="39">
        <f t="shared" si="2"/>
        <v>99.806896551724137</v>
      </c>
      <c r="K57" s="429"/>
      <c r="L57" s="432"/>
      <c r="M57" s="423"/>
      <c r="N57" s="435"/>
    </row>
    <row r="58" spans="1:14" ht="81.75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100</v>
      </c>
      <c r="I58" s="38">
        <v>94.230769230769226</v>
      </c>
      <c r="J58" s="39">
        <f t="shared" si="2"/>
        <v>94.230769230769226</v>
      </c>
      <c r="K58" s="430"/>
      <c r="L58" s="432"/>
      <c r="M58" s="423"/>
      <c r="N58" s="435"/>
    </row>
    <row r="59" spans="1:14" ht="31.5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11">
        <v>328.22222222222223</v>
      </c>
      <c r="I59" s="11">
        <v>330.11111111111109</v>
      </c>
      <c r="J59" s="39">
        <f t="shared" si="2"/>
        <v>100</v>
      </c>
      <c r="K59" s="251">
        <f>J59</f>
        <v>100</v>
      </c>
      <c r="L59" s="433"/>
      <c r="M59" s="423"/>
      <c r="N59" s="435"/>
    </row>
    <row r="60" spans="1:14" ht="81.75" hidden="1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38">
        <v>0</v>
      </c>
      <c r="I60" s="38">
        <v>0</v>
      </c>
      <c r="J60" s="39">
        <v>0</v>
      </c>
      <c r="K60" s="428">
        <f>(J60+J61+J62)/3</f>
        <v>0</v>
      </c>
      <c r="L60" s="431">
        <f>(K60+K63)/2</f>
        <v>0</v>
      </c>
      <c r="M60" s="423"/>
      <c r="N60" s="435"/>
    </row>
    <row r="61" spans="1:14" ht="81.75" hidden="1" customHeight="1" x14ac:dyDescent="0.25">
      <c r="A61" s="439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38">
        <v>0</v>
      </c>
      <c r="I61" s="38">
        <v>0</v>
      </c>
      <c r="J61" s="39">
        <v>0</v>
      </c>
      <c r="K61" s="429"/>
      <c r="L61" s="432"/>
      <c r="M61" s="423"/>
      <c r="N61" s="435"/>
    </row>
    <row r="62" spans="1:14" ht="81.75" hidden="1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39">
        <v>0</v>
      </c>
      <c r="K62" s="430"/>
      <c r="L62" s="432"/>
      <c r="M62" s="423"/>
      <c r="N62" s="435"/>
    </row>
    <row r="63" spans="1:14" ht="31.5" hidden="1" customHeight="1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11">
        <v>0</v>
      </c>
      <c r="I63" s="11">
        <v>0</v>
      </c>
      <c r="J63" s="39">
        <v>0</v>
      </c>
      <c r="K63" s="251">
        <f>J63</f>
        <v>0</v>
      </c>
      <c r="L63" s="433"/>
      <c r="M63" s="423"/>
      <c r="N63" s="435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38">
        <v>0</v>
      </c>
      <c r="I64" s="38">
        <v>0</v>
      </c>
      <c r="J64" s="39">
        <v>0</v>
      </c>
      <c r="K64" s="428">
        <f>(J64+J65+J66)/3</f>
        <v>0</v>
      </c>
      <c r="L64" s="431">
        <f>(K64+K67)/2</f>
        <v>0</v>
      </c>
      <c r="M64" s="423"/>
      <c r="N64" s="435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38">
        <v>0</v>
      </c>
      <c r="I65" s="38">
        <v>0</v>
      </c>
      <c r="J65" s="39">
        <v>0</v>
      </c>
      <c r="K65" s="429"/>
      <c r="L65" s="432"/>
      <c r="M65" s="423"/>
      <c r="N65" s="435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39">
        <v>0</v>
      </c>
      <c r="K66" s="430"/>
      <c r="L66" s="432"/>
      <c r="M66" s="423"/>
      <c r="N66" s="435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11">
        <v>0</v>
      </c>
      <c r="I67" s="11">
        <v>0</v>
      </c>
      <c r="J67" s="39">
        <v>0</v>
      </c>
      <c r="K67" s="251">
        <f>J67</f>
        <v>0</v>
      </c>
      <c r="L67" s="433"/>
      <c r="M67" s="423"/>
      <c r="N67" s="435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38">
        <v>0</v>
      </c>
      <c r="I68" s="38">
        <v>0</v>
      </c>
      <c r="J68" s="39">
        <v>0</v>
      </c>
      <c r="K68" s="428">
        <f>(J68+J69+J70)/3</f>
        <v>0</v>
      </c>
      <c r="L68" s="431">
        <f>(K68+K71)/2</f>
        <v>0</v>
      </c>
      <c r="M68" s="423"/>
      <c r="N68" s="435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38">
        <v>0</v>
      </c>
      <c r="I69" s="38">
        <v>0</v>
      </c>
      <c r="J69" s="39">
        <v>0</v>
      </c>
      <c r="K69" s="429"/>
      <c r="L69" s="432"/>
      <c r="M69" s="423"/>
      <c r="N69" s="435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39">
        <v>0</v>
      </c>
      <c r="K70" s="430"/>
      <c r="L70" s="432"/>
      <c r="M70" s="423"/>
      <c r="N70" s="435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11">
        <v>0</v>
      </c>
      <c r="I71" s="11">
        <v>0</v>
      </c>
      <c r="J71" s="39">
        <v>0</v>
      </c>
      <c r="K71" s="251">
        <f>J71</f>
        <v>0</v>
      </c>
      <c r="L71" s="433"/>
      <c r="M71" s="423"/>
      <c r="N71" s="435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38">
        <v>0</v>
      </c>
      <c r="I72" s="38">
        <v>0</v>
      </c>
      <c r="J72" s="39">
        <v>0</v>
      </c>
      <c r="K72" s="428">
        <f>(J72+J73+J74)/3</f>
        <v>0</v>
      </c>
      <c r="L72" s="431">
        <f>(K72+K75)/2</f>
        <v>0</v>
      </c>
      <c r="M72" s="423"/>
      <c r="N72" s="435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38">
        <v>0</v>
      </c>
      <c r="I73" s="38">
        <v>0</v>
      </c>
      <c r="J73" s="39">
        <v>0</v>
      </c>
      <c r="K73" s="429"/>
      <c r="L73" s="432"/>
      <c r="M73" s="423"/>
      <c r="N73" s="435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39">
        <v>0</v>
      </c>
      <c r="K74" s="430"/>
      <c r="L74" s="432"/>
      <c r="M74" s="423"/>
      <c r="N74" s="435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11">
        <v>0</v>
      </c>
      <c r="I75" s="11">
        <v>0</v>
      </c>
      <c r="J75" s="39">
        <v>0</v>
      </c>
      <c r="K75" s="251">
        <f>J75</f>
        <v>0</v>
      </c>
      <c r="L75" s="433"/>
      <c r="M75" s="423"/>
      <c r="N75" s="435"/>
    </row>
    <row r="76" spans="1:14" ht="81.75" hidden="1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38">
        <v>0</v>
      </c>
      <c r="I76" s="38">
        <v>0</v>
      </c>
      <c r="J76" s="39">
        <v>0</v>
      </c>
      <c r="K76" s="428">
        <f>(J76+J77+J78)/3</f>
        <v>0</v>
      </c>
      <c r="L76" s="431">
        <f>(K76+K79)/2</f>
        <v>0</v>
      </c>
      <c r="M76" s="423"/>
      <c r="N76" s="435"/>
    </row>
    <row r="77" spans="1:14" ht="81.75" hidden="1" customHeight="1" x14ac:dyDescent="0.25">
      <c r="A77" s="439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38">
        <v>0</v>
      </c>
      <c r="I77" s="38">
        <v>0</v>
      </c>
      <c r="J77" s="39">
        <v>0</v>
      </c>
      <c r="K77" s="429"/>
      <c r="L77" s="432"/>
      <c r="M77" s="423"/>
      <c r="N77" s="435"/>
    </row>
    <row r="78" spans="1:14" ht="81.75" hidden="1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0</v>
      </c>
      <c r="I78" s="38">
        <v>0</v>
      </c>
      <c r="J78" s="39">
        <v>0</v>
      </c>
      <c r="K78" s="430"/>
      <c r="L78" s="432"/>
      <c r="M78" s="423"/>
      <c r="N78" s="435"/>
    </row>
    <row r="79" spans="1:14" ht="31.5" hidden="1" customHeight="1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11">
        <v>0</v>
      </c>
      <c r="I79" s="11">
        <v>0</v>
      </c>
      <c r="J79" s="39">
        <v>0</v>
      </c>
      <c r="K79" s="251">
        <f>J79</f>
        <v>0</v>
      </c>
      <c r="L79" s="433"/>
      <c r="M79" s="423"/>
      <c r="N79" s="435"/>
    </row>
    <row r="80" spans="1:14" ht="81.75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38">
        <v>100</v>
      </c>
      <c r="I80" s="38">
        <v>100</v>
      </c>
      <c r="J80" s="39">
        <f>IF(I80/H80*100&gt;100,100,I80/H80*100)</f>
        <v>100</v>
      </c>
      <c r="K80" s="428">
        <f>(J80+J81)/2</f>
        <v>100</v>
      </c>
      <c r="L80" s="431">
        <f>(K80+K83)/2</f>
        <v>100</v>
      </c>
      <c r="M80" s="423"/>
      <c r="N80" s="435"/>
    </row>
    <row r="81" spans="1:14" ht="81.75" customHeight="1" x14ac:dyDescent="0.25">
      <c r="A81" s="439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38">
        <v>100</v>
      </c>
      <c r="I81" s="38">
        <v>100</v>
      </c>
      <c r="J81" s="39">
        <f>IF(I81/H81*100&gt;100,100,I81/H81*100)</f>
        <v>100</v>
      </c>
      <c r="K81" s="429"/>
      <c r="L81" s="432"/>
      <c r="M81" s="423"/>
      <c r="N81" s="435"/>
    </row>
    <row r="82" spans="1:14" ht="81.75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/>
      <c r="I82" s="38"/>
      <c r="J82" s="39"/>
      <c r="K82" s="430"/>
      <c r="L82" s="432"/>
      <c r="M82" s="423"/>
      <c r="N82" s="435"/>
    </row>
    <row r="83" spans="1:14" ht="31.5" customHeight="1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11">
        <v>0.44444444444444442</v>
      </c>
      <c r="I83" s="11">
        <v>0.44444444444444442</v>
      </c>
      <c r="J83" s="39">
        <f>IF(I83/H83*100&gt;100,100,I83/H83*100)</f>
        <v>100</v>
      </c>
      <c r="K83" s="251">
        <f>J83</f>
        <v>100</v>
      </c>
      <c r="L83" s="433"/>
      <c r="M83" s="423"/>
      <c r="N83" s="435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38">
        <v>0</v>
      </c>
      <c r="I84" s="38">
        <v>0</v>
      </c>
      <c r="J84" s="39">
        <v>0</v>
      </c>
      <c r="K84" s="428">
        <f>(J84+J85+J86)/3</f>
        <v>0</v>
      </c>
      <c r="L84" s="431">
        <f>(K84+K87)/2</f>
        <v>0</v>
      </c>
      <c r="M84" s="423"/>
      <c r="N84" s="435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38">
        <v>0</v>
      </c>
      <c r="I85" s="38">
        <v>0</v>
      </c>
      <c r="J85" s="39">
        <v>0</v>
      </c>
      <c r="K85" s="429"/>
      <c r="L85" s="432"/>
      <c r="M85" s="423"/>
      <c r="N85" s="435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39">
        <v>0</v>
      </c>
      <c r="K86" s="430"/>
      <c r="L86" s="432"/>
      <c r="M86" s="423"/>
      <c r="N86" s="435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11">
        <v>0</v>
      </c>
      <c r="I87" s="11">
        <v>0</v>
      </c>
      <c r="J87" s="39">
        <v>0</v>
      </c>
      <c r="K87" s="251">
        <f>J87</f>
        <v>0</v>
      </c>
      <c r="L87" s="433"/>
      <c r="M87" s="423"/>
      <c r="N87" s="435"/>
    </row>
    <row r="88" spans="1:14" ht="81.75" hidden="1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38">
        <v>0</v>
      </c>
      <c r="I88" s="38">
        <v>0</v>
      </c>
      <c r="J88" s="39">
        <v>0</v>
      </c>
      <c r="K88" s="428">
        <f>(J88+J89+J90)/3</f>
        <v>0</v>
      </c>
      <c r="L88" s="431">
        <f>(K88+K91)/2</f>
        <v>0</v>
      </c>
      <c r="M88" s="423"/>
      <c r="N88" s="435"/>
    </row>
    <row r="89" spans="1:14" ht="81.75" hidden="1" customHeight="1" x14ac:dyDescent="0.25">
      <c r="A89" s="439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38">
        <v>0</v>
      </c>
      <c r="I89" s="38">
        <v>0</v>
      </c>
      <c r="J89" s="39">
        <v>0</v>
      </c>
      <c r="K89" s="429"/>
      <c r="L89" s="432"/>
      <c r="M89" s="423"/>
      <c r="N89" s="435"/>
    </row>
    <row r="90" spans="1:14" ht="81.75" hidden="1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39">
        <v>0</v>
      </c>
      <c r="K90" s="430"/>
      <c r="L90" s="432"/>
      <c r="M90" s="423"/>
      <c r="N90" s="435"/>
    </row>
    <row r="91" spans="1:14" ht="31.5" hidden="1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11">
        <v>0</v>
      </c>
      <c r="I91" s="11">
        <v>0</v>
      </c>
      <c r="J91" s="39">
        <v>0</v>
      </c>
      <c r="K91" s="251">
        <f>J91</f>
        <v>0</v>
      </c>
      <c r="L91" s="433"/>
      <c r="M91" s="423"/>
      <c r="N91" s="435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38">
        <v>100</v>
      </c>
      <c r="I92" s="38">
        <v>100</v>
      </c>
      <c r="J92" s="39">
        <f t="shared" ref="J92:J99" si="3">IF(I92/H92*100&gt;100,100,I92/H92*100)</f>
        <v>100</v>
      </c>
      <c r="K92" s="428">
        <f>(J92+J93)/2</f>
        <v>100</v>
      </c>
      <c r="L92" s="431">
        <f>(K92+K95)/2</f>
        <v>100</v>
      </c>
      <c r="M92" s="423"/>
      <c r="N92" s="435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38">
        <v>100</v>
      </c>
      <c r="I93" s="38">
        <v>100</v>
      </c>
      <c r="J93" s="39">
        <f t="shared" si="3"/>
        <v>100</v>
      </c>
      <c r="K93" s="429"/>
      <c r="L93" s="432"/>
      <c r="M93" s="423"/>
      <c r="N93" s="435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/>
      <c r="I94" s="38"/>
      <c r="J94" s="39"/>
      <c r="K94" s="430"/>
      <c r="L94" s="432"/>
      <c r="M94" s="423"/>
      <c r="N94" s="435"/>
    </row>
    <row r="95" spans="1:14" ht="31.5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11">
        <v>6.8888888888888893</v>
      </c>
      <c r="I95" s="11">
        <v>6.8888888888888893</v>
      </c>
      <c r="J95" s="39">
        <f t="shared" si="3"/>
        <v>100</v>
      </c>
      <c r="K95" s="251">
        <f>J95</f>
        <v>100</v>
      </c>
      <c r="L95" s="433"/>
      <c r="M95" s="423"/>
      <c r="N95" s="435"/>
    </row>
    <row r="96" spans="1:14" ht="81.75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38">
        <v>100</v>
      </c>
      <c r="I96" s="38">
        <v>100</v>
      </c>
      <c r="J96" s="39">
        <f t="shared" si="3"/>
        <v>100</v>
      </c>
      <c r="K96" s="428">
        <f>(J96+J97+J98)/3</f>
        <v>100</v>
      </c>
      <c r="L96" s="431">
        <f>(K96+K99)/2</f>
        <v>100</v>
      </c>
      <c r="M96" s="423"/>
      <c r="N96" s="435"/>
    </row>
    <row r="97" spans="1:14" ht="81.75" customHeight="1" x14ac:dyDescent="0.25">
      <c r="A97" s="439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38">
        <v>100</v>
      </c>
      <c r="I97" s="38">
        <v>100</v>
      </c>
      <c r="J97" s="39">
        <f t="shared" si="3"/>
        <v>100</v>
      </c>
      <c r="K97" s="429"/>
      <c r="L97" s="432"/>
      <c r="M97" s="423"/>
      <c r="N97" s="435"/>
    </row>
    <row r="98" spans="1:14" ht="81.75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>
        <v>100</v>
      </c>
      <c r="I98" s="38">
        <v>100</v>
      </c>
      <c r="J98" s="39">
        <f t="shared" si="3"/>
        <v>100</v>
      </c>
      <c r="K98" s="430"/>
      <c r="L98" s="432"/>
      <c r="M98" s="423"/>
      <c r="N98" s="435"/>
    </row>
    <row r="99" spans="1:14" ht="31.5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11">
        <v>4</v>
      </c>
      <c r="I99" s="11">
        <v>4</v>
      </c>
      <c r="J99" s="39">
        <f t="shared" si="3"/>
        <v>100</v>
      </c>
      <c r="K99" s="251">
        <f>J99</f>
        <v>100</v>
      </c>
      <c r="L99" s="433"/>
      <c r="M99" s="423"/>
      <c r="N99" s="435"/>
    </row>
    <row r="100" spans="1:14" ht="81.75" hidden="1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38">
        <v>0</v>
      </c>
      <c r="I100" s="38">
        <v>0</v>
      </c>
      <c r="J100" s="39">
        <v>0</v>
      </c>
      <c r="K100" s="428">
        <f>(J100+J101+J102)/3</f>
        <v>0</v>
      </c>
      <c r="L100" s="431">
        <f>(K100+K103)/2</f>
        <v>0</v>
      </c>
      <c r="M100" s="423"/>
      <c r="N100" s="435"/>
    </row>
    <row r="101" spans="1:14" ht="81.75" hidden="1" customHeight="1" x14ac:dyDescent="0.25">
      <c r="A101" s="439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38">
        <v>0</v>
      </c>
      <c r="I101" s="38">
        <v>0</v>
      </c>
      <c r="J101" s="39">
        <v>0</v>
      </c>
      <c r="K101" s="429"/>
      <c r="L101" s="432"/>
      <c r="M101" s="423"/>
      <c r="N101" s="435"/>
    </row>
    <row r="102" spans="1:14" ht="81.75" hidden="1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0</v>
      </c>
      <c r="I102" s="38">
        <v>0</v>
      </c>
      <c r="J102" s="39">
        <v>0</v>
      </c>
      <c r="K102" s="430"/>
      <c r="L102" s="432"/>
      <c r="M102" s="423"/>
      <c r="N102" s="435"/>
    </row>
    <row r="103" spans="1:14" ht="31.5" hidden="1" customHeight="1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11">
        <v>0</v>
      </c>
      <c r="I103" s="11">
        <v>0</v>
      </c>
      <c r="J103" s="39">
        <v>0</v>
      </c>
      <c r="K103" s="251">
        <f>J103</f>
        <v>0</v>
      </c>
      <c r="L103" s="433"/>
      <c r="M103" s="423"/>
      <c r="N103" s="435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38">
        <v>0</v>
      </c>
      <c r="I104" s="38">
        <v>0</v>
      </c>
      <c r="J104" s="39">
        <v>0</v>
      </c>
      <c r="K104" s="428">
        <f>(J104+J105+J106)/3</f>
        <v>0</v>
      </c>
      <c r="L104" s="431">
        <f>(K104+K107)/2</f>
        <v>0</v>
      </c>
      <c r="M104" s="423"/>
      <c r="N104" s="435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38">
        <v>0</v>
      </c>
      <c r="I105" s="38">
        <v>0</v>
      </c>
      <c r="J105" s="39">
        <v>0</v>
      </c>
      <c r="K105" s="429"/>
      <c r="L105" s="432"/>
      <c r="M105" s="423"/>
      <c r="N105" s="435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39">
        <v>0</v>
      </c>
      <c r="K106" s="430"/>
      <c r="L106" s="432"/>
      <c r="M106" s="423"/>
      <c r="N106" s="435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11">
        <v>0</v>
      </c>
      <c r="I107" s="11">
        <v>0</v>
      </c>
      <c r="J107" s="39">
        <v>0</v>
      </c>
      <c r="K107" s="251">
        <f>J107</f>
        <v>0</v>
      </c>
      <c r="L107" s="433"/>
      <c r="M107" s="423"/>
      <c r="N107" s="435"/>
    </row>
    <row r="108" spans="1:14" ht="81.75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38">
        <v>100</v>
      </c>
      <c r="I108" s="38">
        <v>100</v>
      </c>
      <c r="J108" s="39">
        <f>IF(I108/H108*100&gt;100,100,I108/H108*100)</f>
        <v>100</v>
      </c>
      <c r="K108" s="428">
        <f>(J108+J109+J110)/3</f>
        <v>100</v>
      </c>
      <c r="L108" s="431">
        <f>(K108+K111)/2</f>
        <v>100</v>
      </c>
      <c r="M108" s="423"/>
      <c r="N108" s="435"/>
    </row>
    <row r="109" spans="1:14" ht="81.75" customHeight="1" x14ac:dyDescent="0.25">
      <c r="A109" s="439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38">
        <v>100</v>
      </c>
      <c r="I109" s="38">
        <v>100</v>
      </c>
      <c r="J109" s="39">
        <f>IF(I109/H109*100&gt;100,100,I109/H109*100)</f>
        <v>100</v>
      </c>
      <c r="K109" s="429"/>
      <c r="L109" s="432"/>
      <c r="M109" s="423"/>
      <c r="N109" s="435"/>
    </row>
    <row r="110" spans="1:14" ht="8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100</v>
      </c>
      <c r="I110" s="38">
        <v>100</v>
      </c>
      <c r="J110" s="39">
        <f>IF(I110/H110*100&gt;100,100,I110/H110*100)</f>
        <v>100</v>
      </c>
      <c r="K110" s="430"/>
      <c r="L110" s="432"/>
      <c r="M110" s="423"/>
      <c r="N110" s="435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11">
        <v>56.111111111111114</v>
      </c>
      <c r="I111" s="11">
        <v>56.666666666666664</v>
      </c>
      <c r="J111" s="39">
        <f>IF(I111/H111*100&gt;100,100,I111/H111*100)</f>
        <v>100</v>
      </c>
      <c r="K111" s="251">
        <f>J111</f>
        <v>100</v>
      </c>
      <c r="L111" s="433"/>
      <c r="M111" s="423"/>
      <c r="N111" s="435"/>
    </row>
    <row r="112" spans="1:14" ht="81.75" hidden="1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38">
        <v>0</v>
      </c>
      <c r="I112" s="38">
        <v>0</v>
      </c>
      <c r="J112" s="39">
        <v>0</v>
      </c>
      <c r="K112" s="428">
        <f>(J112+J113+J114)/3</f>
        <v>0</v>
      </c>
      <c r="L112" s="431">
        <f>(K112+K115)/2</f>
        <v>0</v>
      </c>
      <c r="M112" s="423"/>
      <c r="N112" s="435"/>
    </row>
    <row r="113" spans="1:14" ht="81.75" hidden="1" customHeight="1" x14ac:dyDescent="0.25">
      <c r="A113" s="439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38">
        <v>0</v>
      </c>
      <c r="I113" s="38">
        <v>0</v>
      </c>
      <c r="J113" s="39">
        <v>0</v>
      </c>
      <c r="K113" s="429"/>
      <c r="L113" s="432"/>
      <c r="M113" s="423"/>
      <c r="N113" s="435"/>
    </row>
    <row r="114" spans="1:14" ht="81.75" hidden="1" customHeight="1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0</v>
      </c>
      <c r="I114" s="38">
        <v>0</v>
      </c>
      <c r="J114" s="39">
        <v>0</v>
      </c>
      <c r="K114" s="430"/>
      <c r="L114" s="432"/>
      <c r="M114" s="423"/>
      <c r="N114" s="435"/>
    </row>
    <row r="115" spans="1:14" ht="31.5" hidden="1" customHeight="1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11">
        <v>0</v>
      </c>
      <c r="I115" s="11">
        <v>0</v>
      </c>
      <c r="J115" s="39">
        <v>0</v>
      </c>
      <c r="K115" s="251">
        <f>J115</f>
        <v>0</v>
      </c>
      <c r="L115" s="433"/>
      <c r="M115" s="423"/>
      <c r="N115" s="435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38">
        <v>0</v>
      </c>
      <c r="I116" s="38">
        <v>0</v>
      </c>
      <c r="J116" s="39">
        <v>0</v>
      </c>
      <c r="K116" s="428">
        <f>(J116+J117+J118)/3</f>
        <v>0</v>
      </c>
      <c r="L116" s="431">
        <f>(K116+K119)/2</f>
        <v>0</v>
      </c>
      <c r="M116" s="423"/>
      <c r="N116" s="435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38">
        <v>0</v>
      </c>
      <c r="I117" s="38">
        <v>0</v>
      </c>
      <c r="J117" s="39">
        <v>0</v>
      </c>
      <c r="K117" s="429"/>
      <c r="L117" s="432"/>
      <c r="M117" s="423"/>
      <c r="N117" s="435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39">
        <v>0</v>
      </c>
      <c r="K118" s="430"/>
      <c r="L118" s="432"/>
      <c r="M118" s="423"/>
      <c r="N118" s="435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11">
        <v>0</v>
      </c>
      <c r="I119" s="11">
        <v>0</v>
      </c>
      <c r="J119" s="39">
        <v>0</v>
      </c>
      <c r="K119" s="251">
        <f>J119</f>
        <v>0</v>
      </c>
      <c r="L119" s="433"/>
      <c r="M119" s="423"/>
      <c r="N119" s="435"/>
    </row>
    <row r="120" spans="1:14" ht="81.75" hidden="1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38">
        <v>0</v>
      </c>
      <c r="I120" s="38">
        <v>0</v>
      </c>
      <c r="J120" s="39">
        <v>0</v>
      </c>
      <c r="K120" s="428">
        <f>(J120+J121+J122)/3</f>
        <v>0</v>
      </c>
      <c r="L120" s="431">
        <f>(K120+K123)/2</f>
        <v>0</v>
      </c>
      <c r="M120" s="423"/>
      <c r="N120" s="435"/>
    </row>
    <row r="121" spans="1:14" ht="81.75" hidden="1" customHeight="1" x14ac:dyDescent="0.25">
      <c r="A121" s="439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38">
        <v>0</v>
      </c>
      <c r="I121" s="38">
        <v>0</v>
      </c>
      <c r="J121" s="39">
        <v>0</v>
      </c>
      <c r="K121" s="429"/>
      <c r="L121" s="432"/>
      <c r="M121" s="423"/>
      <c r="N121" s="435"/>
    </row>
    <row r="122" spans="1:14" ht="81.75" hidden="1" customHeight="1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>
        <v>0</v>
      </c>
      <c r="I122" s="38">
        <v>0</v>
      </c>
      <c r="J122" s="39">
        <v>0</v>
      </c>
      <c r="K122" s="430"/>
      <c r="L122" s="432"/>
      <c r="M122" s="423"/>
      <c r="N122" s="435"/>
    </row>
    <row r="123" spans="1:14" ht="31.5" hidden="1" customHeight="1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11">
        <v>0</v>
      </c>
      <c r="I123" s="11">
        <v>0</v>
      </c>
      <c r="J123" s="39">
        <v>0</v>
      </c>
      <c r="K123" s="251">
        <f>J123</f>
        <v>0</v>
      </c>
      <c r="L123" s="433"/>
      <c r="M123" s="423"/>
      <c r="N123" s="435"/>
    </row>
    <row r="124" spans="1:14" ht="81.75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38">
        <v>100</v>
      </c>
      <c r="I124" s="38">
        <v>100</v>
      </c>
      <c r="J124" s="39">
        <f>IF(I124/H124*100&gt;100,100,I124/H124*100)</f>
        <v>100</v>
      </c>
      <c r="K124" s="428">
        <f>(J124+J125+J126)/3</f>
        <v>100</v>
      </c>
      <c r="L124" s="431">
        <f>(K124+K127)/2</f>
        <v>100</v>
      </c>
      <c r="M124" s="423"/>
      <c r="N124" s="435"/>
    </row>
    <row r="125" spans="1:14" ht="81.75" customHeight="1" x14ac:dyDescent="0.25">
      <c r="A125" s="439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38">
        <v>100</v>
      </c>
      <c r="I125" s="38">
        <v>100</v>
      </c>
      <c r="J125" s="39">
        <f>IF(I125/H125*100&gt;100,100,I125/H125*100)</f>
        <v>100</v>
      </c>
      <c r="K125" s="429"/>
      <c r="L125" s="432"/>
      <c r="M125" s="423"/>
      <c r="N125" s="435"/>
    </row>
    <row r="126" spans="1:14" ht="81.75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>
        <v>100</v>
      </c>
      <c r="I126" s="38">
        <v>100</v>
      </c>
      <c r="J126" s="39">
        <f>IF(I126/H126*100&gt;100,100,I126/H126*100)</f>
        <v>100</v>
      </c>
      <c r="K126" s="430"/>
      <c r="L126" s="432"/>
      <c r="M126" s="423"/>
      <c r="N126" s="435"/>
    </row>
    <row r="127" spans="1:14" ht="31.5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11">
        <v>0.55555555555555558</v>
      </c>
      <c r="I127" s="11">
        <v>0.55555555555555558</v>
      </c>
      <c r="J127" s="39">
        <f>IF(I127/H127*100&gt;100,100,I127/H127*100)</f>
        <v>100</v>
      </c>
      <c r="K127" s="251">
        <f>J127</f>
        <v>100</v>
      </c>
      <c r="L127" s="433"/>
      <c r="M127" s="423"/>
      <c r="N127" s="435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38">
        <v>0</v>
      </c>
      <c r="I128" s="38">
        <v>0</v>
      </c>
      <c r="J128" s="39">
        <v>0</v>
      </c>
      <c r="K128" s="428">
        <f>(J128+J129+J130)/3</f>
        <v>0</v>
      </c>
      <c r="L128" s="431">
        <f>(K128+K131)/2</f>
        <v>0</v>
      </c>
      <c r="M128" s="423"/>
      <c r="N128" s="435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38">
        <v>0</v>
      </c>
      <c r="I129" s="38">
        <v>0</v>
      </c>
      <c r="J129" s="39">
        <v>0</v>
      </c>
      <c r="K129" s="429"/>
      <c r="L129" s="432"/>
      <c r="M129" s="423"/>
      <c r="N129" s="435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39">
        <v>0</v>
      </c>
      <c r="K130" s="430"/>
      <c r="L130" s="432"/>
      <c r="M130" s="423"/>
      <c r="N130" s="435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11">
        <v>0</v>
      </c>
      <c r="I131" s="11">
        <v>0</v>
      </c>
      <c r="J131" s="39">
        <v>0</v>
      </c>
      <c r="K131" s="251">
        <f>J131</f>
        <v>0</v>
      </c>
      <c r="L131" s="433"/>
      <c r="M131" s="423"/>
      <c r="N131" s="435"/>
    </row>
    <row r="132" spans="1:14" ht="81.75" hidden="1" customHeight="1" x14ac:dyDescent="0.25">
      <c r="A132" s="439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38">
        <v>0</v>
      </c>
      <c r="I132" s="38">
        <v>0</v>
      </c>
      <c r="J132" s="39">
        <v>0</v>
      </c>
      <c r="K132" s="428">
        <f>(J132+J133+J134)/3</f>
        <v>0</v>
      </c>
      <c r="L132" s="431">
        <f>(K132+K135)/2</f>
        <v>0</v>
      </c>
      <c r="M132" s="423"/>
      <c r="N132" s="435"/>
    </row>
    <row r="133" spans="1:14" ht="81.75" hidden="1" customHeight="1" x14ac:dyDescent="0.25">
      <c r="A133" s="439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38">
        <v>0</v>
      </c>
      <c r="I133" s="38">
        <v>0</v>
      </c>
      <c r="J133" s="39">
        <v>0</v>
      </c>
      <c r="K133" s="429"/>
      <c r="L133" s="432"/>
      <c r="M133" s="423"/>
      <c r="N133" s="435"/>
    </row>
    <row r="134" spans="1:14" ht="81.75" hidden="1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>
        <v>0</v>
      </c>
      <c r="I134" s="38">
        <v>0</v>
      </c>
      <c r="J134" s="39">
        <v>0</v>
      </c>
      <c r="K134" s="430"/>
      <c r="L134" s="432"/>
      <c r="M134" s="423"/>
      <c r="N134" s="435"/>
    </row>
    <row r="135" spans="1:14" ht="31.5" hidden="1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11">
        <v>0</v>
      </c>
      <c r="I135" s="11">
        <v>0</v>
      </c>
      <c r="J135" s="39">
        <v>0</v>
      </c>
      <c r="K135" s="251">
        <f>J135</f>
        <v>0</v>
      </c>
      <c r="L135" s="433"/>
      <c r="M135" s="423"/>
      <c r="N135" s="435"/>
    </row>
    <row r="136" spans="1:14" ht="81.75" hidden="1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38">
        <v>0</v>
      </c>
      <c r="I136" s="38">
        <v>0</v>
      </c>
      <c r="J136" s="39">
        <v>0</v>
      </c>
      <c r="K136" s="428">
        <f>(J136+J137+J138)/3</f>
        <v>0</v>
      </c>
      <c r="L136" s="431">
        <f>(K136+K139)/2</f>
        <v>0</v>
      </c>
      <c r="M136" s="423"/>
      <c r="N136" s="435"/>
    </row>
    <row r="137" spans="1:14" ht="81.75" hidden="1" customHeight="1" x14ac:dyDescent="0.25">
      <c r="A137" s="439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38">
        <v>0</v>
      </c>
      <c r="I137" s="38">
        <v>0</v>
      </c>
      <c r="J137" s="39">
        <v>0</v>
      </c>
      <c r="K137" s="429"/>
      <c r="L137" s="432"/>
      <c r="M137" s="423"/>
      <c r="N137" s="435"/>
    </row>
    <row r="138" spans="1:14" ht="81.75" hidden="1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>
        <v>0</v>
      </c>
      <c r="I138" s="38">
        <v>0</v>
      </c>
      <c r="J138" s="39">
        <v>0</v>
      </c>
      <c r="K138" s="430"/>
      <c r="L138" s="432"/>
      <c r="M138" s="423"/>
      <c r="N138" s="435"/>
    </row>
    <row r="139" spans="1:14" ht="31.5" hidden="1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11">
        <v>0</v>
      </c>
      <c r="I139" s="11">
        <v>0</v>
      </c>
      <c r="J139" s="39">
        <v>0</v>
      </c>
      <c r="K139" s="251">
        <f>J139</f>
        <v>0</v>
      </c>
      <c r="L139" s="433"/>
      <c r="M139" s="423"/>
      <c r="N139" s="435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38">
        <v>0</v>
      </c>
      <c r="I140" s="38">
        <v>0</v>
      </c>
      <c r="J140" s="39">
        <v>0</v>
      </c>
      <c r="K140" s="428">
        <f>(J140+J141+J142)/3</f>
        <v>0</v>
      </c>
      <c r="L140" s="431">
        <f>(K140+K143)/2</f>
        <v>0</v>
      </c>
      <c r="M140" s="423"/>
      <c r="N140" s="435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38">
        <v>0</v>
      </c>
      <c r="I141" s="38">
        <v>0</v>
      </c>
      <c r="J141" s="39">
        <v>0</v>
      </c>
      <c r="K141" s="429"/>
      <c r="L141" s="432"/>
      <c r="M141" s="423"/>
      <c r="N141" s="435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39">
        <v>0</v>
      </c>
      <c r="K142" s="430"/>
      <c r="L142" s="432"/>
      <c r="M142" s="423"/>
      <c r="N142" s="435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11">
        <v>0</v>
      </c>
      <c r="I143" s="11">
        <v>0</v>
      </c>
      <c r="J143" s="39">
        <v>0</v>
      </c>
      <c r="K143" s="251">
        <f>J143</f>
        <v>0</v>
      </c>
      <c r="L143" s="433"/>
      <c r="M143" s="423"/>
      <c r="N143" s="435"/>
    </row>
    <row r="144" spans="1:14" ht="81.75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38">
        <v>100</v>
      </c>
      <c r="I144" s="38">
        <v>100</v>
      </c>
      <c r="J144" s="39">
        <f>IF(I144/H144*100&gt;100,100,I144/H144*100)</f>
        <v>100</v>
      </c>
      <c r="K144" s="428">
        <f>(J144+J145)/2</f>
        <v>100</v>
      </c>
      <c r="L144" s="431">
        <f>(K144+K147)/2</f>
        <v>100</v>
      </c>
      <c r="M144" s="423"/>
      <c r="N144" s="435"/>
    </row>
    <row r="145" spans="1:14" ht="81.75" customHeight="1" x14ac:dyDescent="0.25">
      <c r="A145" s="439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38">
        <v>100</v>
      </c>
      <c r="I145" s="38">
        <v>100</v>
      </c>
      <c r="J145" s="39">
        <f>IF(I145/H145*100&gt;100,100,I145/H145*100)</f>
        <v>100</v>
      </c>
      <c r="K145" s="429"/>
      <c r="L145" s="432"/>
      <c r="M145" s="423"/>
      <c r="N145" s="435"/>
    </row>
    <row r="146" spans="1:14" ht="81.75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/>
      <c r="I146" s="38"/>
      <c r="J146" s="39"/>
      <c r="K146" s="430"/>
      <c r="L146" s="432"/>
      <c r="M146" s="423"/>
      <c r="N146" s="435"/>
    </row>
    <row r="147" spans="1:14" ht="31.5" customHeight="1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11">
        <v>0.88888888888888884</v>
      </c>
      <c r="I147" s="11">
        <v>0.88888888888888884</v>
      </c>
      <c r="J147" s="39">
        <f>IF(I147/H147*100&gt;100,100,I147/H147*100)</f>
        <v>100</v>
      </c>
      <c r="K147" s="251">
        <f>J147</f>
        <v>100</v>
      </c>
      <c r="L147" s="433"/>
      <c r="M147" s="423"/>
      <c r="N147" s="435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39">
        <v>0</v>
      </c>
      <c r="K148" s="428">
        <f>(J148+J149+J150)/3</f>
        <v>0</v>
      </c>
      <c r="L148" s="431">
        <f>(K148+K151)/2</f>
        <v>0</v>
      </c>
      <c r="M148" s="423"/>
      <c r="N148" s="435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39">
        <v>0</v>
      </c>
      <c r="K149" s="429"/>
      <c r="L149" s="432"/>
      <c r="M149" s="423"/>
      <c r="N149" s="435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39">
        <v>0</v>
      </c>
      <c r="K150" s="430"/>
      <c r="L150" s="432"/>
      <c r="M150" s="423"/>
      <c r="N150" s="435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11">
        <v>0</v>
      </c>
      <c r="I151" s="11">
        <v>0</v>
      </c>
      <c r="J151" s="39">
        <v>0</v>
      </c>
      <c r="K151" s="251">
        <f>J151</f>
        <v>0</v>
      </c>
      <c r="L151" s="433"/>
      <c r="M151" s="423"/>
      <c r="N151" s="435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39">
        <v>0</v>
      </c>
      <c r="K152" s="428">
        <f>(J152+J153+J154)/3</f>
        <v>0</v>
      </c>
      <c r="L152" s="431">
        <f>(K152+K155)/2</f>
        <v>0</v>
      </c>
      <c r="M152" s="423"/>
      <c r="N152" s="435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39">
        <v>0</v>
      </c>
      <c r="K153" s="429"/>
      <c r="L153" s="432"/>
      <c r="M153" s="423"/>
      <c r="N153" s="435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39">
        <v>0</v>
      </c>
      <c r="K154" s="430"/>
      <c r="L154" s="432"/>
      <c r="M154" s="423"/>
      <c r="N154" s="435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11">
        <v>0</v>
      </c>
      <c r="I155" s="11">
        <v>0</v>
      </c>
      <c r="J155" s="39">
        <v>0</v>
      </c>
      <c r="K155" s="251">
        <f>J155</f>
        <v>0</v>
      </c>
      <c r="L155" s="433"/>
      <c r="M155" s="423"/>
      <c r="N155" s="435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39">
        <v>0</v>
      </c>
      <c r="K156" s="428">
        <f>(J156+J157+J158)/3</f>
        <v>0</v>
      </c>
      <c r="L156" s="431">
        <f>(K156+K159)/2</f>
        <v>0</v>
      </c>
      <c r="M156" s="423"/>
      <c r="N156" s="435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39">
        <v>0</v>
      </c>
      <c r="K157" s="429"/>
      <c r="L157" s="432"/>
      <c r="M157" s="423"/>
      <c r="N157" s="435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39">
        <v>0</v>
      </c>
      <c r="K158" s="430"/>
      <c r="L158" s="432"/>
      <c r="M158" s="423"/>
      <c r="N158" s="435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11">
        <v>0</v>
      </c>
      <c r="I159" s="11">
        <v>0</v>
      </c>
      <c r="J159" s="39">
        <v>0</v>
      </c>
      <c r="K159" s="251">
        <f>J159</f>
        <v>0</v>
      </c>
      <c r="L159" s="433"/>
      <c r="M159" s="423"/>
      <c r="N159" s="435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39">
        <v>0</v>
      </c>
      <c r="K160" s="428">
        <f>(J160+J161+J162)/3</f>
        <v>0</v>
      </c>
      <c r="L160" s="431">
        <f>(K160+K163)/2</f>
        <v>0</v>
      </c>
      <c r="M160" s="423"/>
      <c r="N160" s="435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39">
        <v>0</v>
      </c>
      <c r="K161" s="429"/>
      <c r="L161" s="432"/>
      <c r="M161" s="423"/>
      <c r="N161" s="435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39">
        <v>0</v>
      </c>
      <c r="K162" s="430"/>
      <c r="L162" s="432"/>
      <c r="M162" s="423"/>
      <c r="N162" s="435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11">
        <v>0</v>
      </c>
      <c r="I163" s="11">
        <v>0</v>
      </c>
      <c r="J163" s="39">
        <v>0</v>
      </c>
      <c r="K163" s="251">
        <f>J163</f>
        <v>0</v>
      </c>
      <c r="L163" s="433"/>
      <c r="M163" s="423"/>
      <c r="N163" s="435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39">
        <v>0</v>
      </c>
      <c r="K164" s="428">
        <f>(J164+J165+J166)/2</f>
        <v>0</v>
      </c>
      <c r="L164" s="431">
        <f>(K164+K167)/2</f>
        <v>0</v>
      </c>
      <c r="M164" s="423"/>
      <c r="N164" s="435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39">
        <v>0</v>
      </c>
      <c r="K165" s="429"/>
      <c r="L165" s="432"/>
      <c r="M165" s="423"/>
      <c r="N165" s="435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39">
        <v>0</v>
      </c>
      <c r="K166" s="430"/>
      <c r="L166" s="432"/>
      <c r="M166" s="423"/>
      <c r="N166" s="435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11">
        <v>0</v>
      </c>
      <c r="I167" s="11">
        <v>0</v>
      </c>
      <c r="J167" s="39">
        <v>0</v>
      </c>
      <c r="K167" s="251">
        <f>J167</f>
        <v>0</v>
      </c>
      <c r="L167" s="433"/>
      <c r="M167" s="423"/>
      <c r="N167" s="435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39">
        <v>0</v>
      </c>
      <c r="K168" s="428">
        <f>(J168+J169+J170)/2</f>
        <v>0</v>
      </c>
      <c r="L168" s="431">
        <f>(K168+K171)/2</f>
        <v>0</v>
      </c>
      <c r="M168" s="423"/>
      <c r="N168" s="435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39">
        <v>0</v>
      </c>
      <c r="K169" s="429"/>
      <c r="L169" s="432"/>
      <c r="M169" s="423"/>
      <c r="N169" s="435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39">
        <v>0</v>
      </c>
      <c r="K170" s="430"/>
      <c r="L170" s="432"/>
      <c r="M170" s="423"/>
      <c r="N170" s="435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11">
        <v>0</v>
      </c>
      <c r="I171" s="11">
        <v>0</v>
      </c>
      <c r="J171" s="39">
        <v>0</v>
      </c>
      <c r="K171" s="251">
        <f>J171</f>
        <v>0</v>
      </c>
      <c r="L171" s="433"/>
      <c r="M171" s="423"/>
      <c r="N171" s="435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39">
        <v>0</v>
      </c>
      <c r="K172" s="428">
        <f>(J172+J173+J174)/3</f>
        <v>0</v>
      </c>
      <c r="L172" s="431">
        <f>(K172+K175)/2</f>
        <v>0</v>
      </c>
      <c r="M172" s="423"/>
      <c r="N172" s="435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39">
        <v>0</v>
      </c>
      <c r="K173" s="429"/>
      <c r="L173" s="432"/>
      <c r="M173" s="423"/>
      <c r="N173" s="435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39">
        <v>0</v>
      </c>
      <c r="K174" s="430"/>
      <c r="L174" s="432"/>
      <c r="M174" s="423"/>
      <c r="N174" s="435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11">
        <v>0</v>
      </c>
      <c r="I175" s="11">
        <v>0</v>
      </c>
      <c r="J175" s="39">
        <v>0</v>
      </c>
      <c r="K175" s="251">
        <f>J175</f>
        <v>0</v>
      </c>
      <c r="L175" s="433"/>
      <c r="M175" s="423"/>
      <c r="N175" s="435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39">
        <v>0</v>
      </c>
      <c r="K176" s="428">
        <f>(J176+J177+J178)/3</f>
        <v>0</v>
      </c>
      <c r="L176" s="431">
        <f>(K176+K179)/2</f>
        <v>0</v>
      </c>
      <c r="M176" s="423"/>
      <c r="N176" s="435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39">
        <v>0</v>
      </c>
      <c r="K177" s="429"/>
      <c r="L177" s="432"/>
      <c r="M177" s="423"/>
      <c r="N177" s="435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39">
        <v>0</v>
      </c>
      <c r="K178" s="430"/>
      <c r="L178" s="432"/>
      <c r="M178" s="423"/>
      <c r="N178" s="435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11">
        <v>0</v>
      </c>
      <c r="I179" s="11">
        <v>0</v>
      </c>
      <c r="J179" s="39">
        <v>0</v>
      </c>
      <c r="K179" s="251">
        <f>J179</f>
        <v>0</v>
      </c>
      <c r="L179" s="433"/>
      <c r="M179" s="423"/>
      <c r="N179" s="435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39">
        <v>0</v>
      </c>
      <c r="K180" s="428">
        <f>(J180+J181+J182)/3</f>
        <v>0</v>
      </c>
      <c r="L180" s="28"/>
      <c r="M180" s="423"/>
      <c r="N180" s="435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39">
        <v>0</v>
      </c>
      <c r="K181" s="429"/>
      <c r="L181" s="28"/>
      <c r="M181" s="423"/>
      <c r="N181" s="435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39">
        <v>0</v>
      </c>
      <c r="K182" s="430"/>
      <c r="L182" s="28"/>
      <c r="M182" s="423"/>
      <c r="N182" s="435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11">
        <v>0</v>
      </c>
      <c r="I183" s="11">
        <v>0</v>
      </c>
      <c r="J183" s="39">
        <v>0</v>
      </c>
      <c r="K183" s="251">
        <f>J183</f>
        <v>0</v>
      </c>
      <c r="L183" s="251">
        <f>(K180+K183)/2</f>
        <v>0</v>
      </c>
      <c r="M183" s="423"/>
      <c r="N183" s="435"/>
    </row>
    <row r="184" spans="1:14" ht="81.75" hidden="1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0</v>
      </c>
      <c r="I184" s="38">
        <v>0</v>
      </c>
      <c r="J184" s="39">
        <v>0</v>
      </c>
      <c r="K184" s="428">
        <f>(J184+J185+J186)/3</f>
        <v>0</v>
      </c>
      <c r="L184" s="431">
        <f>(K184+K187)/2</f>
        <v>0</v>
      </c>
      <c r="M184" s="423"/>
      <c r="N184" s="435"/>
    </row>
    <row r="185" spans="1:14" ht="81.75" hidden="1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0</v>
      </c>
      <c r="I185" s="38">
        <v>0</v>
      </c>
      <c r="J185" s="39">
        <v>0</v>
      </c>
      <c r="K185" s="429"/>
      <c r="L185" s="432"/>
      <c r="M185" s="423"/>
      <c r="N185" s="435"/>
    </row>
    <row r="186" spans="1:14" ht="81.75" hidden="1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>
        <v>0</v>
      </c>
      <c r="I186" s="38">
        <v>0</v>
      </c>
      <c r="J186" s="39">
        <v>0</v>
      </c>
      <c r="K186" s="430"/>
      <c r="L186" s="432"/>
      <c r="M186" s="423"/>
      <c r="N186" s="435"/>
    </row>
    <row r="187" spans="1:14" ht="81.75" hidden="1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11">
        <v>0</v>
      </c>
      <c r="I187" s="11">
        <v>0</v>
      </c>
      <c r="J187" s="39">
        <v>0</v>
      </c>
      <c r="K187" s="251">
        <f>J187</f>
        <v>0</v>
      </c>
      <c r="L187" s="433"/>
      <c r="M187" s="423"/>
      <c r="N187" s="435"/>
    </row>
    <row r="188" spans="1:14" ht="81.75" hidden="1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0</v>
      </c>
      <c r="I188" s="38">
        <v>0</v>
      </c>
      <c r="J188" s="39">
        <v>0</v>
      </c>
      <c r="K188" s="428">
        <f>(J188+J189+J190)/3</f>
        <v>0</v>
      </c>
      <c r="L188" s="431">
        <f>(K188+K191)/2</f>
        <v>0</v>
      </c>
      <c r="M188" s="423"/>
      <c r="N188" s="435"/>
    </row>
    <row r="189" spans="1:14" ht="81.75" hidden="1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>
        <v>0</v>
      </c>
      <c r="I189" s="38">
        <v>0</v>
      </c>
      <c r="J189" s="39">
        <v>0</v>
      </c>
      <c r="K189" s="429"/>
      <c r="L189" s="432"/>
      <c r="M189" s="423"/>
      <c r="N189" s="435"/>
    </row>
    <row r="190" spans="1:14" ht="81.75" hidden="1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>
        <v>0</v>
      </c>
      <c r="I190" s="38">
        <v>0</v>
      </c>
      <c r="J190" s="39">
        <v>0</v>
      </c>
      <c r="K190" s="430"/>
      <c r="L190" s="432"/>
      <c r="M190" s="423"/>
      <c r="N190" s="435"/>
    </row>
    <row r="191" spans="1:14" ht="81.75" hidden="1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11">
        <v>0</v>
      </c>
      <c r="I191" s="11">
        <v>0</v>
      </c>
      <c r="J191" s="39">
        <v>0</v>
      </c>
      <c r="K191" s="251">
        <f>J191</f>
        <v>0</v>
      </c>
      <c r="L191" s="433"/>
      <c r="M191" s="423"/>
      <c r="N191" s="435"/>
    </row>
    <row r="192" spans="1:14" ht="45.75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5.079643797817635</v>
      </c>
      <c r="I192" s="38">
        <v>5.7577480807506394</v>
      </c>
      <c r="J192" s="39">
        <f t="shared" ref="J192:J199" si="4">IF(I192/H192*100&gt;100,100,I192/H192*100)</f>
        <v>100</v>
      </c>
      <c r="K192" s="428">
        <f>(J192+J193+J194)/3</f>
        <v>100</v>
      </c>
      <c r="L192" s="431">
        <f>(K192+K195)/2</f>
        <v>100</v>
      </c>
      <c r="M192" s="423"/>
      <c r="N192" s="435"/>
    </row>
    <row r="193" spans="1:14" ht="81.75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100</v>
      </c>
      <c r="I193" s="38">
        <v>100</v>
      </c>
      <c r="J193" s="39">
        <f t="shared" si="4"/>
        <v>100</v>
      </c>
      <c r="K193" s="429"/>
      <c r="L193" s="432"/>
      <c r="M193" s="423"/>
      <c r="N193" s="435"/>
    </row>
    <row r="194" spans="1:14" ht="81.75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60</v>
      </c>
      <c r="I194" s="38">
        <v>63.33</v>
      </c>
      <c r="J194" s="39">
        <f t="shared" si="4"/>
        <v>100</v>
      </c>
      <c r="K194" s="430"/>
      <c r="L194" s="432"/>
      <c r="M194" s="423"/>
      <c r="N194" s="435"/>
    </row>
    <row r="195" spans="1:14" ht="45.75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11">
        <v>3705</v>
      </c>
      <c r="I195" s="11">
        <v>3713</v>
      </c>
      <c r="J195" s="39">
        <f t="shared" si="4"/>
        <v>100</v>
      </c>
      <c r="K195" s="251">
        <f>J195</f>
        <v>100</v>
      </c>
      <c r="L195" s="433"/>
      <c r="M195" s="423"/>
      <c r="N195" s="435"/>
    </row>
    <row r="196" spans="1:14" ht="81.75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10.778293019175337</v>
      </c>
      <c r="I196" s="38">
        <v>12.226329257890248</v>
      </c>
      <c r="J196" s="39">
        <f t="shared" si="4"/>
        <v>100</v>
      </c>
      <c r="K196" s="428">
        <f>(J196+J197+J198)/3</f>
        <v>99.072222222222237</v>
      </c>
      <c r="L196" s="431">
        <f>(K196+K199)/2</f>
        <v>99.536111111111126</v>
      </c>
      <c r="M196" s="423"/>
      <c r="N196" s="435"/>
    </row>
    <row r="197" spans="1:14" ht="81.75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50</v>
      </c>
      <c r="I197" s="38">
        <v>59.375</v>
      </c>
      <c r="J197" s="39">
        <f t="shared" si="4"/>
        <v>100</v>
      </c>
      <c r="K197" s="429"/>
      <c r="L197" s="432"/>
      <c r="M197" s="423"/>
      <c r="N197" s="435"/>
    </row>
    <row r="198" spans="1:14" ht="81.75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>
        <v>60</v>
      </c>
      <c r="I198" s="38">
        <v>58.33</v>
      </c>
      <c r="J198" s="39">
        <f t="shared" si="4"/>
        <v>97.216666666666669</v>
      </c>
      <c r="K198" s="430"/>
      <c r="L198" s="432"/>
      <c r="M198" s="423"/>
      <c r="N198" s="435"/>
    </row>
    <row r="199" spans="1:14" ht="81.75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11">
        <v>12582.2</v>
      </c>
      <c r="I199" s="11">
        <v>12585</v>
      </c>
      <c r="J199" s="39">
        <f t="shared" si="4"/>
        <v>100</v>
      </c>
      <c r="K199" s="251">
        <f>J199</f>
        <v>100</v>
      </c>
      <c r="L199" s="433"/>
      <c r="M199" s="423"/>
      <c r="N199" s="435"/>
    </row>
    <row r="200" spans="1:14" ht="81.75" hidden="1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0</v>
      </c>
      <c r="I200" s="38">
        <v>0</v>
      </c>
      <c r="J200" s="39">
        <v>0</v>
      </c>
      <c r="K200" s="428">
        <f>(J200+J201+J202)/3</f>
        <v>0</v>
      </c>
      <c r="L200" s="431">
        <f>(K200+K203)/2</f>
        <v>0</v>
      </c>
      <c r="M200" s="423"/>
      <c r="N200" s="435"/>
    </row>
    <row r="201" spans="1:14" ht="81.75" hidden="1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38">
        <v>0</v>
      </c>
      <c r="I201" s="38">
        <v>0</v>
      </c>
      <c r="J201" s="39">
        <v>0</v>
      </c>
      <c r="K201" s="429"/>
      <c r="L201" s="432"/>
      <c r="M201" s="423"/>
      <c r="N201" s="435"/>
    </row>
    <row r="202" spans="1:14" ht="81.75" hidden="1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38">
        <v>0</v>
      </c>
      <c r="I202" s="38">
        <v>0</v>
      </c>
      <c r="J202" s="39">
        <v>0</v>
      </c>
      <c r="K202" s="430"/>
      <c r="L202" s="432"/>
      <c r="M202" s="423"/>
      <c r="N202" s="435"/>
    </row>
    <row r="203" spans="1:14" ht="81.75" hidden="1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11">
        <v>0</v>
      </c>
      <c r="I203" s="11">
        <v>0</v>
      </c>
      <c r="J203" s="39">
        <v>0</v>
      </c>
      <c r="K203" s="251">
        <f>J203</f>
        <v>0</v>
      </c>
      <c r="L203" s="433"/>
      <c r="M203" s="423"/>
      <c r="N203" s="435"/>
    </row>
    <row r="204" spans="1:14" ht="81.75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4.0840140023337224</v>
      </c>
      <c r="I204" s="38">
        <v>4.0993206840009364</v>
      </c>
      <c r="J204" s="39">
        <f>IF(I204/H204*100&gt;100,100,I204/H204*100)</f>
        <v>100</v>
      </c>
      <c r="K204" s="428">
        <f>(J204+J205)/2</f>
        <v>100</v>
      </c>
      <c r="L204" s="431">
        <f>(K204+K207)/2</f>
        <v>99.746029186487135</v>
      </c>
      <c r="M204" s="423"/>
      <c r="N204" s="435"/>
    </row>
    <row r="205" spans="1:14" ht="81.75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50</v>
      </c>
      <c r="I205" s="38">
        <v>50</v>
      </c>
      <c r="J205" s="39">
        <f>IF(I205/H205*100&gt;100,100,I205/H205*100)</f>
        <v>100</v>
      </c>
      <c r="K205" s="429"/>
      <c r="L205" s="432"/>
      <c r="M205" s="423"/>
      <c r="N205" s="435"/>
    </row>
    <row r="206" spans="1:14" ht="81.75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/>
      <c r="I206" s="38"/>
      <c r="J206" s="39"/>
      <c r="K206" s="430"/>
      <c r="L206" s="432"/>
      <c r="M206" s="423"/>
      <c r="N206" s="435"/>
    </row>
    <row r="207" spans="1:14" ht="81.75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11">
        <v>2480.6</v>
      </c>
      <c r="I207" s="11">
        <v>2468</v>
      </c>
      <c r="J207" s="39">
        <f>IF(I207/H207*100&gt;100,100,I207/H207*100)</f>
        <v>99.492058372974284</v>
      </c>
      <c r="K207" s="251">
        <f>J207</f>
        <v>99.492058372974284</v>
      </c>
      <c r="L207" s="433"/>
      <c r="M207" s="423"/>
      <c r="N207" s="435"/>
    </row>
    <row r="208" spans="1:14" ht="88.5" hidden="1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0</v>
      </c>
      <c r="I208" s="38">
        <v>0</v>
      </c>
      <c r="J208" s="39">
        <v>0</v>
      </c>
      <c r="K208" s="428">
        <f>(J208+J209+J210)/2</f>
        <v>0</v>
      </c>
      <c r="L208" s="28"/>
      <c r="M208" s="423"/>
      <c r="N208" s="435"/>
    </row>
    <row r="209" spans="1:14" ht="72" hidden="1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0</v>
      </c>
      <c r="I209" s="38">
        <v>0</v>
      </c>
      <c r="J209" s="39">
        <v>0</v>
      </c>
      <c r="K209" s="429"/>
      <c r="L209" s="28"/>
      <c r="M209" s="423"/>
      <c r="N209" s="435"/>
    </row>
    <row r="210" spans="1:14" ht="81.75" hidden="1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>
        <v>0</v>
      </c>
      <c r="I210" s="38">
        <v>0</v>
      </c>
      <c r="J210" s="39">
        <v>0</v>
      </c>
      <c r="K210" s="430"/>
      <c r="L210" s="28"/>
      <c r="M210" s="423"/>
      <c r="N210" s="435"/>
    </row>
    <row r="211" spans="1:14" ht="60" hidden="1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11">
        <v>0</v>
      </c>
      <c r="I211" s="11">
        <v>0</v>
      </c>
      <c r="J211" s="39">
        <v>0</v>
      </c>
      <c r="K211" s="251">
        <f>J211</f>
        <v>0</v>
      </c>
      <c r="L211" s="251">
        <f>(K208+K211)/2</f>
        <v>0</v>
      </c>
      <c r="M211" s="423"/>
      <c r="N211" s="435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39">
        <v>0</v>
      </c>
      <c r="K212" s="428">
        <f>(J212+J213+J214)/3</f>
        <v>0</v>
      </c>
      <c r="L212" s="28"/>
      <c r="M212" s="423"/>
      <c r="N212" s="435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39">
        <v>0</v>
      </c>
      <c r="K213" s="429"/>
      <c r="L213" s="28"/>
      <c r="M213" s="423"/>
      <c r="N213" s="435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39">
        <v>0</v>
      </c>
      <c r="K214" s="430"/>
      <c r="L214" s="28"/>
      <c r="M214" s="423"/>
      <c r="N214" s="435"/>
    </row>
    <row r="215" spans="1:14" ht="60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11">
        <v>0</v>
      </c>
      <c r="I215" s="11">
        <v>0</v>
      </c>
      <c r="J215" s="39">
        <v>0</v>
      </c>
      <c r="K215" s="251">
        <f>J215</f>
        <v>0</v>
      </c>
      <c r="L215" s="251">
        <f>(K212+K215)/2</f>
        <v>0</v>
      </c>
      <c r="M215" s="423"/>
      <c r="N215" s="436"/>
    </row>
    <row r="216" spans="1:14" ht="16.5" customHeight="1" x14ac:dyDescent="0.25">
      <c r="K216" s="23"/>
      <c r="L216" s="23"/>
    </row>
    <row r="217" spans="1:14" x14ac:dyDescent="0.25">
      <c r="K217" s="23"/>
      <c r="L217" s="23"/>
    </row>
    <row r="218" spans="1:14" x14ac:dyDescent="0.25">
      <c r="K218" s="23"/>
      <c r="L218" s="23"/>
    </row>
    <row r="219" spans="1:14" x14ac:dyDescent="0.25">
      <c r="K219" s="23"/>
      <c r="L219" s="23"/>
    </row>
    <row r="220" spans="1:14" x14ac:dyDescent="0.25">
      <c r="A220" s="427"/>
      <c r="B220" s="427"/>
      <c r="C220" s="427"/>
      <c r="H220" s="301"/>
      <c r="I220" s="301"/>
      <c r="J220" s="296"/>
      <c r="K220" s="23"/>
      <c r="L220" s="23"/>
    </row>
    <row r="221" spans="1:14" x14ac:dyDescent="0.25">
      <c r="K221" s="23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</row>
    <row r="223" spans="1:14" x14ac:dyDescent="0.25">
      <c r="A223" s="21"/>
      <c r="B223" s="22"/>
      <c r="C223" s="21"/>
      <c r="E223" s="21"/>
      <c r="G223" s="21"/>
      <c r="K223" s="23"/>
      <c r="L223" s="23"/>
      <c r="M223" s="24"/>
    </row>
    <row r="224" spans="1:14" x14ac:dyDescent="0.25">
      <c r="A224" s="21"/>
      <c r="B224" s="22"/>
      <c r="C224" s="21"/>
      <c r="E224" s="21"/>
      <c r="K224" s="23"/>
      <c r="L224" s="23"/>
    </row>
    <row r="225" spans="1:12" x14ac:dyDescent="0.25">
      <c r="A225" s="21"/>
      <c r="B225" s="22"/>
      <c r="C225" s="21"/>
      <c r="E225" s="21"/>
      <c r="K225" s="23"/>
      <c r="L225" s="23"/>
    </row>
    <row r="226" spans="1:12" x14ac:dyDescent="0.25">
      <c r="A226" s="21"/>
      <c r="B226" s="22"/>
      <c r="C226" s="21"/>
      <c r="E226" s="21"/>
      <c r="K226" s="23"/>
      <c r="L226" s="23"/>
    </row>
    <row r="227" spans="1:12" x14ac:dyDescent="0.25">
      <c r="A227" s="21"/>
      <c r="B227" s="22" t="s">
        <v>367</v>
      </c>
      <c r="C227" s="21"/>
      <c r="E227" s="21"/>
      <c r="K227" s="23"/>
      <c r="L227" s="23"/>
    </row>
    <row r="228" spans="1:12" x14ac:dyDescent="0.25">
      <c r="K228" s="23"/>
      <c r="L228" s="23"/>
    </row>
    <row r="229" spans="1:12" x14ac:dyDescent="0.25">
      <c r="K229" s="23"/>
      <c r="L229" s="23"/>
    </row>
    <row r="230" spans="1:12" x14ac:dyDescent="0.25">
      <c r="K230" s="23"/>
      <c r="L230" s="23"/>
    </row>
    <row r="231" spans="1:12" x14ac:dyDescent="0.25">
      <c r="K231" s="23"/>
      <c r="L231" s="23"/>
    </row>
    <row r="232" spans="1:12" x14ac:dyDescent="0.25">
      <c r="K232" s="23"/>
      <c r="L232" s="23"/>
    </row>
    <row r="233" spans="1:12" x14ac:dyDescent="0.25">
      <c r="K233" s="23"/>
      <c r="L233" s="23"/>
    </row>
    <row r="234" spans="1:12" x14ac:dyDescent="0.25">
      <c r="K234" s="23"/>
      <c r="L234" s="23"/>
    </row>
    <row r="235" spans="1:12" x14ac:dyDescent="0.25">
      <c r="K235" s="23"/>
      <c r="L235" s="23"/>
    </row>
    <row r="236" spans="1:12" x14ac:dyDescent="0.25">
      <c r="K236" s="23"/>
      <c r="L236" s="23"/>
    </row>
    <row r="237" spans="1:12" x14ac:dyDescent="0.25">
      <c r="K237" s="23"/>
      <c r="L237" s="23"/>
    </row>
    <row r="238" spans="1:12" x14ac:dyDescent="0.25">
      <c r="K238" s="23"/>
      <c r="L238" s="23"/>
    </row>
    <row r="239" spans="1:12" x14ac:dyDescent="0.25">
      <c r="K239" s="23"/>
      <c r="L239" s="23"/>
    </row>
    <row r="240" spans="1:12" x14ac:dyDescent="0.25">
      <c r="K240" s="23"/>
      <c r="L240" s="23"/>
    </row>
    <row r="241" spans="11:12" x14ac:dyDescent="0.25">
      <c r="K241" s="23"/>
      <c r="L241" s="23"/>
    </row>
    <row r="242" spans="11:12" x14ac:dyDescent="0.25">
      <c r="K242" s="23"/>
      <c r="L242" s="23"/>
    </row>
    <row r="243" spans="11:12" x14ac:dyDescent="0.25">
      <c r="K243" s="23"/>
      <c r="L243" s="23"/>
    </row>
    <row r="244" spans="11:12" x14ac:dyDescent="0.25">
      <c r="K244" s="23"/>
      <c r="L244" s="23"/>
    </row>
    <row r="245" spans="11:12" x14ac:dyDescent="0.25">
      <c r="K245" s="23"/>
      <c r="L245" s="23"/>
    </row>
    <row r="246" spans="11:12" x14ac:dyDescent="0.25">
      <c r="K246" s="23"/>
      <c r="L246" s="23"/>
    </row>
    <row r="247" spans="11:12" x14ac:dyDescent="0.25">
      <c r="K247" s="23"/>
      <c r="L247" s="23"/>
    </row>
    <row r="248" spans="11:12" x14ac:dyDescent="0.25">
      <c r="K248" s="23"/>
      <c r="L248" s="23"/>
    </row>
    <row r="249" spans="11:12" x14ac:dyDescent="0.25">
      <c r="K249" s="23"/>
      <c r="L249" s="23"/>
    </row>
    <row r="250" spans="11:12" x14ac:dyDescent="0.25">
      <c r="K250" s="23"/>
      <c r="L250" s="23"/>
    </row>
    <row r="251" spans="11:12" x14ac:dyDescent="0.25">
      <c r="K251" s="23"/>
      <c r="L251" s="23"/>
    </row>
    <row r="252" spans="11:12" x14ac:dyDescent="0.25">
      <c r="K252" s="23"/>
      <c r="L252" s="23"/>
    </row>
    <row r="253" spans="11:12" x14ac:dyDescent="0.25">
      <c r="K253" s="23"/>
      <c r="L253" s="23"/>
    </row>
    <row r="254" spans="11:12" x14ac:dyDescent="0.25">
      <c r="K254" s="23"/>
      <c r="L254" s="23"/>
    </row>
    <row r="255" spans="11:12" x14ac:dyDescent="0.25">
      <c r="K255" s="23"/>
      <c r="L255" s="23"/>
    </row>
    <row r="256" spans="11:12" x14ac:dyDescent="0.25">
      <c r="K256" s="23"/>
      <c r="L256" s="23"/>
    </row>
    <row r="257" spans="11:12" x14ac:dyDescent="0.25">
      <c r="K257" s="23"/>
      <c r="L257" s="23"/>
    </row>
    <row r="258" spans="11:12" x14ac:dyDescent="0.25">
      <c r="K258" s="23"/>
      <c r="L258" s="23"/>
    </row>
    <row r="259" spans="11:12" x14ac:dyDescent="0.25">
      <c r="K259" s="23"/>
      <c r="L259" s="23"/>
    </row>
    <row r="260" spans="11:12" x14ac:dyDescent="0.25">
      <c r="K260" s="23"/>
      <c r="L260" s="23"/>
    </row>
    <row r="261" spans="11:12" x14ac:dyDescent="0.25">
      <c r="K261" s="23"/>
      <c r="L261" s="23"/>
    </row>
    <row r="262" spans="11:12" x14ac:dyDescent="0.25">
      <c r="K262" s="23"/>
      <c r="L262" s="23"/>
    </row>
    <row r="263" spans="11:12" x14ac:dyDescent="0.25">
      <c r="K263" s="23"/>
      <c r="L263" s="23"/>
    </row>
    <row r="264" spans="11:12" x14ac:dyDescent="0.25">
      <c r="K264" s="23"/>
      <c r="L264" s="23"/>
    </row>
    <row r="265" spans="11:12" x14ac:dyDescent="0.25">
      <c r="K265" s="23"/>
      <c r="L265" s="23"/>
    </row>
    <row r="266" spans="11:12" x14ac:dyDescent="0.25">
      <c r="K266" s="23"/>
      <c r="L266" s="23"/>
    </row>
    <row r="267" spans="11:12" x14ac:dyDescent="0.25">
      <c r="K267" s="23"/>
      <c r="L267" s="23"/>
    </row>
    <row r="268" spans="11:12" x14ac:dyDescent="0.25">
      <c r="K268" s="23"/>
      <c r="L268" s="23"/>
    </row>
    <row r="269" spans="11:12" x14ac:dyDescent="0.25">
      <c r="K269" s="23"/>
      <c r="L269" s="23"/>
    </row>
    <row r="270" spans="11:12" x14ac:dyDescent="0.25">
      <c r="K270" s="23"/>
      <c r="L270" s="23"/>
    </row>
    <row r="271" spans="11:12" x14ac:dyDescent="0.25">
      <c r="K271" s="23"/>
      <c r="L271" s="23"/>
    </row>
    <row r="272" spans="11:12" x14ac:dyDescent="0.25">
      <c r="K272" s="23"/>
      <c r="L272" s="23"/>
    </row>
    <row r="273" spans="11:12" x14ac:dyDescent="0.25">
      <c r="K273" s="23"/>
      <c r="L273" s="23"/>
    </row>
    <row r="274" spans="11:12" x14ac:dyDescent="0.25">
      <c r="K274" s="23"/>
      <c r="L274" s="23"/>
    </row>
    <row r="275" spans="11:12" x14ac:dyDescent="0.25">
      <c r="K275" s="23"/>
      <c r="L275" s="23"/>
    </row>
    <row r="276" spans="11:12" x14ac:dyDescent="0.25">
      <c r="K276" s="23"/>
      <c r="L276" s="23"/>
    </row>
    <row r="277" spans="11:12" x14ac:dyDescent="0.25">
      <c r="K277" s="23"/>
      <c r="L277" s="23"/>
    </row>
    <row r="278" spans="11:12" x14ac:dyDescent="0.25">
      <c r="K278" s="23"/>
      <c r="L278" s="23"/>
    </row>
    <row r="279" spans="11:12" x14ac:dyDescent="0.25">
      <c r="K279" s="23"/>
      <c r="L279" s="23"/>
    </row>
    <row r="280" spans="11:12" x14ac:dyDescent="0.25">
      <c r="K280" s="23"/>
      <c r="L280" s="23"/>
    </row>
    <row r="281" spans="11:12" x14ac:dyDescent="0.25">
      <c r="K281" s="23"/>
      <c r="L281" s="23"/>
    </row>
    <row r="282" spans="11:12" x14ac:dyDescent="0.25">
      <c r="K282" s="23"/>
      <c r="L282" s="23"/>
    </row>
    <row r="283" spans="11:12" x14ac:dyDescent="0.25">
      <c r="K283" s="23"/>
      <c r="L283" s="23"/>
    </row>
    <row r="284" spans="11:12" x14ac:dyDescent="0.25">
      <c r="K284" s="23"/>
      <c r="L284" s="23"/>
    </row>
    <row r="285" spans="11:12" x14ac:dyDescent="0.25">
      <c r="K285" s="23"/>
      <c r="L285" s="23"/>
    </row>
    <row r="286" spans="11:12" x14ac:dyDescent="0.25">
      <c r="K286" s="23"/>
      <c r="L286" s="23"/>
    </row>
    <row r="287" spans="11:12" x14ac:dyDescent="0.25">
      <c r="K287" s="23"/>
      <c r="L287" s="23"/>
    </row>
    <row r="288" spans="11:12" x14ac:dyDescent="0.25">
      <c r="K288" s="23"/>
      <c r="L288" s="23"/>
    </row>
    <row r="289" spans="11:12" x14ac:dyDescent="0.25">
      <c r="K289" s="23"/>
      <c r="L289" s="23"/>
    </row>
    <row r="290" spans="11:12" x14ac:dyDescent="0.25">
      <c r="K290" s="23"/>
      <c r="L290" s="23"/>
    </row>
    <row r="291" spans="11:12" x14ac:dyDescent="0.25">
      <c r="K291" s="23"/>
      <c r="L291" s="23"/>
    </row>
    <row r="292" spans="11:12" x14ac:dyDescent="0.25">
      <c r="K292" s="23"/>
      <c r="L292" s="23"/>
    </row>
    <row r="293" spans="11:12" x14ac:dyDescent="0.25">
      <c r="K293" s="23"/>
      <c r="L293" s="23"/>
    </row>
    <row r="294" spans="11:12" x14ac:dyDescent="0.25">
      <c r="K294" s="23"/>
      <c r="L294" s="23"/>
    </row>
    <row r="295" spans="11:12" x14ac:dyDescent="0.25">
      <c r="K295" s="23"/>
      <c r="L295" s="23"/>
    </row>
    <row r="296" spans="11:12" x14ac:dyDescent="0.25">
      <c r="K296" s="23"/>
      <c r="L296" s="23"/>
    </row>
    <row r="297" spans="11:12" x14ac:dyDescent="0.25">
      <c r="K297" s="23"/>
      <c r="L297" s="23"/>
    </row>
    <row r="298" spans="11:12" x14ac:dyDescent="0.25">
      <c r="K298" s="23"/>
      <c r="L298" s="23"/>
    </row>
    <row r="299" spans="11:12" x14ac:dyDescent="0.25">
      <c r="K299" s="23"/>
      <c r="L299" s="23"/>
    </row>
    <row r="300" spans="11:12" x14ac:dyDescent="0.25">
      <c r="K300" s="23"/>
      <c r="L300" s="23"/>
    </row>
    <row r="301" spans="11:12" x14ac:dyDescent="0.25">
      <c r="K301" s="23"/>
      <c r="L301" s="23"/>
    </row>
    <row r="302" spans="11:12" x14ac:dyDescent="0.25">
      <c r="K302" s="23"/>
      <c r="L302" s="23"/>
    </row>
    <row r="303" spans="11:12" x14ac:dyDescent="0.25">
      <c r="K303" s="23"/>
      <c r="L303" s="23"/>
    </row>
    <row r="304" spans="11:12" x14ac:dyDescent="0.25">
      <c r="K304" s="23"/>
      <c r="L304" s="23"/>
    </row>
    <row r="305" spans="11:12" x14ac:dyDescent="0.25">
      <c r="K305" s="23"/>
      <c r="L305" s="23"/>
    </row>
    <row r="306" spans="11:12" x14ac:dyDescent="0.25">
      <c r="K306" s="23"/>
      <c r="L306" s="23"/>
    </row>
    <row r="307" spans="11:12" x14ac:dyDescent="0.25">
      <c r="K307" s="23"/>
      <c r="L307" s="23"/>
    </row>
    <row r="308" spans="11:12" x14ac:dyDescent="0.25">
      <c r="K308" s="23"/>
      <c r="L308" s="23"/>
    </row>
    <row r="309" spans="11:12" x14ac:dyDescent="0.25">
      <c r="K309" s="23"/>
      <c r="L309" s="23"/>
    </row>
    <row r="310" spans="11:12" x14ac:dyDescent="0.25">
      <c r="K310" s="23"/>
      <c r="L310" s="23"/>
    </row>
    <row r="311" spans="11:12" x14ac:dyDescent="0.25">
      <c r="K311" s="23"/>
      <c r="L311" s="23"/>
    </row>
    <row r="312" spans="11:12" x14ac:dyDescent="0.25">
      <c r="K312" s="23"/>
      <c r="L312" s="23"/>
    </row>
    <row r="313" spans="11:12" x14ac:dyDescent="0.25">
      <c r="K313" s="23"/>
      <c r="L313" s="23"/>
    </row>
    <row r="314" spans="11:12" x14ac:dyDescent="0.25">
      <c r="K314" s="23"/>
      <c r="L314" s="23"/>
    </row>
    <row r="315" spans="11:12" x14ac:dyDescent="0.25">
      <c r="K315" s="23"/>
      <c r="L315" s="23"/>
    </row>
    <row r="316" spans="11:12" x14ac:dyDescent="0.25">
      <c r="K316" s="23"/>
      <c r="L316" s="23"/>
    </row>
    <row r="317" spans="11:12" x14ac:dyDescent="0.25">
      <c r="K317" s="23"/>
      <c r="L317" s="23"/>
    </row>
    <row r="318" spans="11:12" x14ac:dyDescent="0.25">
      <c r="K318" s="23"/>
      <c r="L318" s="23"/>
    </row>
    <row r="319" spans="11:12" x14ac:dyDescent="0.25">
      <c r="K319" s="23"/>
      <c r="L319" s="23"/>
    </row>
    <row r="320" spans="11:12" x14ac:dyDescent="0.25">
      <c r="K320" s="23"/>
      <c r="L320" s="23"/>
    </row>
    <row r="321" spans="11:12" x14ac:dyDescent="0.25">
      <c r="K321" s="23"/>
      <c r="L321" s="23"/>
    </row>
    <row r="322" spans="11:12" x14ac:dyDescent="0.25">
      <c r="K322" s="23"/>
      <c r="L322" s="23"/>
    </row>
    <row r="323" spans="11:12" x14ac:dyDescent="0.25">
      <c r="K323" s="23"/>
      <c r="L323" s="23"/>
    </row>
    <row r="324" spans="11:12" x14ac:dyDescent="0.25">
      <c r="K324" s="23"/>
      <c r="L324" s="23"/>
    </row>
    <row r="325" spans="11:12" x14ac:dyDescent="0.25">
      <c r="K325" s="23"/>
      <c r="L325" s="23"/>
    </row>
    <row r="326" spans="11:12" x14ac:dyDescent="0.25">
      <c r="K326" s="23"/>
      <c r="L326" s="23"/>
    </row>
    <row r="327" spans="11:12" x14ac:dyDescent="0.25">
      <c r="K327" s="23"/>
      <c r="L327" s="23"/>
    </row>
    <row r="328" spans="11:12" x14ac:dyDescent="0.25">
      <c r="K328" s="23"/>
      <c r="L328" s="23"/>
    </row>
  </sheetData>
  <autoFilter ref="A3:N215"/>
  <mergeCells count="214">
    <mergeCell ref="L12:L15"/>
    <mergeCell ref="L72:L75"/>
    <mergeCell ref="L28:L31"/>
    <mergeCell ref="A1:N1"/>
    <mergeCell ref="A4:A215"/>
    <mergeCell ref="C4:C7"/>
    <mergeCell ref="D4:D7"/>
    <mergeCell ref="K4:K6"/>
    <mergeCell ref="K96:K98"/>
    <mergeCell ref="K44:K46"/>
    <mergeCell ref="K12:K14"/>
    <mergeCell ref="K48:K50"/>
    <mergeCell ref="K20:K22"/>
    <mergeCell ref="K16:K18"/>
    <mergeCell ref="K24:K26"/>
    <mergeCell ref="L4:L7"/>
    <mergeCell ref="L32:L35"/>
    <mergeCell ref="L8:L11"/>
    <mergeCell ref="L24:L27"/>
    <mergeCell ref="L16:L19"/>
    <mergeCell ref="K8:K10"/>
    <mergeCell ref="L40:L43"/>
    <mergeCell ref="L56:L59"/>
    <mergeCell ref="L60:L63"/>
    <mergeCell ref="L20:L23"/>
    <mergeCell ref="L44:L47"/>
    <mergeCell ref="L152:L155"/>
    <mergeCell ref="L124:L127"/>
    <mergeCell ref="L168:L171"/>
    <mergeCell ref="L200:L203"/>
    <mergeCell ref="L76:L79"/>
    <mergeCell ref="L68:L71"/>
    <mergeCell ref="L92:L95"/>
    <mergeCell ref="L136:L139"/>
    <mergeCell ref="L140:L143"/>
    <mergeCell ref="L148:L151"/>
    <mergeCell ref="L112:L115"/>
    <mergeCell ref="L108:L111"/>
    <mergeCell ref="L128:L131"/>
    <mergeCell ref="L176:L179"/>
    <mergeCell ref="L172:L175"/>
    <mergeCell ref="L196:L199"/>
    <mergeCell ref="L188:L191"/>
    <mergeCell ref="L184:L187"/>
    <mergeCell ref="L192:L195"/>
    <mergeCell ref="K28:K30"/>
    <mergeCell ref="L36:L39"/>
    <mergeCell ref="L144:L147"/>
    <mergeCell ref="L116:L119"/>
    <mergeCell ref="L80:L83"/>
    <mergeCell ref="L52:L55"/>
    <mergeCell ref="K40:K42"/>
    <mergeCell ref="N4:N215"/>
    <mergeCell ref="L120:L123"/>
    <mergeCell ref="L204:L207"/>
    <mergeCell ref="L156:L159"/>
    <mergeCell ref="L164:L167"/>
    <mergeCell ref="L160:L163"/>
    <mergeCell ref="L64:L67"/>
    <mergeCell ref="L84:L87"/>
    <mergeCell ref="L132:L135"/>
    <mergeCell ref="L88:L91"/>
    <mergeCell ref="K116:K118"/>
    <mergeCell ref="K88:K90"/>
    <mergeCell ref="L48:L51"/>
    <mergeCell ref="L96:L99"/>
    <mergeCell ref="L104:L107"/>
    <mergeCell ref="L100:L103"/>
    <mergeCell ref="M4:M215"/>
    <mergeCell ref="K52:K54"/>
    <mergeCell ref="K64:K66"/>
    <mergeCell ref="K56:K58"/>
    <mergeCell ref="K60:K62"/>
    <mergeCell ref="K112:K114"/>
    <mergeCell ref="K108:K110"/>
    <mergeCell ref="K84:K86"/>
    <mergeCell ref="K92:K94"/>
    <mergeCell ref="K32:K34"/>
    <mergeCell ref="K36:K38"/>
    <mergeCell ref="K80:K82"/>
    <mergeCell ref="K68:K70"/>
    <mergeCell ref="K104:K106"/>
    <mergeCell ref="K128:K130"/>
    <mergeCell ref="K76:K78"/>
    <mergeCell ref="K72:K74"/>
    <mergeCell ref="K100:K102"/>
    <mergeCell ref="K144:K146"/>
    <mergeCell ref="D100:D103"/>
    <mergeCell ref="D104:D107"/>
    <mergeCell ref="D92:D95"/>
    <mergeCell ref="D68:D71"/>
    <mergeCell ref="K120:K122"/>
    <mergeCell ref="K132:K134"/>
    <mergeCell ref="K140:K142"/>
    <mergeCell ref="K124:K126"/>
    <mergeCell ref="D108:D111"/>
    <mergeCell ref="D132:D135"/>
    <mergeCell ref="D136:D139"/>
    <mergeCell ref="D140:D143"/>
    <mergeCell ref="K136:K138"/>
    <mergeCell ref="D112:D115"/>
    <mergeCell ref="D128:D131"/>
    <mergeCell ref="D116:D119"/>
    <mergeCell ref="K188:K190"/>
    <mergeCell ref="D144:D147"/>
    <mergeCell ref="D164:D167"/>
    <mergeCell ref="D156:D159"/>
    <mergeCell ref="C160:C163"/>
    <mergeCell ref="D148:D151"/>
    <mergeCell ref="C148:C151"/>
    <mergeCell ref="C152:C155"/>
    <mergeCell ref="C164:C167"/>
    <mergeCell ref="D152:D155"/>
    <mergeCell ref="C144:C147"/>
    <mergeCell ref="K156:K158"/>
    <mergeCell ref="K152:K154"/>
    <mergeCell ref="D176:D179"/>
    <mergeCell ref="C184:C187"/>
    <mergeCell ref="K184:K186"/>
    <mergeCell ref="K160:K162"/>
    <mergeCell ref="K164:K166"/>
    <mergeCell ref="K172:K174"/>
    <mergeCell ref="K168:K170"/>
    <mergeCell ref="K180:K182"/>
    <mergeCell ref="K148:K150"/>
    <mergeCell ref="K212:K214"/>
    <mergeCell ref="K208:K210"/>
    <mergeCell ref="D160:D163"/>
    <mergeCell ref="C176:C179"/>
    <mergeCell ref="C168:C171"/>
    <mergeCell ref="C188:C191"/>
    <mergeCell ref="C180:C183"/>
    <mergeCell ref="K200:K202"/>
    <mergeCell ref="D200:D203"/>
    <mergeCell ref="K176:K178"/>
    <mergeCell ref="K192:K194"/>
    <mergeCell ref="D196:D199"/>
    <mergeCell ref="D212:D215"/>
    <mergeCell ref="D204:D207"/>
    <mergeCell ref="D180:D183"/>
    <mergeCell ref="D188:D191"/>
    <mergeCell ref="D184:D187"/>
    <mergeCell ref="K204:K206"/>
    <mergeCell ref="K196:K198"/>
    <mergeCell ref="D168:D171"/>
    <mergeCell ref="D208:D211"/>
    <mergeCell ref="C192:C195"/>
    <mergeCell ref="D192:D195"/>
    <mergeCell ref="D172:D175"/>
    <mergeCell ref="C196:C199"/>
    <mergeCell ref="C204:C207"/>
    <mergeCell ref="C120:C123"/>
    <mergeCell ref="C128:C131"/>
    <mergeCell ref="C116:C119"/>
    <mergeCell ref="C132:C135"/>
    <mergeCell ref="C140:C143"/>
    <mergeCell ref="A220:C220"/>
    <mergeCell ref="C208:C211"/>
    <mergeCell ref="C212:C215"/>
    <mergeCell ref="C172:C175"/>
    <mergeCell ref="C104:C107"/>
    <mergeCell ref="C156:C159"/>
    <mergeCell ref="C200:C203"/>
    <mergeCell ref="C136:C139"/>
    <mergeCell ref="C92:C95"/>
    <mergeCell ref="C112:C115"/>
    <mergeCell ref="C124:C127"/>
    <mergeCell ref="C64:C67"/>
    <mergeCell ref="D124:D127"/>
    <mergeCell ref="D120:D123"/>
    <mergeCell ref="D88:D91"/>
    <mergeCell ref="C88:C91"/>
    <mergeCell ref="C84:C87"/>
    <mergeCell ref="D96:D99"/>
    <mergeCell ref="C108:C111"/>
    <mergeCell ref="C96:C99"/>
    <mergeCell ref="C100:C103"/>
    <mergeCell ref="D80:D83"/>
    <mergeCell ref="D84:D87"/>
    <mergeCell ref="C80:C83"/>
    <mergeCell ref="D76:D79"/>
    <mergeCell ref="D64:D67"/>
    <mergeCell ref="C76:C79"/>
    <mergeCell ref="D72:D75"/>
    <mergeCell ref="C68:C71"/>
    <mergeCell ref="C72:C75"/>
    <mergeCell ref="C20:C23"/>
    <mergeCell ref="D40:D43"/>
    <mergeCell ref="D32:D35"/>
    <mergeCell ref="D36:D39"/>
    <mergeCell ref="C60:C63"/>
    <mergeCell ref="C56:C59"/>
    <mergeCell ref="C48:C51"/>
    <mergeCell ref="C32:C35"/>
    <mergeCell ref="D28:D31"/>
    <mergeCell ref="C40:C43"/>
    <mergeCell ref="C36:C39"/>
    <mergeCell ref="D60:D63"/>
    <mergeCell ref="D56:D59"/>
    <mergeCell ref="C8:C11"/>
    <mergeCell ref="D16:D19"/>
    <mergeCell ref="D20:D23"/>
    <mergeCell ref="D12:D15"/>
    <mergeCell ref="D8:D11"/>
    <mergeCell ref="C12:C15"/>
    <mergeCell ref="C16:C19"/>
    <mergeCell ref="C28:C31"/>
    <mergeCell ref="D52:D55"/>
    <mergeCell ref="D44:D47"/>
    <mergeCell ref="C24:C27"/>
    <mergeCell ref="C52:C55"/>
    <mergeCell ref="D48:D51"/>
    <mergeCell ref="C44:C47"/>
    <mergeCell ref="D24:D27"/>
  </mergeCells>
  <phoneticPr fontId="0" type="noConversion"/>
  <pageMargins left="0.7" right="0.7" top="0.75" bottom="0.75" header="0.3" footer="0.3"/>
  <pageSetup paperSize="9" scale="28" orientation="portrait" r:id="rId1"/>
  <rowBreaks count="1" manualBreakCount="1">
    <brk id="107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P328"/>
  <sheetViews>
    <sheetView zoomScale="80" zoomScaleNormal="80" workbookViewId="0">
      <selection activeCell="B2" sqref="B2"/>
    </sheetView>
  </sheetViews>
  <sheetFormatPr defaultColWidth="23" defaultRowHeight="15.75" x14ac:dyDescent="0.25"/>
  <cols>
    <col min="1" max="1" width="23" style="17" customWidth="1"/>
    <col min="2" max="2" width="33.42578125" style="19" customWidth="1"/>
    <col min="3" max="3" width="35.85546875" style="17" customWidth="1"/>
    <col min="4" max="4" width="14.42578125" style="17" customWidth="1"/>
    <col min="5" max="5" width="23" style="17" customWidth="1"/>
    <col min="6" max="6" width="36.85546875" style="17" customWidth="1"/>
    <col min="7" max="7" width="12.28515625" style="17" customWidth="1"/>
    <col min="8" max="8" width="14.28515625" style="344" customWidth="1"/>
    <col min="9" max="9" width="15.42578125" style="344" customWidth="1"/>
    <col min="10" max="10" width="14" style="344" customWidth="1"/>
    <col min="11" max="11" width="14.28515625" style="344" customWidth="1"/>
    <col min="12" max="12" width="15.5703125" style="17" customWidth="1"/>
    <col min="13" max="13" width="17.85546875" style="17" customWidth="1"/>
    <col min="14" max="15" width="23" style="17"/>
    <col min="16" max="16" width="13" style="17" customWidth="1"/>
    <col min="17" max="16384" width="23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51" t="s">
        <v>328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41">
        <v>0</v>
      </c>
      <c r="I4" s="41">
        <v>0</v>
      </c>
      <c r="J4" s="39" t="e">
        <f t="shared" ref="J4:J39" si="0">IF(I4/H4*100&gt;100,100,I4/H4*100)</f>
        <v>#DIV/0!</v>
      </c>
      <c r="K4" s="441" t="e">
        <f>(J4+J5+J6)/2</f>
        <v>#DIV/0!</v>
      </c>
      <c r="L4" s="431" t="e">
        <f>(K4+K7)/2</f>
        <v>#DIV/0!</v>
      </c>
      <c r="M4" s="438" t="s">
        <v>141</v>
      </c>
      <c r="N4" s="434"/>
      <c r="P4" s="23">
        <f>H7+H11+H15+H19+H23+H27+H31+H35+H39+H43+H47</f>
        <v>422.22222222222223</v>
      </c>
    </row>
    <row r="5" spans="1:16" ht="81.75" hidden="1" customHeight="1" x14ac:dyDescent="0.25">
      <c r="A5" s="452"/>
      <c r="B5" s="248"/>
      <c r="C5" s="423"/>
      <c r="D5" s="425"/>
      <c r="E5" s="5" t="s">
        <v>138</v>
      </c>
      <c r="F5" s="6" t="s">
        <v>142</v>
      </c>
      <c r="G5" s="7" t="s">
        <v>140</v>
      </c>
      <c r="H5" s="41">
        <v>0</v>
      </c>
      <c r="I5" s="41">
        <v>0</v>
      </c>
      <c r="J5" s="39" t="e">
        <f t="shared" si="0"/>
        <v>#DIV/0!</v>
      </c>
      <c r="K5" s="442"/>
      <c r="L5" s="444"/>
      <c r="M5" s="439"/>
      <c r="N5" s="435"/>
      <c r="P5" s="23">
        <f>H51+H55+H59+H63+H67+H71+H75+H79+H83+H87+H91+H95</f>
        <v>347.28888888888883</v>
      </c>
    </row>
    <row r="6" spans="1:16" ht="81.75" hidden="1" customHeight="1" x14ac:dyDescent="0.25">
      <c r="A6" s="452"/>
      <c r="B6" s="248"/>
      <c r="C6" s="423"/>
      <c r="D6" s="425"/>
      <c r="E6" s="5" t="s">
        <v>138</v>
      </c>
      <c r="F6" s="6" t="s">
        <v>143</v>
      </c>
      <c r="G6" s="7" t="s">
        <v>140</v>
      </c>
      <c r="H6" s="41">
        <v>0</v>
      </c>
      <c r="I6" s="41">
        <v>0</v>
      </c>
      <c r="J6" s="39">
        <v>0</v>
      </c>
      <c r="K6" s="443"/>
      <c r="L6" s="444"/>
      <c r="M6" s="439"/>
      <c r="N6" s="435"/>
      <c r="P6" s="23">
        <f>H103+H107+H111+H115+H119+H123+H127+H131+H135+H139+H143+H147</f>
        <v>60.444444444444443</v>
      </c>
    </row>
    <row r="7" spans="1:16" ht="31.5" hidden="1" customHeight="1" x14ac:dyDescent="0.25">
      <c r="A7" s="452"/>
      <c r="B7" s="249"/>
      <c r="C7" s="423"/>
      <c r="D7" s="426"/>
      <c r="E7" s="5" t="s">
        <v>144</v>
      </c>
      <c r="F7" s="1" t="s">
        <v>145</v>
      </c>
      <c r="G7" s="7" t="s">
        <v>146</v>
      </c>
      <c r="H7" s="42">
        <v>0</v>
      </c>
      <c r="I7" s="42">
        <v>0</v>
      </c>
      <c r="J7" s="39" t="e">
        <f t="shared" si="0"/>
        <v>#DIV/0!</v>
      </c>
      <c r="K7" s="39" t="e">
        <f>J7</f>
        <v>#DIV/0!</v>
      </c>
      <c r="L7" s="445"/>
      <c r="M7" s="439"/>
      <c r="N7" s="435"/>
      <c r="P7" s="23">
        <f>H151+H155+H159+H163+H167+H171+H175+H179+H183+H187+H191+H195+H199+H203+H207+H211</f>
        <v>68332.399999999994</v>
      </c>
    </row>
    <row r="8" spans="1:16" ht="81.75" hidden="1" customHeight="1" x14ac:dyDescent="0.25">
      <c r="A8" s="452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41">
        <v>0</v>
      </c>
      <c r="I8" s="41">
        <v>0</v>
      </c>
      <c r="J8" s="39" t="e">
        <f t="shared" si="0"/>
        <v>#DIV/0!</v>
      </c>
      <c r="K8" s="441" t="e">
        <f>(J8+J9+J10)/3</f>
        <v>#DIV/0!</v>
      </c>
      <c r="L8" s="431" t="e">
        <f>(K8+K11)/2</f>
        <v>#DIV/0!</v>
      </c>
      <c r="M8" s="439"/>
      <c r="N8" s="435"/>
    </row>
    <row r="9" spans="1:16" ht="81.75" hidden="1" customHeight="1" x14ac:dyDescent="0.25">
      <c r="A9" s="452"/>
      <c r="B9" s="239"/>
      <c r="C9" s="423"/>
      <c r="D9" s="425"/>
      <c r="E9" s="5" t="s">
        <v>138</v>
      </c>
      <c r="F9" s="6" t="s">
        <v>142</v>
      </c>
      <c r="G9" s="7" t="s">
        <v>140</v>
      </c>
      <c r="H9" s="41">
        <v>0</v>
      </c>
      <c r="I9" s="41">
        <v>0</v>
      </c>
      <c r="J9" s="39" t="e">
        <f t="shared" si="0"/>
        <v>#DIV/0!</v>
      </c>
      <c r="K9" s="442"/>
      <c r="L9" s="444"/>
      <c r="M9" s="439"/>
      <c r="N9" s="435"/>
    </row>
    <row r="10" spans="1:16" ht="81.75" hidden="1" customHeight="1" x14ac:dyDescent="0.25">
      <c r="A10" s="452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41">
        <v>0</v>
      </c>
      <c r="I10" s="41">
        <v>0</v>
      </c>
      <c r="J10" s="39" t="e">
        <f t="shared" si="0"/>
        <v>#DIV/0!</v>
      </c>
      <c r="K10" s="443"/>
      <c r="L10" s="444"/>
      <c r="M10" s="439"/>
      <c r="N10" s="435"/>
    </row>
    <row r="11" spans="1:16" ht="31.5" hidden="1" customHeight="1" x14ac:dyDescent="0.25">
      <c r="A11" s="452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42">
        <v>0</v>
      </c>
      <c r="I11" s="42">
        <v>0</v>
      </c>
      <c r="J11" s="39" t="e">
        <f t="shared" si="0"/>
        <v>#DIV/0!</v>
      </c>
      <c r="K11" s="39" t="e">
        <f>J11</f>
        <v>#DIV/0!</v>
      </c>
      <c r="L11" s="445"/>
      <c r="M11" s="439"/>
      <c r="N11" s="435"/>
    </row>
    <row r="12" spans="1:16" ht="81.75" customHeight="1" x14ac:dyDescent="0.25">
      <c r="A12" s="452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41">
        <v>100</v>
      </c>
      <c r="I12" s="41">
        <v>100</v>
      </c>
      <c r="J12" s="39">
        <f>IF(I12/H12*100&gt;100,100,I12/H12*100)</f>
        <v>100</v>
      </c>
      <c r="K12" s="441">
        <f>(J12+J13+J14)/3</f>
        <v>97.619047619047635</v>
      </c>
      <c r="L12" s="431">
        <f>(K12+K15)/2</f>
        <v>98.809523809523824</v>
      </c>
      <c r="M12" s="439"/>
      <c r="N12" s="435"/>
    </row>
    <row r="13" spans="1:16" ht="81.75" customHeight="1" x14ac:dyDescent="0.25">
      <c r="A13" s="452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41">
        <v>70</v>
      </c>
      <c r="I13" s="41">
        <v>65</v>
      </c>
      <c r="J13" s="39">
        <f>IF(I13/H13*100&gt;100,100,I13/H13*100)</f>
        <v>92.857142857142861</v>
      </c>
      <c r="K13" s="442"/>
      <c r="L13" s="444"/>
      <c r="M13" s="439"/>
      <c r="N13" s="435"/>
    </row>
    <row r="14" spans="1:16" ht="81.75" customHeight="1" x14ac:dyDescent="0.25">
      <c r="A14" s="452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41">
        <v>100</v>
      </c>
      <c r="I14" s="41">
        <v>100</v>
      </c>
      <c r="J14" s="39">
        <f>IF(I14/H14*100&gt;100,100,I14/H14*100)</f>
        <v>100</v>
      </c>
      <c r="K14" s="443"/>
      <c r="L14" s="444"/>
      <c r="M14" s="439"/>
      <c r="N14" s="435"/>
    </row>
    <row r="15" spans="1:16" ht="28.5" customHeight="1" x14ac:dyDescent="0.25">
      <c r="A15" s="452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42">
        <v>331.44444444444446</v>
      </c>
      <c r="I15" s="42">
        <v>332.77777777777777</v>
      </c>
      <c r="J15" s="39">
        <f t="shared" si="0"/>
        <v>100</v>
      </c>
      <c r="K15" s="39">
        <f>J15</f>
        <v>100</v>
      </c>
      <c r="L15" s="445"/>
      <c r="M15" s="439"/>
      <c r="N15" s="435"/>
    </row>
    <row r="16" spans="1:16" ht="81.75" customHeight="1" x14ac:dyDescent="0.25">
      <c r="A16" s="452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41">
        <v>100</v>
      </c>
      <c r="I16" s="41">
        <v>100</v>
      </c>
      <c r="J16" s="39">
        <f t="shared" si="0"/>
        <v>100</v>
      </c>
      <c r="K16" s="441">
        <f>(J16+J17+J18)/3</f>
        <v>100</v>
      </c>
      <c r="L16" s="431">
        <f>(K16+K19)/2</f>
        <v>100</v>
      </c>
      <c r="M16" s="439"/>
      <c r="N16" s="435"/>
    </row>
    <row r="17" spans="1:14" ht="81.75" customHeight="1" x14ac:dyDescent="0.25">
      <c r="A17" s="452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41">
        <v>100</v>
      </c>
      <c r="I17" s="41">
        <v>100</v>
      </c>
      <c r="J17" s="39">
        <f t="shared" si="0"/>
        <v>100</v>
      </c>
      <c r="K17" s="442"/>
      <c r="L17" s="444"/>
      <c r="M17" s="439"/>
      <c r="N17" s="435"/>
    </row>
    <row r="18" spans="1:14" ht="81.75" customHeight="1" x14ac:dyDescent="0.25">
      <c r="A18" s="452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41">
        <v>100</v>
      </c>
      <c r="I18" s="41">
        <v>100</v>
      </c>
      <c r="J18" s="39">
        <f t="shared" si="0"/>
        <v>100</v>
      </c>
      <c r="K18" s="443"/>
      <c r="L18" s="444"/>
      <c r="M18" s="439"/>
      <c r="N18" s="435"/>
    </row>
    <row r="19" spans="1:14" ht="28.5" customHeight="1" x14ac:dyDescent="0.25">
      <c r="A19" s="452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42">
        <v>0.55555555555555558</v>
      </c>
      <c r="I19" s="42">
        <v>0.55555555555555558</v>
      </c>
      <c r="J19" s="39">
        <f t="shared" si="0"/>
        <v>100</v>
      </c>
      <c r="K19" s="39">
        <f>J19</f>
        <v>100</v>
      </c>
      <c r="L19" s="445"/>
      <c r="M19" s="439"/>
      <c r="N19" s="435"/>
    </row>
    <row r="20" spans="1:14" ht="81.75" hidden="1" customHeight="1" x14ac:dyDescent="0.25">
      <c r="A20" s="452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41">
        <v>0</v>
      </c>
      <c r="I20" s="41">
        <v>0</v>
      </c>
      <c r="J20" s="39" t="e">
        <f t="shared" si="0"/>
        <v>#DIV/0!</v>
      </c>
      <c r="K20" s="441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52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41">
        <v>0</v>
      </c>
      <c r="I21" s="41">
        <v>0</v>
      </c>
      <c r="J21" s="39" t="e">
        <f t="shared" si="0"/>
        <v>#DIV/0!</v>
      </c>
      <c r="K21" s="442"/>
      <c r="L21" s="444"/>
      <c r="M21" s="439"/>
      <c r="N21" s="435"/>
    </row>
    <row r="22" spans="1:14" ht="81.75" hidden="1" customHeight="1" x14ac:dyDescent="0.25">
      <c r="A22" s="452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41">
        <v>0</v>
      </c>
      <c r="I22" s="41">
        <v>0</v>
      </c>
      <c r="J22" s="39" t="e">
        <f t="shared" si="0"/>
        <v>#DIV/0!</v>
      </c>
      <c r="K22" s="443"/>
      <c r="L22" s="444"/>
      <c r="M22" s="439"/>
      <c r="N22" s="435"/>
    </row>
    <row r="23" spans="1:14" ht="31.5" hidden="1" customHeight="1" x14ac:dyDescent="0.25">
      <c r="A23" s="452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42">
        <v>0</v>
      </c>
      <c r="I23" s="42">
        <v>0</v>
      </c>
      <c r="J23" s="39" t="e">
        <f t="shared" si="0"/>
        <v>#DIV/0!</v>
      </c>
      <c r="K23" s="39" t="e">
        <f>J23</f>
        <v>#DIV/0!</v>
      </c>
      <c r="L23" s="445"/>
      <c r="M23" s="439"/>
      <c r="N23" s="435"/>
    </row>
    <row r="24" spans="1:14" ht="81.75" hidden="1" customHeight="1" x14ac:dyDescent="0.25">
      <c r="A24" s="452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41">
        <v>0</v>
      </c>
      <c r="I24" s="41">
        <v>0</v>
      </c>
      <c r="J24" s="39" t="e">
        <f t="shared" si="0"/>
        <v>#DIV/0!</v>
      </c>
      <c r="K24" s="441" t="e">
        <f>(J24+J25+J26)/3</f>
        <v>#DIV/0!</v>
      </c>
      <c r="L24" s="431" t="e">
        <f>(K24+K27)/2</f>
        <v>#DIV/0!</v>
      </c>
      <c r="M24" s="439"/>
      <c r="N24" s="435"/>
    </row>
    <row r="25" spans="1:14" ht="81.75" hidden="1" customHeight="1" x14ac:dyDescent="0.25">
      <c r="A25" s="452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41">
        <v>0</v>
      </c>
      <c r="I25" s="41">
        <v>0</v>
      </c>
      <c r="J25" s="39" t="e">
        <f t="shared" si="0"/>
        <v>#DIV/0!</v>
      </c>
      <c r="K25" s="442"/>
      <c r="L25" s="444"/>
      <c r="M25" s="439"/>
      <c r="N25" s="435"/>
    </row>
    <row r="26" spans="1:14" ht="81.75" hidden="1" customHeight="1" x14ac:dyDescent="0.25">
      <c r="A26" s="452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41">
        <v>0</v>
      </c>
      <c r="I26" s="41">
        <v>0</v>
      </c>
      <c r="J26" s="39" t="e">
        <f t="shared" si="0"/>
        <v>#DIV/0!</v>
      </c>
      <c r="K26" s="443"/>
      <c r="L26" s="444"/>
      <c r="M26" s="439"/>
      <c r="N26" s="435"/>
    </row>
    <row r="27" spans="1:14" ht="31.5" hidden="1" customHeight="1" x14ac:dyDescent="0.25">
      <c r="A27" s="452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42">
        <v>0</v>
      </c>
      <c r="I27" s="42">
        <v>0</v>
      </c>
      <c r="J27" s="39" t="e">
        <f t="shared" si="0"/>
        <v>#DIV/0!</v>
      </c>
      <c r="K27" s="39" t="e">
        <f>J27</f>
        <v>#DIV/0!</v>
      </c>
      <c r="L27" s="445"/>
      <c r="M27" s="439"/>
      <c r="N27" s="435"/>
    </row>
    <row r="28" spans="1:14" ht="81.75" hidden="1" customHeight="1" x14ac:dyDescent="0.25">
      <c r="A28" s="452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41">
        <v>0</v>
      </c>
      <c r="I28" s="41">
        <v>0</v>
      </c>
      <c r="J28" s="39" t="e">
        <f t="shared" si="0"/>
        <v>#DIV/0!</v>
      </c>
      <c r="K28" s="441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52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41">
        <v>0</v>
      </c>
      <c r="I29" s="41">
        <v>0</v>
      </c>
      <c r="J29" s="39" t="e">
        <f t="shared" si="0"/>
        <v>#DIV/0!</v>
      </c>
      <c r="K29" s="442"/>
      <c r="L29" s="444"/>
      <c r="M29" s="439"/>
      <c r="N29" s="435"/>
    </row>
    <row r="30" spans="1:14" ht="81.75" hidden="1" customHeight="1" x14ac:dyDescent="0.25">
      <c r="A30" s="452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41">
        <v>0</v>
      </c>
      <c r="I30" s="41">
        <v>0</v>
      </c>
      <c r="J30" s="39" t="e">
        <f t="shared" si="0"/>
        <v>#DIV/0!</v>
      </c>
      <c r="K30" s="443"/>
      <c r="L30" s="444"/>
      <c r="M30" s="439"/>
      <c r="N30" s="435"/>
    </row>
    <row r="31" spans="1:14" ht="31.5" hidden="1" customHeight="1" x14ac:dyDescent="0.25">
      <c r="A31" s="452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42">
        <v>0</v>
      </c>
      <c r="I31" s="42">
        <v>0</v>
      </c>
      <c r="J31" s="39" t="e">
        <f t="shared" si="0"/>
        <v>#DIV/0!</v>
      </c>
      <c r="K31" s="39" t="e">
        <f>J31</f>
        <v>#DIV/0!</v>
      </c>
      <c r="L31" s="445"/>
      <c r="M31" s="439"/>
      <c r="N31" s="435"/>
    </row>
    <row r="32" spans="1:14" ht="81.75" hidden="1" customHeight="1" x14ac:dyDescent="0.25">
      <c r="A32" s="452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41">
        <v>0</v>
      </c>
      <c r="I32" s="41">
        <v>0</v>
      </c>
      <c r="J32" s="39" t="e">
        <f t="shared" si="0"/>
        <v>#DIV/0!</v>
      </c>
      <c r="K32" s="441" t="e">
        <f>(J32+J33+J34)/3</f>
        <v>#DIV/0!</v>
      </c>
      <c r="L32" s="431" t="e">
        <f>(K32+K35)/2</f>
        <v>#DIV/0!</v>
      </c>
      <c r="M32" s="439"/>
      <c r="N32" s="435"/>
    </row>
    <row r="33" spans="1:14" ht="81.75" hidden="1" customHeight="1" x14ac:dyDescent="0.25">
      <c r="A33" s="452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41">
        <v>0</v>
      </c>
      <c r="I33" s="41">
        <v>0</v>
      </c>
      <c r="J33" s="39" t="e">
        <f t="shared" si="0"/>
        <v>#DIV/0!</v>
      </c>
      <c r="K33" s="442"/>
      <c r="L33" s="444"/>
      <c r="M33" s="439"/>
      <c r="N33" s="435"/>
    </row>
    <row r="34" spans="1:14" ht="81.75" hidden="1" customHeight="1" x14ac:dyDescent="0.25">
      <c r="A34" s="452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41">
        <v>0</v>
      </c>
      <c r="I34" s="41">
        <v>0</v>
      </c>
      <c r="J34" s="39" t="e">
        <f t="shared" si="0"/>
        <v>#DIV/0!</v>
      </c>
      <c r="K34" s="443"/>
      <c r="L34" s="444"/>
      <c r="M34" s="439"/>
      <c r="N34" s="435"/>
    </row>
    <row r="35" spans="1:14" ht="31.5" hidden="1" customHeight="1" x14ac:dyDescent="0.25">
      <c r="A35" s="452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42">
        <v>0</v>
      </c>
      <c r="I35" s="42">
        <v>0</v>
      </c>
      <c r="J35" s="39" t="e">
        <f t="shared" si="0"/>
        <v>#DIV/0!</v>
      </c>
      <c r="K35" s="39" t="e">
        <f>J35</f>
        <v>#DIV/0!</v>
      </c>
      <c r="L35" s="445"/>
      <c r="M35" s="439"/>
      <c r="N35" s="435"/>
    </row>
    <row r="36" spans="1:14" ht="81.75" customHeight="1" x14ac:dyDescent="0.25">
      <c r="A36" s="452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41">
        <v>100</v>
      </c>
      <c r="I36" s="41">
        <v>100</v>
      </c>
      <c r="J36" s="39">
        <f>IF(I36/H36*100&gt;100,100,I36/H36*100)</f>
        <v>100</v>
      </c>
      <c r="K36" s="441">
        <f>(J36+J37+J38)/3</f>
        <v>98.990000000000009</v>
      </c>
      <c r="L36" s="431">
        <f>(K36+K39)/2</f>
        <v>99.363593955321946</v>
      </c>
      <c r="M36" s="439"/>
      <c r="N36" s="435"/>
    </row>
    <row r="37" spans="1:14" ht="81.75" customHeight="1" x14ac:dyDescent="0.25">
      <c r="A37" s="452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41">
        <v>100</v>
      </c>
      <c r="I37" s="41">
        <v>96.97</v>
      </c>
      <c r="J37" s="39">
        <f>IF(I37/H37*100&gt;100,100,I37/H37*100)</f>
        <v>96.97</v>
      </c>
      <c r="K37" s="442"/>
      <c r="L37" s="444"/>
      <c r="M37" s="439"/>
      <c r="N37" s="435"/>
    </row>
    <row r="38" spans="1:14" ht="81.75" customHeight="1" x14ac:dyDescent="0.25">
      <c r="A38" s="452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41">
        <v>100</v>
      </c>
      <c r="I38" s="41">
        <v>100</v>
      </c>
      <c r="J38" s="39">
        <f>IF(I38/H38*100&gt;100,100,I38/H38*100)</f>
        <v>100</v>
      </c>
      <c r="K38" s="443"/>
      <c r="L38" s="444"/>
      <c r="M38" s="439"/>
      <c r="N38" s="435"/>
    </row>
    <row r="39" spans="1:14" ht="26.25" customHeight="1" x14ac:dyDescent="0.25">
      <c r="A39" s="452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42">
        <v>84.555555555555557</v>
      </c>
      <c r="I39" s="42">
        <v>84.333333333333329</v>
      </c>
      <c r="J39" s="39">
        <f t="shared" si="0"/>
        <v>99.737187910643883</v>
      </c>
      <c r="K39" s="39">
        <f>J39</f>
        <v>99.737187910643883</v>
      </c>
      <c r="L39" s="445"/>
      <c r="M39" s="439"/>
      <c r="N39" s="435"/>
    </row>
    <row r="40" spans="1:14" ht="81.75" customHeight="1" x14ac:dyDescent="0.25">
      <c r="A40" s="452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41">
        <v>100</v>
      </c>
      <c r="I40" s="41">
        <v>100</v>
      </c>
      <c r="J40" s="39">
        <f>IF(I40/H40*100&gt;100,100,I40/H40*100)</f>
        <v>100</v>
      </c>
      <c r="K40" s="441">
        <f>(J40+J41+J42)/3</f>
        <v>99.958949096880133</v>
      </c>
      <c r="L40" s="431">
        <f>(K40+K43)/2</f>
        <v>99.979474548440066</v>
      </c>
      <c r="M40" s="439"/>
      <c r="N40" s="435"/>
    </row>
    <row r="41" spans="1:14" ht="81.75" customHeight="1" x14ac:dyDescent="0.25">
      <c r="A41" s="452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41">
        <v>82.020202020202007</v>
      </c>
      <c r="I41" s="41">
        <v>81.919191919191917</v>
      </c>
      <c r="J41" s="39">
        <f>IF(I41/H41*100&gt;100,100,I41/H41*100)</f>
        <v>99.876847290640399</v>
      </c>
      <c r="K41" s="442"/>
      <c r="L41" s="444"/>
      <c r="M41" s="439"/>
      <c r="N41" s="435"/>
    </row>
    <row r="42" spans="1:14" ht="81.75" customHeight="1" x14ac:dyDescent="0.25">
      <c r="A42" s="452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41">
        <v>100</v>
      </c>
      <c r="I42" s="41">
        <v>100</v>
      </c>
      <c r="J42" s="39">
        <f>IF(I42/H42*100&gt;100,100,I42/H42*100)</f>
        <v>100</v>
      </c>
      <c r="K42" s="443"/>
      <c r="L42" s="444"/>
      <c r="M42" s="439"/>
      <c r="N42" s="435"/>
    </row>
    <row r="43" spans="1:14" ht="22.5" customHeight="1" x14ac:dyDescent="0.25">
      <c r="A43" s="452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42">
        <v>5.666666666666667</v>
      </c>
      <c r="I43" s="42">
        <v>5.666666666666667</v>
      </c>
      <c r="J43" s="39">
        <f t="shared" ref="J43:J106" si="1">IF(I43/H43*100&gt;100,100,I43/H43*100)</f>
        <v>100</v>
      </c>
      <c r="K43" s="39">
        <f>J43</f>
        <v>100</v>
      </c>
      <c r="L43" s="445"/>
      <c r="M43" s="439"/>
      <c r="N43" s="435"/>
    </row>
    <row r="44" spans="1:14" ht="81.75" hidden="1" customHeight="1" x14ac:dyDescent="0.25">
      <c r="A44" s="452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41">
        <v>0</v>
      </c>
      <c r="I44" s="41">
        <v>0</v>
      </c>
      <c r="J44" s="39" t="e">
        <f t="shared" si="1"/>
        <v>#DIV/0!</v>
      </c>
      <c r="K44" s="441" t="e">
        <f>(J44+J45+J46)/3</f>
        <v>#DIV/0!</v>
      </c>
      <c r="L44" s="431" t="e">
        <f>(K44+K47)/2</f>
        <v>#DIV/0!</v>
      </c>
      <c r="M44" s="439"/>
      <c r="N44" s="435"/>
    </row>
    <row r="45" spans="1:14" ht="81.75" hidden="1" customHeight="1" x14ac:dyDescent="0.25">
      <c r="A45" s="452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41">
        <v>0</v>
      </c>
      <c r="I45" s="41">
        <v>0</v>
      </c>
      <c r="J45" s="39" t="e">
        <f t="shared" si="1"/>
        <v>#DIV/0!</v>
      </c>
      <c r="K45" s="442"/>
      <c r="L45" s="444"/>
      <c r="M45" s="439"/>
      <c r="N45" s="435"/>
    </row>
    <row r="46" spans="1:14" ht="81.75" hidden="1" customHeight="1" x14ac:dyDescent="0.25">
      <c r="A46" s="452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41">
        <v>0</v>
      </c>
      <c r="I46" s="41">
        <v>0</v>
      </c>
      <c r="J46" s="39" t="e">
        <f t="shared" si="1"/>
        <v>#DIV/0!</v>
      </c>
      <c r="K46" s="443"/>
      <c r="L46" s="444"/>
      <c r="M46" s="439"/>
      <c r="N46" s="435"/>
    </row>
    <row r="47" spans="1:14" ht="31.5" hidden="1" customHeight="1" x14ac:dyDescent="0.25">
      <c r="A47" s="452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42">
        <v>0</v>
      </c>
      <c r="I47" s="42">
        <v>0</v>
      </c>
      <c r="J47" s="39" t="e">
        <f t="shared" si="1"/>
        <v>#DIV/0!</v>
      </c>
      <c r="K47" s="39" t="e">
        <f>J47</f>
        <v>#DIV/0!</v>
      </c>
      <c r="L47" s="445"/>
      <c r="M47" s="439"/>
      <c r="N47" s="435"/>
    </row>
    <row r="48" spans="1:14" ht="81.75" hidden="1" customHeight="1" x14ac:dyDescent="0.25">
      <c r="A48" s="452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41">
        <v>0</v>
      </c>
      <c r="I48" s="41">
        <v>0</v>
      </c>
      <c r="J48" s="39" t="e">
        <f t="shared" si="1"/>
        <v>#DIV/0!</v>
      </c>
      <c r="K48" s="441" t="e">
        <f>(J48+J49+J50)/3</f>
        <v>#DIV/0!</v>
      </c>
      <c r="L48" s="431" t="e">
        <f>(K48+K51)/2</f>
        <v>#DIV/0!</v>
      </c>
      <c r="M48" s="439"/>
      <c r="N48" s="435"/>
    </row>
    <row r="49" spans="1:14" ht="81.75" hidden="1" customHeight="1" x14ac:dyDescent="0.25">
      <c r="A49" s="452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41">
        <v>0</v>
      </c>
      <c r="I49" s="41">
        <v>0</v>
      </c>
      <c r="J49" s="39" t="e">
        <f t="shared" si="1"/>
        <v>#DIV/0!</v>
      </c>
      <c r="K49" s="442"/>
      <c r="L49" s="444"/>
      <c r="M49" s="439"/>
      <c r="N49" s="435"/>
    </row>
    <row r="50" spans="1:14" ht="81.75" hidden="1" customHeight="1" x14ac:dyDescent="0.25">
      <c r="A50" s="452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41">
        <v>0</v>
      </c>
      <c r="I50" s="41">
        <v>0</v>
      </c>
      <c r="J50" s="39" t="e">
        <f t="shared" si="1"/>
        <v>#DIV/0!</v>
      </c>
      <c r="K50" s="443"/>
      <c r="L50" s="444"/>
      <c r="M50" s="439"/>
      <c r="N50" s="435"/>
    </row>
    <row r="51" spans="1:14" ht="31.5" hidden="1" customHeight="1" x14ac:dyDescent="0.25">
      <c r="A51" s="452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42">
        <v>0</v>
      </c>
      <c r="I51" s="42">
        <v>0</v>
      </c>
      <c r="J51" s="39" t="e">
        <f t="shared" si="1"/>
        <v>#DIV/0!</v>
      </c>
      <c r="K51" s="39" t="e">
        <f>J51</f>
        <v>#DIV/0!</v>
      </c>
      <c r="L51" s="445"/>
      <c r="M51" s="439"/>
      <c r="N51" s="435"/>
    </row>
    <row r="52" spans="1:14" ht="81.75" customHeight="1" x14ac:dyDescent="0.25">
      <c r="A52" s="452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41">
        <v>100</v>
      </c>
      <c r="I52" s="41">
        <v>100</v>
      </c>
      <c r="J52" s="39">
        <f t="shared" si="1"/>
        <v>100</v>
      </c>
      <c r="K52" s="441">
        <f>(J52+J53)/2</f>
        <v>100</v>
      </c>
      <c r="L52" s="431">
        <f>(K52+K55)/2</f>
        <v>100</v>
      </c>
      <c r="M52" s="439"/>
      <c r="N52" s="435"/>
    </row>
    <row r="53" spans="1:14" ht="81.75" customHeight="1" x14ac:dyDescent="0.25">
      <c r="A53" s="452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41">
        <v>100</v>
      </c>
      <c r="I53" s="41">
        <v>100</v>
      </c>
      <c r="J53" s="39">
        <f t="shared" si="1"/>
        <v>100</v>
      </c>
      <c r="K53" s="442"/>
      <c r="L53" s="444"/>
      <c r="M53" s="439"/>
      <c r="N53" s="435"/>
    </row>
    <row r="54" spans="1:14" ht="81.75" customHeight="1" x14ac:dyDescent="0.25">
      <c r="A54" s="452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41"/>
      <c r="I54" s="41"/>
      <c r="J54" s="39"/>
      <c r="K54" s="443"/>
      <c r="L54" s="444"/>
      <c r="M54" s="439"/>
      <c r="N54" s="435"/>
    </row>
    <row r="55" spans="1:14" ht="21.75" customHeight="1" x14ac:dyDescent="0.25">
      <c r="A55" s="452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42">
        <v>1</v>
      </c>
      <c r="I55" s="42">
        <v>1.7777777777777777</v>
      </c>
      <c r="J55" s="39">
        <f t="shared" si="1"/>
        <v>100</v>
      </c>
      <c r="K55" s="39">
        <f>J55</f>
        <v>100</v>
      </c>
      <c r="L55" s="445"/>
      <c r="M55" s="439"/>
      <c r="N55" s="435"/>
    </row>
    <row r="56" spans="1:14" ht="81.75" customHeight="1" x14ac:dyDescent="0.25">
      <c r="A56" s="452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41">
        <v>100</v>
      </c>
      <c r="I56" s="41">
        <v>100</v>
      </c>
      <c r="J56" s="39">
        <f t="shared" si="1"/>
        <v>100</v>
      </c>
      <c r="K56" s="441">
        <f>(J56+J57+J58)/3</f>
        <v>99.508367788934834</v>
      </c>
      <c r="L56" s="431">
        <f>(K56+K59)/2</f>
        <v>99.754183894467417</v>
      </c>
      <c r="M56" s="439"/>
      <c r="N56" s="435"/>
    </row>
    <row r="57" spans="1:14" ht="81.75" customHeight="1" x14ac:dyDescent="0.25">
      <c r="A57" s="452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41">
        <v>93.021978021978029</v>
      </c>
      <c r="I57" s="41">
        <v>91.65</v>
      </c>
      <c r="J57" s="39">
        <f t="shared" si="1"/>
        <v>98.525103366804487</v>
      </c>
      <c r="K57" s="442"/>
      <c r="L57" s="444"/>
      <c r="M57" s="439"/>
      <c r="N57" s="435"/>
    </row>
    <row r="58" spans="1:14" ht="81.75" customHeight="1" x14ac:dyDescent="0.25">
      <c r="A58" s="452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41">
        <v>94.984375</v>
      </c>
      <c r="I58" s="41">
        <v>96.875</v>
      </c>
      <c r="J58" s="39">
        <f t="shared" si="1"/>
        <v>100</v>
      </c>
      <c r="K58" s="443"/>
      <c r="L58" s="444"/>
      <c r="M58" s="439"/>
      <c r="N58" s="435"/>
    </row>
    <row r="59" spans="1:14" ht="30.75" customHeight="1" x14ac:dyDescent="0.25">
      <c r="A59" s="452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42">
        <v>333.11111111111109</v>
      </c>
      <c r="I59" s="42">
        <v>333.44444444444446</v>
      </c>
      <c r="J59" s="39">
        <f t="shared" si="1"/>
        <v>100</v>
      </c>
      <c r="K59" s="39">
        <f>J59</f>
        <v>100</v>
      </c>
      <c r="L59" s="445"/>
      <c r="M59" s="439"/>
      <c r="N59" s="435"/>
    </row>
    <row r="60" spans="1:14" ht="81.75" hidden="1" customHeight="1" x14ac:dyDescent="0.25">
      <c r="A60" s="452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41">
        <v>0</v>
      </c>
      <c r="I60" s="41">
        <v>0</v>
      </c>
      <c r="J60" s="39" t="e">
        <f t="shared" si="1"/>
        <v>#DIV/0!</v>
      </c>
      <c r="K60" s="441" t="e">
        <f>(J60+J61+J62)/3</f>
        <v>#DIV/0!</v>
      </c>
      <c r="L60" s="431" t="e">
        <f>(K60+K63)/2</f>
        <v>#DIV/0!</v>
      </c>
      <c r="M60" s="439"/>
      <c r="N60" s="435"/>
    </row>
    <row r="61" spans="1:14" ht="81.75" hidden="1" customHeight="1" x14ac:dyDescent="0.25">
      <c r="A61" s="452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41">
        <v>0</v>
      </c>
      <c r="I61" s="41">
        <v>0</v>
      </c>
      <c r="J61" s="39" t="e">
        <f t="shared" si="1"/>
        <v>#DIV/0!</v>
      </c>
      <c r="K61" s="442"/>
      <c r="L61" s="444"/>
      <c r="M61" s="439"/>
      <c r="N61" s="435"/>
    </row>
    <row r="62" spans="1:14" ht="81.75" hidden="1" customHeight="1" x14ac:dyDescent="0.25">
      <c r="A62" s="452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41">
        <v>0</v>
      </c>
      <c r="I62" s="41">
        <v>0</v>
      </c>
      <c r="J62" s="39" t="e">
        <f t="shared" si="1"/>
        <v>#DIV/0!</v>
      </c>
      <c r="K62" s="443"/>
      <c r="L62" s="444"/>
      <c r="M62" s="439"/>
      <c r="N62" s="435"/>
    </row>
    <row r="63" spans="1:14" ht="31.5" hidden="1" customHeight="1" x14ac:dyDescent="0.25">
      <c r="A63" s="452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42">
        <v>0</v>
      </c>
      <c r="I63" s="42">
        <v>0</v>
      </c>
      <c r="J63" s="39" t="e">
        <f t="shared" si="1"/>
        <v>#DIV/0!</v>
      </c>
      <c r="K63" s="39" t="e">
        <f>J63</f>
        <v>#DIV/0!</v>
      </c>
      <c r="L63" s="445"/>
      <c r="M63" s="439"/>
      <c r="N63" s="435"/>
    </row>
    <row r="64" spans="1:14" ht="81.75" hidden="1" customHeight="1" x14ac:dyDescent="0.25">
      <c r="A64" s="452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41">
        <v>0</v>
      </c>
      <c r="I64" s="41">
        <v>0</v>
      </c>
      <c r="J64" s="39" t="e">
        <f t="shared" si="1"/>
        <v>#DIV/0!</v>
      </c>
      <c r="K64" s="441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52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41">
        <v>0</v>
      </c>
      <c r="I65" s="41">
        <v>0</v>
      </c>
      <c r="J65" s="39" t="e">
        <f t="shared" si="1"/>
        <v>#DIV/0!</v>
      </c>
      <c r="K65" s="442"/>
      <c r="L65" s="444"/>
      <c r="M65" s="439"/>
      <c r="N65" s="435"/>
    </row>
    <row r="66" spans="1:14" ht="81.75" hidden="1" customHeight="1" x14ac:dyDescent="0.25">
      <c r="A66" s="452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41">
        <v>0</v>
      </c>
      <c r="I66" s="41">
        <v>0</v>
      </c>
      <c r="J66" s="39" t="e">
        <f t="shared" si="1"/>
        <v>#DIV/0!</v>
      </c>
      <c r="K66" s="443"/>
      <c r="L66" s="444"/>
      <c r="M66" s="439"/>
      <c r="N66" s="435"/>
    </row>
    <row r="67" spans="1:14" ht="31.5" hidden="1" customHeight="1" x14ac:dyDescent="0.25">
      <c r="A67" s="452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42">
        <v>0</v>
      </c>
      <c r="I67" s="42">
        <v>0</v>
      </c>
      <c r="J67" s="39" t="e">
        <f t="shared" si="1"/>
        <v>#DIV/0!</v>
      </c>
      <c r="K67" s="39" t="e">
        <f>J67</f>
        <v>#DIV/0!</v>
      </c>
      <c r="L67" s="445"/>
      <c r="M67" s="439"/>
      <c r="N67" s="435"/>
    </row>
    <row r="68" spans="1:14" ht="81.75" hidden="1" customHeight="1" x14ac:dyDescent="0.25">
      <c r="A68" s="452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41">
        <v>0</v>
      </c>
      <c r="I68" s="41">
        <v>0</v>
      </c>
      <c r="J68" s="39" t="e">
        <f t="shared" si="1"/>
        <v>#DIV/0!</v>
      </c>
      <c r="K68" s="441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52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41">
        <v>0</v>
      </c>
      <c r="I69" s="41">
        <v>0</v>
      </c>
      <c r="J69" s="39" t="e">
        <f t="shared" si="1"/>
        <v>#DIV/0!</v>
      </c>
      <c r="K69" s="442"/>
      <c r="L69" s="444"/>
      <c r="M69" s="439"/>
      <c r="N69" s="435"/>
    </row>
    <row r="70" spans="1:14" ht="81.75" hidden="1" customHeight="1" x14ac:dyDescent="0.25">
      <c r="A70" s="452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41">
        <v>0</v>
      </c>
      <c r="I70" s="41">
        <v>0</v>
      </c>
      <c r="J70" s="39" t="e">
        <f t="shared" si="1"/>
        <v>#DIV/0!</v>
      </c>
      <c r="K70" s="443"/>
      <c r="L70" s="444"/>
      <c r="M70" s="439"/>
      <c r="N70" s="435"/>
    </row>
    <row r="71" spans="1:14" ht="31.5" hidden="1" customHeight="1" x14ac:dyDescent="0.25">
      <c r="A71" s="452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42">
        <v>0</v>
      </c>
      <c r="I71" s="42">
        <v>0</v>
      </c>
      <c r="J71" s="39" t="e">
        <f t="shared" si="1"/>
        <v>#DIV/0!</v>
      </c>
      <c r="K71" s="39" t="e">
        <f>J71</f>
        <v>#DIV/0!</v>
      </c>
      <c r="L71" s="445"/>
      <c r="M71" s="439"/>
      <c r="N71" s="435"/>
    </row>
    <row r="72" spans="1:14" ht="81.75" hidden="1" customHeight="1" x14ac:dyDescent="0.25">
      <c r="A72" s="452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41">
        <v>0</v>
      </c>
      <c r="I72" s="41">
        <v>0</v>
      </c>
      <c r="J72" s="39" t="e">
        <f t="shared" si="1"/>
        <v>#DIV/0!</v>
      </c>
      <c r="K72" s="441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52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41">
        <v>0</v>
      </c>
      <c r="I73" s="41">
        <v>0</v>
      </c>
      <c r="J73" s="39" t="e">
        <f t="shared" si="1"/>
        <v>#DIV/0!</v>
      </c>
      <c r="K73" s="442"/>
      <c r="L73" s="444"/>
      <c r="M73" s="439"/>
      <c r="N73" s="435"/>
    </row>
    <row r="74" spans="1:14" ht="81.75" hidden="1" customHeight="1" x14ac:dyDescent="0.25">
      <c r="A74" s="452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41">
        <v>0</v>
      </c>
      <c r="I74" s="41">
        <v>0</v>
      </c>
      <c r="J74" s="39" t="e">
        <f t="shared" si="1"/>
        <v>#DIV/0!</v>
      </c>
      <c r="K74" s="443"/>
      <c r="L74" s="444"/>
      <c r="M74" s="439"/>
      <c r="N74" s="435"/>
    </row>
    <row r="75" spans="1:14" ht="31.5" hidden="1" customHeight="1" x14ac:dyDescent="0.25">
      <c r="A75" s="452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42">
        <v>0</v>
      </c>
      <c r="I75" s="42">
        <v>0</v>
      </c>
      <c r="J75" s="39" t="e">
        <f t="shared" si="1"/>
        <v>#DIV/0!</v>
      </c>
      <c r="K75" s="39" t="e">
        <f>J75</f>
        <v>#DIV/0!</v>
      </c>
      <c r="L75" s="445"/>
      <c r="M75" s="439"/>
      <c r="N75" s="435"/>
    </row>
    <row r="76" spans="1:14" ht="81.75" hidden="1" customHeight="1" x14ac:dyDescent="0.25">
      <c r="A76" s="452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41">
        <v>0</v>
      </c>
      <c r="I76" s="41">
        <v>0</v>
      </c>
      <c r="J76" s="39" t="e">
        <f t="shared" si="1"/>
        <v>#DIV/0!</v>
      </c>
      <c r="K76" s="441" t="e">
        <f>(J76+J77+J78)/3</f>
        <v>#DIV/0!</v>
      </c>
      <c r="L76" s="431" t="e">
        <f>(K76+K79)/2</f>
        <v>#DIV/0!</v>
      </c>
      <c r="M76" s="439"/>
      <c r="N76" s="435"/>
    </row>
    <row r="77" spans="1:14" ht="81.75" hidden="1" customHeight="1" x14ac:dyDescent="0.25">
      <c r="A77" s="452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41">
        <v>0</v>
      </c>
      <c r="I77" s="41">
        <v>0</v>
      </c>
      <c r="J77" s="39" t="e">
        <f t="shared" si="1"/>
        <v>#DIV/0!</v>
      </c>
      <c r="K77" s="442"/>
      <c r="L77" s="444"/>
      <c r="M77" s="439"/>
      <c r="N77" s="435"/>
    </row>
    <row r="78" spans="1:14" ht="81.75" hidden="1" customHeight="1" x14ac:dyDescent="0.25">
      <c r="A78" s="452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41">
        <v>0</v>
      </c>
      <c r="I78" s="41">
        <v>0</v>
      </c>
      <c r="J78" s="39" t="e">
        <f t="shared" si="1"/>
        <v>#DIV/0!</v>
      </c>
      <c r="K78" s="443"/>
      <c r="L78" s="444"/>
      <c r="M78" s="439"/>
      <c r="N78" s="435"/>
    </row>
    <row r="79" spans="1:14" ht="31.5" hidden="1" customHeight="1" x14ac:dyDescent="0.25">
      <c r="A79" s="452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42">
        <v>0</v>
      </c>
      <c r="I79" s="42">
        <v>0</v>
      </c>
      <c r="J79" s="39" t="e">
        <f t="shared" si="1"/>
        <v>#DIV/0!</v>
      </c>
      <c r="K79" s="39" t="e">
        <f>J79</f>
        <v>#DIV/0!</v>
      </c>
      <c r="L79" s="445"/>
      <c r="M79" s="439"/>
      <c r="N79" s="435"/>
    </row>
    <row r="80" spans="1:14" ht="81.75" customHeight="1" x14ac:dyDescent="0.25">
      <c r="A80" s="452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41">
        <v>100</v>
      </c>
      <c r="I80" s="41">
        <v>100</v>
      </c>
      <c r="J80" s="39">
        <f t="shared" si="1"/>
        <v>100</v>
      </c>
      <c r="K80" s="441">
        <f>(J80+J81)/2</f>
        <v>97.300935707817686</v>
      </c>
      <c r="L80" s="431">
        <f>(K80+K83)/2</f>
        <v>92.071520485487781</v>
      </c>
      <c r="M80" s="439"/>
      <c r="N80" s="435"/>
    </row>
    <row r="81" spans="1:14" ht="81.75" customHeight="1" x14ac:dyDescent="0.25">
      <c r="A81" s="452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41">
        <v>92.027777777777786</v>
      </c>
      <c r="I81" s="41">
        <v>87.06</v>
      </c>
      <c r="J81" s="39">
        <f t="shared" si="1"/>
        <v>94.601871415635372</v>
      </c>
      <c r="K81" s="442"/>
      <c r="L81" s="444"/>
      <c r="M81" s="439"/>
      <c r="N81" s="435"/>
    </row>
    <row r="82" spans="1:14" ht="81.75" customHeight="1" x14ac:dyDescent="0.25">
      <c r="A82" s="452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41"/>
      <c r="I82" s="41"/>
      <c r="J82" s="39"/>
      <c r="K82" s="443"/>
      <c r="L82" s="444"/>
      <c r="M82" s="439"/>
      <c r="N82" s="435"/>
    </row>
    <row r="83" spans="1:14" x14ac:dyDescent="0.25">
      <c r="A83" s="452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42">
        <v>0.84444444444444444</v>
      </c>
      <c r="I83" s="42">
        <v>0.73333333333333328</v>
      </c>
      <c r="J83" s="39">
        <f t="shared" si="1"/>
        <v>86.84210526315789</v>
      </c>
      <c r="K83" s="39">
        <f>J83</f>
        <v>86.84210526315789</v>
      </c>
      <c r="L83" s="445"/>
      <c r="M83" s="439"/>
      <c r="N83" s="435"/>
    </row>
    <row r="84" spans="1:14" ht="81.75" hidden="1" customHeight="1" x14ac:dyDescent="0.25">
      <c r="A84" s="452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41">
        <v>0</v>
      </c>
      <c r="I84" s="41">
        <v>0</v>
      </c>
      <c r="J84" s="39" t="e">
        <f t="shared" si="1"/>
        <v>#DIV/0!</v>
      </c>
      <c r="K84" s="441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52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41">
        <v>0</v>
      </c>
      <c r="I85" s="41">
        <v>0</v>
      </c>
      <c r="J85" s="39" t="e">
        <f t="shared" si="1"/>
        <v>#DIV/0!</v>
      </c>
      <c r="K85" s="442"/>
      <c r="L85" s="444"/>
      <c r="M85" s="439"/>
      <c r="N85" s="435"/>
    </row>
    <row r="86" spans="1:14" ht="81.75" hidden="1" customHeight="1" x14ac:dyDescent="0.25">
      <c r="A86" s="452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41">
        <v>0</v>
      </c>
      <c r="I86" s="41">
        <v>0</v>
      </c>
      <c r="J86" s="39" t="e">
        <f t="shared" si="1"/>
        <v>#DIV/0!</v>
      </c>
      <c r="K86" s="443"/>
      <c r="L86" s="444"/>
      <c r="M86" s="439"/>
      <c r="N86" s="435"/>
    </row>
    <row r="87" spans="1:14" ht="31.5" hidden="1" customHeight="1" x14ac:dyDescent="0.25">
      <c r="A87" s="452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42">
        <v>0</v>
      </c>
      <c r="I87" s="42">
        <v>0</v>
      </c>
      <c r="J87" s="39" t="e">
        <f t="shared" si="1"/>
        <v>#DIV/0!</v>
      </c>
      <c r="K87" s="39" t="e">
        <f>J87</f>
        <v>#DIV/0!</v>
      </c>
      <c r="L87" s="445"/>
      <c r="M87" s="439"/>
      <c r="N87" s="435"/>
    </row>
    <row r="88" spans="1:14" ht="81.75" hidden="1" customHeight="1" x14ac:dyDescent="0.25">
      <c r="A88" s="452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41">
        <v>0</v>
      </c>
      <c r="I88" s="41">
        <v>0</v>
      </c>
      <c r="J88" s="39" t="e">
        <f t="shared" si="1"/>
        <v>#DIV/0!</v>
      </c>
      <c r="K88" s="441" t="e">
        <f>(J88+J89+J90)/3</f>
        <v>#DIV/0!</v>
      </c>
      <c r="L88" s="431" t="e">
        <f>(K88+K91)/2</f>
        <v>#DIV/0!</v>
      </c>
      <c r="M88" s="439"/>
      <c r="N88" s="435"/>
    </row>
    <row r="89" spans="1:14" ht="81.75" hidden="1" customHeight="1" x14ac:dyDescent="0.25">
      <c r="A89" s="452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41">
        <v>0</v>
      </c>
      <c r="I89" s="41">
        <v>0</v>
      </c>
      <c r="J89" s="39" t="e">
        <f t="shared" si="1"/>
        <v>#DIV/0!</v>
      </c>
      <c r="K89" s="442"/>
      <c r="L89" s="444"/>
      <c r="M89" s="439"/>
      <c r="N89" s="435"/>
    </row>
    <row r="90" spans="1:14" ht="81.75" hidden="1" customHeight="1" x14ac:dyDescent="0.25">
      <c r="A90" s="452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41">
        <v>0</v>
      </c>
      <c r="I90" s="41">
        <v>0</v>
      </c>
      <c r="J90" s="39" t="e">
        <f t="shared" si="1"/>
        <v>#DIV/0!</v>
      </c>
      <c r="K90" s="443"/>
      <c r="L90" s="444"/>
      <c r="M90" s="439"/>
      <c r="N90" s="435"/>
    </row>
    <row r="91" spans="1:14" ht="31.5" hidden="1" customHeight="1" x14ac:dyDescent="0.25">
      <c r="A91" s="452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42">
        <v>0</v>
      </c>
      <c r="I91" s="42">
        <v>0</v>
      </c>
      <c r="J91" s="39" t="e">
        <f t="shared" si="1"/>
        <v>#DIV/0!</v>
      </c>
      <c r="K91" s="39" t="e">
        <f>J91</f>
        <v>#DIV/0!</v>
      </c>
      <c r="L91" s="445"/>
      <c r="M91" s="439"/>
      <c r="N91" s="435"/>
    </row>
    <row r="92" spans="1:14" ht="81.75" customHeight="1" x14ac:dyDescent="0.25">
      <c r="A92" s="452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41">
        <v>100</v>
      </c>
      <c r="I92" s="41">
        <v>100</v>
      </c>
      <c r="J92" s="39">
        <f t="shared" si="1"/>
        <v>100</v>
      </c>
      <c r="K92" s="441">
        <f>(J92+J93+J94)/3</f>
        <v>100</v>
      </c>
      <c r="L92" s="431">
        <f>(K92+K95)/2</f>
        <v>98.648648648648646</v>
      </c>
      <c r="M92" s="439"/>
      <c r="N92" s="435"/>
    </row>
    <row r="93" spans="1:14" ht="81.75" customHeight="1" x14ac:dyDescent="0.25">
      <c r="A93" s="452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41">
        <v>90</v>
      </c>
      <c r="I93" s="41">
        <v>90</v>
      </c>
      <c r="J93" s="39">
        <f t="shared" si="1"/>
        <v>100</v>
      </c>
      <c r="K93" s="442"/>
      <c r="L93" s="444"/>
      <c r="M93" s="439"/>
      <c r="N93" s="435"/>
    </row>
    <row r="94" spans="1:14" ht="81.75" customHeight="1" x14ac:dyDescent="0.25">
      <c r="A94" s="452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41">
        <v>100</v>
      </c>
      <c r="I94" s="41">
        <v>100</v>
      </c>
      <c r="J94" s="39">
        <f t="shared" si="1"/>
        <v>100</v>
      </c>
      <c r="K94" s="443"/>
      <c r="L94" s="444"/>
      <c r="M94" s="439"/>
      <c r="N94" s="435"/>
    </row>
    <row r="95" spans="1:14" ht="29.25" customHeight="1" x14ac:dyDescent="0.25">
      <c r="A95" s="452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42">
        <v>12.333333333333334</v>
      </c>
      <c r="I95" s="42">
        <v>12</v>
      </c>
      <c r="J95" s="39">
        <f t="shared" si="1"/>
        <v>97.297297297297291</v>
      </c>
      <c r="K95" s="39">
        <f>J95</f>
        <v>97.297297297297291</v>
      </c>
      <c r="L95" s="445"/>
      <c r="M95" s="439"/>
      <c r="N95" s="435"/>
    </row>
    <row r="96" spans="1:14" ht="81.75" customHeight="1" x14ac:dyDescent="0.25">
      <c r="A96" s="452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41">
        <v>100</v>
      </c>
      <c r="I96" s="41">
        <v>100</v>
      </c>
      <c r="J96" s="39">
        <f t="shared" si="1"/>
        <v>100</v>
      </c>
      <c r="K96" s="441">
        <f>(J96+J97+J98)/3</f>
        <v>100</v>
      </c>
      <c r="L96" s="431">
        <f>(K96+K99)/2</f>
        <v>100</v>
      </c>
      <c r="M96" s="439"/>
      <c r="N96" s="435"/>
    </row>
    <row r="97" spans="1:14" ht="81.75" customHeight="1" x14ac:dyDescent="0.25">
      <c r="A97" s="452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41">
        <v>100</v>
      </c>
      <c r="I97" s="41">
        <v>100</v>
      </c>
      <c r="J97" s="39">
        <f t="shared" si="1"/>
        <v>100</v>
      </c>
      <c r="K97" s="442"/>
      <c r="L97" s="444"/>
      <c r="M97" s="439"/>
      <c r="N97" s="435"/>
    </row>
    <row r="98" spans="1:14" ht="81.75" customHeight="1" x14ac:dyDescent="0.25">
      <c r="A98" s="452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41">
        <v>100</v>
      </c>
      <c r="I98" s="41">
        <v>100</v>
      </c>
      <c r="J98" s="39">
        <f t="shared" si="1"/>
        <v>100</v>
      </c>
      <c r="K98" s="443"/>
      <c r="L98" s="444"/>
      <c r="M98" s="439"/>
      <c r="N98" s="435"/>
    </row>
    <row r="99" spans="1:14" ht="30.75" customHeight="1" x14ac:dyDescent="0.25">
      <c r="A99" s="452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42">
        <v>4.1111111111111107</v>
      </c>
      <c r="I99" s="42">
        <v>4.1111111111111107</v>
      </c>
      <c r="J99" s="39">
        <f t="shared" si="1"/>
        <v>100</v>
      </c>
      <c r="K99" s="39">
        <f>J99</f>
        <v>100</v>
      </c>
      <c r="L99" s="445"/>
      <c r="M99" s="439"/>
      <c r="N99" s="435"/>
    </row>
    <row r="100" spans="1:14" ht="81.75" hidden="1" customHeight="1" x14ac:dyDescent="0.25">
      <c r="A100" s="452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41">
        <v>0</v>
      </c>
      <c r="I100" s="41">
        <v>0</v>
      </c>
      <c r="J100" s="39" t="e">
        <f t="shared" si="1"/>
        <v>#DIV/0!</v>
      </c>
      <c r="K100" s="441" t="e">
        <f>(J100+J101+J102)/3</f>
        <v>#DIV/0!</v>
      </c>
      <c r="L100" s="431" t="e">
        <f>(K100+K103)/2</f>
        <v>#DIV/0!</v>
      </c>
      <c r="M100" s="439"/>
      <c r="N100" s="435"/>
    </row>
    <row r="101" spans="1:14" ht="81.75" hidden="1" customHeight="1" x14ac:dyDescent="0.25">
      <c r="A101" s="452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41">
        <v>0</v>
      </c>
      <c r="I101" s="41">
        <v>0</v>
      </c>
      <c r="J101" s="39" t="e">
        <f t="shared" si="1"/>
        <v>#DIV/0!</v>
      </c>
      <c r="K101" s="442"/>
      <c r="L101" s="444"/>
      <c r="M101" s="439"/>
      <c r="N101" s="435"/>
    </row>
    <row r="102" spans="1:14" ht="81.75" hidden="1" customHeight="1" x14ac:dyDescent="0.25">
      <c r="A102" s="452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41">
        <v>0</v>
      </c>
      <c r="I102" s="41">
        <v>0</v>
      </c>
      <c r="J102" s="39" t="e">
        <f t="shared" si="1"/>
        <v>#DIV/0!</v>
      </c>
      <c r="K102" s="443"/>
      <c r="L102" s="444"/>
      <c r="M102" s="439"/>
      <c r="N102" s="435"/>
    </row>
    <row r="103" spans="1:14" ht="31.5" hidden="1" customHeight="1" x14ac:dyDescent="0.25">
      <c r="A103" s="452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42">
        <v>0</v>
      </c>
      <c r="I103" s="42">
        <v>0</v>
      </c>
      <c r="J103" s="39" t="e">
        <f t="shared" si="1"/>
        <v>#DIV/0!</v>
      </c>
      <c r="K103" s="39" t="e">
        <f>J103</f>
        <v>#DIV/0!</v>
      </c>
      <c r="L103" s="445"/>
      <c r="M103" s="439"/>
      <c r="N103" s="435"/>
    </row>
    <row r="104" spans="1:14" ht="81.75" hidden="1" customHeight="1" x14ac:dyDescent="0.25">
      <c r="A104" s="452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41">
        <v>0</v>
      </c>
      <c r="I104" s="41">
        <v>0</v>
      </c>
      <c r="J104" s="39" t="e">
        <f t="shared" si="1"/>
        <v>#DIV/0!</v>
      </c>
      <c r="K104" s="441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52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41">
        <v>0</v>
      </c>
      <c r="I105" s="41">
        <v>0</v>
      </c>
      <c r="J105" s="39" t="e">
        <f t="shared" si="1"/>
        <v>#DIV/0!</v>
      </c>
      <c r="K105" s="442"/>
      <c r="L105" s="444"/>
      <c r="M105" s="439"/>
      <c r="N105" s="435"/>
    </row>
    <row r="106" spans="1:14" ht="81.75" hidden="1" customHeight="1" x14ac:dyDescent="0.25">
      <c r="A106" s="452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41">
        <v>0</v>
      </c>
      <c r="I106" s="41">
        <v>0</v>
      </c>
      <c r="J106" s="39" t="e">
        <f t="shared" si="1"/>
        <v>#DIV/0!</v>
      </c>
      <c r="K106" s="443"/>
      <c r="L106" s="444"/>
      <c r="M106" s="439"/>
      <c r="N106" s="435"/>
    </row>
    <row r="107" spans="1:14" ht="31.5" hidden="1" customHeight="1" x14ac:dyDescent="0.25">
      <c r="A107" s="452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42">
        <v>0</v>
      </c>
      <c r="I107" s="42">
        <v>0</v>
      </c>
      <c r="J107" s="39" t="e">
        <f t="shared" ref="J107:J169" si="2">IF(I107/H107*100&gt;100,100,I107/H107*100)</f>
        <v>#DIV/0!</v>
      </c>
      <c r="K107" s="39" t="e">
        <f>J107</f>
        <v>#DIV/0!</v>
      </c>
      <c r="L107" s="445"/>
      <c r="M107" s="439"/>
      <c r="N107" s="435"/>
    </row>
    <row r="108" spans="1:14" ht="81.75" customHeight="1" x14ac:dyDescent="0.25">
      <c r="A108" s="452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41">
        <v>100</v>
      </c>
      <c r="I108" s="41">
        <v>100</v>
      </c>
      <c r="J108" s="39">
        <f t="shared" si="2"/>
        <v>100</v>
      </c>
      <c r="K108" s="441">
        <f>(J108+J109+J110)/3</f>
        <v>100</v>
      </c>
      <c r="L108" s="431">
        <f>(K108+K111)/2</f>
        <v>98.193916349809882</v>
      </c>
      <c r="M108" s="439"/>
      <c r="N108" s="435"/>
    </row>
    <row r="109" spans="1:14" ht="81.75" customHeight="1" x14ac:dyDescent="0.25">
      <c r="A109" s="452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41">
        <v>91.952380952380949</v>
      </c>
      <c r="I109" s="41">
        <v>91.952380952380949</v>
      </c>
      <c r="J109" s="39">
        <f t="shared" si="2"/>
        <v>100</v>
      </c>
      <c r="K109" s="442"/>
      <c r="L109" s="444"/>
      <c r="M109" s="439"/>
      <c r="N109" s="435"/>
    </row>
    <row r="110" spans="1:14" ht="81.75" customHeight="1" x14ac:dyDescent="0.25">
      <c r="A110" s="452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41">
        <v>92</v>
      </c>
      <c r="I110" s="41">
        <v>100</v>
      </c>
      <c r="J110" s="39">
        <f t="shared" si="2"/>
        <v>100</v>
      </c>
      <c r="K110" s="443"/>
      <c r="L110" s="444"/>
      <c r="M110" s="439"/>
      <c r="N110" s="435"/>
    </row>
    <row r="111" spans="1:14" ht="27" customHeight="1" x14ac:dyDescent="0.25">
      <c r="A111" s="452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42">
        <v>58.444444444444443</v>
      </c>
      <c r="I111" s="42">
        <v>56.333333333333336</v>
      </c>
      <c r="J111" s="39">
        <f t="shared" si="2"/>
        <v>96.387832699619779</v>
      </c>
      <c r="K111" s="39">
        <f>J111</f>
        <v>96.387832699619779</v>
      </c>
      <c r="L111" s="445"/>
      <c r="M111" s="439"/>
      <c r="N111" s="435"/>
    </row>
    <row r="112" spans="1:14" ht="81.75" hidden="1" customHeight="1" x14ac:dyDescent="0.25">
      <c r="A112" s="452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41">
        <v>0</v>
      </c>
      <c r="I112" s="41">
        <v>0</v>
      </c>
      <c r="J112" s="39" t="e">
        <f t="shared" si="2"/>
        <v>#DIV/0!</v>
      </c>
      <c r="K112" s="441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52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41">
        <v>0</v>
      </c>
      <c r="I113" s="41">
        <v>0</v>
      </c>
      <c r="J113" s="39" t="e">
        <f t="shared" si="2"/>
        <v>#DIV/0!</v>
      </c>
      <c r="K113" s="442"/>
      <c r="L113" s="444"/>
      <c r="M113" s="439"/>
      <c r="N113" s="435"/>
    </row>
    <row r="114" spans="1:14" ht="81.75" hidden="1" customHeight="1" x14ac:dyDescent="0.25">
      <c r="A114" s="452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41">
        <v>0</v>
      </c>
      <c r="I114" s="41">
        <v>0</v>
      </c>
      <c r="J114" s="39" t="e">
        <f t="shared" si="2"/>
        <v>#DIV/0!</v>
      </c>
      <c r="K114" s="443"/>
      <c r="L114" s="444"/>
      <c r="M114" s="439"/>
      <c r="N114" s="435"/>
    </row>
    <row r="115" spans="1:14" ht="31.5" hidden="1" customHeight="1" x14ac:dyDescent="0.25">
      <c r="A115" s="452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42">
        <v>0</v>
      </c>
      <c r="I115" s="42">
        <v>0</v>
      </c>
      <c r="J115" s="39" t="e">
        <f t="shared" si="2"/>
        <v>#DIV/0!</v>
      </c>
      <c r="K115" s="39" t="e">
        <f>J115</f>
        <v>#DIV/0!</v>
      </c>
      <c r="L115" s="445"/>
      <c r="M115" s="439"/>
      <c r="N115" s="435"/>
    </row>
    <row r="116" spans="1:14" ht="81.75" hidden="1" customHeight="1" x14ac:dyDescent="0.25">
      <c r="A116" s="452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41">
        <v>0</v>
      </c>
      <c r="I116" s="41">
        <v>0</v>
      </c>
      <c r="J116" s="39" t="e">
        <f t="shared" si="2"/>
        <v>#DIV/0!</v>
      </c>
      <c r="K116" s="441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52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41">
        <v>0</v>
      </c>
      <c r="I117" s="41">
        <v>0</v>
      </c>
      <c r="J117" s="39" t="e">
        <f t="shared" si="2"/>
        <v>#DIV/0!</v>
      </c>
      <c r="K117" s="442"/>
      <c r="L117" s="444"/>
      <c r="M117" s="439"/>
      <c r="N117" s="435"/>
    </row>
    <row r="118" spans="1:14" ht="81.75" hidden="1" customHeight="1" x14ac:dyDescent="0.25">
      <c r="A118" s="452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41">
        <v>0</v>
      </c>
      <c r="I118" s="41">
        <v>0</v>
      </c>
      <c r="J118" s="39" t="e">
        <f t="shared" si="2"/>
        <v>#DIV/0!</v>
      </c>
      <c r="K118" s="443"/>
      <c r="L118" s="444"/>
      <c r="M118" s="439"/>
      <c r="N118" s="435"/>
    </row>
    <row r="119" spans="1:14" ht="31.5" hidden="1" customHeight="1" x14ac:dyDescent="0.25">
      <c r="A119" s="452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42">
        <v>0</v>
      </c>
      <c r="I119" s="42">
        <v>0</v>
      </c>
      <c r="J119" s="39" t="e">
        <f t="shared" si="2"/>
        <v>#DIV/0!</v>
      </c>
      <c r="K119" s="39" t="e">
        <f>J119</f>
        <v>#DIV/0!</v>
      </c>
      <c r="L119" s="445"/>
      <c r="M119" s="439"/>
      <c r="N119" s="435"/>
    </row>
    <row r="120" spans="1:14" ht="81.75" customHeight="1" x14ac:dyDescent="0.25">
      <c r="A120" s="452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41">
        <v>100</v>
      </c>
      <c r="I120" s="41">
        <v>100</v>
      </c>
      <c r="J120" s="39">
        <f t="shared" si="2"/>
        <v>100</v>
      </c>
      <c r="K120" s="441">
        <f>(J120+J121)/2</f>
        <v>100</v>
      </c>
      <c r="L120" s="431">
        <f>(K120+K123)/2</f>
        <v>100</v>
      </c>
      <c r="M120" s="439"/>
      <c r="N120" s="435"/>
    </row>
    <row r="121" spans="1:14" ht="81.75" customHeight="1" x14ac:dyDescent="0.25">
      <c r="A121" s="452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41">
        <v>92</v>
      </c>
      <c r="I121" s="41">
        <v>92.64</v>
      </c>
      <c r="J121" s="39">
        <f t="shared" si="2"/>
        <v>100</v>
      </c>
      <c r="K121" s="442"/>
      <c r="L121" s="444"/>
      <c r="M121" s="439"/>
      <c r="N121" s="435"/>
    </row>
    <row r="122" spans="1:14" ht="81.75" customHeight="1" x14ac:dyDescent="0.25">
      <c r="A122" s="452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41"/>
      <c r="I122" s="41"/>
      <c r="J122" s="39"/>
      <c r="K122" s="443"/>
      <c r="L122" s="444"/>
      <c r="M122" s="439"/>
      <c r="N122" s="435"/>
    </row>
    <row r="123" spans="1:14" ht="31.5" customHeight="1" x14ac:dyDescent="0.25">
      <c r="A123" s="452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42">
        <v>0.44444444444444442</v>
      </c>
      <c r="I123" s="42">
        <v>0.44444444444444442</v>
      </c>
      <c r="J123" s="39">
        <f t="shared" si="2"/>
        <v>100</v>
      </c>
      <c r="K123" s="39">
        <f>J123</f>
        <v>100</v>
      </c>
      <c r="L123" s="445"/>
      <c r="M123" s="439"/>
      <c r="N123" s="435"/>
    </row>
    <row r="124" spans="1:14" ht="81.75" hidden="1" customHeight="1" x14ac:dyDescent="0.25">
      <c r="A124" s="452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41">
        <v>0</v>
      </c>
      <c r="I124" s="41">
        <v>0</v>
      </c>
      <c r="J124" s="39" t="e">
        <f t="shared" si="2"/>
        <v>#DIV/0!</v>
      </c>
      <c r="K124" s="441" t="e">
        <f>(J124+J125+J126)/2</f>
        <v>#DIV/0!</v>
      </c>
      <c r="L124" s="431" t="e">
        <f>(K124+K127)/2</f>
        <v>#DIV/0!</v>
      </c>
      <c r="M124" s="439"/>
      <c r="N124" s="435"/>
    </row>
    <row r="125" spans="1:14" ht="81.75" hidden="1" customHeight="1" x14ac:dyDescent="0.25">
      <c r="A125" s="452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41">
        <v>0</v>
      </c>
      <c r="I125" s="41">
        <v>0</v>
      </c>
      <c r="J125" s="39" t="e">
        <f t="shared" si="2"/>
        <v>#DIV/0!</v>
      </c>
      <c r="K125" s="442"/>
      <c r="L125" s="444"/>
      <c r="M125" s="439"/>
      <c r="N125" s="435"/>
    </row>
    <row r="126" spans="1:14" ht="81.75" hidden="1" customHeight="1" x14ac:dyDescent="0.25">
      <c r="A126" s="452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41">
        <v>0</v>
      </c>
      <c r="I126" s="41">
        <v>0</v>
      </c>
      <c r="J126" s="39">
        <v>0</v>
      </c>
      <c r="K126" s="443"/>
      <c r="L126" s="444"/>
      <c r="M126" s="439"/>
      <c r="N126" s="435"/>
    </row>
    <row r="127" spans="1:14" hidden="1" x14ac:dyDescent="0.25">
      <c r="A127" s="452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42">
        <v>0</v>
      </c>
      <c r="I127" s="42">
        <v>0</v>
      </c>
      <c r="J127" s="39" t="e">
        <f t="shared" si="2"/>
        <v>#DIV/0!</v>
      </c>
      <c r="K127" s="39" t="e">
        <f>J127</f>
        <v>#DIV/0!</v>
      </c>
      <c r="L127" s="445"/>
      <c r="M127" s="439"/>
      <c r="N127" s="435"/>
    </row>
    <row r="128" spans="1:14" ht="81.75" hidden="1" customHeight="1" x14ac:dyDescent="0.25">
      <c r="A128" s="452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41">
        <v>0</v>
      </c>
      <c r="I128" s="41">
        <v>0</v>
      </c>
      <c r="J128" s="39" t="e">
        <f t="shared" si="2"/>
        <v>#DIV/0!</v>
      </c>
      <c r="K128" s="441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52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41">
        <v>0</v>
      </c>
      <c r="I129" s="41">
        <v>0</v>
      </c>
      <c r="J129" s="39" t="e">
        <f t="shared" si="2"/>
        <v>#DIV/0!</v>
      </c>
      <c r="K129" s="442"/>
      <c r="L129" s="444"/>
      <c r="M129" s="439"/>
      <c r="N129" s="435"/>
    </row>
    <row r="130" spans="1:14" ht="81.75" hidden="1" customHeight="1" x14ac:dyDescent="0.25">
      <c r="A130" s="452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41">
        <v>0</v>
      </c>
      <c r="I130" s="41">
        <v>0</v>
      </c>
      <c r="J130" s="39" t="e">
        <f t="shared" si="2"/>
        <v>#DIV/0!</v>
      </c>
      <c r="K130" s="443"/>
      <c r="L130" s="444"/>
      <c r="M130" s="439"/>
      <c r="N130" s="435"/>
    </row>
    <row r="131" spans="1:14" ht="31.5" hidden="1" customHeight="1" x14ac:dyDescent="0.25">
      <c r="A131" s="452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42">
        <v>0</v>
      </c>
      <c r="I131" s="42">
        <v>0</v>
      </c>
      <c r="J131" s="39" t="e">
        <f t="shared" si="2"/>
        <v>#DIV/0!</v>
      </c>
      <c r="K131" s="39" t="e">
        <f>J131</f>
        <v>#DIV/0!</v>
      </c>
      <c r="L131" s="445"/>
      <c r="M131" s="439"/>
      <c r="N131" s="435"/>
    </row>
    <row r="132" spans="1:14" ht="81.75" hidden="1" customHeight="1" x14ac:dyDescent="0.25">
      <c r="A132" s="452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41">
        <v>0</v>
      </c>
      <c r="I132" s="41">
        <v>0</v>
      </c>
      <c r="J132" s="39" t="e">
        <f t="shared" si="2"/>
        <v>#DIV/0!</v>
      </c>
      <c r="K132" s="441" t="e">
        <f>(J132+J133+J134)/2</f>
        <v>#DIV/0!</v>
      </c>
      <c r="L132" s="431" t="e">
        <f>(K132+K135)/2</f>
        <v>#DIV/0!</v>
      </c>
      <c r="M132" s="439"/>
      <c r="N132" s="435"/>
    </row>
    <row r="133" spans="1:14" ht="81.75" hidden="1" customHeight="1" x14ac:dyDescent="0.25">
      <c r="A133" s="452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41">
        <v>0</v>
      </c>
      <c r="I133" s="41">
        <v>0</v>
      </c>
      <c r="J133" s="39" t="e">
        <f t="shared" si="2"/>
        <v>#DIV/0!</v>
      </c>
      <c r="K133" s="442"/>
      <c r="L133" s="444"/>
      <c r="M133" s="439"/>
      <c r="N133" s="435"/>
    </row>
    <row r="134" spans="1:14" ht="81.75" hidden="1" customHeight="1" x14ac:dyDescent="0.25">
      <c r="A134" s="452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41">
        <v>0</v>
      </c>
      <c r="I134" s="41">
        <v>0</v>
      </c>
      <c r="J134" s="39">
        <v>0</v>
      </c>
      <c r="K134" s="443"/>
      <c r="L134" s="444"/>
      <c r="M134" s="439"/>
      <c r="N134" s="435"/>
    </row>
    <row r="135" spans="1:14" ht="31.5" hidden="1" customHeight="1" x14ac:dyDescent="0.25">
      <c r="A135" s="452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42">
        <v>0</v>
      </c>
      <c r="I135" s="42">
        <v>0</v>
      </c>
      <c r="J135" s="39" t="e">
        <f t="shared" si="2"/>
        <v>#DIV/0!</v>
      </c>
      <c r="K135" s="39" t="e">
        <f>J135</f>
        <v>#DIV/0!</v>
      </c>
      <c r="L135" s="445"/>
      <c r="M135" s="439"/>
      <c r="N135" s="435"/>
    </row>
    <row r="136" spans="1:14" ht="81.75" customHeight="1" x14ac:dyDescent="0.25">
      <c r="A136" s="452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41">
        <v>100</v>
      </c>
      <c r="I136" s="41">
        <v>100</v>
      </c>
      <c r="J136" s="39">
        <f t="shared" si="2"/>
        <v>100</v>
      </c>
      <c r="K136" s="441">
        <f>(J136+J137+J138)/3</f>
        <v>100</v>
      </c>
      <c r="L136" s="431">
        <f>(K136+K139)/2</f>
        <v>100</v>
      </c>
      <c r="M136" s="439"/>
      <c r="N136" s="435"/>
    </row>
    <row r="137" spans="1:14" ht="81.75" customHeight="1" x14ac:dyDescent="0.25">
      <c r="A137" s="452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41">
        <v>100</v>
      </c>
      <c r="I137" s="41">
        <v>100</v>
      </c>
      <c r="J137" s="39">
        <f t="shared" si="2"/>
        <v>100</v>
      </c>
      <c r="K137" s="442"/>
      <c r="L137" s="444"/>
      <c r="M137" s="439"/>
      <c r="N137" s="435"/>
    </row>
    <row r="138" spans="1:14" ht="81.75" customHeight="1" x14ac:dyDescent="0.25">
      <c r="A138" s="452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41">
        <v>100</v>
      </c>
      <c r="I138" s="41">
        <v>100</v>
      </c>
      <c r="J138" s="39">
        <f t="shared" si="2"/>
        <v>100</v>
      </c>
      <c r="K138" s="443"/>
      <c r="L138" s="444"/>
      <c r="M138" s="439"/>
      <c r="N138" s="435"/>
    </row>
    <row r="139" spans="1:14" ht="31.5" customHeight="1" x14ac:dyDescent="0.25">
      <c r="A139" s="452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42">
        <v>1.5555555555555556</v>
      </c>
      <c r="I139" s="42">
        <v>1.5555555555555556</v>
      </c>
      <c r="J139" s="39">
        <f t="shared" si="2"/>
        <v>100</v>
      </c>
      <c r="K139" s="39">
        <f>J139</f>
        <v>100</v>
      </c>
      <c r="L139" s="445"/>
      <c r="M139" s="439"/>
      <c r="N139" s="435"/>
    </row>
    <row r="140" spans="1:14" ht="81.75" hidden="1" customHeight="1" x14ac:dyDescent="0.25">
      <c r="A140" s="452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41">
        <v>0</v>
      </c>
      <c r="I140" s="41">
        <v>0</v>
      </c>
      <c r="J140" s="39" t="e">
        <f t="shared" si="2"/>
        <v>#DIV/0!</v>
      </c>
      <c r="K140" s="441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52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41">
        <v>0</v>
      </c>
      <c r="I141" s="41">
        <v>0</v>
      </c>
      <c r="J141" s="39" t="e">
        <f t="shared" si="2"/>
        <v>#DIV/0!</v>
      </c>
      <c r="K141" s="442"/>
      <c r="L141" s="444"/>
      <c r="M141" s="439"/>
      <c r="N141" s="435"/>
    </row>
    <row r="142" spans="1:14" ht="81.75" hidden="1" customHeight="1" x14ac:dyDescent="0.25">
      <c r="A142" s="452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41">
        <v>0</v>
      </c>
      <c r="I142" s="41">
        <v>0</v>
      </c>
      <c r="J142" s="39" t="e">
        <f t="shared" si="2"/>
        <v>#DIV/0!</v>
      </c>
      <c r="K142" s="443"/>
      <c r="L142" s="444"/>
      <c r="M142" s="439"/>
      <c r="N142" s="435"/>
    </row>
    <row r="143" spans="1:14" ht="31.5" hidden="1" customHeight="1" x14ac:dyDescent="0.25">
      <c r="A143" s="452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42">
        <v>0</v>
      </c>
      <c r="I143" s="42">
        <v>0</v>
      </c>
      <c r="J143" s="39" t="e">
        <f t="shared" si="2"/>
        <v>#DIV/0!</v>
      </c>
      <c r="K143" s="39" t="e">
        <f>J143</f>
        <v>#DIV/0!</v>
      </c>
      <c r="L143" s="445"/>
      <c r="M143" s="439"/>
      <c r="N143" s="435"/>
    </row>
    <row r="144" spans="1:14" ht="81.75" hidden="1" customHeight="1" x14ac:dyDescent="0.25">
      <c r="A144" s="452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41">
        <v>0</v>
      </c>
      <c r="I144" s="41">
        <v>0</v>
      </c>
      <c r="J144" s="39" t="e">
        <f t="shared" si="2"/>
        <v>#DIV/0!</v>
      </c>
      <c r="K144" s="441" t="e">
        <f>(J144+J145+J146)/3</f>
        <v>#DIV/0!</v>
      </c>
      <c r="L144" s="431" t="e">
        <f>(K144+K147)/2</f>
        <v>#DIV/0!</v>
      </c>
      <c r="M144" s="439"/>
      <c r="N144" s="435"/>
    </row>
    <row r="145" spans="1:14" ht="81.75" hidden="1" customHeight="1" x14ac:dyDescent="0.25">
      <c r="A145" s="452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41">
        <v>0</v>
      </c>
      <c r="I145" s="41">
        <v>0</v>
      </c>
      <c r="J145" s="39" t="e">
        <f t="shared" si="2"/>
        <v>#DIV/0!</v>
      </c>
      <c r="K145" s="442"/>
      <c r="L145" s="444"/>
      <c r="M145" s="439"/>
      <c r="N145" s="435"/>
    </row>
    <row r="146" spans="1:14" ht="81.75" hidden="1" customHeight="1" x14ac:dyDescent="0.25">
      <c r="A146" s="452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41">
        <v>0</v>
      </c>
      <c r="I146" s="41">
        <v>0</v>
      </c>
      <c r="J146" s="39" t="e">
        <f>IF(I146/H146*100&gt;100,100,I146/H146*100)</f>
        <v>#DIV/0!</v>
      </c>
      <c r="K146" s="443"/>
      <c r="L146" s="444"/>
      <c r="M146" s="439"/>
      <c r="N146" s="435"/>
    </row>
    <row r="147" spans="1:14" hidden="1" x14ac:dyDescent="0.25">
      <c r="A147" s="452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42">
        <v>0</v>
      </c>
      <c r="I147" s="42">
        <v>0</v>
      </c>
      <c r="J147" s="39" t="e">
        <f t="shared" si="2"/>
        <v>#DIV/0!</v>
      </c>
      <c r="K147" s="39" t="e">
        <f>J147</f>
        <v>#DIV/0!</v>
      </c>
      <c r="L147" s="445"/>
      <c r="M147" s="439"/>
      <c r="N147" s="435"/>
    </row>
    <row r="148" spans="1:14" ht="81.75" hidden="1" customHeight="1" x14ac:dyDescent="0.25">
      <c r="A148" s="452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41">
        <v>0</v>
      </c>
      <c r="I148" s="41">
        <v>0</v>
      </c>
      <c r="J148" s="39" t="e">
        <f t="shared" si="2"/>
        <v>#DIV/0!</v>
      </c>
      <c r="K148" s="441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52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41">
        <v>0</v>
      </c>
      <c r="I149" s="41">
        <v>0</v>
      </c>
      <c r="J149" s="39" t="e">
        <f t="shared" si="2"/>
        <v>#DIV/0!</v>
      </c>
      <c r="K149" s="442"/>
      <c r="L149" s="444"/>
      <c r="M149" s="439"/>
      <c r="N149" s="435"/>
    </row>
    <row r="150" spans="1:14" ht="81.75" hidden="1" customHeight="1" x14ac:dyDescent="0.25">
      <c r="A150" s="452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41">
        <v>0</v>
      </c>
      <c r="I150" s="41">
        <v>0</v>
      </c>
      <c r="J150" s="39" t="e">
        <f t="shared" si="2"/>
        <v>#DIV/0!</v>
      </c>
      <c r="K150" s="443"/>
      <c r="L150" s="444"/>
      <c r="M150" s="439"/>
      <c r="N150" s="435"/>
    </row>
    <row r="151" spans="1:14" ht="81.75" hidden="1" customHeight="1" x14ac:dyDescent="0.25">
      <c r="A151" s="452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42">
        <v>0</v>
      </c>
      <c r="I151" s="42">
        <v>0</v>
      </c>
      <c r="J151" s="39" t="e">
        <f t="shared" si="2"/>
        <v>#DIV/0!</v>
      </c>
      <c r="K151" s="39" t="e">
        <f>J151</f>
        <v>#DIV/0!</v>
      </c>
      <c r="L151" s="445"/>
      <c r="M151" s="439"/>
      <c r="N151" s="435"/>
    </row>
    <row r="152" spans="1:14" ht="81.75" hidden="1" customHeight="1" x14ac:dyDescent="0.25">
      <c r="A152" s="452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41">
        <v>0</v>
      </c>
      <c r="I152" s="41">
        <v>0</v>
      </c>
      <c r="J152" s="39" t="e">
        <f t="shared" si="2"/>
        <v>#DIV/0!</v>
      </c>
      <c r="K152" s="441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52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41">
        <v>0</v>
      </c>
      <c r="I153" s="41">
        <v>0</v>
      </c>
      <c r="J153" s="39" t="e">
        <f t="shared" si="2"/>
        <v>#DIV/0!</v>
      </c>
      <c r="K153" s="442"/>
      <c r="L153" s="444"/>
      <c r="M153" s="439"/>
      <c r="N153" s="435"/>
    </row>
    <row r="154" spans="1:14" ht="81.75" hidden="1" customHeight="1" x14ac:dyDescent="0.25">
      <c r="A154" s="452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41">
        <v>0</v>
      </c>
      <c r="I154" s="41">
        <v>0</v>
      </c>
      <c r="J154" s="39" t="e">
        <f t="shared" si="2"/>
        <v>#DIV/0!</v>
      </c>
      <c r="K154" s="443"/>
      <c r="L154" s="444"/>
      <c r="M154" s="439"/>
      <c r="N154" s="435"/>
    </row>
    <row r="155" spans="1:14" ht="81.75" hidden="1" customHeight="1" x14ac:dyDescent="0.25">
      <c r="A155" s="452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42">
        <v>0</v>
      </c>
      <c r="I155" s="42">
        <v>0</v>
      </c>
      <c r="J155" s="39" t="e">
        <f t="shared" si="2"/>
        <v>#DIV/0!</v>
      </c>
      <c r="K155" s="39" t="e">
        <f>J155</f>
        <v>#DIV/0!</v>
      </c>
      <c r="L155" s="445"/>
      <c r="M155" s="439"/>
      <c r="N155" s="435"/>
    </row>
    <row r="156" spans="1:14" ht="81.75" hidden="1" customHeight="1" x14ac:dyDescent="0.25">
      <c r="A156" s="452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41">
        <v>0</v>
      </c>
      <c r="I156" s="41">
        <v>0</v>
      </c>
      <c r="J156" s="39" t="e">
        <f t="shared" si="2"/>
        <v>#DIV/0!</v>
      </c>
      <c r="K156" s="441" t="e">
        <f>(J156+J157+J158)/3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52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41">
        <v>0</v>
      </c>
      <c r="I157" s="41">
        <v>0</v>
      </c>
      <c r="J157" s="39" t="e">
        <f t="shared" si="2"/>
        <v>#DIV/0!</v>
      </c>
      <c r="K157" s="442"/>
      <c r="L157" s="444"/>
      <c r="M157" s="439"/>
      <c r="N157" s="435"/>
    </row>
    <row r="158" spans="1:14" ht="81.75" hidden="1" customHeight="1" x14ac:dyDescent="0.25">
      <c r="A158" s="452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41">
        <v>0</v>
      </c>
      <c r="I158" s="41">
        <v>0</v>
      </c>
      <c r="J158" s="39" t="e">
        <f t="shared" si="2"/>
        <v>#DIV/0!</v>
      </c>
      <c r="K158" s="443"/>
      <c r="L158" s="444"/>
      <c r="M158" s="439"/>
      <c r="N158" s="435"/>
    </row>
    <row r="159" spans="1:14" ht="81.75" hidden="1" customHeight="1" x14ac:dyDescent="0.25">
      <c r="A159" s="452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42">
        <v>0</v>
      </c>
      <c r="I159" s="42">
        <v>0</v>
      </c>
      <c r="J159" s="39" t="e">
        <f t="shared" si="2"/>
        <v>#DIV/0!</v>
      </c>
      <c r="K159" s="39" t="e">
        <f>J159</f>
        <v>#DIV/0!</v>
      </c>
      <c r="L159" s="445"/>
      <c r="M159" s="439"/>
      <c r="N159" s="435"/>
    </row>
    <row r="160" spans="1:14" ht="81.75" hidden="1" customHeight="1" x14ac:dyDescent="0.25">
      <c r="A160" s="452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41">
        <v>0</v>
      </c>
      <c r="I160" s="41">
        <v>0</v>
      </c>
      <c r="J160" s="39" t="e">
        <f t="shared" si="2"/>
        <v>#DIV/0!</v>
      </c>
      <c r="K160" s="441" t="e">
        <f>(J160+J161+J162)/3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52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41">
        <v>0</v>
      </c>
      <c r="I161" s="41">
        <v>0</v>
      </c>
      <c r="J161" s="39" t="e">
        <f t="shared" si="2"/>
        <v>#DIV/0!</v>
      </c>
      <c r="K161" s="442"/>
      <c r="L161" s="444"/>
      <c r="M161" s="439"/>
      <c r="N161" s="435"/>
    </row>
    <row r="162" spans="1:14" ht="81.75" hidden="1" customHeight="1" x14ac:dyDescent="0.25">
      <c r="A162" s="452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41">
        <v>0</v>
      </c>
      <c r="I162" s="41">
        <v>0</v>
      </c>
      <c r="J162" s="39" t="e">
        <f t="shared" si="2"/>
        <v>#DIV/0!</v>
      </c>
      <c r="K162" s="443"/>
      <c r="L162" s="444"/>
      <c r="M162" s="439"/>
      <c r="N162" s="435"/>
    </row>
    <row r="163" spans="1:14" ht="81.75" hidden="1" customHeight="1" x14ac:dyDescent="0.25">
      <c r="A163" s="452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42">
        <v>0</v>
      </c>
      <c r="I163" s="42">
        <v>0</v>
      </c>
      <c r="J163" s="39" t="e">
        <f t="shared" si="2"/>
        <v>#DIV/0!</v>
      </c>
      <c r="K163" s="39" t="e">
        <f>J163</f>
        <v>#DIV/0!</v>
      </c>
      <c r="L163" s="445"/>
      <c r="M163" s="439"/>
      <c r="N163" s="435"/>
    </row>
    <row r="164" spans="1:14" ht="81.75" hidden="1" customHeight="1" x14ac:dyDescent="0.25">
      <c r="A164" s="452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41">
        <v>0</v>
      </c>
      <c r="I164" s="41">
        <v>0</v>
      </c>
      <c r="J164" s="39" t="e">
        <f t="shared" si="2"/>
        <v>#DIV/0!</v>
      </c>
      <c r="K164" s="441" t="e">
        <f>(J164+J165+J166)/2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52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41">
        <v>0</v>
      </c>
      <c r="I165" s="41">
        <v>0</v>
      </c>
      <c r="J165" s="39" t="e">
        <f t="shared" si="2"/>
        <v>#DIV/0!</v>
      </c>
      <c r="K165" s="442"/>
      <c r="L165" s="444"/>
      <c r="M165" s="439"/>
      <c r="N165" s="435"/>
    </row>
    <row r="166" spans="1:14" ht="81.75" hidden="1" customHeight="1" x14ac:dyDescent="0.25">
      <c r="A166" s="452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41">
        <v>0</v>
      </c>
      <c r="I166" s="41">
        <v>0</v>
      </c>
      <c r="J166" s="39">
        <v>0</v>
      </c>
      <c r="K166" s="443"/>
      <c r="L166" s="444"/>
      <c r="M166" s="439"/>
      <c r="N166" s="435"/>
    </row>
    <row r="167" spans="1:14" ht="81.75" hidden="1" customHeight="1" x14ac:dyDescent="0.25">
      <c r="A167" s="452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42">
        <v>0</v>
      </c>
      <c r="I167" s="42">
        <v>0</v>
      </c>
      <c r="J167" s="39" t="e">
        <f t="shared" si="2"/>
        <v>#DIV/0!</v>
      </c>
      <c r="K167" s="39" t="e">
        <f>J167</f>
        <v>#DIV/0!</v>
      </c>
      <c r="L167" s="445"/>
      <c r="M167" s="439"/>
      <c r="N167" s="435"/>
    </row>
    <row r="168" spans="1:14" ht="81.75" hidden="1" customHeight="1" x14ac:dyDescent="0.25">
      <c r="A168" s="452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41">
        <v>0</v>
      </c>
      <c r="I168" s="41">
        <v>0</v>
      </c>
      <c r="J168" s="39" t="e">
        <f t="shared" si="2"/>
        <v>#DIV/0!</v>
      </c>
      <c r="K168" s="441" t="e">
        <f>(J168+J169+J170)/2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52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41">
        <v>0</v>
      </c>
      <c r="I169" s="41">
        <v>0</v>
      </c>
      <c r="J169" s="39" t="e">
        <f t="shared" si="2"/>
        <v>#DIV/0!</v>
      </c>
      <c r="K169" s="442"/>
      <c r="L169" s="444"/>
      <c r="M169" s="439"/>
      <c r="N169" s="435"/>
    </row>
    <row r="170" spans="1:14" ht="81.75" hidden="1" customHeight="1" x14ac:dyDescent="0.25">
      <c r="A170" s="452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41">
        <v>0</v>
      </c>
      <c r="I170" s="41">
        <v>0</v>
      </c>
      <c r="J170" s="39">
        <v>0</v>
      </c>
      <c r="K170" s="443"/>
      <c r="L170" s="444"/>
      <c r="M170" s="439"/>
      <c r="N170" s="435"/>
    </row>
    <row r="171" spans="1:14" ht="81.75" hidden="1" customHeight="1" x14ac:dyDescent="0.25">
      <c r="A171" s="452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42">
        <v>0</v>
      </c>
      <c r="I171" s="42">
        <v>0</v>
      </c>
      <c r="J171" s="39" t="e">
        <f t="shared" ref="J171:J189" si="3">IF(I171/H171*100&gt;100,100,I171/H171*100)</f>
        <v>#DIV/0!</v>
      </c>
      <c r="K171" s="39" t="e">
        <f>J171</f>
        <v>#DIV/0!</v>
      </c>
      <c r="L171" s="445"/>
      <c r="M171" s="439"/>
      <c r="N171" s="435"/>
    </row>
    <row r="172" spans="1:14" ht="81.75" hidden="1" customHeight="1" x14ac:dyDescent="0.25">
      <c r="A172" s="452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41">
        <v>0</v>
      </c>
      <c r="I172" s="41">
        <v>0</v>
      </c>
      <c r="J172" s="39" t="e">
        <f t="shared" si="3"/>
        <v>#DIV/0!</v>
      </c>
      <c r="K172" s="441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52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41">
        <v>0</v>
      </c>
      <c r="I173" s="41">
        <v>0</v>
      </c>
      <c r="J173" s="39" t="e">
        <f t="shared" si="3"/>
        <v>#DIV/0!</v>
      </c>
      <c r="K173" s="442"/>
      <c r="L173" s="444"/>
      <c r="M173" s="439"/>
      <c r="N173" s="435"/>
    </row>
    <row r="174" spans="1:14" ht="81.75" hidden="1" customHeight="1" x14ac:dyDescent="0.25">
      <c r="A174" s="452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41">
        <v>0</v>
      </c>
      <c r="I174" s="41">
        <v>0</v>
      </c>
      <c r="J174" s="39" t="e">
        <f t="shared" si="3"/>
        <v>#DIV/0!</v>
      </c>
      <c r="K174" s="443"/>
      <c r="L174" s="444"/>
      <c r="M174" s="439"/>
      <c r="N174" s="435"/>
    </row>
    <row r="175" spans="1:14" ht="81.75" hidden="1" customHeight="1" x14ac:dyDescent="0.25">
      <c r="A175" s="452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42">
        <v>0</v>
      </c>
      <c r="I175" s="42">
        <v>0</v>
      </c>
      <c r="J175" s="39" t="e">
        <f t="shared" si="3"/>
        <v>#DIV/0!</v>
      </c>
      <c r="K175" s="39" t="e">
        <f>J175</f>
        <v>#DIV/0!</v>
      </c>
      <c r="L175" s="445"/>
      <c r="M175" s="439"/>
      <c r="N175" s="435"/>
    </row>
    <row r="176" spans="1:14" ht="81.75" hidden="1" customHeight="1" x14ac:dyDescent="0.25">
      <c r="A176" s="452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41">
        <v>0</v>
      </c>
      <c r="I176" s="41">
        <v>0</v>
      </c>
      <c r="J176" s="39" t="e">
        <f t="shared" si="3"/>
        <v>#DIV/0!</v>
      </c>
      <c r="K176" s="441" t="e">
        <f>(J176+J177+J178)/3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52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41">
        <v>0</v>
      </c>
      <c r="I177" s="41">
        <v>0</v>
      </c>
      <c r="J177" s="39" t="e">
        <f t="shared" si="3"/>
        <v>#DIV/0!</v>
      </c>
      <c r="K177" s="442"/>
      <c r="L177" s="444"/>
      <c r="M177" s="439"/>
      <c r="N177" s="435"/>
    </row>
    <row r="178" spans="1:14" ht="81.75" hidden="1" customHeight="1" x14ac:dyDescent="0.25">
      <c r="A178" s="452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41">
        <v>0</v>
      </c>
      <c r="I178" s="41">
        <v>0</v>
      </c>
      <c r="J178" s="39" t="e">
        <f t="shared" si="3"/>
        <v>#DIV/0!</v>
      </c>
      <c r="K178" s="443"/>
      <c r="L178" s="444"/>
      <c r="M178" s="439"/>
      <c r="N178" s="435"/>
    </row>
    <row r="179" spans="1:14" ht="81.75" hidden="1" customHeight="1" x14ac:dyDescent="0.25">
      <c r="A179" s="452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42">
        <v>0</v>
      </c>
      <c r="I179" s="42">
        <v>0</v>
      </c>
      <c r="J179" s="39" t="e">
        <f t="shared" si="3"/>
        <v>#DIV/0!</v>
      </c>
      <c r="K179" s="39" t="e">
        <f>J179</f>
        <v>#DIV/0!</v>
      </c>
      <c r="L179" s="445"/>
      <c r="M179" s="439"/>
      <c r="N179" s="435"/>
    </row>
    <row r="180" spans="1:14" ht="81.75" hidden="1" customHeight="1" x14ac:dyDescent="0.25">
      <c r="A180" s="452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41">
        <v>0</v>
      </c>
      <c r="I180" s="41">
        <v>0</v>
      </c>
      <c r="J180" s="39" t="e">
        <f t="shared" si="3"/>
        <v>#DIV/0!</v>
      </c>
      <c r="K180" s="441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52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41">
        <v>0</v>
      </c>
      <c r="I181" s="41">
        <v>0</v>
      </c>
      <c r="J181" s="39" t="e">
        <f t="shared" si="3"/>
        <v>#DIV/0!</v>
      </c>
      <c r="K181" s="442"/>
      <c r="L181" s="28"/>
      <c r="M181" s="439"/>
      <c r="N181" s="435"/>
    </row>
    <row r="182" spans="1:14" ht="81.75" hidden="1" customHeight="1" x14ac:dyDescent="0.25">
      <c r="A182" s="452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41">
        <v>0</v>
      </c>
      <c r="I182" s="41">
        <v>0</v>
      </c>
      <c r="J182" s="39" t="e">
        <f t="shared" si="3"/>
        <v>#DIV/0!</v>
      </c>
      <c r="K182" s="443"/>
      <c r="L182" s="28"/>
      <c r="M182" s="439"/>
      <c r="N182" s="435"/>
    </row>
    <row r="183" spans="1:14" ht="81.75" hidden="1" customHeight="1" x14ac:dyDescent="0.25">
      <c r="A183" s="452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42">
        <v>0</v>
      </c>
      <c r="I183" s="42">
        <v>0</v>
      </c>
      <c r="J183" s="39" t="e">
        <f t="shared" si="3"/>
        <v>#DIV/0!</v>
      </c>
      <c r="K183" s="39" t="e">
        <f>J183</f>
        <v>#DIV/0!</v>
      </c>
      <c r="L183" s="251" t="e">
        <f>(K180+K183)/2</f>
        <v>#DIV/0!</v>
      </c>
      <c r="M183" s="439"/>
      <c r="N183" s="435"/>
    </row>
    <row r="184" spans="1:14" ht="81.75" customHeight="1" x14ac:dyDescent="0.25">
      <c r="A184" s="452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41">
        <v>1.6651347427033798</v>
      </c>
      <c r="I184" s="41">
        <v>1.67</v>
      </c>
      <c r="J184" s="39">
        <f t="shared" si="3"/>
        <v>100</v>
      </c>
      <c r="K184" s="441">
        <f>(J184+J185)/2</f>
        <v>82.22</v>
      </c>
      <c r="L184" s="431">
        <f>(K184+K187)/2</f>
        <v>90.399480740012507</v>
      </c>
      <c r="M184" s="439"/>
      <c r="N184" s="435"/>
    </row>
    <row r="185" spans="1:14" ht="81.75" customHeight="1" x14ac:dyDescent="0.25">
      <c r="A185" s="452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41">
        <v>100</v>
      </c>
      <c r="I185" s="41">
        <v>64.44</v>
      </c>
      <c r="J185" s="39">
        <f t="shared" si="3"/>
        <v>64.44</v>
      </c>
      <c r="K185" s="442"/>
      <c r="L185" s="444"/>
      <c r="M185" s="439"/>
      <c r="N185" s="435"/>
    </row>
    <row r="186" spans="1:14" ht="81.75" customHeight="1" x14ac:dyDescent="0.25">
      <c r="A186" s="452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41"/>
      <c r="I186" s="41"/>
      <c r="J186" s="39"/>
      <c r="K186" s="443"/>
      <c r="L186" s="444"/>
      <c r="M186" s="439"/>
      <c r="N186" s="435"/>
    </row>
    <row r="187" spans="1:14" ht="81.75" customHeight="1" x14ac:dyDescent="0.25">
      <c r="A187" s="452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42">
        <v>2237.8000000000002</v>
      </c>
      <c r="I187" s="42">
        <v>2206</v>
      </c>
      <c r="J187" s="39">
        <f t="shared" si="3"/>
        <v>98.578961480025015</v>
      </c>
      <c r="K187" s="39">
        <f>J187</f>
        <v>98.578961480025015</v>
      </c>
      <c r="L187" s="445"/>
      <c r="M187" s="439"/>
      <c r="N187" s="435"/>
    </row>
    <row r="188" spans="1:14" ht="81.75" customHeight="1" x14ac:dyDescent="0.25">
      <c r="A188" s="452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41">
        <v>3.1304533162823542</v>
      </c>
      <c r="I188" s="41">
        <v>3.13</v>
      </c>
      <c r="J188" s="39">
        <f t="shared" si="3"/>
        <v>99.985519148936135</v>
      </c>
      <c r="K188" s="441">
        <f>(J188+J189+J190)/3</f>
        <v>99.995173049645373</v>
      </c>
      <c r="L188" s="431">
        <f>(K188+K191)/2</f>
        <v>99.50803482725685</v>
      </c>
      <c r="M188" s="439"/>
      <c r="N188" s="435"/>
    </row>
    <row r="189" spans="1:14" ht="81.75" customHeight="1" x14ac:dyDescent="0.25">
      <c r="A189" s="452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41">
        <v>100</v>
      </c>
      <c r="I189" s="41">
        <v>100</v>
      </c>
      <c r="J189" s="39">
        <f t="shared" si="3"/>
        <v>100</v>
      </c>
      <c r="K189" s="442"/>
      <c r="L189" s="444"/>
      <c r="M189" s="439"/>
      <c r="N189" s="435"/>
    </row>
    <row r="190" spans="1:14" ht="81.75" customHeight="1" x14ac:dyDescent="0.25">
      <c r="A190" s="452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41">
        <v>17.03448275862069</v>
      </c>
      <c r="I190" s="41">
        <v>26.32</v>
      </c>
      <c r="J190" s="39">
        <f>IF(I190/H190*100&gt;100,100,I190/H190*100)</f>
        <v>100</v>
      </c>
      <c r="K190" s="443"/>
      <c r="L190" s="444"/>
      <c r="M190" s="439"/>
      <c r="N190" s="435"/>
    </row>
    <row r="191" spans="1:14" ht="81.75" customHeight="1" x14ac:dyDescent="0.25">
      <c r="A191" s="452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42">
        <v>4412.2</v>
      </c>
      <c r="I191" s="42">
        <v>4369</v>
      </c>
      <c r="J191" s="39">
        <f t="shared" ref="J191:J211" si="4">IF(I191/H191*100&gt;100,100,I191/H191*100)</f>
        <v>99.020896604868327</v>
      </c>
      <c r="K191" s="39">
        <f>J191</f>
        <v>99.020896604868327</v>
      </c>
      <c r="L191" s="445"/>
      <c r="M191" s="439"/>
      <c r="N191" s="435"/>
    </row>
    <row r="192" spans="1:14" ht="81.75" customHeight="1" x14ac:dyDescent="0.25">
      <c r="A192" s="452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41">
        <v>30.132278303960362</v>
      </c>
      <c r="I192" s="41">
        <v>30.16</v>
      </c>
      <c r="J192" s="39">
        <f t="shared" si="4"/>
        <v>100</v>
      </c>
      <c r="K192" s="441">
        <f>(J192+J193+J194)/3</f>
        <v>93.333333333333329</v>
      </c>
      <c r="L192" s="431">
        <f>(K192+K195)/2</f>
        <v>96.014463060766104</v>
      </c>
      <c r="M192" s="439"/>
      <c r="N192" s="435"/>
    </row>
    <row r="193" spans="1:14" ht="81.75" customHeight="1" x14ac:dyDescent="0.25">
      <c r="A193" s="452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41">
        <v>100</v>
      </c>
      <c r="I193" s="41">
        <v>80</v>
      </c>
      <c r="J193" s="39">
        <f t="shared" si="4"/>
        <v>80</v>
      </c>
      <c r="K193" s="442"/>
      <c r="L193" s="444"/>
      <c r="M193" s="439"/>
      <c r="N193" s="435"/>
    </row>
    <row r="194" spans="1:14" ht="81.75" customHeight="1" x14ac:dyDescent="0.25">
      <c r="A194" s="452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41">
        <v>21.033333333333335</v>
      </c>
      <c r="I194" s="41">
        <v>21.94</v>
      </c>
      <c r="J194" s="39">
        <f>IF(I194/H194*100&gt;100,100,I194/H194*100)</f>
        <v>100</v>
      </c>
      <c r="K194" s="443"/>
      <c r="L194" s="444"/>
      <c r="M194" s="439"/>
      <c r="N194" s="435"/>
    </row>
    <row r="195" spans="1:14" ht="81.75" customHeight="1" x14ac:dyDescent="0.25">
      <c r="A195" s="452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42">
        <v>43928</v>
      </c>
      <c r="I195" s="42">
        <v>43355</v>
      </c>
      <c r="J195" s="39">
        <f t="shared" si="4"/>
        <v>98.695592788198866</v>
      </c>
      <c r="K195" s="39">
        <f>J195</f>
        <v>98.695592788198866</v>
      </c>
      <c r="L195" s="445"/>
      <c r="M195" s="439"/>
      <c r="N195" s="435"/>
    </row>
    <row r="196" spans="1:14" ht="81.75" customHeight="1" x14ac:dyDescent="0.25">
      <c r="A196" s="452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41">
        <v>12.18878631658874</v>
      </c>
      <c r="I196" s="41">
        <v>12.199349368033706</v>
      </c>
      <c r="J196" s="39">
        <f>IF(I196/H196*100&gt;100,100,I196/H196*100)</f>
        <v>100</v>
      </c>
      <c r="K196" s="441">
        <f>(J196+J197+J198)/3</f>
        <v>100</v>
      </c>
      <c r="L196" s="431">
        <f>(K196+K199)/2</f>
        <v>99.31735231829856</v>
      </c>
      <c r="M196" s="439"/>
      <c r="N196" s="435"/>
    </row>
    <row r="197" spans="1:14" ht="81.75" customHeight="1" x14ac:dyDescent="0.25">
      <c r="A197" s="452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41">
        <v>100</v>
      </c>
      <c r="I197" s="41">
        <v>100</v>
      </c>
      <c r="J197" s="39">
        <f t="shared" si="4"/>
        <v>100</v>
      </c>
      <c r="K197" s="442"/>
      <c r="L197" s="444"/>
      <c r="M197" s="439"/>
      <c r="N197" s="435"/>
    </row>
    <row r="198" spans="1:14" ht="81.75" customHeight="1" x14ac:dyDescent="0.25">
      <c r="A198" s="452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41">
        <v>20</v>
      </c>
      <c r="I198" s="41">
        <v>23.33</v>
      </c>
      <c r="J198" s="39">
        <f>IF(I198/H198*100&gt;100,100,I198/H198*100)</f>
        <v>100</v>
      </c>
      <c r="K198" s="443"/>
      <c r="L198" s="444"/>
      <c r="M198" s="439"/>
      <c r="N198" s="435"/>
    </row>
    <row r="199" spans="1:14" ht="81.75" customHeight="1" x14ac:dyDescent="0.25">
      <c r="A199" s="452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42">
        <v>17754.400000000001</v>
      </c>
      <c r="I199" s="42">
        <v>17512</v>
      </c>
      <c r="J199" s="39">
        <f t="shared" si="4"/>
        <v>98.634704636597121</v>
      </c>
      <c r="K199" s="39">
        <f>J199</f>
        <v>98.634704636597121</v>
      </c>
      <c r="L199" s="445"/>
      <c r="M199" s="439"/>
      <c r="N199" s="435"/>
    </row>
    <row r="200" spans="1:14" ht="81.75" hidden="1" customHeight="1" x14ac:dyDescent="0.25">
      <c r="A200" s="452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41">
        <v>0</v>
      </c>
      <c r="I200" s="41">
        <v>0</v>
      </c>
      <c r="J200" s="39" t="e">
        <f t="shared" si="4"/>
        <v>#DIV/0!</v>
      </c>
      <c r="K200" s="441" t="e">
        <f>(J200+J201+J202)/3</f>
        <v>#DIV/0!</v>
      </c>
      <c r="L200" s="431" t="e">
        <f>(K200+K203)/2</f>
        <v>#DIV/0!</v>
      </c>
      <c r="M200" s="439"/>
      <c r="N200" s="435"/>
    </row>
    <row r="201" spans="1:14" ht="81.75" hidden="1" customHeight="1" x14ac:dyDescent="0.25">
      <c r="A201" s="452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41">
        <v>0</v>
      </c>
      <c r="I201" s="41">
        <v>0</v>
      </c>
      <c r="J201" s="39" t="e">
        <f t="shared" si="4"/>
        <v>#DIV/0!</v>
      </c>
      <c r="K201" s="442"/>
      <c r="L201" s="444"/>
      <c r="M201" s="439"/>
      <c r="N201" s="435"/>
    </row>
    <row r="202" spans="1:14" ht="81.75" hidden="1" customHeight="1" x14ac:dyDescent="0.25">
      <c r="A202" s="452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41">
        <v>0</v>
      </c>
      <c r="I202" s="41">
        <v>0</v>
      </c>
      <c r="J202" s="39" t="e">
        <f t="shared" si="4"/>
        <v>#DIV/0!</v>
      </c>
      <c r="K202" s="443"/>
      <c r="L202" s="444"/>
      <c r="M202" s="439"/>
      <c r="N202" s="435"/>
    </row>
    <row r="203" spans="1:14" ht="81.75" hidden="1" customHeight="1" x14ac:dyDescent="0.25">
      <c r="A203" s="452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42">
        <v>0</v>
      </c>
      <c r="I203" s="42">
        <v>0</v>
      </c>
      <c r="J203" s="39" t="e">
        <f t="shared" si="4"/>
        <v>#DIV/0!</v>
      </c>
      <c r="K203" s="39" t="e">
        <f>J203</f>
        <v>#DIV/0!</v>
      </c>
      <c r="L203" s="445"/>
      <c r="M203" s="439"/>
      <c r="N203" s="435"/>
    </row>
    <row r="204" spans="1:14" ht="81.75" hidden="1" customHeight="1" x14ac:dyDescent="0.25">
      <c r="A204" s="452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41">
        <v>0</v>
      </c>
      <c r="I204" s="41">
        <v>0</v>
      </c>
      <c r="J204" s="39" t="e">
        <f t="shared" si="4"/>
        <v>#DIV/0!</v>
      </c>
      <c r="K204" s="441" t="e">
        <f>(J204+J205+J206)/3</f>
        <v>#DIV/0!</v>
      </c>
      <c r="L204" s="431" t="e">
        <f>(K204+K207)/2</f>
        <v>#DIV/0!</v>
      </c>
      <c r="M204" s="439"/>
      <c r="N204" s="435"/>
    </row>
    <row r="205" spans="1:14" ht="81.75" hidden="1" customHeight="1" x14ac:dyDescent="0.25">
      <c r="A205" s="452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41">
        <v>0</v>
      </c>
      <c r="I205" s="41">
        <v>0</v>
      </c>
      <c r="J205" s="39" t="e">
        <f t="shared" si="4"/>
        <v>#DIV/0!</v>
      </c>
      <c r="K205" s="442"/>
      <c r="L205" s="444"/>
      <c r="M205" s="439"/>
      <c r="N205" s="435"/>
    </row>
    <row r="206" spans="1:14" ht="81.75" hidden="1" customHeight="1" x14ac:dyDescent="0.25">
      <c r="A206" s="452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41">
        <v>0</v>
      </c>
      <c r="I206" s="41">
        <v>0</v>
      </c>
      <c r="J206" s="39" t="e">
        <f t="shared" si="4"/>
        <v>#DIV/0!</v>
      </c>
      <c r="K206" s="443"/>
      <c r="L206" s="444"/>
      <c r="M206" s="439"/>
      <c r="N206" s="435"/>
    </row>
    <row r="207" spans="1:14" ht="81.75" hidden="1" customHeight="1" x14ac:dyDescent="0.25">
      <c r="A207" s="452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42">
        <v>0</v>
      </c>
      <c r="I207" s="42">
        <v>0</v>
      </c>
      <c r="J207" s="39" t="e">
        <f t="shared" si="4"/>
        <v>#DIV/0!</v>
      </c>
      <c r="K207" s="39" t="e">
        <f>J207</f>
        <v>#DIV/0!</v>
      </c>
      <c r="L207" s="445"/>
      <c r="M207" s="439"/>
      <c r="N207" s="435"/>
    </row>
    <row r="208" spans="1:14" ht="88.5" hidden="1" customHeight="1" x14ac:dyDescent="0.25">
      <c r="A208" s="452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41">
        <v>0</v>
      </c>
      <c r="I208" s="41">
        <v>0</v>
      </c>
      <c r="J208" s="39" t="e">
        <f t="shared" si="4"/>
        <v>#DIV/0!</v>
      </c>
      <c r="K208" s="441" t="e">
        <f>(J208+J209+J210)/3</f>
        <v>#DIV/0!</v>
      </c>
      <c r="L208" s="28"/>
      <c r="M208" s="439"/>
      <c r="N208" s="435"/>
    </row>
    <row r="209" spans="1:14" ht="72" hidden="1" customHeight="1" x14ac:dyDescent="0.25">
      <c r="A209" s="452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41">
        <v>0</v>
      </c>
      <c r="I209" s="41">
        <v>0</v>
      </c>
      <c r="J209" s="39" t="e">
        <f t="shared" si="4"/>
        <v>#DIV/0!</v>
      </c>
      <c r="K209" s="442"/>
      <c r="L209" s="28"/>
      <c r="M209" s="439"/>
      <c r="N209" s="435"/>
    </row>
    <row r="210" spans="1:14" ht="81.75" hidden="1" customHeight="1" x14ac:dyDescent="0.25">
      <c r="A210" s="452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41">
        <v>0</v>
      </c>
      <c r="I210" s="41">
        <v>0</v>
      </c>
      <c r="J210" s="39" t="e">
        <f t="shared" si="4"/>
        <v>#DIV/0!</v>
      </c>
      <c r="K210" s="443"/>
      <c r="L210" s="28"/>
      <c r="M210" s="439"/>
      <c r="N210" s="435"/>
    </row>
    <row r="211" spans="1:14" ht="60" hidden="1" customHeight="1" x14ac:dyDescent="0.25">
      <c r="A211" s="452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42">
        <v>0</v>
      </c>
      <c r="I211" s="42">
        <v>0</v>
      </c>
      <c r="J211" s="39" t="e">
        <f t="shared" si="4"/>
        <v>#DIV/0!</v>
      </c>
      <c r="K211" s="39" t="e">
        <f>J211</f>
        <v>#DIV/0!</v>
      </c>
      <c r="L211" s="251" t="e">
        <f>(K208+K211)/2</f>
        <v>#DIV/0!</v>
      </c>
      <c r="M211" s="439"/>
      <c r="N211" s="435"/>
    </row>
    <row r="212" spans="1:14" ht="88.5" hidden="1" customHeight="1" x14ac:dyDescent="0.25">
      <c r="A212" s="452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41">
        <v>0</v>
      </c>
      <c r="I212" s="41">
        <v>0</v>
      </c>
      <c r="J212" s="39" t="e">
        <f>IF(I212/H212*100&gt;100,100,I212/H212*100)</f>
        <v>#DIV/0!</v>
      </c>
      <c r="K212" s="441" t="e">
        <f>(J212+J213+J214)/3</f>
        <v>#DIV/0!</v>
      </c>
      <c r="L212" s="28"/>
      <c r="M212" s="439"/>
      <c r="N212" s="435"/>
    </row>
    <row r="213" spans="1:14" ht="72" hidden="1" customHeight="1" x14ac:dyDescent="0.25">
      <c r="A213" s="452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41">
        <v>0</v>
      </c>
      <c r="I213" s="41">
        <v>0</v>
      </c>
      <c r="J213" s="39" t="e">
        <f>IF(I213/H213*100&gt;100,100,I213/H213*100)</f>
        <v>#DIV/0!</v>
      </c>
      <c r="K213" s="442"/>
      <c r="L213" s="28"/>
      <c r="M213" s="439"/>
      <c r="N213" s="435"/>
    </row>
    <row r="214" spans="1:14" ht="81.75" hidden="1" customHeight="1" x14ac:dyDescent="0.25">
      <c r="A214" s="452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41">
        <v>0</v>
      </c>
      <c r="I214" s="41">
        <v>0</v>
      </c>
      <c r="J214" s="39" t="e">
        <f>IF(I214/H214*100&gt;100,100,I214/H214*100)</f>
        <v>#DIV/0!</v>
      </c>
      <c r="K214" s="443"/>
      <c r="L214" s="28"/>
      <c r="M214" s="439"/>
      <c r="N214" s="435"/>
    </row>
    <row r="215" spans="1:14" ht="60" hidden="1" customHeight="1" x14ac:dyDescent="0.25">
      <c r="A215" s="453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42">
        <v>0</v>
      </c>
      <c r="I215" s="42">
        <v>0</v>
      </c>
      <c r="J215" s="39" t="e">
        <f>IF(I215/H215*100&gt;100,100,I215/H215*100)</f>
        <v>#DIV/0!</v>
      </c>
      <c r="K215" s="39" t="e">
        <f>J215</f>
        <v>#DIV/0!</v>
      </c>
      <c r="L215" s="251" t="e">
        <f>(K212+K215)/2</f>
        <v>#DIV/0!</v>
      </c>
      <c r="M215" s="440"/>
      <c r="N215" s="436"/>
    </row>
    <row r="216" spans="1:14" x14ac:dyDescent="0.25">
      <c r="L216" s="23"/>
    </row>
    <row r="217" spans="1:14" x14ac:dyDescent="0.25">
      <c r="L217" s="23"/>
    </row>
    <row r="218" spans="1:14" x14ac:dyDescent="0.25">
      <c r="L218" s="23"/>
    </row>
    <row r="219" spans="1:14" x14ac:dyDescent="0.25">
      <c r="G219" s="345"/>
      <c r="H219" s="346"/>
      <c r="L219" s="23"/>
    </row>
    <row r="220" spans="1:14" ht="26.25" customHeight="1" x14ac:dyDescent="0.25">
      <c r="A220" s="427"/>
      <c r="B220" s="427"/>
      <c r="C220" s="427"/>
      <c r="G220" s="345"/>
      <c r="H220" s="346"/>
      <c r="I220" s="346"/>
      <c r="J220" s="346"/>
      <c r="L220" s="23"/>
    </row>
    <row r="221" spans="1:14" x14ac:dyDescent="0.25">
      <c r="A221" s="21"/>
      <c r="B221" s="22"/>
      <c r="C221" s="25"/>
      <c r="D221" s="25"/>
      <c r="E221" s="26"/>
      <c r="F221" s="2"/>
      <c r="G221" s="345"/>
      <c r="H221" s="346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</row>
    <row r="223" spans="1:14" x14ac:dyDescent="0.25">
      <c r="A223" s="21"/>
      <c r="B223" s="22"/>
      <c r="C223" s="21"/>
      <c r="E223" s="21"/>
      <c r="L223" s="23"/>
    </row>
    <row r="224" spans="1:14" x14ac:dyDescent="0.25">
      <c r="A224" s="21"/>
      <c r="B224" s="22"/>
      <c r="C224" s="21"/>
      <c r="E224" s="21"/>
      <c r="L224" s="23"/>
    </row>
    <row r="225" spans="1:12" x14ac:dyDescent="0.25">
      <c r="A225" s="21"/>
      <c r="B225" s="22" t="s">
        <v>367</v>
      </c>
      <c r="C225" s="21"/>
      <c r="E225" s="21"/>
      <c r="L225" s="23"/>
    </row>
    <row r="226" spans="1:12" x14ac:dyDescent="0.25">
      <c r="L226" s="23"/>
    </row>
    <row r="227" spans="1:12" x14ac:dyDescent="0.25">
      <c r="L227" s="23"/>
    </row>
    <row r="228" spans="1:12" x14ac:dyDescent="0.25">
      <c r="L228" s="23"/>
    </row>
    <row r="229" spans="1:12" x14ac:dyDescent="0.25">
      <c r="L229" s="23"/>
    </row>
    <row r="230" spans="1:12" x14ac:dyDescent="0.25">
      <c r="L230" s="23"/>
    </row>
    <row r="231" spans="1:12" x14ac:dyDescent="0.25">
      <c r="L231" s="23"/>
    </row>
    <row r="232" spans="1:12" x14ac:dyDescent="0.25">
      <c r="L232" s="23"/>
    </row>
    <row r="233" spans="1:12" x14ac:dyDescent="0.25">
      <c r="L233" s="23"/>
    </row>
    <row r="234" spans="1:12" x14ac:dyDescent="0.25">
      <c r="L234" s="23"/>
    </row>
    <row r="235" spans="1:12" x14ac:dyDescent="0.25">
      <c r="L235" s="23"/>
    </row>
    <row r="236" spans="1:12" x14ac:dyDescent="0.25">
      <c r="L236" s="23"/>
    </row>
    <row r="237" spans="1:12" x14ac:dyDescent="0.25">
      <c r="L237" s="23"/>
    </row>
    <row r="238" spans="1:12" x14ac:dyDescent="0.25">
      <c r="L238" s="23"/>
    </row>
    <row r="239" spans="1:12" x14ac:dyDescent="0.25">
      <c r="L239" s="23"/>
    </row>
    <row r="240" spans="1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4">
    <mergeCell ref="L44:L47"/>
    <mergeCell ref="L84:L87"/>
    <mergeCell ref="L48:L51"/>
    <mergeCell ref="L68:L71"/>
    <mergeCell ref="N4:N215"/>
    <mergeCell ref="L24:L27"/>
    <mergeCell ref="L40:L43"/>
    <mergeCell ref="L172:L175"/>
    <mergeCell ref="L140:L143"/>
    <mergeCell ref="L56:L59"/>
    <mergeCell ref="L4:L7"/>
    <mergeCell ref="L192:L195"/>
    <mergeCell ref="M4:M215"/>
    <mergeCell ref="L8:L11"/>
    <mergeCell ref="L16:L19"/>
    <mergeCell ref="L96:L99"/>
    <mergeCell ref="L108:L111"/>
    <mergeCell ref="L20:L23"/>
    <mergeCell ref="L32:L35"/>
    <mergeCell ref="L52:L55"/>
    <mergeCell ref="L64:L67"/>
    <mergeCell ref="L144:L147"/>
    <mergeCell ref="L88:L91"/>
    <mergeCell ref="L28:L31"/>
    <mergeCell ref="L80:L83"/>
    <mergeCell ref="L12:L15"/>
    <mergeCell ref="L36:L39"/>
    <mergeCell ref="L116:L119"/>
    <mergeCell ref="L136:L139"/>
    <mergeCell ref="L60:L63"/>
    <mergeCell ref="K112:K114"/>
    <mergeCell ref="K104:K106"/>
    <mergeCell ref="K92:K94"/>
    <mergeCell ref="K100:K102"/>
    <mergeCell ref="K108:K110"/>
    <mergeCell ref="K48:K50"/>
    <mergeCell ref="K64:K66"/>
    <mergeCell ref="K84:K86"/>
    <mergeCell ref="K76:K78"/>
    <mergeCell ref="K80:K82"/>
    <mergeCell ref="K72:K74"/>
    <mergeCell ref="L120:L123"/>
    <mergeCell ref="L76:L79"/>
    <mergeCell ref="K212:K214"/>
    <mergeCell ref="K204:K206"/>
    <mergeCell ref="K208:K210"/>
    <mergeCell ref="L148:L151"/>
    <mergeCell ref="L168:L171"/>
    <mergeCell ref="K152:K154"/>
    <mergeCell ref="L152:L155"/>
    <mergeCell ref="L204:L207"/>
    <mergeCell ref="L196:L199"/>
    <mergeCell ref="K176:K178"/>
    <mergeCell ref="L200:L203"/>
    <mergeCell ref="K196:K198"/>
    <mergeCell ref="K200:K202"/>
    <mergeCell ref="K160:K162"/>
    <mergeCell ref="L184:L187"/>
    <mergeCell ref="K192:K194"/>
    <mergeCell ref="K188:K190"/>
    <mergeCell ref="K184:K186"/>
    <mergeCell ref="K180:K182"/>
    <mergeCell ref="L188:L191"/>
    <mergeCell ref="K148:K150"/>
    <mergeCell ref="A220:C220"/>
    <mergeCell ref="C208:C211"/>
    <mergeCell ref="D212:D215"/>
    <mergeCell ref="C212:C215"/>
    <mergeCell ref="D208:D211"/>
    <mergeCell ref="C200:C203"/>
    <mergeCell ref="C196:C199"/>
    <mergeCell ref="C204:C207"/>
    <mergeCell ref="D192:D195"/>
    <mergeCell ref="D204:D207"/>
    <mergeCell ref="D196:D199"/>
    <mergeCell ref="D200:D203"/>
    <mergeCell ref="D188:D191"/>
    <mergeCell ref="D184:D187"/>
    <mergeCell ref="C188:C191"/>
    <mergeCell ref="C184:C187"/>
    <mergeCell ref="C192:C195"/>
    <mergeCell ref="L100:L103"/>
    <mergeCell ref="L104:L107"/>
    <mergeCell ref="D100:D103"/>
    <mergeCell ref="D112:D115"/>
    <mergeCell ref="K172:K174"/>
    <mergeCell ref="K116:K118"/>
    <mergeCell ref="L132:L135"/>
    <mergeCell ref="C104:C107"/>
    <mergeCell ref="D152:D155"/>
    <mergeCell ref="C136:C139"/>
    <mergeCell ref="D120:D123"/>
    <mergeCell ref="D180:D183"/>
    <mergeCell ref="D172:D175"/>
    <mergeCell ref="D164:D167"/>
    <mergeCell ref="D160:D163"/>
    <mergeCell ref="D168:D171"/>
    <mergeCell ref="L176:L179"/>
    <mergeCell ref="L160:L163"/>
    <mergeCell ref="L164:L167"/>
    <mergeCell ref="C180:C183"/>
    <mergeCell ref="C168:C171"/>
    <mergeCell ref="C176:C179"/>
    <mergeCell ref="C172:C175"/>
    <mergeCell ref="C164:C167"/>
    <mergeCell ref="D104:D107"/>
    <mergeCell ref="D128:D131"/>
    <mergeCell ref="C148:C151"/>
    <mergeCell ref="C120:C123"/>
    <mergeCell ref="D148:D151"/>
    <mergeCell ref="D108:D111"/>
    <mergeCell ref="D132:D135"/>
    <mergeCell ref="D124:D127"/>
    <mergeCell ref="C132:C135"/>
    <mergeCell ref="C128:C131"/>
    <mergeCell ref="D156:D159"/>
    <mergeCell ref="D116:D119"/>
    <mergeCell ref="D136:D139"/>
    <mergeCell ref="C140:C143"/>
    <mergeCell ref="D140:D143"/>
    <mergeCell ref="D16:D19"/>
    <mergeCell ref="C160:C163"/>
    <mergeCell ref="L156:L159"/>
    <mergeCell ref="C156:C159"/>
    <mergeCell ref="D176:D179"/>
    <mergeCell ref="K168:K170"/>
    <mergeCell ref="K164:K166"/>
    <mergeCell ref="K156:K158"/>
    <mergeCell ref="D56:D59"/>
    <mergeCell ref="C100:C103"/>
    <mergeCell ref="K144:K146"/>
    <mergeCell ref="L112:L115"/>
    <mergeCell ref="L72:L75"/>
    <mergeCell ref="L92:L95"/>
    <mergeCell ref="L128:L131"/>
    <mergeCell ref="K124:K126"/>
    <mergeCell ref="K140:K142"/>
    <mergeCell ref="K136:K138"/>
    <mergeCell ref="K132:K134"/>
    <mergeCell ref="K128:K130"/>
    <mergeCell ref="K120:K122"/>
    <mergeCell ref="L124:L127"/>
    <mergeCell ref="D32:D35"/>
    <mergeCell ref="D48:D51"/>
    <mergeCell ref="C52:C55"/>
    <mergeCell ref="C152:C155"/>
    <mergeCell ref="C124:C127"/>
    <mergeCell ref="C88:C91"/>
    <mergeCell ref="C68:C71"/>
    <mergeCell ref="C16:C19"/>
    <mergeCell ref="C72:C75"/>
    <mergeCell ref="C96:C99"/>
    <mergeCell ref="D96:D99"/>
    <mergeCell ref="D92:D95"/>
    <mergeCell ref="C84:C87"/>
    <mergeCell ref="D84:D87"/>
    <mergeCell ref="C76:C79"/>
    <mergeCell ref="D52:D55"/>
    <mergeCell ref="D64:D67"/>
    <mergeCell ref="D60:D63"/>
    <mergeCell ref="D80:D83"/>
    <mergeCell ref="C80:C83"/>
    <mergeCell ref="D68:D71"/>
    <mergeCell ref="D76:D79"/>
    <mergeCell ref="C92:C95"/>
    <mergeCell ref="D72:D75"/>
    <mergeCell ref="D12:D15"/>
    <mergeCell ref="K24:K26"/>
    <mergeCell ref="D20:D23"/>
    <mergeCell ref="D28:D31"/>
    <mergeCell ref="D24:D27"/>
    <mergeCell ref="D36:D39"/>
    <mergeCell ref="D44:D47"/>
    <mergeCell ref="C116:C119"/>
    <mergeCell ref="C112:C115"/>
    <mergeCell ref="C28:C31"/>
    <mergeCell ref="C48:C51"/>
    <mergeCell ref="C44:C47"/>
    <mergeCell ref="C24:C27"/>
    <mergeCell ref="K20:K22"/>
    <mergeCell ref="K28:K30"/>
    <mergeCell ref="K32:K34"/>
    <mergeCell ref="K40:K42"/>
    <mergeCell ref="K44:K46"/>
    <mergeCell ref="K96:K98"/>
    <mergeCell ref="K60:K62"/>
    <mergeCell ref="K52:K54"/>
    <mergeCell ref="K56:K58"/>
    <mergeCell ref="K68:K70"/>
    <mergeCell ref="K88:K90"/>
    <mergeCell ref="C12:C15"/>
    <mergeCell ref="C56:C59"/>
    <mergeCell ref="C32:C35"/>
    <mergeCell ref="C40:C43"/>
    <mergeCell ref="C36:C39"/>
    <mergeCell ref="C20:C23"/>
    <mergeCell ref="D40:D43"/>
    <mergeCell ref="A1:N1"/>
    <mergeCell ref="A4:A215"/>
    <mergeCell ref="C4:C7"/>
    <mergeCell ref="D4:D7"/>
    <mergeCell ref="K4:K6"/>
    <mergeCell ref="C108:C111"/>
    <mergeCell ref="K8:K10"/>
    <mergeCell ref="K36:K38"/>
    <mergeCell ref="K16:K18"/>
    <mergeCell ref="K12:K14"/>
    <mergeCell ref="C8:C11"/>
    <mergeCell ref="D144:D147"/>
    <mergeCell ref="C144:C147"/>
    <mergeCell ref="C64:C67"/>
    <mergeCell ref="C60:C63"/>
    <mergeCell ref="D88:D91"/>
    <mergeCell ref="D8:D11"/>
  </mergeCells>
  <phoneticPr fontId="0" type="noConversion"/>
  <pageMargins left="0.7" right="0.7" top="0.75" bottom="0.75" header="0.3" footer="0.3"/>
  <pageSetup paperSize="9" scale="27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topLeftCell="B1" zoomScale="70" zoomScaleNormal="70" workbookViewId="0">
      <selection activeCell="B44" sqref="B44:B47"/>
    </sheetView>
  </sheetViews>
  <sheetFormatPr defaultRowHeight="15" x14ac:dyDescent="0.25"/>
  <cols>
    <col min="1" max="1" width="29.42578125" style="1308" customWidth="1"/>
    <col min="2" max="2" width="31.1406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36.5703125" style="1308" customWidth="1"/>
    <col min="15" max="16384" width="9.140625" style="1308"/>
  </cols>
  <sheetData>
    <row r="1" spans="1:14" ht="65.25" customHeight="1" x14ac:dyDescent="0.25">
      <c r="B1" s="1363" t="s">
        <v>815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814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81.024208566108015</v>
      </c>
      <c r="L8" s="1341">
        <f>(K8+K11)/2</f>
        <v>90.512104283054015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89.5</v>
      </c>
      <c r="I9" s="1319">
        <v>83.3</v>
      </c>
      <c r="J9" s="1319">
        <f>IF(I9/H9*100&gt;100,100,I9/H9*100)</f>
        <v>93.072625698324018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50</v>
      </c>
      <c r="J10" s="1319">
        <f>IF(I10/H10*100&gt;100,100,I10/H10*100)</f>
        <v>50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15</v>
      </c>
      <c r="I11" s="1348">
        <v>20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>
        <v>100</v>
      </c>
      <c r="I12" s="1319">
        <v>100</v>
      </c>
      <c r="J12" s="1319">
        <f>IF(I12/H12*100&gt;100,100,I12/H12*100)</f>
        <v>100</v>
      </c>
      <c r="K12" s="1342">
        <f>(J12+J13+J14)/2</f>
        <v>100</v>
      </c>
      <c r="L12" s="1341">
        <f>(K12+K15)/2</f>
        <v>100</v>
      </c>
      <c r="M12" s="1331"/>
      <c r="N12" s="1330"/>
    </row>
    <row r="13" spans="1:14" ht="75.95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>
        <v>100</v>
      </c>
      <c r="I13" s="1319">
        <v>100</v>
      </c>
      <c r="J13" s="1319">
        <f>IF(I13/H13*100&gt;100,100,I13/H13*100)</f>
        <v>100</v>
      </c>
      <c r="K13" s="1340"/>
      <c r="L13" s="1332"/>
      <c r="M13" s="1331"/>
      <c r="N13" s="1330"/>
    </row>
    <row r="14" spans="1:14" ht="120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/>
      <c r="K14" s="1333"/>
      <c r="L14" s="1332"/>
      <c r="M14" s="1331"/>
      <c r="N14" s="1330"/>
    </row>
    <row r="15" spans="1:14" ht="33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>
        <v>1</v>
      </c>
      <c r="I15" s="1348">
        <v>2</v>
      </c>
      <c r="J15" s="1319">
        <f>IF(I15/H15*100&gt;100,100,I15/H15*100)</f>
        <v>100</v>
      </c>
      <c r="K15" s="1319">
        <f>J15</f>
        <v>100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>
        <v>100</v>
      </c>
      <c r="I44" s="1319">
        <v>100</v>
      </c>
      <c r="J44" s="1319">
        <f>IF(I44/H44*100&gt;100,100,I44/H44*100)</f>
        <v>100</v>
      </c>
      <c r="K44" s="1342">
        <f>(J44+J45+J46)/2</f>
        <v>96.875</v>
      </c>
      <c r="L44" s="1341">
        <f>(K44+K47)/2</f>
        <v>98.4375</v>
      </c>
      <c r="M44" s="1331"/>
      <c r="N44" s="1330"/>
    </row>
    <row r="45" spans="1:14" ht="75.95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>
        <v>80</v>
      </c>
      <c r="I45" s="1319">
        <v>75</v>
      </c>
      <c r="J45" s="1319">
        <f>IF(I45/H45*100&gt;100,100,I45/H45*100)</f>
        <v>93.75</v>
      </c>
      <c r="K45" s="1340"/>
      <c r="L45" s="1332"/>
      <c r="M45" s="1331"/>
      <c r="N45" s="1330"/>
    </row>
    <row r="46" spans="1:14" ht="120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/>
      <c r="K46" s="1333"/>
      <c r="L46" s="1332"/>
      <c r="M46" s="1331"/>
      <c r="N46" s="1330"/>
    </row>
    <row r="47" spans="1:14" ht="33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>
        <v>1</v>
      </c>
      <c r="I47" s="1348">
        <v>1</v>
      </c>
      <c r="J47" s="1319">
        <f>IF(I47/H47*100&gt;100,100,I47/H47*100)</f>
        <v>100</v>
      </c>
      <c r="K47" s="1319">
        <f>J47</f>
        <v>100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100</v>
      </c>
      <c r="L56" s="1341">
        <f>(K56+K59)/2</f>
        <v>99.627791563275437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85.7</v>
      </c>
      <c r="I57" s="1319">
        <v>88.9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100</v>
      </c>
      <c r="J58" s="1319">
        <f>IF(I58/H58*100&gt;100,100,I58/H58*100)</f>
        <v>100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403</v>
      </c>
      <c r="I59" s="1348">
        <v>400</v>
      </c>
      <c r="J59" s="1319">
        <f>IF(I59/H59*100&gt;100,100,I59/H59*100)</f>
        <v>99.255583126550874</v>
      </c>
      <c r="K59" s="1319">
        <f>J59</f>
        <v>99.255583126550874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(J68+J69+J70)/2</f>
        <v>100</v>
      </c>
      <c r="L68" s="1341">
        <f>(K68+K71)/2</f>
        <v>100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85.2</v>
      </c>
      <c r="I69" s="1319">
        <v>85.2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/>
      <c r="I70" s="1334"/>
      <c r="J70" s="1319"/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1</v>
      </c>
      <c r="I71" s="1348">
        <v>1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hidden="1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(J72+J73+J74)/2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hidden="1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(J96+J97+J98)/3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 t="e">
        <f>IF(I98/H98*100&gt;100,100,I98/H98*100)</f>
        <v>#DIV/0!</v>
      </c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>
        <v>100</v>
      </c>
      <c r="I100" s="1319">
        <v>100</v>
      </c>
      <c r="J100" s="1319">
        <f>IF(I100/H100*100&gt;100,100,I100/H100*100)</f>
        <v>100</v>
      </c>
      <c r="K100" s="1342">
        <f>(J100+J101+J102)/3</f>
        <v>100</v>
      </c>
      <c r="L100" s="1341">
        <f>(K100+K103)/2</f>
        <v>99.717514124293785</v>
      </c>
      <c r="M100" s="1331"/>
      <c r="N100" s="1330"/>
    </row>
    <row r="101" spans="1:14" ht="75.95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>
        <v>88.9</v>
      </c>
      <c r="I101" s="1319">
        <v>90.9</v>
      </c>
      <c r="J101" s="1319">
        <f>IF(I101/H101*100&gt;100,100,I101/H101*100)</f>
        <v>100</v>
      </c>
      <c r="K101" s="1340"/>
      <c r="L101" s="1332"/>
      <c r="M101" s="1331"/>
      <c r="N101" s="1330"/>
    </row>
    <row r="102" spans="1:14" ht="90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>
        <v>100</v>
      </c>
      <c r="I102" s="1334">
        <v>100</v>
      </c>
      <c r="J102" s="1319">
        <f>IF(I102/H102*100&gt;100,100,I102/H102*100)</f>
        <v>100</v>
      </c>
      <c r="K102" s="1333"/>
      <c r="L102" s="1332"/>
      <c r="M102" s="1331"/>
      <c r="N102" s="1330"/>
    </row>
    <row r="103" spans="1:14" ht="33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>
        <v>177</v>
      </c>
      <c r="I103" s="1348">
        <v>176</v>
      </c>
      <c r="J103" s="1319">
        <f>IF(I103/H103*100&gt;100,100,I103/H103*100)</f>
        <v>99.435028248587571</v>
      </c>
      <c r="K103" s="1319">
        <f>J103</f>
        <v>99.435028248587571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hidden="1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/>
      <c r="I108" s="1319"/>
      <c r="J108" s="1319" t="e">
        <f>IF(I108/H108*100&gt;100,100,I108/H108*100)</f>
        <v>#DIV/0!</v>
      </c>
      <c r="K108" s="1342" t="e">
        <f>(J108+J109+J110)/3</f>
        <v>#DIV/0!</v>
      </c>
      <c r="L108" s="1341" t="e">
        <f>(K108+K111)/2</f>
        <v>#DIV/0!</v>
      </c>
      <c r="M108" s="1331"/>
      <c r="N108" s="1330"/>
    </row>
    <row r="109" spans="1:14" ht="75.95" hidden="1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/>
      <c r="I109" s="1319"/>
      <c r="J109" s="1319" t="e">
        <f>IF(I109/H109*100&gt;100,100,I109/H109*100)</f>
        <v>#DIV/0!</v>
      </c>
      <c r="K109" s="1340"/>
      <c r="L109" s="1332"/>
      <c r="M109" s="1331"/>
      <c r="N109" s="1330"/>
    </row>
    <row r="110" spans="1:14" ht="90" hidden="1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 t="e">
        <f>IF(I110/H110*100&gt;100,100,I110/H110*100)</f>
        <v>#DIV/0!</v>
      </c>
      <c r="K110" s="1333"/>
      <c r="L110" s="1332"/>
      <c r="M110" s="1331"/>
      <c r="N110" s="1330"/>
    </row>
    <row r="111" spans="1:14" ht="33" hidden="1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/>
      <c r="I111" s="1348"/>
      <c r="J111" s="1319" t="e">
        <f>IF(I111/H111*100&gt;100,100,I111/H111*100)</f>
        <v>#DIV/0!</v>
      </c>
      <c r="K111" s="1319" t="e">
        <f>J111</f>
        <v>#DIV/0!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99.528985507246375</v>
      </c>
      <c r="L120" s="1341">
        <f>(K120+K123)/2</f>
        <v>99.302954292084735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92</v>
      </c>
      <c r="I121" s="1319">
        <v>90.7</v>
      </c>
      <c r="J121" s="1319">
        <f>IF(I121/H121*100&gt;100,100,I121/H121*100)</f>
        <v>98.58695652173914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325</v>
      </c>
      <c r="I123" s="1348">
        <v>322</v>
      </c>
      <c r="J123" s="1319">
        <f>IF(I123/H123*100&gt;100,100,I123/H123*100)</f>
        <v>99.07692307692308</v>
      </c>
      <c r="K123" s="1319">
        <f>J123</f>
        <v>99.07692307692308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hidden="1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(J140+J141+J142)/2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80.099999999999994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hidden="1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>
        <v>100</v>
      </c>
      <c r="I180" s="1319">
        <v>100</v>
      </c>
      <c r="J180" s="1319">
        <f>IF(I180/H180*100&gt;100,100,I180/H180*100)</f>
        <v>100</v>
      </c>
      <c r="K180" s="1342">
        <f>(J180+J181+J182)/2</f>
        <v>92.85</v>
      </c>
      <c r="L180" s="1341">
        <f>(K180+K183)/2</f>
        <v>96.424999999999997</v>
      </c>
      <c r="M180" s="1331"/>
      <c r="N180" s="1330"/>
    </row>
    <row r="181" spans="1:14" ht="75.95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>
        <v>100</v>
      </c>
      <c r="I181" s="1319">
        <v>85.7</v>
      </c>
      <c r="J181" s="1319">
        <f>IF(I181/H181*100&gt;100,100,I181/H181*100)</f>
        <v>85.7</v>
      </c>
      <c r="K181" s="1340"/>
      <c r="L181" s="1332"/>
      <c r="M181" s="1331"/>
      <c r="N181" s="1330"/>
    </row>
    <row r="182" spans="1:14" ht="80.099999999999994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>
        <v>1</v>
      </c>
      <c r="I183" s="1348">
        <v>1</v>
      </c>
      <c r="J183" s="1319">
        <f>IF(I183/H183*100&gt;100,100,I183/H183*100)</f>
        <v>100</v>
      </c>
      <c r="K183" s="1319">
        <f>J183</f>
        <v>100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97.066666666666663</v>
      </c>
      <c r="L192" s="1341">
        <f>(K192+K195)/2</f>
        <v>98.533333333333331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91.2</v>
      </c>
      <c r="J193" s="1319">
        <f>IF(I193/H193*100&gt;100,100,I193/H193*100)</f>
        <v>91.2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131</v>
      </c>
      <c r="I195" s="1348">
        <v>132</v>
      </c>
      <c r="J195" s="1319">
        <f>IF(I195/H195*100&gt;100,100,I195/H195*100)</f>
        <v>100</v>
      </c>
      <c r="K195" s="1319">
        <f>J195</f>
        <v>100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hidden="1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(J268+J269+J270)/3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 t="e">
        <f>IF(I269/H269*100&gt;100,100,I269/H269*100)</f>
        <v>#DIV/0!</v>
      </c>
      <c r="K269" s="1340"/>
      <c r="L269" s="1332"/>
      <c r="M269" s="1331"/>
      <c r="N269" s="1330"/>
    </row>
    <row r="270" spans="1:14" ht="80.099999999999994" hidden="1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17.8</v>
      </c>
      <c r="I276" s="1319">
        <v>18.3</v>
      </c>
      <c r="J276" s="1319">
        <f>IF(I276/H276*100&gt;100,100,I276/H276*100)</f>
        <v>100</v>
      </c>
      <c r="K276" s="1342">
        <f>(J276+J277+J278)/3</f>
        <v>100</v>
      </c>
      <c r="L276" s="1341">
        <f>(K276+K279)/2</f>
        <v>96.344587793942722</v>
      </c>
      <c r="M276" s="1331"/>
      <c r="N276" s="1378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20</v>
      </c>
      <c r="I277" s="1319">
        <v>21.1</v>
      </c>
      <c r="J277" s="1319">
        <f>IF(I277/H277*100&gt;100,100,I277/H277*100)</f>
        <v>100</v>
      </c>
      <c r="K277" s="1340"/>
      <c r="L277" s="1332"/>
      <c r="M277" s="1331"/>
      <c r="N277" s="1377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77.8</v>
      </c>
      <c r="I278" s="1334">
        <v>85.9</v>
      </c>
      <c r="J278" s="1319">
        <f>IF(I278/H278*100&gt;100,100,I278/H278*100)</f>
        <v>100</v>
      </c>
      <c r="K278" s="1333"/>
      <c r="L278" s="1332"/>
      <c r="M278" s="1331"/>
      <c r="N278" s="1377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21858</v>
      </c>
      <c r="I279" s="1322">
        <v>20260</v>
      </c>
      <c r="J279" s="1319">
        <f>IF(I279/H279*100&gt;100,100,I279/H279*100)</f>
        <v>92.689175587885444</v>
      </c>
      <c r="K279" s="1319">
        <f>J279</f>
        <v>92.689175587885444</v>
      </c>
      <c r="L279" s="1321"/>
      <c r="M279" s="1331"/>
      <c r="N279" s="1376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18.399999999999999</v>
      </c>
      <c r="I280" s="1319">
        <v>18.5</v>
      </c>
      <c r="J280" s="1319">
        <f>IF(I280/H280*100&gt;100,100,I280/H280*100)</f>
        <v>100</v>
      </c>
      <c r="K280" s="1342">
        <f>(J280+J281+J282)/3</f>
        <v>100</v>
      </c>
      <c r="L280" s="1341">
        <f>(K280+K283)/2</f>
        <v>95.839550382970259</v>
      </c>
      <c r="M280" s="1331"/>
      <c r="N280" s="1330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16</v>
      </c>
      <c r="I281" s="1319">
        <v>17.7</v>
      </c>
      <c r="J281" s="1319">
        <f>IF(I281/H281*100&gt;100,100,I281/H281*100)</f>
        <v>100</v>
      </c>
      <c r="K281" s="1340"/>
      <c r="L281" s="1332"/>
      <c r="M281" s="1331"/>
      <c r="N281" s="1330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33.299999999999997</v>
      </c>
      <c r="I282" s="1334">
        <v>39</v>
      </c>
      <c r="J282" s="1319">
        <f>IF(I282/H282*100&gt;100,100,I282/H282*100)</f>
        <v>100</v>
      </c>
      <c r="K282" s="1333"/>
      <c r="L282" s="1332"/>
      <c r="M282" s="1331"/>
      <c r="N282" s="1330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20106</v>
      </c>
      <c r="I283" s="1322">
        <v>18433</v>
      </c>
      <c r="J283" s="1319">
        <f>IF(I283/H283*100&gt;100,100,I283/H283*100)</f>
        <v>91.679100765940518</v>
      </c>
      <c r="K283" s="1319">
        <f>J283</f>
        <v>91.679100765940518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hidden="1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/>
      <c r="I288" s="1319"/>
      <c r="J288" s="1319" t="e">
        <f>IF(I288/H288*100&gt;100,100,I288/H288*100)</f>
        <v>#DIV/0!</v>
      </c>
      <c r="K288" s="1342" t="e">
        <f>(J288+J289+J290)/3</f>
        <v>#DIV/0!</v>
      </c>
      <c r="L288" s="1341" t="e">
        <f>(K288+K291)/2</f>
        <v>#DIV/0!</v>
      </c>
      <c r="M288" s="1331"/>
      <c r="N288" s="1330"/>
    </row>
    <row r="289" spans="1:14" ht="80.099999999999994" hidden="1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/>
      <c r="I289" s="1319"/>
      <c r="J289" s="1319" t="e">
        <f>IF(I289/H289*100&gt;100,100,I289/H289*100)</f>
        <v>#DIV/0!</v>
      </c>
      <c r="K289" s="1340"/>
      <c r="L289" s="1332"/>
      <c r="M289" s="1331"/>
      <c r="N289" s="1330"/>
    </row>
    <row r="290" spans="1:14" ht="80.099999999999994" hidden="1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/>
      <c r="I290" s="1334"/>
      <c r="J290" s="1319" t="e">
        <f>IF(I290/H290*100&gt;100,100,I290/H290*100)</f>
        <v>#DIV/0!</v>
      </c>
      <c r="K290" s="1333"/>
      <c r="L290" s="1332"/>
      <c r="M290" s="1331"/>
      <c r="N290" s="1330"/>
    </row>
    <row r="291" spans="1:14" ht="27.75" hidden="1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/>
      <c r="I291" s="1322"/>
      <c r="J291" s="1319" t="e">
        <f>IF(I291/H291*100&gt;100,100,I291/H291*100)</f>
        <v>#DIV/0!</v>
      </c>
      <c r="K291" s="1319" t="e">
        <f>J291</f>
        <v>#DIV/0!</v>
      </c>
      <c r="L291" s="1321"/>
      <c r="M291" s="1331"/>
      <c r="N291" s="1319"/>
    </row>
    <row r="292" spans="1:14" ht="80.099999999999994" hidden="1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/>
      <c r="I292" s="1319"/>
      <c r="J292" s="1319" t="e">
        <f>IF(I292/H292*100&gt;100,100,I292/H292*100)</f>
        <v>#DIV/0!</v>
      </c>
      <c r="K292" s="1342" t="e">
        <f>(J292+J293+J294)/3</f>
        <v>#DIV/0!</v>
      </c>
      <c r="L292" s="1341" t="e">
        <f>(K292+K295)/2</f>
        <v>#DIV/0!</v>
      </c>
      <c r="M292" s="1331"/>
      <c r="N292" s="1330"/>
    </row>
    <row r="293" spans="1:14" ht="80.099999999999994" hidden="1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 t="e">
        <f>IF(I293/H293*100&gt;100,100,I293/H293*100)</f>
        <v>#DIV/0!</v>
      </c>
      <c r="K293" s="1340"/>
      <c r="L293" s="1332"/>
      <c r="M293" s="1331"/>
      <c r="N293" s="1330"/>
    </row>
    <row r="294" spans="1:14" ht="80.099999999999994" hidden="1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/>
      <c r="I294" s="1334"/>
      <c r="J294" s="1319" t="e">
        <f>IF(I294/H294*100&gt;100,100,I294/H294*100)</f>
        <v>#DIV/0!</v>
      </c>
      <c r="K294" s="1333"/>
      <c r="L294" s="1332"/>
      <c r="M294" s="1331"/>
      <c r="N294" s="1330"/>
    </row>
    <row r="295" spans="1:14" ht="43.5" hidden="1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/>
      <c r="I295" s="1322"/>
      <c r="J295" s="1319" t="e">
        <f>IF(I295/H295*100&gt;100,100,I295/H295*100)</f>
        <v>#DIV/0!</v>
      </c>
      <c r="K295" s="1319" t="e">
        <f>J295</f>
        <v>#DIV/0!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M3"/>
  <mergeCells count="374">
    <mergeCell ref="B48:B51"/>
    <mergeCell ref="C48:C51"/>
    <mergeCell ref="D48:D51"/>
    <mergeCell ref="K48:K50"/>
    <mergeCell ref="B52:B55"/>
    <mergeCell ref="C52:C55"/>
    <mergeCell ref="D52:D55"/>
    <mergeCell ref="B24:B27"/>
    <mergeCell ref="C24:C27"/>
    <mergeCell ref="D32:D35"/>
    <mergeCell ref="B44:B47"/>
    <mergeCell ref="C44:C47"/>
    <mergeCell ref="D44:D47"/>
    <mergeCell ref="L8:L11"/>
    <mergeCell ref="L20:L23"/>
    <mergeCell ref="B16:B19"/>
    <mergeCell ref="C16:C19"/>
    <mergeCell ref="C12:C15"/>
    <mergeCell ref="A4:A295"/>
    <mergeCell ref="D16:D19"/>
    <mergeCell ref="L16:L19"/>
    <mergeCell ref="K16:K18"/>
    <mergeCell ref="K4:K6"/>
    <mergeCell ref="L4:L7"/>
    <mergeCell ref="M8:M295"/>
    <mergeCell ref="L12:L15"/>
    <mergeCell ref="D20:D23"/>
    <mergeCell ref="K20:K22"/>
    <mergeCell ref="K284:K286"/>
    <mergeCell ref="L284:L287"/>
    <mergeCell ref="L280:L283"/>
    <mergeCell ref="K32:K34"/>
    <mergeCell ref="K40:K42"/>
    <mergeCell ref="B1:N1"/>
    <mergeCell ref="B8:B11"/>
    <mergeCell ref="C8:C11"/>
    <mergeCell ref="D8:D11"/>
    <mergeCell ref="K8:K10"/>
    <mergeCell ref="K12:K14"/>
    <mergeCell ref="B12:B15"/>
    <mergeCell ref="B4:B7"/>
    <mergeCell ref="C4:C7"/>
    <mergeCell ref="D4:D7"/>
    <mergeCell ref="K36:K38"/>
    <mergeCell ref="L44:L47"/>
    <mergeCell ref="L40:L43"/>
    <mergeCell ref="L36:L39"/>
    <mergeCell ref="B40:B43"/>
    <mergeCell ref="C40:C43"/>
    <mergeCell ref="D40:D43"/>
    <mergeCell ref="K44:K46"/>
    <mergeCell ref="L48:L51"/>
    <mergeCell ref="B32:B35"/>
    <mergeCell ref="C32:C35"/>
    <mergeCell ref="B28:B31"/>
    <mergeCell ref="C28:C31"/>
    <mergeCell ref="D28:D31"/>
    <mergeCell ref="L32:L35"/>
    <mergeCell ref="B36:B39"/>
    <mergeCell ref="C36:C39"/>
    <mergeCell ref="D36:D39"/>
    <mergeCell ref="D12:D15"/>
    <mergeCell ref="D24:D27"/>
    <mergeCell ref="K24:K26"/>
    <mergeCell ref="L24:L27"/>
    <mergeCell ref="K28:K30"/>
    <mergeCell ref="L28:L31"/>
    <mergeCell ref="B60:B63"/>
    <mergeCell ref="C60:C63"/>
    <mergeCell ref="D60:D63"/>
    <mergeCell ref="K60:K62"/>
    <mergeCell ref="L60:L63"/>
    <mergeCell ref="N276:N279"/>
    <mergeCell ref="K52:K54"/>
    <mergeCell ref="L52:L55"/>
    <mergeCell ref="B56:B59"/>
    <mergeCell ref="C56:C59"/>
    <mergeCell ref="D56:D59"/>
    <mergeCell ref="K56:K58"/>
    <mergeCell ref="L56:L5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68:B271"/>
    <mergeCell ref="C268:C271"/>
    <mergeCell ref="D268:D271"/>
    <mergeCell ref="K268:K270"/>
    <mergeCell ref="L268:L271"/>
    <mergeCell ref="B272:B275"/>
    <mergeCell ref="C272:C275"/>
    <mergeCell ref="C284:C287"/>
    <mergeCell ref="D288:D291"/>
    <mergeCell ref="K288:K290"/>
    <mergeCell ref="D280:D283"/>
    <mergeCell ref="K280:K282"/>
    <mergeCell ref="D284:D287"/>
    <mergeCell ref="B276:B279"/>
    <mergeCell ref="C276:C279"/>
    <mergeCell ref="D276:D279"/>
    <mergeCell ref="K276:K278"/>
    <mergeCell ref="L276:L279"/>
    <mergeCell ref="B284:B287"/>
    <mergeCell ref="B280:B283"/>
    <mergeCell ref="C280:C283"/>
    <mergeCell ref="D272:D275"/>
    <mergeCell ref="K272:K274"/>
    <mergeCell ref="L272:L275"/>
    <mergeCell ref="B304:C304"/>
    <mergeCell ref="B292:B295"/>
    <mergeCell ref="C292:C295"/>
    <mergeCell ref="D292:D295"/>
    <mergeCell ref="L288:L291"/>
    <mergeCell ref="A298:D298"/>
    <mergeCell ref="J298:L298"/>
    <mergeCell ref="A301:D301"/>
    <mergeCell ref="J301:M301"/>
    <mergeCell ref="L292:L295"/>
    <mergeCell ref="B20:B23"/>
    <mergeCell ref="C20:C23"/>
    <mergeCell ref="B288:B291"/>
    <mergeCell ref="C288:C291"/>
    <mergeCell ref="K292:K294"/>
  </mergeCells>
  <pageMargins left="0" right="0.11811023622047245" top="0.35433070866141736" bottom="0.35433070866141736" header="0.31496062992125984" footer="0.31496062992125984"/>
  <pageSetup paperSize="9" scale="44" fitToHeight="6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5"/>
  <sheetViews>
    <sheetView topLeftCell="B1" zoomScale="70" zoomScaleNormal="70" workbookViewId="0">
      <selection activeCell="B44" sqref="B44:B47"/>
    </sheetView>
  </sheetViews>
  <sheetFormatPr defaultRowHeight="15" x14ac:dyDescent="0.25"/>
  <cols>
    <col min="1" max="1" width="29.42578125" style="1308" customWidth="1"/>
    <col min="2" max="2" width="31.1406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23.7109375" style="1308" customWidth="1"/>
    <col min="15" max="16384" width="9.140625" style="1308"/>
  </cols>
  <sheetData>
    <row r="1" spans="1:14" ht="65.25" customHeight="1" x14ac:dyDescent="0.25">
      <c r="B1" s="1363" t="s">
        <v>820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24" hidden="1" customHeight="1" x14ac:dyDescent="0.25">
      <c r="A4" s="1366" t="s">
        <v>819</v>
      </c>
      <c r="B4" s="1356"/>
      <c r="C4" s="1358"/>
      <c r="D4" s="1356"/>
      <c r="E4" s="1358"/>
      <c r="F4" s="1356"/>
      <c r="G4" s="1358"/>
      <c r="H4" s="1356"/>
      <c r="I4" s="1358"/>
      <c r="J4" s="1356"/>
      <c r="K4" s="1356"/>
      <c r="L4" s="1359"/>
      <c r="M4" s="1355" t="s">
        <v>802</v>
      </c>
      <c r="N4" s="1356"/>
    </row>
    <row r="5" spans="1:14" ht="24" hidden="1" customHeight="1" x14ac:dyDescent="0.25">
      <c r="A5" s="1365"/>
      <c r="B5" s="1356"/>
      <c r="C5" s="1358"/>
      <c r="D5" s="1356"/>
      <c r="E5" s="1358"/>
      <c r="F5" s="1356"/>
      <c r="G5" s="1358"/>
      <c r="H5" s="1356"/>
      <c r="I5" s="1358"/>
      <c r="J5" s="1356"/>
      <c r="K5" s="1356"/>
      <c r="L5" s="1359"/>
      <c r="M5" s="1331"/>
      <c r="N5" s="1356"/>
    </row>
    <row r="6" spans="1:14" ht="24" hidden="1" customHeight="1" x14ac:dyDescent="0.25">
      <c r="A6" s="1365"/>
      <c r="B6" s="1356"/>
      <c r="C6" s="1358"/>
      <c r="D6" s="1356"/>
      <c r="E6" s="1358"/>
      <c r="F6" s="1356"/>
      <c r="G6" s="1358"/>
      <c r="H6" s="1356"/>
      <c r="I6" s="1358"/>
      <c r="J6" s="1356"/>
      <c r="K6" s="1356"/>
      <c r="L6" s="1359"/>
      <c r="M6" s="1331"/>
      <c r="N6" s="1356"/>
    </row>
    <row r="7" spans="1:14" ht="24" hidden="1" customHeight="1" x14ac:dyDescent="0.25">
      <c r="A7" s="1365"/>
      <c r="B7" s="1356"/>
      <c r="C7" s="1358"/>
      <c r="D7" s="1356"/>
      <c r="E7" s="1358"/>
      <c r="F7" s="1356"/>
      <c r="G7" s="1358"/>
      <c r="H7" s="1356"/>
      <c r="I7" s="1358"/>
      <c r="J7" s="1356"/>
      <c r="K7" s="1356"/>
      <c r="L7" s="1359"/>
      <c r="M7" s="1331"/>
      <c r="N7" s="1356"/>
    </row>
    <row r="8" spans="1:14" ht="75.95" customHeight="1" x14ac:dyDescent="0.25">
      <c r="A8" s="1365"/>
      <c r="B8" s="1393" t="s">
        <v>319</v>
      </c>
      <c r="C8" s="1327" t="s">
        <v>818</v>
      </c>
      <c r="D8" s="1387" t="s">
        <v>137</v>
      </c>
      <c r="E8" s="1337" t="s">
        <v>138</v>
      </c>
      <c r="F8" s="1336" t="s">
        <v>312</v>
      </c>
      <c r="G8" s="1335" t="s">
        <v>140</v>
      </c>
      <c r="H8" s="1334">
        <v>8.9</v>
      </c>
      <c r="I8" s="1319">
        <v>8.6</v>
      </c>
      <c r="J8" s="1319">
        <f>IF(H8/I8*100&gt;100,100,H8/I8*100)</f>
        <v>100</v>
      </c>
      <c r="K8" s="1386">
        <f>(J8+J9+J10)/3</f>
        <v>97.233333333333334</v>
      </c>
      <c r="L8" s="1385">
        <f>(K8+K11)/2</f>
        <v>98.616666666666674</v>
      </c>
      <c r="M8" s="1331"/>
      <c r="N8" s="1356"/>
    </row>
    <row r="9" spans="1:14" ht="75.95" customHeight="1" x14ac:dyDescent="0.25">
      <c r="A9" s="1365"/>
      <c r="B9" s="1391"/>
      <c r="C9" s="1327"/>
      <c r="D9" s="1381"/>
      <c r="E9" s="1337" t="s">
        <v>138</v>
      </c>
      <c r="F9" s="1349" t="s">
        <v>385</v>
      </c>
      <c r="G9" s="1335" t="s">
        <v>140</v>
      </c>
      <c r="H9" s="1334">
        <v>100</v>
      </c>
      <c r="I9" s="1319">
        <v>91.7</v>
      </c>
      <c r="J9" s="1319">
        <f>IF(I9/H9*100&gt;100,100,I9/H9*100)</f>
        <v>91.7</v>
      </c>
      <c r="K9" s="1383"/>
      <c r="L9" s="1379"/>
      <c r="M9" s="1331"/>
      <c r="N9" s="1356"/>
    </row>
    <row r="10" spans="1:14" ht="75.95" customHeight="1" x14ac:dyDescent="0.25">
      <c r="A10" s="1365"/>
      <c r="B10" s="1391"/>
      <c r="C10" s="1327"/>
      <c r="D10" s="1381"/>
      <c r="E10" s="1337" t="s">
        <v>138</v>
      </c>
      <c r="F10" s="1390" t="s">
        <v>625</v>
      </c>
      <c r="G10" s="1335" t="s">
        <v>140</v>
      </c>
      <c r="H10" s="1334">
        <v>63.6</v>
      </c>
      <c r="I10" s="1334">
        <v>63.6</v>
      </c>
      <c r="J10" s="1319">
        <f>IF(I10/H10*100&gt;100,100,I10/H10*100)</f>
        <v>100</v>
      </c>
      <c r="K10" s="1383"/>
      <c r="L10" s="1379"/>
      <c r="M10" s="1331"/>
      <c r="N10" s="1356"/>
    </row>
    <row r="11" spans="1:14" ht="29.25" customHeight="1" x14ac:dyDescent="0.25">
      <c r="A11" s="1365"/>
      <c r="B11" s="1389"/>
      <c r="C11" s="1327"/>
      <c r="D11" s="1381"/>
      <c r="E11" s="1337" t="s">
        <v>144</v>
      </c>
      <c r="F11" s="1324" t="s">
        <v>6</v>
      </c>
      <c r="G11" s="1335" t="s">
        <v>266</v>
      </c>
      <c r="H11" s="1322">
        <v>94</v>
      </c>
      <c r="I11" s="1380">
        <v>94</v>
      </c>
      <c r="J11" s="1319">
        <f>IF(I11/H11*100&gt;100,100,I11/H11*100)</f>
        <v>100</v>
      </c>
      <c r="K11" s="1319">
        <f>J11</f>
        <v>100</v>
      </c>
      <c r="L11" s="1379"/>
      <c r="M11" s="1331"/>
      <c r="N11" s="1356"/>
    </row>
    <row r="12" spans="1:14" ht="75.95" customHeight="1" x14ac:dyDescent="0.25">
      <c r="A12" s="1365"/>
      <c r="B12" s="1388" t="s">
        <v>326</v>
      </c>
      <c r="C12" s="1327" t="s">
        <v>817</v>
      </c>
      <c r="D12" s="1387" t="s">
        <v>137</v>
      </c>
      <c r="E12" s="1337" t="s">
        <v>138</v>
      </c>
      <c r="F12" s="1349" t="s">
        <v>385</v>
      </c>
      <c r="G12" s="1335" t="s">
        <v>140</v>
      </c>
      <c r="H12" s="1334">
        <v>100</v>
      </c>
      <c r="I12" s="1319">
        <v>100</v>
      </c>
      <c r="J12" s="1319">
        <f>IF(I12/H12*100&gt;100,100,I12/H12*100)</f>
        <v>100</v>
      </c>
      <c r="K12" s="1386">
        <f>(J12+J13+J14)/3</f>
        <v>100</v>
      </c>
      <c r="L12" s="1385">
        <f>(K12+K15)/2</f>
        <v>100</v>
      </c>
      <c r="M12" s="1331"/>
      <c r="N12" s="1356"/>
    </row>
    <row r="13" spans="1:14" ht="75.95" customHeight="1" x14ac:dyDescent="0.25">
      <c r="A13" s="1365"/>
      <c r="B13" s="1384"/>
      <c r="C13" s="1327"/>
      <c r="D13" s="1381"/>
      <c r="E13" s="1337" t="s">
        <v>138</v>
      </c>
      <c r="F13" s="1336" t="s">
        <v>312</v>
      </c>
      <c r="G13" s="1335" t="s">
        <v>140</v>
      </c>
      <c r="H13" s="1334">
        <v>1.7</v>
      </c>
      <c r="I13" s="1319">
        <v>1E-4</v>
      </c>
      <c r="J13" s="1319">
        <f>IF(H13/I13*100&gt;100,100,H13/I13*100)</f>
        <v>100</v>
      </c>
      <c r="K13" s="1383"/>
      <c r="L13" s="1379"/>
      <c r="M13" s="1331"/>
      <c r="N13" s="1356"/>
    </row>
    <row r="14" spans="1:14" ht="75.95" customHeight="1" x14ac:dyDescent="0.25">
      <c r="A14" s="1365"/>
      <c r="B14" s="1384"/>
      <c r="C14" s="1327"/>
      <c r="D14" s="1381"/>
      <c r="E14" s="1337" t="s">
        <v>138</v>
      </c>
      <c r="F14" s="1349" t="s">
        <v>436</v>
      </c>
      <c r="G14" s="1335" t="s">
        <v>140</v>
      </c>
      <c r="H14" s="1334">
        <v>100</v>
      </c>
      <c r="I14" s="1319">
        <v>100</v>
      </c>
      <c r="J14" s="1319">
        <f>IF(I14/H14*100&gt;100,100,I14/H14*100)</f>
        <v>100</v>
      </c>
      <c r="K14" s="1383"/>
      <c r="L14" s="1379"/>
      <c r="M14" s="1331"/>
      <c r="N14" s="1356"/>
    </row>
    <row r="15" spans="1:14" ht="28.5" customHeight="1" x14ac:dyDescent="0.25">
      <c r="A15" s="1365"/>
      <c r="B15" s="1382"/>
      <c r="C15" s="1327"/>
      <c r="D15" s="1381"/>
      <c r="E15" s="1337" t="s">
        <v>144</v>
      </c>
      <c r="F15" s="1324" t="s">
        <v>6</v>
      </c>
      <c r="G15" s="1335" t="s">
        <v>266</v>
      </c>
      <c r="H15" s="1380">
        <v>1</v>
      </c>
      <c r="I15" s="1380">
        <v>1</v>
      </c>
      <c r="J15" s="1319">
        <f>IF(I15/H15*100&gt;100,100,I15/H15*100)</f>
        <v>100</v>
      </c>
      <c r="K15" s="1319">
        <f>J15</f>
        <v>100</v>
      </c>
      <c r="L15" s="1379"/>
      <c r="M15" s="1331"/>
      <c r="N15" s="1356"/>
    </row>
    <row r="16" spans="1:14" ht="75.95" customHeight="1" x14ac:dyDescent="0.25">
      <c r="A16" s="1365"/>
      <c r="B16" s="1388" t="s">
        <v>323</v>
      </c>
      <c r="C16" s="1327" t="s">
        <v>816</v>
      </c>
      <c r="D16" s="1387" t="s">
        <v>137</v>
      </c>
      <c r="E16" s="1337" t="s">
        <v>138</v>
      </c>
      <c r="F16" s="1349" t="s">
        <v>385</v>
      </c>
      <c r="G16" s="1335" t="s">
        <v>140</v>
      </c>
      <c r="H16" s="1334">
        <v>100</v>
      </c>
      <c r="I16" s="1319">
        <v>100</v>
      </c>
      <c r="J16" s="1319">
        <f>IF(I16/H16*100&gt;100,100,I16/H16*100)</f>
        <v>100</v>
      </c>
      <c r="K16" s="1386">
        <f>(J16+J17+J18)/3</f>
        <v>100</v>
      </c>
      <c r="L16" s="1385">
        <f>(K16+K19)/2</f>
        <v>100</v>
      </c>
      <c r="M16" s="1331"/>
      <c r="N16" s="1356"/>
    </row>
    <row r="17" spans="1:14" ht="75.95" customHeight="1" x14ac:dyDescent="0.25">
      <c r="A17" s="1365"/>
      <c r="B17" s="1384"/>
      <c r="C17" s="1327"/>
      <c r="D17" s="1381"/>
      <c r="E17" s="1337" t="s">
        <v>138</v>
      </c>
      <c r="F17" s="1336" t="s">
        <v>312</v>
      </c>
      <c r="G17" s="1335" t="s">
        <v>140</v>
      </c>
      <c r="H17" s="1334">
        <v>9.1999999999999993</v>
      </c>
      <c r="I17" s="1319">
        <v>8.6</v>
      </c>
      <c r="J17" s="1319">
        <f>IF(H17/I17*100&gt;100,100,H17/I17*100)</f>
        <v>100</v>
      </c>
      <c r="K17" s="1383"/>
      <c r="L17" s="1379"/>
      <c r="M17" s="1331"/>
      <c r="N17" s="1356"/>
    </row>
    <row r="18" spans="1:14" ht="75.95" customHeight="1" x14ac:dyDescent="0.25">
      <c r="A18" s="1365"/>
      <c r="B18" s="1384"/>
      <c r="C18" s="1327"/>
      <c r="D18" s="1381"/>
      <c r="E18" s="1337" t="s">
        <v>138</v>
      </c>
      <c r="F18" s="1349" t="s">
        <v>436</v>
      </c>
      <c r="G18" s="1335" t="s">
        <v>140</v>
      </c>
      <c r="H18" s="1334">
        <v>100</v>
      </c>
      <c r="I18" s="1319">
        <v>100</v>
      </c>
      <c r="J18" s="1319">
        <f>IF(I18/H18*100&gt;100,100,I18/H18*100)</f>
        <v>100</v>
      </c>
      <c r="K18" s="1383"/>
      <c r="L18" s="1379"/>
      <c r="M18" s="1331"/>
      <c r="N18" s="1356"/>
    </row>
    <row r="19" spans="1:14" ht="38.25" customHeight="1" x14ac:dyDescent="0.25">
      <c r="A19" s="1365"/>
      <c r="B19" s="1382"/>
      <c r="C19" s="1327"/>
      <c r="D19" s="1381"/>
      <c r="E19" s="1337" t="s">
        <v>144</v>
      </c>
      <c r="F19" s="1324" t="s">
        <v>6</v>
      </c>
      <c r="G19" s="1335" t="s">
        <v>266</v>
      </c>
      <c r="H19" s="1380">
        <v>94</v>
      </c>
      <c r="I19" s="1380">
        <v>94</v>
      </c>
      <c r="J19" s="1319">
        <f>IF(I19/H19*100&gt;100,100,I19/H19*100)</f>
        <v>100</v>
      </c>
      <c r="K19" s="1319">
        <f>J19</f>
        <v>100</v>
      </c>
      <c r="L19" s="1379"/>
      <c r="M19" s="1331"/>
      <c r="N19" s="1356"/>
    </row>
    <row r="20" spans="1:14" ht="75.75" hidden="1" customHeight="1" x14ac:dyDescent="0.25">
      <c r="A20" s="1365"/>
      <c r="B20" s="1344" t="s">
        <v>8</v>
      </c>
      <c r="C20" s="1327" t="s">
        <v>804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(J20+J21+J22)/3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 t="e">
        <f>IF(I22/H22*100&gt;100,100,I22/H22*100)</f>
        <v>#DIV/0!</v>
      </c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75" customHeight="1" x14ac:dyDescent="0.25">
      <c r="A24" s="1365"/>
      <c r="B24" s="1344" t="s">
        <v>159</v>
      </c>
      <c r="C24" s="1327" t="s">
        <v>803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>
        <v>100</v>
      </c>
      <c r="I24" s="1319">
        <v>94.3</v>
      </c>
      <c r="J24" s="1319">
        <f>IF(I24/H24*100&gt;100,100,I24/H24*100)</f>
        <v>94.3</v>
      </c>
      <c r="K24" s="1342">
        <f>(J24+J25+J26)/3</f>
        <v>98.100000000000009</v>
      </c>
      <c r="L24" s="1341">
        <f>(K24+K27)/2</f>
        <v>99.050000000000011</v>
      </c>
      <c r="M24" s="1331"/>
      <c r="N24" s="1330"/>
    </row>
    <row r="25" spans="1:14" ht="75.95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>
        <v>92.3</v>
      </c>
      <c r="I25" s="1319">
        <v>93.3</v>
      </c>
      <c r="J25" s="1319">
        <f>IF(I25/H25*100&gt;100,100,I25/H25*100)</f>
        <v>100</v>
      </c>
      <c r="K25" s="1340"/>
      <c r="L25" s="1332"/>
      <c r="M25" s="1331"/>
      <c r="N25" s="1330"/>
    </row>
    <row r="26" spans="1:14" ht="120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>
        <v>100</v>
      </c>
      <c r="I26" s="1334">
        <v>100</v>
      </c>
      <c r="J26" s="1319">
        <f>IF(I26/H26*100&gt;100,100,I26/H26*100)</f>
        <v>100</v>
      </c>
      <c r="K26" s="1333"/>
      <c r="L26" s="1332"/>
      <c r="M26" s="1331"/>
      <c r="N26" s="1330"/>
    </row>
    <row r="27" spans="1:14" ht="33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>
        <v>17</v>
      </c>
      <c r="I27" s="1348">
        <v>18</v>
      </c>
      <c r="J27" s="1319">
        <f>IF(I27/H27*100&gt;100,100,I27/H27*100)</f>
        <v>100</v>
      </c>
      <c r="K27" s="1319">
        <f>J27</f>
        <v>100</v>
      </c>
      <c r="L27" s="1321"/>
      <c r="M27" s="1331"/>
      <c r="N27" s="1319"/>
    </row>
    <row r="28" spans="1:14" ht="75.95" hidden="1" customHeight="1" x14ac:dyDescent="0.25">
      <c r="A28" s="1365"/>
      <c r="B28" s="1344" t="s">
        <v>161</v>
      </c>
      <c r="C28" s="1327" t="s">
        <v>801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75.95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120" hidden="1" customHeight="1" x14ac:dyDescent="0.25">
      <c r="A30" s="1365"/>
      <c r="B30" s="1339"/>
      <c r="C30" s="1327"/>
      <c r="D30" s="1338"/>
      <c r="E30" s="1337" t="s">
        <v>138</v>
      </c>
      <c r="F30" s="1354" t="s">
        <v>787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800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 t="s">
        <v>405</v>
      </c>
      <c r="C36" s="1327" t="s">
        <v>799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 t="s">
        <v>135</v>
      </c>
      <c r="C40" s="1327" t="s">
        <v>798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63" hidden="1" customHeight="1" x14ac:dyDescent="0.25">
      <c r="A44" s="1365"/>
      <c r="B44" s="1344"/>
      <c r="C44" s="1327" t="s">
        <v>797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(J44+J45+J46)/3</f>
        <v>#DIV/0!</v>
      </c>
      <c r="L44" s="1341" t="e">
        <f>(K44+K47)/2</f>
        <v>#DIV/0!</v>
      </c>
      <c r="M44" s="1331"/>
      <c r="N44" s="1330"/>
    </row>
    <row r="45" spans="1:14" ht="39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94.5" hidden="1" customHeight="1" x14ac:dyDescent="0.25">
      <c r="A46" s="1365"/>
      <c r="B46" s="1339"/>
      <c r="C46" s="1327"/>
      <c r="D46" s="1338"/>
      <c r="E46" s="1337" t="s">
        <v>138</v>
      </c>
      <c r="F46" s="1354" t="s">
        <v>5</v>
      </c>
      <c r="G46" s="1335" t="s">
        <v>140</v>
      </c>
      <c r="H46" s="1334"/>
      <c r="I46" s="1334"/>
      <c r="J46" s="1319" t="e">
        <f>IF(I46/H46*100&gt;100,100,I46/H46*100)</f>
        <v>#DIV/0!</v>
      </c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63" hidden="1" customHeight="1" x14ac:dyDescent="0.25">
      <c r="A48" s="1365"/>
      <c r="B48" s="1344"/>
      <c r="C48" s="1327" t="s">
        <v>796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(J48+J49+J50)/3</f>
        <v>#DIV/0!</v>
      </c>
      <c r="L48" s="1341" t="e">
        <f>(K48+K51)/2</f>
        <v>#DIV/0!</v>
      </c>
      <c r="M48" s="1331"/>
      <c r="N48" s="1330"/>
    </row>
    <row r="49" spans="1:14" ht="39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94.5" hidden="1" customHeight="1" x14ac:dyDescent="0.25">
      <c r="A50" s="1365"/>
      <c r="B50" s="1339"/>
      <c r="C50" s="1327"/>
      <c r="D50" s="1338"/>
      <c r="E50" s="1337" t="s">
        <v>138</v>
      </c>
      <c r="F50" s="1354" t="s">
        <v>5</v>
      </c>
      <c r="G50" s="1335" t="s">
        <v>140</v>
      </c>
      <c r="H50" s="1334"/>
      <c r="I50" s="1334"/>
      <c r="J50" s="1319" t="e">
        <f>IF(I50/H50*100&gt;100,100,I50/H50*100)</f>
        <v>#DIV/0!</v>
      </c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75.95" hidden="1" customHeight="1" x14ac:dyDescent="0.25">
      <c r="A52" s="1365"/>
      <c r="B52" s="1344"/>
      <c r="C52" s="1327" t="s">
        <v>795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(J52+J53+J54)/2</f>
        <v>#DIV/0!</v>
      </c>
      <c r="L52" s="1341" t="e">
        <f>(K52+K55)/2</f>
        <v>#DIV/0!</v>
      </c>
      <c r="M52" s="1331"/>
      <c r="N52" s="1330"/>
    </row>
    <row r="53" spans="1:14" ht="75.95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120" hidden="1" customHeight="1" x14ac:dyDescent="0.25">
      <c r="A54" s="1365"/>
      <c r="B54" s="1339"/>
      <c r="C54" s="1327"/>
      <c r="D54" s="1338"/>
      <c r="E54" s="1337" t="s">
        <v>138</v>
      </c>
      <c r="F54" s="1354" t="s">
        <v>787</v>
      </c>
      <c r="G54" s="1335" t="s">
        <v>140</v>
      </c>
      <c r="H54" s="1334"/>
      <c r="I54" s="1334"/>
      <c r="J54" s="1319"/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hidden="1" customHeight="1" x14ac:dyDescent="0.25">
      <c r="A56" s="1365"/>
      <c r="B56" s="1344"/>
      <c r="C56" s="1327" t="s">
        <v>794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/>
      <c r="I56" s="1319"/>
      <c r="J56" s="1319" t="e">
        <f>IF(I56/H56*100&gt;100,100,I56/H56*100)</f>
        <v>#DIV/0!</v>
      </c>
      <c r="K56" s="1342" t="e">
        <f>(J56+J57+J58)/2</f>
        <v>#DIV/0!</v>
      </c>
      <c r="L56" s="1341" t="e">
        <f>(K56+K59)/2</f>
        <v>#DIV/0!</v>
      </c>
      <c r="M56" s="1331"/>
      <c r="N56" s="1330"/>
    </row>
    <row r="57" spans="1:14" ht="75.95" hidden="1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/>
      <c r="I57" s="1319"/>
      <c r="J57" s="1319" t="e">
        <f>IF(I57/H57*100&gt;100,100,I57/H57*100)</f>
        <v>#DIV/0!</v>
      </c>
      <c r="K57" s="1340"/>
      <c r="L57" s="1332"/>
      <c r="M57" s="1331"/>
      <c r="N57" s="1330"/>
    </row>
    <row r="58" spans="1:14" ht="120" hidden="1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/>
      <c r="I58" s="1334"/>
      <c r="J58" s="1319"/>
      <c r="K58" s="1333"/>
      <c r="L58" s="1332"/>
      <c r="M58" s="1331"/>
      <c r="N58" s="1330"/>
    </row>
    <row r="59" spans="1:14" ht="33" hidden="1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/>
      <c r="I59" s="1348"/>
      <c r="J59" s="1319" t="e">
        <f>IF(I59/H59*100&gt;100,100,I59/H59*100)</f>
        <v>#DIV/0!</v>
      </c>
      <c r="K59" s="1319" t="e">
        <f>J59</f>
        <v>#DIV/0!</v>
      </c>
      <c r="L59" s="1321"/>
      <c r="M59" s="1331"/>
      <c r="N59" s="1319"/>
    </row>
    <row r="60" spans="1:14" ht="75.95" hidden="1" customHeight="1" x14ac:dyDescent="0.25">
      <c r="A60" s="1365"/>
      <c r="B60" s="1344" t="s">
        <v>151</v>
      </c>
      <c r="C60" s="1327" t="s">
        <v>793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/>
      <c r="C64" s="1327" t="s">
        <v>792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63" hidden="1" customHeight="1" x14ac:dyDescent="0.25">
      <c r="A68" s="1365"/>
      <c r="B68" s="1344"/>
      <c r="C68" s="1327" t="s">
        <v>791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/>
      <c r="I68" s="1319"/>
      <c r="J68" s="1319" t="e">
        <f>IF(I68/H68*100&gt;100,100,I68/H68*100)</f>
        <v>#DIV/0!</v>
      </c>
      <c r="K68" s="1342" t="e">
        <f>(J68+J69+J70)/3</f>
        <v>#DIV/0!</v>
      </c>
      <c r="L68" s="1341" t="e">
        <f>(K68+K71)/2</f>
        <v>#DIV/0!</v>
      </c>
      <c r="M68" s="1331"/>
      <c r="N68" s="1330"/>
    </row>
    <row r="69" spans="1:14" ht="39" hidden="1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/>
      <c r="I69" s="1319"/>
      <c r="J69" s="1319" t="e">
        <f>IF(I69/H69*100&gt;100,100,I69/H69*100)</f>
        <v>#DIV/0!</v>
      </c>
      <c r="K69" s="1340"/>
      <c r="L69" s="1332"/>
      <c r="M69" s="1331"/>
      <c r="N69" s="1330"/>
    </row>
    <row r="70" spans="1:14" ht="94.5" hidden="1" customHeight="1" x14ac:dyDescent="0.25">
      <c r="A70" s="1365"/>
      <c r="B70" s="1339"/>
      <c r="C70" s="1327"/>
      <c r="D70" s="1338"/>
      <c r="E70" s="1337" t="s">
        <v>138</v>
      </c>
      <c r="F70" s="1354" t="s">
        <v>5</v>
      </c>
      <c r="G70" s="1335" t="s">
        <v>140</v>
      </c>
      <c r="H70" s="1334"/>
      <c r="I70" s="1334"/>
      <c r="J70" s="1319" t="e">
        <f>IF(I70/H70*100&gt;100,100,I70/H70*100)</f>
        <v>#DIV/0!</v>
      </c>
      <c r="K70" s="1333"/>
      <c r="L70" s="1332"/>
      <c r="M70" s="1331"/>
      <c r="N70" s="1330"/>
    </row>
    <row r="71" spans="1:14" ht="33" hidden="1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/>
      <c r="I71" s="1348"/>
      <c r="J71" s="1319" t="e">
        <f>IF(I71/H71*100&gt;100,100,I71/H71*100)</f>
        <v>#DIV/0!</v>
      </c>
      <c r="K71" s="1319" t="e">
        <f>J71</f>
        <v>#DIV/0!</v>
      </c>
      <c r="L71" s="1321"/>
      <c r="M71" s="1331"/>
      <c r="N71" s="1319"/>
    </row>
    <row r="72" spans="1:14" ht="75.95" customHeight="1" x14ac:dyDescent="0.25">
      <c r="A72" s="1365"/>
      <c r="B72" s="1344" t="s">
        <v>149</v>
      </c>
      <c r="C72" s="1327" t="s">
        <v>790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>
        <v>100</v>
      </c>
      <c r="I72" s="1319">
        <v>97.5</v>
      </c>
      <c r="J72" s="1319">
        <f>IF(I72/H72*100&gt;100,100,I72/H72*100)</f>
        <v>97.5</v>
      </c>
      <c r="K72" s="1342">
        <f>(J72+J73+J74)/3</f>
        <v>97.899999999999991</v>
      </c>
      <c r="L72" s="1341">
        <f>(K72+K75)/2</f>
        <v>98.949999999999989</v>
      </c>
      <c r="M72" s="1331"/>
      <c r="N72" s="1330"/>
    </row>
    <row r="73" spans="1:14" ht="75.95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>
        <v>93.8</v>
      </c>
      <c r="I73" s="1319">
        <v>93.8</v>
      </c>
      <c r="J73" s="1319">
        <f>IF(I73/H73*100&gt;100,100,I73/H73*100)</f>
        <v>100</v>
      </c>
      <c r="K73" s="1340"/>
      <c r="L73" s="1332"/>
      <c r="M73" s="1331"/>
      <c r="N73" s="1330"/>
    </row>
    <row r="74" spans="1:14" ht="120" customHeight="1" x14ac:dyDescent="0.25">
      <c r="A74" s="1365"/>
      <c r="B74" s="1339"/>
      <c r="C74" s="1327"/>
      <c r="D74" s="1338"/>
      <c r="E74" s="1337" t="s">
        <v>138</v>
      </c>
      <c r="F74" s="1354" t="s">
        <v>787</v>
      </c>
      <c r="G74" s="1335" t="s">
        <v>140</v>
      </c>
      <c r="H74" s="1334">
        <v>100</v>
      </c>
      <c r="I74" s="1334">
        <v>96.2</v>
      </c>
      <c r="J74" s="1319">
        <f>IF(I74/H74*100&gt;100,100,I74/H74*100)</f>
        <v>96.2</v>
      </c>
      <c r="K74" s="1333"/>
      <c r="L74" s="1332"/>
      <c r="M74" s="1331"/>
      <c r="N74" s="1330"/>
    </row>
    <row r="75" spans="1:14" ht="33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>
        <v>230</v>
      </c>
      <c r="I75" s="1348">
        <v>231</v>
      </c>
      <c r="J75" s="1319">
        <f>IF(I75/H75*100&gt;100,100,I75/H75*100)</f>
        <v>100</v>
      </c>
      <c r="K75" s="1319">
        <f>J75</f>
        <v>100</v>
      </c>
      <c r="L75" s="1321"/>
      <c r="M75" s="1331"/>
      <c r="N75" s="1319"/>
    </row>
    <row r="76" spans="1:14" ht="75.95" hidden="1" customHeight="1" x14ac:dyDescent="0.25">
      <c r="A76" s="1365"/>
      <c r="B76" s="1344"/>
      <c r="C76" s="1327" t="s">
        <v>789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(J76+J77+J78)/2</f>
        <v>#DIV/0!</v>
      </c>
      <c r="L76" s="1341" t="e">
        <f>(K76+K79)/2</f>
        <v>#DIV/0!</v>
      </c>
      <c r="M76" s="1331"/>
      <c r="N76" s="1330"/>
    </row>
    <row r="77" spans="1:14" ht="75.95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120" hidden="1" customHeight="1" x14ac:dyDescent="0.25">
      <c r="A78" s="1365"/>
      <c r="B78" s="1339"/>
      <c r="C78" s="1327"/>
      <c r="D78" s="1338"/>
      <c r="E78" s="1337" t="s">
        <v>138</v>
      </c>
      <c r="F78" s="1354" t="s">
        <v>787</v>
      </c>
      <c r="G78" s="1335" t="s">
        <v>140</v>
      </c>
      <c r="H78" s="1334"/>
      <c r="I78" s="1334"/>
      <c r="J78" s="1319"/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154</v>
      </c>
      <c r="C80" s="1327" t="s">
        <v>788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120" hidden="1" customHeight="1" x14ac:dyDescent="0.25">
      <c r="A82" s="1365"/>
      <c r="B82" s="1339"/>
      <c r="C82" s="1327"/>
      <c r="D82" s="1338"/>
      <c r="E82" s="1337" t="s">
        <v>138</v>
      </c>
      <c r="F82" s="1354" t="s">
        <v>787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customHeight="1" x14ac:dyDescent="0.25">
      <c r="A84" s="1365"/>
      <c r="B84" s="1344" t="s">
        <v>183</v>
      </c>
      <c r="C84" s="1327" t="s">
        <v>786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>
        <v>100</v>
      </c>
      <c r="I84" s="1319">
        <v>100</v>
      </c>
      <c r="J84" s="1319">
        <f>IF(I84/H84*100&gt;100,100,I84/H84*100)</f>
        <v>100</v>
      </c>
      <c r="K84" s="1342">
        <f>(J84+J85+J86)/2</f>
        <v>96.9</v>
      </c>
      <c r="L84" s="1341">
        <f>(K84+K87)/2</f>
        <v>98.45</v>
      </c>
      <c r="M84" s="1331"/>
      <c r="N84" s="1330"/>
    </row>
    <row r="85" spans="1:14" ht="75.95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>
        <v>100</v>
      </c>
      <c r="I85" s="1319">
        <v>93.8</v>
      </c>
      <c r="J85" s="1319">
        <f>IF(I85/H85*100&gt;100,100,I85/H85*100)</f>
        <v>93.8</v>
      </c>
      <c r="K85" s="1340"/>
      <c r="L85" s="1332"/>
      <c r="M85" s="1331"/>
      <c r="N85" s="1330"/>
    </row>
    <row r="86" spans="1:14" ht="90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>
        <v>2</v>
      </c>
      <c r="I87" s="1348">
        <v>2</v>
      </c>
      <c r="J87" s="1319">
        <f>IF(I87/H87*100&gt;100,100,I87/H87*100)</f>
        <v>100</v>
      </c>
      <c r="K87" s="1319">
        <f>J87</f>
        <v>100</v>
      </c>
      <c r="L87" s="1321"/>
      <c r="M87" s="1331"/>
      <c r="N87" s="1319"/>
    </row>
    <row r="88" spans="1:14" ht="75.95" customHeight="1" x14ac:dyDescent="0.25">
      <c r="A88" s="1365"/>
      <c r="B88" s="1344" t="s">
        <v>167</v>
      </c>
      <c r="C88" s="1327" t="s">
        <v>785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>
        <v>100</v>
      </c>
      <c r="I88" s="1319">
        <v>100</v>
      </c>
      <c r="J88" s="1319">
        <f>IF(I88/H88*100&gt;100,100,I88/H88*100)</f>
        <v>100</v>
      </c>
      <c r="K88" s="1342">
        <f>(J88+J89+J90)/2</f>
        <v>100</v>
      </c>
      <c r="L88" s="1341">
        <f>(K88+K91)/2</f>
        <v>100</v>
      </c>
      <c r="M88" s="1331"/>
      <c r="N88" s="1330"/>
    </row>
    <row r="89" spans="1:14" ht="75.95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>
        <v>100</v>
      </c>
      <c r="I89" s="1319">
        <v>100</v>
      </c>
      <c r="J89" s="1319">
        <f>IF(I89/H89*100&gt;100,100,I89/H89*100)</f>
        <v>100</v>
      </c>
      <c r="K89" s="1340"/>
      <c r="L89" s="1332"/>
      <c r="M89" s="1331"/>
      <c r="N89" s="1330"/>
    </row>
    <row r="90" spans="1:14" ht="90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/>
      <c r="K90" s="1333"/>
      <c r="L90" s="1332"/>
      <c r="M90" s="1331"/>
      <c r="N90" s="1330"/>
    </row>
    <row r="91" spans="1:14" ht="33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>
        <v>1</v>
      </c>
      <c r="I91" s="1348">
        <v>1</v>
      </c>
      <c r="J91" s="1319">
        <f>IF(I91/H91*100&gt;100,100,I91/H91*100)</f>
        <v>100</v>
      </c>
      <c r="K91" s="1319">
        <f>J91</f>
        <v>100</v>
      </c>
      <c r="L91" s="1321"/>
      <c r="M91" s="1331"/>
      <c r="N91" s="1319"/>
    </row>
    <row r="92" spans="1:14" ht="63" hidden="1" customHeight="1" x14ac:dyDescent="0.25">
      <c r="A92" s="1365"/>
      <c r="B92" s="1344"/>
      <c r="C92" s="1327" t="s">
        <v>784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(J92+J93+J94)/3</f>
        <v>#DIV/0!</v>
      </c>
      <c r="L92" s="1341" t="e">
        <f>(K92+K95)/2</f>
        <v>#DIV/0!</v>
      </c>
      <c r="M92" s="1331"/>
      <c r="N92" s="1330"/>
    </row>
    <row r="93" spans="1:14" ht="39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78.75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 t="e">
        <f>IF(I94/H94*100&gt;100,100,I94/H94*100)</f>
        <v>#DIV/0!</v>
      </c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417</v>
      </c>
      <c r="C96" s="1327" t="s">
        <v>783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/>
      <c r="C100" s="1327" t="s">
        <v>782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781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hidden="1" customHeight="1" x14ac:dyDescent="0.25">
      <c r="A108" s="1365"/>
      <c r="B108" s="1344"/>
      <c r="C108" s="1327" t="s">
        <v>780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/>
      <c r="I108" s="1319"/>
      <c r="J108" s="1319" t="e">
        <f>IF(I108/H108*100&gt;100,100,I108/H108*100)</f>
        <v>#DIV/0!</v>
      </c>
      <c r="K108" s="1342" t="e">
        <f>(J108+J109+J110)/2</f>
        <v>#DIV/0!</v>
      </c>
      <c r="L108" s="1341" t="e">
        <f>(K108+K111)/2</f>
        <v>#DIV/0!</v>
      </c>
      <c r="M108" s="1331"/>
      <c r="N108" s="1330"/>
    </row>
    <row r="109" spans="1:14" ht="75.95" hidden="1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/>
      <c r="I109" s="1319"/>
      <c r="J109" s="1319" t="e">
        <f>IF(I109/H109*100&gt;100,100,I109/H109*100)</f>
        <v>#DIV/0!</v>
      </c>
      <c r="K109" s="1340"/>
      <c r="L109" s="1332"/>
      <c r="M109" s="1331"/>
      <c r="N109" s="1330"/>
    </row>
    <row r="110" spans="1:14" ht="90" hidden="1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hidden="1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/>
      <c r="I111" s="1348"/>
      <c r="J111" s="1319" t="e">
        <f>IF(I111/H111*100&gt;100,100,I111/H111*100)</f>
        <v>#DIV/0!</v>
      </c>
      <c r="K111" s="1319" t="e">
        <f>J111</f>
        <v>#DIV/0!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164</v>
      </c>
      <c r="C112" s="1327" t="s">
        <v>779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75.95" hidden="1" customHeight="1" x14ac:dyDescent="0.25">
      <c r="A116" s="1365"/>
      <c r="B116" s="1344" t="s">
        <v>176</v>
      </c>
      <c r="C116" s="1327" t="s">
        <v>778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(J116+J117+J118)/2</f>
        <v>#DIV/0!</v>
      </c>
      <c r="L116" s="1341" t="e">
        <f>(K116+K119)/2</f>
        <v>#DIV/0!</v>
      </c>
      <c r="M116" s="1331"/>
      <c r="N116" s="1330"/>
    </row>
    <row r="117" spans="1:14" ht="75.95" hidden="1" customHeight="1" x14ac:dyDescent="0.25">
      <c r="A117" s="1365"/>
      <c r="B117" s="1339"/>
      <c r="C117" s="1327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90" hidden="1" customHeight="1" x14ac:dyDescent="0.25">
      <c r="A118" s="1365"/>
      <c r="B118" s="1339"/>
      <c r="C118" s="1327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/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27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63" hidden="1" customHeight="1" x14ac:dyDescent="0.25">
      <c r="A120" s="1365"/>
      <c r="B120" s="1344"/>
      <c r="C120" s="1327" t="s">
        <v>777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/>
      <c r="I120" s="1319"/>
      <c r="J120" s="1319" t="e">
        <f>IF(I120/H120*100&gt;100,100,I120/H120*100)</f>
        <v>#DIV/0!</v>
      </c>
      <c r="K120" s="1342" t="e">
        <f>(J120+J121+J122)/3</f>
        <v>#DIV/0!</v>
      </c>
      <c r="L120" s="1341" t="e">
        <f>(K120+K123)/2</f>
        <v>#DIV/0!</v>
      </c>
      <c r="M120" s="1331"/>
      <c r="N120" s="1330"/>
    </row>
    <row r="121" spans="1:14" ht="39" hidden="1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/>
      <c r="I121" s="1319"/>
      <c r="J121" s="1319" t="e">
        <f>IF(I121/H121*100&gt;100,100,I121/H121*100)</f>
        <v>#DIV/0!</v>
      </c>
      <c r="K121" s="1340"/>
      <c r="L121" s="1332"/>
      <c r="M121" s="1331"/>
      <c r="N121" s="1330"/>
    </row>
    <row r="122" spans="1:14" ht="78.75" hidden="1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/>
      <c r="I122" s="1334"/>
      <c r="J122" s="1319" t="e">
        <f>IF(I122/H122*100&gt;100,100,I122/H122*100)</f>
        <v>#DIV/0!</v>
      </c>
      <c r="K122" s="1333"/>
      <c r="L122" s="1332"/>
      <c r="M122" s="1331"/>
      <c r="N122" s="1330"/>
    </row>
    <row r="123" spans="1:14" ht="33" hidden="1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/>
      <c r="I123" s="1348"/>
      <c r="J123" s="1319" t="e">
        <f>IF(I123/H123*100&gt;100,100,I123/H123*100)</f>
        <v>#DIV/0!</v>
      </c>
      <c r="K123" s="1319" t="e">
        <f>J123</f>
        <v>#DIV/0!</v>
      </c>
      <c r="L123" s="1321"/>
      <c r="M123" s="1331"/>
      <c r="N123" s="1319"/>
    </row>
    <row r="124" spans="1:14" ht="75.95" hidden="1" customHeight="1" x14ac:dyDescent="0.25">
      <c r="A124" s="1365"/>
      <c r="B124" s="1344" t="s">
        <v>185</v>
      </c>
      <c r="C124" s="1327" t="s">
        <v>776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75.95" hidden="1" customHeight="1" x14ac:dyDescent="0.25">
      <c r="A128" s="1365"/>
      <c r="B128" s="1344" t="s">
        <v>178</v>
      </c>
      <c r="C128" s="1327" t="s">
        <v>775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(J128+J129+J130)/2</f>
        <v>#DIV/0!</v>
      </c>
      <c r="L128" s="1341" t="e">
        <f>(K128+K131)/2</f>
        <v>#DIV/0!</v>
      </c>
      <c r="M128" s="1331"/>
      <c r="N128" s="1330"/>
    </row>
    <row r="129" spans="1:14" ht="75.95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90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/>
      <c r="K130" s="1333"/>
      <c r="L130" s="1332"/>
      <c r="M130" s="1331"/>
      <c r="N130" s="1330"/>
    </row>
    <row r="131" spans="1:14" ht="33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63" hidden="1" customHeight="1" x14ac:dyDescent="0.25">
      <c r="A132" s="1365"/>
      <c r="B132" s="1344"/>
      <c r="C132" s="1353" t="s">
        <v>774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(J132+J133+J134)/3</f>
        <v>#DIV/0!</v>
      </c>
      <c r="L132" s="1341" t="e">
        <f>(K132+K135)/2</f>
        <v>#DIV/0!</v>
      </c>
      <c r="M132" s="1331"/>
      <c r="N132" s="1330"/>
    </row>
    <row r="133" spans="1:14" ht="39" hidden="1" customHeight="1" x14ac:dyDescent="0.25">
      <c r="A133" s="1365"/>
      <c r="B133" s="1339"/>
      <c r="C133" s="1353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78.75" hidden="1" customHeight="1" x14ac:dyDescent="0.25">
      <c r="A134" s="1365"/>
      <c r="B134" s="1339"/>
      <c r="C134" s="1353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 t="e">
        <f>IF(I134/H134*100&gt;100,100,I134/H134*100)</f>
        <v>#DIV/0!</v>
      </c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53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customHeight="1" x14ac:dyDescent="0.25">
      <c r="A136" s="1365"/>
      <c r="B136" s="1344" t="s">
        <v>169</v>
      </c>
      <c r="C136" s="1327" t="s">
        <v>773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>
        <v>100</v>
      </c>
      <c r="I136" s="1319">
        <v>99.7</v>
      </c>
      <c r="J136" s="1319">
        <f>IF(I136/H136*100&gt;100,100,I136/H136*100)</f>
        <v>99.7</v>
      </c>
      <c r="K136" s="1342">
        <f>(J136+J137+J138)/3</f>
        <v>98.554101221640494</v>
      </c>
      <c r="L136" s="1341">
        <f>(K136+K139)/2</f>
        <v>97.561364336310447</v>
      </c>
      <c r="M136" s="1331"/>
      <c r="N136" s="1330"/>
    </row>
    <row r="137" spans="1:14" ht="75.95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>
        <v>95.5</v>
      </c>
      <c r="I137" s="1319">
        <v>94.7</v>
      </c>
      <c r="J137" s="1319">
        <f>IF(I137/H137*100&gt;100,100,I137/H137*100)</f>
        <v>99.162303664921467</v>
      </c>
      <c r="K137" s="1340"/>
      <c r="L137" s="1332"/>
      <c r="M137" s="1331"/>
      <c r="N137" s="1330"/>
    </row>
    <row r="138" spans="1:14" ht="90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>
        <v>100</v>
      </c>
      <c r="I138" s="1334">
        <v>96.8</v>
      </c>
      <c r="J138" s="1319">
        <f>IF(I138/H138*100&gt;100,100,I138/H138*100)</f>
        <v>96.8</v>
      </c>
      <c r="K138" s="1333"/>
      <c r="L138" s="1332"/>
      <c r="M138" s="1331"/>
      <c r="N138" s="1330"/>
    </row>
    <row r="139" spans="1:14" ht="33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>
        <v>204</v>
      </c>
      <c r="I139" s="1348">
        <v>197</v>
      </c>
      <c r="J139" s="1319">
        <f>IF(I139/H139*100&gt;100,100,I139/H139*100)</f>
        <v>96.568627450980387</v>
      </c>
      <c r="K139" s="1319">
        <f>J139</f>
        <v>96.568627450980387</v>
      </c>
      <c r="L139" s="1321"/>
      <c r="M139" s="1331"/>
      <c r="N139" s="1319"/>
    </row>
    <row r="140" spans="1:14" ht="75.95" hidden="1" customHeight="1" x14ac:dyDescent="0.25">
      <c r="A140" s="1365"/>
      <c r="B140" s="1344"/>
      <c r="C140" s="1327" t="s">
        <v>772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(J140+J141+J142)/2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90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390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hidden="1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63" hidden="1" customHeight="1" x14ac:dyDescent="0.25">
      <c r="A144" s="1365"/>
      <c r="B144" s="1344"/>
      <c r="C144" s="1327" t="s">
        <v>771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(J144+J145+J146)/3</f>
        <v>#DIV/0!</v>
      </c>
      <c r="L144" s="1341" t="e">
        <f>(K144+K147)/2</f>
        <v>#DIV/0!</v>
      </c>
      <c r="M144" s="1331"/>
      <c r="N144" s="1330"/>
    </row>
    <row r="145" spans="1:14" ht="39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78.75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390</v>
      </c>
      <c r="G146" s="1335" t="s">
        <v>140</v>
      </c>
      <c r="H146" s="1334"/>
      <c r="I146" s="1334"/>
      <c r="J146" s="1319" t="e">
        <f>IF(I146/H146*100&gt;100,100,I146/H146*100)</f>
        <v>#DIV/0!</v>
      </c>
      <c r="K146" s="1333"/>
      <c r="L146" s="1332"/>
      <c r="M146" s="1331"/>
      <c r="N146" s="1330"/>
    </row>
    <row r="147" spans="1:14" ht="33.75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75.95" hidden="1" customHeight="1" x14ac:dyDescent="0.25">
      <c r="A148" s="1365"/>
      <c r="B148" s="1344" t="s">
        <v>181</v>
      </c>
      <c r="C148" s="1327" t="s">
        <v>770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(J148+J149+J150)/2</f>
        <v>#DIV/0!</v>
      </c>
      <c r="L148" s="1341" t="e">
        <f>(K148+K151)/2</f>
        <v>#DIV/0!</v>
      </c>
      <c r="M148" s="1331"/>
      <c r="N148" s="1330"/>
    </row>
    <row r="149" spans="1:14" ht="75.95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90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390</v>
      </c>
      <c r="G150" s="1335" t="s">
        <v>140</v>
      </c>
      <c r="H150" s="1334"/>
      <c r="I150" s="1334"/>
      <c r="J150" s="1319"/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 t="s">
        <v>171</v>
      </c>
      <c r="C152" s="1327" t="s">
        <v>769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90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390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75.95" hidden="1" customHeight="1" x14ac:dyDescent="0.25">
      <c r="A156" s="1365"/>
      <c r="B156" s="1344" t="s">
        <v>305</v>
      </c>
      <c r="C156" s="1327" t="s">
        <v>768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75.95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80.099999999999994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75.95" hidden="1" customHeight="1" x14ac:dyDescent="0.25">
      <c r="A160" s="1365"/>
      <c r="B160" s="1344"/>
      <c r="C160" s="1327" t="s">
        <v>767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(J160+J161+J162)/2</f>
        <v>#DIV/0!</v>
      </c>
      <c r="L160" s="1341" t="e">
        <f>(K160+K163)/2</f>
        <v>#DIV/0!</v>
      </c>
      <c r="M160" s="1331"/>
      <c r="N160" s="1330"/>
    </row>
    <row r="161" spans="1:14" ht="75.95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80.099999999999994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/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/>
      <c r="C164" s="1327" t="s">
        <v>766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/>
      <c r="C168" s="1327" t="s">
        <v>765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63" hidden="1" customHeight="1" x14ac:dyDescent="0.25">
      <c r="A172" s="1365"/>
      <c r="B172" s="1344"/>
      <c r="C172" s="1327" t="s">
        <v>764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(J172+J173+J174)/3</f>
        <v>#DIV/0!</v>
      </c>
      <c r="L172" s="1341" t="e">
        <f>(K172+K175)/2</f>
        <v>#DIV/0!</v>
      </c>
      <c r="M172" s="1331"/>
      <c r="N172" s="1330"/>
    </row>
    <row r="173" spans="1:14" ht="39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63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 t="e">
        <f>IF(I174/H174*100&gt;100,100,I174/H174*100)</f>
        <v>#DIV/0!</v>
      </c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763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63" hidden="1" customHeight="1" x14ac:dyDescent="0.25">
      <c r="A180" s="1365"/>
      <c r="B180" s="1344" t="s">
        <v>51</v>
      </c>
      <c r="C180" s="1327" t="s">
        <v>762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(J180+J181+J182)/3</f>
        <v>#DIV/0!</v>
      </c>
      <c r="L180" s="1341" t="e">
        <f>(K180+K183)/2</f>
        <v>#DIV/0!</v>
      </c>
      <c r="M180" s="1331"/>
      <c r="N180" s="1330"/>
    </row>
    <row r="181" spans="1:14" ht="39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63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 t="e">
        <f>IF(I182/H182*100&gt;100,100,I182/H182*100)</f>
        <v>#DIV/0!</v>
      </c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204</v>
      </c>
      <c r="C184" s="1327" t="s">
        <v>761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75.95" hidden="1" customHeight="1" x14ac:dyDescent="0.25">
      <c r="A188" s="1365"/>
      <c r="B188" s="1344" t="s">
        <v>187</v>
      </c>
      <c r="C188" s="1327" t="s">
        <v>760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(J188+J189+J190)/2</f>
        <v>#DIV/0!</v>
      </c>
      <c r="L188" s="1341" t="e">
        <f>(K188+K191)/2</f>
        <v>#DIV/0!</v>
      </c>
      <c r="M188" s="1331"/>
      <c r="N188" s="1330"/>
    </row>
    <row r="189" spans="1:14" ht="75.95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80.099999999999994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/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63" hidden="1" customHeight="1" x14ac:dyDescent="0.25">
      <c r="A192" s="1365"/>
      <c r="B192" s="1344"/>
      <c r="C192" s="1327" t="s">
        <v>759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/>
      <c r="I192" s="1319"/>
      <c r="J192" s="1319" t="e">
        <f>IF(I192/H192*100&gt;100,100,I192/H192*100)</f>
        <v>#DIV/0!</v>
      </c>
      <c r="K192" s="1342" t="e">
        <f>(J192+J193+J194)/3</f>
        <v>#DIV/0!</v>
      </c>
      <c r="L192" s="1341" t="e">
        <f>(K192+K195)/2</f>
        <v>#DIV/0!</v>
      </c>
      <c r="M192" s="1331"/>
      <c r="N192" s="1330"/>
    </row>
    <row r="193" spans="1:14" ht="39" hidden="1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/>
      <c r="I193" s="1319"/>
      <c r="J193" s="1319" t="e">
        <f>IF(I193/H193*100&gt;100,100,I193/H193*100)</f>
        <v>#DIV/0!</v>
      </c>
      <c r="K193" s="1340"/>
      <c r="L193" s="1332"/>
      <c r="M193" s="1331"/>
      <c r="N193" s="1330"/>
    </row>
    <row r="194" spans="1:14" ht="63" hidden="1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/>
      <c r="I194" s="1334"/>
      <c r="J194" s="1319" t="e">
        <f>IF(I194/H194*100&gt;100,100,I194/H194*100)</f>
        <v>#DIV/0!</v>
      </c>
      <c r="K194" s="1333"/>
      <c r="L194" s="1332"/>
      <c r="M194" s="1331"/>
      <c r="N194" s="1330"/>
    </row>
    <row r="195" spans="1:14" ht="33" hidden="1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/>
      <c r="I195" s="1348"/>
      <c r="J195" s="1319" t="e">
        <f>IF(I195/H195*100&gt;100,100,I195/H195*100)</f>
        <v>#DIV/0!</v>
      </c>
      <c r="K195" s="1319" t="e">
        <f>J195</f>
        <v>#DIV/0!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206</v>
      </c>
      <c r="C196" s="1327" t="s">
        <v>758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 t="s">
        <v>198</v>
      </c>
      <c r="C200" s="1327" t="s">
        <v>757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63" hidden="1" customHeight="1" x14ac:dyDescent="0.25">
      <c r="A204" s="1365"/>
      <c r="B204" s="1344"/>
      <c r="C204" s="1327" t="s">
        <v>756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(J204+J205+J206)/3</f>
        <v>#DIV/0!</v>
      </c>
      <c r="L204" s="1341" t="e">
        <f>(K204+K207)/2</f>
        <v>#DIV/0!</v>
      </c>
      <c r="M204" s="1331"/>
      <c r="N204" s="1330"/>
    </row>
    <row r="205" spans="1:14" ht="39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63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 t="e">
        <f>IF(I206/H206*100&gt;100,100,I206/H206*100)</f>
        <v>#DIV/0!</v>
      </c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customHeight="1" x14ac:dyDescent="0.25">
      <c r="A208" s="1365"/>
      <c r="B208" s="1344" t="s">
        <v>192</v>
      </c>
      <c r="C208" s="1327" t="s">
        <v>755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>
        <v>100</v>
      </c>
      <c r="I208" s="1319">
        <v>100</v>
      </c>
      <c r="J208" s="1319">
        <f>IF(I208/H208*100&gt;100,100,I208/H208*100)</f>
        <v>100</v>
      </c>
      <c r="K208" s="1342">
        <f>(J208+J209+J210)/3</f>
        <v>98.133333333333326</v>
      </c>
      <c r="L208" s="1341">
        <f>(K208+K211)/2</f>
        <v>99.066666666666663</v>
      </c>
      <c r="M208" s="1331"/>
      <c r="N208" s="1330"/>
    </row>
    <row r="209" spans="1:14" ht="75.95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>
        <v>100</v>
      </c>
      <c r="I209" s="1319">
        <v>100</v>
      </c>
      <c r="J209" s="1319">
        <f>IF(I209/H209*100&gt;100,100,I209/H209*100)</f>
        <v>100</v>
      </c>
      <c r="K209" s="1340"/>
      <c r="L209" s="1332"/>
      <c r="M209" s="1331"/>
      <c r="N209" s="1330"/>
    </row>
    <row r="210" spans="1:14" ht="80.099999999999994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>
        <v>100</v>
      </c>
      <c r="I210" s="1334">
        <v>94.4</v>
      </c>
      <c r="J210" s="1319">
        <f>IF(I210/H210*100&gt;100,100,I210/H210*100)</f>
        <v>94.4</v>
      </c>
      <c r="K210" s="1333"/>
      <c r="L210" s="1332"/>
      <c r="M210" s="1331"/>
      <c r="N210" s="1330"/>
    </row>
    <row r="211" spans="1:14" ht="33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>
        <v>10</v>
      </c>
      <c r="I211" s="1348">
        <v>10</v>
      </c>
      <c r="J211" s="1319">
        <f>IF(I211/H211*100&gt;100,100,I211/H211*100)</f>
        <v>100</v>
      </c>
      <c r="K211" s="1319">
        <f>J211</f>
        <v>100</v>
      </c>
      <c r="L211" s="1321"/>
      <c r="M211" s="1331"/>
      <c r="N211" s="1319"/>
    </row>
    <row r="212" spans="1:14" ht="75.95" hidden="1" customHeight="1" x14ac:dyDescent="0.25">
      <c r="A212" s="1365"/>
      <c r="B212" s="1344" t="s">
        <v>754</v>
      </c>
      <c r="C212" s="1327" t="s">
        <v>753</v>
      </c>
      <c r="D212" s="1343" t="s">
        <v>137</v>
      </c>
      <c r="E212" s="1337" t="s">
        <v>138</v>
      </c>
      <c r="F212" s="1349" t="s">
        <v>3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(J212+J213+J214)/2</f>
        <v>#DIV/0!</v>
      </c>
      <c r="L212" s="1341" t="e">
        <f>(K212+K215)/2</f>
        <v>#DIV/0!</v>
      </c>
      <c r="M212" s="1331"/>
      <c r="N212" s="1330"/>
    </row>
    <row r="213" spans="1:14" ht="75.95" hidden="1" customHeight="1" x14ac:dyDescent="0.25">
      <c r="A213" s="1365"/>
      <c r="B213" s="1339"/>
      <c r="C213" s="1327"/>
      <c r="D213" s="1338"/>
      <c r="E213" s="1337" t="s">
        <v>138</v>
      </c>
      <c r="F213" s="1349" t="s">
        <v>4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391</v>
      </c>
      <c r="G214" s="1335" t="s">
        <v>140</v>
      </c>
      <c r="H214" s="1334"/>
      <c r="I214" s="1334"/>
      <c r="J214" s="1319"/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37" t="s">
        <v>144</v>
      </c>
      <c r="F215" s="1324" t="s">
        <v>6</v>
      </c>
      <c r="G215" s="1335" t="s">
        <v>266</v>
      </c>
      <c r="H215" s="1322"/>
      <c r="I215" s="1348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75.95" hidden="1" customHeight="1" x14ac:dyDescent="0.25">
      <c r="A216" s="1365"/>
      <c r="B216" s="1344"/>
      <c r="C216" s="1327" t="s">
        <v>752</v>
      </c>
      <c r="D216" s="1343" t="s">
        <v>137</v>
      </c>
      <c r="E216" s="1337" t="s">
        <v>138</v>
      </c>
      <c r="F216" s="1349" t="s">
        <v>3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(J216+J217+J218)/2</f>
        <v>#DIV/0!</v>
      </c>
      <c r="L216" s="1341" t="e">
        <f>(K216+K219)/2</f>
        <v>#DIV/0!</v>
      </c>
      <c r="M216" s="1331"/>
      <c r="N216" s="1330"/>
    </row>
    <row r="217" spans="1:14" ht="75.95" hidden="1" customHeight="1" x14ac:dyDescent="0.25">
      <c r="A217" s="1365"/>
      <c r="B217" s="1339"/>
      <c r="C217" s="1327"/>
      <c r="D217" s="1338"/>
      <c r="E217" s="1337" t="s">
        <v>138</v>
      </c>
      <c r="F217" s="1349" t="s">
        <v>4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391</v>
      </c>
      <c r="G218" s="1335" t="s">
        <v>140</v>
      </c>
      <c r="H218" s="1334"/>
      <c r="I218" s="1334"/>
      <c r="J218" s="1319"/>
      <c r="K218" s="1333"/>
      <c r="L218" s="1332"/>
      <c r="M218" s="1331"/>
      <c r="N218" s="1330"/>
    </row>
    <row r="219" spans="1:14" ht="33" hidden="1" customHeight="1" x14ac:dyDescent="0.25">
      <c r="A219" s="1365"/>
      <c r="B219" s="1328"/>
      <c r="C219" s="1327"/>
      <c r="D219" s="1326"/>
      <c r="E219" s="1337" t="s">
        <v>144</v>
      </c>
      <c r="F219" s="1324" t="s">
        <v>6</v>
      </c>
      <c r="G219" s="1335" t="s">
        <v>266</v>
      </c>
      <c r="H219" s="1322"/>
      <c r="I219" s="1348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75.95" hidden="1" customHeight="1" x14ac:dyDescent="0.25">
      <c r="A220" s="1365"/>
      <c r="B220" s="1344" t="s">
        <v>751</v>
      </c>
      <c r="C220" s="1327" t="s">
        <v>750</v>
      </c>
      <c r="D220" s="1343" t="s">
        <v>137</v>
      </c>
      <c r="E220" s="1337" t="s">
        <v>138</v>
      </c>
      <c r="F220" s="1349" t="s">
        <v>3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(J220+J221+J222)/2</f>
        <v>#DIV/0!</v>
      </c>
      <c r="L220" s="1341" t="e">
        <f>(K220+K223)/2</f>
        <v>#DIV/0!</v>
      </c>
      <c r="M220" s="1331"/>
      <c r="N220" s="1330"/>
    </row>
    <row r="221" spans="1:14" ht="75.95" hidden="1" customHeight="1" x14ac:dyDescent="0.25">
      <c r="A221" s="1365"/>
      <c r="B221" s="1339"/>
      <c r="C221" s="1327"/>
      <c r="D221" s="1338"/>
      <c r="E221" s="1337" t="s">
        <v>138</v>
      </c>
      <c r="F221" s="1349" t="s">
        <v>4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391</v>
      </c>
      <c r="G222" s="1335" t="s">
        <v>140</v>
      </c>
      <c r="H222" s="1334"/>
      <c r="I222" s="1334"/>
      <c r="J222" s="1319"/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37" t="s">
        <v>144</v>
      </c>
      <c r="F223" s="1324" t="s">
        <v>6</v>
      </c>
      <c r="G223" s="1335" t="s">
        <v>266</v>
      </c>
      <c r="H223" s="1322"/>
      <c r="I223" s="1348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75.95" hidden="1" customHeight="1" x14ac:dyDescent="0.25">
      <c r="A224" s="1365"/>
      <c r="B224" s="1344" t="s">
        <v>749</v>
      </c>
      <c r="C224" s="1327" t="s">
        <v>748</v>
      </c>
      <c r="D224" s="1343" t="s">
        <v>137</v>
      </c>
      <c r="E224" s="1337" t="s">
        <v>138</v>
      </c>
      <c r="F224" s="1349" t="s">
        <v>3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(J224+J225+J226)/2</f>
        <v>#DIV/0!</v>
      </c>
      <c r="L224" s="1341" t="e">
        <f>(K224+K227)/2</f>
        <v>#DIV/0!</v>
      </c>
      <c r="M224" s="1331"/>
      <c r="N224" s="1330"/>
    </row>
    <row r="225" spans="1:14" ht="75.95" hidden="1" customHeight="1" x14ac:dyDescent="0.25">
      <c r="A225" s="1365"/>
      <c r="B225" s="1339"/>
      <c r="C225" s="1327"/>
      <c r="D225" s="1338"/>
      <c r="E225" s="1337" t="s">
        <v>138</v>
      </c>
      <c r="F225" s="1349" t="s">
        <v>4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391</v>
      </c>
      <c r="G226" s="1335" t="s">
        <v>140</v>
      </c>
      <c r="H226" s="1334"/>
      <c r="I226" s="1334"/>
      <c r="J226" s="1319"/>
      <c r="K226" s="1333"/>
      <c r="L226" s="1332"/>
      <c r="M226" s="1331"/>
      <c r="N226" s="1330"/>
    </row>
    <row r="227" spans="1:14" ht="33" hidden="1" customHeight="1" x14ac:dyDescent="0.25">
      <c r="A227" s="1365"/>
      <c r="B227" s="1328"/>
      <c r="C227" s="1327"/>
      <c r="D227" s="1326"/>
      <c r="E227" s="1337" t="s">
        <v>144</v>
      </c>
      <c r="F227" s="1324" t="s">
        <v>6</v>
      </c>
      <c r="G227" s="1335" t="s">
        <v>266</v>
      </c>
      <c r="H227" s="1322"/>
      <c r="I227" s="1348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 t="s">
        <v>747</v>
      </c>
      <c r="C228" s="1327" t="s">
        <v>746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745</v>
      </c>
      <c r="C232" s="1327" t="s">
        <v>744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 t="s">
        <v>208</v>
      </c>
      <c r="C236" s="1327" t="s">
        <v>743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215</v>
      </c>
      <c r="C240" s="1327" t="s">
        <v>742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42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/>
      <c r="C244" s="1327" t="s">
        <v>741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740</v>
      </c>
      <c r="C248" s="1327" t="s">
        <v>739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/>
      <c r="C252" s="1327" t="s">
        <v>738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217</v>
      </c>
      <c r="C256" s="1327" t="s">
        <v>737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33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333</v>
      </c>
      <c r="C260" s="1327" t="s">
        <v>736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220</v>
      </c>
      <c r="C264" s="1327" t="s">
        <v>735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hidden="1" customHeight="1" x14ac:dyDescent="0.25">
      <c r="A268" s="1365"/>
      <c r="B268" s="1344" t="s">
        <v>222</v>
      </c>
      <c r="C268" s="1327" t="s">
        <v>734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(J268+J269+J270)/3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 t="e">
        <f>IF(I269/H269*100&gt;100,100,I269/H269*100)</f>
        <v>#DIV/0!</v>
      </c>
      <c r="K269" s="1340"/>
      <c r="L269" s="1332"/>
      <c r="M269" s="1331"/>
      <c r="N269" s="1330"/>
    </row>
    <row r="270" spans="1:14" ht="80.099999999999994" hidden="1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733</v>
      </c>
      <c r="C272" s="1327" t="s">
        <v>732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hidden="1" customHeight="1" x14ac:dyDescent="0.25">
      <c r="A276" s="1365"/>
      <c r="B276" s="1344" t="s">
        <v>225</v>
      </c>
      <c r="C276" s="1327" t="s">
        <v>731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/>
      <c r="I276" s="1319"/>
      <c r="J276" s="1319" t="e">
        <f>IF(I276/H276*100&gt;100,100,I276/H276*100)</f>
        <v>#DIV/0!</v>
      </c>
      <c r="K276" s="1342" t="e">
        <f>(J276+J277+J278)/3</f>
        <v>#DIV/0!</v>
      </c>
      <c r="L276" s="1341" t="e">
        <f>(K276+K279)/2</f>
        <v>#DIV/0!</v>
      </c>
      <c r="M276" s="1331"/>
      <c r="N276" s="1330"/>
    </row>
    <row r="277" spans="1:14" ht="80.099999999999994" hidden="1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/>
      <c r="I277" s="1319"/>
      <c r="J277" s="1319" t="e">
        <f>IF(I277/H277*100&gt;100,100,I277/H277*100)</f>
        <v>#DIV/0!</v>
      </c>
      <c r="K277" s="1340"/>
      <c r="L277" s="1332"/>
      <c r="M277" s="1331"/>
      <c r="N277" s="1330"/>
    </row>
    <row r="278" spans="1:14" ht="80.099999999999994" hidden="1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/>
      <c r="I278" s="1334"/>
      <c r="J278" s="1319" t="e">
        <f>IF(I278/H278*100&gt;100,100,I278/H278*100)</f>
        <v>#DIV/0!</v>
      </c>
      <c r="K278" s="1333"/>
      <c r="L278" s="1332"/>
      <c r="M278" s="1331"/>
      <c r="N278" s="1330"/>
    </row>
    <row r="279" spans="1:14" ht="33" hidden="1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/>
      <c r="I279" s="1322"/>
      <c r="J279" s="1319" t="e">
        <f>IF(I279/H279*100&gt;100,100,I279/H279*100)</f>
        <v>#DIV/0!</v>
      </c>
      <c r="K279" s="1319" t="e">
        <f>J279</f>
        <v>#DIV/0!</v>
      </c>
      <c r="L279" s="1321"/>
      <c r="M279" s="1331"/>
      <c r="N279" s="1319"/>
    </row>
    <row r="280" spans="1:14" ht="80.099999999999994" hidden="1" customHeight="1" x14ac:dyDescent="0.25">
      <c r="A280" s="1365"/>
      <c r="B280" s="1344" t="s">
        <v>730</v>
      </c>
      <c r="C280" s="1327" t="s">
        <v>729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/>
      <c r="I280" s="1319"/>
      <c r="J280" s="1319" t="e">
        <f>IF(I280/H280*100&gt;100,100,I280/H280*100)</f>
        <v>#DIV/0!</v>
      </c>
      <c r="K280" s="1342" t="e">
        <f>(J280+J281+J282)/3</f>
        <v>#DIV/0!</v>
      </c>
      <c r="L280" s="1341" t="e">
        <f>(K280+K283)/2</f>
        <v>#DIV/0!</v>
      </c>
      <c r="M280" s="1331"/>
      <c r="N280" s="1330"/>
    </row>
    <row r="281" spans="1:14" ht="80.099999999999994" hidden="1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/>
      <c r="I281" s="1319"/>
      <c r="J281" s="1319" t="e">
        <f>IF(I281/H281*100&gt;100,100,I281/H281*100)</f>
        <v>#DIV/0!</v>
      </c>
      <c r="K281" s="1340"/>
      <c r="L281" s="1332"/>
      <c r="M281" s="1331"/>
      <c r="N281" s="1330"/>
    </row>
    <row r="282" spans="1:14" ht="80.099999999999994" hidden="1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/>
      <c r="I282" s="1334"/>
      <c r="J282" s="1319" t="e">
        <f>IF(I282/H282*100&gt;100,100,I282/H282*100)</f>
        <v>#DIV/0!</v>
      </c>
      <c r="K282" s="1333"/>
      <c r="L282" s="1332"/>
      <c r="M282" s="1331"/>
      <c r="N282" s="1330"/>
    </row>
    <row r="283" spans="1:14" ht="27.75" hidden="1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/>
      <c r="I283" s="1322"/>
      <c r="J283" s="1319" t="e">
        <f>IF(I283/H283*100&gt;100,100,I283/H283*100)</f>
        <v>#DIV/0!</v>
      </c>
      <c r="K283" s="1319" t="e">
        <f>J283</f>
        <v>#DIV/0!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228</v>
      </c>
      <c r="C284" s="1327" t="s">
        <v>728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customHeight="1" x14ac:dyDescent="0.25">
      <c r="A288" s="1365"/>
      <c r="B288" s="1344" t="s">
        <v>230</v>
      </c>
      <c r="C288" s="1327" t="s">
        <v>727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>
        <v>9.6999999999999993</v>
      </c>
      <c r="I288" s="1319">
        <v>9.8000000000000007</v>
      </c>
      <c r="J288" s="1319">
        <f>IF(I288/H288*100&gt;100,100,I288/H288*100)</f>
        <v>100</v>
      </c>
      <c r="K288" s="1342">
        <f>(J288+J289+J290)/3</f>
        <v>93.197278911564624</v>
      </c>
      <c r="L288" s="1341">
        <f>(K288+K291)/2</f>
        <v>96.461887319030183</v>
      </c>
      <c r="M288" s="1331"/>
      <c r="N288" s="1330"/>
    </row>
    <row r="289" spans="1:14" ht="80.099999999999994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>
        <v>4.9000000000000004</v>
      </c>
      <c r="I289" s="1319">
        <v>3.9</v>
      </c>
      <c r="J289" s="1319">
        <f>IF(I289/H289*100&gt;100,100,I289/H289*100)</f>
        <v>79.591836734693871</v>
      </c>
      <c r="K289" s="1340"/>
      <c r="L289" s="1332"/>
      <c r="M289" s="1331"/>
      <c r="N289" s="1330"/>
    </row>
    <row r="290" spans="1:14" ht="80.099999999999994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>
        <v>100</v>
      </c>
      <c r="I290" s="1334">
        <v>100</v>
      </c>
      <c r="J290" s="1319">
        <f>IF(I290/H290*100&gt;100,100,I290/H290*100)</f>
        <v>100</v>
      </c>
      <c r="K290" s="1333"/>
      <c r="L290" s="1332"/>
      <c r="M290" s="1331"/>
      <c r="N290" s="1330"/>
    </row>
    <row r="291" spans="1:14" ht="27.75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>
        <v>5850</v>
      </c>
      <c r="I291" s="1322">
        <v>5834</v>
      </c>
      <c r="J291" s="1319">
        <f>IF(I291/H291*100&gt;100,100,I291/H291*100)</f>
        <v>99.726495726495727</v>
      </c>
      <c r="K291" s="1319">
        <f>J291</f>
        <v>99.726495726495727</v>
      </c>
      <c r="L291" s="1321"/>
      <c r="M291" s="1331"/>
      <c r="N291" s="1319"/>
    </row>
    <row r="292" spans="1:14" ht="80.099999999999994" customHeight="1" x14ac:dyDescent="0.25">
      <c r="A292" s="1365"/>
      <c r="B292" s="1344" t="s">
        <v>232</v>
      </c>
      <c r="C292" s="1327" t="s">
        <v>726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>
        <v>10.1</v>
      </c>
      <c r="I292" s="1319">
        <v>10.199999999999999</v>
      </c>
      <c r="J292" s="1319">
        <f>IF(I292/H292*100&gt;100,100,I292/H292*100)</f>
        <v>100</v>
      </c>
      <c r="K292" s="1342">
        <f>(J292+J293+J294)/3</f>
        <v>100</v>
      </c>
      <c r="L292" s="1341">
        <f>(K292+K295)/2</f>
        <v>98.31250897601609</v>
      </c>
      <c r="M292" s="1331"/>
      <c r="N292" s="1330"/>
    </row>
    <row r="293" spans="1:14" ht="80.099999999999994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>
        <v>8.6</v>
      </c>
      <c r="I293" s="1319">
        <v>8.6</v>
      </c>
      <c r="J293" s="1319">
        <f>IF(I293/H293*100&gt;100,100,I293/H293*100)</f>
        <v>100</v>
      </c>
      <c r="K293" s="1340"/>
      <c r="L293" s="1332"/>
      <c r="M293" s="1331"/>
      <c r="N293" s="1330"/>
    </row>
    <row r="294" spans="1:14" ht="80.099999999999994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>
        <v>100</v>
      </c>
      <c r="I294" s="1334">
        <v>100</v>
      </c>
      <c r="J294" s="1319">
        <f>IF(I294/H294*100&gt;100,100,I294/H294*100)</f>
        <v>100</v>
      </c>
      <c r="K294" s="1333"/>
      <c r="L294" s="1332"/>
      <c r="M294" s="1331"/>
      <c r="N294" s="1330"/>
    </row>
    <row r="295" spans="1:14" ht="33" customHeight="1" x14ac:dyDescent="0.25">
      <c r="A295" s="1365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>
        <v>6963</v>
      </c>
      <c r="I295" s="1322">
        <v>6728</v>
      </c>
      <c r="J295" s="1319">
        <f>IF(I295/H295*100&gt;100,100,I295/H295*100)</f>
        <v>96.625017952032167</v>
      </c>
      <c r="K295" s="1319">
        <f>J295</f>
        <v>96.625017952032167</v>
      </c>
      <c r="L295" s="1321"/>
      <c r="M295" s="1331"/>
      <c r="N295" s="1319"/>
    </row>
    <row r="296" spans="1:14" ht="80.099999999999994" customHeight="1" x14ac:dyDescent="0.25">
      <c r="A296" s="1365"/>
      <c r="B296" s="1344" t="s">
        <v>234</v>
      </c>
      <c r="C296" s="1327" t="s">
        <v>725</v>
      </c>
      <c r="D296" s="1343" t="s">
        <v>137</v>
      </c>
      <c r="E296" s="1337" t="s">
        <v>138</v>
      </c>
      <c r="F296" s="1336" t="s">
        <v>210</v>
      </c>
      <c r="G296" s="1335" t="s">
        <v>140</v>
      </c>
      <c r="H296" s="1334">
        <v>20</v>
      </c>
      <c r="I296" s="1319">
        <v>20.2</v>
      </c>
      <c r="J296" s="1319">
        <f>IF(I296/H296*100&gt;100,100,I296/H296*100)</f>
        <v>100</v>
      </c>
      <c r="K296" s="1342">
        <f>(J296+J297+J298)/3</f>
        <v>91.666666666666671</v>
      </c>
      <c r="L296" s="1341">
        <f>(K296+K299)/2</f>
        <v>93.185461580983969</v>
      </c>
      <c r="M296" s="1331"/>
      <c r="N296" s="1330"/>
    </row>
    <row r="297" spans="1:14" ht="80.099999999999994" customHeight="1" x14ac:dyDescent="0.25">
      <c r="A297" s="1365"/>
      <c r="B297" s="1339"/>
      <c r="C297" s="1327"/>
      <c r="D297" s="1338"/>
      <c r="E297" s="1337" t="s">
        <v>138</v>
      </c>
      <c r="F297" s="1336" t="s">
        <v>9</v>
      </c>
      <c r="G297" s="1335" t="s">
        <v>140</v>
      </c>
      <c r="H297" s="1334">
        <v>4.3</v>
      </c>
      <c r="I297" s="1319">
        <v>4.4000000000000004</v>
      </c>
      <c r="J297" s="1319">
        <f>IF(I297/H297*100&gt;100,100,I297/H297*100)</f>
        <v>100</v>
      </c>
      <c r="K297" s="1340"/>
      <c r="L297" s="1332"/>
      <c r="M297" s="1331"/>
      <c r="N297" s="1330"/>
    </row>
    <row r="298" spans="1:14" ht="80.099999999999994" customHeight="1" x14ac:dyDescent="0.25">
      <c r="A298" s="1365"/>
      <c r="B298" s="1339"/>
      <c r="C298" s="1327"/>
      <c r="D298" s="1338"/>
      <c r="E298" s="1337" t="s">
        <v>138</v>
      </c>
      <c r="F298" s="1336" t="s">
        <v>386</v>
      </c>
      <c r="G298" s="1335" t="s">
        <v>140</v>
      </c>
      <c r="H298" s="1334">
        <v>100</v>
      </c>
      <c r="I298" s="1334">
        <v>75</v>
      </c>
      <c r="J298" s="1319">
        <f>IF(I298/H298*100&gt;100,100,I298/H298*100)</f>
        <v>75</v>
      </c>
      <c r="K298" s="1333"/>
      <c r="L298" s="1332"/>
      <c r="M298" s="1331"/>
      <c r="N298" s="1330"/>
    </row>
    <row r="299" spans="1:14" ht="27.75" customHeight="1" x14ac:dyDescent="0.25">
      <c r="A299" s="1365"/>
      <c r="B299" s="1328"/>
      <c r="C299" s="1327"/>
      <c r="D299" s="1326"/>
      <c r="E299" s="1325" t="s">
        <v>144</v>
      </c>
      <c r="F299" s="1324" t="s">
        <v>213</v>
      </c>
      <c r="G299" s="1323" t="s">
        <v>214</v>
      </c>
      <c r="H299" s="1322">
        <v>9045</v>
      </c>
      <c r="I299" s="1322">
        <v>8566</v>
      </c>
      <c r="J299" s="1319">
        <f>IF(I299/H299*100&gt;100,100,I299/H299*100)</f>
        <v>94.70425649530128</v>
      </c>
      <c r="K299" s="1319">
        <f>J299</f>
        <v>94.70425649530128</v>
      </c>
      <c r="L299" s="1321"/>
      <c r="M299" s="1331"/>
      <c r="N299" s="1319"/>
    </row>
    <row r="300" spans="1:14" ht="80.099999999999994" customHeight="1" x14ac:dyDescent="0.25">
      <c r="A300" s="1365"/>
      <c r="B300" s="1344" t="s">
        <v>236</v>
      </c>
      <c r="C300" s="1327" t="s">
        <v>724</v>
      </c>
      <c r="D300" s="1343" t="s">
        <v>137</v>
      </c>
      <c r="E300" s="1337" t="s">
        <v>138</v>
      </c>
      <c r="F300" s="1336" t="s">
        <v>210</v>
      </c>
      <c r="G300" s="1335" t="s">
        <v>140</v>
      </c>
      <c r="H300" s="1334">
        <v>3.2</v>
      </c>
      <c r="I300" s="1319">
        <v>3.3</v>
      </c>
      <c r="J300" s="1319">
        <f>IF(I300/H300*100&gt;100,100,I300/H300*100)</f>
        <v>100</v>
      </c>
      <c r="K300" s="1342">
        <f>(J300+J301+J302)/3</f>
        <v>100</v>
      </c>
      <c r="L300" s="1341">
        <f>(K300+K303)/2</f>
        <v>99.659863945578223</v>
      </c>
      <c r="M300" s="1331"/>
      <c r="N300" s="1330"/>
    </row>
    <row r="301" spans="1:14" ht="80.099999999999994" customHeight="1" x14ac:dyDescent="0.25">
      <c r="A301" s="1365"/>
      <c r="B301" s="1339"/>
      <c r="C301" s="1327"/>
      <c r="D301" s="1338"/>
      <c r="E301" s="1337" t="s">
        <v>138</v>
      </c>
      <c r="F301" s="1336" t="s">
        <v>9</v>
      </c>
      <c r="G301" s="1335" t="s">
        <v>140</v>
      </c>
      <c r="H301" s="1334">
        <v>18.2</v>
      </c>
      <c r="I301" s="1319">
        <v>27.3</v>
      </c>
      <c r="J301" s="1319">
        <f>IF(I301/H301*100&gt;100,100,I301/H301*100)</f>
        <v>100</v>
      </c>
      <c r="K301" s="1340"/>
      <c r="L301" s="1332"/>
      <c r="M301" s="1331"/>
      <c r="N301" s="1330"/>
    </row>
    <row r="302" spans="1:14" ht="80.099999999999994" customHeight="1" x14ac:dyDescent="0.25">
      <c r="A302" s="1365"/>
      <c r="B302" s="1339"/>
      <c r="C302" s="1327"/>
      <c r="D302" s="1338"/>
      <c r="E302" s="1337" t="s">
        <v>138</v>
      </c>
      <c r="F302" s="1336" t="s">
        <v>386</v>
      </c>
      <c r="G302" s="1335" t="s">
        <v>140</v>
      </c>
      <c r="H302" s="1334">
        <v>100</v>
      </c>
      <c r="I302" s="1334">
        <v>100</v>
      </c>
      <c r="J302" s="1319">
        <f>IF(I302/H302*100&gt;100,100,I302/H302*100)</f>
        <v>100</v>
      </c>
      <c r="K302" s="1333"/>
      <c r="L302" s="1332"/>
      <c r="M302" s="1331"/>
      <c r="N302" s="1330"/>
    </row>
    <row r="303" spans="1:14" ht="33" customHeight="1" x14ac:dyDescent="0.25">
      <c r="A303" s="1365"/>
      <c r="B303" s="1328"/>
      <c r="C303" s="1327"/>
      <c r="D303" s="1326"/>
      <c r="E303" s="1325" t="s">
        <v>144</v>
      </c>
      <c r="F303" s="1324" t="s">
        <v>213</v>
      </c>
      <c r="G303" s="1323" t="s">
        <v>214</v>
      </c>
      <c r="H303" s="1322">
        <v>2205</v>
      </c>
      <c r="I303" s="1322">
        <v>2190</v>
      </c>
      <c r="J303" s="1319">
        <f>IF(I303/H303*100&gt;100,100,I303/H303*100)</f>
        <v>99.319727891156461</v>
      </c>
      <c r="K303" s="1319">
        <f>J303</f>
        <v>99.319727891156461</v>
      </c>
      <c r="L303" s="1321"/>
      <c r="M303" s="1331"/>
      <c r="N303" s="1319"/>
    </row>
    <row r="304" spans="1:14" ht="63" customHeight="1" x14ac:dyDescent="0.25">
      <c r="A304" s="1318"/>
      <c r="B304" s="1393" t="s">
        <v>319</v>
      </c>
      <c r="C304" s="1327" t="s">
        <v>818</v>
      </c>
      <c r="D304" s="1387" t="s">
        <v>137</v>
      </c>
      <c r="E304" s="1337" t="s">
        <v>138</v>
      </c>
      <c r="F304" s="1336" t="s">
        <v>312</v>
      </c>
      <c r="G304" s="1335" t="s">
        <v>140</v>
      </c>
      <c r="H304" s="1334">
        <v>8.9</v>
      </c>
      <c r="I304" s="1319">
        <v>8.6</v>
      </c>
      <c r="J304" s="1319">
        <f>IF(H304/I304*100&gt;100,100,H304/I304*100)</f>
        <v>100</v>
      </c>
      <c r="K304" s="1386">
        <f>(J304+J305+J306)/3</f>
        <v>97.233333333333334</v>
      </c>
      <c r="L304" s="1385">
        <f>(K304+K307)/2</f>
        <v>98.616666666666674</v>
      </c>
      <c r="M304" s="1317"/>
      <c r="N304" s="1330"/>
    </row>
    <row r="305" spans="1:14" ht="63" x14ac:dyDescent="0.25">
      <c r="A305" s="1311"/>
      <c r="B305" s="1391"/>
      <c r="C305" s="1327"/>
      <c r="D305" s="1381"/>
      <c r="E305" s="1337" t="s">
        <v>138</v>
      </c>
      <c r="F305" s="1349" t="s">
        <v>385</v>
      </c>
      <c r="G305" s="1335" t="s">
        <v>140</v>
      </c>
      <c r="H305" s="1334">
        <v>100</v>
      </c>
      <c r="I305" s="1319">
        <v>91.7</v>
      </c>
      <c r="J305" s="1319">
        <f>IF(I305/H305*100&gt;100,100,I305/H305*100)</f>
        <v>91.7</v>
      </c>
      <c r="K305" s="1383"/>
      <c r="L305" s="1379"/>
      <c r="M305" s="1316"/>
      <c r="N305" s="1330"/>
    </row>
    <row r="306" spans="1:14" ht="89.25" customHeight="1" x14ac:dyDescent="0.3">
      <c r="A306" s="1392" t="s">
        <v>721</v>
      </c>
      <c r="B306" s="1391"/>
      <c r="C306" s="1327"/>
      <c r="D306" s="1381"/>
      <c r="E306" s="1337" t="s">
        <v>138</v>
      </c>
      <c r="F306" s="1390" t="s">
        <v>625</v>
      </c>
      <c r="G306" s="1335" t="s">
        <v>140</v>
      </c>
      <c r="H306" s="1334">
        <v>63.6</v>
      </c>
      <c r="I306" s="1334">
        <v>63.6</v>
      </c>
      <c r="J306" s="1319">
        <f>IF(I306/H306*100&gt;100,100,I306/H306*100)</f>
        <v>100</v>
      </c>
      <c r="K306" s="1383"/>
      <c r="L306" s="1379"/>
      <c r="M306" s="1311"/>
      <c r="N306" s="1330"/>
    </row>
    <row r="307" spans="1:14" ht="60" customHeight="1" x14ac:dyDescent="0.25">
      <c r="A307" s="1311"/>
      <c r="B307" s="1389"/>
      <c r="C307" s="1327"/>
      <c r="D307" s="1381"/>
      <c r="E307" s="1337" t="s">
        <v>144</v>
      </c>
      <c r="F307" s="1324" t="s">
        <v>6</v>
      </c>
      <c r="G307" s="1335" t="s">
        <v>266</v>
      </c>
      <c r="H307" s="1322">
        <v>94</v>
      </c>
      <c r="I307" s="1380">
        <v>94</v>
      </c>
      <c r="J307" s="1319">
        <f>IF(I307/H307*100&gt;100,100,I307/H307*100)</f>
        <v>100</v>
      </c>
      <c r="K307" s="1319">
        <f>J307</f>
        <v>100</v>
      </c>
      <c r="L307" s="1379"/>
      <c r="M307" s="1311"/>
      <c r="N307" s="1319"/>
    </row>
    <row r="308" spans="1:14" ht="63" customHeight="1" x14ac:dyDescent="0.25">
      <c r="B308" s="1388" t="s">
        <v>326</v>
      </c>
      <c r="C308" s="1327" t="s">
        <v>817</v>
      </c>
      <c r="D308" s="1387" t="s">
        <v>137</v>
      </c>
      <c r="E308" s="1337" t="s">
        <v>138</v>
      </c>
      <c r="F308" s="1349" t="s">
        <v>385</v>
      </c>
      <c r="G308" s="1335" t="s">
        <v>140</v>
      </c>
      <c r="H308" s="1334">
        <v>100</v>
      </c>
      <c r="I308" s="1319">
        <v>100</v>
      </c>
      <c r="J308" s="1319">
        <f>IF(I308/H308*100&gt;100,100,I308/H308*100)</f>
        <v>100</v>
      </c>
      <c r="K308" s="1386">
        <f>(J308+J309+J310)/3</f>
        <v>100</v>
      </c>
      <c r="L308" s="1385">
        <f>(K308+K311)/2</f>
        <v>100</v>
      </c>
      <c r="N308" s="1330"/>
    </row>
    <row r="309" spans="1:14" ht="63" customHeight="1" x14ac:dyDescent="0.25">
      <c r="B309" s="1384"/>
      <c r="C309" s="1327"/>
      <c r="D309" s="1381"/>
      <c r="E309" s="1337" t="s">
        <v>138</v>
      </c>
      <c r="F309" s="1336" t="s">
        <v>312</v>
      </c>
      <c r="G309" s="1335" t="s">
        <v>140</v>
      </c>
      <c r="H309" s="1334">
        <v>1.7</v>
      </c>
      <c r="I309" s="1319">
        <v>1E-4</v>
      </c>
      <c r="J309" s="1319">
        <f>IF(H309/I309*100&gt;100,100,H309/I309*100)</f>
        <v>100</v>
      </c>
      <c r="K309" s="1383"/>
      <c r="L309" s="1379"/>
      <c r="N309" s="1330"/>
    </row>
    <row r="310" spans="1:14" ht="89.25" customHeight="1" x14ac:dyDescent="0.25">
      <c r="B310" s="1384"/>
      <c r="C310" s="1327"/>
      <c r="D310" s="1381"/>
      <c r="E310" s="1337" t="s">
        <v>138</v>
      </c>
      <c r="F310" s="1349" t="s">
        <v>436</v>
      </c>
      <c r="G310" s="1335" t="s">
        <v>140</v>
      </c>
      <c r="H310" s="1334">
        <v>100</v>
      </c>
      <c r="I310" s="1319">
        <v>100</v>
      </c>
      <c r="J310" s="1319">
        <f>IF(I310/H310*100&gt;100,100,I310/H310*100)</f>
        <v>100</v>
      </c>
      <c r="K310" s="1383"/>
      <c r="L310" s="1379"/>
      <c r="N310" s="1330"/>
    </row>
    <row r="311" spans="1:14" ht="33" customHeight="1" x14ac:dyDescent="0.25">
      <c r="B311" s="1382"/>
      <c r="C311" s="1327"/>
      <c r="D311" s="1381"/>
      <c r="E311" s="1337" t="s">
        <v>144</v>
      </c>
      <c r="F311" s="1324" t="s">
        <v>6</v>
      </c>
      <c r="G311" s="1335" t="s">
        <v>266</v>
      </c>
      <c r="H311" s="1380">
        <v>1</v>
      </c>
      <c r="I311" s="1380">
        <v>1</v>
      </c>
      <c r="J311" s="1319">
        <f>IF(I311/H311*100&gt;100,100,I311/H311*100)</f>
        <v>100</v>
      </c>
      <c r="K311" s="1319">
        <f>J311</f>
        <v>100</v>
      </c>
      <c r="L311" s="1379"/>
      <c r="N311" s="1319"/>
    </row>
    <row r="312" spans="1:14" ht="63" x14ac:dyDescent="0.25">
      <c r="B312" s="1388" t="s">
        <v>323</v>
      </c>
      <c r="C312" s="1327" t="s">
        <v>816</v>
      </c>
      <c r="D312" s="1387" t="s">
        <v>137</v>
      </c>
      <c r="E312" s="1337" t="s">
        <v>138</v>
      </c>
      <c r="F312" s="1349" t="s">
        <v>385</v>
      </c>
      <c r="G312" s="1335" t="s">
        <v>140</v>
      </c>
      <c r="H312" s="1334">
        <v>100</v>
      </c>
      <c r="I312" s="1319">
        <v>100</v>
      </c>
      <c r="J312" s="1319">
        <f>IF(I312/H312*100&gt;100,100,I312/H312*100)</f>
        <v>100</v>
      </c>
      <c r="K312" s="1386">
        <f>(J312+J313+J314)/3</f>
        <v>100</v>
      </c>
      <c r="L312" s="1385">
        <f>(K312+K315)/2</f>
        <v>100</v>
      </c>
      <c r="N312" s="1330"/>
    </row>
    <row r="313" spans="1:14" ht="63" customHeight="1" x14ac:dyDescent="0.25">
      <c r="B313" s="1384"/>
      <c r="C313" s="1327"/>
      <c r="D313" s="1381"/>
      <c r="E313" s="1337" t="s">
        <v>138</v>
      </c>
      <c r="F313" s="1336" t="s">
        <v>312</v>
      </c>
      <c r="G313" s="1335" t="s">
        <v>140</v>
      </c>
      <c r="H313" s="1334">
        <v>9.1999999999999993</v>
      </c>
      <c r="I313" s="1319">
        <v>8.6</v>
      </c>
      <c r="J313" s="1319">
        <f>IF(H313/I313*100&gt;100,100,H313/I313*100)</f>
        <v>100</v>
      </c>
      <c r="K313" s="1383"/>
      <c r="L313" s="1379"/>
      <c r="N313" s="1330"/>
    </row>
    <row r="314" spans="1:14" ht="89.25" customHeight="1" x14ac:dyDescent="0.25">
      <c r="B314" s="1384"/>
      <c r="C314" s="1327"/>
      <c r="D314" s="1381"/>
      <c r="E314" s="1337" t="s">
        <v>138</v>
      </c>
      <c r="F314" s="1349" t="s">
        <v>436</v>
      </c>
      <c r="G314" s="1335" t="s">
        <v>140</v>
      </c>
      <c r="H314" s="1334">
        <v>100</v>
      </c>
      <c r="I314" s="1319">
        <v>100</v>
      </c>
      <c r="J314" s="1319">
        <f>IF(I314/H314*100&gt;100,100,I314/H314*100)</f>
        <v>100</v>
      </c>
      <c r="K314" s="1383"/>
      <c r="L314" s="1379"/>
      <c r="N314" s="1330"/>
    </row>
    <row r="315" spans="1:14" ht="33" customHeight="1" x14ac:dyDescent="0.25">
      <c r="B315" s="1382"/>
      <c r="C315" s="1327"/>
      <c r="D315" s="1381"/>
      <c r="E315" s="1337" t="s">
        <v>144</v>
      </c>
      <c r="F315" s="1324" t="s">
        <v>6</v>
      </c>
      <c r="G315" s="1335" t="s">
        <v>266</v>
      </c>
      <c r="H315" s="1380">
        <v>94</v>
      </c>
      <c r="I315" s="1380">
        <v>94</v>
      </c>
      <c r="J315" s="1319">
        <f>IF(I315/H315*100&gt;100,100,I315/H315*100)</f>
        <v>100</v>
      </c>
      <c r="K315" s="1319">
        <f>J315</f>
        <v>100</v>
      </c>
      <c r="L315" s="1379"/>
      <c r="N315" s="1319"/>
    </row>
  </sheetData>
  <autoFilter ref="H3:N3"/>
  <mergeCells count="382">
    <mergeCell ref="C32:C35"/>
    <mergeCell ref="D32:D35"/>
    <mergeCell ref="K32:K34"/>
    <mergeCell ref="L32:L35"/>
    <mergeCell ref="C36:C39"/>
    <mergeCell ref="K40:K42"/>
    <mergeCell ref="C12:C15"/>
    <mergeCell ref="D12:D15"/>
    <mergeCell ref="K12:K14"/>
    <mergeCell ref="L12:L15"/>
    <mergeCell ref="D24:D27"/>
    <mergeCell ref="K24:K26"/>
    <mergeCell ref="L24:L27"/>
    <mergeCell ref="C16:C19"/>
    <mergeCell ref="D16:D19"/>
    <mergeCell ref="K16:K18"/>
    <mergeCell ref="L16:L19"/>
    <mergeCell ref="A4:A303"/>
    <mergeCell ref="M4:M303"/>
    <mergeCell ref="C8:C11"/>
    <mergeCell ref="D8:D11"/>
    <mergeCell ref="K8:K10"/>
    <mergeCell ref="L8:L11"/>
    <mergeCell ref="B36:B39"/>
    <mergeCell ref="L20:L23"/>
    <mergeCell ref="K28:K30"/>
    <mergeCell ref="L28:L31"/>
    <mergeCell ref="D36:D39"/>
    <mergeCell ref="K36:K38"/>
    <mergeCell ref="L36:L39"/>
    <mergeCell ref="B24:B27"/>
    <mergeCell ref="C24:C27"/>
    <mergeCell ref="B32:B35"/>
    <mergeCell ref="B1:N1"/>
    <mergeCell ref="L288:L291"/>
    <mergeCell ref="B20:B23"/>
    <mergeCell ref="C20:C23"/>
    <mergeCell ref="D20:D23"/>
    <mergeCell ref="K20:K22"/>
    <mergeCell ref="B28:B31"/>
    <mergeCell ref="C28:C31"/>
    <mergeCell ref="D28:D31"/>
    <mergeCell ref="D40:D43"/>
    <mergeCell ref="B40:B43"/>
    <mergeCell ref="C40:C43"/>
    <mergeCell ref="D56:D59"/>
    <mergeCell ref="K56:K58"/>
    <mergeCell ref="L56:L59"/>
    <mergeCell ref="B44:B47"/>
    <mergeCell ref="C44:C47"/>
    <mergeCell ref="D48:D51"/>
    <mergeCell ref="K48:K50"/>
    <mergeCell ref="L48:L51"/>
    <mergeCell ref="L40:L43"/>
    <mergeCell ref="K44:K46"/>
    <mergeCell ref="L44:L47"/>
    <mergeCell ref="D44:D47"/>
    <mergeCell ref="K52:K54"/>
    <mergeCell ref="L52:L55"/>
    <mergeCell ref="K60:K62"/>
    <mergeCell ref="L60:L63"/>
    <mergeCell ref="B48:B51"/>
    <mergeCell ref="C48:C51"/>
    <mergeCell ref="D64:D67"/>
    <mergeCell ref="K64:K66"/>
    <mergeCell ref="L64:L67"/>
    <mergeCell ref="B52:B55"/>
    <mergeCell ref="C52:C55"/>
    <mergeCell ref="D52:D55"/>
    <mergeCell ref="K68:K70"/>
    <mergeCell ref="L68:L71"/>
    <mergeCell ref="B56:B59"/>
    <mergeCell ref="C56:C59"/>
    <mergeCell ref="D72:D75"/>
    <mergeCell ref="K72:K74"/>
    <mergeCell ref="L72:L75"/>
    <mergeCell ref="B60:B63"/>
    <mergeCell ref="C60:C63"/>
    <mergeCell ref="D60:D63"/>
    <mergeCell ref="K76:K78"/>
    <mergeCell ref="L76:L79"/>
    <mergeCell ref="B64:B67"/>
    <mergeCell ref="C64:C67"/>
    <mergeCell ref="D80:D83"/>
    <mergeCell ref="K80:K82"/>
    <mergeCell ref="L80:L83"/>
    <mergeCell ref="B68:B71"/>
    <mergeCell ref="C68:C71"/>
    <mergeCell ref="D68:D71"/>
    <mergeCell ref="K84:K86"/>
    <mergeCell ref="L84:L87"/>
    <mergeCell ref="B72:B75"/>
    <mergeCell ref="C72:C75"/>
    <mergeCell ref="D88:D91"/>
    <mergeCell ref="K88:K90"/>
    <mergeCell ref="L88:L91"/>
    <mergeCell ref="B76:B79"/>
    <mergeCell ref="C76:C79"/>
    <mergeCell ref="D76:D79"/>
    <mergeCell ref="K92:K94"/>
    <mergeCell ref="L92:L95"/>
    <mergeCell ref="B80:B83"/>
    <mergeCell ref="C80:C83"/>
    <mergeCell ref="D96:D99"/>
    <mergeCell ref="K96:K98"/>
    <mergeCell ref="L96:L99"/>
    <mergeCell ref="B84:B87"/>
    <mergeCell ref="C84:C87"/>
    <mergeCell ref="D84:D87"/>
    <mergeCell ref="K100:K102"/>
    <mergeCell ref="L100:L103"/>
    <mergeCell ref="B88:B91"/>
    <mergeCell ref="C88:C91"/>
    <mergeCell ref="D104:D107"/>
    <mergeCell ref="K104:K106"/>
    <mergeCell ref="L104:L107"/>
    <mergeCell ref="B92:B95"/>
    <mergeCell ref="C92:C95"/>
    <mergeCell ref="D92:D95"/>
    <mergeCell ref="K108:K110"/>
    <mergeCell ref="L108:L111"/>
    <mergeCell ref="B96:B99"/>
    <mergeCell ref="C96:C99"/>
    <mergeCell ref="D112:D115"/>
    <mergeCell ref="K112:K114"/>
    <mergeCell ref="L112:L115"/>
    <mergeCell ref="B100:B103"/>
    <mergeCell ref="C100:C103"/>
    <mergeCell ref="D100:D103"/>
    <mergeCell ref="K116:K118"/>
    <mergeCell ref="L116:L119"/>
    <mergeCell ref="B104:B107"/>
    <mergeCell ref="C104:C107"/>
    <mergeCell ref="D120:D123"/>
    <mergeCell ref="K120:K122"/>
    <mergeCell ref="L120:L123"/>
    <mergeCell ref="B108:B111"/>
    <mergeCell ref="C108:C111"/>
    <mergeCell ref="D108:D111"/>
    <mergeCell ref="K124:K126"/>
    <mergeCell ref="L124:L127"/>
    <mergeCell ref="B112:B115"/>
    <mergeCell ref="C112:C115"/>
    <mergeCell ref="D128:D131"/>
    <mergeCell ref="K128:K130"/>
    <mergeCell ref="L128:L131"/>
    <mergeCell ref="B116:B119"/>
    <mergeCell ref="C116:C119"/>
    <mergeCell ref="D116:D119"/>
    <mergeCell ref="K132:K134"/>
    <mergeCell ref="L132:L135"/>
    <mergeCell ref="B120:B123"/>
    <mergeCell ref="C120:C123"/>
    <mergeCell ref="D136:D139"/>
    <mergeCell ref="K136:K138"/>
    <mergeCell ref="L136:L139"/>
    <mergeCell ref="B124:B127"/>
    <mergeCell ref="C124:C127"/>
    <mergeCell ref="D124:D127"/>
    <mergeCell ref="K140:K142"/>
    <mergeCell ref="L140:L143"/>
    <mergeCell ref="B128:B131"/>
    <mergeCell ref="C128:C131"/>
    <mergeCell ref="D144:D147"/>
    <mergeCell ref="K144:K146"/>
    <mergeCell ref="L144:L147"/>
    <mergeCell ref="B132:B135"/>
    <mergeCell ref="C132:C135"/>
    <mergeCell ref="D132:D135"/>
    <mergeCell ref="K148:K150"/>
    <mergeCell ref="L148:L151"/>
    <mergeCell ref="B136:B139"/>
    <mergeCell ref="C136:C139"/>
    <mergeCell ref="D152:D155"/>
    <mergeCell ref="K152:K154"/>
    <mergeCell ref="L152:L155"/>
    <mergeCell ref="B140:B143"/>
    <mergeCell ref="C140:C143"/>
    <mergeCell ref="D140:D143"/>
    <mergeCell ref="K156:K158"/>
    <mergeCell ref="L156:L159"/>
    <mergeCell ref="B144:B147"/>
    <mergeCell ref="C144:C147"/>
    <mergeCell ref="D160:D163"/>
    <mergeCell ref="K160:K162"/>
    <mergeCell ref="L160:L163"/>
    <mergeCell ref="B148:B151"/>
    <mergeCell ref="C148:C151"/>
    <mergeCell ref="D148:D151"/>
    <mergeCell ref="K164:K166"/>
    <mergeCell ref="L164:L167"/>
    <mergeCell ref="B152:B155"/>
    <mergeCell ref="C152:C155"/>
    <mergeCell ref="D168:D171"/>
    <mergeCell ref="K168:K170"/>
    <mergeCell ref="L168:L171"/>
    <mergeCell ref="B156:B159"/>
    <mergeCell ref="C156:C159"/>
    <mergeCell ref="D156:D159"/>
    <mergeCell ref="K172:K174"/>
    <mergeCell ref="L172:L175"/>
    <mergeCell ref="B160:B163"/>
    <mergeCell ref="C160:C163"/>
    <mergeCell ref="D176:D179"/>
    <mergeCell ref="K176:K178"/>
    <mergeCell ref="L176:L179"/>
    <mergeCell ref="B164:B167"/>
    <mergeCell ref="C164:C167"/>
    <mergeCell ref="D164:D167"/>
    <mergeCell ref="K180:K182"/>
    <mergeCell ref="L180:L183"/>
    <mergeCell ref="B168:B171"/>
    <mergeCell ref="C168:C171"/>
    <mergeCell ref="D184:D187"/>
    <mergeCell ref="K184:K186"/>
    <mergeCell ref="L184:L187"/>
    <mergeCell ref="B172:B175"/>
    <mergeCell ref="C172:C175"/>
    <mergeCell ref="D172:D175"/>
    <mergeCell ref="K188:K190"/>
    <mergeCell ref="L188:L191"/>
    <mergeCell ref="B176:B179"/>
    <mergeCell ref="C176:C179"/>
    <mergeCell ref="D192:D195"/>
    <mergeCell ref="K192:K194"/>
    <mergeCell ref="L192:L195"/>
    <mergeCell ref="B180:B183"/>
    <mergeCell ref="C180:C183"/>
    <mergeCell ref="D180:D183"/>
    <mergeCell ref="K196:K198"/>
    <mergeCell ref="L196:L199"/>
    <mergeCell ref="B184:B187"/>
    <mergeCell ref="C184:C187"/>
    <mergeCell ref="D200:D203"/>
    <mergeCell ref="K200:K202"/>
    <mergeCell ref="L200:L203"/>
    <mergeCell ref="B188:B191"/>
    <mergeCell ref="C188:C191"/>
    <mergeCell ref="D188:D191"/>
    <mergeCell ref="K204:K206"/>
    <mergeCell ref="L204:L207"/>
    <mergeCell ref="B192:B195"/>
    <mergeCell ref="C192:C195"/>
    <mergeCell ref="D208:D211"/>
    <mergeCell ref="K208:K210"/>
    <mergeCell ref="L208:L211"/>
    <mergeCell ref="B196:B199"/>
    <mergeCell ref="C196:C199"/>
    <mergeCell ref="D196:D199"/>
    <mergeCell ref="K212:K214"/>
    <mergeCell ref="L212:L215"/>
    <mergeCell ref="B200:B203"/>
    <mergeCell ref="C200:C203"/>
    <mergeCell ref="D216:D219"/>
    <mergeCell ref="K216:K218"/>
    <mergeCell ref="L216:L219"/>
    <mergeCell ref="B204:B207"/>
    <mergeCell ref="C204:C207"/>
    <mergeCell ref="D204:D207"/>
    <mergeCell ref="K220:K222"/>
    <mergeCell ref="L220:L223"/>
    <mergeCell ref="B208:B211"/>
    <mergeCell ref="C208:C211"/>
    <mergeCell ref="D224:D227"/>
    <mergeCell ref="K224:K226"/>
    <mergeCell ref="L224:L227"/>
    <mergeCell ref="B212:B215"/>
    <mergeCell ref="C212:C215"/>
    <mergeCell ref="D212:D215"/>
    <mergeCell ref="K228:K230"/>
    <mergeCell ref="L228:L231"/>
    <mergeCell ref="B216:B219"/>
    <mergeCell ref="C216:C219"/>
    <mergeCell ref="D232:D235"/>
    <mergeCell ref="K232:K234"/>
    <mergeCell ref="L232:L235"/>
    <mergeCell ref="B220:B223"/>
    <mergeCell ref="C220:C223"/>
    <mergeCell ref="D220:D223"/>
    <mergeCell ref="K236:K238"/>
    <mergeCell ref="L236:L239"/>
    <mergeCell ref="B224:B227"/>
    <mergeCell ref="C224:C227"/>
    <mergeCell ref="D240:D243"/>
    <mergeCell ref="K240:K242"/>
    <mergeCell ref="L240:L243"/>
    <mergeCell ref="B228:B231"/>
    <mergeCell ref="C228:C231"/>
    <mergeCell ref="D228:D231"/>
    <mergeCell ref="K244:K246"/>
    <mergeCell ref="L244:L247"/>
    <mergeCell ref="B232:B235"/>
    <mergeCell ref="C232:C235"/>
    <mergeCell ref="D248:D251"/>
    <mergeCell ref="K248:K250"/>
    <mergeCell ref="L248:L251"/>
    <mergeCell ref="B236:B239"/>
    <mergeCell ref="C236:C239"/>
    <mergeCell ref="D236:D239"/>
    <mergeCell ref="K252:K254"/>
    <mergeCell ref="L252:L255"/>
    <mergeCell ref="B240:B243"/>
    <mergeCell ref="C240:C243"/>
    <mergeCell ref="D256:D259"/>
    <mergeCell ref="K256:K258"/>
    <mergeCell ref="L256:L259"/>
    <mergeCell ref="B244:B247"/>
    <mergeCell ref="C244:C247"/>
    <mergeCell ref="D244:D247"/>
    <mergeCell ref="K260:K262"/>
    <mergeCell ref="L260:L263"/>
    <mergeCell ref="B248:B251"/>
    <mergeCell ref="C248:C251"/>
    <mergeCell ref="D264:D267"/>
    <mergeCell ref="K264:K266"/>
    <mergeCell ref="L264:L267"/>
    <mergeCell ref="B252:B255"/>
    <mergeCell ref="C252:C255"/>
    <mergeCell ref="D252:D255"/>
    <mergeCell ref="K268:K270"/>
    <mergeCell ref="L268:L271"/>
    <mergeCell ref="B256:B259"/>
    <mergeCell ref="C256:C259"/>
    <mergeCell ref="D272:D275"/>
    <mergeCell ref="K272:K274"/>
    <mergeCell ref="L272:L275"/>
    <mergeCell ref="B260:B263"/>
    <mergeCell ref="C260:C263"/>
    <mergeCell ref="D260:D263"/>
    <mergeCell ref="B264:B267"/>
    <mergeCell ref="C264:C267"/>
    <mergeCell ref="D280:D283"/>
    <mergeCell ref="K280:K282"/>
    <mergeCell ref="L280:L283"/>
    <mergeCell ref="B268:B271"/>
    <mergeCell ref="C268:C271"/>
    <mergeCell ref="D268:D271"/>
    <mergeCell ref="B272:B275"/>
    <mergeCell ref="C272:C275"/>
    <mergeCell ref="D276:D279"/>
    <mergeCell ref="K292:K294"/>
    <mergeCell ref="L292:L295"/>
    <mergeCell ref="B292:B295"/>
    <mergeCell ref="B276:B279"/>
    <mergeCell ref="C276:C279"/>
    <mergeCell ref="B280:B283"/>
    <mergeCell ref="K276:K278"/>
    <mergeCell ref="L276:L279"/>
    <mergeCell ref="B288:B291"/>
    <mergeCell ref="C288:C291"/>
    <mergeCell ref="D288:D291"/>
    <mergeCell ref="K288:K290"/>
    <mergeCell ref="B284:B287"/>
    <mergeCell ref="C284:C287"/>
    <mergeCell ref="L300:L303"/>
    <mergeCell ref="C296:C299"/>
    <mergeCell ref="L296:L299"/>
    <mergeCell ref="K284:K286"/>
    <mergeCell ref="K296:K298"/>
    <mergeCell ref="C280:C283"/>
    <mergeCell ref="C292:C295"/>
    <mergeCell ref="D292:D295"/>
    <mergeCell ref="D284:D287"/>
    <mergeCell ref="L284:L287"/>
    <mergeCell ref="B296:B299"/>
    <mergeCell ref="B300:B303"/>
    <mergeCell ref="D296:D299"/>
    <mergeCell ref="C308:C311"/>
    <mergeCell ref="D308:D311"/>
    <mergeCell ref="K308:K310"/>
    <mergeCell ref="C300:C303"/>
    <mergeCell ref="D300:D303"/>
    <mergeCell ref="K300:K302"/>
    <mergeCell ref="K304:K306"/>
    <mergeCell ref="C312:C315"/>
    <mergeCell ref="D312:D315"/>
    <mergeCell ref="K312:K314"/>
    <mergeCell ref="L312:L315"/>
    <mergeCell ref="C304:C307"/>
    <mergeCell ref="D304:D307"/>
    <mergeCell ref="L308:L311"/>
    <mergeCell ref="L304:L307"/>
  </mergeCells>
  <pageMargins left="0" right="0.11811023622047245" top="0.15748031496062992" bottom="0.15748031496062992" header="0.31496062992125984" footer="0.31496062992125984"/>
  <pageSetup paperSize="9" scale="46" fitToHeight="6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30.140625" style="1308" customWidth="1"/>
    <col min="2" max="2" width="37.285156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23.7109375" style="1308" customWidth="1"/>
    <col min="15" max="16384" width="9.140625" style="1308"/>
  </cols>
  <sheetData>
    <row r="1" spans="1:14" ht="65.25" customHeight="1" x14ac:dyDescent="0.25">
      <c r="B1" s="1363" t="s">
        <v>822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821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100</v>
      </c>
      <c r="L8" s="1341">
        <f>(K8+K11)/2</f>
        <v>100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91.7</v>
      </c>
      <c r="I9" s="1319">
        <v>93.3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100</v>
      </c>
      <c r="J10" s="1319">
        <f>IF(I10/H10*100&gt;100,100,I10/H10*100)</f>
        <v>100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14</v>
      </c>
      <c r="I11" s="1348">
        <v>17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hidden="1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(J44+J45+J46)/2</f>
        <v>#DIV/0!</v>
      </c>
      <c r="L44" s="1341" t="e">
        <f>(K44+K47)/2</f>
        <v>#DIV/0!</v>
      </c>
      <c r="M44" s="1331"/>
      <c r="N44" s="1330"/>
    </row>
    <row r="45" spans="1:14" ht="75.95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120" hidden="1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/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99.600000000000009</v>
      </c>
      <c r="L56" s="1341">
        <f>(K56+K59)/2</f>
        <v>99.800000000000011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91.7</v>
      </c>
      <c r="I57" s="1319">
        <v>91.7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98.8</v>
      </c>
      <c r="J58" s="1319">
        <f>IF(I58/H58*100&gt;100,100,I58/H58*100)</f>
        <v>98.8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448</v>
      </c>
      <c r="I59" s="1348">
        <v>452</v>
      </c>
      <c r="J59" s="1319">
        <f>IF(I59/H59*100&gt;100,100,I59/H59*100)</f>
        <v>100</v>
      </c>
      <c r="K59" s="1319">
        <f>J59</f>
        <v>100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(J68+J69+J70)/2</f>
        <v>99.339933993399342</v>
      </c>
      <c r="L68" s="1341">
        <f>(K68+K71)/2</f>
        <v>99.669966996699671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90.9</v>
      </c>
      <c r="I69" s="1319">
        <v>89.7</v>
      </c>
      <c r="J69" s="1319">
        <f>IF(I69/H69*100&gt;100,100,I69/H69*100)</f>
        <v>98.679867986798669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/>
      <c r="I70" s="1334"/>
      <c r="J70" s="1319"/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4</v>
      </c>
      <c r="I71" s="1348">
        <v>5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>
        <v>100</v>
      </c>
      <c r="I72" s="1319">
        <v>100</v>
      </c>
      <c r="J72" s="1319">
        <f>IF(I72/H72*100&gt;100,100,I72/H72*100)</f>
        <v>100</v>
      </c>
      <c r="K72" s="1342">
        <f>(J72+J73+J74)/3</f>
        <v>96.74972914409534</v>
      </c>
      <c r="L72" s="1341">
        <f>(K72+K75)/2</f>
        <v>98.37486457204767</v>
      </c>
      <c r="M72" s="1331"/>
      <c r="N72" s="1330"/>
    </row>
    <row r="73" spans="1:14" ht="75.95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>
        <v>92.3</v>
      </c>
      <c r="I73" s="1319">
        <v>83.3</v>
      </c>
      <c r="J73" s="1319">
        <f>IF(I73/H73*100&gt;100,100,I73/H73*100)</f>
        <v>90.249187432286021</v>
      </c>
      <c r="K73" s="1340"/>
      <c r="L73" s="1332"/>
      <c r="M73" s="1331"/>
      <c r="N73" s="1330"/>
    </row>
    <row r="74" spans="1:14" ht="90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>
        <v>100</v>
      </c>
      <c r="I74" s="1334">
        <v>100</v>
      </c>
      <c r="J74" s="1319">
        <f>IF(I74/H74*100&gt;100,100,I74/H74*100)</f>
        <v>100</v>
      </c>
      <c r="K74" s="1333"/>
      <c r="L74" s="1332"/>
      <c r="M74" s="1331"/>
      <c r="N74" s="1330"/>
    </row>
    <row r="75" spans="1:14" ht="33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>
        <v>1</v>
      </c>
      <c r="I75" s="1348">
        <v>1</v>
      </c>
      <c r="J75" s="1319">
        <f>IF(I75/H75*100&gt;100,100,I75/H75*100)</f>
        <v>100</v>
      </c>
      <c r="K75" s="1319">
        <f>J75</f>
        <v>100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hidden="1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/>
      <c r="I108" s="1319"/>
      <c r="J108" s="1319" t="e">
        <f>IF(I108/H108*100&gt;100,100,I108/H108*100)</f>
        <v>#DIV/0!</v>
      </c>
      <c r="K108" s="1342" t="e">
        <f>(J108+J109+J110)/2</f>
        <v>#DIV/0!</v>
      </c>
      <c r="L108" s="1341" t="e">
        <f>(K108+K111)/2</f>
        <v>#DIV/0!</v>
      </c>
      <c r="M108" s="1331"/>
      <c r="N108" s="1330"/>
    </row>
    <row r="109" spans="1:14" ht="75.95" hidden="1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/>
      <c r="I109" s="1319"/>
      <c r="J109" s="1319" t="e">
        <f>IF(I109/H109*100&gt;100,100,I109/H109*100)</f>
        <v>#DIV/0!</v>
      </c>
      <c r="K109" s="1340"/>
      <c r="L109" s="1332"/>
      <c r="M109" s="1331"/>
      <c r="N109" s="1330"/>
    </row>
    <row r="110" spans="1:14" ht="90" hidden="1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hidden="1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/>
      <c r="I111" s="1348"/>
      <c r="J111" s="1319" t="e">
        <f>IF(I111/H111*100&gt;100,100,I111/H111*100)</f>
        <v>#DIV/0!</v>
      </c>
      <c r="K111" s="1319" t="e">
        <f>J111</f>
        <v>#DIV/0!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99.026622662266234</v>
      </c>
      <c r="L120" s="1341">
        <f>(K120+K123)/2</f>
        <v>99.37480717600846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90.9</v>
      </c>
      <c r="I121" s="1319">
        <v>89.7</v>
      </c>
      <c r="J121" s="1319">
        <f>IF(I121/H121*100&gt;100,100,I121/H121*100)</f>
        <v>98.679867986798669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98.4</v>
      </c>
      <c r="J122" s="1319">
        <f>IF(I122/H122*100&gt;100,100,I122/H122*100)</f>
        <v>98.4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361</v>
      </c>
      <c r="I123" s="1348">
        <v>360</v>
      </c>
      <c r="J123" s="1319">
        <f>IF(I123/H123*100&gt;100,100,I123/H123*100)</f>
        <v>99.7229916897507</v>
      </c>
      <c r="K123" s="1319">
        <f>J123</f>
        <v>99.7229916897507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hidden="1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(J140+J141+J142)/2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80.099999999999994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hidden="1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hidden="1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(J180+J181+J182)/2</f>
        <v>#DIV/0!</v>
      </c>
      <c r="L180" s="1341" t="e">
        <f>(K180+K183)/2</f>
        <v>#DIV/0!</v>
      </c>
      <c r="M180" s="1331"/>
      <c r="N180" s="1330"/>
    </row>
    <row r="181" spans="1:14" ht="75.95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98.399999999999991</v>
      </c>
      <c r="L192" s="1341">
        <f>(K192+K195)/2</f>
        <v>99.199999999999989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95.2</v>
      </c>
      <c r="J193" s="1319">
        <f>IF(I193/H193*100&gt;100,100,I193/H193*100)</f>
        <v>95.2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48</v>
      </c>
      <c r="I195" s="1348">
        <v>49</v>
      </c>
      <c r="J195" s="1319">
        <f>IF(I195/H195*100&gt;100,100,I195/H195*100)</f>
        <v>100</v>
      </c>
      <c r="K195" s="1319">
        <f>J195</f>
        <v>100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(J240+J241+J242)/2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>
        <v>0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(J260+J261+J262)/2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>
        <v>0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hidden="1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(J268+J269+J270)/3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 t="e">
        <f>IF(I269/H269*100&gt;100,100,I269/H269*100)</f>
        <v>#DIV/0!</v>
      </c>
      <c r="K269" s="1340"/>
      <c r="L269" s="1332"/>
      <c r="M269" s="1331"/>
      <c r="N269" s="1330"/>
    </row>
    <row r="270" spans="1:14" ht="80.099999999999994" hidden="1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>
        <v>5.5</v>
      </c>
      <c r="I272" s="1319">
        <v>5.4</v>
      </c>
      <c r="J272" s="1319">
        <f>IF(I272/H272*100&gt;100,100,I272/H272*100)</f>
        <v>98.181818181818187</v>
      </c>
      <c r="K272" s="1342">
        <f>(J272+J273+J274)/2</f>
        <v>99.090909090909093</v>
      </c>
      <c r="L272" s="1341">
        <f>(K272+K275)/2</f>
        <v>98.160919540229884</v>
      </c>
      <c r="M272" s="1331"/>
      <c r="N272" s="1330"/>
    </row>
    <row r="273" spans="1:14" ht="80.099999999999994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/>
      <c r="K273" s="1340"/>
      <c r="L273" s="1332"/>
      <c r="M273" s="1331"/>
      <c r="N273" s="1330"/>
    </row>
    <row r="274" spans="1:14" ht="80.099999999999994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>
        <v>100</v>
      </c>
      <c r="I274" s="1334">
        <v>100</v>
      </c>
      <c r="J274" s="1319">
        <f>IF(I274/H274*100&gt;100,100,I274/H274*100)</f>
        <v>100</v>
      </c>
      <c r="K274" s="1333"/>
      <c r="L274" s="1332"/>
      <c r="M274" s="1331"/>
      <c r="N274" s="1330"/>
    </row>
    <row r="275" spans="1:14" ht="27.75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>
        <v>3828</v>
      </c>
      <c r="I275" s="1322">
        <v>3722</v>
      </c>
      <c r="J275" s="1319">
        <f>IF(I275/H275*100&gt;100,100,I275/H275*100)</f>
        <v>97.230929989550674</v>
      </c>
      <c r="K275" s="1319">
        <f>J275</f>
        <v>97.230929989550674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12.1</v>
      </c>
      <c r="I276" s="1319">
        <v>12</v>
      </c>
      <c r="J276" s="1319">
        <f>IF(I276/H276*100&gt;100,100,I276/H276*100)</f>
        <v>99.173553719008268</v>
      </c>
      <c r="K276" s="1342">
        <f>(J276+J277+J278)/2</f>
        <v>99.586776859504141</v>
      </c>
      <c r="L276" s="1341">
        <f>(K276+K279)/2</f>
        <v>98.48267652023776</v>
      </c>
      <c r="M276" s="1331"/>
      <c r="N276" s="1330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1E-4</v>
      </c>
      <c r="I277" s="1319">
        <v>13.3</v>
      </c>
      <c r="J277" s="1319"/>
      <c r="K277" s="1340"/>
      <c r="L277" s="1332"/>
      <c r="M277" s="1331"/>
      <c r="N277" s="1330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100</v>
      </c>
      <c r="I278" s="1334">
        <v>100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7515</v>
      </c>
      <c r="I279" s="1322">
        <v>7318</v>
      </c>
      <c r="J279" s="1319">
        <f>IF(I279/H279*100&gt;100,100,I279/H279*100)</f>
        <v>97.378576180971393</v>
      </c>
      <c r="K279" s="1319">
        <f>J279</f>
        <v>97.378576180971393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10.4</v>
      </c>
      <c r="I280" s="1319">
        <v>10.4</v>
      </c>
      <c r="J280" s="1319">
        <f>IF(I280/H280*100&gt;100,100,I280/H280*100)</f>
        <v>100</v>
      </c>
      <c r="K280" s="1342">
        <f>(J280+J281+J282)/3</f>
        <v>100</v>
      </c>
      <c r="L280" s="1341">
        <f>(K280+K283)/2</f>
        <v>96.740169055494306</v>
      </c>
      <c r="M280" s="1331"/>
      <c r="N280" s="1330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50</v>
      </c>
      <c r="I281" s="1319">
        <v>50</v>
      </c>
      <c r="J281" s="1319">
        <f>IF(I281/H281*100&gt;100,100,I281/H281*100)</f>
        <v>100</v>
      </c>
      <c r="K281" s="1340"/>
      <c r="L281" s="1332"/>
      <c r="M281" s="1331"/>
      <c r="N281" s="1330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100</v>
      </c>
      <c r="I282" s="1334">
        <v>100</v>
      </c>
      <c r="J282" s="1319">
        <f>IF(I282/H282*100&gt;100,100,I282/H282*100)</f>
        <v>100</v>
      </c>
      <c r="K282" s="1333"/>
      <c r="L282" s="1332"/>
      <c r="M282" s="1331"/>
      <c r="N282" s="1330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13605</v>
      </c>
      <c r="I283" s="1322">
        <v>12718</v>
      </c>
      <c r="J283" s="1319">
        <f>IF(I283/H283*100&gt;100,100,I283/H283*100)</f>
        <v>93.480338110988598</v>
      </c>
      <c r="K283" s="1319">
        <f>J283</f>
        <v>93.480338110988598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>
        <v>13.4</v>
      </c>
      <c r="I288" s="1319">
        <v>13.4</v>
      </c>
      <c r="J288" s="1319">
        <f>IF(I288/H288*100&gt;100,100,I288/H288*100)</f>
        <v>100</v>
      </c>
      <c r="K288" s="1342">
        <f>(J288+J289+J290)/2</f>
        <v>100</v>
      </c>
      <c r="L288" s="1341">
        <f>(K288+K291)/2</f>
        <v>98.161553487303223</v>
      </c>
      <c r="M288" s="1331"/>
      <c r="N288" s="1330"/>
    </row>
    <row r="289" spans="1:14" ht="80.099999999999994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/>
      <c r="I289" s="1319"/>
      <c r="J289" s="1319"/>
      <c r="K289" s="1340"/>
      <c r="L289" s="1332"/>
      <c r="M289" s="1331"/>
      <c r="N289" s="1330"/>
    </row>
    <row r="290" spans="1:14" ht="80.099999999999994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>
        <v>100</v>
      </c>
      <c r="I290" s="1334">
        <v>100</v>
      </c>
      <c r="J290" s="1319">
        <f>IF(I290/H290*100&gt;100,100,I290/H290*100)</f>
        <v>100</v>
      </c>
      <c r="K290" s="1333"/>
      <c r="L290" s="1332"/>
      <c r="M290" s="1331"/>
      <c r="N290" s="1330"/>
    </row>
    <row r="291" spans="1:14" ht="27.75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>
        <v>17406</v>
      </c>
      <c r="I291" s="1322">
        <v>16766</v>
      </c>
      <c r="J291" s="1319">
        <f>IF(I291/H291*100&gt;100,100,I291/H291*100)</f>
        <v>96.323106974606461</v>
      </c>
      <c r="K291" s="1319">
        <f>J291</f>
        <v>96.323106974606461</v>
      </c>
      <c r="L291" s="1321"/>
      <c r="M291" s="1331"/>
      <c r="N291" s="1319"/>
    </row>
    <row r="292" spans="1:14" ht="80.099999999999994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>
        <v>11.1</v>
      </c>
      <c r="I292" s="1319">
        <v>11.1</v>
      </c>
      <c r="J292" s="1319">
        <f>IF(I292/H292*100&gt;100,100,I292/H292*100)</f>
        <v>100</v>
      </c>
      <c r="K292" s="1342">
        <f>(J292+J293+J294)/3</f>
        <v>97.916666666666671</v>
      </c>
      <c r="L292" s="1341">
        <f>(K292+K295)/2</f>
        <v>96.927898179020275</v>
      </c>
      <c r="M292" s="1331"/>
      <c r="N292" s="1330"/>
    </row>
    <row r="293" spans="1:14" ht="80.099999999999994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>
        <v>40</v>
      </c>
      <c r="I293" s="1319">
        <v>37.5</v>
      </c>
      <c r="J293" s="1319">
        <f>IF(I293/H293*100&gt;100,100,I293/H293*100)</f>
        <v>93.75</v>
      </c>
      <c r="K293" s="1340"/>
      <c r="L293" s="1332"/>
      <c r="M293" s="1331"/>
      <c r="N293" s="1330"/>
    </row>
    <row r="294" spans="1:14" ht="80.099999999999994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>
        <v>100</v>
      </c>
      <c r="I294" s="1334">
        <v>100</v>
      </c>
      <c r="J294" s="1319">
        <f>IF(I294/H294*100&gt;100,100,I294/H294*100)</f>
        <v>100</v>
      </c>
      <c r="K294" s="1333"/>
      <c r="L294" s="1332"/>
      <c r="M294" s="1331"/>
      <c r="N294" s="1330"/>
    </row>
    <row r="295" spans="1:14" ht="43.5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>
        <v>11697</v>
      </c>
      <c r="I295" s="1322">
        <v>11222</v>
      </c>
      <c r="J295" s="1319">
        <f>IF(I295/H295*100&gt;100,100,I295/H295*100)</f>
        <v>95.939129691373864</v>
      </c>
      <c r="K295" s="1319">
        <f>J295</f>
        <v>95.939129691373864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M3"/>
  <mergeCells count="373">
    <mergeCell ref="B24:B27"/>
    <mergeCell ref="C24:C27"/>
    <mergeCell ref="D40:D43"/>
    <mergeCell ref="K40:K42"/>
    <mergeCell ref="L40:L43"/>
    <mergeCell ref="B28:B31"/>
    <mergeCell ref="C28:C31"/>
    <mergeCell ref="D28:D31"/>
    <mergeCell ref="K28:K30"/>
    <mergeCell ref="A4:A295"/>
    <mergeCell ref="B4:B7"/>
    <mergeCell ref="C4:C7"/>
    <mergeCell ref="D4:D7"/>
    <mergeCell ref="K4:K6"/>
    <mergeCell ref="L4:L7"/>
    <mergeCell ref="K32:K34"/>
    <mergeCell ref="L32:L35"/>
    <mergeCell ref="B20:B23"/>
    <mergeCell ref="C20:C23"/>
    <mergeCell ref="D32:D35"/>
    <mergeCell ref="L272:L275"/>
    <mergeCell ref="L280:L283"/>
    <mergeCell ref="L288:L291"/>
    <mergeCell ref="B276:B279"/>
    <mergeCell ref="C276:C279"/>
    <mergeCell ref="L20:L23"/>
    <mergeCell ref="B16:B19"/>
    <mergeCell ref="C16:C19"/>
    <mergeCell ref="D16:D19"/>
    <mergeCell ref="K16:K18"/>
    <mergeCell ref="L16:L19"/>
    <mergeCell ref="B12:B15"/>
    <mergeCell ref="C12:C15"/>
    <mergeCell ref="D12:D15"/>
    <mergeCell ref="D24:D27"/>
    <mergeCell ref="K24:K26"/>
    <mergeCell ref="L24:L27"/>
    <mergeCell ref="K12:K14"/>
    <mergeCell ref="L12:L15"/>
    <mergeCell ref="D20:D23"/>
    <mergeCell ref="K20:K22"/>
    <mergeCell ref="L36:L39"/>
    <mergeCell ref="B40:B43"/>
    <mergeCell ref="C40:C43"/>
    <mergeCell ref="B1:N1"/>
    <mergeCell ref="B8:B11"/>
    <mergeCell ref="C8:C11"/>
    <mergeCell ref="D8:D11"/>
    <mergeCell ref="K8:K10"/>
    <mergeCell ref="L8:L11"/>
    <mergeCell ref="M8:M295"/>
    <mergeCell ref="L28:L31"/>
    <mergeCell ref="B32:B35"/>
    <mergeCell ref="C32:C35"/>
    <mergeCell ref="D48:D51"/>
    <mergeCell ref="K48:K50"/>
    <mergeCell ref="L48:L51"/>
    <mergeCell ref="B36:B39"/>
    <mergeCell ref="C36:C39"/>
    <mergeCell ref="D36:D39"/>
    <mergeCell ref="K36:K38"/>
    <mergeCell ref="B44:B47"/>
    <mergeCell ref="C44:C47"/>
    <mergeCell ref="D44:D47"/>
    <mergeCell ref="K44:K46"/>
    <mergeCell ref="L44:L47"/>
    <mergeCell ref="B48:B51"/>
    <mergeCell ref="C48:C51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K260:K262"/>
    <mergeCell ref="L260:L263"/>
    <mergeCell ref="B248:B251"/>
    <mergeCell ref="C248:C251"/>
    <mergeCell ref="D248:D251"/>
    <mergeCell ref="K248:K250"/>
    <mergeCell ref="L248:L251"/>
    <mergeCell ref="K264:K266"/>
    <mergeCell ref="L264:L267"/>
    <mergeCell ref="B252:B255"/>
    <mergeCell ref="C252:C255"/>
    <mergeCell ref="D252:D255"/>
    <mergeCell ref="K252:K254"/>
    <mergeCell ref="L252:L255"/>
    <mergeCell ref="B260:B263"/>
    <mergeCell ref="C260:C263"/>
    <mergeCell ref="D260:D263"/>
    <mergeCell ref="D280:D283"/>
    <mergeCell ref="D256:D259"/>
    <mergeCell ref="K256:K258"/>
    <mergeCell ref="L256:L259"/>
    <mergeCell ref="B244:B247"/>
    <mergeCell ref="C244:C247"/>
    <mergeCell ref="D244:D247"/>
    <mergeCell ref="K244:K246"/>
    <mergeCell ref="L244:L247"/>
    <mergeCell ref="D264:D267"/>
    <mergeCell ref="K268:K270"/>
    <mergeCell ref="L268:L271"/>
    <mergeCell ref="C272:C275"/>
    <mergeCell ref="D272:D275"/>
    <mergeCell ref="D276:D279"/>
    <mergeCell ref="K276:K278"/>
    <mergeCell ref="K272:K274"/>
    <mergeCell ref="C268:C271"/>
    <mergeCell ref="B264:B267"/>
    <mergeCell ref="C264:C267"/>
    <mergeCell ref="B256:B259"/>
    <mergeCell ref="C256:C259"/>
    <mergeCell ref="C284:C287"/>
    <mergeCell ref="D284:D287"/>
    <mergeCell ref="D268:D271"/>
    <mergeCell ref="B272:B275"/>
    <mergeCell ref="B268:B271"/>
    <mergeCell ref="B280:B283"/>
    <mergeCell ref="B288:B291"/>
    <mergeCell ref="C288:C291"/>
    <mergeCell ref="D288:D291"/>
    <mergeCell ref="K288:K290"/>
    <mergeCell ref="K292:K294"/>
    <mergeCell ref="L276:L279"/>
    <mergeCell ref="K284:K286"/>
    <mergeCell ref="L284:L287"/>
    <mergeCell ref="C280:C283"/>
    <mergeCell ref="B284:B287"/>
    <mergeCell ref="K280:K282"/>
    <mergeCell ref="B304:C304"/>
    <mergeCell ref="B292:B295"/>
    <mergeCell ref="C292:C295"/>
    <mergeCell ref="D292:D295"/>
    <mergeCell ref="A298:D298"/>
    <mergeCell ref="J298:L298"/>
    <mergeCell ref="A301:D301"/>
    <mergeCell ref="J301:M301"/>
    <mergeCell ref="L292:L295"/>
  </mergeCells>
  <pageMargins left="0" right="0.11811023622047245" top="0.15748031496062992" bottom="0.15748031496062992" header="0.31496062992125984" footer="0.31496062992125984"/>
  <pageSetup paperSize="9" scale="45" fitToHeight="6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9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5.28515625" style="1308" customWidth="1"/>
    <col min="2" max="2" width="36.425781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23.7109375" style="1308" customWidth="1"/>
    <col min="15" max="16384" width="9.140625" style="1308"/>
  </cols>
  <sheetData>
    <row r="1" spans="1:14" ht="65.25" customHeight="1" x14ac:dyDescent="0.25">
      <c r="B1" s="1363" t="s">
        <v>824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823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(J8+J9+J10)/2</f>
        <v>100</v>
      </c>
      <c r="L8" s="1341">
        <f>(K8+K11)/2</f>
        <v>100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94.1</v>
      </c>
      <c r="I9" s="1319">
        <v>100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/>
      <c r="I10" s="1334"/>
      <c r="J10" s="1319"/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17</v>
      </c>
      <c r="I11" s="1348">
        <v>18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hidden="1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(J44+J45+J46)/3</f>
        <v>#DIV/0!</v>
      </c>
      <c r="L44" s="1341" t="e">
        <f>(K44+K47)/2</f>
        <v>#DIV/0!</v>
      </c>
      <c r="M44" s="1331"/>
      <c r="N44" s="1330"/>
    </row>
    <row r="45" spans="1:14" ht="75.95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120" hidden="1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 t="e">
        <f>IF(I46/H46*100&gt;100,100,I46/H46*100)</f>
        <v>#DIV/0!</v>
      </c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100</v>
      </c>
      <c r="L56" s="1341">
        <f>(K56+K59)/2</f>
        <v>98.606271777003485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100</v>
      </c>
      <c r="I57" s="1319">
        <v>100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100</v>
      </c>
      <c r="J58" s="1319">
        <f>IF(I58/H58*100&gt;100,100,I58/H58*100)</f>
        <v>100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287</v>
      </c>
      <c r="I59" s="1348">
        <v>279</v>
      </c>
      <c r="J59" s="1319">
        <f>IF(I59/H59*100&gt;100,100,I59/H59*100)</f>
        <v>97.21254355400697</v>
      </c>
      <c r="K59" s="1319">
        <f>J59</f>
        <v>97.21254355400697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(J60+J61+J62)/3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 t="e">
        <f>IF(I62/H62*100&gt;100,100,I62/H62*100)</f>
        <v>#DIV/0!</v>
      </c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(J68+J69+J70)/2</f>
        <v>100</v>
      </c>
      <c r="L68" s="1341">
        <f>(K68+K71)/2</f>
        <v>100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100</v>
      </c>
      <c r="I69" s="1319">
        <v>100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/>
      <c r="I70" s="1334"/>
      <c r="J70" s="1319"/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1</v>
      </c>
      <c r="I71" s="1348">
        <v>1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hidden="1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(J72+J73+J74)/2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hidden="1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>
        <v>100</v>
      </c>
      <c r="I108" s="1319">
        <v>100</v>
      </c>
      <c r="J108" s="1319">
        <f>IF(I108/H108*100&gt;100,100,I108/H108*100)</f>
        <v>100</v>
      </c>
      <c r="K108" s="1342">
        <f>(J108+J109+J110)/2</f>
        <v>100</v>
      </c>
      <c r="L108" s="1341">
        <f>(K108+K111)/2</f>
        <v>100</v>
      </c>
      <c r="M108" s="1331"/>
      <c r="N108" s="1330"/>
    </row>
    <row r="109" spans="1:14" ht="75.95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>
        <v>100</v>
      </c>
      <c r="I109" s="1319">
        <v>100</v>
      </c>
      <c r="J109" s="1319">
        <f>IF(I109/H109*100&gt;100,100,I109/H109*100)</f>
        <v>100</v>
      </c>
      <c r="K109" s="1340"/>
      <c r="L109" s="1332"/>
      <c r="M109" s="1331"/>
      <c r="N109" s="1330"/>
    </row>
    <row r="110" spans="1:14" ht="90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>
        <v>1</v>
      </c>
      <c r="I111" s="1348">
        <v>1</v>
      </c>
      <c r="J111" s="1319">
        <f>IF(I111/H111*100&gt;100,100,I111/H111*100)</f>
        <v>100</v>
      </c>
      <c r="K111" s="1319">
        <f>J111</f>
        <v>100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100</v>
      </c>
      <c r="L120" s="1341">
        <f>(K120+K123)/2</f>
        <v>100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100</v>
      </c>
      <c r="I121" s="1319">
        <v>100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224</v>
      </c>
      <c r="I123" s="1348">
        <v>224</v>
      </c>
      <c r="J123" s="1319">
        <f>IF(I123/H123*100&gt;100,100,I123/H123*100)</f>
        <v>100</v>
      </c>
      <c r="K123" s="1319">
        <f>J123</f>
        <v>100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hidden="1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(J140+J141+J142)/2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80.099999999999994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hidden="1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hidden="1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(J180+J181+J182)/2</f>
        <v>#DIV/0!</v>
      </c>
      <c r="L180" s="1341" t="e">
        <f>(K180+K183)/2</f>
        <v>#DIV/0!</v>
      </c>
      <c r="M180" s="1331"/>
      <c r="N180" s="1330"/>
    </row>
    <row r="181" spans="1:14" ht="75.95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100</v>
      </c>
      <c r="L192" s="1341">
        <f>(K192+K195)/2</f>
        <v>100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39</v>
      </c>
      <c r="I195" s="1348">
        <v>39</v>
      </c>
      <c r="J195" s="1319">
        <f>IF(I195/H195*100&gt;100,100,I195/H195*100)</f>
        <v>100</v>
      </c>
      <c r="K195" s="1319">
        <f>J195</f>
        <v>100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(J252+J253+J254)/2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>
        <v>0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hidden="1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(J268+J269+J270)/3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 t="e">
        <f>IF(I269/H269*100&gt;100,100,I269/H269*100)</f>
        <v>#DIV/0!</v>
      </c>
      <c r="K269" s="1340"/>
      <c r="L269" s="1332"/>
      <c r="M269" s="1331"/>
      <c r="N269" s="1330"/>
    </row>
    <row r="270" spans="1:14" ht="80.099999999999994" hidden="1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40.6</v>
      </c>
      <c r="I276" s="1319">
        <v>41</v>
      </c>
      <c r="J276" s="1319">
        <f>IF(I276/H276*100&gt;100,100,I276/H276*100)</f>
        <v>100</v>
      </c>
      <c r="K276" s="1342">
        <f>(J276+J277+J278)/3</f>
        <v>100</v>
      </c>
      <c r="L276" s="1341">
        <f>(K276+K279)/2</f>
        <v>98.006932409012137</v>
      </c>
      <c r="M276" s="1331"/>
      <c r="N276" s="1330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2.5</v>
      </c>
      <c r="I277" s="1319">
        <v>18.2</v>
      </c>
      <c r="J277" s="1319">
        <f>IF(I277/H277*100&gt;100,100,I277/H277*100)</f>
        <v>100</v>
      </c>
      <c r="K277" s="1340"/>
      <c r="L277" s="1332"/>
      <c r="M277" s="1331"/>
      <c r="N277" s="1330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100</v>
      </c>
      <c r="I278" s="1334">
        <v>100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17310</v>
      </c>
      <c r="I279" s="1322">
        <v>16620</v>
      </c>
      <c r="J279" s="1319">
        <f>IF(I279/H279*100&gt;100,100,I279/H279*100)</f>
        <v>96.01386481802426</v>
      </c>
      <c r="K279" s="1319">
        <f>J279</f>
        <v>96.01386481802426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34.700000000000003</v>
      </c>
      <c r="I280" s="1319">
        <v>34.9</v>
      </c>
      <c r="J280" s="1319">
        <f>IF(I280/H280*100&gt;100,100,I280/H280*100)</f>
        <v>100</v>
      </c>
      <c r="K280" s="1342">
        <f>(J280+J281+J282)/3</f>
        <v>100</v>
      </c>
      <c r="L280" s="1341">
        <f>(K280+K283)/2</f>
        <v>98.920935356266597</v>
      </c>
      <c r="M280" s="1331"/>
      <c r="N280" s="1330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3.3</v>
      </c>
      <c r="I281" s="1319">
        <v>31.2</v>
      </c>
      <c r="J281" s="1319">
        <f>IF(I281/H281*100&gt;100,100,I281/H281*100)</f>
        <v>100</v>
      </c>
      <c r="K281" s="1340"/>
      <c r="L281" s="1332"/>
      <c r="M281" s="1331"/>
      <c r="N281" s="1330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100</v>
      </c>
      <c r="I282" s="1334">
        <v>100</v>
      </c>
      <c r="J282" s="1319">
        <f>IF(I282/H282*100&gt;100,100,I282/H282*100)</f>
        <v>100</v>
      </c>
      <c r="K282" s="1333"/>
      <c r="L282" s="1332"/>
      <c r="M282" s="1331"/>
      <c r="N282" s="1330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19971</v>
      </c>
      <c r="I283" s="1322">
        <v>19540</v>
      </c>
      <c r="J283" s="1319">
        <f>IF(I283/H283*100&gt;100,100,I283/H283*100)</f>
        <v>97.841870712533179</v>
      </c>
      <c r="K283" s="1319">
        <f>J283</f>
        <v>97.841870712533179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hidden="1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/>
      <c r="I288" s="1319"/>
      <c r="J288" s="1319" t="e">
        <f>IF(I288/H288*100&gt;100,100,I288/H288*100)</f>
        <v>#DIV/0!</v>
      </c>
      <c r="K288" s="1342" t="e">
        <f>(J288+J289+J290)/3</f>
        <v>#DIV/0!</v>
      </c>
      <c r="L288" s="1341" t="e">
        <f>(K288+K291)/2</f>
        <v>#DIV/0!</v>
      </c>
      <c r="M288" s="1331"/>
      <c r="N288" s="1330"/>
    </row>
    <row r="289" spans="1:14" ht="80.099999999999994" hidden="1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/>
      <c r="I289" s="1319"/>
      <c r="J289" s="1319" t="e">
        <f>IF(I289/H289*100&gt;100,100,I289/H289*100)</f>
        <v>#DIV/0!</v>
      </c>
      <c r="K289" s="1340"/>
      <c r="L289" s="1332"/>
      <c r="M289" s="1331"/>
      <c r="N289" s="1330"/>
    </row>
    <row r="290" spans="1:14" ht="80.099999999999994" hidden="1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/>
      <c r="I290" s="1334"/>
      <c r="J290" s="1319" t="e">
        <f>IF(I290/H290*100&gt;100,100,I290/H290*100)</f>
        <v>#DIV/0!</v>
      </c>
      <c r="K290" s="1333"/>
      <c r="L290" s="1332"/>
      <c r="M290" s="1331"/>
      <c r="N290" s="1330"/>
    </row>
    <row r="291" spans="1:14" ht="27.75" hidden="1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/>
      <c r="I291" s="1322"/>
      <c r="J291" s="1319" t="e">
        <f>IF(I291/H291*100&gt;100,100,I291/H291*100)</f>
        <v>#DIV/0!</v>
      </c>
      <c r="K291" s="1319" t="e">
        <f>J291</f>
        <v>#DIV/0!</v>
      </c>
      <c r="L291" s="1321"/>
      <c r="M291" s="1331"/>
      <c r="N291" s="1319"/>
    </row>
    <row r="292" spans="1:14" ht="80.099999999999994" hidden="1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/>
      <c r="I292" s="1319"/>
      <c r="J292" s="1319" t="e">
        <f>IF(I292/H292*100&gt;100,100,I292/H292*100)</f>
        <v>#DIV/0!</v>
      </c>
      <c r="K292" s="1342" t="e">
        <f>(J292+J293+J294)/3</f>
        <v>#DIV/0!</v>
      </c>
      <c r="L292" s="1341" t="e">
        <f>(K292+K295)/2</f>
        <v>#DIV/0!</v>
      </c>
      <c r="M292" s="1331"/>
      <c r="N292" s="1330"/>
    </row>
    <row r="293" spans="1:14" ht="80.099999999999994" hidden="1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 t="e">
        <f>IF(I293/H293*100&gt;100,100,I293/H293*100)</f>
        <v>#DIV/0!</v>
      </c>
      <c r="K293" s="1340"/>
      <c r="L293" s="1332"/>
      <c r="M293" s="1331"/>
      <c r="N293" s="1330"/>
    </row>
    <row r="294" spans="1:14" ht="80.099999999999994" hidden="1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/>
      <c r="I294" s="1334"/>
      <c r="J294" s="1319" t="e">
        <f>IF(I294/H294*100&gt;100,100,I294/H294*100)</f>
        <v>#DIV/0!</v>
      </c>
      <c r="K294" s="1333"/>
      <c r="L294" s="1332"/>
      <c r="M294" s="1331"/>
      <c r="N294" s="1330"/>
    </row>
    <row r="295" spans="1:14" ht="43.5" hidden="1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/>
      <c r="I295" s="1322"/>
      <c r="J295" s="1319" t="e">
        <f>IF(I295/H295*100&gt;100,100,I295/H295*100)</f>
        <v>#DIV/0!</v>
      </c>
      <c r="K295" s="1319" t="e">
        <f>J295</f>
        <v>#DIV/0!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7:9" ht="18.75" x14ac:dyDescent="0.3">
      <c r="H305" s="1309"/>
      <c r="I305" s="1309"/>
    </row>
    <row r="306" spans="7:9" ht="18.75" x14ac:dyDescent="0.3">
      <c r="G306" s="1395"/>
      <c r="H306" s="1309"/>
      <c r="I306" s="1309"/>
    </row>
    <row r="307" spans="7:9" ht="18.75" x14ac:dyDescent="0.3">
      <c r="G307" s="1395"/>
      <c r="H307" s="1309"/>
      <c r="I307" s="1309"/>
    </row>
    <row r="308" spans="7:9" x14ac:dyDescent="0.25">
      <c r="G308" s="1395"/>
      <c r="I308" s="1375"/>
    </row>
    <row r="309" spans="7:9" x14ac:dyDescent="0.25">
      <c r="I309" s="1394"/>
    </row>
  </sheetData>
  <autoFilter ref="H3:N3"/>
  <mergeCells count="373">
    <mergeCell ref="L20:L23"/>
    <mergeCell ref="B8:B11"/>
    <mergeCell ref="C8:C11"/>
    <mergeCell ref="D8:D11"/>
    <mergeCell ref="D24:D27"/>
    <mergeCell ref="B4:B7"/>
    <mergeCell ref="C4:C7"/>
    <mergeCell ref="D4:D7"/>
    <mergeCell ref="K4:K6"/>
    <mergeCell ref="L4:L7"/>
    <mergeCell ref="K12:K14"/>
    <mergeCell ref="L12:L15"/>
    <mergeCell ref="D20:D23"/>
    <mergeCell ref="K20:K22"/>
    <mergeCell ref="B1:N1"/>
    <mergeCell ref="L272:L275"/>
    <mergeCell ref="L280:L283"/>
    <mergeCell ref="L288:L291"/>
    <mergeCell ref="K288:K290"/>
    <mergeCell ref="A4:A295"/>
    <mergeCell ref="M8:M295"/>
    <mergeCell ref="B12:B15"/>
    <mergeCell ref="C12:C15"/>
    <mergeCell ref="D12:D15"/>
    <mergeCell ref="D32:D35"/>
    <mergeCell ref="K32:K34"/>
    <mergeCell ref="L32:L35"/>
    <mergeCell ref="B20:B23"/>
    <mergeCell ref="C20:C23"/>
    <mergeCell ref="K24:K26"/>
    <mergeCell ref="L24:L27"/>
    <mergeCell ref="K28:K30"/>
    <mergeCell ref="L28:L31"/>
    <mergeCell ref="D28:D31"/>
    <mergeCell ref="K8:K10"/>
    <mergeCell ref="L8:L11"/>
    <mergeCell ref="B16:B19"/>
    <mergeCell ref="C16:C19"/>
    <mergeCell ref="D16:D19"/>
    <mergeCell ref="K16:K18"/>
    <mergeCell ref="L16:L19"/>
    <mergeCell ref="D36:D39"/>
    <mergeCell ref="K36:K38"/>
    <mergeCell ref="L36:L39"/>
    <mergeCell ref="B24:B27"/>
    <mergeCell ref="C24:C27"/>
    <mergeCell ref="D40:D43"/>
    <mergeCell ref="K40:K42"/>
    <mergeCell ref="L40:L43"/>
    <mergeCell ref="B28:B31"/>
    <mergeCell ref="C28:C31"/>
    <mergeCell ref="D44:D47"/>
    <mergeCell ref="K44:K46"/>
    <mergeCell ref="L44:L47"/>
    <mergeCell ref="B32:B35"/>
    <mergeCell ref="C32:C35"/>
    <mergeCell ref="D48:D51"/>
    <mergeCell ref="K48:K50"/>
    <mergeCell ref="L48:L51"/>
    <mergeCell ref="B36:B39"/>
    <mergeCell ref="C36:C39"/>
    <mergeCell ref="D52:D55"/>
    <mergeCell ref="K52:K54"/>
    <mergeCell ref="L52:L55"/>
    <mergeCell ref="B40:B43"/>
    <mergeCell ref="C40:C43"/>
    <mergeCell ref="D56:D59"/>
    <mergeCell ref="K56:K58"/>
    <mergeCell ref="L56:L59"/>
    <mergeCell ref="B44:B47"/>
    <mergeCell ref="C44:C47"/>
    <mergeCell ref="D60:D63"/>
    <mergeCell ref="K60:K62"/>
    <mergeCell ref="L60:L63"/>
    <mergeCell ref="B48:B51"/>
    <mergeCell ref="C48:C51"/>
    <mergeCell ref="D64:D67"/>
    <mergeCell ref="K64:K66"/>
    <mergeCell ref="L64:L67"/>
    <mergeCell ref="B52:B55"/>
    <mergeCell ref="C52:C55"/>
    <mergeCell ref="D68:D71"/>
    <mergeCell ref="K68:K70"/>
    <mergeCell ref="L68:L71"/>
    <mergeCell ref="B56:B59"/>
    <mergeCell ref="C56:C59"/>
    <mergeCell ref="D72:D75"/>
    <mergeCell ref="K72:K74"/>
    <mergeCell ref="L72:L75"/>
    <mergeCell ref="B60:B63"/>
    <mergeCell ref="C60:C63"/>
    <mergeCell ref="D76:D79"/>
    <mergeCell ref="K76:K78"/>
    <mergeCell ref="L76:L79"/>
    <mergeCell ref="B64:B67"/>
    <mergeCell ref="C64:C67"/>
    <mergeCell ref="D80:D83"/>
    <mergeCell ref="K80:K82"/>
    <mergeCell ref="L80:L83"/>
    <mergeCell ref="B68:B71"/>
    <mergeCell ref="C68:C71"/>
    <mergeCell ref="D84:D87"/>
    <mergeCell ref="K84:K86"/>
    <mergeCell ref="L84:L87"/>
    <mergeCell ref="B72:B75"/>
    <mergeCell ref="C72:C75"/>
    <mergeCell ref="D88:D91"/>
    <mergeCell ref="K88:K90"/>
    <mergeCell ref="L88:L91"/>
    <mergeCell ref="B76:B79"/>
    <mergeCell ref="C76:C79"/>
    <mergeCell ref="D92:D95"/>
    <mergeCell ref="K92:K94"/>
    <mergeCell ref="L92:L95"/>
    <mergeCell ref="B80:B83"/>
    <mergeCell ref="C80:C83"/>
    <mergeCell ref="D96:D99"/>
    <mergeCell ref="K96:K98"/>
    <mergeCell ref="L96:L99"/>
    <mergeCell ref="B84:B87"/>
    <mergeCell ref="C84:C87"/>
    <mergeCell ref="D100:D103"/>
    <mergeCell ref="K100:K102"/>
    <mergeCell ref="L100:L103"/>
    <mergeCell ref="B88:B91"/>
    <mergeCell ref="C88:C91"/>
    <mergeCell ref="D104:D107"/>
    <mergeCell ref="K104:K106"/>
    <mergeCell ref="L104:L107"/>
    <mergeCell ref="B92:B95"/>
    <mergeCell ref="C92:C95"/>
    <mergeCell ref="D108:D111"/>
    <mergeCell ref="K108:K110"/>
    <mergeCell ref="L108:L111"/>
    <mergeCell ref="B96:B99"/>
    <mergeCell ref="C96:C99"/>
    <mergeCell ref="D112:D115"/>
    <mergeCell ref="K112:K114"/>
    <mergeCell ref="L112:L115"/>
    <mergeCell ref="B100:B103"/>
    <mergeCell ref="C100:C103"/>
    <mergeCell ref="D116:D119"/>
    <mergeCell ref="K116:K118"/>
    <mergeCell ref="L116:L119"/>
    <mergeCell ref="B104:B107"/>
    <mergeCell ref="C104:C107"/>
    <mergeCell ref="D120:D123"/>
    <mergeCell ref="K120:K122"/>
    <mergeCell ref="L120:L123"/>
    <mergeCell ref="B108:B111"/>
    <mergeCell ref="C108:C111"/>
    <mergeCell ref="D124:D127"/>
    <mergeCell ref="K124:K126"/>
    <mergeCell ref="L124:L127"/>
    <mergeCell ref="B112:B115"/>
    <mergeCell ref="C112:C115"/>
    <mergeCell ref="D128:D131"/>
    <mergeCell ref="K128:K130"/>
    <mergeCell ref="L128:L131"/>
    <mergeCell ref="B116:B119"/>
    <mergeCell ref="C116:C119"/>
    <mergeCell ref="D132:D135"/>
    <mergeCell ref="K132:K134"/>
    <mergeCell ref="L132:L135"/>
    <mergeCell ref="B120:B123"/>
    <mergeCell ref="C120:C123"/>
    <mergeCell ref="D136:D139"/>
    <mergeCell ref="K136:K138"/>
    <mergeCell ref="L136:L139"/>
    <mergeCell ref="B124:B127"/>
    <mergeCell ref="C124:C127"/>
    <mergeCell ref="D140:D143"/>
    <mergeCell ref="K140:K142"/>
    <mergeCell ref="L140:L143"/>
    <mergeCell ref="B128:B131"/>
    <mergeCell ref="C128:C131"/>
    <mergeCell ref="D144:D147"/>
    <mergeCell ref="K144:K146"/>
    <mergeCell ref="L144:L147"/>
    <mergeCell ref="B132:B135"/>
    <mergeCell ref="C132:C135"/>
    <mergeCell ref="D148:D151"/>
    <mergeCell ref="K148:K150"/>
    <mergeCell ref="L148:L151"/>
    <mergeCell ref="B136:B139"/>
    <mergeCell ref="C136:C139"/>
    <mergeCell ref="D152:D155"/>
    <mergeCell ref="K152:K154"/>
    <mergeCell ref="L152:L155"/>
    <mergeCell ref="B140:B143"/>
    <mergeCell ref="C140:C143"/>
    <mergeCell ref="D156:D159"/>
    <mergeCell ref="K156:K158"/>
    <mergeCell ref="L156:L159"/>
    <mergeCell ref="B144:B147"/>
    <mergeCell ref="C144:C147"/>
    <mergeCell ref="D160:D163"/>
    <mergeCell ref="K160:K162"/>
    <mergeCell ref="L160:L163"/>
    <mergeCell ref="B148:B151"/>
    <mergeCell ref="C148:C151"/>
    <mergeCell ref="D164:D167"/>
    <mergeCell ref="K164:K166"/>
    <mergeCell ref="L164:L167"/>
    <mergeCell ref="B152:B155"/>
    <mergeCell ref="C152:C155"/>
    <mergeCell ref="D168:D171"/>
    <mergeCell ref="K168:K170"/>
    <mergeCell ref="L168:L171"/>
    <mergeCell ref="B156:B159"/>
    <mergeCell ref="C156:C159"/>
    <mergeCell ref="D172:D175"/>
    <mergeCell ref="K172:K174"/>
    <mergeCell ref="L172:L175"/>
    <mergeCell ref="B160:B163"/>
    <mergeCell ref="C160:C163"/>
    <mergeCell ref="D176:D179"/>
    <mergeCell ref="K176:K178"/>
    <mergeCell ref="L176:L179"/>
    <mergeCell ref="B164:B167"/>
    <mergeCell ref="C164:C167"/>
    <mergeCell ref="D180:D183"/>
    <mergeCell ref="K180:K182"/>
    <mergeCell ref="L180:L183"/>
    <mergeCell ref="B168:B171"/>
    <mergeCell ref="C168:C171"/>
    <mergeCell ref="D184:D187"/>
    <mergeCell ref="K184:K186"/>
    <mergeCell ref="L184:L187"/>
    <mergeCell ref="B172:B175"/>
    <mergeCell ref="C172:C175"/>
    <mergeCell ref="D188:D191"/>
    <mergeCell ref="K188:K190"/>
    <mergeCell ref="L188:L191"/>
    <mergeCell ref="B176:B179"/>
    <mergeCell ref="C176:C179"/>
    <mergeCell ref="D192:D195"/>
    <mergeCell ref="K192:K194"/>
    <mergeCell ref="L192:L195"/>
    <mergeCell ref="B180:B183"/>
    <mergeCell ref="C180:C183"/>
    <mergeCell ref="D196:D199"/>
    <mergeCell ref="K196:K198"/>
    <mergeCell ref="L196:L199"/>
    <mergeCell ref="B184:B187"/>
    <mergeCell ref="C184:C187"/>
    <mergeCell ref="D200:D203"/>
    <mergeCell ref="K200:K202"/>
    <mergeCell ref="L200:L203"/>
    <mergeCell ref="B188:B191"/>
    <mergeCell ref="C188:C191"/>
    <mergeCell ref="D204:D207"/>
    <mergeCell ref="K204:K206"/>
    <mergeCell ref="L204:L207"/>
    <mergeCell ref="B192:B195"/>
    <mergeCell ref="C192:C195"/>
    <mergeCell ref="D208:D211"/>
    <mergeCell ref="K208:K210"/>
    <mergeCell ref="L208:L211"/>
    <mergeCell ref="B196:B199"/>
    <mergeCell ref="C196:C199"/>
    <mergeCell ref="D212:D215"/>
    <mergeCell ref="K212:K214"/>
    <mergeCell ref="L212:L215"/>
    <mergeCell ref="B200:B203"/>
    <mergeCell ref="C200:C203"/>
    <mergeCell ref="D216:D219"/>
    <mergeCell ref="K216:K218"/>
    <mergeCell ref="L216:L219"/>
    <mergeCell ref="B204:B207"/>
    <mergeCell ref="C204:C207"/>
    <mergeCell ref="D220:D223"/>
    <mergeCell ref="K220:K222"/>
    <mergeCell ref="L220:L223"/>
    <mergeCell ref="B208:B211"/>
    <mergeCell ref="C208:C211"/>
    <mergeCell ref="D224:D227"/>
    <mergeCell ref="K224:K226"/>
    <mergeCell ref="L224:L227"/>
    <mergeCell ref="B212:B215"/>
    <mergeCell ref="C212:C215"/>
    <mergeCell ref="D228:D231"/>
    <mergeCell ref="K228:K230"/>
    <mergeCell ref="L228:L231"/>
    <mergeCell ref="B216:B219"/>
    <mergeCell ref="C216:C219"/>
    <mergeCell ref="D232:D235"/>
    <mergeCell ref="K232:K234"/>
    <mergeCell ref="L232:L235"/>
    <mergeCell ref="B220:B223"/>
    <mergeCell ref="C220:C223"/>
    <mergeCell ref="D236:D239"/>
    <mergeCell ref="K236:K238"/>
    <mergeCell ref="L236:L239"/>
    <mergeCell ref="B224:B227"/>
    <mergeCell ref="C224:C227"/>
    <mergeCell ref="D240:D243"/>
    <mergeCell ref="K240:K242"/>
    <mergeCell ref="L240:L243"/>
    <mergeCell ref="B228:B231"/>
    <mergeCell ref="C228:C231"/>
    <mergeCell ref="D244:D247"/>
    <mergeCell ref="K244:K246"/>
    <mergeCell ref="L244:L247"/>
    <mergeCell ref="B232:B235"/>
    <mergeCell ref="C232:C235"/>
    <mergeCell ref="D248:D251"/>
    <mergeCell ref="K248:K250"/>
    <mergeCell ref="L248:L251"/>
    <mergeCell ref="B236:B239"/>
    <mergeCell ref="C236:C239"/>
    <mergeCell ref="D252:D255"/>
    <mergeCell ref="K252:K254"/>
    <mergeCell ref="L252:L255"/>
    <mergeCell ref="B240:B243"/>
    <mergeCell ref="C240:C243"/>
    <mergeCell ref="D256:D259"/>
    <mergeCell ref="K256:K258"/>
    <mergeCell ref="L256:L259"/>
    <mergeCell ref="B244:B247"/>
    <mergeCell ref="C244:C247"/>
    <mergeCell ref="L276:L279"/>
    <mergeCell ref="K260:K262"/>
    <mergeCell ref="L260:L263"/>
    <mergeCell ref="B248:B251"/>
    <mergeCell ref="C248:C251"/>
    <mergeCell ref="D264:D267"/>
    <mergeCell ref="K264:K266"/>
    <mergeCell ref="L264:L267"/>
    <mergeCell ref="B252:B255"/>
    <mergeCell ref="C252:C255"/>
    <mergeCell ref="L268:L271"/>
    <mergeCell ref="B272:B275"/>
    <mergeCell ref="C272:C275"/>
    <mergeCell ref="D272:D275"/>
    <mergeCell ref="K272:K274"/>
    <mergeCell ref="B268:B271"/>
    <mergeCell ref="C268:C271"/>
    <mergeCell ref="B260:B263"/>
    <mergeCell ref="C260:C263"/>
    <mergeCell ref="D260:D263"/>
    <mergeCell ref="B284:B287"/>
    <mergeCell ref="D280:D283"/>
    <mergeCell ref="K280:K282"/>
    <mergeCell ref="K268:K270"/>
    <mergeCell ref="K276:K278"/>
    <mergeCell ref="K284:K286"/>
    <mergeCell ref="L284:L287"/>
    <mergeCell ref="C280:C283"/>
    <mergeCell ref="C264:C267"/>
    <mergeCell ref="B256:B259"/>
    <mergeCell ref="C256:C259"/>
    <mergeCell ref="B276:B279"/>
    <mergeCell ref="C276:C279"/>
    <mergeCell ref="D276:D279"/>
    <mergeCell ref="D268:D271"/>
    <mergeCell ref="J298:L298"/>
    <mergeCell ref="A301:D301"/>
    <mergeCell ref="J301:M301"/>
    <mergeCell ref="L292:L295"/>
    <mergeCell ref="B288:B291"/>
    <mergeCell ref="C288:C291"/>
    <mergeCell ref="D288:D291"/>
    <mergeCell ref="K292:K294"/>
    <mergeCell ref="B304:C304"/>
    <mergeCell ref="B292:B295"/>
    <mergeCell ref="C292:C295"/>
    <mergeCell ref="D292:D295"/>
    <mergeCell ref="A298:D298"/>
    <mergeCell ref="B264:B267"/>
    <mergeCell ref="B280:B283"/>
    <mergeCell ref="C284:C287"/>
    <mergeCell ref="D284:D287"/>
  </mergeCells>
  <pageMargins left="0" right="0.11811023622047245" top="0.35433070866141736" bottom="0.35433070866141736" header="0.31496062992125984" footer="0.31496062992125984"/>
  <pageSetup paperSize="9" scale="46" fitToHeight="6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3.7109375" style="1308" customWidth="1"/>
    <col min="2" max="2" width="44.710937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42.28515625" style="1308" customWidth="1"/>
    <col min="15" max="16384" width="9.140625" style="1308"/>
  </cols>
  <sheetData>
    <row r="1" spans="1:14" ht="65.25" customHeight="1" x14ac:dyDescent="0.25">
      <c r="B1" s="1363" t="s">
        <v>827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826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100</v>
      </c>
      <c r="L8" s="1341">
        <f>(K8+K11)/2</f>
        <v>100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77.8</v>
      </c>
      <c r="I9" s="1319">
        <v>77.8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100</v>
      </c>
      <c r="J10" s="1319">
        <f>IF(I10/H10*100&gt;100,100,I10/H10*100)</f>
        <v>100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44</v>
      </c>
      <c r="I11" s="1348">
        <v>48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(J12+J13+J14)/2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>
        <v>0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hidden="1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(J44+J45+J46)/2</f>
        <v>#DIV/0!</v>
      </c>
      <c r="L44" s="1341" t="e">
        <f>(K44+K47)/2</f>
        <v>#DIV/0!</v>
      </c>
      <c r="M44" s="1331"/>
      <c r="N44" s="1330"/>
    </row>
    <row r="45" spans="1:14" ht="75.95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120" hidden="1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 t="e">
        <f>IF(I46/H46*100&gt;100,100,I46/H46*100)</f>
        <v>#DIV/0!</v>
      </c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100</v>
      </c>
      <c r="L56" s="1341">
        <f>(K56+K59)/2</f>
        <v>100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77.8</v>
      </c>
      <c r="I57" s="1319">
        <v>77.8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100</v>
      </c>
      <c r="J58" s="1319">
        <f>IF(I58/H58*100&gt;100,100,I58/H58*100)</f>
        <v>100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341</v>
      </c>
      <c r="I59" s="1348">
        <v>341</v>
      </c>
      <c r="J59" s="1319">
        <f>IF(I59/H59*100&gt;100,100,I59/H59*100)</f>
        <v>100</v>
      </c>
      <c r="K59" s="1319">
        <f>J59</f>
        <v>100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(J68+J69+J70)/3</f>
        <v>100</v>
      </c>
      <c r="L68" s="1341">
        <f>(K68+K71)/2</f>
        <v>92.5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86.4</v>
      </c>
      <c r="I69" s="1319">
        <v>86.4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>
        <v>100</v>
      </c>
      <c r="I70" s="1334">
        <v>100</v>
      </c>
      <c r="J70" s="1319">
        <f>IF(I70/H70*100&gt;100,100,I70/H70*100)</f>
        <v>100</v>
      </c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4</v>
      </c>
      <c r="I71" s="1348">
        <v>3.4</v>
      </c>
      <c r="J71" s="1319">
        <f>IF(I71/H71*100&gt;100,100,I71/H71*100)</f>
        <v>85</v>
      </c>
      <c r="K71" s="1319">
        <f>J71</f>
        <v>85</v>
      </c>
      <c r="L71" s="1321"/>
      <c r="M71" s="1331"/>
      <c r="N71" s="1319"/>
    </row>
    <row r="72" spans="1:14" ht="75.95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>
        <v>100</v>
      </c>
      <c r="I72" s="1319">
        <v>100</v>
      </c>
      <c r="J72" s="1319">
        <f>IF(I72/H72*100&gt;100,100,I72/H72*100)</f>
        <v>100</v>
      </c>
      <c r="K72" s="1342">
        <f>(J72+J73+J74)/2</f>
        <v>100</v>
      </c>
      <c r="L72" s="1341">
        <f>(K72+K75)/2</f>
        <v>100</v>
      </c>
      <c r="M72" s="1331"/>
      <c r="N72" s="1330"/>
    </row>
    <row r="73" spans="1:14" ht="75.95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>
        <v>90</v>
      </c>
      <c r="I73" s="1319">
        <v>90</v>
      </c>
      <c r="J73" s="1319">
        <f>IF(I73/H73*100&gt;100,100,I73/H73*100)</f>
        <v>100</v>
      </c>
      <c r="K73" s="1340"/>
      <c r="L73" s="1332"/>
      <c r="M73" s="1331"/>
      <c r="N73" s="1330"/>
    </row>
    <row r="74" spans="1:14" ht="90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>
        <v>1</v>
      </c>
      <c r="I75" s="1348">
        <v>1</v>
      </c>
      <c r="J75" s="1319">
        <f>IF(I75/H75*100&gt;100,100,I75/H75*100)</f>
        <v>100</v>
      </c>
      <c r="K75" s="1319">
        <f>J75</f>
        <v>100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hidden="1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/>
      <c r="I108" s="1319"/>
      <c r="J108" s="1319" t="e">
        <f>IF(I108/H108*100&gt;100,100,I108/H108*100)</f>
        <v>#DIV/0!</v>
      </c>
      <c r="K108" s="1342" t="e">
        <f>(J108+J109+J110)/2</f>
        <v>#DIV/0!</v>
      </c>
      <c r="L108" s="1341" t="e">
        <f>(K108+K111)/2</f>
        <v>#DIV/0!</v>
      </c>
      <c r="M108" s="1331"/>
      <c r="N108" s="1330"/>
    </row>
    <row r="109" spans="1:14" ht="75.95" hidden="1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/>
      <c r="I109" s="1319"/>
      <c r="J109" s="1319" t="e">
        <f>IF(I109/H109*100&gt;100,100,I109/H109*100)</f>
        <v>#DIV/0!</v>
      </c>
      <c r="K109" s="1340"/>
      <c r="L109" s="1332"/>
      <c r="M109" s="1331"/>
      <c r="N109" s="1330"/>
    </row>
    <row r="110" spans="1:14" ht="90" hidden="1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hidden="1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/>
      <c r="I111" s="1348"/>
      <c r="J111" s="1319" t="e">
        <f>IF(I111/H111*100&gt;100,100,I111/H111*100)</f>
        <v>#DIV/0!</v>
      </c>
      <c r="K111" s="1319" t="e">
        <f>J111</f>
        <v>#DIV/0!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99.533333333333346</v>
      </c>
      <c r="L120" s="1341">
        <f>(K120+K123)/2</f>
        <v>98.873809523809527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89</v>
      </c>
      <c r="I121" s="1319">
        <v>89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98.6</v>
      </c>
      <c r="J122" s="1319">
        <f>IF(I122/H122*100&gt;100,100,I122/H122*100)</f>
        <v>98.6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336</v>
      </c>
      <c r="I123" s="1348">
        <v>330</v>
      </c>
      <c r="J123" s="1319">
        <f>IF(I123/H123*100&gt;100,100,I123/H123*100)</f>
        <v>98.214285714285708</v>
      </c>
      <c r="K123" s="1319">
        <f>J123</f>
        <v>98.214285714285708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>
        <v>100</v>
      </c>
      <c r="I132" s="1319">
        <v>100</v>
      </c>
      <c r="J132" s="1319">
        <f>IF(I132/H132*100&gt;100,100,I132/H132*100)</f>
        <v>100</v>
      </c>
      <c r="K132" s="1342">
        <f>(J132+J133+J134)/2</f>
        <v>100</v>
      </c>
      <c r="L132" s="1341">
        <f>(K132+K135)/2</f>
        <v>100</v>
      </c>
      <c r="M132" s="1331"/>
      <c r="N132" s="1330"/>
    </row>
    <row r="133" spans="1:14" ht="75.95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>
        <v>87.5</v>
      </c>
      <c r="I133" s="1319">
        <v>87.5</v>
      </c>
      <c r="J133" s="1319">
        <f>IF(I133/H133*100&gt;100,100,I133/H133*100)</f>
        <v>100</v>
      </c>
      <c r="K133" s="1340"/>
      <c r="L133" s="1332"/>
      <c r="M133" s="1331"/>
      <c r="N133" s="1330"/>
    </row>
    <row r="134" spans="1:14" ht="90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>
        <v>1</v>
      </c>
      <c r="I135" s="1348">
        <v>1</v>
      </c>
      <c r="J135" s="1319">
        <f>IF(I135/H135*100&gt;100,100,I135/H135*100)</f>
        <v>100</v>
      </c>
      <c r="K135" s="1319">
        <f>J135</f>
        <v>100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>
        <v>100</v>
      </c>
      <c r="I140" s="1319">
        <v>100</v>
      </c>
      <c r="J140" s="1319">
        <f>IF(I140/H140*100&gt;100,100,I140/H140*100)</f>
        <v>100</v>
      </c>
      <c r="K140" s="1342">
        <f>(J140+J141+J142)/3</f>
        <v>100</v>
      </c>
      <c r="L140" s="1341">
        <f>(K140+K143)/2</f>
        <v>100</v>
      </c>
      <c r="M140" s="1331"/>
      <c r="N140" s="1330"/>
    </row>
    <row r="141" spans="1:14" ht="75.95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>
        <v>100</v>
      </c>
      <c r="I141" s="1319">
        <v>100</v>
      </c>
      <c r="J141" s="1319">
        <f>IF(I141/H141*100&gt;100,100,I141/H141*100)</f>
        <v>100</v>
      </c>
      <c r="K141" s="1340"/>
      <c r="L141" s="1332"/>
      <c r="M141" s="1331"/>
      <c r="N141" s="1330"/>
    </row>
    <row r="142" spans="1:14" ht="80.099999999999994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>
        <v>100</v>
      </c>
      <c r="I142" s="1334">
        <v>100</v>
      </c>
      <c r="J142" s="1319">
        <f>IF(I142/H142*100&gt;100,100,I142/H142*100)</f>
        <v>100</v>
      </c>
      <c r="K142" s="1333"/>
      <c r="L142" s="1332"/>
      <c r="M142" s="1331"/>
      <c r="N142" s="1330"/>
    </row>
    <row r="143" spans="1:14" ht="33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>
        <v>1</v>
      </c>
      <c r="I143" s="1348">
        <v>1</v>
      </c>
      <c r="J143" s="1319">
        <f>IF(I143/H143*100&gt;100,100,I143/H143*100)</f>
        <v>100</v>
      </c>
      <c r="K143" s="1319">
        <f>J143</f>
        <v>100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hidden="1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(J180+J181+J182)/2</f>
        <v>#DIV/0!</v>
      </c>
      <c r="L180" s="1341" t="e">
        <f>(K180+K183)/2</f>
        <v>#DIV/0!</v>
      </c>
      <c r="M180" s="1331"/>
      <c r="N180" s="1330"/>
    </row>
    <row r="181" spans="1:14" ht="75.95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100</v>
      </c>
      <c r="L192" s="1341">
        <f>(K192+K195)/2</f>
        <v>100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55</v>
      </c>
      <c r="I195" s="1348">
        <v>57</v>
      </c>
      <c r="J195" s="1319">
        <f>IF(I195/H195*100&gt;100,100,I195/H195*100)</f>
        <v>100</v>
      </c>
      <c r="K195" s="1319">
        <f>J195</f>
        <v>100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>
        <v>5.9</v>
      </c>
      <c r="I268" s="1319">
        <v>6</v>
      </c>
      <c r="J268" s="1319">
        <f>IF(I268/H268*100&gt;100,100,I268/H268*100)</f>
        <v>100</v>
      </c>
      <c r="K268" s="1342">
        <f>(J268+J269+J270)/2</f>
        <v>100</v>
      </c>
      <c r="L268" s="1341">
        <f>(K268+K271)/2</f>
        <v>99.588888888888889</v>
      </c>
      <c r="M268" s="1331"/>
      <c r="N268" s="1330"/>
    </row>
    <row r="269" spans="1:14" ht="80.099999999999994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>
        <v>6.7</v>
      </c>
      <c r="I269" s="1319">
        <v>11.4</v>
      </c>
      <c r="J269" s="1319">
        <f>IF(I269/H269*100&gt;100,100,I269/H269*100)</f>
        <v>100</v>
      </c>
      <c r="K269" s="1340"/>
      <c r="L269" s="1332"/>
      <c r="M269" s="1331"/>
      <c r="N269" s="1330"/>
    </row>
    <row r="270" spans="1:14" ht="80.099999999999994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/>
      <c r="K270" s="1333"/>
      <c r="L270" s="1332"/>
      <c r="M270" s="1331"/>
      <c r="N270" s="1330"/>
    </row>
    <row r="271" spans="1:14" ht="33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>
        <v>4500</v>
      </c>
      <c r="I271" s="1322">
        <v>4463</v>
      </c>
      <c r="J271" s="1319">
        <f>IF(I271/H271*100&gt;100,100,I271/H271*100)</f>
        <v>99.177777777777777</v>
      </c>
      <c r="K271" s="1319">
        <f>J271</f>
        <v>99.177777777777777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12.7</v>
      </c>
      <c r="I276" s="1319">
        <v>12.8</v>
      </c>
      <c r="J276" s="1319">
        <f>IF(I276/H276*100&gt;100,100,I276/H276*100)</f>
        <v>100</v>
      </c>
      <c r="K276" s="1342">
        <f>(J276+J277+J278)/3</f>
        <v>100</v>
      </c>
      <c r="L276" s="1341">
        <f>(K276+K279)/2</f>
        <v>99.295273348519373</v>
      </c>
      <c r="M276" s="1331"/>
      <c r="N276" s="1330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8.3000000000000007</v>
      </c>
      <c r="I277" s="1319">
        <v>14.3</v>
      </c>
      <c r="J277" s="1319">
        <f>IF(I277/H277*100&gt;100,100,I277/H277*100)</f>
        <v>100</v>
      </c>
      <c r="K277" s="1340"/>
      <c r="L277" s="1332"/>
      <c r="M277" s="1331"/>
      <c r="N277" s="1330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100</v>
      </c>
      <c r="I278" s="1334">
        <v>100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14048</v>
      </c>
      <c r="I279" s="1322">
        <v>13850</v>
      </c>
      <c r="J279" s="1319">
        <f>IF(I279/H279*100&gt;100,100,I279/H279*100)</f>
        <v>98.590546697038732</v>
      </c>
      <c r="K279" s="1319">
        <f>J279</f>
        <v>98.590546697038732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16.899999999999999</v>
      </c>
      <c r="I280" s="1319">
        <v>17</v>
      </c>
      <c r="J280" s="1319">
        <f>IF(I280/H280*100&gt;100,100,I280/H280*100)</f>
        <v>100</v>
      </c>
      <c r="K280" s="1342">
        <f>(J280+J281+J282)/3</f>
        <v>100</v>
      </c>
      <c r="L280" s="1341">
        <f>(K280+K283)/2</f>
        <v>98.893768644348683</v>
      </c>
      <c r="M280" s="1331"/>
      <c r="N280" s="1378" t="s">
        <v>825</v>
      </c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6.7</v>
      </c>
      <c r="I281" s="1319">
        <v>8.3000000000000007</v>
      </c>
      <c r="J281" s="1319">
        <f>IF(I281/H281*100&gt;100,100,I281/H281*100)</f>
        <v>100</v>
      </c>
      <c r="K281" s="1340"/>
      <c r="L281" s="1332"/>
      <c r="M281" s="1331"/>
      <c r="N281" s="1377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55</v>
      </c>
      <c r="I282" s="1334">
        <v>55</v>
      </c>
      <c r="J282" s="1319">
        <f>IF(I282/H282*100&gt;100,100,I282/H282*100)</f>
        <v>100</v>
      </c>
      <c r="K282" s="1333"/>
      <c r="L282" s="1332"/>
      <c r="M282" s="1331"/>
      <c r="N282" s="1377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12068</v>
      </c>
      <c r="I283" s="1322">
        <v>11801</v>
      </c>
      <c r="J283" s="1319">
        <f>IF(I283/H283*100&gt;100,100,I283/H283*100)</f>
        <v>97.787537288697379</v>
      </c>
      <c r="K283" s="1319">
        <f>J283</f>
        <v>97.787537288697379</v>
      </c>
      <c r="L283" s="1321"/>
      <c r="M283" s="1331"/>
      <c r="N283" s="1376"/>
    </row>
    <row r="284" spans="1:14" ht="80.099999999999994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>
        <v>2</v>
      </c>
      <c r="I284" s="1319">
        <v>2</v>
      </c>
      <c r="J284" s="1319">
        <f>IF(I284/H284*100&gt;100,100,I284/H284*100)</f>
        <v>100</v>
      </c>
      <c r="K284" s="1342">
        <f>(J284+J285+J286)/2</f>
        <v>100</v>
      </c>
      <c r="L284" s="1341">
        <f>(K284+K287)/2</f>
        <v>99.019607843137251</v>
      </c>
      <c r="M284" s="1331"/>
      <c r="N284" s="1330"/>
    </row>
    <row r="285" spans="1:14" ht="80.099999999999994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/>
      <c r="K285" s="1340"/>
      <c r="L285" s="1332"/>
      <c r="M285" s="1331"/>
      <c r="N285" s="1330"/>
    </row>
    <row r="286" spans="1:14" ht="80.099999999999994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>
        <v>100</v>
      </c>
      <c r="I286" s="1334">
        <v>100</v>
      </c>
      <c r="J286" s="1319">
        <f>IF(I286/H286*100&gt;100,100,I286/H286*100)</f>
        <v>100</v>
      </c>
      <c r="K286" s="1333"/>
      <c r="L286" s="1332"/>
      <c r="M286" s="1331"/>
      <c r="N286" s="1330"/>
    </row>
    <row r="287" spans="1:14" ht="33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>
        <v>765</v>
      </c>
      <c r="I287" s="1322">
        <v>750</v>
      </c>
      <c r="J287" s="1319">
        <f>IF(I287/H287*100&gt;100,100,I287/H287*100)</f>
        <v>98.039215686274503</v>
      </c>
      <c r="K287" s="1319">
        <f>J287</f>
        <v>98.039215686274503</v>
      </c>
      <c r="L287" s="1321"/>
      <c r="M287" s="1331"/>
      <c r="N287" s="1319"/>
    </row>
    <row r="288" spans="1:14" ht="80.099999999999994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>
        <v>1.7</v>
      </c>
      <c r="I288" s="1319">
        <v>1.7</v>
      </c>
      <c r="J288" s="1319">
        <f>IF(I288/H288*100&gt;100,100,I288/H288*100)</f>
        <v>100</v>
      </c>
      <c r="K288" s="1342">
        <f>(J288+J289+J290)/2</f>
        <v>100</v>
      </c>
      <c r="L288" s="1341">
        <f>(K288+K291)/2</f>
        <v>97.018678160919535</v>
      </c>
      <c r="M288" s="1331"/>
      <c r="N288" s="1330"/>
    </row>
    <row r="289" spans="1:14" ht="80.099999999999994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/>
      <c r="I289" s="1319"/>
      <c r="J289" s="1319"/>
      <c r="K289" s="1340"/>
      <c r="L289" s="1332"/>
      <c r="M289" s="1331"/>
      <c r="N289" s="1330"/>
    </row>
    <row r="290" spans="1:14" ht="80.099999999999994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>
        <v>100</v>
      </c>
      <c r="I290" s="1334">
        <v>100</v>
      </c>
      <c r="J290" s="1319">
        <f>IF(I290/H290*100&gt;100,100,I290/H290*100)</f>
        <v>100</v>
      </c>
      <c r="K290" s="1333"/>
      <c r="L290" s="1332"/>
      <c r="M290" s="1331"/>
      <c r="N290" s="1330"/>
    </row>
    <row r="291" spans="1:14" ht="27.75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>
        <v>1392</v>
      </c>
      <c r="I291" s="1322">
        <v>1309</v>
      </c>
      <c r="J291" s="1319">
        <f>IF(I291/H291*100&gt;100,100,I291/H291*100)</f>
        <v>94.037356321839084</v>
      </c>
      <c r="K291" s="1319">
        <f>J291</f>
        <v>94.037356321839084</v>
      </c>
      <c r="L291" s="1321"/>
      <c r="M291" s="1331"/>
      <c r="N291" s="1319"/>
    </row>
    <row r="292" spans="1:14" ht="80.099999999999994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>
        <v>2.5</v>
      </c>
      <c r="I292" s="1319">
        <v>2.5</v>
      </c>
      <c r="J292" s="1319">
        <f>IF(I292/H292*100&gt;100,100,I292/H292*100)</f>
        <v>100</v>
      </c>
      <c r="K292" s="1342">
        <f>(J292+J293+J294)/2</f>
        <v>100</v>
      </c>
      <c r="L292" s="1341">
        <f>(K292+K295)/2</f>
        <v>99.635416666666657</v>
      </c>
      <c r="M292" s="1331"/>
      <c r="N292" s="1330"/>
    </row>
    <row r="293" spans="1:14" ht="80.099999999999994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/>
      <c r="K293" s="1340"/>
      <c r="L293" s="1332"/>
      <c r="M293" s="1331"/>
      <c r="N293" s="1330"/>
    </row>
    <row r="294" spans="1:14" ht="80.099999999999994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>
        <v>100</v>
      </c>
      <c r="I294" s="1334">
        <v>100</v>
      </c>
      <c r="J294" s="1319">
        <f>IF(I294/H294*100&gt;100,100,I294/H294*100)</f>
        <v>100</v>
      </c>
      <c r="K294" s="1333"/>
      <c r="L294" s="1332"/>
      <c r="M294" s="1331"/>
      <c r="N294" s="1330"/>
    </row>
    <row r="295" spans="1:14" ht="43.5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>
        <v>960</v>
      </c>
      <c r="I295" s="1322">
        <v>953</v>
      </c>
      <c r="J295" s="1319">
        <f>IF(I295/H295*100&gt;100,100,I295/H295*100)</f>
        <v>99.270833333333329</v>
      </c>
      <c r="K295" s="1319">
        <f>J295</f>
        <v>99.270833333333329</v>
      </c>
      <c r="L295" s="1321"/>
      <c r="M295" s="1320"/>
      <c r="N295" s="1319"/>
    </row>
    <row r="296" spans="1:14" x14ac:dyDescent="0.25">
      <c r="A296" s="1311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6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M3"/>
  <mergeCells count="374">
    <mergeCell ref="K32:K34"/>
    <mergeCell ref="L32:L35"/>
    <mergeCell ref="K48:K50"/>
    <mergeCell ref="N280:N283"/>
    <mergeCell ref="D24:D27"/>
    <mergeCell ref="K24:K26"/>
    <mergeCell ref="L24:L27"/>
    <mergeCell ref="K12:K14"/>
    <mergeCell ref="L12:L15"/>
    <mergeCell ref="D20:D23"/>
    <mergeCell ref="K20:K22"/>
    <mergeCell ref="L272:L275"/>
    <mergeCell ref="L280:L283"/>
    <mergeCell ref="B4:B7"/>
    <mergeCell ref="C4:C7"/>
    <mergeCell ref="D4:D7"/>
    <mergeCell ref="K4:K6"/>
    <mergeCell ref="L4:L7"/>
    <mergeCell ref="L8:L11"/>
    <mergeCell ref="B12:B15"/>
    <mergeCell ref="K40:K42"/>
    <mergeCell ref="L40:L43"/>
    <mergeCell ref="K28:K30"/>
    <mergeCell ref="L28:L31"/>
    <mergeCell ref="K16:K18"/>
    <mergeCell ref="L16:L19"/>
    <mergeCell ref="B32:B35"/>
    <mergeCell ref="C32:C35"/>
    <mergeCell ref="D32:D35"/>
    <mergeCell ref="C24:C27"/>
    <mergeCell ref="L20:L23"/>
    <mergeCell ref="B16:B19"/>
    <mergeCell ref="C12:C15"/>
    <mergeCell ref="D12:D15"/>
    <mergeCell ref="B28:B31"/>
    <mergeCell ref="C28:C31"/>
    <mergeCell ref="D28:D31"/>
    <mergeCell ref="D16:D19"/>
    <mergeCell ref="C16:C19"/>
    <mergeCell ref="D40:D43"/>
    <mergeCell ref="B1:N1"/>
    <mergeCell ref="B8:B11"/>
    <mergeCell ref="C8:C11"/>
    <mergeCell ref="D8:D11"/>
    <mergeCell ref="K8:K10"/>
    <mergeCell ref="M8:M295"/>
    <mergeCell ref="B20:B23"/>
    <mergeCell ref="C20:C23"/>
    <mergeCell ref="B24:B27"/>
    <mergeCell ref="C48:C51"/>
    <mergeCell ref="D48:D51"/>
    <mergeCell ref="L48:L51"/>
    <mergeCell ref="B36:B39"/>
    <mergeCell ref="C36:C39"/>
    <mergeCell ref="D36:D39"/>
    <mergeCell ref="K36:K38"/>
    <mergeCell ref="L36:L39"/>
    <mergeCell ref="B40:B43"/>
    <mergeCell ref="C40:C43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B256:B259"/>
    <mergeCell ref="C256:C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L260:L263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D256:D259"/>
    <mergeCell ref="K284:K286"/>
    <mergeCell ref="L284:L287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80:K282"/>
    <mergeCell ref="K272:K274"/>
    <mergeCell ref="B260:B263"/>
    <mergeCell ref="C260:C263"/>
    <mergeCell ref="D260:D263"/>
    <mergeCell ref="K260:K262"/>
    <mergeCell ref="B264:B267"/>
    <mergeCell ref="C264:C267"/>
    <mergeCell ref="B284:B287"/>
    <mergeCell ref="D280:D283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C284:C287"/>
    <mergeCell ref="D284:D287"/>
    <mergeCell ref="A4:A295"/>
    <mergeCell ref="J301:M301"/>
    <mergeCell ref="L292:L295"/>
    <mergeCell ref="B288:B291"/>
    <mergeCell ref="C288:C291"/>
    <mergeCell ref="D288:D291"/>
    <mergeCell ref="K288:K290"/>
    <mergeCell ref="K292:K294"/>
    <mergeCell ref="B304:C304"/>
    <mergeCell ref="B292:B295"/>
    <mergeCell ref="C292:C295"/>
    <mergeCell ref="D292:D295"/>
    <mergeCell ref="A298:D298"/>
    <mergeCell ref="J298:L298"/>
    <mergeCell ref="A301:D301"/>
  </mergeCells>
  <pageMargins left="0" right="0.11811023622047245" top="0.15748031496062992" bottom="0.15748031496062992" header="0.31496062992125984" footer="0.31496062992125984"/>
  <pageSetup paperSize="9" scale="42" fitToHeight="6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7.5703125" style="1308" customWidth="1"/>
    <col min="2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44.7109375" style="1308" customWidth="1"/>
    <col min="15" max="16384" width="9.140625" style="1308"/>
  </cols>
  <sheetData>
    <row r="1" spans="1:14" ht="65.25" customHeight="1" x14ac:dyDescent="0.25">
      <c r="B1" s="1363" t="s">
        <v>829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828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100</v>
      </c>
      <c r="L8" s="1341">
        <f>(K8+K11)/2</f>
        <v>100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100</v>
      </c>
      <c r="I9" s="1319">
        <v>100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100</v>
      </c>
      <c r="J10" s="1319">
        <f>IF(I10/H10*100&gt;100,100,I10/H10*100)</f>
        <v>100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22</v>
      </c>
      <c r="I11" s="1348">
        <v>22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>
        <v>100</v>
      </c>
      <c r="I12" s="1319">
        <v>100</v>
      </c>
      <c r="J12" s="1319">
        <f>IF(I12/H12*100&gt;100,100,I12/H12*100)</f>
        <v>100</v>
      </c>
      <c r="K12" s="1342">
        <f>(J12+J13+J14)/2</f>
        <v>100</v>
      </c>
      <c r="L12" s="1341">
        <f>(K12+K15)/2</f>
        <v>100</v>
      </c>
      <c r="M12" s="1331"/>
      <c r="N12" s="1330"/>
    </row>
    <row r="13" spans="1:14" ht="75.95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>
        <v>100</v>
      </c>
      <c r="I13" s="1319">
        <v>100</v>
      </c>
      <c r="J13" s="1319">
        <f>IF(I13/H13*100&gt;100,100,I13/H13*100)</f>
        <v>100</v>
      </c>
      <c r="K13" s="1340"/>
      <c r="L13" s="1332"/>
      <c r="M13" s="1331"/>
      <c r="N13" s="1330"/>
    </row>
    <row r="14" spans="1:14" ht="120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/>
      <c r="K14" s="1333"/>
      <c r="L14" s="1332"/>
      <c r="M14" s="1331"/>
      <c r="N14" s="1330"/>
    </row>
    <row r="15" spans="1:14" ht="33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>
        <v>1</v>
      </c>
      <c r="I15" s="1348">
        <v>1</v>
      </c>
      <c r="J15" s="1319">
        <f>IF(I15/H15*100&gt;100,100,I15/H15*100)</f>
        <v>100</v>
      </c>
      <c r="K15" s="1319">
        <f>J15</f>
        <v>100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>
        <v>100</v>
      </c>
      <c r="I20" s="1319">
        <v>100</v>
      </c>
      <c r="J20" s="1319">
        <f>IF(I20/H20*100&gt;100,100,I20/H20*100)</f>
        <v>100</v>
      </c>
      <c r="K20" s="1342">
        <f>(J20+J21+J22)/2</f>
        <v>100</v>
      </c>
      <c r="L20" s="1341">
        <f>(K20+K23)/2</f>
        <v>100</v>
      </c>
      <c r="M20" s="1331"/>
      <c r="N20" s="1330"/>
    </row>
    <row r="21" spans="1:14" ht="75.95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>
        <v>100</v>
      </c>
      <c r="I21" s="1319">
        <v>100</v>
      </c>
      <c r="J21" s="1319">
        <f>IF(I21/H21*100&gt;100,100,I21/H21*100)</f>
        <v>100</v>
      </c>
      <c r="K21" s="1340"/>
      <c r="L21" s="1332"/>
      <c r="M21" s="1331"/>
      <c r="N21" s="1330"/>
    </row>
    <row r="22" spans="1:14" ht="120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>
        <v>1</v>
      </c>
      <c r="I23" s="1348">
        <v>1</v>
      </c>
      <c r="J23" s="1319">
        <f>IF(I23/H23*100&gt;100,100,I23/H23*100)</f>
        <v>100</v>
      </c>
      <c r="K23" s="1319">
        <f>J23</f>
        <v>100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hidden="1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(J44+J45+J46)/2</f>
        <v>#DIV/0!</v>
      </c>
      <c r="L44" s="1341" t="e">
        <f>(K44+K47)/2</f>
        <v>#DIV/0!</v>
      </c>
      <c r="M44" s="1331"/>
      <c r="N44" s="1330"/>
    </row>
    <row r="45" spans="1:14" ht="75.95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120" hidden="1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/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93.3</v>
      </c>
      <c r="J56" s="1319">
        <f>IF(I56/H56*100&gt;100,100,I56/H56*100)</f>
        <v>93.3</v>
      </c>
      <c r="K56" s="1342">
        <f>(J56+J57+J58)/3</f>
        <v>96.7</v>
      </c>
      <c r="L56" s="1341">
        <f>(K56+K59)/2</f>
        <v>98.35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80</v>
      </c>
      <c r="I57" s="1319">
        <v>80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96.8</v>
      </c>
      <c r="J58" s="1319">
        <f>IF(I58/H58*100&gt;100,100,I58/H58*100)</f>
        <v>96.8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246</v>
      </c>
      <c r="I59" s="1348">
        <v>249</v>
      </c>
      <c r="J59" s="1319">
        <f>IF(I59/H59*100&gt;100,100,I59/H59*100)</f>
        <v>100</v>
      </c>
      <c r="K59" s="1319">
        <f>J59</f>
        <v>100</v>
      </c>
      <c r="L59" s="1321"/>
      <c r="M59" s="1331"/>
      <c r="N59" s="1319"/>
    </row>
    <row r="60" spans="1:14" ht="75.95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>
        <v>100</v>
      </c>
      <c r="I60" s="1319">
        <v>100</v>
      </c>
      <c r="J60" s="1319">
        <f>IF(I60/H60*100&gt;100,100,I60/H60*100)</f>
        <v>100</v>
      </c>
      <c r="K60" s="1342">
        <f>(J60+J61+J62)/2</f>
        <v>100</v>
      </c>
      <c r="L60" s="1341">
        <f>(K60+K63)/2</f>
        <v>100</v>
      </c>
      <c r="M60" s="1331"/>
      <c r="N60" s="1330"/>
    </row>
    <row r="61" spans="1:14" ht="75.95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>
        <v>100</v>
      </c>
      <c r="I61" s="1319">
        <v>100</v>
      </c>
      <c r="J61" s="1319">
        <f>IF(I61/H61*100&gt;100,100,I61/H61*100)</f>
        <v>100</v>
      </c>
      <c r="K61" s="1340"/>
      <c r="L61" s="1332"/>
      <c r="M61" s="1331"/>
      <c r="N61" s="1330"/>
    </row>
    <row r="62" spans="1:14" ht="120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>
        <v>0.44</v>
      </c>
      <c r="I63" s="1348">
        <v>0.44</v>
      </c>
      <c r="J63" s="1319">
        <f>IF(I63/H63*100&gt;100,100,I63/H63*100)</f>
        <v>100</v>
      </c>
      <c r="K63" s="1319">
        <f>J63</f>
        <v>100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(J68+J69+J70)/2</f>
        <v>100</v>
      </c>
      <c r="L68" s="1341">
        <f>(K68+K71)/2</f>
        <v>100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100</v>
      </c>
      <c r="I69" s="1319">
        <v>100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/>
      <c r="I70" s="1334"/>
      <c r="J70" s="1319"/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2</v>
      </c>
      <c r="I71" s="1348">
        <v>2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hidden="1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(J72+J73+J74)/2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hidden="1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>
        <v>100</v>
      </c>
      <c r="I108" s="1319">
        <v>100</v>
      </c>
      <c r="J108" s="1319">
        <f>IF(I108/H108*100&gt;100,100,I108/H108*100)</f>
        <v>100</v>
      </c>
      <c r="K108" s="1342">
        <f>(J108+J109+J110)/2</f>
        <v>100</v>
      </c>
      <c r="L108" s="1341">
        <f>(K108+K111)/2</f>
        <v>100</v>
      </c>
      <c r="M108" s="1331"/>
      <c r="N108" s="1330"/>
    </row>
    <row r="109" spans="1:14" ht="75.95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>
        <v>100</v>
      </c>
      <c r="I109" s="1319">
        <v>100</v>
      </c>
      <c r="J109" s="1319">
        <f>IF(I109/H109*100&gt;100,100,I109/H109*100)</f>
        <v>100</v>
      </c>
      <c r="K109" s="1340"/>
      <c r="L109" s="1332"/>
      <c r="M109" s="1331"/>
      <c r="N109" s="1330"/>
    </row>
    <row r="110" spans="1:14" ht="90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>
        <v>0.44</v>
      </c>
      <c r="I111" s="1348">
        <v>0.44</v>
      </c>
      <c r="J111" s="1319">
        <f>IF(I111/H111*100&gt;100,100,I111/H111*100)</f>
        <v>100</v>
      </c>
      <c r="K111" s="1319">
        <f>J111</f>
        <v>100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100</v>
      </c>
      <c r="L120" s="1341">
        <f>(K120+K123)/2</f>
        <v>99.353448275862064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100</v>
      </c>
      <c r="I121" s="1319">
        <v>100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232</v>
      </c>
      <c r="I123" s="1348">
        <v>229</v>
      </c>
      <c r="J123" s="1319">
        <f>IF(I123/H123*100&gt;100,100,I123/H123*100)</f>
        <v>98.706896551724128</v>
      </c>
      <c r="K123" s="1319">
        <f>J123</f>
        <v>98.706896551724128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(J124+J125+J126)/3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 t="e">
        <f>IF(I126/H126*100&gt;100,100,I126/H126*100)</f>
        <v>#DIV/0!</v>
      </c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hidden="1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(J140+J141+J142)/2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80.099999999999994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hidden="1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>
        <v>100</v>
      </c>
      <c r="I180" s="1319">
        <v>100</v>
      </c>
      <c r="J180" s="1319">
        <f>IF(I180/H180*100&gt;100,100,I180/H180*100)</f>
        <v>100</v>
      </c>
      <c r="K180" s="1342">
        <f>(J180+J181+J182)/3</f>
        <v>100</v>
      </c>
      <c r="L180" s="1341">
        <f>(K180+K183)/2</f>
        <v>100</v>
      </c>
      <c r="M180" s="1331"/>
      <c r="N180" s="1378"/>
    </row>
    <row r="181" spans="1:14" ht="75.95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>
        <v>100</v>
      </c>
      <c r="I181" s="1319">
        <v>100</v>
      </c>
      <c r="J181" s="1319">
        <f>IF(I181/H181*100&gt;100,100,I181/H181*100)</f>
        <v>100</v>
      </c>
      <c r="K181" s="1340"/>
      <c r="L181" s="1332"/>
      <c r="M181" s="1331"/>
      <c r="N181" s="1377"/>
    </row>
    <row r="182" spans="1:14" ht="80.099999999999994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>
        <v>100</v>
      </c>
      <c r="I182" s="1334">
        <v>100</v>
      </c>
      <c r="J182" s="1319">
        <f>IF(I182/H182*100&gt;100,100,I182/H182*100)</f>
        <v>100</v>
      </c>
      <c r="K182" s="1333"/>
      <c r="L182" s="1332"/>
      <c r="M182" s="1331"/>
      <c r="N182" s="1376"/>
    </row>
    <row r="183" spans="1:14" ht="33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>
        <v>1</v>
      </c>
      <c r="I183" s="1348">
        <v>1</v>
      </c>
      <c r="J183" s="1319">
        <f>IF(I183/H183*100&gt;100,100,I183/H183*100)</f>
        <v>100</v>
      </c>
      <c r="K183" s="1319">
        <f>J183</f>
        <v>100</v>
      </c>
      <c r="L183" s="1321"/>
      <c r="M183" s="1331"/>
      <c r="N183" s="1319"/>
    </row>
    <row r="184" spans="1:14" ht="75.95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>
        <v>100</v>
      </c>
      <c r="I184" s="1319">
        <v>100</v>
      </c>
      <c r="J184" s="1319">
        <f>IF(I184/H184*100&gt;100,100,I184/H184*100)</f>
        <v>100</v>
      </c>
      <c r="K184" s="1342">
        <f>(J184+J185+J186)/2</f>
        <v>100</v>
      </c>
      <c r="L184" s="1341">
        <f>(K184+K187)/2</f>
        <v>100</v>
      </c>
      <c r="M184" s="1331"/>
      <c r="N184" s="1330"/>
    </row>
    <row r="185" spans="1:14" ht="75.95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>
        <v>100</v>
      </c>
      <c r="I185" s="1319">
        <v>100</v>
      </c>
      <c r="J185" s="1319">
        <f>IF(I185/H185*100&gt;100,100,I185/H185*100)</f>
        <v>100</v>
      </c>
      <c r="K185" s="1340"/>
      <c r="L185" s="1332"/>
      <c r="M185" s="1331"/>
      <c r="N185" s="1330"/>
    </row>
    <row r="186" spans="1:14" ht="80.099999999999994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>
        <v>0.44</v>
      </c>
      <c r="I187" s="1348">
        <v>0.44</v>
      </c>
      <c r="J187" s="1319">
        <f>IF(I187/H187*100&gt;100,100,I187/H187*100)</f>
        <v>100</v>
      </c>
      <c r="K187" s="1319">
        <f>J187</f>
        <v>100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100</v>
      </c>
      <c r="L192" s="1341">
        <f>(K192+K195)/2</f>
        <v>100</v>
      </c>
      <c r="M192" s="1331"/>
      <c r="N192" s="1378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77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76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45</v>
      </c>
      <c r="I195" s="1348">
        <v>45</v>
      </c>
      <c r="J195" s="1319">
        <f>IF(I195/H195*100&gt;100,100,I195/H195*100)</f>
        <v>100</v>
      </c>
      <c r="K195" s="1319">
        <f>J195</f>
        <v>100</v>
      </c>
      <c r="L195" s="1321"/>
      <c r="M195" s="1331"/>
      <c r="N195" s="1319"/>
    </row>
    <row r="196" spans="1:14" ht="75.95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>
        <v>100</v>
      </c>
      <c r="I196" s="1319">
        <v>100</v>
      </c>
      <c r="J196" s="1319">
        <f>IF(I196/H196*100&gt;100,100,I196/H196*100)</f>
        <v>100</v>
      </c>
      <c r="K196" s="1342">
        <f>(J196+J197+J198)/3</f>
        <v>100</v>
      </c>
      <c r="L196" s="1341">
        <f>(K196+K199)/2</f>
        <v>90.259740259740255</v>
      </c>
      <c r="M196" s="1331"/>
      <c r="N196" s="1378"/>
    </row>
    <row r="197" spans="1:14" ht="75.95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>
        <v>100</v>
      </c>
      <c r="I197" s="1319">
        <v>100</v>
      </c>
      <c r="J197" s="1319">
        <f>IF(I197/H197*100&gt;100,100,I197/H197*100)</f>
        <v>100</v>
      </c>
      <c r="K197" s="1340"/>
      <c r="L197" s="1332"/>
      <c r="M197" s="1331"/>
      <c r="N197" s="1377"/>
    </row>
    <row r="198" spans="1:14" ht="80.099999999999994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>
        <v>100</v>
      </c>
      <c r="I198" s="1334">
        <v>100</v>
      </c>
      <c r="J198" s="1319">
        <f>IF(I198/H198*100&gt;100,100,I198/H198*100)</f>
        <v>100</v>
      </c>
      <c r="K198" s="1333"/>
      <c r="L198" s="1332"/>
      <c r="M198" s="1331"/>
      <c r="N198" s="1377"/>
    </row>
    <row r="199" spans="1:14" ht="33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>
        <v>77</v>
      </c>
      <c r="I199" s="1348">
        <v>62</v>
      </c>
      <c r="J199" s="1319">
        <f>IF(I199/H199*100&gt;100,100,I199/H199*100)</f>
        <v>80.519480519480524</v>
      </c>
      <c r="K199" s="1319">
        <f>J199</f>
        <v>80.519480519480524</v>
      </c>
      <c r="L199" s="1321"/>
      <c r="M199" s="1331"/>
      <c r="N199" s="1376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7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46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46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45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hidden="1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(J268+J269+J270)/3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 t="e">
        <f>IF(I269/H269*100&gt;100,100,I269/H269*100)</f>
        <v>#DIV/0!</v>
      </c>
      <c r="K269" s="1340"/>
      <c r="L269" s="1332"/>
      <c r="M269" s="1331"/>
      <c r="N269" s="1330"/>
    </row>
    <row r="270" spans="1:14" ht="80.099999999999994" hidden="1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hidden="1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/>
      <c r="I276" s="1319"/>
      <c r="J276" s="1319" t="e">
        <f>IF(I276/H276*100&gt;100,100,I276/H276*100)</f>
        <v>#DIV/0!</v>
      </c>
      <c r="K276" s="1342" t="e">
        <f>(J276+J277+J278)/3</f>
        <v>#DIV/0!</v>
      </c>
      <c r="L276" s="1341" t="e">
        <f>(K276+K279)/2</f>
        <v>#DIV/0!</v>
      </c>
      <c r="M276" s="1331"/>
      <c r="N276" s="1330"/>
    </row>
    <row r="277" spans="1:14" ht="80.099999999999994" hidden="1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/>
      <c r="I277" s="1319"/>
      <c r="J277" s="1319" t="e">
        <f>IF(I277/H277*100&gt;100,100,I277/H277*100)</f>
        <v>#DIV/0!</v>
      </c>
      <c r="K277" s="1340"/>
      <c r="L277" s="1332"/>
      <c r="M277" s="1331"/>
      <c r="N277" s="1330"/>
    </row>
    <row r="278" spans="1:14" ht="80.099999999999994" hidden="1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/>
      <c r="I278" s="1334"/>
      <c r="J278" s="1319" t="e">
        <f>IF(I278/H278*100&gt;100,100,I278/H278*100)</f>
        <v>#DIV/0!</v>
      </c>
      <c r="K278" s="1333"/>
      <c r="L278" s="1332"/>
      <c r="M278" s="1331"/>
      <c r="N278" s="1330"/>
    </row>
    <row r="279" spans="1:14" ht="33" hidden="1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/>
      <c r="I279" s="1322"/>
      <c r="J279" s="1319" t="e">
        <f>IF(I279/H279*100&gt;100,100,I279/H279*100)</f>
        <v>#DIV/0!</v>
      </c>
      <c r="K279" s="1319" t="e">
        <f>J279</f>
        <v>#DIV/0!</v>
      </c>
      <c r="L279" s="1321"/>
      <c r="M279" s="1331"/>
      <c r="N279" s="1319"/>
    </row>
    <row r="280" spans="1:14" ht="80.099999999999994" hidden="1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/>
      <c r="I280" s="1319"/>
      <c r="J280" s="1319" t="e">
        <f>IF(I280/H280*100&gt;100,100,I280/H280*100)</f>
        <v>#DIV/0!</v>
      </c>
      <c r="K280" s="1342" t="e">
        <f>(J280+J281+J282)/3</f>
        <v>#DIV/0!</v>
      </c>
      <c r="L280" s="1341" t="e">
        <f>(K280+K283)/2</f>
        <v>#DIV/0!</v>
      </c>
      <c r="M280" s="1331"/>
      <c r="N280" s="1330"/>
    </row>
    <row r="281" spans="1:14" ht="80.099999999999994" hidden="1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/>
      <c r="I281" s="1319"/>
      <c r="J281" s="1319" t="e">
        <f>IF(I281/H281*100&gt;100,100,I281/H281*100)</f>
        <v>#DIV/0!</v>
      </c>
      <c r="K281" s="1340"/>
      <c r="L281" s="1332"/>
      <c r="M281" s="1331"/>
      <c r="N281" s="1330"/>
    </row>
    <row r="282" spans="1:14" ht="80.099999999999994" hidden="1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/>
      <c r="I282" s="1334"/>
      <c r="J282" s="1319" t="e">
        <f>IF(I282/H282*100&gt;100,100,I282/H282*100)</f>
        <v>#DIV/0!</v>
      </c>
      <c r="K282" s="1333"/>
      <c r="L282" s="1332"/>
      <c r="M282" s="1331"/>
      <c r="N282" s="1330"/>
    </row>
    <row r="283" spans="1:14" ht="27.75" hidden="1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/>
      <c r="I283" s="1322"/>
      <c r="J283" s="1319" t="e">
        <f>IF(I283/H283*100&gt;100,100,I283/H283*100)</f>
        <v>#DIV/0!</v>
      </c>
      <c r="K283" s="1319" t="e">
        <f>J283</f>
        <v>#DIV/0!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hidden="1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/>
      <c r="I288" s="1319"/>
      <c r="J288" s="1319" t="e">
        <f>IF(I288/H288*100&gt;100,100,I288/H288*100)</f>
        <v>#DIV/0!</v>
      </c>
      <c r="K288" s="1342" t="e">
        <f>(J288+J289+J290)/3</f>
        <v>#DIV/0!</v>
      </c>
      <c r="L288" s="1341" t="e">
        <f>(K288+K291)/2</f>
        <v>#DIV/0!</v>
      </c>
      <c r="M288" s="1331"/>
      <c r="N288" s="1330"/>
    </row>
    <row r="289" spans="1:14" ht="80.099999999999994" hidden="1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/>
      <c r="I289" s="1319"/>
      <c r="J289" s="1319" t="e">
        <f>IF(I289/H289*100&gt;100,100,I289/H289*100)</f>
        <v>#DIV/0!</v>
      </c>
      <c r="K289" s="1340"/>
      <c r="L289" s="1332"/>
      <c r="M289" s="1331"/>
      <c r="N289" s="1330"/>
    </row>
    <row r="290" spans="1:14" ht="80.099999999999994" hidden="1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/>
      <c r="I290" s="1334"/>
      <c r="J290" s="1319" t="e">
        <f>IF(I290/H290*100&gt;100,100,I290/H290*100)</f>
        <v>#DIV/0!</v>
      </c>
      <c r="K290" s="1333"/>
      <c r="L290" s="1332"/>
      <c r="M290" s="1331"/>
      <c r="N290" s="1330"/>
    </row>
    <row r="291" spans="1:14" ht="27.75" hidden="1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/>
      <c r="I291" s="1322"/>
      <c r="J291" s="1319" t="e">
        <f>IF(I291/H291*100&gt;100,100,I291/H291*100)</f>
        <v>#DIV/0!</v>
      </c>
      <c r="K291" s="1319" t="e">
        <f>J291</f>
        <v>#DIV/0!</v>
      </c>
      <c r="L291" s="1321"/>
      <c r="M291" s="1331"/>
      <c r="N291" s="1319"/>
    </row>
    <row r="292" spans="1:14" ht="80.099999999999994" hidden="1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/>
      <c r="I292" s="1319"/>
      <c r="J292" s="1319" t="e">
        <f>IF(I292/H292*100&gt;100,100,I292/H292*100)</f>
        <v>#DIV/0!</v>
      </c>
      <c r="K292" s="1342" t="e">
        <f>(J292+J293+J294)/3</f>
        <v>#DIV/0!</v>
      </c>
      <c r="L292" s="1341" t="e">
        <f>(K292+K295)/2</f>
        <v>#DIV/0!</v>
      </c>
      <c r="M292" s="1331"/>
      <c r="N292" s="1330"/>
    </row>
    <row r="293" spans="1:14" ht="80.099999999999994" hidden="1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 t="e">
        <f>IF(I293/H293*100&gt;100,100,I293/H293*100)</f>
        <v>#DIV/0!</v>
      </c>
      <c r="K293" s="1340"/>
      <c r="L293" s="1332"/>
      <c r="M293" s="1331"/>
      <c r="N293" s="1330"/>
    </row>
    <row r="294" spans="1:14" ht="80.099999999999994" hidden="1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/>
      <c r="I294" s="1334"/>
      <c r="J294" s="1319" t="e">
        <f>IF(I294/H294*100&gt;100,100,I294/H294*100)</f>
        <v>#DIV/0!</v>
      </c>
      <c r="K294" s="1333"/>
      <c r="L294" s="1332"/>
      <c r="M294" s="1331"/>
      <c r="N294" s="1330"/>
    </row>
    <row r="295" spans="1:14" ht="43.5" hidden="1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/>
      <c r="I295" s="1322"/>
      <c r="J295" s="1319" t="e">
        <f>IF(I295/H295*100&gt;100,100,I295/H295*100)</f>
        <v>#DIV/0!</v>
      </c>
      <c r="K295" s="1319" t="e">
        <f>J295</f>
        <v>#DIV/0!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M3"/>
  <mergeCells count="376">
    <mergeCell ref="L280:L283"/>
    <mergeCell ref="K16:K18"/>
    <mergeCell ref="L16:L19"/>
    <mergeCell ref="N196:N199"/>
    <mergeCell ref="K40:K42"/>
    <mergeCell ref="L40:L43"/>
    <mergeCell ref="K28:K30"/>
    <mergeCell ref="K32:K34"/>
    <mergeCell ref="L32:L35"/>
    <mergeCell ref="K48:K50"/>
    <mergeCell ref="D20:D23"/>
    <mergeCell ref="K20:K22"/>
    <mergeCell ref="L20:L23"/>
    <mergeCell ref="N192:N194"/>
    <mergeCell ref="N180:N182"/>
    <mergeCell ref="L272:L275"/>
    <mergeCell ref="L48:L51"/>
    <mergeCell ref="K64:K66"/>
    <mergeCell ref="L64:L67"/>
    <mergeCell ref="K80:K82"/>
    <mergeCell ref="B4:B7"/>
    <mergeCell ref="C4:C7"/>
    <mergeCell ref="D4:D7"/>
    <mergeCell ref="K4:K6"/>
    <mergeCell ref="L4:L7"/>
    <mergeCell ref="L8:L11"/>
    <mergeCell ref="B12:B15"/>
    <mergeCell ref="D24:D27"/>
    <mergeCell ref="L28:L31"/>
    <mergeCell ref="B32:B35"/>
    <mergeCell ref="C32:C35"/>
    <mergeCell ref="D32:D35"/>
    <mergeCell ref="K24:K26"/>
    <mergeCell ref="L24:L27"/>
    <mergeCell ref="K12:K14"/>
    <mergeCell ref="L12:L15"/>
    <mergeCell ref="B24:B27"/>
    <mergeCell ref="C24:C27"/>
    <mergeCell ref="B16:B19"/>
    <mergeCell ref="C12:C15"/>
    <mergeCell ref="D12:D15"/>
    <mergeCell ref="B28:B31"/>
    <mergeCell ref="C28:C31"/>
    <mergeCell ref="D28:D31"/>
    <mergeCell ref="D16:D19"/>
    <mergeCell ref="C16:C19"/>
    <mergeCell ref="L52:L55"/>
    <mergeCell ref="B56:B59"/>
    <mergeCell ref="B1:N1"/>
    <mergeCell ref="B8:B11"/>
    <mergeCell ref="C8:C11"/>
    <mergeCell ref="D8:D11"/>
    <mergeCell ref="K8:K10"/>
    <mergeCell ref="M8:M295"/>
    <mergeCell ref="B20:B23"/>
    <mergeCell ref="C20:C23"/>
    <mergeCell ref="C48:C51"/>
    <mergeCell ref="D48:D51"/>
    <mergeCell ref="B52:B55"/>
    <mergeCell ref="C52:C55"/>
    <mergeCell ref="D52:D55"/>
    <mergeCell ref="K52:K54"/>
    <mergeCell ref="C40:C43"/>
    <mergeCell ref="D40:D43"/>
    <mergeCell ref="K56:K58"/>
    <mergeCell ref="L56:L59"/>
    <mergeCell ref="B44:B47"/>
    <mergeCell ref="C44:C47"/>
    <mergeCell ref="D44:D47"/>
    <mergeCell ref="K44:K46"/>
    <mergeCell ref="L44:L47"/>
    <mergeCell ref="B48:B51"/>
    <mergeCell ref="L68:L71"/>
    <mergeCell ref="B72:B75"/>
    <mergeCell ref="C72:C75"/>
    <mergeCell ref="D72:D75"/>
    <mergeCell ref="B36:B39"/>
    <mergeCell ref="C36:C39"/>
    <mergeCell ref="D36:D39"/>
    <mergeCell ref="K36:K38"/>
    <mergeCell ref="L36:L39"/>
    <mergeCell ref="B40:B43"/>
    <mergeCell ref="C64:C67"/>
    <mergeCell ref="D64:D67"/>
    <mergeCell ref="B68:B71"/>
    <mergeCell ref="C68:C71"/>
    <mergeCell ref="D68:D71"/>
    <mergeCell ref="K68:K70"/>
    <mergeCell ref="C56:C59"/>
    <mergeCell ref="D56:D59"/>
    <mergeCell ref="K72:K74"/>
    <mergeCell ref="L72:L75"/>
    <mergeCell ref="B60:B63"/>
    <mergeCell ref="C60:C63"/>
    <mergeCell ref="D60:D63"/>
    <mergeCell ref="K60:K62"/>
    <mergeCell ref="L60:L63"/>
    <mergeCell ref="B64:B67"/>
    <mergeCell ref="B92:B95"/>
    <mergeCell ref="C92:C95"/>
    <mergeCell ref="D92:D95"/>
    <mergeCell ref="K92:K94"/>
    <mergeCell ref="L92:L95"/>
    <mergeCell ref="B96:B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L80:L8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C120:C123"/>
    <mergeCell ref="D120:D123"/>
    <mergeCell ref="C96:C99"/>
    <mergeCell ref="D96:D99"/>
    <mergeCell ref="K112:K114"/>
    <mergeCell ref="L112:L115"/>
    <mergeCell ref="K96:K98"/>
    <mergeCell ref="L96:L99"/>
    <mergeCell ref="K120:K122"/>
    <mergeCell ref="L120:L123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B256:B259"/>
    <mergeCell ref="C256:C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L260:L263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D256:D259"/>
    <mergeCell ref="K284:K286"/>
    <mergeCell ref="L284:L287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80:K282"/>
    <mergeCell ref="K272:K274"/>
    <mergeCell ref="B260:B263"/>
    <mergeCell ref="C260:C263"/>
    <mergeCell ref="D260:D263"/>
    <mergeCell ref="K260:K262"/>
    <mergeCell ref="B264:B267"/>
    <mergeCell ref="C264:C267"/>
    <mergeCell ref="B284:B287"/>
    <mergeCell ref="D280:D283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C284:C287"/>
    <mergeCell ref="D284:D287"/>
    <mergeCell ref="A4:A295"/>
    <mergeCell ref="J301:M301"/>
    <mergeCell ref="L292:L295"/>
    <mergeCell ref="B288:B291"/>
    <mergeCell ref="C288:C291"/>
    <mergeCell ref="D288:D291"/>
    <mergeCell ref="K288:K290"/>
    <mergeCell ref="K292:K294"/>
    <mergeCell ref="B304:C304"/>
    <mergeCell ref="B292:B295"/>
    <mergeCell ref="C292:C295"/>
    <mergeCell ref="D292:D295"/>
    <mergeCell ref="A298:D298"/>
    <mergeCell ref="J298:L298"/>
    <mergeCell ref="A301:D301"/>
  </mergeCells>
  <pageMargins left="0" right="0.11811023622047245" top="0.15748031496062992" bottom="0.15748031496062992" header="0.31496062992125984" footer="0.31496062992125984"/>
  <pageSetup paperSize="9" scale="42" fitToHeight="6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4.85546875" style="1308" customWidth="1"/>
    <col min="2" max="2" width="39.710937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23.7109375" style="1308" customWidth="1"/>
    <col min="15" max="16384" width="9.140625" style="1308"/>
  </cols>
  <sheetData>
    <row r="1" spans="1:14" ht="65.25" customHeight="1" x14ac:dyDescent="0.25">
      <c r="B1" s="1363" t="s">
        <v>831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830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(J8+J9+J10)/2</f>
        <v>100</v>
      </c>
      <c r="L8" s="1341">
        <f>(K8+K11)/2</f>
        <v>100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62.5</v>
      </c>
      <c r="I9" s="1319">
        <v>70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/>
      <c r="I10" s="1334"/>
      <c r="J10" s="1319"/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4</v>
      </c>
      <c r="I11" s="1348">
        <v>4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>
        <v>100</v>
      </c>
      <c r="I12" s="1319">
        <v>100</v>
      </c>
      <c r="J12" s="1319">
        <f>IF(I12/H12*100&gt;100,100,I12/H12*100)</f>
        <v>100</v>
      </c>
      <c r="K12" s="1342">
        <f>(J12+J13+J14)/2</f>
        <v>100</v>
      </c>
      <c r="L12" s="1341">
        <f>(K12+K15)/2</f>
        <v>100</v>
      </c>
      <c r="M12" s="1331"/>
      <c r="N12" s="1330"/>
    </row>
    <row r="13" spans="1:14" ht="75.95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>
        <v>100</v>
      </c>
      <c r="I13" s="1319">
        <v>100</v>
      </c>
      <c r="J13" s="1319">
        <f>IF(I13/H13*100&gt;100,100,I13/H13*100)</f>
        <v>100</v>
      </c>
      <c r="K13" s="1340"/>
      <c r="L13" s="1332"/>
      <c r="M13" s="1331"/>
      <c r="N13" s="1330"/>
    </row>
    <row r="14" spans="1:14" ht="120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/>
      <c r="K14" s="1333"/>
      <c r="L14" s="1332"/>
      <c r="M14" s="1331"/>
      <c r="N14" s="1330"/>
    </row>
    <row r="15" spans="1:14" ht="33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>
        <v>1</v>
      </c>
      <c r="I15" s="1348">
        <v>1</v>
      </c>
      <c r="J15" s="1319">
        <f>IF(I15/H15*100&gt;100,100,I15/H15*100)</f>
        <v>100</v>
      </c>
      <c r="K15" s="1319">
        <f>J15</f>
        <v>100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hidden="1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(J44+J45+J46)/2</f>
        <v>#DIV/0!</v>
      </c>
      <c r="L44" s="1341" t="e">
        <f>(K44+K47)/2</f>
        <v>#DIV/0!</v>
      </c>
      <c r="M44" s="1331"/>
      <c r="N44" s="1330"/>
    </row>
    <row r="45" spans="1:14" ht="75.95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120" hidden="1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/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96.666666666666671</v>
      </c>
      <c r="L56" s="1341">
        <f>(K56+K59)/2</f>
        <v>93.663003663003664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66.7</v>
      </c>
      <c r="I57" s="1319">
        <v>66.7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90</v>
      </c>
      <c r="J58" s="1319">
        <f>IF(I58/H58*100&gt;100,100,I58/H58*100)</f>
        <v>90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182</v>
      </c>
      <c r="I59" s="1348">
        <v>165</v>
      </c>
      <c r="J59" s="1319">
        <f>IF(I59/H59*100&gt;100,100,I59/H59*100)</f>
        <v>90.659340659340657</v>
      </c>
      <c r="K59" s="1319">
        <f>J59</f>
        <v>90.659340659340657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(J68+J69+J70)/3</f>
        <v>100</v>
      </c>
      <c r="L68" s="1341">
        <f>(K68+K71)/2</f>
        <v>100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84.6</v>
      </c>
      <c r="I69" s="1319">
        <v>100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>
        <v>100</v>
      </c>
      <c r="I70" s="1334">
        <v>100</v>
      </c>
      <c r="J70" s="1319">
        <f>IF(I70/H70*100&gt;100,100,I70/H70*100)</f>
        <v>100</v>
      </c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1</v>
      </c>
      <c r="I71" s="1348">
        <v>1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hidden="1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(J72+J73+J74)/2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hidden="1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hidden="1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/>
      <c r="I108" s="1319"/>
      <c r="J108" s="1319" t="e">
        <f>IF(I108/H108*100&gt;100,100,I108/H108*100)</f>
        <v>#DIV/0!</v>
      </c>
      <c r="K108" s="1342" t="e">
        <f>(J108+J109+J110)/3</f>
        <v>#DIV/0!</v>
      </c>
      <c r="L108" s="1341" t="e">
        <f>(K108+K111)/2</f>
        <v>#DIV/0!</v>
      </c>
      <c r="M108" s="1331"/>
      <c r="N108" s="1330"/>
    </row>
    <row r="109" spans="1:14" ht="75.95" hidden="1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/>
      <c r="I109" s="1319"/>
      <c r="J109" s="1319" t="e">
        <f>IF(I109/H109*100&gt;100,100,I109/H109*100)</f>
        <v>#DIV/0!</v>
      </c>
      <c r="K109" s="1340"/>
      <c r="L109" s="1332"/>
      <c r="M109" s="1331"/>
      <c r="N109" s="1330"/>
    </row>
    <row r="110" spans="1:14" ht="90" hidden="1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 t="e">
        <f>IF(I110/H110*100&gt;100,100,I110/H110*100)</f>
        <v>#DIV/0!</v>
      </c>
      <c r="K110" s="1333"/>
      <c r="L110" s="1332"/>
      <c r="M110" s="1331"/>
      <c r="N110" s="1330"/>
    </row>
    <row r="111" spans="1:14" ht="33" hidden="1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/>
      <c r="I111" s="1348"/>
      <c r="J111" s="1319" t="e">
        <f>IF(I111/H111*100&gt;100,100,I111/H111*100)</f>
        <v>#DIV/0!</v>
      </c>
      <c r="K111" s="1319" t="e">
        <f>J111</f>
        <v>#DIV/0!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100</v>
      </c>
      <c r="L120" s="1341">
        <f>(K120+K123)/2</f>
        <v>98.445595854922288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83.3</v>
      </c>
      <c r="I121" s="1319">
        <v>84.2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193</v>
      </c>
      <c r="I123" s="1348">
        <v>187</v>
      </c>
      <c r="J123" s="1319">
        <f>IF(I123/H123*100&gt;100,100,I123/H123*100)</f>
        <v>96.891191709844563</v>
      </c>
      <c r="K123" s="1319">
        <f>J123</f>
        <v>96.891191709844563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hidden="1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(J140+J141+J142)/2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80.099999999999994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hidden="1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hidden="1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(J180+J181+J182)/2</f>
        <v>#DIV/0!</v>
      </c>
      <c r="L180" s="1341" t="e">
        <f>(K180+K183)/2</f>
        <v>#DIV/0!</v>
      </c>
      <c r="M180" s="1331"/>
      <c r="N180" s="1330"/>
    </row>
    <row r="181" spans="1:14" ht="75.95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(J192+J193+J194)/2</f>
        <v>100</v>
      </c>
      <c r="L192" s="1341">
        <f>(K192+K195)/2</f>
        <v>100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/>
      <c r="I194" s="1334"/>
      <c r="J194" s="1319"/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13</v>
      </c>
      <c r="I195" s="1348">
        <v>13</v>
      </c>
      <c r="J195" s="1319">
        <f>IF(I195/H195*100&gt;100,100,I195/H195*100)</f>
        <v>100</v>
      </c>
      <c r="K195" s="1319">
        <f>J195</f>
        <v>100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hidden="1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(J268+J269+J270)/3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 t="e">
        <f>IF(I269/H269*100&gt;100,100,I269/H269*100)</f>
        <v>#DIV/0!</v>
      </c>
      <c r="K269" s="1340"/>
      <c r="L269" s="1332"/>
      <c r="M269" s="1331"/>
      <c r="N269" s="1330"/>
    </row>
    <row r="270" spans="1:14" ht="80.099999999999994" hidden="1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30.5</v>
      </c>
      <c r="I276" s="1319">
        <v>31.8</v>
      </c>
      <c r="J276" s="1319">
        <f>IF(I276/H276*100&gt;100,100,I276/H276*100)</f>
        <v>100</v>
      </c>
      <c r="K276" s="1342">
        <f>(J276+J277+J278)/3</f>
        <v>93.333333333333329</v>
      </c>
      <c r="L276" s="1341">
        <f>(K276+K279)/2</f>
        <v>95.454861111111114</v>
      </c>
      <c r="M276" s="1331"/>
      <c r="N276" s="1330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25</v>
      </c>
      <c r="I277" s="1319">
        <v>20</v>
      </c>
      <c r="J277" s="1319">
        <f>IF(I277/H277*100&gt;100,100,I277/H277*100)</f>
        <v>80</v>
      </c>
      <c r="K277" s="1340"/>
      <c r="L277" s="1332"/>
      <c r="M277" s="1331"/>
      <c r="N277" s="1330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50</v>
      </c>
      <c r="I278" s="1334">
        <v>50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14400</v>
      </c>
      <c r="I279" s="1322">
        <v>14051</v>
      </c>
      <c r="J279" s="1319">
        <f>IF(I279/H279*100&gt;100,100,I279/H279*100)</f>
        <v>97.576388888888886</v>
      </c>
      <c r="K279" s="1319">
        <f>J279</f>
        <v>97.576388888888886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19.100000000000001</v>
      </c>
      <c r="I280" s="1319">
        <v>23.3</v>
      </c>
      <c r="J280" s="1319">
        <f>IF(I280/H280*100&gt;100,100,I280/H280*100)</f>
        <v>100</v>
      </c>
      <c r="K280" s="1342">
        <f>(J280+J281+J282)/2</f>
        <v>100</v>
      </c>
      <c r="L280" s="1341">
        <f>(K280+K283)/2</f>
        <v>96.666666666666657</v>
      </c>
      <c r="M280" s="1331"/>
      <c r="N280" s="1330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8.3000000000000007</v>
      </c>
      <c r="I281" s="1319">
        <v>15.2</v>
      </c>
      <c r="J281" s="1319">
        <f>IF(I281/H281*100&gt;100,100,I281/H281*100)</f>
        <v>100</v>
      </c>
      <c r="K281" s="1340"/>
      <c r="L281" s="1332"/>
      <c r="M281" s="1331"/>
      <c r="N281" s="1330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/>
      <c r="I282" s="1334"/>
      <c r="J282" s="1319"/>
      <c r="K282" s="1333"/>
      <c r="L282" s="1332"/>
      <c r="M282" s="1331"/>
      <c r="N282" s="1330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13140</v>
      </c>
      <c r="I283" s="1322">
        <v>12264</v>
      </c>
      <c r="J283" s="1319">
        <f>IF(I283/H283*100&gt;100,100,I283/H283*100)</f>
        <v>93.333333333333329</v>
      </c>
      <c r="K283" s="1319">
        <f>J283</f>
        <v>93.333333333333329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>
        <v>7.47</v>
      </c>
      <c r="I288" s="1319">
        <v>7.43</v>
      </c>
      <c r="J288" s="1319">
        <f>IF(I288/H288*100&gt;100,100,I288/H288*100)</f>
        <v>99.464524765729593</v>
      </c>
      <c r="K288" s="1342">
        <f>(J288+J289+J290)/3</f>
        <v>99.821508255243202</v>
      </c>
      <c r="L288" s="1341">
        <f>(K288+K291)/2</f>
        <v>97.514920794288258</v>
      </c>
      <c r="M288" s="1331"/>
      <c r="N288" s="1330"/>
    </row>
    <row r="289" spans="1:14" ht="80.099999999999994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>
        <v>20</v>
      </c>
      <c r="I289" s="1319">
        <v>20</v>
      </c>
      <c r="J289" s="1319">
        <f>IF(I289/H289*100&gt;100,100,I289/H289*100)</f>
        <v>100</v>
      </c>
      <c r="K289" s="1340"/>
      <c r="L289" s="1332"/>
      <c r="M289" s="1331"/>
      <c r="N289" s="1330"/>
    </row>
    <row r="290" spans="1:14" ht="80.099999999999994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>
        <v>100</v>
      </c>
      <c r="I290" s="1334">
        <v>100</v>
      </c>
      <c r="J290" s="1319">
        <f>IF(I290/H290*100&gt;100,100,I290/H290*100)</f>
        <v>100</v>
      </c>
      <c r="K290" s="1333"/>
      <c r="L290" s="1332"/>
      <c r="M290" s="1331"/>
      <c r="N290" s="1330"/>
    </row>
    <row r="291" spans="1:14" ht="27.75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>
        <v>2400</v>
      </c>
      <c r="I291" s="1322">
        <v>2285</v>
      </c>
      <c r="J291" s="1319">
        <f>IF(I291/H291*100&gt;100,100,I291/H291*100)</f>
        <v>95.208333333333329</v>
      </c>
      <c r="K291" s="1319">
        <f>J291</f>
        <v>95.208333333333329</v>
      </c>
      <c r="L291" s="1321"/>
      <c r="M291" s="1331"/>
      <c r="N291" s="1319"/>
    </row>
    <row r="292" spans="1:14" ht="80.099999999999994" hidden="1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/>
      <c r="I292" s="1319"/>
      <c r="J292" s="1319" t="e">
        <f>IF(I292/H292*100&gt;100,100,I292/H292*100)</f>
        <v>#DIV/0!</v>
      </c>
      <c r="K292" s="1342" t="e">
        <f>(J292+J293+J294)/3</f>
        <v>#DIV/0!</v>
      </c>
      <c r="L292" s="1341" t="e">
        <f>(K292+K295)/2</f>
        <v>#DIV/0!</v>
      </c>
      <c r="M292" s="1331"/>
      <c r="N292" s="1330"/>
    </row>
    <row r="293" spans="1:14" ht="80.099999999999994" hidden="1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 t="e">
        <f>IF(I293/H293*100&gt;100,100,I293/H293*100)</f>
        <v>#DIV/0!</v>
      </c>
      <c r="K293" s="1340"/>
      <c r="L293" s="1332"/>
      <c r="M293" s="1331"/>
      <c r="N293" s="1330"/>
    </row>
    <row r="294" spans="1:14" ht="80.099999999999994" hidden="1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/>
      <c r="I294" s="1334"/>
      <c r="J294" s="1319" t="e">
        <f>IF(I294/H294*100&gt;100,100,I294/H294*100)</f>
        <v>#DIV/0!</v>
      </c>
      <c r="K294" s="1333"/>
      <c r="L294" s="1332"/>
      <c r="M294" s="1331"/>
      <c r="N294" s="1330"/>
    </row>
    <row r="295" spans="1:14" ht="43.5" hidden="1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/>
      <c r="I295" s="1322"/>
      <c r="J295" s="1319" t="e">
        <f>IF(I295/H295*100&gt;100,100,I295/H295*100)</f>
        <v>#DIV/0!</v>
      </c>
      <c r="K295" s="1319" t="e">
        <f>J295</f>
        <v>#DIV/0!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L3"/>
  <mergeCells count="373">
    <mergeCell ref="L36:L39"/>
    <mergeCell ref="L32:L35"/>
    <mergeCell ref="K24:K26"/>
    <mergeCell ref="L24:L27"/>
    <mergeCell ref="K28:K30"/>
    <mergeCell ref="L28:L31"/>
    <mergeCell ref="D40:D43"/>
    <mergeCell ref="K40:K42"/>
    <mergeCell ref="L40:L43"/>
    <mergeCell ref="D28:D31"/>
    <mergeCell ref="K36:K38"/>
    <mergeCell ref="B1:N1"/>
    <mergeCell ref="L272:L275"/>
    <mergeCell ref="B4:B7"/>
    <mergeCell ref="C4:C7"/>
    <mergeCell ref="D4:D7"/>
    <mergeCell ref="K4:K6"/>
    <mergeCell ref="L4:L7"/>
    <mergeCell ref="K12:K14"/>
    <mergeCell ref="B28:B31"/>
    <mergeCell ref="C28:C31"/>
    <mergeCell ref="B24:B27"/>
    <mergeCell ref="C24:C27"/>
    <mergeCell ref="D32:D35"/>
    <mergeCell ref="K32:K34"/>
    <mergeCell ref="C8:C11"/>
    <mergeCell ref="D8:D11"/>
    <mergeCell ref="D24:D27"/>
    <mergeCell ref="D20:D23"/>
    <mergeCell ref="K20:K22"/>
    <mergeCell ref="L20:L23"/>
    <mergeCell ref="K8:K10"/>
    <mergeCell ref="L8:L11"/>
    <mergeCell ref="B16:B19"/>
    <mergeCell ref="C20:C23"/>
    <mergeCell ref="D16:D19"/>
    <mergeCell ref="M8:M295"/>
    <mergeCell ref="B12:B15"/>
    <mergeCell ref="C12:C15"/>
    <mergeCell ref="K16:K18"/>
    <mergeCell ref="L16:L19"/>
    <mergeCell ref="C16:C19"/>
    <mergeCell ref="B20:B23"/>
    <mergeCell ref="D12:D15"/>
    <mergeCell ref="L12:L15"/>
    <mergeCell ref="B8:B11"/>
    <mergeCell ref="K44:K46"/>
    <mergeCell ref="L44:L47"/>
    <mergeCell ref="B32:B35"/>
    <mergeCell ref="C32:C35"/>
    <mergeCell ref="D48:D51"/>
    <mergeCell ref="K48:K50"/>
    <mergeCell ref="L48:L51"/>
    <mergeCell ref="B36:B39"/>
    <mergeCell ref="C36:C39"/>
    <mergeCell ref="D36:D39"/>
    <mergeCell ref="K52:K54"/>
    <mergeCell ref="L52:L55"/>
    <mergeCell ref="B40:B43"/>
    <mergeCell ref="C40:C43"/>
    <mergeCell ref="D56:D59"/>
    <mergeCell ref="K56:K58"/>
    <mergeCell ref="L56:L59"/>
    <mergeCell ref="B44:B47"/>
    <mergeCell ref="C44:C47"/>
    <mergeCell ref="D44:D47"/>
    <mergeCell ref="K60:K62"/>
    <mergeCell ref="L60:L63"/>
    <mergeCell ref="B48:B51"/>
    <mergeCell ref="C48:C51"/>
    <mergeCell ref="D64:D67"/>
    <mergeCell ref="K64:K66"/>
    <mergeCell ref="L64:L67"/>
    <mergeCell ref="B52:B55"/>
    <mergeCell ref="C52:C55"/>
    <mergeCell ref="D52:D55"/>
    <mergeCell ref="K68:K70"/>
    <mergeCell ref="L68:L71"/>
    <mergeCell ref="B56:B59"/>
    <mergeCell ref="C56:C59"/>
    <mergeCell ref="D72:D75"/>
    <mergeCell ref="K72:K74"/>
    <mergeCell ref="L72:L75"/>
    <mergeCell ref="B60:B63"/>
    <mergeCell ref="C60:C63"/>
    <mergeCell ref="D60:D63"/>
    <mergeCell ref="K76:K78"/>
    <mergeCell ref="L76:L79"/>
    <mergeCell ref="B64:B67"/>
    <mergeCell ref="C64:C67"/>
    <mergeCell ref="D80:D83"/>
    <mergeCell ref="K80:K82"/>
    <mergeCell ref="L80:L83"/>
    <mergeCell ref="B68:B71"/>
    <mergeCell ref="C68:C71"/>
    <mergeCell ref="D68:D71"/>
    <mergeCell ref="K84:K86"/>
    <mergeCell ref="L84:L87"/>
    <mergeCell ref="B72:B75"/>
    <mergeCell ref="C72:C75"/>
    <mergeCell ref="D88:D91"/>
    <mergeCell ref="K88:K90"/>
    <mergeCell ref="L88:L91"/>
    <mergeCell ref="B76:B79"/>
    <mergeCell ref="C76:C79"/>
    <mergeCell ref="D76:D79"/>
    <mergeCell ref="K92:K94"/>
    <mergeCell ref="L92:L95"/>
    <mergeCell ref="B80:B83"/>
    <mergeCell ref="C80:C83"/>
    <mergeCell ref="D96:D99"/>
    <mergeCell ref="K96:K98"/>
    <mergeCell ref="L96:L99"/>
    <mergeCell ref="B84:B87"/>
    <mergeCell ref="C84:C87"/>
    <mergeCell ref="D84:D87"/>
    <mergeCell ref="K100:K102"/>
    <mergeCell ref="L100:L103"/>
    <mergeCell ref="B88:B91"/>
    <mergeCell ref="C88:C91"/>
    <mergeCell ref="D104:D107"/>
    <mergeCell ref="K104:K106"/>
    <mergeCell ref="L104:L107"/>
    <mergeCell ref="B92:B95"/>
    <mergeCell ref="C92:C95"/>
    <mergeCell ref="D92:D95"/>
    <mergeCell ref="K108:K110"/>
    <mergeCell ref="L108:L111"/>
    <mergeCell ref="B96:B99"/>
    <mergeCell ref="C96:C99"/>
    <mergeCell ref="D112:D115"/>
    <mergeCell ref="K112:K114"/>
    <mergeCell ref="L112:L115"/>
    <mergeCell ref="B100:B103"/>
    <mergeCell ref="C100:C103"/>
    <mergeCell ref="D100:D103"/>
    <mergeCell ref="K116:K118"/>
    <mergeCell ref="L116:L119"/>
    <mergeCell ref="B104:B107"/>
    <mergeCell ref="C104:C107"/>
    <mergeCell ref="D120:D123"/>
    <mergeCell ref="K120:K122"/>
    <mergeCell ref="L120:L123"/>
    <mergeCell ref="B108:B111"/>
    <mergeCell ref="C108:C111"/>
    <mergeCell ref="D108:D111"/>
    <mergeCell ref="K124:K126"/>
    <mergeCell ref="L124:L127"/>
    <mergeCell ref="B112:B115"/>
    <mergeCell ref="C112:C115"/>
    <mergeCell ref="D128:D131"/>
    <mergeCell ref="K128:K130"/>
    <mergeCell ref="L128:L131"/>
    <mergeCell ref="B116:B119"/>
    <mergeCell ref="C116:C119"/>
    <mergeCell ref="D116:D119"/>
    <mergeCell ref="K132:K134"/>
    <mergeCell ref="L132:L135"/>
    <mergeCell ref="B120:B123"/>
    <mergeCell ref="C120:C123"/>
    <mergeCell ref="D136:D139"/>
    <mergeCell ref="K136:K138"/>
    <mergeCell ref="L136:L139"/>
    <mergeCell ref="B124:B127"/>
    <mergeCell ref="C124:C127"/>
    <mergeCell ref="D124:D127"/>
    <mergeCell ref="K140:K142"/>
    <mergeCell ref="L140:L143"/>
    <mergeCell ref="B128:B131"/>
    <mergeCell ref="C128:C131"/>
    <mergeCell ref="D144:D147"/>
    <mergeCell ref="K144:K146"/>
    <mergeCell ref="L144:L147"/>
    <mergeCell ref="B132:B135"/>
    <mergeCell ref="C132:C135"/>
    <mergeCell ref="D132:D135"/>
    <mergeCell ref="K148:K150"/>
    <mergeCell ref="L148:L151"/>
    <mergeCell ref="B136:B139"/>
    <mergeCell ref="C136:C139"/>
    <mergeCell ref="D152:D155"/>
    <mergeCell ref="K152:K154"/>
    <mergeCell ref="L152:L155"/>
    <mergeCell ref="B140:B143"/>
    <mergeCell ref="C140:C143"/>
    <mergeCell ref="D140:D143"/>
    <mergeCell ref="K156:K158"/>
    <mergeCell ref="L156:L159"/>
    <mergeCell ref="B144:B147"/>
    <mergeCell ref="C144:C147"/>
    <mergeCell ref="D160:D163"/>
    <mergeCell ref="K160:K162"/>
    <mergeCell ref="L160:L163"/>
    <mergeCell ref="B148:B151"/>
    <mergeCell ref="C148:C151"/>
    <mergeCell ref="D148:D151"/>
    <mergeCell ref="K164:K166"/>
    <mergeCell ref="L164:L167"/>
    <mergeCell ref="B152:B155"/>
    <mergeCell ref="C152:C155"/>
    <mergeCell ref="D168:D171"/>
    <mergeCell ref="K168:K170"/>
    <mergeCell ref="L168:L171"/>
    <mergeCell ref="B156:B159"/>
    <mergeCell ref="C156:C159"/>
    <mergeCell ref="D156:D159"/>
    <mergeCell ref="K172:K174"/>
    <mergeCell ref="L172:L175"/>
    <mergeCell ref="B160:B163"/>
    <mergeCell ref="C160:C163"/>
    <mergeCell ref="D176:D179"/>
    <mergeCell ref="K176:K178"/>
    <mergeCell ref="L176:L179"/>
    <mergeCell ref="B164:B167"/>
    <mergeCell ref="C164:C167"/>
    <mergeCell ref="D164:D167"/>
    <mergeCell ref="K180:K182"/>
    <mergeCell ref="L180:L183"/>
    <mergeCell ref="B168:B171"/>
    <mergeCell ref="C168:C171"/>
    <mergeCell ref="D184:D187"/>
    <mergeCell ref="K184:K186"/>
    <mergeCell ref="L184:L187"/>
    <mergeCell ref="B172:B175"/>
    <mergeCell ref="C172:C175"/>
    <mergeCell ref="D172:D175"/>
    <mergeCell ref="K188:K190"/>
    <mergeCell ref="L188:L191"/>
    <mergeCell ref="B176:B179"/>
    <mergeCell ref="C176:C179"/>
    <mergeCell ref="D192:D195"/>
    <mergeCell ref="K192:K194"/>
    <mergeCell ref="L192:L195"/>
    <mergeCell ref="B180:B183"/>
    <mergeCell ref="C180:C183"/>
    <mergeCell ref="D180:D183"/>
    <mergeCell ref="K196:K198"/>
    <mergeCell ref="L196:L199"/>
    <mergeCell ref="B184:B187"/>
    <mergeCell ref="C184:C187"/>
    <mergeCell ref="D200:D203"/>
    <mergeCell ref="K200:K202"/>
    <mergeCell ref="L200:L203"/>
    <mergeCell ref="B188:B191"/>
    <mergeCell ref="C188:C191"/>
    <mergeCell ref="D188:D191"/>
    <mergeCell ref="K204:K206"/>
    <mergeCell ref="L204:L207"/>
    <mergeCell ref="B192:B195"/>
    <mergeCell ref="C192:C195"/>
    <mergeCell ref="D208:D211"/>
    <mergeCell ref="K208:K210"/>
    <mergeCell ref="L208:L211"/>
    <mergeCell ref="B196:B199"/>
    <mergeCell ref="C196:C199"/>
    <mergeCell ref="D196:D199"/>
    <mergeCell ref="K212:K214"/>
    <mergeCell ref="L212:L215"/>
    <mergeCell ref="B200:B203"/>
    <mergeCell ref="C200:C203"/>
    <mergeCell ref="D216:D219"/>
    <mergeCell ref="K216:K218"/>
    <mergeCell ref="L216:L219"/>
    <mergeCell ref="B204:B207"/>
    <mergeCell ref="C204:C207"/>
    <mergeCell ref="D204:D207"/>
    <mergeCell ref="K220:K222"/>
    <mergeCell ref="L220:L223"/>
    <mergeCell ref="B208:B211"/>
    <mergeCell ref="C208:C211"/>
    <mergeCell ref="D224:D227"/>
    <mergeCell ref="K224:K226"/>
    <mergeCell ref="L224:L227"/>
    <mergeCell ref="B212:B215"/>
    <mergeCell ref="C212:C215"/>
    <mergeCell ref="D212:D215"/>
    <mergeCell ref="K228:K230"/>
    <mergeCell ref="L228:L231"/>
    <mergeCell ref="B216:B219"/>
    <mergeCell ref="C216:C219"/>
    <mergeCell ref="D232:D235"/>
    <mergeCell ref="K232:K234"/>
    <mergeCell ref="L232:L235"/>
    <mergeCell ref="B220:B223"/>
    <mergeCell ref="C220:C223"/>
    <mergeCell ref="D220:D223"/>
    <mergeCell ref="K236:K238"/>
    <mergeCell ref="L236:L239"/>
    <mergeCell ref="B224:B227"/>
    <mergeCell ref="C224:C227"/>
    <mergeCell ref="D240:D243"/>
    <mergeCell ref="K240:K242"/>
    <mergeCell ref="L240:L243"/>
    <mergeCell ref="B228:B231"/>
    <mergeCell ref="C228:C231"/>
    <mergeCell ref="D228:D231"/>
    <mergeCell ref="K244:K246"/>
    <mergeCell ref="L244:L247"/>
    <mergeCell ref="B232:B235"/>
    <mergeCell ref="C232:C235"/>
    <mergeCell ref="D248:D251"/>
    <mergeCell ref="K248:K250"/>
    <mergeCell ref="L248:L251"/>
    <mergeCell ref="B236:B239"/>
    <mergeCell ref="C236:C239"/>
    <mergeCell ref="D236:D239"/>
    <mergeCell ref="K252:K254"/>
    <mergeCell ref="L252:L255"/>
    <mergeCell ref="B240:B243"/>
    <mergeCell ref="C240:C243"/>
    <mergeCell ref="D256:D259"/>
    <mergeCell ref="K256:K258"/>
    <mergeCell ref="L256:L259"/>
    <mergeCell ref="B244:B247"/>
    <mergeCell ref="C244:C247"/>
    <mergeCell ref="D244:D247"/>
    <mergeCell ref="K260:K262"/>
    <mergeCell ref="L260:L263"/>
    <mergeCell ref="B248:B251"/>
    <mergeCell ref="C248:C251"/>
    <mergeCell ref="D264:D267"/>
    <mergeCell ref="K264:K266"/>
    <mergeCell ref="L264:L267"/>
    <mergeCell ref="B252:B255"/>
    <mergeCell ref="C252:C255"/>
    <mergeCell ref="D252:D255"/>
    <mergeCell ref="B284:B287"/>
    <mergeCell ref="D280:D283"/>
    <mergeCell ref="K280:K282"/>
    <mergeCell ref="K268:K270"/>
    <mergeCell ref="L268:L271"/>
    <mergeCell ref="B272:B275"/>
    <mergeCell ref="C272:C275"/>
    <mergeCell ref="D272:D275"/>
    <mergeCell ref="K272:K274"/>
    <mergeCell ref="B268:B271"/>
    <mergeCell ref="D268:D271"/>
    <mergeCell ref="B260:B263"/>
    <mergeCell ref="C260:C263"/>
    <mergeCell ref="D260:D263"/>
    <mergeCell ref="B280:B283"/>
    <mergeCell ref="C280:C283"/>
    <mergeCell ref="C268:C271"/>
    <mergeCell ref="C264:C267"/>
    <mergeCell ref="K276:K278"/>
    <mergeCell ref="L276:L279"/>
    <mergeCell ref="C284:C287"/>
    <mergeCell ref="D284:D287"/>
    <mergeCell ref="K284:K286"/>
    <mergeCell ref="L284:L287"/>
    <mergeCell ref="L280:L283"/>
    <mergeCell ref="C276:C279"/>
    <mergeCell ref="D276:D279"/>
    <mergeCell ref="J298:L298"/>
    <mergeCell ref="A301:D301"/>
    <mergeCell ref="J301:M301"/>
    <mergeCell ref="L292:L295"/>
    <mergeCell ref="B288:B291"/>
    <mergeCell ref="C288:C291"/>
    <mergeCell ref="D288:D291"/>
    <mergeCell ref="K292:K294"/>
    <mergeCell ref="L288:L291"/>
    <mergeCell ref="K288:K290"/>
    <mergeCell ref="B304:C304"/>
    <mergeCell ref="B292:B295"/>
    <mergeCell ref="C292:C295"/>
    <mergeCell ref="D292:D295"/>
    <mergeCell ref="A298:D298"/>
    <mergeCell ref="A4:A295"/>
    <mergeCell ref="B264:B267"/>
    <mergeCell ref="B256:B259"/>
    <mergeCell ref="C256:C259"/>
    <mergeCell ref="B276:B279"/>
  </mergeCells>
  <pageMargins left="0" right="0.11811023622047245" top="0.15748031496062992" bottom="0.15748031496062992" header="0.31496062992125984" footer="0.31496062992125984"/>
  <pageSetup paperSize="9" scale="45" fitToHeight="6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7.5703125" style="1308" customWidth="1"/>
    <col min="2" max="2" width="43.710937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35.5703125" style="1308" customWidth="1"/>
    <col min="15" max="16384" width="9.140625" style="1308"/>
  </cols>
  <sheetData>
    <row r="1" spans="1:14" ht="65.25" customHeight="1" x14ac:dyDescent="0.25">
      <c r="B1" s="1363" t="s">
        <v>833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832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100</v>
      </c>
      <c r="L8" s="1341">
        <f>(K8+K11)/2</f>
        <v>100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70.599999999999994</v>
      </c>
      <c r="I9" s="1319">
        <v>80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100</v>
      </c>
      <c r="J10" s="1319">
        <f>IF(I10/H10*100&gt;100,100,I10/H10*100)</f>
        <v>100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42</v>
      </c>
      <c r="I11" s="1348">
        <v>46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(J24+J25+J26)/3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 t="e">
        <f>IF(I26/H26*100&gt;100,100,I26/H26*100)</f>
        <v>#DIV/0!</v>
      </c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hidden="1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(J44+J45+J46)/2</f>
        <v>#DIV/0!</v>
      </c>
      <c r="L44" s="1341" t="e">
        <f>(K44+K47)/2</f>
        <v>#DIV/0!</v>
      </c>
      <c r="M44" s="1331"/>
      <c r="N44" s="1330"/>
    </row>
    <row r="45" spans="1:14" ht="75.95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120" hidden="1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>
        <v>0</v>
      </c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99.600000000000009</v>
      </c>
      <c r="L56" s="1341">
        <f>(K56+K59)/2</f>
        <v>99.245676274944572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66.7</v>
      </c>
      <c r="I57" s="1319">
        <v>81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98.8</v>
      </c>
      <c r="J58" s="1319">
        <f>IF(I58/H58*100&gt;100,100,I58/H58*100)</f>
        <v>98.8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451</v>
      </c>
      <c r="I59" s="1348">
        <v>446</v>
      </c>
      <c r="J59" s="1319">
        <f>IF(I59/H59*100&gt;100,100,I59/H59*100)</f>
        <v>98.891352549889135</v>
      </c>
      <c r="K59" s="1319">
        <f>J59</f>
        <v>98.891352549889135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(J68+J69+J70)/2</f>
        <v>100</v>
      </c>
      <c r="L68" s="1341">
        <f>(K68+K71)/2</f>
        <v>100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81.8</v>
      </c>
      <c r="I69" s="1319">
        <v>81.8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/>
      <c r="I70" s="1334"/>
      <c r="J70" s="1319"/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2</v>
      </c>
      <c r="I71" s="1348">
        <v>2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>
        <v>100</v>
      </c>
      <c r="I72" s="1319">
        <v>100</v>
      </c>
      <c r="J72" s="1319">
        <f>IF(I72/H72*100&gt;100,100,I72/H72*100)</f>
        <v>100</v>
      </c>
      <c r="K72" s="1342">
        <f>(J72+J73+J74)/2</f>
        <v>100</v>
      </c>
      <c r="L72" s="1341">
        <f>(K72+K75)/2</f>
        <v>100</v>
      </c>
      <c r="M72" s="1331"/>
      <c r="N72" s="1330"/>
    </row>
    <row r="73" spans="1:14" ht="75.95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>
        <v>83.3</v>
      </c>
      <c r="I73" s="1319">
        <v>83.3</v>
      </c>
      <c r="J73" s="1319">
        <f>IF(I73/H73*100&gt;100,100,I73/H73*100)</f>
        <v>100</v>
      </c>
      <c r="K73" s="1340"/>
      <c r="L73" s="1332"/>
      <c r="M73" s="1331"/>
      <c r="N73" s="1330"/>
    </row>
    <row r="74" spans="1:14" ht="90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>
        <v>1</v>
      </c>
      <c r="I75" s="1348">
        <v>1</v>
      </c>
      <c r="J75" s="1319">
        <f>IF(I75/H75*100&gt;100,100,I75/H75*100)</f>
        <v>100</v>
      </c>
      <c r="K75" s="1319">
        <f>J75</f>
        <v>100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(J80+J81+J82)/3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 t="e">
        <f>IF(I82/H82*100&gt;100,100,I82/H82*100)</f>
        <v>#DIV/0!</v>
      </c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hidden="1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/>
      <c r="I108" s="1319"/>
      <c r="J108" s="1319" t="e">
        <f>IF(I108/H108*100&gt;100,100,I108/H108*100)</f>
        <v>#DIV/0!</v>
      </c>
      <c r="K108" s="1342" t="e">
        <f>(J108+J109+J110)/2</f>
        <v>#DIV/0!</v>
      </c>
      <c r="L108" s="1341" t="e">
        <f>(K108+K111)/2</f>
        <v>#DIV/0!</v>
      </c>
      <c r="M108" s="1331"/>
      <c r="N108" s="1330"/>
    </row>
    <row r="109" spans="1:14" ht="75.95" hidden="1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/>
      <c r="I109" s="1319"/>
      <c r="J109" s="1319" t="e">
        <f>IF(I109/H109*100&gt;100,100,I109/H109*100)</f>
        <v>#DIV/0!</v>
      </c>
      <c r="K109" s="1340"/>
      <c r="L109" s="1332"/>
      <c r="M109" s="1331"/>
      <c r="N109" s="1330"/>
    </row>
    <row r="110" spans="1:14" ht="90" hidden="1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hidden="1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/>
      <c r="I111" s="1348"/>
      <c r="J111" s="1319" t="e">
        <f>IF(I111/H111*100&gt;100,100,I111/H111*100)</f>
        <v>#DIV/0!</v>
      </c>
      <c r="K111" s="1319" t="e">
        <f>J111</f>
        <v>#DIV/0!</v>
      </c>
      <c r="L111" s="1321"/>
      <c r="M111" s="1331"/>
      <c r="N111" s="1319"/>
    </row>
    <row r="112" spans="1:14" ht="75.95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>
        <v>100</v>
      </c>
      <c r="I112" s="1319">
        <v>100</v>
      </c>
      <c r="J112" s="1319">
        <f>IF(I112/H112*100&gt;100,100,I112/H112*100)</f>
        <v>100</v>
      </c>
      <c r="K112" s="1342">
        <f>(J112+J113+J114)/2</f>
        <v>100</v>
      </c>
      <c r="L112" s="1341">
        <f>(K112+K115)/2</f>
        <v>100</v>
      </c>
      <c r="M112" s="1331"/>
      <c r="N112" s="1330"/>
    </row>
    <row r="113" spans="1:14" ht="75.95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>
        <v>83.3</v>
      </c>
      <c r="I113" s="1319">
        <v>83.3</v>
      </c>
      <c r="J113" s="1319">
        <f>IF(I113/H113*100&gt;100,100,I113/H113*100)</f>
        <v>100</v>
      </c>
      <c r="K113" s="1340"/>
      <c r="L113" s="1332"/>
      <c r="M113" s="1331"/>
      <c r="N113" s="1330"/>
    </row>
    <row r="114" spans="1:14" ht="90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>
        <v>2</v>
      </c>
      <c r="I115" s="1348">
        <v>2</v>
      </c>
      <c r="J115" s="1319">
        <f>IF(I115/H115*100&gt;100,100,I115/H115*100)</f>
        <v>100</v>
      </c>
      <c r="K115" s="1319">
        <f>J115</f>
        <v>100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100</v>
      </c>
      <c r="L120" s="1341">
        <f>(K120+K123)/2</f>
        <v>100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85.3</v>
      </c>
      <c r="I121" s="1319">
        <v>91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518</v>
      </c>
      <c r="I123" s="1348">
        <v>522</v>
      </c>
      <c r="J123" s="1319">
        <f>IF(I123/H123*100&gt;100,100,I123/H123*100)</f>
        <v>100</v>
      </c>
      <c r="K123" s="1319">
        <f>J123</f>
        <v>100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>
        <v>100</v>
      </c>
      <c r="I132" s="1319">
        <v>100</v>
      </c>
      <c r="J132" s="1319">
        <f>IF(I132/H132*100&gt;100,100,I132/H132*100)</f>
        <v>100</v>
      </c>
      <c r="K132" s="1342">
        <f>(J132+J133+J134)/2</f>
        <v>100</v>
      </c>
      <c r="L132" s="1341">
        <f>(K132+K135)/2</f>
        <v>100</v>
      </c>
      <c r="M132" s="1331"/>
      <c r="N132" s="1330"/>
    </row>
    <row r="133" spans="1:14" ht="75.95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>
        <v>100</v>
      </c>
      <c r="I133" s="1319">
        <v>100</v>
      </c>
      <c r="J133" s="1319">
        <f>IF(I133/H133*100&gt;100,100,I133/H133*100)</f>
        <v>100</v>
      </c>
      <c r="K133" s="1340"/>
      <c r="L133" s="1332"/>
      <c r="M133" s="1331"/>
      <c r="N133" s="1330"/>
    </row>
    <row r="134" spans="1:14" ht="90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>
        <v>0.44</v>
      </c>
      <c r="I135" s="1348">
        <v>0.44</v>
      </c>
      <c r="J135" s="1319">
        <f>IF(I135/H135*100&gt;100,100,I135/H135*100)</f>
        <v>100</v>
      </c>
      <c r="K135" s="1319">
        <f>J135</f>
        <v>100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>
        <v>100</v>
      </c>
      <c r="I140" s="1319">
        <v>100</v>
      </c>
      <c r="J140" s="1319">
        <f>IF(I140/H140*100&gt;100,100,I140/H140*100)</f>
        <v>100</v>
      </c>
      <c r="K140" s="1342">
        <f>(J140+J141+J142)/3</f>
        <v>100</v>
      </c>
      <c r="L140" s="1341">
        <f>(K140+K143)/2</f>
        <v>100</v>
      </c>
      <c r="M140" s="1331"/>
      <c r="N140" s="1330"/>
    </row>
    <row r="141" spans="1:14" ht="75.95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>
        <v>100</v>
      </c>
      <c r="I141" s="1319">
        <v>100</v>
      </c>
      <c r="J141" s="1319">
        <f>IF(I141/H141*100&gt;100,100,I141/H141*100)</f>
        <v>100</v>
      </c>
      <c r="K141" s="1340"/>
      <c r="L141" s="1332"/>
      <c r="M141" s="1331"/>
      <c r="N141" s="1330"/>
    </row>
    <row r="142" spans="1:14" ht="80.099999999999994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>
        <v>100</v>
      </c>
      <c r="I142" s="1334">
        <v>100</v>
      </c>
      <c r="J142" s="1319">
        <f>IF(I142/H142*100&gt;100,100,I142/H142*100)</f>
        <v>100</v>
      </c>
      <c r="K142" s="1333"/>
      <c r="L142" s="1332"/>
      <c r="M142" s="1331"/>
      <c r="N142" s="1330"/>
    </row>
    <row r="143" spans="1:14" ht="33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>
        <v>1</v>
      </c>
      <c r="I143" s="1348">
        <v>1</v>
      </c>
      <c r="J143" s="1319">
        <f>IF(I143/H143*100&gt;100,100,I143/H143*100)</f>
        <v>100</v>
      </c>
      <c r="K143" s="1319">
        <f>J143</f>
        <v>100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hidden="1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(J180+J181+J182)/3</f>
        <v>#DIV/0!</v>
      </c>
      <c r="L180" s="1341" t="e">
        <f>(K180+K183)/2</f>
        <v>#DIV/0!</v>
      </c>
      <c r="M180" s="1331"/>
      <c r="N180" s="1330"/>
    </row>
    <row r="181" spans="1:14" ht="75.95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 t="e">
        <f>IF(I182/H182*100&gt;100,100,I182/H182*100)</f>
        <v>#DIV/0!</v>
      </c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>
        <v>100</v>
      </c>
      <c r="I184" s="1319">
        <v>100</v>
      </c>
      <c r="J184" s="1319">
        <f>IF(I184/H184*100&gt;100,100,I184/H184*100)</f>
        <v>100</v>
      </c>
      <c r="K184" s="1342">
        <f>(J184+J185+J186)/3</f>
        <v>100</v>
      </c>
      <c r="L184" s="1341">
        <f>(K184+K187)/2</f>
        <v>100</v>
      </c>
      <c r="M184" s="1331"/>
      <c r="N184" s="1330"/>
    </row>
    <row r="185" spans="1:14" ht="75.95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>
        <v>100</v>
      </c>
      <c r="I185" s="1319">
        <v>100</v>
      </c>
      <c r="J185" s="1319">
        <f>IF(I185/H185*100&gt;100,100,I185/H185*100)</f>
        <v>100</v>
      </c>
      <c r="K185" s="1340"/>
      <c r="L185" s="1332"/>
      <c r="M185" s="1331"/>
      <c r="N185" s="1330"/>
    </row>
    <row r="186" spans="1:14" ht="80.099999999999994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>
        <v>100</v>
      </c>
      <c r="I186" s="1334">
        <v>100</v>
      </c>
      <c r="J186" s="1319">
        <f>IF(I186/H186*100&gt;100,100,I186/H186*100)</f>
        <v>100</v>
      </c>
      <c r="K186" s="1333"/>
      <c r="L186" s="1332"/>
      <c r="M186" s="1331"/>
      <c r="N186" s="1330"/>
    </row>
    <row r="187" spans="1:14" ht="33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>
        <v>1</v>
      </c>
      <c r="I187" s="1348">
        <v>1</v>
      </c>
      <c r="J187" s="1319">
        <f>IF(I187/H187*100&gt;100,100,I187/H187*100)</f>
        <v>100</v>
      </c>
      <c r="K187" s="1319">
        <f>J187</f>
        <v>100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100</v>
      </c>
      <c r="L192" s="1341">
        <f>(K192+K195)/2</f>
        <v>98.734177215189874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79</v>
      </c>
      <c r="I195" s="1348">
        <v>77</v>
      </c>
      <c r="J195" s="1319">
        <f>IF(I195/H195*100&gt;100,100,I195/H195*100)</f>
        <v>97.468354430379748</v>
      </c>
      <c r="K195" s="1319">
        <f>J195</f>
        <v>97.468354430379748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>
        <v>5</v>
      </c>
      <c r="I268" s="1319">
        <v>5</v>
      </c>
      <c r="J268" s="1319">
        <f>IF(I268/H268*100&gt;100,100,I268/H268*100)</f>
        <v>100</v>
      </c>
      <c r="K268" s="1342">
        <f>(J268+J269+J270)/3</f>
        <v>100</v>
      </c>
      <c r="L268" s="1341">
        <f>(K268+K271)/2</f>
        <v>99.936456063907045</v>
      </c>
      <c r="M268" s="1331"/>
      <c r="N268" s="1378"/>
    </row>
    <row r="269" spans="1:14" ht="80.099999999999994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>
        <v>47.1</v>
      </c>
      <c r="I269" s="1319">
        <v>47.2</v>
      </c>
      <c r="J269" s="1319">
        <f>IF(I269/H269*100&gt;100,100,I269/H269*100)</f>
        <v>100</v>
      </c>
      <c r="K269" s="1340"/>
      <c r="L269" s="1332"/>
      <c r="M269" s="1331"/>
      <c r="N269" s="1377"/>
    </row>
    <row r="270" spans="1:14" ht="80.099999999999994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>
        <v>100</v>
      </c>
      <c r="I270" s="1334">
        <v>100</v>
      </c>
      <c r="J270" s="1319">
        <f>IF(I270/H270*100&gt;100,100,I270/H270*100)</f>
        <v>100</v>
      </c>
      <c r="K270" s="1333"/>
      <c r="L270" s="1332"/>
      <c r="M270" s="1331"/>
      <c r="N270" s="1377"/>
    </row>
    <row r="271" spans="1:14" ht="33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>
        <v>5508</v>
      </c>
      <c r="I271" s="1322">
        <v>5501</v>
      </c>
      <c r="J271" s="1319">
        <f>IF(I271/H271*100&gt;100,100,I271/H271*100)</f>
        <v>99.872912127814089</v>
      </c>
      <c r="K271" s="1319">
        <f>J271</f>
        <v>99.872912127814089</v>
      </c>
      <c r="L271" s="1321"/>
      <c r="M271" s="1331"/>
      <c r="N271" s="1376"/>
    </row>
    <row r="272" spans="1:14" ht="80.099999999999994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97">
        <v>6.4</v>
      </c>
      <c r="I272" s="1396">
        <v>6.4</v>
      </c>
      <c r="J272" s="1319">
        <f>IF(I272/H272*100&gt;100,100,I272/H272*100)</f>
        <v>100</v>
      </c>
      <c r="K272" s="1342">
        <f>(J272+J273+J274)/3</f>
        <v>100</v>
      </c>
      <c r="L272" s="1341">
        <f>(K272+K275)/2</f>
        <v>99.768518518518519</v>
      </c>
      <c r="M272" s="1331"/>
      <c r="N272" s="1330"/>
    </row>
    <row r="273" spans="1:14" ht="80.099999999999994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>
        <v>40</v>
      </c>
      <c r="I273" s="1319">
        <v>40</v>
      </c>
      <c r="J273" s="1319">
        <f>IF(I273/H273*100&gt;100,100,I273/H273*100)</f>
        <v>100</v>
      </c>
      <c r="K273" s="1340"/>
      <c r="L273" s="1332"/>
      <c r="M273" s="1331"/>
      <c r="N273" s="1330"/>
    </row>
    <row r="274" spans="1:14" ht="80.099999999999994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>
        <v>100</v>
      </c>
      <c r="I274" s="1334">
        <v>100</v>
      </c>
      <c r="J274" s="1319">
        <f>IF(I274/H274*100&gt;100,100,I274/H274*100)</f>
        <v>100</v>
      </c>
      <c r="K274" s="1333"/>
      <c r="L274" s="1332"/>
      <c r="M274" s="1331"/>
      <c r="N274" s="1330"/>
    </row>
    <row r="275" spans="1:14" ht="27.75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>
        <v>7128</v>
      </c>
      <c r="I275" s="1322">
        <v>7095</v>
      </c>
      <c r="J275" s="1319">
        <f>IF(I275/H275*100&gt;100,100,I275/H275*100)</f>
        <v>99.537037037037038</v>
      </c>
      <c r="K275" s="1319">
        <f>J275</f>
        <v>99.537037037037038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11.1</v>
      </c>
      <c r="I276" s="1319">
        <v>11.1</v>
      </c>
      <c r="J276" s="1319">
        <f>IF(I276/H276*100&gt;100,100,I276/H276*100)</f>
        <v>100</v>
      </c>
      <c r="K276" s="1342">
        <f>(J276+J277+J278)/3</f>
        <v>100</v>
      </c>
      <c r="L276" s="1341">
        <f>(K276+K279)/2</f>
        <v>99.874106562703048</v>
      </c>
      <c r="M276" s="1331"/>
      <c r="N276" s="1330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34.200000000000003</v>
      </c>
      <c r="I277" s="1319">
        <v>36.799999999999997</v>
      </c>
      <c r="J277" s="1319">
        <f>IF(I277/H277*100&gt;100,100,I277/H277*100)</f>
        <v>100</v>
      </c>
      <c r="K277" s="1340"/>
      <c r="L277" s="1332"/>
      <c r="M277" s="1331"/>
      <c r="N277" s="1330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100</v>
      </c>
      <c r="I278" s="1334">
        <v>100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12312</v>
      </c>
      <c r="I279" s="1322">
        <v>12281</v>
      </c>
      <c r="J279" s="1319">
        <f>IF(I279/H279*100&gt;100,100,I279/H279*100)</f>
        <v>99.74821312540611</v>
      </c>
      <c r="K279" s="1319">
        <f>J279</f>
        <v>99.74821312540611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7.8</v>
      </c>
      <c r="I280" s="1319">
        <v>7.8</v>
      </c>
      <c r="J280" s="1319">
        <f>IF(I280/H280*100&gt;100,100,I280/H280*100)</f>
        <v>100</v>
      </c>
      <c r="K280" s="1342">
        <f>(J280+J281+J282)/3</f>
        <v>100</v>
      </c>
      <c r="L280" s="1341">
        <f>(K280+K283)/2</f>
        <v>99.04371584699453</v>
      </c>
      <c r="M280" s="1331"/>
      <c r="N280" s="1378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31.3</v>
      </c>
      <c r="I281" s="1319">
        <v>43.8</v>
      </c>
      <c r="J281" s="1319">
        <f>IF(I281/H281*100&gt;100,100,I281/H281*100)</f>
        <v>100</v>
      </c>
      <c r="K281" s="1340"/>
      <c r="L281" s="1332"/>
      <c r="M281" s="1331"/>
      <c r="N281" s="1377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57.1</v>
      </c>
      <c r="I282" s="1334">
        <v>57.1</v>
      </c>
      <c r="J282" s="1319">
        <f>IF(I282/H282*100&gt;100,100,I282/H282*100)</f>
        <v>100</v>
      </c>
      <c r="K282" s="1333"/>
      <c r="L282" s="1332"/>
      <c r="M282" s="1331"/>
      <c r="N282" s="1377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8784</v>
      </c>
      <c r="I283" s="1322">
        <v>8616</v>
      </c>
      <c r="J283" s="1319">
        <f>IF(I283/H283*100&gt;100,100,I283/H283*100)</f>
        <v>98.087431693989075</v>
      </c>
      <c r="K283" s="1319">
        <f>J283</f>
        <v>98.087431693989075</v>
      </c>
      <c r="L283" s="1321"/>
      <c r="M283" s="1331"/>
      <c r="N283" s="1376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hidden="1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/>
      <c r="I288" s="1319"/>
      <c r="J288" s="1319" t="e">
        <f>IF(I288/H288*100&gt;100,100,I288/H288*100)</f>
        <v>#DIV/0!</v>
      </c>
      <c r="K288" s="1342" t="e">
        <f>(J288+J289+J290)/3</f>
        <v>#DIV/0!</v>
      </c>
      <c r="L288" s="1341" t="e">
        <f>(K288+K291)/2</f>
        <v>#DIV/0!</v>
      </c>
      <c r="M288" s="1331"/>
      <c r="N288" s="1330"/>
    </row>
    <row r="289" spans="1:14" ht="80.099999999999994" hidden="1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/>
      <c r="I289" s="1319"/>
      <c r="J289" s="1319" t="e">
        <f>IF(I289/H289*100&gt;100,100,I289/H289*100)</f>
        <v>#DIV/0!</v>
      </c>
      <c r="K289" s="1340"/>
      <c r="L289" s="1332"/>
      <c r="M289" s="1331"/>
      <c r="N289" s="1330"/>
    </row>
    <row r="290" spans="1:14" ht="80.099999999999994" hidden="1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/>
      <c r="I290" s="1334"/>
      <c r="J290" s="1319" t="e">
        <f>IF(I290/H290*100&gt;100,100,I290/H290*100)</f>
        <v>#DIV/0!</v>
      </c>
      <c r="K290" s="1333"/>
      <c r="L290" s="1332"/>
      <c r="M290" s="1331"/>
      <c r="N290" s="1330"/>
    </row>
    <row r="291" spans="1:14" ht="27.75" hidden="1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/>
      <c r="I291" s="1322"/>
      <c r="J291" s="1319" t="e">
        <f>IF(I291/H291*100&gt;100,100,I291/H291*100)</f>
        <v>#DIV/0!</v>
      </c>
      <c r="K291" s="1319" t="e">
        <f>J291</f>
        <v>#DIV/0!</v>
      </c>
      <c r="L291" s="1321"/>
      <c r="M291" s="1331"/>
      <c r="N291" s="1319"/>
    </row>
    <row r="292" spans="1:14" ht="80.099999999999994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>
        <v>8.1</v>
      </c>
      <c r="I292" s="1319">
        <v>8.1</v>
      </c>
      <c r="J292" s="1319">
        <f>IF(I292/H292*100&gt;100,100,I292/H292*100)</f>
        <v>100</v>
      </c>
      <c r="K292" s="1342">
        <f>(J292+J293+J294)/3</f>
        <v>100</v>
      </c>
      <c r="L292" s="1341">
        <f>(K292+K295)/2</f>
        <v>96.319444444444443</v>
      </c>
      <c r="M292" s="1331"/>
      <c r="N292" s="1330"/>
    </row>
    <row r="293" spans="1:14" ht="80.099999999999994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>
        <v>12.5</v>
      </c>
      <c r="I293" s="1319">
        <v>12.5</v>
      </c>
      <c r="J293" s="1319">
        <f>IF(I293/H293*100&gt;100,100,I293/H293*100)</f>
        <v>100</v>
      </c>
      <c r="K293" s="1340"/>
      <c r="L293" s="1332"/>
      <c r="M293" s="1331"/>
      <c r="N293" s="1330"/>
    </row>
    <row r="294" spans="1:14" ht="80.099999999999994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>
        <v>100</v>
      </c>
      <c r="I294" s="1334">
        <v>100</v>
      </c>
      <c r="J294" s="1319">
        <f>IF(I294/H294*100&gt;100,100,I294/H294*100)</f>
        <v>100</v>
      </c>
      <c r="K294" s="1333"/>
      <c r="L294" s="1332"/>
      <c r="M294" s="1331"/>
      <c r="N294" s="1330"/>
    </row>
    <row r="295" spans="1:14" ht="43.5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>
        <v>5040</v>
      </c>
      <c r="I295" s="1322">
        <v>4669</v>
      </c>
      <c r="J295" s="1319">
        <f>IF(I295/H295*100&gt;100,100,I295/H295*100)</f>
        <v>92.638888888888886</v>
      </c>
      <c r="K295" s="1319">
        <f>J295</f>
        <v>92.638888888888886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L3"/>
  <mergeCells count="375">
    <mergeCell ref="C32:C35"/>
    <mergeCell ref="L32:L35"/>
    <mergeCell ref="K48:K50"/>
    <mergeCell ref="L48:L51"/>
    <mergeCell ref="B36:B39"/>
    <mergeCell ref="C36:C39"/>
    <mergeCell ref="D36:D39"/>
    <mergeCell ref="L4:L7"/>
    <mergeCell ref="N268:N271"/>
    <mergeCell ref="L12:L15"/>
    <mergeCell ref="D20:D23"/>
    <mergeCell ref="K20:K22"/>
    <mergeCell ref="K32:K34"/>
    <mergeCell ref="L40:L43"/>
    <mergeCell ref="D28:D31"/>
    <mergeCell ref="K28:K30"/>
    <mergeCell ref="L28:L31"/>
    <mergeCell ref="D24:D27"/>
    <mergeCell ref="K24:K26"/>
    <mergeCell ref="K40:K42"/>
    <mergeCell ref="B4:B7"/>
    <mergeCell ref="C4:C7"/>
    <mergeCell ref="D4:D7"/>
    <mergeCell ref="K4:K6"/>
    <mergeCell ref="B28:B31"/>
    <mergeCell ref="C28:C31"/>
    <mergeCell ref="B32:B35"/>
    <mergeCell ref="L16:L19"/>
    <mergeCell ref="B12:B15"/>
    <mergeCell ref="C12:C15"/>
    <mergeCell ref="D12:D15"/>
    <mergeCell ref="D32:D35"/>
    <mergeCell ref="B20:B23"/>
    <mergeCell ref="C20:C23"/>
    <mergeCell ref="B24:B27"/>
    <mergeCell ref="C24:C27"/>
    <mergeCell ref="L20:L23"/>
    <mergeCell ref="B1:N1"/>
    <mergeCell ref="B8:B11"/>
    <mergeCell ref="C8:C11"/>
    <mergeCell ref="D8:D11"/>
    <mergeCell ref="K8:K10"/>
    <mergeCell ref="L8:L11"/>
    <mergeCell ref="M8:M295"/>
    <mergeCell ref="L24:L27"/>
    <mergeCell ref="K12:K14"/>
    <mergeCell ref="K16:K18"/>
    <mergeCell ref="K44:K46"/>
    <mergeCell ref="L44:L47"/>
    <mergeCell ref="B48:B51"/>
    <mergeCell ref="C48:C51"/>
    <mergeCell ref="D48:D51"/>
    <mergeCell ref="N280:N283"/>
    <mergeCell ref="K36:K38"/>
    <mergeCell ref="L36:L39"/>
    <mergeCell ref="B40:B43"/>
    <mergeCell ref="C40:C43"/>
    <mergeCell ref="D40:D43"/>
    <mergeCell ref="K56:K58"/>
    <mergeCell ref="L56:L59"/>
    <mergeCell ref="B44:B47"/>
    <mergeCell ref="C44:C47"/>
    <mergeCell ref="D44:D47"/>
    <mergeCell ref="B52:B55"/>
    <mergeCell ref="C52:C55"/>
    <mergeCell ref="D52:D55"/>
    <mergeCell ref="K52:K54"/>
    <mergeCell ref="L52:L55"/>
    <mergeCell ref="B56:B59"/>
    <mergeCell ref="C56:C59"/>
    <mergeCell ref="D56:D59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76:B279"/>
    <mergeCell ref="C276:C279"/>
    <mergeCell ref="D276:D279"/>
    <mergeCell ref="C280:C283"/>
    <mergeCell ref="K272:K274"/>
    <mergeCell ref="L272:L275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A4:A295"/>
    <mergeCell ref="B280:B283"/>
    <mergeCell ref="C288:C291"/>
    <mergeCell ref="D288:D291"/>
    <mergeCell ref="J301:M301"/>
    <mergeCell ref="L292:L295"/>
    <mergeCell ref="B16:B19"/>
    <mergeCell ref="C16:C19"/>
    <mergeCell ref="K280:K282"/>
    <mergeCell ref="L280:L283"/>
    <mergeCell ref="L284:L287"/>
    <mergeCell ref="D280:D283"/>
    <mergeCell ref="B304:C304"/>
    <mergeCell ref="B292:B295"/>
    <mergeCell ref="C292:C295"/>
    <mergeCell ref="D292:D295"/>
    <mergeCell ref="K292:K294"/>
    <mergeCell ref="A298:D298"/>
    <mergeCell ref="J298:L298"/>
    <mergeCell ref="A301:D301"/>
    <mergeCell ref="D16:D19"/>
    <mergeCell ref="B288:B291"/>
    <mergeCell ref="K288:K290"/>
    <mergeCell ref="L288:L291"/>
    <mergeCell ref="B284:B287"/>
    <mergeCell ref="K276:K278"/>
    <mergeCell ref="L276:L279"/>
    <mergeCell ref="C284:C287"/>
    <mergeCell ref="D284:D287"/>
    <mergeCell ref="K284:K286"/>
  </mergeCells>
  <pageMargins left="0" right="0.11811023622047245" top="0.43307086614173229" bottom="0.35433070866141736" header="0.31496062992125984" footer="0.31496062992125984"/>
  <pageSetup paperSize="9" scale="43" fitToHeight="6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7.140625" style="1308" customWidth="1"/>
    <col min="2" max="2" width="37.285156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50.28515625" style="1308" customWidth="1"/>
    <col min="15" max="16384" width="9.140625" style="1308"/>
  </cols>
  <sheetData>
    <row r="1" spans="1:14" ht="65.25" customHeight="1" x14ac:dyDescent="0.25">
      <c r="B1" s="1363" t="s">
        <v>835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834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93.5</v>
      </c>
      <c r="J8" s="1319">
        <f>IF(I8/H8*100&gt;100,100,I8/H8*100)</f>
        <v>93.5</v>
      </c>
      <c r="K8" s="1342">
        <f>(J8+J9+J10)/3</f>
        <v>97.833333333333329</v>
      </c>
      <c r="L8" s="1341">
        <f>(K8+K11)/2</f>
        <v>98.916666666666657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89.5</v>
      </c>
      <c r="I9" s="1319">
        <v>95.5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100</v>
      </c>
      <c r="J10" s="1319">
        <f>IF(I10/H10*100&gt;100,100,I10/H10*100)</f>
        <v>100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20</v>
      </c>
      <c r="I11" s="1348">
        <v>20.329999999999998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hidden="1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(J44+J45+J46)/3</f>
        <v>#DIV/0!</v>
      </c>
      <c r="L44" s="1341" t="e">
        <f>(K44+K47)/2</f>
        <v>#DIV/0!</v>
      </c>
      <c r="M44" s="1331"/>
      <c r="N44" s="1330"/>
    </row>
    <row r="45" spans="1:14" ht="75.95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120" hidden="1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 t="e">
        <f>IF(I46/H46*100&gt;100,100,I46/H46*100)</f>
        <v>#DIV/0!</v>
      </c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100</v>
      </c>
      <c r="L56" s="1341">
        <f>(K56+K59)/2</f>
        <v>99.961432506887064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92.9</v>
      </c>
      <c r="I57" s="1319">
        <v>95.1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100</v>
      </c>
      <c r="J58" s="1319">
        <f>IF(I58/H58*100&gt;100,100,I58/H58*100)</f>
        <v>100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363</v>
      </c>
      <c r="I59" s="1348">
        <v>362.72</v>
      </c>
      <c r="J59" s="1319">
        <f>IF(I59/H59*100&gt;100,100,I59/H59*100)</f>
        <v>99.922865013774114</v>
      </c>
      <c r="K59" s="1319">
        <f>J59</f>
        <v>99.922865013774114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(J68+J69+J70)/3</f>
        <v>100</v>
      </c>
      <c r="L68" s="1341">
        <f>(K68+K71)/2</f>
        <v>94.5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94.3</v>
      </c>
      <c r="I69" s="1319">
        <v>96.2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>
        <v>100</v>
      </c>
      <c r="I70" s="1334">
        <v>100</v>
      </c>
      <c r="J70" s="1319">
        <f>IF(I70/H70*100&gt;100,100,I70/H70*100)</f>
        <v>100</v>
      </c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4</v>
      </c>
      <c r="I71" s="1348">
        <v>3.56</v>
      </c>
      <c r="J71" s="1319">
        <f>IF(I71/H71*100&gt;100,100,I71/H71*100)</f>
        <v>89</v>
      </c>
      <c r="K71" s="1319">
        <f>J71</f>
        <v>89</v>
      </c>
      <c r="L71" s="1321"/>
      <c r="M71" s="1331"/>
      <c r="N71" s="1319"/>
    </row>
    <row r="72" spans="1:14" ht="75.95" hidden="1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(J72+J73+J74)/2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hidden="1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(J80+J81+J82)/3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 t="e">
        <f>IF(I82/H82*100&gt;100,100,I82/H82*100)</f>
        <v>#DIV/0!</v>
      </c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>
        <v>100</v>
      </c>
      <c r="I108" s="1319">
        <v>100</v>
      </c>
      <c r="J108" s="1319">
        <f>IF(I108/H108*100&gt;100,100,I108/H108*100)</f>
        <v>100</v>
      </c>
      <c r="K108" s="1342">
        <f>(J108+J109+J110)/2</f>
        <v>100</v>
      </c>
      <c r="L108" s="1341">
        <f>(K108+K111)/2</f>
        <v>100</v>
      </c>
      <c r="M108" s="1331"/>
      <c r="N108" s="1330"/>
    </row>
    <row r="109" spans="1:14" ht="75.95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>
        <v>85.7</v>
      </c>
      <c r="I109" s="1319">
        <v>100</v>
      </c>
      <c r="J109" s="1319">
        <f>IF(I109/H109*100&gt;100,100,I109/H109*100)</f>
        <v>100</v>
      </c>
      <c r="K109" s="1340"/>
      <c r="L109" s="1332"/>
      <c r="M109" s="1331"/>
      <c r="N109" s="1330"/>
    </row>
    <row r="110" spans="1:14" ht="90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>
        <v>1</v>
      </c>
      <c r="I111" s="1348">
        <v>1</v>
      </c>
      <c r="J111" s="1319">
        <f>IF(I111/H111*100&gt;100,100,I111/H111*100)</f>
        <v>100</v>
      </c>
      <c r="K111" s="1319">
        <f>J111</f>
        <v>100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100</v>
      </c>
      <c r="L120" s="1341">
        <f>(K120+K123)/2</f>
        <v>99.97405660377359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94.3</v>
      </c>
      <c r="I121" s="1319">
        <v>97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424</v>
      </c>
      <c r="I123" s="1348">
        <v>423.78</v>
      </c>
      <c r="J123" s="1319">
        <f>IF(I123/H123*100&gt;100,100,I123/H123*100)</f>
        <v>99.948113207547166</v>
      </c>
      <c r="K123" s="1319">
        <f>J123</f>
        <v>99.948113207547166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>
        <v>100</v>
      </c>
      <c r="I140" s="1319">
        <v>100</v>
      </c>
      <c r="J140" s="1319">
        <f>IF(I140/H140*100&gt;100,100,I140/H140*100)</f>
        <v>100</v>
      </c>
      <c r="K140" s="1342">
        <f>(J140+J141+J142)/2</f>
        <v>100</v>
      </c>
      <c r="L140" s="1341">
        <f>(K140+K143)/2</f>
        <v>100</v>
      </c>
      <c r="M140" s="1331"/>
      <c r="N140" s="1330"/>
    </row>
    <row r="141" spans="1:14" ht="75.95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>
        <v>100</v>
      </c>
      <c r="I141" s="1319">
        <v>100</v>
      </c>
      <c r="J141" s="1319">
        <f>IF(I141/H141*100&gt;100,100,I141/H141*100)</f>
        <v>100</v>
      </c>
      <c r="K141" s="1340"/>
      <c r="L141" s="1332"/>
      <c r="M141" s="1331"/>
      <c r="N141" s="1330"/>
    </row>
    <row r="142" spans="1:14" ht="80.099999999999994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>
        <v>2</v>
      </c>
      <c r="I143" s="1348">
        <v>2</v>
      </c>
      <c r="J143" s="1319">
        <f>IF(I143/H143*100&gt;100,100,I143/H143*100)</f>
        <v>100</v>
      </c>
      <c r="K143" s="1319">
        <f>J143</f>
        <v>100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hidden="1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(J180+J181+J182)/2</f>
        <v>#DIV/0!</v>
      </c>
      <c r="L180" s="1341" t="e">
        <f>(K180+K183)/2</f>
        <v>#DIV/0!</v>
      </c>
      <c r="M180" s="1331"/>
      <c r="N180" s="1330"/>
    </row>
    <row r="181" spans="1:14" ht="75.95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100</v>
      </c>
      <c r="L192" s="1341">
        <f>(K192+K195)/2</f>
        <v>99.3046875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64</v>
      </c>
      <c r="I195" s="1348">
        <v>63.11</v>
      </c>
      <c r="J195" s="1319">
        <f>IF(I195/H195*100&gt;100,100,I195/H195*100)</f>
        <v>98.609375</v>
      </c>
      <c r="K195" s="1319">
        <f>J195</f>
        <v>98.609375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(J212+J213+J214)/2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>
        <v>0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(J216+J217+J218)/2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>
        <v>0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(J224+J225+J226)/2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(J240+J241+J242)/2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>
        <v>0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97"/>
      <c r="I248" s="1396"/>
      <c r="J248" s="1319" t="e">
        <f>IF(I248/H248*100&gt;100,100,I248/H248*100)</f>
        <v>#DIV/0!</v>
      </c>
      <c r="K248" s="1342" t="e">
        <f>(J248+J249+J250)/2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>
        <v>0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(J252+J253+J254)/2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>
        <v>0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(J260+J261+J262)/2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>
        <v>0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>
        <v>13.1</v>
      </c>
      <c r="I268" s="1319">
        <v>13.2</v>
      </c>
      <c r="J268" s="1319">
        <f>IF(I268/H268*100&gt;100,100,I268/H268*100)</f>
        <v>100</v>
      </c>
      <c r="K268" s="1342">
        <f>(J268+J269+J270)/3</f>
        <v>100</v>
      </c>
      <c r="L268" s="1341">
        <f>(K268+K271)/2</f>
        <v>99.094289827255281</v>
      </c>
      <c r="M268" s="1331"/>
      <c r="N268" s="1330"/>
    </row>
    <row r="269" spans="1:14" ht="80.099999999999994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>
        <v>24.6</v>
      </c>
      <c r="I269" s="1319">
        <v>36.6</v>
      </c>
      <c r="J269" s="1319">
        <f>IF(I269/H269*100&gt;100,100,I269/H269*100)</f>
        <v>100</v>
      </c>
      <c r="K269" s="1340"/>
      <c r="L269" s="1332"/>
      <c r="M269" s="1331"/>
      <c r="N269" s="1330"/>
    </row>
    <row r="270" spans="1:14" ht="80.099999999999994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>
        <v>100</v>
      </c>
      <c r="I270" s="1334">
        <v>100</v>
      </c>
      <c r="J270" s="1319">
        <f>IF(I270/H270*100&gt;100,100,I270/H270*100)</f>
        <v>100</v>
      </c>
      <c r="K270" s="1333"/>
      <c r="L270" s="1332"/>
      <c r="M270" s="1331"/>
      <c r="N270" s="1330"/>
    </row>
    <row r="271" spans="1:14" ht="33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>
        <v>8336</v>
      </c>
      <c r="I271" s="1322">
        <v>8185</v>
      </c>
      <c r="J271" s="1319">
        <f>IF(I271/H271*100&gt;100,100,I271/H271*100)</f>
        <v>98.188579654510562</v>
      </c>
      <c r="K271" s="1319">
        <f>J271</f>
        <v>98.188579654510562</v>
      </c>
      <c r="L271" s="1321"/>
      <c r="M271" s="1331"/>
      <c r="N271" s="1319"/>
    </row>
    <row r="272" spans="1:14" ht="80.099999999999994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>
        <v>10.3</v>
      </c>
      <c r="I272" s="1319">
        <v>10.4</v>
      </c>
      <c r="J272" s="1319">
        <f>IF(I272/H272*100&gt;100,100,I272/H272*100)</f>
        <v>100</v>
      </c>
      <c r="K272" s="1342">
        <f>(J272+J273+J274)/3</f>
        <v>91.304347826086953</v>
      </c>
      <c r="L272" s="1341">
        <f>(K272+K275)/2</f>
        <v>94.319296264376362</v>
      </c>
      <c r="M272" s="1331"/>
      <c r="N272" s="1330"/>
    </row>
    <row r="273" spans="1:14" ht="80.099999999999994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>
        <v>32.200000000000003</v>
      </c>
      <c r="I273" s="1319">
        <v>23.8</v>
      </c>
      <c r="J273" s="1319">
        <f>IF(I273/H273*100&gt;100,100,I273/H273*100)</f>
        <v>73.91304347826086</v>
      </c>
      <c r="K273" s="1340"/>
      <c r="L273" s="1332"/>
      <c r="M273" s="1331"/>
      <c r="N273" s="1330"/>
    </row>
    <row r="274" spans="1:14" ht="80.099999999999994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>
        <v>100</v>
      </c>
      <c r="I274" s="1334">
        <v>100</v>
      </c>
      <c r="J274" s="1319">
        <f>IF(I274/H274*100&gt;100,100,I274/H274*100)</f>
        <v>100</v>
      </c>
      <c r="K274" s="1333"/>
      <c r="L274" s="1332"/>
      <c r="M274" s="1331"/>
      <c r="N274" s="1330"/>
    </row>
    <row r="275" spans="1:14" ht="27.75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>
        <v>8778</v>
      </c>
      <c r="I275" s="1322">
        <v>8544</v>
      </c>
      <c r="J275" s="1319">
        <f>IF(I275/H275*100&gt;100,100,I275/H275*100)</f>
        <v>97.334244702665757</v>
      </c>
      <c r="K275" s="1319">
        <f>J275</f>
        <v>97.334244702665757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19.7</v>
      </c>
      <c r="I276" s="1319">
        <v>19.8</v>
      </c>
      <c r="J276" s="1319">
        <f>IF(I276/H276*100&gt;100,100,I276/H276*100)</f>
        <v>100</v>
      </c>
      <c r="K276" s="1342">
        <f>(J276+J277+J278)/3</f>
        <v>99.462365591397841</v>
      </c>
      <c r="L276" s="1341">
        <f>(K276+K279)/2</f>
        <v>98.328111923601497</v>
      </c>
      <c r="M276" s="1331"/>
      <c r="N276" s="1330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12.4</v>
      </c>
      <c r="I277" s="1319">
        <v>12.2</v>
      </c>
      <c r="J277" s="1319">
        <f>IF(I277/H277*100&gt;100,100,I277/H277*100)</f>
        <v>98.387096774193537</v>
      </c>
      <c r="K277" s="1340"/>
      <c r="L277" s="1332"/>
      <c r="M277" s="1331"/>
      <c r="N277" s="1330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100</v>
      </c>
      <c r="I278" s="1334">
        <v>100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13221</v>
      </c>
      <c r="I279" s="1322">
        <v>12850</v>
      </c>
      <c r="J279" s="1319">
        <f>IF(I279/H279*100&gt;100,100,I279/H279*100)</f>
        <v>97.193858255805154</v>
      </c>
      <c r="K279" s="1319">
        <f>J279</f>
        <v>97.193858255805154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21</v>
      </c>
      <c r="I280" s="1319">
        <v>21.1</v>
      </c>
      <c r="J280" s="1319">
        <f>IF(I280/H280*100&gt;100,100,I280/H280*100)</f>
        <v>100</v>
      </c>
      <c r="K280" s="1342">
        <f>(J280+J281+J282)/3</f>
        <v>100</v>
      </c>
      <c r="L280" s="1341">
        <f>(K280+K283)/2</f>
        <v>98.502818224518549</v>
      </c>
      <c r="M280" s="1331"/>
      <c r="N280" s="1378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14.4</v>
      </c>
      <c r="I281" s="1319">
        <v>19.399999999999999</v>
      </c>
      <c r="J281" s="1319">
        <f>IF(I281/H281*100&gt;100,100,I281/H281*100)</f>
        <v>100</v>
      </c>
      <c r="K281" s="1340"/>
      <c r="L281" s="1332"/>
      <c r="M281" s="1331"/>
      <c r="N281" s="1377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57.8</v>
      </c>
      <c r="I282" s="1334">
        <v>57.8</v>
      </c>
      <c r="J282" s="1319">
        <f>IF(I282/H282*100&gt;100,100,I282/H282*100)</f>
        <v>100</v>
      </c>
      <c r="K282" s="1333"/>
      <c r="L282" s="1332"/>
      <c r="M282" s="1331"/>
      <c r="N282" s="1377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8516</v>
      </c>
      <c r="I283" s="1322">
        <v>8261</v>
      </c>
      <c r="J283" s="1319">
        <f>IF(I283/H283*100&gt;100,100,I283/H283*100)</f>
        <v>97.005636449037098</v>
      </c>
      <c r="K283" s="1319">
        <f>J283</f>
        <v>97.005636449037098</v>
      </c>
      <c r="L283" s="1321"/>
      <c r="M283" s="1331"/>
      <c r="N283" s="1376"/>
    </row>
    <row r="284" spans="1:14" ht="80.099999999999994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>
        <v>4.0999999999999996</v>
      </c>
      <c r="I284" s="1319">
        <v>4.0999999999999996</v>
      </c>
      <c r="J284" s="1319">
        <f>IF(I284/H284*100&gt;100,100,I284/H284*100)</f>
        <v>100</v>
      </c>
      <c r="K284" s="1342">
        <f>(J284+J285+J286)/3</f>
        <v>100</v>
      </c>
      <c r="L284" s="1341">
        <f>(K284+K287)/2</f>
        <v>100</v>
      </c>
      <c r="M284" s="1331"/>
      <c r="N284" s="1330"/>
    </row>
    <row r="285" spans="1:14" ht="80.099999999999994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>
        <v>27.4</v>
      </c>
      <c r="I285" s="1319">
        <v>36.4</v>
      </c>
      <c r="J285" s="1319">
        <f>IF(I285/H285*100&gt;100,100,I285/H285*100)</f>
        <v>100</v>
      </c>
      <c r="K285" s="1340"/>
      <c r="L285" s="1332"/>
      <c r="M285" s="1331"/>
      <c r="N285" s="1330"/>
    </row>
    <row r="286" spans="1:14" ht="80.099999999999994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>
        <v>100</v>
      </c>
      <c r="I286" s="1334">
        <v>100</v>
      </c>
      <c r="J286" s="1319">
        <f>IF(I286/H286*100&gt;100,100,I286/H286*100)</f>
        <v>100</v>
      </c>
      <c r="K286" s="1333"/>
      <c r="L286" s="1332"/>
      <c r="M286" s="1331"/>
      <c r="N286" s="1330"/>
    </row>
    <row r="287" spans="1:14" ht="33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>
        <v>2460</v>
      </c>
      <c r="I287" s="1322">
        <v>2472</v>
      </c>
      <c r="J287" s="1319">
        <f>IF(I287/H287*100&gt;100,100,I287/H287*100)</f>
        <v>100</v>
      </c>
      <c r="K287" s="1319">
        <f>J287</f>
        <v>100</v>
      </c>
      <c r="L287" s="1321"/>
      <c r="M287" s="1331"/>
      <c r="N287" s="1319"/>
    </row>
    <row r="288" spans="1:14" ht="80.099999999999994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>
        <v>2.5</v>
      </c>
      <c r="I288" s="1319">
        <v>2.5</v>
      </c>
      <c r="J288" s="1319">
        <f>IF(I288/H288*100&gt;100,100,I288/H288*100)</f>
        <v>100</v>
      </c>
      <c r="K288" s="1342">
        <f>(J288+J289+J290)/3</f>
        <v>100</v>
      </c>
      <c r="L288" s="1341">
        <f>(K288+K291)/2</f>
        <v>100</v>
      </c>
      <c r="M288" s="1331"/>
      <c r="N288" s="1330"/>
    </row>
    <row r="289" spans="1:14" ht="80.099999999999994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>
        <v>21.4</v>
      </c>
      <c r="I289" s="1319">
        <v>23</v>
      </c>
      <c r="J289" s="1319">
        <f>IF(I289/H289*100&gt;100,100,I289/H289*100)</f>
        <v>100</v>
      </c>
      <c r="K289" s="1340"/>
      <c r="L289" s="1332"/>
      <c r="M289" s="1331"/>
      <c r="N289" s="1330"/>
    </row>
    <row r="290" spans="1:14" ht="80.099999999999994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>
        <v>100</v>
      </c>
      <c r="I290" s="1334">
        <v>100</v>
      </c>
      <c r="J290" s="1319">
        <f>IF(I290/H290*100&gt;100,100,I290/H290*100)</f>
        <v>100</v>
      </c>
      <c r="K290" s="1333"/>
      <c r="L290" s="1332"/>
      <c r="M290" s="1331"/>
      <c r="N290" s="1330"/>
    </row>
    <row r="291" spans="1:14" ht="27.75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>
        <v>2018</v>
      </c>
      <c r="I291" s="1322">
        <v>2055</v>
      </c>
      <c r="J291" s="1319">
        <f>IF(I291/H291*100&gt;100,100,I291/H291*100)</f>
        <v>100</v>
      </c>
      <c r="K291" s="1319">
        <f>J291</f>
        <v>100</v>
      </c>
      <c r="L291" s="1321"/>
      <c r="M291" s="1331"/>
      <c r="N291" s="1319"/>
    </row>
    <row r="292" spans="1:14" ht="80.099999999999994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>
        <v>8.6</v>
      </c>
      <c r="I292" s="1319">
        <v>8.6</v>
      </c>
      <c r="J292" s="1319">
        <f>IF(I292/H292*100&gt;100,100,I292/H292*100)</f>
        <v>100</v>
      </c>
      <c r="K292" s="1342">
        <f>(J292+J293+J294)/3</f>
        <v>100</v>
      </c>
      <c r="L292" s="1341">
        <f>(K292+K295)/2</f>
        <v>98.617870352345733</v>
      </c>
      <c r="M292" s="1331"/>
      <c r="N292" s="1330"/>
    </row>
    <row r="293" spans="1:14" ht="80.099999999999994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>
        <v>31.3</v>
      </c>
      <c r="I293" s="1319">
        <v>36.4</v>
      </c>
      <c r="J293" s="1319">
        <f>IF(I293/H293*100&gt;100,100,I293/H293*100)</f>
        <v>100</v>
      </c>
      <c r="K293" s="1340"/>
      <c r="L293" s="1332"/>
      <c r="M293" s="1331"/>
      <c r="N293" s="1330"/>
    </row>
    <row r="294" spans="1:14" ht="80.099999999999994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>
        <v>100</v>
      </c>
      <c r="I294" s="1334">
        <v>100</v>
      </c>
      <c r="J294" s="1319">
        <f>IF(I294/H294*100&gt;100,100,I294/H294*100)</f>
        <v>100</v>
      </c>
      <c r="K294" s="1333"/>
      <c r="L294" s="1332"/>
      <c r="M294" s="1331"/>
      <c r="N294" s="1330"/>
    </row>
    <row r="295" spans="1:14" ht="43.5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>
        <v>5137</v>
      </c>
      <c r="I295" s="1322">
        <v>4995</v>
      </c>
      <c r="J295" s="1319">
        <f>IF(I295/H295*100&gt;100,100,I295/H295*100)</f>
        <v>97.235740704691452</v>
      </c>
      <c r="K295" s="1319">
        <f>J295</f>
        <v>97.235740704691452</v>
      </c>
      <c r="L295" s="1321"/>
      <c r="M295" s="1331"/>
      <c r="N295" s="1319"/>
    </row>
    <row r="296" spans="1:14" x14ac:dyDescent="0.25">
      <c r="A296" s="1311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K3"/>
  <mergeCells count="374">
    <mergeCell ref="C4:C7"/>
    <mergeCell ref="D4:D7"/>
    <mergeCell ref="K4:K6"/>
    <mergeCell ref="L4:L7"/>
    <mergeCell ref="D12:D15"/>
    <mergeCell ref="D24:D27"/>
    <mergeCell ref="K24:K26"/>
    <mergeCell ref="L24:L27"/>
    <mergeCell ref="K12:K14"/>
    <mergeCell ref="L12:L15"/>
    <mergeCell ref="B24:B27"/>
    <mergeCell ref="C24:C27"/>
    <mergeCell ref="D20:D23"/>
    <mergeCell ref="K20:K22"/>
    <mergeCell ref="B28:B31"/>
    <mergeCell ref="C28:C31"/>
    <mergeCell ref="L20:L23"/>
    <mergeCell ref="B16:B19"/>
    <mergeCell ref="C16:C19"/>
    <mergeCell ref="D16:D19"/>
    <mergeCell ref="K16:K18"/>
    <mergeCell ref="L16:L19"/>
    <mergeCell ref="B20:B23"/>
    <mergeCell ref="C20:C23"/>
    <mergeCell ref="N280:N283"/>
    <mergeCell ref="B1:N1"/>
    <mergeCell ref="B8:B11"/>
    <mergeCell ref="C8:C11"/>
    <mergeCell ref="D8:D11"/>
    <mergeCell ref="K8:K10"/>
    <mergeCell ref="L8:L11"/>
    <mergeCell ref="B12:B15"/>
    <mergeCell ref="C12:C15"/>
    <mergeCell ref="B4:B7"/>
    <mergeCell ref="D32:D35"/>
    <mergeCell ref="K32:K34"/>
    <mergeCell ref="L32:L35"/>
    <mergeCell ref="B36:B39"/>
    <mergeCell ref="C36:C39"/>
    <mergeCell ref="D36:D39"/>
    <mergeCell ref="K36:K38"/>
    <mergeCell ref="L36:L39"/>
    <mergeCell ref="B44:B47"/>
    <mergeCell ref="C44:C47"/>
    <mergeCell ref="D44:D47"/>
    <mergeCell ref="K44:K46"/>
    <mergeCell ref="L44:L47"/>
    <mergeCell ref="D28:D31"/>
    <mergeCell ref="K28:K30"/>
    <mergeCell ref="L28:L31"/>
    <mergeCell ref="B32:B35"/>
    <mergeCell ref="C32:C35"/>
    <mergeCell ref="B52:B55"/>
    <mergeCell ref="C52:C55"/>
    <mergeCell ref="D52:D55"/>
    <mergeCell ref="K52:K54"/>
    <mergeCell ref="L52:L55"/>
    <mergeCell ref="B40:B43"/>
    <mergeCell ref="C40:C43"/>
    <mergeCell ref="D40:D43"/>
    <mergeCell ref="K40:K42"/>
    <mergeCell ref="L40:L43"/>
    <mergeCell ref="B60:B63"/>
    <mergeCell ref="C60:C63"/>
    <mergeCell ref="D60:D63"/>
    <mergeCell ref="K60:K62"/>
    <mergeCell ref="L60:L63"/>
    <mergeCell ref="B48:B51"/>
    <mergeCell ref="C48:C51"/>
    <mergeCell ref="D48:D51"/>
    <mergeCell ref="K48:K50"/>
    <mergeCell ref="L48:L51"/>
    <mergeCell ref="B68:B71"/>
    <mergeCell ref="C68:C71"/>
    <mergeCell ref="D68:D71"/>
    <mergeCell ref="K68:K70"/>
    <mergeCell ref="L68:L71"/>
    <mergeCell ref="B56:B59"/>
    <mergeCell ref="C56:C59"/>
    <mergeCell ref="D56:D59"/>
    <mergeCell ref="K56:K58"/>
    <mergeCell ref="L56:L59"/>
    <mergeCell ref="B76:B79"/>
    <mergeCell ref="C76:C79"/>
    <mergeCell ref="D76:D79"/>
    <mergeCell ref="K76:K78"/>
    <mergeCell ref="L76:L79"/>
    <mergeCell ref="B64:B67"/>
    <mergeCell ref="C64:C67"/>
    <mergeCell ref="D64:D67"/>
    <mergeCell ref="K64:K66"/>
    <mergeCell ref="L64:L67"/>
    <mergeCell ref="B84:B87"/>
    <mergeCell ref="C84:C87"/>
    <mergeCell ref="D84:D87"/>
    <mergeCell ref="K84:K86"/>
    <mergeCell ref="L84:L87"/>
    <mergeCell ref="B72:B75"/>
    <mergeCell ref="C72:C75"/>
    <mergeCell ref="D72:D75"/>
    <mergeCell ref="K72:K74"/>
    <mergeCell ref="L72:L75"/>
    <mergeCell ref="B92:B95"/>
    <mergeCell ref="C92:C95"/>
    <mergeCell ref="D92:D95"/>
    <mergeCell ref="K92:K94"/>
    <mergeCell ref="L92:L95"/>
    <mergeCell ref="B80:B83"/>
    <mergeCell ref="C80:C83"/>
    <mergeCell ref="D80:D83"/>
    <mergeCell ref="K80:K82"/>
    <mergeCell ref="L80:L83"/>
    <mergeCell ref="B100:B103"/>
    <mergeCell ref="C100:C103"/>
    <mergeCell ref="D100:D103"/>
    <mergeCell ref="K100:K102"/>
    <mergeCell ref="L100:L103"/>
    <mergeCell ref="B88:B91"/>
    <mergeCell ref="C88:C91"/>
    <mergeCell ref="D88:D91"/>
    <mergeCell ref="K88:K90"/>
    <mergeCell ref="L88:L91"/>
    <mergeCell ref="B108:B111"/>
    <mergeCell ref="C108:C111"/>
    <mergeCell ref="D108:D111"/>
    <mergeCell ref="K108:K110"/>
    <mergeCell ref="L108:L111"/>
    <mergeCell ref="B96:B99"/>
    <mergeCell ref="C96:C99"/>
    <mergeCell ref="D96:D99"/>
    <mergeCell ref="K96:K98"/>
    <mergeCell ref="L96:L99"/>
    <mergeCell ref="B116:B119"/>
    <mergeCell ref="C116:C119"/>
    <mergeCell ref="D116:D119"/>
    <mergeCell ref="K116:K118"/>
    <mergeCell ref="L116:L119"/>
    <mergeCell ref="B104:B107"/>
    <mergeCell ref="C104:C107"/>
    <mergeCell ref="D104:D107"/>
    <mergeCell ref="K104:K106"/>
    <mergeCell ref="L104:L107"/>
    <mergeCell ref="B124:B127"/>
    <mergeCell ref="C124:C127"/>
    <mergeCell ref="D124:D127"/>
    <mergeCell ref="K124:K126"/>
    <mergeCell ref="L124:L127"/>
    <mergeCell ref="B112:B115"/>
    <mergeCell ref="C112:C115"/>
    <mergeCell ref="D112:D115"/>
    <mergeCell ref="K112:K114"/>
    <mergeCell ref="L112:L115"/>
    <mergeCell ref="B132:B135"/>
    <mergeCell ref="C132:C135"/>
    <mergeCell ref="D132:D135"/>
    <mergeCell ref="K132:K134"/>
    <mergeCell ref="L132:L135"/>
    <mergeCell ref="B120:B123"/>
    <mergeCell ref="C120:C123"/>
    <mergeCell ref="D120:D123"/>
    <mergeCell ref="K120:K122"/>
    <mergeCell ref="L120:L123"/>
    <mergeCell ref="B140:B143"/>
    <mergeCell ref="C140:C143"/>
    <mergeCell ref="D140:D143"/>
    <mergeCell ref="K140:K142"/>
    <mergeCell ref="L140:L143"/>
    <mergeCell ref="B128:B131"/>
    <mergeCell ref="C128:C131"/>
    <mergeCell ref="D128:D131"/>
    <mergeCell ref="K128:K130"/>
    <mergeCell ref="L128:L131"/>
    <mergeCell ref="B148:B151"/>
    <mergeCell ref="C148:C151"/>
    <mergeCell ref="D148:D151"/>
    <mergeCell ref="K148:K150"/>
    <mergeCell ref="L148:L151"/>
    <mergeCell ref="B136:B139"/>
    <mergeCell ref="C136:C139"/>
    <mergeCell ref="D136:D139"/>
    <mergeCell ref="K136:K138"/>
    <mergeCell ref="L136:L139"/>
    <mergeCell ref="B156:B159"/>
    <mergeCell ref="C156:C159"/>
    <mergeCell ref="D156:D159"/>
    <mergeCell ref="K156:K158"/>
    <mergeCell ref="L156:L159"/>
    <mergeCell ref="B144:B147"/>
    <mergeCell ref="C144:C147"/>
    <mergeCell ref="D144:D147"/>
    <mergeCell ref="K144:K146"/>
    <mergeCell ref="L144:L147"/>
    <mergeCell ref="B164:B167"/>
    <mergeCell ref="C164:C167"/>
    <mergeCell ref="D164:D167"/>
    <mergeCell ref="K164:K166"/>
    <mergeCell ref="L164:L167"/>
    <mergeCell ref="B152:B155"/>
    <mergeCell ref="C152:C155"/>
    <mergeCell ref="D152:D155"/>
    <mergeCell ref="K152:K154"/>
    <mergeCell ref="L152:L155"/>
    <mergeCell ref="B172:B175"/>
    <mergeCell ref="C172:C175"/>
    <mergeCell ref="D172:D175"/>
    <mergeCell ref="K172:K174"/>
    <mergeCell ref="L172:L175"/>
    <mergeCell ref="B160:B163"/>
    <mergeCell ref="C160:C163"/>
    <mergeCell ref="D160:D163"/>
    <mergeCell ref="K160:K162"/>
    <mergeCell ref="L160:L163"/>
    <mergeCell ref="B180:B183"/>
    <mergeCell ref="C180:C183"/>
    <mergeCell ref="D180:D183"/>
    <mergeCell ref="K180:K182"/>
    <mergeCell ref="L180:L183"/>
    <mergeCell ref="B168:B171"/>
    <mergeCell ref="C168:C171"/>
    <mergeCell ref="D168:D171"/>
    <mergeCell ref="K168:K170"/>
    <mergeCell ref="L168:L171"/>
    <mergeCell ref="B188:B191"/>
    <mergeCell ref="C188:C191"/>
    <mergeCell ref="D188:D191"/>
    <mergeCell ref="K188:K190"/>
    <mergeCell ref="L188:L191"/>
    <mergeCell ref="B176:B179"/>
    <mergeCell ref="C176:C179"/>
    <mergeCell ref="D176:D179"/>
    <mergeCell ref="K176:K178"/>
    <mergeCell ref="L176:L179"/>
    <mergeCell ref="B196:B199"/>
    <mergeCell ref="C196:C199"/>
    <mergeCell ref="D196:D199"/>
    <mergeCell ref="K196:K198"/>
    <mergeCell ref="L196:L199"/>
    <mergeCell ref="B184:B187"/>
    <mergeCell ref="C184:C187"/>
    <mergeCell ref="D184:D187"/>
    <mergeCell ref="K184:K186"/>
    <mergeCell ref="L184:L187"/>
    <mergeCell ref="B204:B207"/>
    <mergeCell ref="C204:C207"/>
    <mergeCell ref="D204:D207"/>
    <mergeCell ref="K204:K206"/>
    <mergeCell ref="L204:L207"/>
    <mergeCell ref="B192:B195"/>
    <mergeCell ref="C192:C195"/>
    <mergeCell ref="D192:D195"/>
    <mergeCell ref="K192:K194"/>
    <mergeCell ref="L192:L195"/>
    <mergeCell ref="B212:B215"/>
    <mergeCell ref="C212:C215"/>
    <mergeCell ref="D212:D215"/>
    <mergeCell ref="K212:K214"/>
    <mergeCell ref="L212:L215"/>
    <mergeCell ref="B200:B203"/>
    <mergeCell ref="C200:C203"/>
    <mergeCell ref="D200:D203"/>
    <mergeCell ref="K200:K202"/>
    <mergeCell ref="L200:L203"/>
    <mergeCell ref="B220:B223"/>
    <mergeCell ref="C220:C223"/>
    <mergeCell ref="D220:D223"/>
    <mergeCell ref="K220:K222"/>
    <mergeCell ref="L220:L223"/>
    <mergeCell ref="B208:B211"/>
    <mergeCell ref="C208:C211"/>
    <mergeCell ref="D208:D211"/>
    <mergeCell ref="K208:K210"/>
    <mergeCell ref="L208:L211"/>
    <mergeCell ref="B228:B231"/>
    <mergeCell ref="C228:C231"/>
    <mergeCell ref="D228:D231"/>
    <mergeCell ref="K228:K230"/>
    <mergeCell ref="L228:L231"/>
    <mergeCell ref="B216:B219"/>
    <mergeCell ref="C216:C219"/>
    <mergeCell ref="D216:D219"/>
    <mergeCell ref="K216:K218"/>
    <mergeCell ref="L216:L219"/>
    <mergeCell ref="B236:B239"/>
    <mergeCell ref="C236:C239"/>
    <mergeCell ref="D236:D239"/>
    <mergeCell ref="K236:K238"/>
    <mergeCell ref="L236:L239"/>
    <mergeCell ref="B224:B227"/>
    <mergeCell ref="C224:C227"/>
    <mergeCell ref="D224:D227"/>
    <mergeCell ref="K224:K226"/>
    <mergeCell ref="L224:L227"/>
    <mergeCell ref="B244:B247"/>
    <mergeCell ref="C244:C247"/>
    <mergeCell ref="D244:D247"/>
    <mergeCell ref="K244:K246"/>
    <mergeCell ref="L244:L247"/>
    <mergeCell ref="B232:B235"/>
    <mergeCell ref="C232:C235"/>
    <mergeCell ref="D232:D235"/>
    <mergeCell ref="K232:K234"/>
    <mergeCell ref="L232:L235"/>
    <mergeCell ref="B252:B255"/>
    <mergeCell ref="C252:C255"/>
    <mergeCell ref="D252:D255"/>
    <mergeCell ref="K252:K254"/>
    <mergeCell ref="L252:L255"/>
    <mergeCell ref="B240:B243"/>
    <mergeCell ref="C240:C243"/>
    <mergeCell ref="D240:D243"/>
    <mergeCell ref="K240:K242"/>
    <mergeCell ref="L240:L243"/>
    <mergeCell ref="B260:B263"/>
    <mergeCell ref="C260:C263"/>
    <mergeCell ref="D260:D263"/>
    <mergeCell ref="K260:K262"/>
    <mergeCell ref="L260:L263"/>
    <mergeCell ref="B248:B251"/>
    <mergeCell ref="C248:C251"/>
    <mergeCell ref="D248:D251"/>
    <mergeCell ref="K248:K250"/>
    <mergeCell ref="L248:L251"/>
    <mergeCell ref="B272:B275"/>
    <mergeCell ref="C272:C275"/>
    <mergeCell ref="D272:D275"/>
    <mergeCell ref="K272:K274"/>
    <mergeCell ref="L272:L275"/>
    <mergeCell ref="D256:D259"/>
    <mergeCell ref="K256:K258"/>
    <mergeCell ref="L256:L259"/>
    <mergeCell ref="B256:B259"/>
    <mergeCell ref="C256:C259"/>
    <mergeCell ref="D264:D267"/>
    <mergeCell ref="K264:K266"/>
    <mergeCell ref="L264:L267"/>
    <mergeCell ref="D268:D271"/>
    <mergeCell ref="K268:K270"/>
    <mergeCell ref="L268:L271"/>
    <mergeCell ref="C284:C287"/>
    <mergeCell ref="D284:D287"/>
    <mergeCell ref="L284:L287"/>
    <mergeCell ref="L280:L283"/>
    <mergeCell ref="K280:K282"/>
    <mergeCell ref="K284:K286"/>
    <mergeCell ref="B280:B283"/>
    <mergeCell ref="C280:C283"/>
    <mergeCell ref="B284:B287"/>
    <mergeCell ref="D280:D283"/>
    <mergeCell ref="L288:L291"/>
    <mergeCell ref="B276:B279"/>
    <mergeCell ref="C276:C279"/>
    <mergeCell ref="D276:D279"/>
    <mergeCell ref="K276:K278"/>
    <mergeCell ref="L276:L279"/>
    <mergeCell ref="B304:C304"/>
    <mergeCell ref="B292:B295"/>
    <mergeCell ref="C292:C295"/>
    <mergeCell ref="D292:D295"/>
    <mergeCell ref="A298:D298"/>
    <mergeCell ref="B264:B267"/>
    <mergeCell ref="C264:C267"/>
    <mergeCell ref="A4:A295"/>
    <mergeCell ref="B268:B271"/>
    <mergeCell ref="C268:C271"/>
    <mergeCell ref="M8:M295"/>
    <mergeCell ref="J298:L298"/>
    <mergeCell ref="A301:D301"/>
    <mergeCell ref="J301:M301"/>
    <mergeCell ref="L292:L295"/>
    <mergeCell ref="B288:B291"/>
    <mergeCell ref="C288:C291"/>
    <mergeCell ref="D288:D291"/>
    <mergeCell ref="K288:K290"/>
    <mergeCell ref="K292:K294"/>
  </mergeCells>
  <pageMargins left="0" right="0.11811023622047245" top="0.35433070866141736" bottom="0.35433070866141736" header="0.31496062992125984" footer="0.31496062992125984"/>
  <pageSetup paperSize="9" scale="42" fitToHeight="6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6.5703125" style="1308" customWidth="1"/>
    <col min="2" max="2" width="38.57031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23.7109375" style="1308" customWidth="1"/>
    <col min="15" max="16384" width="9.140625" style="1308"/>
  </cols>
  <sheetData>
    <row r="1" spans="1:14" ht="65.25" customHeight="1" x14ac:dyDescent="0.25">
      <c r="B1" s="1363" t="s">
        <v>837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customHeight="1" x14ac:dyDescent="0.25">
      <c r="A4" s="1366" t="s">
        <v>836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>
        <v>100</v>
      </c>
      <c r="I4" s="1319">
        <v>100</v>
      </c>
      <c r="J4" s="1319">
        <f>IF(I4/H4*100&gt;100,100,I4/H4*100)</f>
        <v>100</v>
      </c>
      <c r="K4" s="1342">
        <f>(J4+J5+J6)/3</f>
        <v>99.233333333333334</v>
      </c>
      <c r="L4" s="1341">
        <f>(K4+K7)/2</f>
        <v>99.616666666666674</v>
      </c>
      <c r="M4" s="1355" t="s">
        <v>802</v>
      </c>
      <c r="N4" s="1330"/>
    </row>
    <row r="5" spans="1:14" ht="75.95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>
        <v>96.6</v>
      </c>
      <c r="I5" s="1319">
        <v>96.6</v>
      </c>
      <c r="J5" s="1319">
        <f>IF(I5/H5*100&gt;100,100,I5/H5*100)</f>
        <v>100</v>
      </c>
      <c r="K5" s="1340"/>
      <c r="L5" s="1332"/>
      <c r="M5" s="1331"/>
      <c r="N5" s="1330"/>
    </row>
    <row r="6" spans="1:14" ht="120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>
        <v>100</v>
      </c>
      <c r="I6" s="1334">
        <v>97.7</v>
      </c>
      <c r="J6" s="1319">
        <f>IF(I6/H6*100&gt;100,100,I6/H6*100)</f>
        <v>97.7</v>
      </c>
      <c r="K6" s="1333"/>
      <c r="L6" s="1332"/>
      <c r="M6" s="1331"/>
      <c r="N6" s="1330"/>
    </row>
    <row r="7" spans="1:14" ht="33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>
        <v>163</v>
      </c>
      <c r="I7" s="1348">
        <v>165</v>
      </c>
      <c r="J7" s="1319">
        <f>IF(I7/H7*100&gt;100,100,I7/H7*100)</f>
        <v>100</v>
      </c>
      <c r="K7" s="1319">
        <f>J7</f>
        <v>100</v>
      </c>
      <c r="L7" s="1321"/>
      <c r="M7" s="1331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100</v>
      </c>
      <c r="L8" s="1341">
        <f>(K8+K11)/2</f>
        <v>100</v>
      </c>
      <c r="M8" s="1331"/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100</v>
      </c>
      <c r="I9" s="1319">
        <v>100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100</v>
      </c>
      <c r="J10" s="1319">
        <f>IF(I10/H10*100&gt;100,100,I10/H10*100)</f>
        <v>100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15</v>
      </c>
      <c r="I11" s="1348">
        <v>15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(J12+J13+J14)/2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>
        <v>0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>
        <v>100</v>
      </c>
      <c r="I20" s="1319">
        <v>100</v>
      </c>
      <c r="J20" s="1319">
        <f>IF(I20/H20*100&gt;100,100,I20/H20*100)</f>
        <v>100</v>
      </c>
      <c r="K20" s="1342">
        <f>(J20+J21+J22)/3</f>
        <v>100</v>
      </c>
      <c r="L20" s="1341">
        <f>(K20+K23)/2</f>
        <v>100</v>
      </c>
      <c r="M20" s="1331"/>
      <c r="N20" s="1330"/>
    </row>
    <row r="21" spans="1:14" ht="75.95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>
        <v>100</v>
      </c>
      <c r="I21" s="1319">
        <v>100</v>
      </c>
      <c r="J21" s="1319">
        <f>IF(I21/H21*100&gt;100,100,I21/H21*100)</f>
        <v>100</v>
      </c>
      <c r="K21" s="1340"/>
      <c r="L21" s="1332"/>
      <c r="M21" s="1331"/>
      <c r="N21" s="1330"/>
    </row>
    <row r="22" spans="1:14" ht="120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>
        <v>100</v>
      </c>
      <c r="I22" s="1334">
        <v>100</v>
      </c>
      <c r="J22" s="1319">
        <f>IF(I22/H22*100&gt;100,100,I22/H22*100)</f>
        <v>100</v>
      </c>
      <c r="K22" s="1333"/>
      <c r="L22" s="1332"/>
      <c r="M22" s="1331"/>
      <c r="N22" s="1330"/>
    </row>
    <row r="23" spans="1:14" ht="33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>
        <v>10</v>
      </c>
      <c r="I23" s="1348">
        <v>14</v>
      </c>
      <c r="J23" s="1319">
        <f>IF(I23/H23*100&gt;100,100,I23/H23*100)</f>
        <v>100</v>
      </c>
      <c r="K23" s="1319">
        <f>J23</f>
        <v>100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hidden="1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(J44+J45+J46)/3</f>
        <v>#DIV/0!</v>
      </c>
      <c r="L44" s="1341" t="e">
        <f>(K44+K47)/2</f>
        <v>#DIV/0!</v>
      </c>
      <c r="M44" s="1331"/>
      <c r="N44" s="1330"/>
    </row>
    <row r="45" spans="1:14" ht="75.95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120" hidden="1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 t="e">
        <f>IF(I46/H46*100&gt;100,100,I46/H46*100)</f>
        <v>#DIV/0!</v>
      </c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99.100000000000009</v>
      </c>
      <c r="L56" s="1341">
        <f>(K56+K59)/2</f>
        <v>99.368840579710138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87.5</v>
      </c>
      <c r="I57" s="1319">
        <v>87.5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97.3</v>
      </c>
      <c r="J58" s="1319">
        <f>IF(I58/H58*100&gt;100,100,I58/H58*100)</f>
        <v>97.3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276</v>
      </c>
      <c r="I59" s="1348">
        <v>275</v>
      </c>
      <c r="J59" s="1319">
        <f>IF(I59/H59*100&gt;100,100,I59/H59*100)</f>
        <v>99.637681159420282</v>
      </c>
      <c r="K59" s="1319">
        <f>J59</f>
        <v>99.637681159420282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(J68+J69+J70)/3</f>
        <v>100</v>
      </c>
      <c r="L68" s="1341">
        <f>(K68+K71)/2</f>
        <v>100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100</v>
      </c>
      <c r="I69" s="1319">
        <v>100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>
        <v>100</v>
      </c>
      <c r="I70" s="1334">
        <v>100</v>
      </c>
      <c r="J70" s="1319">
        <f>IF(I70/H70*100&gt;100,100,I70/H70*100)</f>
        <v>100</v>
      </c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2</v>
      </c>
      <c r="I71" s="1348">
        <v>2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>
        <v>100</v>
      </c>
      <c r="I72" s="1319">
        <v>100</v>
      </c>
      <c r="J72" s="1319">
        <f>IF(I72/H72*100&gt;100,100,I72/H72*100)</f>
        <v>100</v>
      </c>
      <c r="K72" s="1342">
        <f>(J72+J73+J74)/3</f>
        <v>100</v>
      </c>
      <c r="L72" s="1341">
        <f>(K72+K75)/2</f>
        <v>100</v>
      </c>
      <c r="M72" s="1331"/>
      <c r="N72" s="1330"/>
    </row>
    <row r="73" spans="1:14" ht="75.95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>
        <v>100</v>
      </c>
      <c r="I73" s="1319">
        <v>100</v>
      </c>
      <c r="J73" s="1319">
        <f>IF(I73/H73*100&gt;100,100,I73/H73*100)</f>
        <v>100</v>
      </c>
      <c r="K73" s="1340"/>
      <c r="L73" s="1332"/>
      <c r="M73" s="1331"/>
      <c r="N73" s="1330"/>
    </row>
    <row r="74" spans="1:14" ht="90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>
        <v>100</v>
      </c>
      <c r="I74" s="1334">
        <v>100</v>
      </c>
      <c r="J74" s="1319">
        <f>IF(I74/H74*100&gt;100,100,I74/H74*100)</f>
        <v>100</v>
      </c>
      <c r="K74" s="1333"/>
      <c r="L74" s="1332"/>
      <c r="M74" s="1331"/>
      <c r="N74" s="1330"/>
    </row>
    <row r="75" spans="1:14" ht="33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>
        <v>1</v>
      </c>
      <c r="I75" s="1348">
        <v>1</v>
      </c>
      <c r="J75" s="1319">
        <f>IF(I75/H75*100&gt;100,100,I75/H75*100)</f>
        <v>100</v>
      </c>
      <c r="K75" s="1319">
        <f>J75</f>
        <v>100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>
        <v>100</v>
      </c>
      <c r="I80" s="1319">
        <v>100</v>
      </c>
      <c r="J80" s="1319">
        <f>IF(I80/H80*100&gt;100,100,I80/H80*100)</f>
        <v>100</v>
      </c>
      <c r="K80" s="1342">
        <f>(J80+J81+J82)/3</f>
        <v>100</v>
      </c>
      <c r="L80" s="1341">
        <f>(K80+K83)/2</f>
        <v>100</v>
      </c>
      <c r="M80" s="1331"/>
      <c r="N80" s="1330"/>
    </row>
    <row r="81" spans="1:14" ht="75.95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>
        <v>100</v>
      </c>
      <c r="I81" s="1319">
        <v>100</v>
      </c>
      <c r="J81" s="1319">
        <f>IF(I81/H81*100&gt;100,100,I81/H81*100)</f>
        <v>100</v>
      </c>
      <c r="K81" s="1340"/>
      <c r="L81" s="1332"/>
      <c r="M81" s="1331"/>
      <c r="N81" s="1330"/>
    </row>
    <row r="82" spans="1:14" ht="90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>
        <v>100</v>
      </c>
      <c r="I82" s="1334">
        <v>100</v>
      </c>
      <c r="J82" s="1319">
        <f>IF(I82/H82*100&gt;100,100,I82/H82*100)</f>
        <v>100</v>
      </c>
      <c r="K82" s="1333"/>
      <c r="L82" s="1332"/>
      <c r="M82" s="1331"/>
      <c r="N82" s="1330"/>
    </row>
    <row r="83" spans="1:14" ht="33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>
        <v>3</v>
      </c>
      <c r="I83" s="1348">
        <v>3</v>
      </c>
      <c r="J83" s="1319">
        <f>IF(I83/H83*100&gt;100,100,I83/H83*100)</f>
        <v>100</v>
      </c>
      <c r="K83" s="1319">
        <f>J83</f>
        <v>100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>
        <v>100</v>
      </c>
      <c r="I108" s="1319">
        <v>100</v>
      </c>
      <c r="J108" s="1319">
        <f>IF(I108/H108*100&gt;100,100,I108/H108*100)</f>
        <v>100</v>
      </c>
      <c r="K108" s="1342">
        <f>(J108+J109+J110)/2</f>
        <v>100</v>
      </c>
      <c r="L108" s="1341">
        <f>(K108+K111)/2</f>
        <v>100</v>
      </c>
      <c r="M108" s="1331"/>
      <c r="N108" s="1330"/>
    </row>
    <row r="109" spans="1:14" ht="75.95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>
        <v>100</v>
      </c>
      <c r="I109" s="1319">
        <v>100</v>
      </c>
      <c r="J109" s="1319">
        <f>IF(I109/H109*100&gt;100,100,I109/H109*100)</f>
        <v>100</v>
      </c>
      <c r="K109" s="1340"/>
      <c r="L109" s="1332"/>
      <c r="M109" s="1331"/>
      <c r="N109" s="1330"/>
    </row>
    <row r="110" spans="1:14" ht="90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>
        <v>4</v>
      </c>
      <c r="I111" s="1348">
        <v>4</v>
      </c>
      <c r="J111" s="1319">
        <f>IF(I111/H111*100&gt;100,100,I111/H111*100)</f>
        <v>100</v>
      </c>
      <c r="K111" s="1319">
        <f>J111</f>
        <v>100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(J112+J113+J114)/3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 t="e">
        <f>IF(I114/H114*100&gt;100,100,I114/H114*100)</f>
        <v>#DIV/0!</v>
      </c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99.066666666666663</v>
      </c>
      <c r="L120" s="1341">
        <f>(K120+K123)/2</f>
        <v>99.533333333333331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100</v>
      </c>
      <c r="I121" s="1319">
        <v>100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97.2</v>
      </c>
      <c r="J122" s="1319">
        <f>IF(I122/H122*100&gt;100,100,I122/H122*100)</f>
        <v>97.2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311</v>
      </c>
      <c r="I123" s="1348">
        <v>311</v>
      </c>
      <c r="J123" s="1319">
        <f>IF(I123/H123*100&gt;100,100,I123/H123*100)</f>
        <v>100</v>
      </c>
      <c r="K123" s="1319">
        <f>J123</f>
        <v>100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hidden="1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(J140+J141+J142)/2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80.099999999999994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hidden="1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>
        <v>100</v>
      </c>
      <c r="I180" s="1319">
        <v>100</v>
      </c>
      <c r="J180" s="1319">
        <f>IF(I180/H180*100&gt;100,100,I180/H180*100)</f>
        <v>100</v>
      </c>
      <c r="K180" s="1342">
        <f>(J180+J181+J182)/3</f>
        <v>100</v>
      </c>
      <c r="L180" s="1341">
        <f>(K180+K183)/2</f>
        <v>100</v>
      </c>
      <c r="M180" s="1331"/>
      <c r="N180" s="1330"/>
    </row>
    <row r="181" spans="1:14" ht="75.95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>
        <v>100</v>
      </c>
      <c r="I181" s="1319">
        <v>100</v>
      </c>
      <c r="J181" s="1319">
        <f>IF(I181/H181*100&gt;100,100,I181/H181*100)</f>
        <v>100</v>
      </c>
      <c r="K181" s="1340"/>
      <c r="L181" s="1332"/>
      <c r="M181" s="1331"/>
      <c r="N181" s="1330"/>
    </row>
    <row r="182" spans="1:14" ht="80.099999999999994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>
        <v>100</v>
      </c>
      <c r="I182" s="1334">
        <v>100</v>
      </c>
      <c r="J182" s="1319">
        <f>IF(I182/H182*100&gt;100,100,I182/H182*100)</f>
        <v>100</v>
      </c>
      <c r="K182" s="1333"/>
      <c r="L182" s="1332"/>
      <c r="M182" s="1331"/>
      <c r="N182" s="1330"/>
    </row>
    <row r="183" spans="1:14" ht="33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>
        <v>1</v>
      </c>
      <c r="I183" s="1348">
        <v>1</v>
      </c>
      <c r="J183" s="1319">
        <f>IF(I183/H183*100&gt;100,100,I183/H183*100)</f>
        <v>100</v>
      </c>
      <c r="K183" s="1319">
        <f>J183</f>
        <v>100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100</v>
      </c>
      <c r="L192" s="1341">
        <f>(K192+K195)/2</f>
        <v>100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28</v>
      </c>
      <c r="I195" s="1348">
        <v>28</v>
      </c>
      <c r="J195" s="1319">
        <f>IF(I195/H195*100&gt;100,100,I195/H195*100)</f>
        <v>100</v>
      </c>
      <c r="K195" s="1319">
        <f>J195</f>
        <v>100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hidden="1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(J268+J269+J270)/3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 t="e">
        <f>IF(I269/H269*100&gt;100,100,I269/H269*100)</f>
        <v>#DIV/0!</v>
      </c>
      <c r="K269" s="1340"/>
      <c r="L269" s="1332"/>
      <c r="M269" s="1331"/>
      <c r="N269" s="1330"/>
    </row>
    <row r="270" spans="1:14" ht="80.099999999999994" hidden="1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>
        <v>6</v>
      </c>
      <c r="I272" s="1319">
        <v>6</v>
      </c>
      <c r="J272" s="1319">
        <f>IF(I272/H272*100&gt;100,100,I272/H272*100)</f>
        <v>100</v>
      </c>
      <c r="K272" s="1342">
        <f>(J272+J273+J274)/2</f>
        <v>100</v>
      </c>
      <c r="L272" s="1341">
        <f>(K272+K275)/2</f>
        <v>100</v>
      </c>
      <c r="M272" s="1331"/>
      <c r="N272" s="1330"/>
    </row>
    <row r="273" spans="1:14" ht="80.099999999999994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/>
      <c r="K273" s="1340"/>
      <c r="L273" s="1332"/>
      <c r="M273" s="1331"/>
      <c r="N273" s="1330"/>
    </row>
    <row r="274" spans="1:14" ht="80.099999999999994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>
        <v>100</v>
      </c>
      <c r="I274" s="1334">
        <v>100</v>
      </c>
      <c r="J274" s="1319">
        <f>IF(I274/H274*100&gt;100,100,I274/H274*100)</f>
        <v>100</v>
      </c>
      <c r="K274" s="1333"/>
      <c r="L274" s="1332"/>
      <c r="M274" s="1331"/>
      <c r="N274" s="1330"/>
    </row>
    <row r="275" spans="1:14" ht="27.75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>
        <v>1600</v>
      </c>
      <c r="I275" s="1322">
        <v>1600</v>
      </c>
      <c r="J275" s="1319">
        <f>IF(I275/H275*100&gt;100,100,I275/H275*100)</f>
        <v>100</v>
      </c>
      <c r="K275" s="1319">
        <f>J275</f>
        <v>100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10.8</v>
      </c>
      <c r="I276" s="1319">
        <v>10.8</v>
      </c>
      <c r="J276" s="1319">
        <f>IF(I276/H276*100&gt;100,100,I276/H276*100)</f>
        <v>100</v>
      </c>
      <c r="K276" s="1342">
        <f>(J276+J277+J278)/2</f>
        <v>100</v>
      </c>
      <c r="L276" s="1341">
        <f>(K276+K279)/2</f>
        <v>100</v>
      </c>
      <c r="M276" s="1331"/>
      <c r="N276" s="1330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/>
      <c r="I277" s="1319"/>
      <c r="J277" s="1319"/>
      <c r="K277" s="1340"/>
      <c r="L277" s="1332"/>
      <c r="M277" s="1331"/>
      <c r="N277" s="1330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76.5</v>
      </c>
      <c r="I278" s="1334">
        <v>76.5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6942</v>
      </c>
      <c r="I279" s="1322">
        <v>6972</v>
      </c>
      <c r="J279" s="1319">
        <f>IF(I279/H279*100&gt;100,100,I279/H279*100)</f>
        <v>100</v>
      </c>
      <c r="K279" s="1319">
        <f>J279</f>
        <v>100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17.7</v>
      </c>
      <c r="I280" s="1319">
        <v>17.8</v>
      </c>
      <c r="J280" s="1319">
        <f>IF(I280/H280*100&gt;100,100,I280/H280*100)</f>
        <v>100</v>
      </c>
      <c r="K280" s="1342">
        <f>(J280+J281+J282)/2</f>
        <v>100</v>
      </c>
      <c r="L280" s="1341">
        <f>(K280+K283)/2</f>
        <v>96.87651920272242</v>
      </c>
      <c r="M280" s="1331"/>
      <c r="N280" s="1330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/>
      <c r="I281" s="1319"/>
      <c r="J281" s="1319"/>
      <c r="K281" s="1340"/>
      <c r="L281" s="1332"/>
      <c r="M281" s="1331"/>
      <c r="N281" s="1330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100</v>
      </c>
      <c r="I282" s="1334">
        <v>100</v>
      </c>
      <c r="J282" s="1319">
        <f>IF(I282/H282*100&gt;100,100,I282/H282*100)</f>
        <v>100</v>
      </c>
      <c r="K282" s="1333"/>
      <c r="L282" s="1332"/>
      <c r="M282" s="1331"/>
      <c r="N282" s="1330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12342</v>
      </c>
      <c r="I283" s="1322">
        <v>11571</v>
      </c>
      <c r="J283" s="1319">
        <f>IF(I283/H283*100&gt;100,100,I283/H283*100)</f>
        <v>93.753038405444826</v>
      </c>
      <c r="K283" s="1319">
        <f>J283</f>
        <v>93.753038405444826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hidden="1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/>
      <c r="I288" s="1319"/>
      <c r="J288" s="1319" t="e">
        <f>IF(I288/H288*100&gt;100,100,I288/H288*100)</f>
        <v>#DIV/0!</v>
      </c>
      <c r="K288" s="1342" t="e">
        <f>(J288+J289+J290)/3</f>
        <v>#DIV/0!</v>
      </c>
      <c r="L288" s="1341" t="e">
        <f>(K288+K291)/2</f>
        <v>#DIV/0!</v>
      </c>
      <c r="M288" s="1331"/>
      <c r="N288" s="1330"/>
    </row>
    <row r="289" spans="1:14" ht="80.099999999999994" hidden="1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/>
      <c r="I289" s="1319"/>
      <c r="J289" s="1319" t="e">
        <f>IF(I289/H289*100&gt;100,100,I289/H289*100)</f>
        <v>#DIV/0!</v>
      </c>
      <c r="K289" s="1340"/>
      <c r="L289" s="1332"/>
      <c r="M289" s="1331"/>
      <c r="N289" s="1330"/>
    </row>
    <row r="290" spans="1:14" ht="80.099999999999994" hidden="1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/>
      <c r="I290" s="1334"/>
      <c r="J290" s="1319" t="e">
        <f>IF(I290/H290*100&gt;100,100,I290/H290*100)</f>
        <v>#DIV/0!</v>
      </c>
      <c r="K290" s="1333"/>
      <c r="L290" s="1332"/>
      <c r="M290" s="1331"/>
      <c r="N290" s="1330"/>
    </row>
    <row r="291" spans="1:14" ht="27.75" hidden="1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/>
      <c r="I291" s="1322"/>
      <c r="J291" s="1319" t="e">
        <f>IF(I291/H291*100&gt;100,100,I291/H291*100)</f>
        <v>#DIV/0!</v>
      </c>
      <c r="K291" s="1319" t="e">
        <f>J291</f>
        <v>#DIV/0!</v>
      </c>
      <c r="L291" s="1321"/>
      <c r="M291" s="1331"/>
      <c r="N291" s="1319"/>
    </row>
    <row r="292" spans="1:14" ht="80.099999999999994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>
        <v>3</v>
      </c>
      <c r="I292" s="1319">
        <v>3</v>
      </c>
      <c r="J292" s="1319">
        <f>IF(I292/H292*100&gt;100,100,I292/H292*100)</f>
        <v>100</v>
      </c>
      <c r="K292" s="1342">
        <f>(J292+J293+J294)/2</f>
        <v>100</v>
      </c>
      <c r="L292" s="1341">
        <f>(K292+K295)/2</f>
        <v>100</v>
      </c>
      <c r="M292" s="1331"/>
      <c r="N292" s="1330"/>
    </row>
    <row r="293" spans="1:14" ht="80.099999999999994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/>
      <c r="K293" s="1340"/>
      <c r="L293" s="1332"/>
      <c r="M293" s="1331"/>
      <c r="N293" s="1330"/>
    </row>
    <row r="294" spans="1:14" ht="80.099999999999994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>
        <v>100</v>
      </c>
      <c r="I294" s="1334">
        <v>100</v>
      </c>
      <c r="J294" s="1319">
        <f>IF(I294/H294*100&gt;100,100,I294/H294*100)</f>
        <v>100</v>
      </c>
      <c r="K294" s="1333"/>
      <c r="L294" s="1332"/>
      <c r="M294" s="1331"/>
      <c r="N294" s="1330"/>
    </row>
    <row r="295" spans="1:14" ht="43.5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>
        <v>800</v>
      </c>
      <c r="I295" s="1322">
        <v>800</v>
      </c>
      <c r="J295" s="1319">
        <f>IF(I295/H295*100&gt;100,100,I295/H295*100)</f>
        <v>100</v>
      </c>
      <c r="K295" s="1319">
        <f>J295</f>
        <v>100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M3"/>
  <mergeCells count="373">
    <mergeCell ref="L4:L7"/>
    <mergeCell ref="K12:K14"/>
    <mergeCell ref="L12:L15"/>
    <mergeCell ref="B8:B11"/>
    <mergeCell ref="K288:K290"/>
    <mergeCell ref="B12:B15"/>
    <mergeCell ref="C12:C15"/>
    <mergeCell ref="K16:K18"/>
    <mergeCell ref="L16:L19"/>
    <mergeCell ref="C16:C19"/>
    <mergeCell ref="B20:B23"/>
    <mergeCell ref="D12:D15"/>
    <mergeCell ref="C20:C23"/>
    <mergeCell ref="D16:D19"/>
    <mergeCell ref="L24:L27"/>
    <mergeCell ref="K28:K30"/>
    <mergeCell ref="L28:L31"/>
    <mergeCell ref="C8:C11"/>
    <mergeCell ref="D8:D11"/>
    <mergeCell ref="B1:N1"/>
    <mergeCell ref="B4:B7"/>
    <mergeCell ref="C4:C7"/>
    <mergeCell ref="D4:D7"/>
    <mergeCell ref="K4:K6"/>
    <mergeCell ref="B24:B27"/>
    <mergeCell ref="C24:C27"/>
    <mergeCell ref="D32:D35"/>
    <mergeCell ref="K32:K34"/>
    <mergeCell ref="B28:B31"/>
    <mergeCell ref="C28:C31"/>
    <mergeCell ref="D24:D27"/>
    <mergeCell ref="K24:K26"/>
    <mergeCell ref="D20:D23"/>
    <mergeCell ref="K20:K22"/>
    <mergeCell ref="L20:L23"/>
    <mergeCell ref="K8:K10"/>
    <mergeCell ref="L8:L11"/>
    <mergeCell ref="B16:B19"/>
    <mergeCell ref="D28:D31"/>
    <mergeCell ref="K36:K38"/>
    <mergeCell ref="L36:L39"/>
    <mergeCell ref="K44:K46"/>
    <mergeCell ref="L44:L47"/>
    <mergeCell ref="B32:B35"/>
    <mergeCell ref="C32:C35"/>
    <mergeCell ref="L32:L35"/>
    <mergeCell ref="B36:B39"/>
    <mergeCell ref="C36:C39"/>
    <mergeCell ref="D36:D39"/>
    <mergeCell ref="K52:K54"/>
    <mergeCell ref="L52:L55"/>
    <mergeCell ref="B40:B43"/>
    <mergeCell ref="C40:C43"/>
    <mergeCell ref="D40:D43"/>
    <mergeCell ref="K40:K42"/>
    <mergeCell ref="L40:L43"/>
    <mergeCell ref="B44:B47"/>
    <mergeCell ref="C44:C47"/>
    <mergeCell ref="D44:D47"/>
    <mergeCell ref="K60:K62"/>
    <mergeCell ref="L60:L63"/>
    <mergeCell ref="B48:B51"/>
    <mergeCell ref="C48:C51"/>
    <mergeCell ref="D48:D51"/>
    <mergeCell ref="K48:K50"/>
    <mergeCell ref="L48:L51"/>
    <mergeCell ref="B52:B55"/>
    <mergeCell ref="C52:C55"/>
    <mergeCell ref="D52:D55"/>
    <mergeCell ref="K68:K70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76:K78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84:K86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92:K94"/>
    <mergeCell ref="L92:L95"/>
    <mergeCell ref="B80:B83"/>
    <mergeCell ref="C80:C83"/>
    <mergeCell ref="D80:D83"/>
    <mergeCell ref="K80:K82"/>
    <mergeCell ref="L80:L83"/>
    <mergeCell ref="B84:B87"/>
    <mergeCell ref="C84:C87"/>
    <mergeCell ref="D84:D87"/>
    <mergeCell ref="K100:K102"/>
    <mergeCell ref="L100:L103"/>
    <mergeCell ref="B88:B91"/>
    <mergeCell ref="C88:C91"/>
    <mergeCell ref="D88:D91"/>
    <mergeCell ref="K88:K90"/>
    <mergeCell ref="L88:L91"/>
    <mergeCell ref="B92:B95"/>
    <mergeCell ref="C92:C95"/>
    <mergeCell ref="D92:D95"/>
    <mergeCell ref="K108:K110"/>
    <mergeCell ref="L108:L111"/>
    <mergeCell ref="B96:B99"/>
    <mergeCell ref="C96:C99"/>
    <mergeCell ref="D96:D99"/>
    <mergeCell ref="K96:K98"/>
    <mergeCell ref="L96:L99"/>
    <mergeCell ref="B100:B103"/>
    <mergeCell ref="C100:C103"/>
    <mergeCell ref="D100:D103"/>
    <mergeCell ref="K116:K118"/>
    <mergeCell ref="L116:L119"/>
    <mergeCell ref="B104:B107"/>
    <mergeCell ref="C104:C107"/>
    <mergeCell ref="D104:D107"/>
    <mergeCell ref="K104:K106"/>
    <mergeCell ref="L104:L107"/>
    <mergeCell ref="B108:B111"/>
    <mergeCell ref="C108:C111"/>
    <mergeCell ref="D108:D111"/>
    <mergeCell ref="K124:K126"/>
    <mergeCell ref="L124:L127"/>
    <mergeCell ref="B112:B115"/>
    <mergeCell ref="C112:C115"/>
    <mergeCell ref="D112:D115"/>
    <mergeCell ref="K112:K114"/>
    <mergeCell ref="L112:L115"/>
    <mergeCell ref="B116:B119"/>
    <mergeCell ref="C116:C119"/>
    <mergeCell ref="D116:D119"/>
    <mergeCell ref="K132:K134"/>
    <mergeCell ref="L132:L135"/>
    <mergeCell ref="B120:B123"/>
    <mergeCell ref="C120:C123"/>
    <mergeCell ref="D120:D123"/>
    <mergeCell ref="K120:K122"/>
    <mergeCell ref="L120:L123"/>
    <mergeCell ref="B124:B127"/>
    <mergeCell ref="C124:C127"/>
    <mergeCell ref="D124:D127"/>
    <mergeCell ref="K140:K142"/>
    <mergeCell ref="L140:L143"/>
    <mergeCell ref="B128:B131"/>
    <mergeCell ref="C128:C131"/>
    <mergeCell ref="D128:D131"/>
    <mergeCell ref="K128:K130"/>
    <mergeCell ref="L128:L131"/>
    <mergeCell ref="B132:B135"/>
    <mergeCell ref="C132:C135"/>
    <mergeCell ref="D132:D135"/>
    <mergeCell ref="K148:K150"/>
    <mergeCell ref="L148:L151"/>
    <mergeCell ref="B136:B139"/>
    <mergeCell ref="C136:C139"/>
    <mergeCell ref="D136:D139"/>
    <mergeCell ref="K136:K138"/>
    <mergeCell ref="L136:L139"/>
    <mergeCell ref="B140:B143"/>
    <mergeCell ref="C140:C143"/>
    <mergeCell ref="D140:D143"/>
    <mergeCell ref="K156:K158"/>
    <mergeCell ref="L156:L159"/>
    <mergeCell ref="B144:B147"/>
    <mergeCell ref="C144:C147"/>
    <mergeCell ref="D144:D147"/>
    <mergeCell ref="K144:K146"/>
    <mergeCell ref="L144:L147"/>
    <mergeCell ref="B148:B151"/>
    <mergeCell ref="C148:C151"/>
    <mergeCell ref="D148:D151"/>
    <mergeCell ref="K164:K166"/>
    <mergeCell ref="L164:L167"/>
    <mergeCell ref="B152:B155"/>
    <mergeCell ref="C152:C155"/>
    <mergeCell ref="D152:D155"/>
    <mergeCell ref="K152:K154"/>
    <mergeCell ref="L152:L155"/>
    <mergeCell ref="B156:B159"/>
    <mergeCell ref="C156:C159"/>
    <mergeCell ref="D156:D159"/>
    <mergeCell ref="K172:K174"/>
    <mergeCell ref="L172:L175"/>
    <mergeCell ref="B160:B163"/>
    <mergeCell ref="C160:C163"/>
    <mergeCell ref="D160:D163"/>
    <mergeCell ref="K160:K162"/>
    <mergeCell ref="L160:L163"/>
    <mergeCell ref="B164:B167"/>
    <mergeCell ref="C164:C167"/>
    <mergeCell ref="D164:D167"/>
    <mergeCell ref="K180:K182"/>
    <mergeCell ref="L180:L183"/>
    <mergeCell ref="B168:B171"/>
    <mergeCell ref="C168:C171"/>
    <mergeCell ref="D168:D171"/>
    <mergeCell ref="K168:K170"/>
    <mergeCell ref="L168:L171"/>
    <mergeCell ref="B172:B175"/>
    <mergeCell ref="C172:C175"/>
    <mergeCell ref="D172:D175"/>
    <mergeCell ref="K188:K190"/>
    <mergeCell ref="L188:L191"/>
    <mergeCell ref="B176:B179"/>
    <mergeCell ref="C176:C179"/>
    <mergeCell ref="D176:D179"/>
    <mergeCell ref="K176:K178"/>
    <mergeCell ref="L176:L179"/>
    <mergeCell ref="B180:B183"/>
    <mergeCell ref="C180:C183"/>
    <mergeCell ref="D180:D183"/>
    <mergeCell ref="K196:K198"/>
    <mergeCell ref="L196:L199"/>
    <mergeCell ref="B184:B187"/>
    <mergeCell ref="C184:C187"/>
    <mergeCell ref="D184:D187"/>
    <mergeCell ref="K184:K186"/>
    <mergeCell ref="L184:L187"/>
    <mergeCell ref="B188:B191"/>
    <mergeCell ref="C188:C191"/>
    <mergeCell ref="D188:D191"/>
    <mergeCell ref="K204:K206"/>
    <mergeCell ref="L204:L207"/>
    <mergeCell ref="B192:B195"/>
    <mergeCell ref="C192:C195"/>
    <mergeCell ref="D192:D195"/>
    <mergeCell ref="K192:K194"/>
    <mergeCell ref="L192:L195"/>
    <mergeCell ref="B196:B199"/>
    <mergeCell ref="C196:C199"/>
    <mergeCell ref="D196:D199"/>
    <mergeCell ref="K212:K214"/>
    <mergeCell ref="L212:L215"/>
    <mergeCell ref="B200:B203"/>
    <mergeCell ref="C200:C203"/>
    <mergeCell ref="D200:D203"/>
    <mergeCell ref="K200:K202"/>
    <mergeCell ref="L200:L203"/>
    <mergeCell ref="B204:B207"/>
    <mergeCell ref="C204:C207"/>
    <mergeCell ref="D204:D207"/>
    <mergeCell ref="K220:K222"/>
    <mergeCell ref="L220:L223"/>
    <mergeCell ref="B208:B211"/>
    <mergeCell ref="C208:C211"/>
    <mergeCell ref="D208:D211"/>
    <mergeCell ref="K208:K210"/>
    <mergeCell ref="L208:L211"/>
    <mergeCell ref="B212:B215"/>
    <mergeCell ref="C212:C215"/>
    <mergeCell ref="D212:D215"/>
    <mergeCell ref="K228:K230"/>
    <mergeCell ref="L228:L231"/>
    <mergeCell ref="B216:B219"/>
    <mergeCell ref="C216:C219"/>
    <mergeCell ref="D216:D219"/>
    <mergeCell ref="K216:K218"/>
    <mergeCell ref="L216:L219"/>
    <mergeCell ref="B220:B223"/>
    <mergeCell ref="C220:C223"/>
    <mergeCell ref="D220:D223"/>
    <mergeCell ref="K236:K238"/>
    <mergeCell ref="L236:L239"/>
    <mergeCell ref="B224:B227"/>
    <mergeCell ref="C224:C227"/>
    <mergeCell ref="D224:D227"/>
    <mergeCell ref="K224:K226"/>
    <mergeCell ref="L224:L227"/>
    <mergeCell ref="B228:B231"/>
    <mergeCell ref="C228:C231"/>
    <mergeCell ref="D228:D231"/>
    <mergeCell ref="K244:K246"/>
    <mergeCell ref="L244:L247"/>
    <mergeCell ref="B232:B235"/>
    <mergeCell ref="C232:C235"/>
    <mergeCell ref="D232:D235"/>
    <mergeCell ref="K232:K234"/>
    <mergeCell ref="L232:L235"/>
    <mergeCell ref="B236:B239"/>
    <mergeCell ref="C236:C239"/>
    <mergeCell ref="D236:D239"/>
    <mergeCell ref="K252:K254"/>
    <mergeCell ref="L252:L255"/>
    <mergeCell ref="B240:B243"/>
    <mergeCell ref="C240:C243"/>
    <mergeCell ref="D240:D243"/>
    <mergeCell ref="K240:K242"/>
    <mergeCell ref="L240:L243"/>
    <mergeCell ref="K260:K262"/>
    <mergeCell ref="L260:L263"/>
    <mergeCell ref="B248:B251"/>
    <mergeCell ref="C248:C251"/>
    <mergeCell ref="D248:D251"/>
    <mergeCell ref="K248:K250"/>
    <mergeCell ref="L248:L251"/>
    <mergeCell ref="D256:D259"/>
    <mergeCell ref="K256:K258"/>
    <mergeCell ref="L256:L259"/>
    <mergeCell ref="B244:B247"/>
    <mergeCell ref="C244:C247"/>
    <mergeCell ref="D244:D247"/>
    <mergeCell ref="B252:B255"/>
    <mergeCell ref="C252:C255"/>
    <mergeCell ref="D252:D255"/>
    <mergeCell ref="K268:K270"/>
    <mergeCell ref="L268:L271"/>
    <mergeCell ref="B272:B275"/>
    <mergeCell ref="C272:C275"/>
    <mergeCell ref="D272:D275"/>
    <mergeCell ref="K272:K274"/>
    <mergeCell ref="B268:B271"/>
    <mergeCell ref="B284:B287"/>
    <mergeCell ref="D280:D283"/>
    <mergeCell ref="K280:K282"/>
    <mergeCell ref="D264:D267"/>
    <mergeCell ref="K264:K266"/>
    <mergeCell ref="L264:L267"/>
    <mergeCell ref="C268:C271"/>
    <mergeCell ref="C264:C267"/>
    <mergeCell ref="L272:L275"/>
    <mergeCell ref="D268:D271"/>
    <mergeCell ref="B260:B263"/>
    <mergeCell ref="C260:C263"/>
    <mergeCell ref="D260:D263"/>
    <mergeCell ref="B280:B283"/>
    <mergeCell ref="C280:C283"/>
    <mergeCell ref="K276:K278"/>
    <mergeCell ref="L276:L279"/>
    <mergeCell ref="C284:C287"/>
    <mergeCell ref="D284:D287"/>
    <mergeCell ref="K284:K286"/>
    <mergeCell ref="L284:L287"/>
    <mergeCell ref="L280:L283"/>
    <mergeCell ref="C276:C279"/>
    <mergeCell ref="D276:D279"/>
    <mergeCell ref="J298:L298"/>
    <mergeCell ref="A301:D301"/>
    <mergeCell ref="J301:M301"/>
    <mergeCell ref="L292:L295"/>
    <mergeCell ref="B288:B291"/>
    <mergeCell ref="C288:C291"/>
    <mergeCell ref="D288:D291"/>
    <mergeCell ref="K292:K294"/>
    <mergeCell ref="M4:M295"/>
    <mergeCell ref="L288:L291"/>
    <mergeCell ref="B304:C304"/>
    <mergeCell ref="B292:B295"/>
    <mergeCell ref="C292:C295"/>
    <mergeCell ref="D292:D295"/>
    <mergeCell ref="A298:D298"/>
    <mergeCell ref="A4:A295"/>
    <mergeCell ref="B264:B267"/>
    <mergeCell ref="B256:B259"/>
    <mergeCell ref="C256:C259"/>
    <mergeCell ref="B276:B279"/>
  </mergeCells>
  <pageMargins left="0" right="0.11811023622047245" top="0.15748031496062992" bottom="0.15748031496062992" header="0.31496062992125984" footer="0.31496062992125984"/>
  <pageSetup paperSize="9" scale="45" fitToHeight="6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P328"/>
  <sheetViews>
    <sheetView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8.8554687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00" customWidth="1"/>
    <col min="9" max="9" width="15.42578125" style="342" customWidth="1"/>
    <col min="10" max="10" width="14" style="342" customWidth="1"/>
    <col min="11" max="11" width="14.28515625" style="342" customWidth="1"/>
    <col min="12" max="12" width="15.5703125" style="17" customWidth="1"/>
    <col min="13" max="13" width="16.28515625" style="17" customWidth="1"/>
    <col min="14" max="14" width="18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6" t="s">
        <v>377</v>
      </c>
      <c r="I2" s="36" t="s">
        <v>378</v>
      </c>
      <c r="J2" s="37" t="s">
        <v>129</v>
      </c>
      <c r="K2" s="37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38" t="s">
        <v>253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38">
        <v>0</v>
      </c>
      <c r="I4" s="38">
        <v>0</v>
      </c>
      <c r="J4" s="51" t="e">
        <f t="shared" ref="J4:J67" si="0">IF(I4/H4*100&gt;100,100,I4/H4*100)</f>
        <v>#DIV/0!</v>
      </c>
      <c r="K4" s="428" t="e">
        <f>(J4+J5+J6)/3</f>
        <v>#DIV/0!</v>
      </c>
      <c r="L4" s="431" t="e">
        <f>(K4+K7)/2</f>
        <v>#DIV/0!</v>
      </c>
      <c r="M4" s="438" t="s">
        <v>141</v>
      </c>
      <c r="N4" s="434"/>
      <c r="P4" s="23">
        <f>H7+H11+H15+H19+H23+H27+H31+H35+H39+H43+H47</f>
        <v>501.44444444444446</v>
      </c>
    </row>
    <row r="5" spans="1:16" ht="81.75" hidden="1" customHeight="1" x14ac:dyDescent="0.25">
      <c r="A5" s="439"/>
      <c r="B5" s="248"/>
      <c r="C5" s="423"/>
      <c r="D5" s="425"/>
      <c r="E5" s="5" t="s">
        <v>138</v>
      </c>
      <c r="F5" s="6" t="s">
        <v>142</v>
      </c>
      <c r="G5" s="7" t="s">
        <v>140</v>
      </c>
      <c r="H5" s="38">
        <v>0</v>
      </c>
      <c r="I5" s="38">
        <v>0</v>
      </c>
      <c r="J5" s="51" t="e">
        <f t="shared" si="0"/>
        <v>#DIV/0!</v>
      </c>
      <c r="K5" s="469"/>
      <c r="L5" s="432"/>
      <c r="M5" s="439"/>
      <c r="N5" s="435"/>
      <c r="P5" s="23">
        <f>H51+H55+H59+H63+H67+H71+H75+H79+H83+H87+H91+H95</f>
        <v>515.33333333333337</v>
      </c>
    </row>
    <row r="6" spans="1:16" ht="81.75" hidden="1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>
        <v>0</v>
      </c>
      <c r="I6" s="38">
        <v>0</v>
      </c>
      <c r="J6" s="51" t="e">
        <f t="shared" si="0"/>
        <v>#DIV/0!</v>
      </c>
      <c r="K6" s="470"/>
      <c r="L6" s="432"/>
      <c r="M6" s="439"/>
      <c r="N6" s="435"/>
      <c r="P6" s="23">
        <f>H103+H107+H111+H115+H119+H123+H127+H131+H135+H139+H143+H147</f>
        <v>105.77777777777777</v>
      </c>
    </row>
    <row r="7" spans="1:16" ht="31.5" hidden="1" customHeight="1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11">
        <v>0</v>
      </c>
      <c r="I7" s="11">
        <v>0</v>
      </c>
      <c r="J7" s="51" t="e">
        <f t="shared" si="0"/>
        <v>#DIV/0!</v>
      </c>
      <c r="K7" s="51" t="e">
        <f>J7</f>
        <v>#DIV/0!</v>
      </c>
      <c r="L7" s="433"/>
      <c r="M7" s="439"/>
      <c r="N7" s="435"/>
      <c r="P7" s="23">
        <f>H151+H155+H159+H163+H167+H171+H175+H179+H183+H187+H191+H195+H199+H203+H207+H211</f>
        <v>60641.8</v>
      </c>
    </row>
    <row r="8" spans="1:16" ht="81.75" hidden="1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38">
        <v>0</v>
      </c>
      <c r="I8" s="38">
        <v>0</v>
      </c>
      <c r="J8" s="51" t="e">
        <f t="shared" si="0"/>
        <v>#DIV/0!</v>
      </c>
      <c r="K8" s="428" t="e">
        <f>(J8+J9+J10)/3</f>
        <v>#DIV/0!</v>
      </c>
      <c r="L8" s="431" t="e">
        <f>(K8+K11)/2</f>
        <v>#DIV/0!</v>
      </c>
      <c r="M8" s="439"/>
      <c r="N8" s="435"/>
    </row>
    <row r="9" spans="1:16" ht="81.75" hidden="1" customHeight="1" x14ac:dyDescent="0.25">
      <c r="A9" s="439"/>
      <c r="B9" s="239"/>
      <c r="C9" s="423"/>
      <c r="D9" s="425"/>
      <c r="E9" s="5" t="s">
        <v>138</v>
      </c>
      <c r="F9" s="6" t="s">
        <v>142</v>
      </c>
      <c r="G9" s="7" t="s">
        <v>140</v>
      </c>
      <c r="H9" s="38">
        <v>0</v>
      </c>
      <c r="I9" s="38">
        <v>0</v>
      </c>
      <c r="J9" s="51" t="e">
        <f t="shared" si="0"/>
        <v>#DIV/0!</v>
      </c>
      <c r="K9" s="469"/>
      <c r="L9" s="432"/>
      <c r="M9" s="439"/>
      <c r="N9" s="435"/>
    </row>
    <row r="10" spans="1:16" ht="81.75" hidden="1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0</v>
      </c>
      <c r="I10" s="38">
        <v>0</v>
      </c>
      <c r="J10" s="51" t="e">
        <f t="shared" si="0"/>
        <v>#DIV/0!</v>
      </c>
      <c r="K10" s="470"/>
      <c r="L10" s="432"/>
      <c r="M10" s="439"/>
      <c r="N10" s="435"/>
    </row>
    <row r="11" spans="1:16" ht="31.5" hidden="1" customHeight="1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11">
        <v>0</v>
      </c>
      <c r="I11" s="11">
        <v>0</v>
      </c>
      <c r="J11" s="51" t="e">
        <f t="shared" si="0"/>
        <v>#DIV/0!</v>
      </c>
      <c r="K11" s="51" t="e">
        <f>J11</f>
        <v>#DIV/0!</v>
      </c>
      <c r="L11" s="433"/>
      <c r="M11" s="439"/>
      <c r="N11" s="435"/>
    </row>
    <row r="12" spans="1:16" ht="81.75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38">
        <v>100</v>
      </c>
      <c r="I12" s="38">
        <v>100</v>
      </c>
      <c r="J12" s="51">
        <f>IF(I12/H12*100&gt;100,100,I12/H12*100)</f>
        <v>100</v>
      </c>
      <c r="K12" s="428">
        <f>(J12+J13+J14)/3</f>
        <v>100</v>
      </c>
      <c r="L12" s="431">
        <f>(K12+K15)/2</f>
        <v>99.460266421681212</v>
      </c>
      <c r="M12" s="439"/>
      <c r="N12" s="435"/>
    </row>
    <row r="13" spans="1:16" ht="81.75" customHeight="1" x14ac:dyDescent="0.25">
      <c r="A13" s="439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38">
        <v>84.974093264248708</v>
      </c>
      <c r="I13" s="38">
        <v>85.65</v>
      </c>
      <c r="J13" s="51">
        <f>IF(I13/H13*100&gt;100,100,I13/H13*100)</f>
        <v>100</v>
      </c>
      <c r="K13" s="469"/>
      <c r="L13" s="432"/>
      <c r="M13" s="439"/>
      <c r="N13" s="435"/>
    </row>
    <row r="14" spans="1:16" ht="81.75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>
        <v>100</v>
      </c>
      <c r="I14" s="38">
        <v>100</v>
      </c>
      <c r="J14" s="51">
        <f>IF(I14/H14*100&gt;100,100,I14/H14*100)</f>
        <v>100</v>
      </c>
      <c r="K14" s="470"/>
      <c r="L14" s="432"/>
      <c r="M14" s="439"/>
      <c r="N14" s="435"/>
    </row>
    <row r="15" spans="1:16" ht="31.5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11">
        <v>483.77777777777777</v>
      </c>
      <c r="I15" s="11">
        <v>478.55555555555554</v>
      </c>
      <c r="J15" s="51">
        <f t="shared" si="0"/>
        <v>98.920532843362423</v>
      </c>
      <c r="K15" s="51">
        <f>J15</f>
        <v>98.920532843362423</v>
      </c>
      <c r="L15" s="433"/>
      <c r="M15" s="439"/>
      <c r="N15" s="435"/>
    </row>
    <row r="16" spans="1:16" ht="81.75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38">
        <v>100</v>
      </c>
      <c r="I16" s="38">
        <v>100</v>
      </c>
      <c r="J16" s="51">
        <f t="shared" si="0"/>
        <v>100</v>
      </c>
      <c r="K16" s="428">
        <f>(J16+J17+J18)/3</f>
        <v>94.916666666666671</v>
      </c>
      <c r="L16" s="431">
        <f>(K16+K19)/2</f>
        <v>91.006720430107521</v>
      </c>
      <c r="M16" s="439"/>
      <c r="N16" s="435"/>
    </row>
    <row r="17" spans="1:14" ht="81.75" customHeight="1" x14ac:dyDescent="0.25">
      <c r="A17" s="439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38">
        <v>100</v>
      </c>
      <c r="I17" s="38">
        <v>84.75</v>
      </c>
      <c r="J17" s="51">
        <f t="shared" si="0"/>
        <v>84.75</v>
      </c>
      <c r="K17" s="469"/>
      <c r="L17" s="432"/>
      <c r="M17" s="439"/>
      <c r="N17" s="435"/>
    </row>
    <row r="18" spans="1:14" ht="81.75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>
        <v>100</v>
      </c>
      <c r="I18" s="38">
        <v>100</v>
      </c>
      <c r="J18" s="51">
        <f t="shared" si="0"/>
        <v>100</v>
      </c>
      <c r="K18" s="470"/>
      <c r="L18" s="432"/>
      <c r="M18" s="439"/>
      <c r="N18" s="435"/>
    </row>
    <row r="19" spans="1:14" ht="31.5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11">
        <v>3.4444444444444446</v>
      </c>
      <c r="I19" s="11">
        <v>3</v>
      </c>
      <c r="J19" s="51">
        <f t="shared" si="0"/>
        <v>87.096774193548384</v>
      </c>
      <c r="K19" s="51">
        <f>J19</f>
        <v>87.096774193548384</v>
      </c>
      <c r="L19" s="433"/>
      <c r="M19" s="439"/>
      <c r="N19" s="435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38">
        <v>0</v>
      </c>
      <c r="I20" s="38">
        <v>0</v>
      </c>
      <c r="J20" s="51" t="e">
        <f t="shared" si="0"/>
        <v>#DIV/0!</v>
      </c>
      <c r="K20" s="428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38">
        <v>0</v>
      </c>
      <c r="I21" s="38">
        <v>0</v>
      </c>
      <c r="J21" s="51" t="e">
        <f t="shared" si="0"/>
        <v>#DIV/0!</v>
      </c>
      <c r="K21" s="469"/>
      <c r="L21" s="432"/>
      <c r="M21" s="439"/>
      <c r="N21" s="435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51" t="e">
        <f t="shared" si="0"/>
        <v>#DIV/0!</v>
      </c>
      <c r="K22" s="470"/>
      <c r="L22" s="432"/>
      <c r="M22" s="439"/>
      <c r="N22" s="435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11">
        <v>0</v>
      </c>
      <c r="I23" s="11">
        <v>0</v>
      </c>
      <c r="J23" s="51" t="e">
        <f t="shared" si="0"/>
        <v>#DIV/0!</v>
      </c>
      <c r="K23" s="51" t="e">
        <f>J23</f>
        <v>#DIV/0!</v>
      </c>
      <c r="L23" s="433"/>
      <c r="M23" s="439"/>
      <c r="N23" s="435"/>
    </row>
    <row r="24" spans="1:14" ht="81.75" hidden="1" customHeight="1" x14ac:dyDescent="0.25">
      <c r="A24" s="439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38">
        <v>0</v>
      </c>
      <c r="I24" s="38">
        <v>0</v>
      </c>
      <c r="J24" s="51" t="e">
        <f t="shared" si="0"/>
        <v>#DIV/0!</v>
      </c>
      <c r="K24" s="428" t="e">
        <f>(J24+J25+J26)/3</f>
        <v>#DIV/0!</v>
      </c>
      <c r="L24" s="431" t="e">
        <f>(K24+K27)/2</f>
        <v>#DIV/0!</v>
      </c>
      <c r="M24" s="439"/>
      <c r="N24" s="435"/>
    </row>
    <row r="25" spans="1:14" ht="81.75" hidden="1" customHeight="1" x14ac:dyDescent="0.25">
      <c r="A25" s="439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38">
        <v>0</v>
      </c>
      <c r="I25" s="38">
        <v>0</v>
      </c>
      <c r="J25" s="51" t="e">
        <f t="shared" si="0"/>
        <v>#DIV/0!</v>
      </c>
      <c r="K25" s="469"/>
      <c r="L25" s="432"/>
      <c r="M25" s="439"/>
      <c r="N25" s="435"/>
    </row>
    <row r="26" spans="1:14" ht="81.75" hidden="1" customHeight="1" x14ac:dyDescent="0.25">
      <c r="A26" s="439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51" t="e">
        <f t="shared" si="0"/>
        <v>#DIV/0!</v>
      </c>
      <c r="K26" s="470"/>
      <c r="L26" s="432"/>
      <c r="M26" s="439"/>
      <c r="N26" s="435"/>
    </row>
    <row r="27" spans="1:14" ht="31.5" hidden="1" customHeight="1" x14ac:dyDescent="0.25">
      <c r="A27" s="439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11">
        <v>0</v>
      </c>
      <c r="I27" s="11">
        <v>0</v>
      </c>
      <c r="J27" s="51" t="e">
        <f t="shared" si="0"/>
        <v>#DIV/0!</v>
      </c>
      <c r="K27" s="51" t="e">
        <f>J27</f>
        <v>#DIV/0!</v>
      </c>
      <c r="L27" s="433"/>
      <c r="M27" s="439"/>
      <c r="N27" s="435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38">
        <v>0</v>
      </c>
      <c r="I28" s="38">
        <v>0</v>
      </c>
      <c r="J28" s="51" t="e">
        <f t="shared" si="0"/>
        <v>#DIV/0!</v>
      </c>
      <c r="K28" s="428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38">
        <v>0</v>
      </c>
      <c r="I29" s="38">
        <v>0</v>
      </c>
      <c r="J29" s="51" t="e">
        <f t="shared" si="0"/>
        <v>#DIV/0!</v>
      </c>
      <c r="K29" s="469"/>
      <c r="L29" s="432"/>
      <c r="M29" s="439"/>
      <c r="N29" s="435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51" t="e">
        <f t="shared" si="0"/>
        <v>#DIV/0!</v>
      </c>
      <c r="K30" s="470"/>
      <c r="L30" s="432"/>
      <c r="M30" s="439"/>
      <c r="N30" s="435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11">
        <v>0</v>
      </c>
      <c r="I31" s="11">
        <v>0</v>
      </c>
      <c r="J31" s="51" t="e">
        <f t="shared" si="0"/>
        <v>#DIV/0!</v>
      </c>
      <c r="K31" s="51" t="e">
        <f>J31</f>
        <v>#DIV/0!</v>
      </c>
      <c r="L31" s="433"/>
      <c r="M31" s="439"/>
      <c r="N31" s="435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38">
        <v>0</v>
      </c>
      <c r="I32" s="38">
        <v>0</v>
      </c>
      <c r="J32" s="51" t="e">
        <f t="shared" si="0"/>
        <v>#DIV/0!</v>
      </c>
      <c r="K32" s="428" t="e">
        <f>(J32+J33+J34)/2</f>
        <v>#DIV/0!</v>
      </c>
      <c r="L32" s="431" t="e">
        <f>(K32+K35)/2</f>
        <v>#DIV/0!</v>
      </c>
      <c r="M32" s="439"/>
      <c r="N32" s="435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38">
        <v>0</v>
      </c>
      <c r="I33" s="38">
        <v>0</v>
      </c>
      <c r="J33" s="51" t="e">
        <f t="shared" si="0"/>
        <v>#DIV/0!</v>
      </c>
      <c r="K33" s="469"/>
      <c r="L33" s="432"/>
      <c r="M33" s="439"/>
      <c r="N33" s="435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>
        <v>0</v>
      </c>
      <c r="I34" s="38">
        <v>0</v>
      </c>
      <c r="J34" s="51">
        <v>0</v>
      </c>
      <c r="K34" s="470"/>
      <c r="L34" s="432"/>
      <c r="M34" s="439"/>
      <c r="N34" s="435"/>
    </row>
    <row r="35" spans="1:14" ht="31.5" hidden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11">
        <v>0</v>
      </c>
      <c r="I35" s="11">
        <v>0</v>
      </c>
      <c r="J35" s="51" t="e">
        <f t="shared" si="0"/>
        <v>#DIV/0!</v>
      </c>
      <c r="K35" s="51" t="e">
        <f>J35</f>
        <v>#DIV/0!</v>
      </c>
      <c r="L35" s="433"/>
      <c r="M35" s="439"/>
      <c r="N35" s="435"/>
    </row>
    <row r="36" spans="1:14" ht="81.7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38">
        <v>100</v>
      </c>
      <c r="I36" s="38">
        <v>100</v>
      </c>
      <c r="J36" s="51">
        <f>IF(I36/H36*100&gt;100,100,I36/H36*100)</f>
        <v>100</v>
      </c>
      <c r="K36" s="428">
        <f>(J36+J37+J38)/3</f>
        <v>100</v>
      </c>
      <c r="L36" s="431">
        <f>(K36+K39)/2</f>
        <v>100</v>
      </c>
      <c r="M36" s="439"/>
      <c r="N36" s="435"/>
    </row>
    <row r="37" spans="1:14" ht="81.75" customHeight="1" x14ac:dyDescent="0.25">
      <c r="A37" s="439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38">
        <v>100</v>
      </c>
      <c r="I37" s="38">
        <v>100</v>
      </c>
      <c r="J37" s="51">
        <f>IF(I37/H37*100&gt;100,100,I37/H37*100)</f>
        <v>100</v>
      </c>
      <c r="K37" s="469"/>
      <c r="L37" s="432"/>
      <c r="M37" s="439"/>
      <c r="N37" s="435"/>
    </row>
    <row r="38" spans="1:14" ht="81.75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>
        <v>100</v>
      </c>
      <c r="I38" s="38">
        <v>100</v>
      </c>
      <c r="J38" s="51">
        <f>IF(I38/H38*100&gt;100,100,I38/H38*100)</f>
        <v>100</v>
      </c>
      <c r="K38" s="470"/>
      <c r="L38" s="432"/>
      <c r="M38" s="439"/>
      <c r="N38" s="435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11">
        <v>12.666666666666666</v>
      </c>
      <c r="I39" s="11">
        <v>12.888888888888889</v>
      </c>
      <c r="J39" s="51">
        <f t="shared" si="0"/>
        <v>100</v>
      </c>
      <c r="K39" s="51">
        <f>J39</f>
        <v>100</v>
      </c>
      <c r="L39" s="433"/>
      <c r="M39" s="439"/>
      <c r="N39" s="435"/>
    </row>
    <row r="40" spans="1:14" ht="81.75" customHeight="1" x14ac:dyDescent="0.25">
      <c r="A40" s="439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38">
        <v>100</v>
      </c>
      <c r="I40" s="38">
        <v>100</v>
      </c>
      <c r="J40" s="51">
        <f t="shared" si="0"/>
        <v>100</v>
      </c>
      <c r="K40" s="428">
        <f>(J40+J41+J42)/3</f>
        <v>100</v>
      </c>
      <c r="L40" s="431">
        <f>(K40+K43)/2</f>
        <v>100</v>
      </c>
      <c r="M40" s="439"/>
      <c r="N40" s="435"/>
    </row>
    <row r="41" spans="1:14" ht="81.75" customHeight="1" x14ac:dyDescent="0.25">
      <c r="A41" s="439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38">
        <v>100</v>
      </c>
      <c r="I41" s="38">
        <v>100</v>
      </c>
      <c r="J41" s="51">
        <f t="shared" si="0"/>
        <v>100</v>
      </c>
      <c r="K41" s="469"/>
      <c r="L41" s="432"/>
      <c r="M41" s="439"/>
      <c r="N41" s="435"/>
    </row>
    <row r="42" spans="1:14" ht="81.75" customHeight="1" x14ac:dyDescent="0.25">
      <c r="A42" s="439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38">
        <v>100</v>
      </c>
      <c r="I42" s="38">
        <v>100</v>
      </c>
      <c r="J42" s="51">
        <f t="shared" si="0"/>
        <v>100</v>
      </c>
      <c r="K42" s="470"/>
      <c r="L42" s="432"/>
      <c r="M42" s="439"/>
      <c r="N42" s="435"/>
    </row>
    <row r="43" spans="1:14" ht="31.5" x14ac:dyDescent="0.25">
      <c r="A43" s="439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11">
        <v>1.5555555555555556</v>
      </c>
      <c r="I43" s="11">
        <v>1.5555555555555556</v>
      </c>
      <c r="J43" s="51">
        <f t="shared" si="0"/>
        <v>100</v>
      </c>
      <c r="K43" s="51">
        <f>J43</f>
        <v>100</v>
      </c>
      <c r="L43" s="433"/>
      <c r="M43" s="439"/>
      <c r="N43" s="435"/>
    </row>
    <row r="44" spans="1:14" ht="81.75" hidden="1" customHeight="1" x14ac:dyDescent="0.25">
      <c r="A44" s="439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38">
        <v>0</v>
      </c>
      <c r="I44" s="38">
        <v>0</v>
      </c>
      <c r="J44" s="51" t="e">
        <f t="shared" si="0"/>
        <v>#DIV/0!</v>
      </c>
      <c r="K44" s="428" t="e">
        <f>(J44+J45+J46)/3</f>
        <v>#DIV/0!</v>
      </c>
      <c r="L44" s="431" t="e">
        <f>(K44+K47)/2</f>
        <v>#DIV/0!</v>
      </c>
      <c r="M44" s="439"/>
      <c r="N44" s="435"/>
    </row>
    <row r="45" spans="1:14" ht="81.75" hidden="1" customHeight="1" x14ac:dyDescent="0.25">
      <c r="A45" s="439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38">
        <v>0</v>
      </c>
      <c r="I45" s="38">
        <v>0</v>
      </c>
      <c r="J45" s="51" t="e">
        <f t="shared" si="0"/>
        <v>#DIV/0!</v>
      </c>
      <c r="K45" s="469"/>
      <c r="L45" s="432"/>
      <c r="M45" s="439"/>
      <c r="N45" s="435"/>
    </row>
    <row r="46" spans="1:14" ht="81.75" hidden="1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>
        <v>0</v>
      </c>
      <c r="I46" s="38">
        <v>0</v>
      </c>
      <c r="J46" s="51" t="e">
        <f t="shared" si="0"/>
        <v>#DIV/0!</v>
      </c>
      <c r="K46" s="470"/>
      <c r="L46" s="432"/>
      <c r="M46" s="439"/>
      <c r="N46" s="435"/>
    </row>
    <row r="47" spans="1:14" ht="31.5" hidden="1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11">
        <v>0</v>
      </c>
      <c r="I47" s="11">
        <v>0</v>
      </c>
      <c r="J47" s="51" t="e">
        <f t="shared" si="0"/>
        <v>#DIV/0!</v>
      </c>
      <c r="K47" s="51" t="e">
        <f>J47</f>
        <v>#DIV/0!</v>
      </c>
      <c r="L47" s="433"/>
      <c r="M47" s="439"/>
      <c r="N47" s="435"/>
    </row>
    <row r="48" spans="1:14" ht="81.75" hidden="1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38">
        <v>0</v>
      </c>
      <c r="I48" s="38">
        <v>0</v>
      </c>
      <c r="J48" s="51" t="e">
        <f t="shared" si="0"/>
        <v>#DIV/0!</v>
      </c>
      <c r="K48" s="428" t="e">
        <f>(J48+J49+J50)/3</f>
        <v>#DIV/0!</v>
      </c>
      <c r="L48" s="431" t="e">
        <f>(K48+K51)/2</f>
        <v>#DIV/0!</v>
      </c>
      <c r="M48" s="439"/>
      <c r="N48" s="435"/>
    </row>
    <row r="49" spans="1:14" ht="81.75" hidden="1" customHeight="1" x14ac:dyDescent="0.25">
      <c r="A49" s="439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38">
        <v>0</v>
      </c>
      <c r="I49" s="38">
        <v>0</v>
      </c>
      <c r="J49" s="51" t="e">
        <f t="shared" si="0"/>
        <v>#DIV/0!</v>
      </c>
      <c r="K49" s="469"/>
      <c r="L49" s="432"/>
      <c r="M49" s="439"/>
      <c r="N49" s="435"/>
    </row>
    <row r="50" spans="1:14" ht="81.75" hidden="1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>
        <v>0</v>
      </c>
      <c r="I50" s="38">
        <v>0</v>
      </c>
      <c r="J50" s="51" t="e">
        <f t="shared" si="0"/>
        <v>#DIV/0!</v>
      </c>
      <c r="K50" s="470"/>
      <c r="L50" s="432"/>
      <c r="M50" s="439"/>
      <c r="N50" s="435"/>
    </row>
    <row r="51" spans="1:14" ht="31.5" hidden="1" customHeight="1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11">
        <v>0</v>
      </c>
      <c r="I51" s="11">
        <v>0</v>
      </c>
      <c r="J51" s="51" t="e">
        <f t="shared" si="0"/>
        <v>#DIV/0!</v>
      </c>
      <c r="K51" s="51" t="e">
        <f>J51</f>
        <v>#DIV/0!</v>
      </c>
      <c r="L51" s="433"/>
      <c r="M51" s="439"/>
      <c r="N51" s="435"/>
    </row>
    <row r="52" spans="1:14" ht="81.75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38">
        <v>100</v>
      </c>
      <c r="I52" s="38">
        <v>100</v>
      </c>
      <c r="J52" s="51">
        <f t="shared" si="0"/>
        <v>100</v>
      </c>
      <c r="K52" s="428">
        <f>(J52+J53+J54)/3</f>
        <v>100</v>
      </c>
      <c r="L52" s="431">
        <f>(K52+K55)/2</f>
        <v>100</v>
      </c>
      <c r="M52" s="439"/>
      <c r="N52" s="435"/>
    </row>
    <row r="53" spans="1:14" ht="81.75" customHeight="1" x14ac:dyDescent="0.25">
      <c r="A53" s="439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38">
        <v>100</v>
      </c>
      <c r="I53" s="38">
        <v>100</v>
      </c>
      <c r="J53" s="51">
        <f t="shared" si="0"/>
        <v>100</v>
      </c>
      <c r="K53" s="469"/>
      <c r="L53" s="432"/>
      <c r="M53" s="439"/>
      <c r="N53" s="435"/>
    </row>
    <row r="54" spans="1:14" ht="81.75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>
        <v>100</v>
      </c>
      <c r="I54" s="38">
        <v>100</v>
      </c>
      <c r="J54" s="51">
        <f t="shared" si="0"/>
        <v>100</v>
      </c>
      <c r="K54" s="470"/>
      <c r="L54" s="432"/>
      <c r="M54" s="439"/>
      <c r="N54" s="435"/>
    </row>
    <row r="55" spans="1:14" ht="31.5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11">
        <v>2.5555555555555554</v>
      </c>
      <c r="I55" s="11">
        <v>2.5555555555555554</v>
      </c>
      <c r="J55" s="51">
        <f t="shared" si="0"/>
        <v>100</v>
      </c>
      <c r="K55" s="51">
        <f>J55</f>
        <v>100</v>
      </c>
      <c r="L55" s="433"/>
      <c r="M55" s="439"/>
      <c r="N55" s="435"/>
    </row>
    <row r="56" spans="1:14" ht="81.75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38">
        <v>100</v>
      </c>
      <c r="I56" s="38">
        <v>100</v>
      </c>
      <c r="J56" s="51">
        <f t="shared" si="0"/>
        <v>100</v>
      </c>
      <c r="K56" s="428">
        <f>(J56+J57+J58)/3</f>
        <v>100</v>
      </c>
      <c r="L56" s="431">
        <f>(K56+K59)/2</f>
        <v>99.604743083003953</v>
      </c>
      <c r="M56" s="439"/>
      <c r="N56" s="435"/>
    </row>
    <row r="57" spans="1:14" ht="81.75" customHeight="1" x14ac:dyDescent="0.25">
      <c r="A57" s="439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38">
        <v>100</v>
      </c>
      <c r="I57" s="38">
        <v>100</v>
      </c>
      <c r="J57" s="51">
        <f t="shared" si="0"/>
        <v>100</v>
      </c>
      <c r="K57" s="469"/>
      <c r="L57" s="432"/>
      <c r="M57" s="439"/>
      <c r="N57" s="435"/>
    </row>
    <row r="58" spans="1:14" ht="81.75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98.021978021978029</v>
      </c>
      <c r="I58" s="38">
        <v>98.901098901098905</v>
      </c>
      <c r="J58" s="51">
        <f t="shared" si="0"/>
        <v>100</v>
      </c>
      <c r="K58" s="470"/>
      <c r="L58" s="432"/>
      <c r="M58" s="439"/>
      <c r="N58" s="435"/>
    </row>
    <row r="59" spans="1:14" ht="31.5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11">
        <v>506</v>
      </c>
      <c r="I59" s="11">
        <v>502</v>
      </c>
      <c r="J59" s="51">
        <f t="shared" si="0"/>
        <v>99.209486166007906</v>
      </c>
      <c r="K59" s="51">
        <f>J59</f>
        <v>99.209486166007906</v>
      </c>
      <c r="L59" s="433"/>
      <c r="M59" s="439"/>
      <c r="N59" s="435"/>
    </row>
    <row r="60" spans="1:14" ht="81.75" hidden="1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38">
        <v>0</v>
      </c>
      <c r="I60" s="38">
        <v>0</v>
      </c>
      <c r="J60" s="51" t="e">
        <f t="shared" si="0"/>
        <v>#DIV/0!</v>
      </c>
      <c r="K60" s="428" t="e">
        <f>(J60+J61+J62)/3</f>
        <v>#DIV/0!</v>
      </c>
      <c r="L60" s="431" t="e">
        <f>(K60+K63)/2</f>
        <v>#DIV/0!</v>
      </c>
      <c r="M60" s="439"/>
      <c r="N60" s="435"/>
    </row>
    <row r="61" spans="1:14" ht="81.75" hidden="1" customHeight="1" x14ac:dyDescent="0.25">
      <c r="A61" s="439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38">
        <v>0</v>
      </c>
      <c r="I61" s="38">
        <v>0</v>
      </c>
      <c r="J61" s="51" t="e">
        <f t="shared" si="0"/>
        <v>#DIV/0!</v>
      </c>
      <c r="K61" s="469"/>
      <c r="L61" s="432"/>
      <c r="M61" s="439"/>
      <c r="N61" s="435"/>
    </row>
    <row r="62" spans="1:14" ht="81.75" hidden="1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51" t="e">
        <f t="shared" si="0"/>
        <v>#DIV/0!</v>
      </c>
      <c r="K62" s="470"/>
      <c r="L62" s="432"/>
      <c r="M62" s="439"/>
      <c r="N62" s="435"/>
    </row>
    <row r="63" spans="1:14" ht="31.5" hidden="1" customHeight="1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11">
        <v>0</v>
      </c>
      <c r="I63" s="11">
        <v>0</v>
      </c>
      <c r="J63" s="51" t="e">
        <f t="shared" si="0"/>
        <v>#DIV/0!</v>
      </c>
      <c r="K63" s="51" t="e">
        <f>J63</f>
        <v>#DIV/0!</v>
      </c>
      <c r="L63" s="433"/>
      <c r="M63" s="439"/>
      <c r="N63" s="435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38">
        <v>0</v>
      </c>
      <c r="I64" s="38">
        <v>0</v>
      </c>
      <c r="J64" s="51" t="e">
        <f t="shared" si="0"/>
        <v>#DIV/0!</v>
      </c>
      <c r="K64" s="428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38">
        <v>0</v>
      </c>
      <c r="I65" s="38">
        <v>0</v>
      </c>
      <c r="J65" s="51" t="e">
        <f t="shared" si="0"/>
        <v>#DIV/0!</v>
      </c>
      <c r="K65" s="469"/>
      <c r="L65" s="432"/>
      <c r="M65" s="439"/>
      <c r="N65" s="435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51" t="e">
        <f t="shared" si="0"/>
        <v>#DIV/0!</v>
      </c>
      <c r="K66" s="470"/>
      <c r="L66" s="432"/>
      <c r="M66" s="439"/>
      <c r="N66" s="435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11">
        <v>0</v>
      </c>
      <c r="I67" s="11">
        <v>0</v>
      </c>
      <c r="J67" s="51" t="e">
        <f t="shared" si="0"/>
        <v>#DIV/0!</v>
      </c>
      <c r="K67" s="51" t="e">
        <f>J67</f>
        <v>#DIV/0!</v>
      </c>
      <c r="L67" s="433"/>
      <c r="M67" s="439"/>
      <c r="N67" s="435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38">
        <v>0</v>
      </c>
      <c r="I68" s="38">
        <v>0</v>
      </c>
      <c r="J68" s="51" t="e">
        <f t="shared" ref="J68:J131" si="1">IF(I68/H68*100&gt;100,100,I68/H68*100)</f>
        <v>#DIV/0!</v>
      </c>
      <c r="K68" s="428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38">
        <v>0</v>
      </c>
      <c r="I69" s="38">
        <v>0</v>
      </c>
      <c r="J69" s="51" t="e">
        <f t="shared" si="1"/>
        <v>#DIV/0!</v>
      </c>
      <c r="K69" s="469"/>
      <c r="L69" s="432"/>
      <c r="M69" s="439"/>
      <c r="N69" s="435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51" t="e">
        <f t="shared" si="1"/>
        <v>#DIV/0!</v>
      </c>
      <c r="K70" s="470"/>
      <c r="L70" s="432"/>
      <c r="M70" s="439"/>
      <c r="N70" s="435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11">
        <v>0</v>
      </c>
      <c r="I71" s="11">
        <v>0</v>
      </c>
      <c r="J71" s="51" t="e">
        <f t="shared" si="1"/>
        <v>#DIV/0!</v>
      </c>
      <c r="K71" s="51" t="e">
        <f>J71</f>
        <v>#DIV/0!</v>
      </c>
      <c r="L71" s="433"/>
      <c r="M71" s="439"/>
      <c r="N71" s="435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38">
        <v>0</v>
      </c>
      <c r="I72" s="38">
        <v>0</v>
      </c>
      <c r="J72" s="51" t="e">
        <f t="shared" si="1"/>
        <v>#DIV/0!</v>
      </c>
      <c r="K72" s="428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38">
        <v>0</v>
      </c>
      <c r="I73" s="38">
        <v>0</v>
      </c>
      <c r="J73" s="51" t="e">
        <f t="shared" si="1"/>
        <v>#DIV/0!</v>
      </c>
      <c r="K73" s="469"/>
      <c r="L73" s="432"/>
      <c r="M73" s="439"/>
      <c r="N73" s="435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51" t="e">
        <f t="shared" si="1"/>
        <v>#DIV/0!</v>
      </c>
      <c r="K74" s="470"/>
      <c r="L74" s="432"/>
      <c r="M74" s="439"/>
      <c r="N74" s="435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11">
        <v>0</v>
      </c>
      <c r="I75" s="11">
        <v>0</v>
      </c>
      <c r="J75" s="51" t="e">
        <f t="shared" si="1"/>
        <v>#DIV/0!</v>
      </c>
      <c r="K75" s="51" t="e">
        <f>J75</f>
        <v>#DIV/0!</v>
      </c>
      <c r="L75" s="433"/>
      <c r="M75" s="439"/>
      <c r="N75" s="435"/>
    </row>
    <row r="76" spans="1:14" ht="81.75" hidden="1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38">
        <v>0</v>
      </c>
      <c r="I76" s="38">
        <v>0</v>
      </c>
      <c r="J76" s="51" t="e">
        <f t="shared" si="1"/>
        <v>#DIV/0!</v>
      </c>
      <c r="K76" s="428" t="e">
        <f>(J76+J77+J78)/3</f>
        <v>#DIV/0!</v>
      </c>
      <c r="L76" s="431" t="e">
        <f>(K76+K79)/2</f>
        <v>#DIV/0!</v>
      </c>
      <c r="M76" s="439"/>
      <c r="N76" s="435"/>
    </row>
    <row r="77" spans="1:14" ht="81.75" hidden="1" customHeight="1" x14ac:dyDescent="0.25">
      <c r="A77" s="439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38">
        <v>0</v>
      </c>
      <c r="I77" s="38">
        <v>0</v>
      </c>
      <c r="J77" s="51" t="e">
        <f t="shared" si="1"/>
        <v>#DIV/0!</v>
      </c>
      <c r="K77" s="469"/>
      <c r="L77" s="432"/>
      <c r="M77" s="439"/>
      <c r="N77" s="435"/>
    </row>
    <row r="78" spans="1:14" ht="81.75" hidden="1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0</v>
      </c>
      <c r="I78" s="38">
        <v>0</v>
      </c>
      <c r="J78" s="51" t="e">
        <f t="shared" si="1"/>
        <v>#DIV/0!</v>
      </c>
      <c r="K78" s="470"/>
      <c r="L78" s="432"/>
      <c r="M78" s="439"/>
      <c r="N78" s="435"/>
    </row>
    <row r="79" spans="1:14" ht="31.5" hidden="1" customHeight="1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11">
        <v>0</v>
      </c>
      <c r="I79" s="11">
        <v>0</v>
      </c>
      <c r="J79" s="51" t="e">
        <f t="shared" si="1"/>
        <v>#DIV/0!</v>
      </c>
      <c r="K79" s="51" t="e">
        <f>J79</f>
        <v>#DIV/0!</v>
      </c>
      <c r="L79" s="433"/>
      <c r="M79" s="439"/>
      <c r="N79" s="435"/>
    </row>
    <row r="80" spans="1:14" ht="81.75" hidden="1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38">
        <v>0</v>
      </c>
      <c r="I80" s="38">
        <v>0</v>
      </c>
      <c r="J80" s="51" t="e">
        <f t="shared" si="1"/>
        <v>#DIV/0!</v>
      </c>
      <c r="K80" s="428" t="e">
        <f>(J80+J81+J82)/3</f>
        <v>#DIV/0!</v>
      </c>
      <c r="L80" s="431" t="e">
        <f>(K80+K83)/2</f>
        <v>#DIV/0!</v>
      </c>
      <c r="M80" s="439"/>
      <c r="N80" s="435"/>
    </row>
    <row r="81" spans="1:14" ht="81.75" hidden="1" customHeight="1" x14ac:dyDescent="0.25">
      <c r="A81" s="439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38">
        <v>0</v>
      </c>
      <c r="I81" s="38">
        <v>0</v>
      </c>
      <c r="J81" s="51" t="e">
        <f t="shared" si="1"/>
        <v>#DIV/0!</v>
      </c>
      <c r="K81" s="469"/>
      <c r="L81" s="432"/>
      <c r="M81" s="439"/>
      <c r="N81" s="435"/>
    </row>
    <row r="82" spans="1:14" ht="81.75" hidden="1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>
        <v>0</v>
      </c>
      <c r="I82" s="38">
        <v>0</v>
      </c>
      <c r="J82" s="51" t="e">
        <f t="shared" si="1"/>
        <v>#DIV/0!</v>
      </c>
      <c r="K82" s="470"/>
      <c r="L82" s="432"/>
      <c r="M82" s="439"/>
      <c r="N82" s="435"/>
    </row>
    <row r="83" spans="1:14" ht="31.5" hidden="1" customHeight="1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11">
        <v>0</v>
      </c>
      <c r="I83" s="11">
        <v>0</v>
      </c>
      <c r="J83" s="51" t="e">
        <f t="shared" si="1"/>
        <v>#DIV/0!</v>
      </c>
      <c r="K83" s="51" t="e">
        <f>J83</f>
        <v>#DIV/0!</v>
      </c>
      <c r="L83" s="433"/>
      <c r="M83" s="439"/>
      <c r="N83" s="435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38">
        <v>0</v>
      </c>
      <c r="I84" s="38">
        <v>0</v>
      </c>
      <c r="J84" s="51" t="e">
        <f t="shared" si="1"/>
        <v>#DIV/0!</v>
      </c>
      <c r="K84" s="428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38">
        <v>0</v>
      </c>
      <c r="I85" s="38">
        <v>0</v>
      </c>
      <c r="J85" s="51" t="e">
        <f t="shared" si="1"/>
        <v>#DIV/0!</v>
      </c>
      <c r="K85" s="469"/>
      <c r="L85" s="432"/>
      <c r="M85" s="439"/>
      <c r="N85" s="435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51" t="e">
        <f t="shared" si="1"/>
        <v>#DIV/0!</v>
      </c>
      <c r="K86" s="470"/>
      <c r="L86" s="432"/>
      <c r="M86" s="439"/>
      <c r="N86" s="435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11">
        <v>0</v>
      </c>
      <c r="I87" s="11">
        <v>0</v>
      </c>
      <c r="J87" s="51" t="e">
        <f t="shared" si="1"/>
        <v>#DIV/0!</v>
      </c>
      <c r="K87" s="51" t="e">
        <f>J87</f>
        <v>#DIV/0!</v>
      </c>
      <c r="L87" s="433"/>
      <c r="M87" s="439"/>
      <c r="N87" s="435"/>
    </row>
    <row r="88" spans="1:14" ht="81.75" hidden="1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38">
        <v>0</v>
      </c>
      <c r="I88" s="38">
        <v>0</v>
      </c>
      <c r="J88" s="51" t="e">
        <f t="shared" si="1"/>
        <v>#DIV/0!</v>
      </c>
      <c r="K88" s="428" t="e">
        <f>(J88+J89+J90)/3</f>
        <v>#DIV/0!</v>
      </c>
      <c r="L88" s="431" t="e">
        <f>(K88+K91)/2</f>
        <v>#DIV/0!</v>
      </c>
      <c r="M88" s="439"/>
      <c r="N88" s="435"/>
    </row>
    <row r="89" spans="1:14" ht="81.75" hidden="1" customHeight="1" x14ac:dyDescent="0.25">
      <c r="A89" s="439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38">
        <v>0</v>
      </c>
      <c r="I89" s="38">
        <v>0</v>
      </c>
      <c r="J89" s="51" t="e">
        <f t="shared" si="1"/>
        <v>#DIV/0!</v>
      </c>
      <c r="K89" s="469"/>
      <c r="L89" s="432"/>
      <c r="M89" s="439"/>
      <c r="N89" s="435"/>
    </row>
    <row r="90" spans="1:14" ht="81.75" hidden="1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51" t="e">
        <f t="shared" si="1"/>
        <v>#DIV/0!</v>
      </c>
      <c r="K90" s="470"/>
      <c r="L90" s="432"/>
      <c r="M90" s="439"/>
      <c r="N90" s="435"/>
    </row>
    <row r="91" spans="1:14" ht="31.5" hidden="1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11">
        <v>0</v>
      </c>
      <c r="I91" s="11">
        <v>0</v>
      </c>
      <c r="J91" s="51" t="e">
        <f t="shared" si="1"/>
        <v>#DIV/0!</v>
      </c>
      <c r="K91" s="51" t="e">
        <f>J91</f>
        <v>#DIV/0!</v>
      </c>
      <c r="L91" s="433"/>
      <c r="M91" s="439"/>
      <c r="N91" s="435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38">
        <v>100</v>
      </c>
      <c r="I92" s="38">
        <v>100</v>
      </c>
      <c r="J92" s="51">
        <f t="shared" si="1"/>
        <v>100</v>
      </c>
      <c r="K92" s="428">
        <f>(J92+J93+J94)/3</f>
        <v>100</v>
      </c>
      <c r="L92" s="431">
        <f>(K92+K95)/2</f>
        <v>98.360655737704917</v>
      </c>
      <c r="M92" s="439"/>
      <c r="N92" s="435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38">
        <v>100</v>
      </c>
      <c r="I93" s="38">
        <v>100</v>
      </c>
      <c r="J93" s="51">
        <f t="shared" si="1"/>
        <v>100</v>
      </c>
      <c r="K93" s="469"/>
      <c r="L93" s="432"/>
      <c r="M93" s="439"/>
      <c r="N93" s="435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>
        <v>100</v>
      </c>
      <c r="I94" s="38">
        <v>100</v>
      </c>
      <c r="J94" s="51">
        <f t="shared" si="1"/>
        <v>100</v>
      </c>
      <c r="K94" s="470"/>
      <c r="L94" s="432"/>
      <c r="M94" s="439"/>
      <c r="N94" s="435"/>
    </row>
    <row r="95" spans="1:14" ht="31.5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11">
        <v>6.7777777777777777</v>
      </c>
      <c r="I95" s="11">
        <v>6.5555555555555554</v>
      </c>
      <c r="J95" s="51">
        <f t="shared" si="1"/>
        <v>96.721311475409834</v>
      </c>
      <c r="K95" s="51">
        <f>J95</f>
        <v>96.721311475409834</v>
      </c>
      <c r="L95" s="433"/>
      <c r="M95" s="439"/>
      <c r="N95" s="435"/>
    </row>
    <row r="96" spans="1:14" ht="81.75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38">
        <v>100</v>
      </c>
      <c r="I96" s="38">
        <v>100</v>
      </c>
      <c r="J96" s="51">
        <f t="shared" si="1"/>
        <v>100</v>
      </c>
      <c r="K96" s="428">
        <f>(J96+J97+J98)/3</f>
        <v>100</v>
      </c>
      <c r="L96" s="431">
        <f>(K96+K99)/2</f>
        <v>100</v>
      </c>
      <c r="M96" s="439"/>
      <c r="N96" s="435"/>
    </row>
    <row r="97" spans="1:14" ht="81.75" customHeight="1" x14ac:dyDescent="0.25">
      <c r="A97" s="439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38">
        <v>100</v>
      </c>
      <c r="I97" s="38">
        <v>100</v>
      </c>
      <c r="J97" s="51">
        <f t="shared" si="1"/>
        <v>100</v>
      </c>
      <c r="K97" s="469"/>
      <c r="L97" s="432"/>
      <c r="M97" s="439"/>
      <c r="N97" s="435"/>
    </row>
    <row r="98" spans="1:14" ht="81.75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>
        <v>100</v>
      </c>
      <c r="I98" s="38">
        <v>100</v>
      </c>
      <c r="J98" s="51">
        <f t="shared" si="1"/>
        <v>100</v>
      </c>
      <c r="K98" s="470"/>
      <c r="L98" s="432"/>
      <c r="M98" s="439"/>
      <c r="N98" s="435"/>
    </row>
    <row r="99" spans="1:14" ht="31.5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11">
        <v>1.4444444444444444</v>
      </c>
      <c r="I99" s="11">
        <v>1.8888888888888888</v>
      </c>
      <c r="J99" s="51">
        <f t="shared" si="1"/>
        <v>100</v>
      </c>
      <c r="K99" s="51">
        <f>J99</f>
        <v>100</v>
      </c>
      <c r="L99" s="433"/>
      <c r="M99" s="439"/>
      <c r="N99" s="435"/>
    </row>
    <row r="100" spans="1:14" ht="81.75" hidden="1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38">
        <v>0</v>
      </c>
      <c r="I100" s="38">
        <v>0</v>
      </c>
      <c r="J100" s="51" t="e">
        <f t="shared" si="1"/>
        <v>#DIV/0!</v>
      </c>
      <c r="K100" s="428" t="e">
        <f>(J100+J101+J102)/3</f>
        <v>#DIV/0!</v>
      </c>
      <c r="L100" s="431" t="e">
        <f>(K100+K103)/2</f>
        <v>#DIV/0!</v>
      </c>
      <c r="M100" s="439"/>
      <c r="N100" s="435"/>
    </row>
    <row r="101" spans="1:14" ht="81.75" hidden="1" customHeight="1" x14ac:dyDescent="0.25">
      <c r="A101" s="439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38">
        <v>0</v>
      </c>
      <c r="I101" s="38">
        <v>0</v>
      </c>
      <c r="J101" s="51" t="e">
        <f t="shared" si="1"/>
        <v>#DIV/0!</v>
      </c>
      <c r="K101" s="469"/>
      <c r="L101" s="432"/>
      <c r="M101" s="439"/>
      <c r="N101" s="435"/>
    </row>
    <row r="102" spans="1:14" ht="81.75" hidden="1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0</v>
      </c>
      <c r="I102" s="38">
        <v>0</v>
      </c>
      <c r="J102" s="51" t="e">
        <f t="shared" si="1"/>
        <v>#DIV/0!</v>
      </c>
      <c r="K102" s="470"/>
      <c r="L102" s="432"/>
      <c r="M102" s="439"/>
      <c r="N102" s="435"/>
    </row>
    <row r="103" spans="1:14" ht="31.5" hidden="1" customHeight="1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11">
        <v>0</v>
      </c>
      <c r="I103" s="11">
        <v>0</v>
      </c>
      <c r="J103" s="51" t="e">
        <f t="shared" si="1"/>
        <v>#DIV/0!</v>
      </c>
      <c r="K103" s="51" t="e">
        <f>J103</f>
        <v>#DIV/0!</v>
      </c>
      <c r="L103" s="433"/>
      <c r="M103" s="439"/>
      <c r="N103" s="435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38">
        <v>0</v>
      </c>
      <c r="I104" s="38">
        <v>0</v>
      </c>
      <c r="J104" s="51" t="e">
        <f t="shared" si="1"/>
        <v>#DIV/0!</v>
      </c>
      <c r="K104" s="428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38">
        <v>0</v>
      </c>
      <c r="I105" s="38">
        <v>0</v>
      </c>
      <c r="J105" s="51" t="e">
        <f t="shared" si="1"/>
        <v>#DIV/0!</v>
      </c>
      <c r="K105" s="469"/>
      <c r="L105" s="432"/>
      <c r="M105" s="439"/>
      <c r="N105" s="435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51" t="e">
        <f t="shared" si="1"/>
        <v>#DIV/0!</v>
      </c>
      <c r="K106" s="470"/>
      <c r="L106" s="432"/>
      <c r="M106" s="439"/>
      <c r="N106" s="435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11">
        <v>0</v>
      </c>
      <c r="I107" s="11">
        <v>0</v>
      </c>
      <c r="J107" s="51" t="e">
        <f t="shared" si="1"/>
        <v>#DIV/0!</v>
      </c>
      <c r="K107" s="51" t="e">
        <f>J107</f>
        <v>#DIV/0!</v>
      </c>
      <c r="L107" s="433"/>
      <c r="M107" s="439"/>
      <c r="N107" s="435"/>
    </row>
    <row r="108" spans="1:14" ht="60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38">
        <v>100</v>
      </c>
      <c r="I108" s="38">
        <v>100</v>
      </c>
      <c r="J108" s="51">
        <f t="shared" si="1"/>
        <v>100</v>
      </c>
      <c r="K108" s="428">
        <f>(J108+J109+J110)/3</f>
        <v>97.943333333333328</v>
      </c>
      <c r="L108" s="431">
        <f>(K108+K111)/2</f>
        <v>97.681344086021511</v>
      </c>
      <c r="M108" s="439"/>
      <c r="N108" s="435"/>
    </row>
    <row r="109" spans="1:14" ht="51.75" customHeight="1" x14ac:dyDescent="0.25">
      <c r="A109" s="439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38">
        <v>100</v>
      </c>
      <c r="I109" s="38">
        <v>93.83</v>
      </c>
      <c r="J109" s="51">
        <f t="shared" si="1"/>
        <v>93.83</v>
      </c>
      <c r="K109" s="469"/>
      <c r="L109" s="432"/>
      <c r="M109" s="439"/>
      <c r="N109" s="435"/>
    </row>
    <row r="110" spans="1:14" ht="5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97.959183673469383</v>
      </c>
      <c r="I110" s="38">
        <v>97.959183673469383</v>
      </c>
      <c r="J110" s="51">
        <f t="shared" si="1"/>
        <v>100</v>
      </c>
      <c r="K110" s="470"/>
      <c r="L110" s="432"/>
      <c r="M110" s="439"/>
      <c r="N110" s="435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11">
        <v>103.33333333333333</v>
      </c>
      <c r="I111" s="11">
        <v>100.66666666666667</v>
      </c>
      <c r="J111" s="51">
        <f t="shared" si="1"/>
        <v>97.41935483870968</v>
      </c>
      <c r="K111" s="51">
        <f>J111</f>
        <v>97.41935483870968</v>
      </c>
      <c r="L111" s="433"/>
      <c r="M111" s="439"/>
      <c r="N111" s="435"/>
    </row>
    <row r="112" spans="1:14" ht="81.75" hidden="1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38">
        <v>0</v>
      </c>
      <c r="I112" s="38">
        <v>0</v>
      </c>
      <c r="J112" s="51" t="e">
        <f t="shared" si="1"/>
        <v>#DIV/0!</v>
      </c>
      <c r="K112" s="428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39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38">
        <v>0</v>
      </c>
      <c r="I113" s="38">
        <v>0</v>
      </c>
      <c r="J113" s="51" t="e">
        <f t="shared" si="1"/>
        <v>#DIV/0!</v>
      </c>
      <c r="K113" s="469"/>
      <c r="L113" s="432"/>
      <c r="M113" s="439"/>
      <c r="N113" s="435"/>
    </row>
    <row r="114" spans="1:14" ht="81.75" hidden="1" customHeight="1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0</v>
      </c>
      <c r="I114" s="38">
        <v>0</v>
      </c>
      <c r="J114" s="51" t="e">
        <f t="shared" si="1"/>
        <v>#DIV/0!</v>
      </c>
      <c r="K114" s="470"/>
      <c r="L114" s="432"/>
      <c r="M114" s="439"/>
      <c r="N114" s="435"/>
    </row>
    <row r="115" spans="1:14" ht="31.5" hidden="1" customHeight="1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11">
        <v>0</v>
      </c>
      <c r="I115" s="11">
        <v>0</v>
      </c>
      <c r="J115" s="51" t="e">
        <f t="shared" si="1"/>
        <v>#DIV/0!</v>
      </c>
      <c r="K115" s="51" t="e">
        <f>J115</f>
        <v>#DIV/0!</v>
      </c>
      <c r="L115" s="433"/>
      <c r="M115" s="439"/>
      <c r="N115" s="435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38">
        <v>0</v>
      </c>
      <c r="I116" s="38">
        <v>0</v>
      </c>
      <c r="J116" s="51" t="e">
        <f t="shared" si="1"/>
        <v>#DIV/0!</v>
      </c>
      <c r="K116" s="428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38">
        <v>0</v>
      </c>
      <c r="I117" s="38">
        <v>0</v>
      </c>
      <c r="J117" s="51" t="e">
        <f t="shared" si="1"/>
        <v>#DIV/0!</v>
      </c>
      <c r="K117" s="469"/>
      <c r="L117" s="432"/>
      <c r="M117" s="439"/>
      <c r="N117" s="435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51" t="e">
        <f t="shared" si="1"/>
        <v>#DIV/0!</v>
      </c>
      <c r="K118" s="470"/>
      <c r="L118" s="432"/>
      <c r="M118" s="439"/>
      <c r="N118" s="435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11">
        <v>0</v>
      </c>
      <c r="I119" s="11">
        <v>0</v>
      </c>
      <c r="J119" s="51" t="e">
        <f t="shared" si="1"/>
        <v>#DIV/0!</v>
      </c>
      <c r="K119" s="51" t="e">
        <f>J119</f>
        <v>#DIV/0!</v>
      </c>
      <c r="L119" s="433"/>
      <c r="M119" s="439"/>
      <c r="N119" s="435"/>
    </row>
    <row r="120" spans="1:14" ht="81.75" hidden="1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38">
        <v>0</v>
      </c>
      <c r="I120" s="38">
        <v>0</v>
      </c>
      <c r="J120" s="51" t="e">
        <f t="shared" si="1"/>
        <v>#DIV/0!</v>
      </c>
      <c r="K120" s="428" t="e">
        <f>(J120+J121+J122)/3</f>
        <v>#DIV/0!</v>
      </c>
      <c r="L120" s="431" t="e">
        <f>(K120+K123)/2</f>
        <v>#DIV/0!</v>
      </c>
      <c r="M120" s="439"/>
      <c r="N120" s="435"/>
    </row>
    <row r="121" spans="1:14" ht="81.75" hidden="1" customHeight="1" x14ac:dyDescent="0.25">
      <c r="A121" s="439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38">
        <v>0</v>
      </c>
      <c r="I121" s="38">
        <v>0</v>
      </c>
      <c r="J121" s="51" t="e">
        <f t="shared" si="1"/>
        <v>#DIV/0!</v>
      </c>
      <c r="K121" s="469"/>
      <c r="L121" s="432"/>
      <c r="M121" s="439"/>
      <c r="N121" s="435"/>
    </row>
    <row r="122" spans="1:14" ht="81.75" hidden="1" customHeight="1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>
        <v>0</v>
      </c>
      <c r="I122" s="38">
        <v>0</v>
      </c>
      <c r="J122" s="51" t="e">
        <f t="shared" si="1"/>
        <v>#DIV/0!</v>
      </c>
      <c r="K122" s="470"/>
      <c r="L122" s="432"/>
      <c r="M122" s="439"/>
      <c r="N122" s="435"/>
    </row>
    <row r="123" spans="1:14" ht="31.5" hidden="1" customHeight="1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11">
        <v>0</v>
      </c>
      <c r="I123" s="11">
        <v>0</v>
      </c>
      <c r="J123" s="51" t="e">
        <f t="shared" si="1"/>
        <v>#DIV/0!</v>
      </c>
      <c r="K123" s="51" t="e">
        <f>J123</f>
        <v>#DIV/0!</v>
      </c>
      <c r="L123" s="433"/>
      <c r="M123" s="439"/>
      <c r="N123" s="435"/>
    </row>
    <row r="124" spans="1:14" ht="81.75" hidden="1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38">
        <v>0</v>
      </c>
      <c r="I124" s="38">
        <v>0</v>
      </c>
      <c r="J124" s="51" t="e">
        <f t="shared" si="1"/>
        <v>#DIV/0!</v>
      </c>
      <c r="K124" s="428" t="e">
        <f>(J124+J125+J126)/3</f>
        <v>#DIV/0!</v>
      </c>
      <c r="L124" s="431" t="e">
        <f>(K124+K127)/2</f>
        <v>#DIV/0!</v>
      </c>
      <c r="M124" s="439"/>
      <c r="N124" s="435"/>
    </row>
    <row r="125" spans="1:14" ht="81.75" hidden="1" customHeight="1" x14ac:dyDescent="0.25">
      <c r="A125" s="439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38">
        <v>0</v>
      </c>
      <c r="I125" s="38">
        <v>0</v>
      </c>
      <c r="J125" s="51" t="e">
        <f t="shared" si="1"/>
        <v>#DIV/0!</v>
      </c>
      <c r="K125" s="469"/>
      <c r="L125" s="432"/>
      <c r="M125" s="439"/>
      <c r="N125" s="435"/>
    </row>
    <row r="126" spans="1:14" ht="81.75" hidden="1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>
        <v>0</v>
      </c>
      <c r="I126" s="38">
        <v>0</v>
      </c>
      <c r="J126" s="51" t="e">
        <f t="shared" si="1"/>
        <v>#DIV/0!</v>
      </c>
      <c r="K126" s="470"/>
      <c r="L126" s="432"/>
      <c r="M126" s="439"/>
      <c r="N126" s="435"/>
    </row>
    <row r="127" spans="1:14" ht="31.5" hidden="1" customHeight="1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11">
        <v>0</v>
      </c>
      <c r="I127" s="11">
        <v>0</v>
      </c>
      <c r="J127" s="51" t="e">
        <f t="shared" si="1"/>
        <v>#DIV/0!</v>
      </c>
      <c r="K127" s="51" t="e">
        <f>J127</f>
        <v>#DIV/0!</v>
      </c>
      <c r="L127" s="433"/>
      <c r="M127" s="439"/>
      <c r="N127" s="435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38">
        <v>0</v>
      </c>
      <c r="I128" s="38">
        <v>0</v>
      </c>
      <c r="J128" s="51" t="e">
        <f t="shared" si="1"/>
        <v>#DIV/0!</v>
      </c>
      <c r="K128" s="428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38">
        <v>0</v>
      </c>
      <c r="I129" s="38">
        <v>0</v>
      </c>
      <c r="J129" s="51" t="e">
        <f t="shared" si="1"/>
        <v>#DIV/0!</v>
      </c>
      <c r="K129" s="469"/>
      <c r="L129" s="432"/>
      <c r="M129" s="439"/>
      <c r="N129" s="435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51" t="e">
        <f t="shared" si="1"/>
        <v>#DIV/0!</v>
      </c>
      <c r="K130" s="470"/>
      <c r="L130" s="432"/>
      <c r="M130" s="439"/>
      <c r="N130" s="435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11">
        <v>0</v>
      </c>
      <c r="I131" s="11">
        <v>0</v>
      </c>
      <c r="J131" s="51" t="e">
        <f t="shared" si="1"/>
        <v>#DIV/0!</v>
      </c>
      <c r="K131" s="51" t="e">
        <f>J131</f>
        <v>#DIV/0!</v>
      </c>
      <c r="L131" s="433"/>
      <c r="M131" s="439"/>
      <c r="N131" s="435"/>
    </row>
    <row r="132" spans="1:14" ht="81.75" hidden="1" customHeight="1" x14ac:dyDescent="0.25">
      <c r="A132" s="439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38">
        <v>0</v>
      </c>
      <c r="I132" s="38">
        <v>0</v>
      </c>
      <c r="J132" s="51" t="e">
        <f t="shared" ref="J132:J195" si="2">IF(I132/H132*100&gt;100,100,I132/H132*100)</f>
        <v>#DIV/0!</v>
      </c>
      <c r="K132" s="428" t="e">
        <f>(J132+J133+J134)/3</f>
        <v>#DIV/0!</v>
      </c>
      <c r="L132" s="431" t="e">
        <f>(K132+K135)/2</f>
        <v>#DIV/0!</v>
      </c>
      <c r="M132" s="439"/>
      <c r="N132" s="435"/>
    </row>
    <row r="133" spans="1:14" ht="81.75" hidden="1" customHeight="1" x14ac:dyDescent="0.25">
      <c r="A133" s="439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38">
        <v>0</v>
      </c>
      <c r="I133" s="38">
        <v>0</v>
      </c>
      <c r="J133" s="51" t="e">
        <f t="shared" si="2"/>
        <v>#DIV/0!</v>
      </c>
      <c r="K133" s="469"/>
      <c r="L133" s="432"/>
      <c r="M133" s="439"/>
      <c r="N133" s="435"/>
    </row>
    <row r="134" spans="1:14" ht="81.75" hidden="1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>
        <v>0</v>
      </c>
      <c r="I134" s="38">
        <v>0</v>
      </c>
      <c r="J134" s="51" t="e">
        <f t="shared" si="2"/>
        <v>#DIV/0!</v>
      </c>
      <c r="K134" s="470"/>
      <c r="L134" s="432"/>
      <c r="M134" s="439"/>
      <c r="N134" s="435"/>
    </row>
    <row r="135" spans="1:14" ht="31.5" hidden="1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11">
        <v>0</v>
      </c>
      <c r="I135" s="11">
        <v>0</v>
      </c>
      <c r="J135" s="51" t="e">
        <f t="shared" si="2"/>
        <v>#DIV/0!</v>
      </c>
      <c r="K135" s="51" t="e">
        <f>J135</f>
        <v>#DIV/0!</v>
      </c>
      <c r="L135" s="433"/>
      <c r="M135" s="439"/>
      <c r="N135" s="435"/>
    </row>
    <row r="136" spans="1:14" ht="81.75" hidden="1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38">
        <v>0</v>
      </c>
      <c r="I136" s="38">
        <v>0</v>
      </c>
      <c r="J136" s="51" t="e">
        <f t="shared" si="2"/>
        <v>#DIV/0!</v>
      </c>
      <c r="K136" s="428" t="e">
        <f>(J136+J137+J138)/3</f>
        <v>#DIV/0!</v>
      </c>
      <c r="L136" s="431" t="e">
        <f>(K136+K139)/2</f>
        <v>#DIV/0!</v>
      </c>
      <c r="M136" s="439"/>
      <c r="N136" s="435"/>
    </row>
    <row r="137" spans="1:14" ht="81.75" hidden="1" customHeight="1" x14ac:dyDescent="0.25">
      <c r="A137" s="439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38">
        <v>0</v>
      </c>
      <c r="I137" s="38">
        <v>0</v>
      </c>
      <c r="J137" s="51" t="e">
        <f t="shared" si="2"/>
        <v>#DIV/0!</v>
      </c>
      <c r="K137" s="469"/>
      <c r="L137" s="432"/>
      <c r="M137" s="439"/>
      <c r="N137" s="435"/>
    </row>
    <row r="138" spans="1:14" ht="81.75" hidden="1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>
        <v>0</v>
      </c>
      <c r="I138" s="38">
        <v>0</v>
      </c>
      <c r="J138" s="51" t="e">
        <f t="shared" si="2"/>
        <v>#DIV/0!</v>
      </c>
      <c r="K138" s="470"/>
      <c r="L138" s="432"/>
      <c r="M138" s="439"/>
      <c r="N138" s="435"/>
    </row>
    <row r="139" spans="1:14" ht="31.5" hidden="1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11">
        <v>0</v>
      </c>
      <c r="I139" s="11">
        <v>0</v>
      </c>
      <c r="J139" s="51" t="e">
        <f t="shared" si="2"/>
        <v>#DIV/0!</v>
      </c>
      <c r="K139" s="51" t="e">
        <f>J139</f>
        <v>#DIV/0!</v>
      </c>
      <c r="L139" s="433"/>
      <c r="M139" s="439"/>
      <c r="N139" s="435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38">
        <v>0</v>
      </c>
      <c r="I140" s="38">
        <v>0</v>
      </c>
      <c r="J140" s="51" t="e">
        <f t="shared" si="2"/>
        <v>#DIV/0!</v>
      </c>
      <c r="K140" s="428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38">
        <v>0</v>
      </c>
      <c r="I141" s="38">
        <v>0</v>
      </c>
      <c r="J141" s="51" t="e">
        <f t="shared" si="2"/>
        <v>#DIV/0!</v>
      </c>
      <c r="K141" s="469"/>
      <c r="L141" s="432"/>
      <c r="M141" s="439"/>
      <c r="N141" s="435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51" t="e">
        <f t="shared" si="2"/>
        <v>#DIV/0!</v>
      </c>
      <c r="K142" s="470"/>
      <c r="L142" s="432"/>
      <c r="M142" s="439"/>
      <c r="N142" s="435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11">
        <v>0</v>
      </c>
      <c r="I143" s="11">
        <v>0</v>
      </c>
      <c r="J143" s="51" t="e">
        <f t="shared" si="2"/>
        <v>#DIV/0!</v>
      </c>
      <c r="K143" s="51" t="e">
        <f>J143</f>
        <v>#DIV/0!</v>
      </c>
      <c r="L143" s="433"/>
      <c r="M143" s="439"/>
      <c r="N143" s="435"/>
    </row>
    <row r="144" spans="1:14" ht="68.25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38">
        <v>100</v>
      </c>
      <c r="I144" s="38">
        <v>100</v>
      </c>
      <c r="J144" s="51">
        <f t="shared" si="2"/>
        <v>100</v>
      </c>
      <c r="K144" s="428">
        <f>(J144+J145+J146)/3</f>
        <v>100</v>
      </c>
      <c r="L144" s="431">
        <f>(K144+K147)/2</f>
        <v>100</v>
      </c>
      <c r="M144" s="439"/>
      <c r="N144" s="435"/>
    </row>
    <row r="145" spans="1:14" ht="51.75" customHeight="1" x14ac:dyDescent="0.25">
      <c r="A145" s="439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38">
        <v>100</v>
      </c>
      <c r="I145" s="38">
        <v>100</v>
      </c>
      <c r="J145" s="51">
        <f t="shared" si="2"/>
        <v>100</v>
      </c>
      <c r="K145" s="469"/>
      <c r="L145" s="432"/>
      <c r="M145" s="439"/>
      <c r="N145" s="435"/>
    </row>
    <row r="146" spans="1:14" ht="51.75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>
        <v>100</v>
      </c>
      <c r="I146" s="38">
        <v>100</v>
      </c>
      <c r="J146" s="51">
        <f t="shared" si="2"/>
        <v>100</v>
      </c>
      <c r="K146" s="470"/>
      <c r="L146" s="432"/>
      <c r="M146" s="439"/>
      <c r="N146" s="435"/>
    </row>
    <row r="147" spans="1:14" ht="31.5" customHeight="1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11">
        <v>2.4444444444444446</v>
      </c>
      <c r="I147" s="11">
        <v>2.4444444444444446</v>
      </c>
      <c r="J147" s="51">
        <f t="shared" si="2"/>
        <v>100</v>
      </c>
      <c r="K147" s="51">
        <f>J147</f>
        <v>100</v>
      </c>
      <c r="L147" s="433"/>
      <c r="M147" s="439"/>
      <c r="N147" s="435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51" t="e">
        <f t="shared" si="2"/>
        <v>#DIV/0!</v>
      </c>
      <c r="K148" s="428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51" t="e">
        <f t="shared" si="2"/>
        <v>#DIV/0!</v>
      </c>
      <c r="K149" s="469"/>
      <c r="L149" s="432"/>
      <c r="M149" s="439"/>
      <c r="N149" s="435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51" t="e">
        <f t="shared" si="2"/>
        <v>#DIV/0!</v>
      </c>
      <c r="K150" s="470"/>
      <c r="L150" s="432"/>
      <c r="M150" s="439"/>
      <c r="N150" s="435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11">
        <v>0</v>
      </c>
      <c r="I151" s="11">
        <v>0</v>
      </c>
      <c r="J151" s="51" t="e">
        <f t="shared" si="2"/>
        <v>#DIV/0!</v>
      </c>
      <c r="K151" s="51" t="e">
        <f>J151</f>
        <v>#DIV/0!</v>
      </c>
      <c r="L151" s="433"/>
      <c r="M151" s="439"/>
      <c r="N151" s="435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51" t="e">
        <f t="shared" si="2"/>
        <v>#DIV/0!</v>
      </c>
      <c r="K152" s="428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51" t="e">
        <f t="shared" si="2"/>
        <v>#DIV/0!</v>
      </c>
      <c r="K153" s="469"/>
      <c r="L153" s="432"/>
      <c r="M153" s="439"/>
      <c r="N153" s="435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51" t="e">
        <f t="shared" si="2"/>
        <v>#DIV/0!</v>
      </c>
      <c r="K154" s="470"/>
      <c r="L154" s="432"/>
      <c r="M154" s="439"/>
      <c r="N154" s="435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11">
        <v>0</v>
      </c>
      <c r="I155" s="11">
        <v>0</v>
      </c>
      <c r="J155" s="51" t="e">
        <f t="shared" si="2"/>
        <v>#DIV/0!</v>
      </c>
      <c r="K155" s="51" t="e">
        <f>J155</f>
        <v>#DIV/0!</v>
      </c>
      <c r="L155" s="433"/>
      <c r="M155" s="439"/>
      <c r="N155" s="435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51" t="e">
        <f t="shared" si="2"/>
        <v>#DIV/0!</v>
      </c>
      <c r="K156" s="428" t="e">
        <f>(J156+J157+J158)/3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51" t="e">
        <f t="shared" si="2"/>
        <v>#DIV/0!</v>
      </c>
      <c r="K157" s="469"/>
      <c r="L157" s="432"/>
      <c r="M157" s="439"/>
      <c r="N157" s="435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51" t="e">
        <f t="shared" si="2"/>
        <v>#DIV/0!</v>
      </c>
      <c r="K158" s="470"/>
      <c r="L158" s="432"/>
      <c r="M158" s="439"/>
      <c r="N158" s="435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11">
        <v>0</v>
      </c>
      <c r="I159" s="11">
        <v>0</v>
      </c>
      <c r="J159" s="51" t="e">
        <f t="shared" si="2"/>
        <v>#DIV/0!</v>
      </c>
      <c r="K159" s="51" t="e">
        <f>J159</f>
        <v>#DIV/0!</v>
      </c>
      <c r="L159" s="433"/>
      <c r="M159" s="439"/>
      <c r="N159" s="435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51" t="e">
        <f t="shared" si="2"/>
        <v>#DIV/0!</v>
      </c>
      <c r="K160" s="428" t="e">
        <f>(J160+J161+J162)/3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51" t="e">
        <f t="shared" si="2"/>
        <v>#DIV/0!</v>
      </c>
      <c r="K161" s="469"/>
      <c r="L161" s="432"/>
      <c r="M161" s="439"/>
      <c r="N161" s="435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51" t="e">
        <f t="shared" si="2"/>
        <v>#DIV/0!</v>
      </c>
      <c r="K162" s="470"/>
      <c r="L162" s="432"/>
      <c r="M162" s="439"/>
      <c r="N162" s="435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11">
        <v>0</v>
      </c>
      <c r="I163" s="11">
        <v>0</v>
      </c>
      <c r="J163" s="51" t="e">
        <f t="shared" si="2"/>
        <v>#DIV/0!</v>
      </c>
      <c r="K163" s="51" t="e">
        <f>J163</f>
        <v>#DIV/0!</v>
      </c>
      <c r="L163" s="433"/>
      <c r="M163" s="439"/>
      <c r="N163" s="435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51" t="e">
        <f t="shared" si="2"/>
        <v>#DIV/0!</v>
      </c>
      <c r="K164" s="428" t="e">
        <f>(J164+J165+J166)/3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51" t="e">
        <f t="shared" si="2"/>
        <v>#DIV/0!</v>
      </c>
      <c r="K165" s="469"/>
      <c r="L165" s="432"/>
      <c r="M165" s="439"/>
      <c r="N165" s="435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51" t="e">
        <f t="shared" si="2"/>
        <v>#DIV/0!</v>
      </c>
      <c r="K166" s="470"/>
      <c r="L166" s="432"/>
      <c r="M166" s="439"/>
      <c r="N166" s="435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11">
        <v>0</v>
      </c>
      <c r="I167" s="11">
        <v>0</v>
      </c>
      <c r="J167" s="51" t="e">
        <f t="shared" si="2"/>
        <v>#DIV/0!</v>
      </c>
      <c r="K167" s="51" t="e">
        <f>J167</f>
        <v>#DIV/0!</v>
      </c>
      <c r="L167" s="433"/>
      <c r="M167" s="439"/>
      <c r="N167" s="435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51" t="e">
        <f t="shared" si="2"/>
        <v>#DIV/0!</v>
      </c>
      <c r="K168" s="428" t="e">
        <f>(J168+J169+J170)/2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51" t="e">
        <f t="shared" si="2"/>
        <v>#DIV/0!</v>
      </c>
      <c r="K169" s="469"/>
      <c r="L169" s="432"/>
      <c r="M169" s="439"/>
      <c r="N169" s="435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51">
        <v>0</v>
      </c>
      <c r="K170" s="470"/>
      <c r="L170" s="432"/>
      <c r="M170" s="439"/>
      <c r="N170" s="435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11">
        <v>0</v>
      </c>
      <c r="I171" s="11">
        <v>0</v>
      </c>
      <c r="J171" s="51" t="e">
        <f t="shared" si="2"/>
        <v>#DIV/0!</v>
      </c>
      <c r="K171" s="51" t="e">
        <f>J171</f>
        <v>#DIV/0!</v>
      </c>
      <c r="L171" s="433"/>
      <c r="M171" s="439"/>
      <c r="N171" s="435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51" t="e">
        <f t="shared" si="2"/>
        <v>#DIV/0!</v>
      </c>
      <c r="K172" s="428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51" t="e">
        <f t="shared" si="2"/>
        <v>#DIV/0!</v>
      </c>
      <c r="K173" s="469"/>
      <c r="L173" s="432"/>
      <c r="M173" s="439"/>
      <c r="N173" s="435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51" t="e">
        <f t="shared" si="2"/>
        <v>#DIV/0!</v>
      </c>
      <c r="K174" s="470"/>
      <c r="L174" s="432"/>
      <c r="M174" s="439"/>
      <c r="N174" s="435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11">
        <v>0</v>
      </c>
      <c r="I175" s="11">
        <v>0</v>
      </c>
      <c r="J175" s="51" t="e">
        <f t="shared" si="2"/>
        <v>#DIV/0!</v>
      </c>
      <c r="K175" s="51" t="e">
        <f>J175</f>
        <v>#DIV/0!</v>
      </c>
      <c r="L175" s="433"/>
      <c r="M175" s="439"/>
      <c r="N175" s="435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51" t="e">
        <f t="shared" si="2"/>
        <v>#DIV/0!</v>
      </c>
      <c r="K176" s="428" t="e">
        <f>(J176+J177+J178)/3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51" t="e">
        <f t="shared" si="2"/>
        <v>#DIV/0!</v>
      </c>
      <c r="K177" s="469"/>
      <c r="L177" s="432"/>
      <c r="M177" s="439"/>
      <c r="N177" s="435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51" t="e">
        <f t="shared" si="2"/>
        <v>#DIV/0!</v>
      </c>
      <c r="K178" s="470"/>
      <c r="L178" s="432"/>
      <c r="M178" s="439"/>
      <c r="N178" s="435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11">
        <v>0</v>
      </c>
      <c r="I179" s="11">
        <v>0</v>
      </c>
      <c r="J179" s="51" t="e">
        <f t="shared" si="2"/>
        <v>#DIV/0!</v>
      </c>
      <c r="K179" s="51" t="e">
        <f>J179</f>
        <v>#DIV/0!</v>
      </c>
      <c r="L179" s="433"/>
      <c r="M179" s="439"/>
      <c r="N179" s="435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51" t="e">
        <f t="shared" si="2"/>
        <v>#DIV/0!</v>
      </c>
      <c r="K180" s="428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51" t="e">
        <f t="shared" si="2"/>
        <v>#DIV/0!</v>
      </c>
      <c r="K181" s="469"/>
      <c r="L181" s="28"/>
      <c r="M181" s="439"/>
      <c r="N181" s="435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51" t="e">
        <f t="shared" si="2"/>
        <v>#DIV/0!</v>
      </c>
      <c r="K182" s="470"/>
      <c r="L182" s="28"/>
      <c r="M182" s="439"/>
      <c r="N182" s="435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11">
        <v>0</v>
      </c>
      <c r="I183" s="11">
        <v>0</v>
      </c>
      <c r="J183" s="51" t="e">
        <f t="shared" si="2"/>
        <v>#DIV/0!</v>
      </c>
      <c r="K183" s="51" t="e">
        <f>J183</f>
        <v>#DIV/0!</v>
      </c>
      <c r="L183" s="251" t="e">
        <f>(K180+K183)/2</f>
        <v>#DIV/0!</v>
      </c>
      <c r="M183" s="439"/>
      <c r="N183" s="435"/>
    </row>
    <row r="184" spans="1:14" ht="81.75" hidden="1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0</v>
      </c>
      <c r="I184" s="38">
        <v>0</v>
      </c>
      <c r="J184" s="51" t="e">
        <f t="shared" si="2"/>
        <v>#DIV/0!</v>
      </c>
      <c r="K184" s="428" t="e">
        <f>(J184+J185+J186)/3</f>
        <v>#DIV/0!</v>
      </c>
      <c r="L184" s="431" t="e">
        <f>(K184+K187)/2</f>
        <v>#DIV/0!</v>
      </c>
      <c r="M184" s="439"/>
      <c r="N184" s="435"/>
    </row>
    <row r="185" spans="1:14" ht="81.75" hidden="1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0</v>
      </c>
      <c r="I185" s="38">
        <v>0</v>
      </c>
      <c r="J185" s="51" t="e">
        <f t="shared" si="2"/>
        <v>#DIV/0!</v>
      </c>
      <c r="K185" s="469"/>
      <c r="L185" s="432"/>
      <c r="M185" s="439"/>
      <c r="N185" s="435"/>
    </row>
    <row r="186" spans="1:14" ht="81.75" hidden="1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>
        <v>0</v>
      </c>
      <c r="I186" s="38">
        <v>0</v>
      </c>
      <c r="J186" s="51" t="e">
        <f t="shared" si="2"/>
        <v>#DIV/0!</v>
      </c>
      <c r="K186" s="470"/>
      <c r="L186" s="432"/>
      <c r="M186" s="439"/>
      <c r="N186" s="435"/>
    </row>
    <row r="187" spans="1:14" ht="81.75" hidden="1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11">
        <v>0</v>
      </c>
      <c r="I187" s="11">
        <v>0</v>
      </c>
      <c r="J187" s="51" t="e">
        <f t="shared" si="2"/>
        <v>#DIV/0!</v>
      </c>
      <c r="K187" s="51" t="e">
        <f>J187</f>
        <v>#DIV/0!</v>
      </c>
      <c r="L187" s="433"/>
      <c r="M187" s="439"/>
      <c r="N187" s="435"/>
    </row>
    <row r="188" spans="1:14" ht="81.75" hidden="1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0</v>
      </c>
      <c r="I188" s="38">
        <v>0</v>
      </c>
      <c r="J188" s="51" t="e">
        <f t="shared" si="2"/>
        <v>#DIV/0!</v>
      </c>
      <c r="K188" s="428" t="e">
        <f>(J188+J189+J190)/3</f>
        <v>#DIV/0!</v>
      </c>
      <c r="L188" s="431" t="e">
        <f>(K188+K191)/2</f>
        <v>#DIV/0!</v>
      </c>
      <c r="M188" s="439"/>
      <c r="N188" s="435"/>
    </row>
    <row r="189" spans="1:14" ht="81.75" hidden="1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>
        <v>0</v>
      </c>
      <c r="I189" s="38">
        <v>0</v>
      </c>
      <c r="J189" s="51" t="e">
        <f t="shared" si="2"/>
        <v>#DIV/0!</v>
      </c>
      <c r="K189" s="469"/>
      <c r="L189" s="432"/>
      <c r="M189" s="439"/>
      <c r="N189" s="435"/>
    </row>
    <row r="190" spans="1:14" ht="81.75" hidden="1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>
        <v>0</v>
      </c>
      <c r="I190" s="38">
        <v>0</v>
      </c>
      <c r="J190" s="51" t="e">
        <f t="shared" si="2"/>
        <v>#DIV/0!</v>
      </c>
      <c r="K190" s="470"/>
      <c r="L190" s="432"/>
      <c r="M190" s="439"/>
      <c r="N190" s="435"/>
    </row>
    <row r="191" spans="1:14" ht="81.75" hidden="1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11">
        <v>0</v>
      </c>
      <c r="I191" s="11">
        <v>0</v>
      </c>
      <c r="J191" s="51" t="e">
        <f t="shared" si="2"/>
        <v>#DIV/0!</v>
      </c>
      <c r="K191" s="51" t="e">
        <f>J191</f>
        <v>#DIV/0!</v>
      </c>
      <c r="L191" s="433"/>
      <c r="M191" s="439"/>
      <c r="N191" s="435"/>
    </row>
    <row r="192" spans="1:14" ht="81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18.69315935152234</v>
      </c>
      <c r="I192" s="38">
        <v>18.253571785393145</v>
      </c>
      <c r="J192" s="51">
        <f t="shared" si="2"/>
        <v>97.648404114773697</v>
      </c>
      <c r="K192" s="428">
        <f>(J192+J193+J194)/3</f>
        <v>99.216134704924571</v>
      </c>
      <c r="L192" s="431">
        <f>(K192+K195)/2</f>
        <v>98.86385635858862</v>
      </c>
      <c r="M192" s="439"/>
      <c r="N192" s="435"/>
    </row>
    <row r="193" spans="1:14" ht="71.25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100</v>
      </c>
      <c r="I193" s="38">
        <v>100</v>
      </c>
      <c r="J193" s="51">
        <f t="shared" si="2"/>
        <v>100</v>
      </c>
      <c r="K193" s="469"/>
      <c r="L193" s="432"/>
      <c r="M193" s="439"/>
      <c r="N193" s="435"/>
    </row>
    <row r="194" spans="1:14" ht="84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9.9750623441396495</v>
      </c>
      <c r="I194" s="38">
        <v>10.130000000000001</v>
      </c>
      <c r="J194" s="51">
        <f>IF(I194/H194*100&gt;100,100,I194/H194*100)</f>
        <v>100</v>
      </c>
      <c r="K194" s="470"/>
      <c r="L194" s="432"/>
      <c r="M194" s="439"/>
      <c r="N194" s="435"/>
    </row>
    <row r="195" spans="1:14" ht="60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11">
        <v>23864.2</v>
      </c>
      <c r="I195" s="11">
        <v>23509</v>
      </c>
      <c r="J195" s="51">
        <f t="shared" si="2"/>
        <v>98.51157801225267</v>
      </c>
      <c r="K195" s="51">
        <f>J195</f>
        <v>98.51157801225267</v>
      </c>
      <c r="L195" s="433"/>
      <c r="M195" s="439"/>
      <c r="N195" s="435"/>
    </row>
    <row r="196" spans="1:14" ht="85.5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27.164887307236057</v>
      </c>
      <c r="I196" s="38">
        <v>27.43</v>
      </c>
      <c r="J196" s="51">
        <f t="shared" ref="J196:J211" si="3">IF(I196/H196*100&gt;100,100,I196/H196*100)</f>
        <v>100</v>
      </c>
      <c r="K196" s="428">
        <f>(J196+J197+J198)/3</f>
        <v>99.944690265486727</v>
      </c>
      <c r="L196" s="431">
        <f>(K196+K199)/2</f>
        <v>99.153096459637993</v>
      </c>
      <c r="M196" s="439"/>
      <c r="N196" s="435"/>
    </row>
    <row r="197" spans="1:14" ht="70.5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66.962962962962962</v>
      </c>
      <c r="I197" s="38">
        <v>66.851851851851848</v>
      </c>
      <c r="J197" s="51">
        <f t="shared" si="3"/>
        <v>99.834070796460168</v>
      </c>
      <c r="K197" s="469"/>
      <c r="L197" s="432"/>
      <c r="M197" s="439"/>
      <c r="N197" s="435"/>
    </row>
    <row r="198" spans="1:14" ht="84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>
        <v>62.045454545454547</v>
      </c>
      <c r="I198" s="38">
        <v>69.7</v>
      </c>
      <c r="J198" s="51">
        <f>IF(I198/H198*100&gt;100,100,I198/H198*100)</f>
        <v>100</v>
      </c>
      <c r="K198" s="470"/>
      <c r="L198" s="432"/>
      <c r="M198" s="439"/>
      <c r="N198" s="435"/>
    </row>
    <row r="199" spans="1:14" ht="48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11">
        <v>36777.599999999999</v>
      </c>
      <c r="I199" s="11">
        <v>36175</v>
      </c>
      <c r="J199" s="51">
        <f t="shared" si="3"/>
        <v>98.361502653789273</v>
      </c>
      <c r="K199" s="51">
        <f>J199</f>
        <v>98.361502653789273</v>
      </c>
      <c r="L199" s="433"/>
      <c r="M199" s="439"/>
      <c r="N199" s="435"/>
    </row>
    <row r="200" spans="1:14" ht="81.75" hidden="1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0</v>
      </c>
      <c r="I200" s="38">
        <v>0</v>
      </c>
      <c r="J200" s="51" t="e">
        <f t="shared" si="3"/>
        <v>#DIV/0!</v>
      </c>
      <c r="K200" s="428" t="e">
        <f>(J200+J201+J202)/3</f>
        <v>#DIV/0!</v>
      </c>
      <c r="L200" s="431" t="e">
        <f>(K200+K203)/2</f>
        <v>#DIV/0!</v>
      </c>
      <c r="M200" s="439"/>
      <c r="N200" s="435"/>
    </row>
    <row r="201" spans="1:14" ht="81.75" hidden="1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38">
        <v>0</v>
      </c>
      <c r="I201" s="38">
        <v>0</v>
      </c>
      <c r="J201" s="51" t="e">
        <f t="shared" si="3"/>
        <v>#DIV/0!</v>
      </c>
      <c r="K201" s="469"/>
      <c r="L201" s="432"/>
      <c r="M201" s="439"/>
      <c r="N201" s="435"/>
    </row>
    <row r="202" spans="1:14" ht="81.75" hidden="1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38">
        <v>0</v>
      </c>
      <c r="I202" s="38">
        <v>0</v>
      </c>
      <c r="J202" s="51" t="e">
        <f t="shared" si="3"/>
        <v>#DIV/0!</v>
      </c>
      <c r="K202" s="470"/>
      <c r="L202" s="432"/>
      <c r="M202" s="439"/>
      <c r="N202" s="435"/>
    </row>
    <row r="203" spans="1:14" ht="81.75" hidden="1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11">
        <v>0</v>
      </c>
      <c r="I203" s="11">
        <v>0</v>
      </c>
      <c r="J203" s="51" t="e">
        <f t="shared" si="3"/>
        <v>#DIV/0!</v>
      </c>
      <c r="K203" s="51" t="e">
        <f>J203</f>
        <v>#DIV/0!</v>
      </c>
      <c r="L203" s="433"/>
      <c r="M203" s="439"/>
      <c r="N203" s="435"/>
    </row>
    <row r="204" spans="1:14" ht="81.75" hidden="1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0</v>
      </c>
      <c r="I204" s="38">
        <v>0</v>
      </c>
      <c r="J204" s="51" t="e">
        <f t="shared" si="3"/>
        <v>#DIV/0!</v>
      </c>
      <c r="K204" s="428" t="e">
        <f>(J204+J205+J206)/3</f>
        <v>#DIV/0!</v>
      </c>
      <c r="L204" s="431" t="e">
        <f>(K204+K207)/2</f>
        <v>#DIV/0!</v>
      </c>
      <c r="M204" s="439"/>
      <c r="N204" s="435"/>
    </row>
    <row r="205" spans="1:14" ht="81.75" hidden="1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0</v>
      </c>
      <c r="I205" s="38">
        <v>0</v>
      </c>
      <c r="J205" s="51" t="e">
        <f t="shared" si="3"/>
        <v>#DIV/0!</v>
      </c>
      <c r="K205" s="469"/>
      <c r="L205" s="432"/>
      <c r="M205" s="439"/>
      <c r="N205" s="435"/>
    </row>
    <row r="206" spans="1:14" ht="81.75" hidden="1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>
        <v>0</v>
      </c>
      <c r="I206" s="38">
        <v>0</v>
      </c>
      <c r="J206" s="51" t="e">
        <f t="shared" si="3"/>
        <v>#DIV/0!</v>
      </c>
      <c r="K206" s="470"/>
      <c r="L206" s="432"/>
      <c r="M206" s="439"/>
      <c r="N206" s="435"/>
    </row>
    <row r="207" spans="1:14" ht="81.75" hidden="1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11">
        <v>0</v>
      </c>
      <c r="I207" s="11">
        <v>0</v>
      </c>
      <c r="J207" s="51" t="e">
        <f t="shared" si="3"/>
        <v>#DIV/0!</v>
      </c>
      <c r="K207" s="51" t="e">
        <f>J207</f>
        <v>#DIV/0!</v>
      </c>
      <c r="L207" s="433"/>
      <c r="M207" s="439"/>
      <c r="N207" s="435"/>
    </row>
    <row r="208" spans="1:14" ht="88.5" hidden="1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0</v>
      </c>
      <c r="I208" s="38">
        <v>0</v>
      </c>
      <c r="J208" s="51" t="e">
        <f t="shared" si="3"/>
        <v>#DIV/0!</v>
      </c>
      <c r="K208" s="428" t="e">
        <f>(J208+J209+J210)/3</f>
        <v>#DIV/0!</v>
      </c>
      <c r="L208" s="28"/>
      <c r="M208" s="439"/>
      <c r="N208" s="435"/>
    </row>
    <row r="209" spans="1:14" ht="72" hidden="1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0</v>
      </c>
      <c r="I209" s="38">
        <v>0</v>
      </c>
      <c r="J209" s="51" t="e">
        <f t="shared" si="3"/>
        <v>#DIV/0!</v>
      </c>
      <c r="K209" s="469"/>
      <c r="L209" s="28"/>
      <c r="M209" s="439"/>
      <c r="N209" s="435"/>
    </row>
    <row r="210" spans="1:14" ht="81.75" hidden="1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>
        <v>0</v>
      </c>
      <c r="I210" s="38">
        <v>0</v>
      </c>
      <c r="J210" s="51" t="e">
        <f t="shared" si="3"/>
        <v>#DIV/0!</v>
      </c>
      <c r="K210" s="470"/>
      <c r="L210" s="28"/>
      <c r="M210" s="439"/>
      <c r="N210" s="435"/>
    </row>
    <row r="211" spans="1:14" ht="60" hidden="1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11">
        <v>0</v>
      </c>
      <c r="I211" s="11">
        <v>0</v>
      </c>
      <c r="J211" s="51" t="e">
        <f t="shared" si="3"/>
        <v>#DIV/0!</v>
      </c>
      <c r="K211" s="51" t="e">
        <f>J211</f>
        <v>#DIV/0!</v>
      </c>
      <c r="L211" s="251" t="e">
        <f>(K208+K211)/2</f>
        <v>#DIV/0!</v>
      </c>
      <c r="M211" s="439"/>
      <c r="N211" s="435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51" t="e">
        <f>IF(I212/H212*100&gt;100,100,I212/H212*100)</f>
        <v>#DIV/0!</v>
      </c>
      <c r="K212" s="428" t="e">
        <f>(J212+J213+J214)/3</f>
        <v>#DIV/0!</v>
      </c>
      <c r="L212" s="28"/>
      <c r="M212" s="439"/>
      <c r="N212" s="435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51" t="e">
        <f>IF(I213/H213*100&gt;100,100,I213/H213*100)</f>
        <v>#DIV/0!</v>
      </c>
      <c r="K213" s="469"/>
      <c r="L213" s="28"/>
      <c r="M213" s="439"/>
      <c r="N213" s="435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51" t="e">
        <f>IF(I214/H214*100&gt;100,100,I214/H214*100)</f>
        <v>#DIV/0!</v>
      </c>
      <c r="K214" s="470"/>
      <c r="L214" s="28"/>
      <c r="M214" s="439"/>
      <c r="N214" s="435"/>
    </row>
    <row r="215" spans="1:14" ht="60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11">
        <v>0</v>
      </c>
      <c r="I215" s="11">
        <v>0</v>
      </c>
      <c r="J215" s="51" t="e">
        <f>IF(I215/H215*100&gt;100,100,I215/H215*100)</f>
        <v>#DIV/0!</v>
      </c>
      <c r="K215" s="51" t="e">
        <f>J215</f>
        <v>#DIV/0!</v>
      </c>
      <c r="L215" s="251" t="e">
        <f>(K212+K215)/2</f>
        <v>#DIV/0!</v>
      </c>
      <c r="M215" s="440"/>
      <c r="N215" s="436"/>
    </row>
    <row r="216" spans="1:14" x14ac:dyDescent="0.25">
      <c r="L216" s="23"/>
    </row>
    <row r="217" spans="1:14" x14ac:dyDescent="0.25">
      <c r="L217" s="23"/>
    </row>
    <row r="218" spans="1:14" x14ac:dyDescent="0.25">
      <c r="L218" s="23"/>
    </row>
    <row r="219" spans="1:14" x14ac:dyDescent="0.25">
      <c r="L219" s="23"/>
    </row>
    <row r="220" spans="1:14" ht="15" customHeight="1" x14ac:dyDescent="0.25">
      <c r="H220" s="296"/>
      <c r="I220" s="343"/>
      <c r="J220" s="343"/>
      <c r="L220" s="23"/>
    </row>
    <row r="221" spans="1:14" ht="15" customHeight="1" x14ac:dyDescent="0.25"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</row>
    <row r="223" spans="1:14" ht="15" customHeight="1" x14ac:dyDescent="0.25">
      <c r="A223" s="21"/>
      <c r="B223" s="22"/>
      <c r="C223" s="21"/>
      <c r="E223" s="21"/>
      <c r="L223" s="23"/>
    </row>
    <row r="224" spans="1:14" x14ac:dyDescent="0.25">
      <c r="A224" s="21"/>
      <c r="B224" s="22"/>
      <c r="C224" s="21"/>
      <c r="E224" s="21"/>
      <c r="L224" s="23"/>
    </row>
    <row r="225" spans="1:12" x14ac:dyDescent="0.25">
      <c r="A225" s="21"/>
      <c r="B225" s="22"/>
      <c r="C225" s="21"/>
      <c r="E225" s="21"/>
      <c r="L225" s="23"/>
    </row>
    <row r="226" spans="1:12" x14ac:dyDescent="0.25">
      <c r="A226" s="21"/>
      <c r="B226" s="22"/>
      <c r="C226" s="21"/>
      <c r="E226" s="21"/>
      <c r="L226" s="23"/>
    </row>
    <row r="227" spans="1:12" x14ac:dyDescent="0.25">
      <c r="A227" s="21"/>
      <c r="B227" s="22" t="s">
        <v>367</v>
      </c>
      <c r="C227" s="21"/>
      <c r="E227" s="21"/>
      <c r="L227" s="23"/>
    </row>
    <row r="228" spans="1:12" x14ac:dyDescent="0.25">
      <c r="L228" s="23"/>
    </row>
    <row r="229" spans="1:12" x14ac:dyDescent="0.25">
      <c r="L229" s="23"/>
    </row>
    <row r="230" spans="1:12" x14ac:dyDescent="0.25">
      <c r="L230" s="23"/>
    </row>
    <row r="231" spans="1:12" x14ac:dyDescent="0.25">
      <c r="L231" s="23"/>
    </row>
    <row r="232" spans="1:12" x14ac:dyDescent="0.25">
      <c r="L232" s="23"/>
    </row>
    <row r="233" spans="1:12" x14ac:dyDescent="0.25">
      <c r="L233" s="23"/>
    </row>
    <row r="234" spans="1:12" x14ac:dyDescent="0.25">
      <c r="L234" s="23"/>
    </row>
    <row r="235" spans="1:12" x14ac:dyDescent="0.25">
      <c r="L235" s="23"/>
    </row>
    <row r="236" spans="1:12" x14ac:dyDescent="0.25">
      <c r="L236" s="23"/>
    </row>
    <row r="237" spans="1:12" x14ac:dyDescent="0.25">
      <c r="L237" s="23"/>
    </row>
    <row r="238" spans="1:12" x14ac:dyDescent="0.25">
      <c r="L238" s="23"/>
    </row>
    <row r="239" spans="1:12" x14ac:dyDescent="0.25">
      <c r="L239" s="23"/>
    </row>
    <row r="240" spans="1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3">
    <mergeCell ref="N4:N215"/>
    <mergeCell ref="L4:L7"/>
    <mergeCell ref="L8:L11"/>
    <mergeCell ref="L16:L19"/>
    <mergeCell ref="L20:L23"/>
    <mergeCell ref="L60:L63"/>
    <mergeCell ref="L72:L75"/>
    <mergeCell ref="L108:L111"/>
    <mergeCell ref="L12:L15"/>
    <mergeCell ref="L28:L31"/>
    <mergeCell ref="L76:L79"/>
    <mergeCell ref="L24:L27"/>
    <mergeCell ref="L48:L51"/>
    <mergeCell ref="L52:L55"/>
    <mergeCell ref="L36:L39"/>
    <mergeCell ref="L32:L35"/>
    <mergeCell ref="L44:L47"/>
    <mergeCell ref="L64:L67"/>
    <mergeCell ref="L40:L43"/>
    <mergeCell ref="L204:L207"/>
    <mergeCell ref="L188:L191"/>
    <mergeCell ref="L156:L159"/>
    <mergeCell ref="L160:L163"/>
    <mergeCell ref="L68:L71"/>
    <mergeCell ref="M4:M215"/>
    <mergeCell ref="K164:K166"/>
    <mergeCell ref="K152:K154"/>
    <mergeCell ref="K88:K90"/>
    <mergeCell ref="K80:K82"/>
    <mergeCell ref="L88:L91"/>
    <mergeCell ref="L132:L135"/>
    <mergeCell ref="L112:L115"/>
    <mergeCell ref="L92:L95"/>
    <mergeCell ref="K196:K198"/>
    <mergeCell ref="K136:K138"/>
    <mergeCell ref="K200:K202"/>
    <mergeCell ref="K192:K194"/>
    <mergeCell ref="L192:L195"/>
    <mergeCell ref="L168:L171"/>
    <mergeCell ref="L184:L187"/>
    <mergeCell ref="K180:K182"/>
    <mergeCell ref="K168:K170"/>
    <mergeCell ref="L200:L203"/>
    <mergeCell ref="L148:L151"/>
    <mergeCell ref="L56:L59"/>
    <mergeCell ref="L176:L179"/>
    <mergeCell ref="L172:L175"/>
    <mergeCell ref="L80:L83"/>
    <mergeCell ref="L84:L87"/>
    <mergeCell ref="K144:K146"/>
    <mergeCell ref="L144:L147"/>
    <mergeCell ref="L136:L139"/>
    <mergeCell ref="L124:L127"/>
    <mergeCell ref="K140:K142"/>
    <mergeCell ref="L116:L119"/>
    <mergeCell ref="K148:K150"/>
    <mergeCell ref="K128:K130"/>
    <mergeCell ref="L104:L107"/>
    <mergeCell ref="L96:L99"/>
    <mergeCell ref="L196:L199"/>
    <mergeCell ref="L128:L131"/>
    <mergeCell ref="L120:L123"/>
    <mergeCell ref="K124:K126"/>
    <mergeCell ref="K96:K98"/>
    <mergeCell ref="K112:K114"/>
    <mergeCell ref="K108:K110"/>
    <mergeCell ref="K116:K118"/>
    <mergeCell ref="K104:K106"/>
    <mergeCell ref="K100:K102"/>
    <mergeCell ref="L100:L103"/>
    <mergeCell ref="L140:L143"/>
    <mergeCell ref="K120:K122"/>
    <mergeCell ref="K160:K162"/>
    <mergeCell ref="K156:K158"/>
    <mergeCell ref="L152:L155"/>
    <mergeCell ref="L164:L167"/>
    <mergeCell ref="C8:C11"/>
    <mergeCell ref="D92:D95"/>
    <mergeCell ref="K52:K54"/>
    <mergeCell ref="K16:K18"/>
    <mergeCell ref="K20:K22"/>
    <mergeCell ref="K32:K34"/>
    <mergeCell ref="C12:C15"/>
    <mergeCell ref="C16:C19"/>
    <mergeCell ref="C24:C27"/>
    <mergeCell ref="C60:C63"/>
    <mergeCell ref="K76:K78"/>
    <mergeCell ref="K92:K94"/>
    <mergeCell ref="C56:C59"/>
    <mergeCell ref="C52:C55"/>
    <mergeCell ref="C20:C23"/>
    <mergeCell ref="D20:D23"/>
    <mergeCell ref="D32:D35"/>
    <mergeCell ref="C28:C31"/>
    <mergeCell ref="D40:D43"/>
    <mergeCell ref="K64:K66"/>
    <mergeCell ref="K56:K58"/>
    <mergeCell ref="K48:K50"/>
    <mergeCell ref="K60:K62"/>
    <mergeCell ref="D68:D71"/>
    <mergeCell ref="K212:K214"/>
    <mergeCell ref="D188:D191"/>
    <mergeCell ref="K184:K186"/>
    <mergeCell ref="K188:K190"/>
    <mergeCell ref="D192:D195"/>
    <mergeCell ref="C176:C179"/>
    <mergeCell ref="K208:K210"/>
    <mergeCell ref="D120:D123"/>
    <mergeCell ref="C132:C135"/>
    <mergeCell ref="C144:C147"/>
    <mergeCell ref="D148:D151"/>
    <mergeCell ref="D128:D131"/>
    <mergeCell ref="D144:D147"/>
    <mergeCell ref="K204:K206"/>
    <mergeCell ref="D196:D199"/>
    <mergeCell ref="C192:C195"/>
    <mergeCell ref="C120:C123"/>
    <mergeCell ref="C136:C139"/>
    <mergeCell ref="K176:K178"/>
    <mergeCell ref="K172:K174"/>
    <mergeCell ref="K132:K134"/>
    <mergeCell ref="D200:D203"/>
    <mergeCell ref="C188:C191"/>
    <mergeCell ref="C204:C207"/>
    <mergeCell ref="A1:N1"/>
    <mergeCell ref="A4:A215"/>
    <mergeCell ref="C4:C7"/>
    <mergeCell ref="D4:D7"/>
    <mergeCell ref="K4:K6"/>
    <mergeCell ref="D212:D215"/>
    <mergeCell ref="D208:D211"/>
    <mergeCell ref="C180:C183"/>
    <mergeCell ref="D180:D183"/>
    <mergeCell ref="D184:D187"/>
    <mergeCell ref="C212:C215"/>
    <mergeCell ref="D156:D159"/>
    <mergeCell ref="D204:D207"/>
    <mergeCell ref="C196:C199"/>
    <mergeCell ref="D172:D175"/>
    <mergeCell ref="C124:C127"/>
    <mergeCell ref="C208:C211"/>
    <mergeCell ref="C152:C155"/>
    <mergeCell ref="C156:C159"/>
    <mergeCell ref="D176:D179"/>
    <mergeCell ref="C112:C115"/>
    <mergeCell ref="D84:D87"/>
    <mergeCell ref="C96:C99"/>
    <mergeCell ref="C84:C87"/>
    <mergeCell ref="C184:C187"/>
    <mergeCell ref="C148:C151"/>
    <mergeCell ref="C200:C203"/>
    <mergeCell ref="C168:C171"/>
    <mergeCell ref="C164:C167"/>
    <mergeCell ref="C160:C163"/>
    <mergeCell ref="C172:C175"/>
    <mergeCell ref="D164:D167"/>
    <mergeCell ref="D168:D171"/>
    <mergeCell ref="D152:D155"/>
    <mergeCell ref="D160:D163"/>
    <mergeCell ref="D116:D119"/>
    <mergeCell ref="D124:D127"/>
    <mergeCell ref="D104:D107"/>
    <mergeCell ref="K84:K86"/>
    <mergeCell ref="C116:C119"/>
    <mergeCell ref="C108:C111"/>
    <mergeCell ref="D100:D103"/>
    <mergeCell ref="D96:D99"/>
    <mergeCell ref="C104:C107"/>
    <mergeCell ref="C140:C143"/>
    <mergeCell ref="C128:C131"/>
    <mergeCell ref="D132:D135"/>
    <mergeCell ref="D140:D143"/>
    <mergeCell ref="D136:D139"/>
    <mergeCell ref="C88:C91"/>
    <mergeCell ref="C92:C95"/>
    <mergeCell ref="D88:D91"/>
    <mergeCell ref="D108:D111"/>
    <mergeCell ref="C32:C35"/>
    <mergeCell ref="C36:C39"/>
    <mergeCell ref="C40:C43"/>
    <mergeCell ref="D64:D67"/>
    <mergeCell ref="K72:K74"/>
    <mergeCell ref="K68:K70"/>
    <mergeCell ref="D72:D75"/>
    <mergeCell ref="C64:C67"/>
    <mergeCell ref="D112:D115"/>
    <mergeCell ref="C100:C103"/>
    <mergeCell ref="C80:C83"/>
    <mergeCell ref="D80:D83"/>
    <mergeCell ref="C76:C79"/>
    <mergeCell ref="D8:D11"/>
    <mergeCell ref="D16:D19"/>
    <mergeCell ref="K8:K10"/>
    <mergeCell ref="K24:K26"/>
    <mergeCell ref="K12:K14"/>
    <mergeCell ref="D24:D27"/>
    <mergeCell ref="K36:K38"/>
    <mergeCell ref="D76:D79"/>
    <mergeCell ref="D12:D15"/>
    <mergeCell ref="D48:D51"/>
    <mergeCell ref="D44:D47"/>
    <mergeCell ref="D56:D59"/>
    <mergeCell ref="D60:D63"/>
    <mergeCell ref="D52:D55"/>
    <mergeCell ref="D36:D39"/>
    <mergeCell ref="D28:D31"/>
    <mergeCell ref="C72:C75"/>
    <mergeCell ref="K28:K30"/>
    <mergeCell ref="K40:K42"/>
    <mergeCell ref="K44:K46"/>
    <mergeCell ref="C48:C51"/>
    <mergeCell ref="C68:C71"/>
    <mergeCell ref="C44:C47"/>
  </mergeCells>
  <phoneticPr fontId="0" type="noConversion"/>
  <pageMargins left="0.7" right="0.7" top="0.75" bottom="0.75" header="0.3" footer="0.3"/>
  <pageSetup paperSize="9" scale="27" orientation="portrait" r:id="rId1"/>
  <rowBreaks count="1" manualBreakCount="1">
    <brk id="107" max="1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7.140625" style="1308" customWidth="1"/>
    <col min="2" max="2" width="41.425781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23.7109375" style="1308" customWidth="1"/>
    <col min="15" max="16384" width="9.140625" style="1308"/>
  </cols>
  <sheetData>
    <row r="1" spans="1:14" ht="65.25" customHeight="1" x14ac:dyDescent="0.25">
      <c r="B1" s="1363" t="s">
        <v>839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838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99.722222222222214</v>
      </c>
      <c r="L8" s="1341">
        <f>(K8+K11)/2</f>
        <v>99.861111111111114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84</v>
      </c>
      <c r="I9" s="1319">
        <v>83.3</v>
      </c>
      <c r="J9" s="1319">
        <f>IF(I9/H9*100&gt;100,100,I9/H9*100)</f>
        <v>99.166666666666657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100</v>
      </c>
      <c r="J10" s="1319">
        <f>IF(I10/H10*100&gt;100,100,I10/H10*100)</f>
        <v>100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40</v>
      </c>
      <c r="I11" s="1348">
        <v>48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customHeight="1" x14ac:dyDescent="0.25">
      <c r="A44" s="1365"/>
      <c r="B44" s="1344" t="s">
        <v>149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>
        <v>100</v>
      </c>
      <c r="I44" s="1319">
        <v>100</v>
      </c>
      <c r="J44" s="1319">
        <f>IF(I44/H44*100&gt;100,100,I44/H44*100)</f>
        <v>100</v>
      </c>
      <c r="K44" s="1342">
        <f>(J44+J45+J46)/3</f>
        <v>100</v>
      </c>
      <c r="L44" s="1341">
        <f>(K44+K47)/2</f>
        <v>100</v>
      </c>
      <c r="M44" s="1331"/>
      <c r="N44" s="1330"/>
    </row>
    <row r="45" spans="1:14" ht="75.95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>
        <v>75</v>
      </c>
      <c r="I45" s="1319">
        <v>75</v>
      </c>
      <c r="J45" s="1319">
        <f>IF(I45/H45*100&gt;100,100,I45/H45*100)</f>
        <v>100</v>
      </c>
      <c r="K45" s="1340"/>
      <c r="L45" s="1332"/>
      <c r="M45" s="1331"/>
      <c r="N45" s="1330"/>
    </row>
    <row r="46" spans="1:14" ht="120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>
        <v>100</v>
      </c>
      <c r="I46" s="1334">
        <v>100</v>
      </c>
      <c r="J46" s="1319">
        <f>IF(I46/H46*100&gt;100,100,I46/H46*100)</f>
        <v>100</v>
      </c>
      <c r="K46" s="1333"/>
      <c r="L46" s="1332"/>
      <c r="M46" s="1331"/>
      <c r="N46" s="1330"/>
    </row>
    <row r="47" spans="1:14" ht="33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>
        <v>1</v>
      </c>
      <c r="I47" s="1348">
        <v>1</v>
      </c>
      <c r="J47" s="1319">
        <f>IF(I47/H47*100&gt;100,100,I47/H47*100)</f>
        <v>100</v>
      </c>
      <c r="K47" s="1319">
        <f>J47</f>
        <v>100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151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100</v>
      </c>
      <c r="L56" s="1341">
        <f>(K56+K59)/2</f>
        <v>98.745519713261643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88</v>
      </c>
      <c r="I57" s="1319">
        <v>88.2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100</v>
      </c>
      <c r="J58" s="1319">
        <f>IF(I58/H58*100&gt;100,100,I58/H58*100)</f>
        <v>100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279</v>
      </c>
      <c r="I59" s="1348">
        <v>272</v>
      </c>
      <c r="J59" s="1319">
        <f>IF(I59/H59*100&gt;100,100,I59/H59*100)</f>
        <v>97.491039426523301</v>
      </c>
      <c r="K59" s="1319">
        <f>J59</f>
        <v>97.491039426523301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(J68+J69+J70)/3</f>
        <v>100</v>
      </c>
      <c r="L68" s="1341">
        <f>(K68+K71)/2</f>
        <v>100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95</v>
      </c>
      <c r="I69" s="1319">
        <v>95.7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>
        <v>100</v>
      </c>
      <c r="I70" s="1334">
        <v>100</v>
      </c>
      <c r="J70" s="1319">
        <f>IF(I70/H70*100&gt;100,100,I70/H70*100)</f>
        <v>100</v>
      </c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3</v>
      </c>
      <c r="I71" s="1348">
        <v>4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hidden="1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(J72+J73+J74)/2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hidden="1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>
        <v>100</v>
      </c>
      <c r="I108" s="1319">
        <v>100</v>
      </c>
      <c r="J108" s="1319">
        <f>IF(I108/H108*100&gt;100,100,I108/H108*100)</f>
        <v>100</v>
      </c>
      <c r="K108" s="1342">
        <f>(J108+J109+J110)/2</f>
        <v>100</v>
      </c>
      <c r="L108" s="1341">
        <f>(K108+K111)/2</f>
        <v>100</v>
      </c>
      <c r="M108" s="1331"/>
      <c r="N108" s="1330"/>
    </row>
    <row r="109" spans="1:14" ht="75.95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>
        <v>100</v>
      </c>
      <c r="I109" s="1319">
        <v>100</v>
      </c>
      <c r="J109" s="1319">
        <f>IF(I109/H109*100&gt;100,100,I109/H109*100)</f>
        <v>100</v>
      </c>
      <c r="K109" s="1340"/>
      <c r="L109" s="1332"/>
      <c r="M109" s="1331"/>
      <c r="N109" s="1330"/>
    </row>
    <row r="110" spans="1:14" ht="90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>
        <v>1</v>
      </c>
      <c r="I111" s="1348">
        <v>1</v>
      </c>
      <c r="J111" s="1319">
        <f>IF(I111/H111*100&gt;100,100,I111/H111*100)</f>
        <v>100</v>
      </c>
      <c r="K111" s="1319">
        <f>J111</f>
        <v>100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100</v>
      </c>
      <c r="L120" s="1341">
        <f>(K120+K123)/2</f>
        <v>99.624060150375939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88</v>
      </c>
      <c r="I121" s="1319">
        <v>88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266</v>
      </c>
      <c r="I123" s="1348">
        <v>264</v>
      </c>
      <c r="J123" s="1319">
        <f>IF(I123/H123*100&gt;100,100,I123/H123*100)</f>
        <v>99.248120300751879</v>
      </c>
      <c r="K123" s="1319">
        <f>J123</f>
        <v>99.248120300751879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hidden="1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(J140+J141+J142)/2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80.099999999999994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hidden="1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hidden="1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(J180+J181+J182)/2</f>
        <v>#DIV/0!</v>
      </c>
      <c r="L180" s="1341" t="e">
        <f>(K180+K183)/2</f>
        <v>#DIV/0!</v>
      </c>
      <c r="M180" s="1331"/>
      <c r="N180" s="1330"/>
    </row>
    <row r="181" spans="1:14" ht="75.95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100</v>
      </c>
      <c r="L192" s="1341">
        <f>(K192+K195)/2</f>
        <v>98.484848484848484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33</v>
      </c>
      <c r="I195" s="1348">
        <v>32</v>
      </c>
      <c r="J195" s="1319">
        <f>IF(I195/H195*100&gt;100,100,I195/H195*100)</f>
        <v>96.969696969696969</v>
      </c>
      <c r="K195" s="1319">
        <f>J195</f>
        <v>96.969696969696969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>
        <v>0.2</v>
      </c>
      <c r="I224" s="1319">
        <v>0.2</v>
      </c>
      <c r="J224" s="1319">
        <f>IF(I224/H224*100&gt;100,100,I224/H224*100)</f>
        <v>100</v>
      </c>
      <c r="K224" s="1342">
        <f>(J224+J225+J226)/3</f>
        <v>100</v>
      </c>
      <c r="L224" s="1341">
        <f>(K224+K227)/2</f>
        <v>98.192771084337352</v>
      </c>
      <c r="M224" s="1331"/>
      <c r="N224" s="1330"/>
    </row>
    <row r="225" spans="1:14" ht="80.099999999999994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>
        <v>40</v>
      </c>
      <c r="I225" s="1319">
        <v>40</v>
      </c>
      <c r="J225" s="1319">
        <f>IF(I225/H225*100&gt;100,100,I225/H225*100)</f>
        <v>100</v>
      </c>
      <c r="K225" s="1340"/>
      <c r="L225" s="1332"/>
      <c r="M225" s="1331"/>
      <c r="N225" s="1330"/>
    </row>
    <row r="226" spans="1:14" ht="80.099999999999994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>
        <v>100</v>
      </c>
      <c r="I226" s="1334">
        <v>100</v>
      </c>
      <c r="J226" s="1319">
        <f>IF(I226/H226*100&gt;100,100,I226/H226*100)</f>
        <v>100</v>
      </c>
      <c r="K226" s="1333"/>
      <c r="L226" s="1332"/>
      <c r="M226" s="1331"/>
      <c r="N226" s="1330"/>
    </row>
    <row r="227" spans="1:14" ht="42.75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>
        <v>166</v>
      </c>
      <c r="I227" s="1322">
        <v>160</v>
      </c>
      <c r="J227" s="1319">
        <f>IF(I227/H227*100&gt;100,100,I227/H227*100)</f>
        <v>96.385542168674704</v>
      </c>
      <c r="K227" s="1319">
        <f>J227</f>
        <v>96.385542168674704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>
        <v>2.4</v>
      </c>
      <c r="I268" s="1319">
        <v>2.4</v>
      </c>
      <c r="J268" s="1319">
        <f>IF(I268/H268*100&gt;100,100,I268/H268*100)</f>
        <v>100</v>
      </c>
      <c r="K268" s="1342">
        <f>(J268+J269+J270)/3</f>
        <v>100</v>
      </c>
      <c r="L268" s="1341">
        <f>(K268+K271)/2</f>
        <v>99.552238805970148</v>
      </c>
      <c r="M268" s="1331"/>
      <c r="N268" s="1330"/>
    </row>
    <row r="269" spans="1:14" ht="80.099999999999994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>
        <v>50</v>
      </c>
      <c r="I269" s="1319">
        <v>50</v>
      </c>
      <c r="J269" s="1319">
        <f>IF(I269/H269*100&gt;100,100,I269/H269*100)</f>
        <v>100</v>
      </c>
      <c r="K269" s="1340"/>
      <c r="L269" s="1332"/>
      <c r="M269" s="1331"/>
      <c r="N269" s="1330"/>
    </row>
    <row r="270" spans="1:14" ht="80.099999999999994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>
        <v>100</v>
      </c>
      <c r="I270" s="1334">
        <v>100</v>
      </c>
      <c r="J270" s="1319">
        <f>IF(I270/H270*100&gt;100,100,I270/H270*100)</f>
        <v>100</v>
      </c>
      <c r="K270" s="1333"/>
      <c r="L270" s="1332"/>
      <c r="M270" s="1331"/>
      <c r="N270" s="1330"/>
    </row>
    <row r="271" spans="1:14" ht="33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>
        <v>1005</v>
      </c>
      <c r="I271" s="1322">
        <v>996</v>
      </c>
      <c r="J271" s="1319">
        <f>IF(I271/H271*100&gt;100,100,I271/H271*100)</f>
        <v>99.104477611940297</v>
      </c>
      <c r="K271" s="1319">
        <f>J271</f>
        <v>99.104477611940297</v>
      </c>
      <c r="L271" s="1321"/>
      <c r="M271" s="1331"/>
      <c r="N271" s="1319"/>
    </row>
    <row r="272" spans="1:14" ht="80.099999999999994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>
        <v>4.5999999999999996</v>
      </c>
      <c r="I272" s="1319">
        <v>4.5</v>
      </c>
      <c r="J272" s="1319">
        <f>IF(I272/H272*100&gt;100,100,I272/H272*100)</f>
        <v>97.826086956521749</v>
      </c>
      <c r="K272" s="1342">
        <f>(J272+J273+J274)/3</f>
        <v>99.275362318840578</v>
      </c>
      <c r="L272" s="1341">
        <f>(K272+K275)/2</f>
        <v>96.512681159420282</v>
      </c>
      <c r="M272" s="1331"/>
      <c r="N272" s="1330"/>
    </row>
    <row r="273" spans="1:14" ht="80.099999999999994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>
        <v>100</v>
      </c>
      <c r="I273" s="1319">
        <v>100</v>
      </c>
      <c r="J273" s="1319">
        <f>IF(I273/H273*100&gt;100,100,I273/H273*100)</f>
        <v>100</v>
      </c>
      <c r="K273" s="1340"/>
      <c r="L273" s="1332"/>
      <c r="M273" s="1331"/>
      <c r="N273" s="1330"/>
    </row>
    <row r="274" spans="1:14" ht="80.099999999999994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>
        <v>100</v>
      </c>
      <c r="I274" s="1334">
        <v>100</v>
      </c>
      <c r="J274" s="1319">
        <f>IF(I274/H274*100&gt;100,100,I274/H274*100)</f>
        <v>100</v>
      </c>
      <c r="K274" s="1333"/>
      <c r="L274" s="1332"/>
      <c r="M274" s="1331"/>
      <c r="N274" s="1330"/>
    </row>
    <row r="275" spans="1:14" ht="27.75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>
        <v>480</v>
      </c>
      <c r="I275" s="1322">
        <v>450</v>
      </c>
      <c r="J275" s="1319">
        <f>IF(I275/H275*100&gt;100,100,I275/H275*100)</f>
        <v>93.75</v>
      </c>
      <c r="K275" s="1319">
        <f>J275</f>
        <v>93.75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10.9</v>
      </c>
      <c r="I276" s="1319">
        <v>11.8</v>
      </c>
      <c r="J276" s="1319">
        <f>IF(I276/H276*100&gt;100,100,I276/H276*100)</f>
        <v>100</v>
      </c>
      <c r="K276" s="1342">
        <f>(J276+J277+J278)/3</f>
        <v>97.22724532851116</v>
      </c>
      <c r="L276" s="1341">
        <f>(K276+K279)/2</f>
        <v>97.538653298097614</v>
      </c>
      <c r="M276" s="1331"/>
      <c r="N276" s="1330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55.3</v>
      </c>
      <c r="I277" s="1319">
        <v>50.7</v>
      </c>
      <c r="J277" s="1319">
        <f>IF(I277/H277*100&gt;100,100,I277/H277*100)</f>
        <v>91.681735985533464</v>
      </c>
      <c r="K277" s="1340"/>
      <c r="L277" s="1332"/>
      <c r="M277" s="1331"/>
      <c r="N277" s="1330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100</v>
      </c>
      <c r="I278" s="1334">
        <v>100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8977</v>
      </c>
      <c r="I279" s="1322">
        <v>8784</v>
      </c>
      <c r="J279" s="1319">
        <f>IF(I279/H279*100&gt;100,100,I279/H279*100)</f>
        <v>97.850061267684083</v>
      </c>
      <c r="K279" s="1319">
        <f>J279</f>
        <v>97.850061267684083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16.8</v>
      </c>
      <c r="I280" s="1319">
        <v>16.8</v>
      </c>
      <c r="J280" s="1319">
        <f>IF(I280/H280*100&gt;100,100,I280/H280*100)</f>
        <v>100</v>
      </c>
      <c r="K280" s="1342">
        <f>(J280+J281+J282)/3</f>
        <v>100</v>
      </c>
      <c r="L280" s="1341">
        <f>(K280+K283)/2</f>
        <v>90.160238344472191</v>
      </c>
      <c r="M280" s="1331"/>
      <c r="N280" s="1330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19.7</v>
      </c>
      <c r="I281" s="1319">
        <v>24.6</v>
      </c>
      <c r="J281" s="1319">
        <f>IF(I281/H281*100&gt;100,100,I281/H281*100)</f>
        <v>100</v>
      </c>
      <c r="K281" s="1340"/>
      <c r="L281" s="1332"/>
      <c r="M281" s="1331"/>
      <c r="N281" s="1330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72</v>
      </c>
      <c r="I282" s="1334">
        <v>72</v>
      </c>
      <c r="J282" s="1319">
        <f>IF(I282/H282*100&gt;100,100,I282/H282*100)</f>
        <v>100</v>
      </c>
      <c r="K282" s="1333"/>
      <c r="L282" s="1332"/>
      <c r="M282" s="1331"/>
      <c r="N282" s="1330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12419</v>
      </c>
      <c r="I283" s="1322">
        <v>9975</v>
      </c>
      <c r="J283" s="1319">
        <f>IF(I283/H283*100&gt;100,100,I283/H283*100)</f>
        <v>80.320476688944368</v>
      </c>
      <c r="K283" s="1319">
        <f>J283</f>
        <v>80.320476688944368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>
        <v>2.4</v>
      </c>
      <c r="I288" s="1319">
        <v>2.4</v>
      </c>
      <c r="J288" s="1319">
        <f>IF(I288/H288*100&gt;100,100,I288/H288*100)</f>
        <v>100</v>
      </c>
      <c r="K288" s="1342">
        <f>(J288+J289+J290)/3</f>
        <v>100</v>
      </c>
      <c r="L288" s="1341">
        <f>(K288+K291)/2</f>
        <v>98.308457711442784</v>
      </c>
      <c r="M288" s="1331"/>
      <c r="N288" s="1330"/>
    </row>
    <row r="289" spans="1:14" ht="80.099999999999994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>
        <v>45.5</v>
      </c>
      <c r="I289" s="1319">
        <v>63.6</v>
      </c>
      <c r="J289" s="1319">
        <f>IF(I289/H289*100&gt;100,100,I289/H289*100)</f>
        <v>100</v>
      </c>
      <c r="K289" s="1340"/>
      <c r="L289" s="1332"/>
      <c r="M289" s="1331"/>
      <c r="N289" s="1330"/>
    </row>
    <row r="290" spans="1:14" ht="80.099999999999994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>
        <v>100</v>
      </c>
      <c r="I290" s="1334">
        <v>100</v>
      </c>
      <c r="J290" s="1319">
        <f>IF(I290/H290*100&gt;100,100,I290/H290*100)</f>
        <v>100</v>
      </c>
      <c r="K290" s="1333"/>
      <c r="L290" s="1332"/>
      <c r="M290" s="1331"/>
      <c r="N290" s="1330"/>
    </row>
    <row r="291" spans="1:14" ht="27.75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>
        <v>1005</v>
      </c>
      <c r="I291" s="1322">
        <v>971</v>
      </c>
      <c r="J291" s="1319">
        <f>IF(I291/H291*100&gt;100,100,I291/H291*100)</f>
        <v>96.616915422885569</v>
      </c>
      <c r="K291" s="1319">
        <f>J291</f>
        <v>96.616915422885569</v>
      </c>
      <c r="L291" s="1321"/>
      <c r="M291" s="1331"/>
      <c r="N291" s="1319"/>
    </row>
    <row r="292" spans="1:14" ht="80.099999999999994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>
        <v>4.5999999999999996</v>
      </c>
      <c r="I292" s="1319">
        <v>4.5</v>
      </c>
      <c r="J292" s="1319">
        <f>IF(I292/H292*100&gt;100,100,I292/H292*100)</f>
        <v>97.826086956521749</v>
      </c>
      <c r="K292" s="1342">
        <f>(J292+J293+J294)/3</f>
        <v>99.275362318840578</v>
      </c>
      <c r="L292" s="1341">
        <f>(K292+K295)/2</f>
        <v>96.512681159420282</v>
      </c>
      <c r="M292" s="1331"/>
      <c r="N292" s="1330"/>
    </row>
    <row r="293" spans="1:14" ht="80.099999999999994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>
        <v>60</v>
      </c>
      <c r="I293" s="1319">
        <v>80</v>
      </c>
      <c r="J293" s="1319">
        <f>IF(I293/H293*100&gt;100,100,I293/H293*100)</f>
        <v>100</v>
      </c>
      <c r="K293" s="1340"/>
      <c r="L293" s="1332"/>
      <c r="M293" s="1331"/>
      <c r="N293" s="1330"/>
    </row>
    <row r="294" spans="1:14" ht="80.099999999999994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>
        <v>100</v>
      </c>
      <c r="I294" s="1334">
        <v>100</v>
      </c>
      <c r="J294" s="1319">
        <f>IF(I294/H294*100&gt;100,100,I294/H294*100)</f>
        <v>100</v>
      </c>
      <c r="K294" s="1333"/>
      <c r="L294" s="1332"/>
      <c r="M294" s="1331"/>
      <c r="N294" s="1330"/>
    </row>
    <row r="295" spans="1:14" ht="43.5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>
        <v>480</v>
      </c>
      <c r="I295" s="1322">
        <v>450</v>
      </c>
      <c r="J295" s="1319">
        <f>IF(I295/H295*100&gt;100,100,I295/H295*100)</f>
        <v>93.75</v>
      </c>
      <c r="K295" s="1319">
        <f>J295</f>
        <v>93.75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7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M3"/>
  <mergeCells count="373">
    <mergeCell ref="L36:L39"/>
    <mergeCell ref="L32:L35"/>
    <mergeCell ref="K24:K26"/>
    <mergeCell ref="L24:L27"/>
    <mergeCell ref="K28:K30"/>
    <mergeCell ref="L28:L31"/>
    <mergeCell ref="D40:D43"/>
    <mergeCell ref="K40:K42"/>
    <mergeCell ref="L40:L43"/>
    <mergeCell ref="D28:D31"/>
    <mergeCell ref="K36:K38"/>
    <mergeCell ref="B1:N1"/>
    <mergeCell ref="L272:L275"/>
    <mergeCell ref="B4:B7"/>
    <mergeCell ref="C4:C7"/>
    <mergeCell ref="D4:D7"/>
    <mergeCell ref="K4:K6"/>
    <mergeCell ref="L4:L7"/>
    <mergeCell ref="K12:K14"/>
    <mergeCell ref="B28:B31"/>
    <mergeCell ref="C28:C31"/>
    <mergeCell ref="B24:B27"/>
    <mergeCell ref="C24:C27"/>
    <mergeCell ref="D32:D35"/>
    <mergeCell ref="K32:K34"/>
    <mergeCell ref="C8:C11"/>
    <mergeCell ref="D8:D11"/>
    <mergeCell ref="D24:D27"/>
    <mergeCell ref="D20:D23"/>
    <mergeCell ref="K20:K22"/>
    <mergeCell ref="L20:L23"/>
    <mergeCell ref="K8:K10"/>
    <mergeCell ref="L8:L11"/>
    <mergeCell ref="B16:B19"/>
    <mergeCell ref="C20:C23"/>
    <mergeCell ref="D16:D19"/>
    <mergeCell ref="M8:M295"/>
    <mergeCell ref="B12:B15"/>
    <mergeCell ref="C12:C15"/>
    <mergeCell ref="K16:K18"/>
    <mergeCell ref="L16:L19"/>
    <mergeCell ref="C16:C19"/>
    <mergeCell ref="B20:B23"/>
    <mergeCell ref="D12:D15"/>
    <mergeCell ref="L12:L15"/>
    <mergeCell ref="B8:B11"/>
    <mergeCell ref="K44:K46"/>
    <mergeCell ref="L44:L47"/>
    <mergeCell ref="B32:B35"/>
    <mergeCell ref="C32:C35"/>
    <mergeCell ref="D48:D51"/>
    <mergeCell ref="K48:K50"/>
    <mergeCell ref="L48:L51"/>
    <mergeCell ref="B36:B39"/>
    <mergeCell ref="C36:C39"/>
    <mergeCell ref="D36:D39"/>
    <mergeCell ref="K52:K54"/>
    <mergeCell ref="L52:L55"/>
    <mergeCell ref="B40:B43"/>
    <mergeCell ref="C40:C43"/>
    <mergeCell ref="D56:D59"/>
    <mergeCell ref="K56:K58"/>
    <mergeCell ref="L56:L59"/>
    <mergeCell ref="B44:B47"/>
    <mergeCell ref="C44:C47"/>
    <mergeCell ref="D44:D47"/>
    <mergeCell ref="K60:K62"/>
    <mergeCell ref="L60:L63"/>
    <mergeCell ref="B48:B51"/>
    <mergeCell ref="C48:C51"/>
    <mergeCell ref="D64:D67"/>
    <mergeCell ref="K64:K66"/>
    <mergeCell ref="L64:L67"/>
    <mergeCell ref="B52:B55"/>
    <mergeCell ref="C52:C55"/>
    <mergeCell ref="D52:D55"/>
    <mergeCell ref="K68:K70"/>
    <mergeCell ref="L68:L71"/>
    <mergeCell ref="B56:B59"/>
    <mergeCell ref="C56:C59"/>
    <mergeCell ref="D72:D75"/>
    <mergeCell ref="K72:K74"/>
    <mergeCell ref="L72:L75"/>
    <mergeCell ref="B60:B63"/>
    <mergeCell ref="C60:C63"/>
    <mergeCell ref="D60:D63"/>
    <mergeCell ref="K76:K78"/>
    <mergeCell ref="L76:L79"/>
    <mergeCell ref="B64:B67"/>
    <mergeCell ref="C64:C67"/>
    <mergeCell ref="D80:D83"/>
    <mergeCell ref="K80:K82"/>
    <mergeCell ref="L80:L83"/>
    <mergeCell ref="B68:B71"/>
    <mergeCell ref="C68:C71"/>
    <mergeCell ref="D68:D71"/>
    <mergeCell ref="K84:K86"/>
    <mergeCell ref="L84:L87"/>
    <mergeCell ref="B72:B75"/>
    <mergeCell ref="C72:C75"/>
    <mergeCell ref="D88:D91"/>
    <mergeCell ref="K88:K90"/>
    <mergeCell ref="L88:L91"/>
    <mergeCell ref="B76:B79"/>
    <mergeCell ref="C76:C79"/>
    <mergeCell ref="D76:D79"/>
    <mergeCell ref="K92:K94"/>
    <mergeCell ref="L92:L95"/>
    <mergeCell ref="B80:B83"/>
    <mergeCell ref="C80:C83"/>
    <mergeCell ref="D96:D99"/>
    <mergeCell ref="K96:K98"/>
    <mergeCell ref="L96:L99"/>
    <mergeCell ref="B84:B87"/>
    <mergeCell ref="C84:C87"/>
    <mergeCell ref="D84:D87"/>
    <mergeCell ref="K100:K102"/>
    <mergeCell ref="L100:L103"/>
    <mergeCell ref="B88:B91"/>
    <mergeCell ref="C88:C91"/>
    <mergeCell ref="D104:D107"/>
    <mergeCell ref="K104:K106"/>
    <mergeCell ref="L104:L107"/>
    <mergeCell ref="B92:B95"/>
    <mergeCell ref="C92:C95"/>
    <mergeCell ref="D92:D95"/>
    <mergeCell ref="K108:K110"/>
    <mergeCell ref="L108:L111"/>
    <mergeCell ref="B96:B99"/>
    <mergeCell ref="C96:C99"/>
    <mergeCell ref="D112:D115"/>
    <mergeCell ref="K112:K114"/>
    <mergeCell ref="L112:L115"/>
    <mergeCell ref="B100:B103"/>
    <mergeCell ref="C100:C103"/>
    <mergeCell ref="D100:D103"/>
    <mergeCell ref="K116:K118"/>
    <mergeCell ref="L116:L119"/>
    <mergeCell ref="B104:B107"/>
    <mergeCell ref="C104:C107"/>
    <mergeCell ref="D120:D123"/>
    <mergeCell ref="K120:K122"/>
    <mergeCell ref="L120:L123"/>
    <mergeCell ref="B108:B111"/>
    <mergeCell ref="C108:C111"/>
    <mergeCell ref="D108:D111"/>
    <mergeCell ref="K124:K126"/>
    <mergeCell ref="L124:L127"/>
    <mergeCell ref="B112:B115"/>
    <mergeCell ref="C112:C115"/>
    <mergeCell ref="D128:D131"/>
    <mergeCell ref="K128:K130"/>
    <mergeCell ref="L128:L131"/>
    <mergeCell ref="B116:B119"/>
    <mergeCell ref="C116:C119"/>
    <mergeCell ref="D116:D119"/>
    <mergeCell ref="K132:K134"/>
    <mergeCell ref="L132:L135"/>
    <mergeCell ref="B120:B123"/>
    <mergeCell ref="C120:C123"/>
    <mergeCell ref="D136:D139"/>
    <mergeCell ref="K136:K138"/>
    <mergeCell ref="L136:L139"/>
    <mergeCell ref="B124:B127"/>
    <mergeCell ref="C124:C127"/>
    <mergeCell ref="D124:D127"/>
    <mergeCell ref="K140:K142"/>
    <mergeCell ref="L140:L143"/>
    <mergeCell ref="B128:B131"/>
    <mergeCell ref="C128:C131"/>
    <mergeCell ref="D144:D147"/>
    <mergeCell ref="K144:K146"/>
    <mergeCell ref="L144:L147"/>
    <mergeCell ref="B132:B135"/>
    <mergeCell ref="C132:C135"/>
    <mergeCell ref="D132:D135"/>
    <mergeCell ref="K148:K150"/>
    <mergeCell ref="L148:L151"/>
    <mergeCell ref="B136:B139"/>
    <mergeCell ref="C136:C139"/>
    <mergeCell ref="D152:D155"/>
    <mergeCell ref="K152:K154"/>
    <mergeCell ref="L152:L155"/>
    <mergeCell ref="B140:B143"/>
    <mergeCell ref="C140:C143"/>
    <mergeCell ref="D140:D143"/>
    <mergeCell ref="K156:K158"/>
    <mergeCell ref="L156:L159"/>
    <mergeCell ref="B144:B147"/>
    <mergeCell ref="C144:C147"/>
    <mergeCell ref="D160:D163"/>
    <mergeCell ref="K160:K162"/>
    <mergeCell ref="L160:L163"/>
    <mergeCell ref="B148:B151"/>
    <mergeCell ref="C148:C151"/>
    <mergeCell ref="D148:D151"/>
    <mergeCell ref="K164:K166"/>
    <mergeCell ref="L164:L167"/>
    <mergeCell ref="B152:B155"/>
    <mergeCell ref="C152:C155"/>
    <mergeCell ref="D168:D171"/>
    <mergeCell ref="K168:K170"/>
    <mergeCell ref="L168:L171"/>
    <mergeCell ref="B156:B159"/>
    <mergeCell ref="C156:C159"/>
    <mergeCell ref="D156:D159"/>
    <mergeCell ref="K172:K174"/>
    <mergeCell ref="L172:L175"/>
    <mergeCell ref="B160:B163"/>
    <mergeCell ref="C160:C163"/>
    <mergeCell ref="D176:D179"/>
    <mergeCell ref="K176:K178"/>
    <mergeCell ref="L176:L179"/>
    <mergeCell ref="B164:B167"/>
    <mergeCell ref="C164:C167"/>
    <mergeCell ref="D164:D167"/>
    <mergeCell ref="K180:K182"/>
    <mergeCell ref="L180:L183"/>
    <mergeCell ref="B168:B171"/>
    <mergeCell ref="C168:C171"/>
    <mergeCell ref="D184:D187"/>
    <mergeCell ref="K184:K186"/>
    <mergeCell ref="L184:L187"/>
    <mergeCell ref="B172:B175"/>
    <mergeCell ref="C172:C175"/>
    <mergeCell ref="D172:D175"/>
    <mergeCell ref="K188:K190"/>
    <mergeCell ref="L188:L191"/>
    <mergeCell ref="B176:B179"/>
    <mergeCell ref="C176:C179"/>
    <mergeCell ref="D192:D195"/>
    <mergeCell ref="K192:K194"/>
    <mergeCell ref="L192:L195"/>
    <mergeCell ref="B180:B183"/>
    <mergeCell ref="C180:C183"/>
    <mergeCell ref="D180:D183"/>
    <mergeCell ref="K196:K198"/>
    <mergeCell ref="L196:L199"/>
    <mergeCell ref="B184:B187"/>
    <mergeCell ref="C184:C187"/>
    <mergeCell ref="D200:D203"/>
    <mergeCell ref="K200:K202"/>
    <mergeCell ref="L200:L203"/>
    <mergeCell ref="B188:B191"/>
    <mergeCell ref="C188:C191"/>
    <mergeCell ref="D188:D191"/>
    <mergeCell ref="K204:K206"/>
    <mergeCell ref="L204:L207"/>
    <mergeCell ref="B192:B195"/>
    <mergeCell ref="C192:C195"/>
    <mergeCell ref="D208:D211"/>
    <mergeCell ref="K208:K210"/>
    <mergeCell ref="L208:L211"/>
    <mergeCell ref="B196:B199"/>
    <mergeCell ref="C196:C199"/>
    <mergeCell ref="D196:D199"/>
    <mergeCell ref="K212:K214"/>
    <mergeCell ref="L212:L215"/>
    <mergeCell ref="B200:B203"/>
    <mergeCell ref="C200:C203"/>
    <mergeCell ref="D216:D219"/>
    <mergeCell ref="K216:K218"/>
    <mergeCell ref="L216:L219"/>
    <mergeCell ref="B204:B207"/>
    <mergeCell ref="C204:C207"/>
    <mergeCell ref="D204:D207"/>
    <mergeCell ref="K220:K222"/>
    <mergeCell ref="L220:L223"/>
    <mergeCell ref="B208:B211"/>
    <mergeCell ref="C208:C211"/>
    <mergeCell ref="D224:D227"/>
    <mergeCell ref="K224:K226"/>
    <mergeCell ref="L224:L227"/>
    <mergeCell ref="B212:B215"/>
    <mergeCell ref="C212:C215"/>
    <mergeCell ref="D212:D215"/>
    <mergeCell ref="K228:K230"/>
    <mergeCell ref="L228:L231"/>
    <mergeCell ref="B216:B219"/>
    <mergeCell ref="C216:C219"/>
    <mergeCell ref="D232:D235"/>
    <mergeCell ref="K232:K234"/>
    <mergeCell ref="L232:L235"/>
    <mergeCell ref="B220:B223"/>
    <mergeCell ref="C220:C223"/>
    <mergeCell ref="D220:D223"/>
    <mergeCell ref="K236:K238"/>
    <mergeCell ref="L236:L239"/>
    <mergeCell ref="B224:B227"/>
    <mergeCell ref="C224:C227"/>
    <mergeCell ref="D240:D243"/>
    <mergeCell ref="K240:K242"/>
    <mergeCell ref="L240:L243"/>
    <mergeCell ref="B228:B231"/>
    <mergeCell ref="C228:C231"/>
    <mergeCell ref="D228:D231"/>
    <mergeCell ref="K244:K246"/>
    <mergeCell ref="L244:L247"/>
    <mergeCell ref="B232:B235"/>
    <mergeCell ref="C232:C235"/>
    <mergeCell ref="D248:D251"/>
    <mergeCell ref="K248:K250"/>
    <mergeCell ref="L248:L251"/>
    <mergeCell ref="B236:B239"/>
    <mergeCell ref="C236:C239"/>
    <mergeCell ref="D236:D239"/>
    <mergeCell ref="K252:K254"/>
    <mergeCell ref="L252:L255"/>
    <mergeCell ref="B240:B243"/>
    <mergeCell ref="C240:C243"/>
    <mergeCell ref="D256:D259"/>
    <mergeCell ref="K256:K258"/>
    <mergeCell ref="L256:L259"/>
    <mergeCell ref="B244:B247"/>
    <mergeCell ref="C244:C247"/>
    <mergeCell ref="D244:D247"/>
    <mergeCell ref="K260:K262"/>
    <mergeCell ref="L260:L263"/>
    <mergeCell ref="B248:B251"/>
    <mergeCell ref="C248:C251"/>
    <mergeCell ref="D264:D267"/>
    <mergeCell ref="K264:K266"/>
    <mergeCell ref="L264:L267"/>
    <mergeCell ref="B252:B255"/>
    <mergeCell ref="C252:C255"/>
    <mergeCell ref="D252:D255"/>
    <mergeCell ref="B284:B287"/>
    <mergeCell ref="D280:D283"/>
    <mergeCell ref="K280:K282"/>
    <mergeCell ref="K268:K270"/>
    <mergeCell ref="L268:L271"/>
    <mergeCell ref="B272:B275"/>
    <mergeCell ref="C272:C275"/>
    <mergeCell ref="D272:D275"/>
    <mergeCell ref="K272:K274"/>
    <mergeCell ref="B268:B271"/>
    <mergeCell ref="D268:D271"/>
    <mergeCell ref="B260:B263"/>
    <mergeCell ref="C260:C263"/>
    <mergeCell ref="D260:D263"/>
    <mergeCell ref="B280:B283"/>
    <mergeCell ref="C280:C283"/>
    <mergeCell ref="C268:C271"/>
    <mergeCell ref="C264:C267"/>
    <mergeCell ref="K276:K278"/>
    <mergeCell ref="L276:L279"/>
    <mergeCell ref="C284:C287"/>
    <mergeCell ref="D284:D287"/>
    <mergeCell ref="K284:K286"/>
    <mergeCell ref="L284:L287"/>
    <mergeCell ref="L280:L283"/>
    <mergeCell ref="C276:C279"/>
    <mergeCell ref="D276:D279"/>
    <mergeCell ref="J298:L298"/>
    <mergeCell ref="A301:D301"/>
    <mergeCell ref="J301:M301"/>
    <mergeCell ref="L292:L295"/>
    <mergeCell ref="B288:B291"/>
    <mergeCell ref="C288:C291"/>
    <mergeCell ref="D288:D291"/>
    <mergeCell ref="K292:K294"/>
    <mergeCell ref="L288:L291"/>
    <mergeCell ref="K288:K290"/>
    <mergeCell ref="B304:C304"/>
    <mergeCell ref="B292:B295"/>
    <mergeCell ref="C292:C295"/>
    <mergeCell ref="D292:D295"/>
    <mergeCell ref="A298:D298"/>
    <mergeCell ref="A4:A295"/>
    <mergeCell ref="B264:B267"/>
    <mergeCell ref="B256:B259"/>
    <mergeCell ref="C256:C259"/>
    <mergeCell ref="B276:B279"/>
  </mergeCells>
  <pageMargins left="0" right="0.11811023622047245" top="0.15748031496062992" bottom="0.15748031496062992" header="0.31496062992125984" footer="0.31496062992125984"/>
  <pageSetup paperSize="9" scale="45" fitToHeight="6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6.7109375" style="1308" customWidth="1"/>
    <col min="2" max="2" width="39.285156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50.28515625" style="1308" customWidth="1"/>
    <col min="15" max="16384" width="9.140625" style="1308"/>
  </cols>
  <sheetData>
    <row r="1" spans="1:14" ht="65.25" customHeight="1" x14ac:dyDescent="0.25">
      <c r="B1" s="1363" t="s">
        <v>841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840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100</v>
      </c>
      <c r="L8" s="1341">
        <f>(K8+K11)/2</f>
        <v>97.72727272727272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94.7</v>
      </c>
      <c r="I9" s="1319">
        <v>94.7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100</v>
      </c>
      <c r="J10" s="1319">
        <f>IF(I10/H10*100&gt;100,100,I10/H10*100)</f>
        <v>100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22</v>
      </c>
      <c r="I11" s="1348">
        <v>21</v>
      </c>
      <c r="J11" s="1319">
        <f>IF(I11/H11*100&gt;100,100,I11/H11*100)</f>
        <v>95.454545454545453</v>
      </c>
      <c r="K11" s="1319">
        <f>J11</f>
        <v>95.454545454545453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hidden="1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(J44+J45+J46)/2</f>
        <v>#DIV/0!</v>
      </c>
      <c r="L44" s="1341" t="e">
        <f>(K44+K47)/2</f>
        <v>#DIV/0!</v>
      </c>
      <c r="M44" s="1331"/>
      <c r="N44" s="1330"/>
    </row>
    <row r="45" spans="1:14" ht="75.95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120" hidden="1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/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99.100000000000009</v>
      </c>
      <c r="L56" s="1341">
        <f>(K56+K59)/2</f>
        <v>92.407142857142858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95</v>
      </c>
      <c r="I57" s="1319">
        <v>95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97.3</v>
      </c>
      <c r="J58" s="1319">
        <f>IF(I58/H58*100&gt;100,100,I58/H58*100)</f>
        <v>97.3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175</v>
      </c>
      <c r="I59" s="1348">
        <v>150</v>
      </c>
      <c r="J59" s="1319">
        <f>IF(I59/H59*100&gt;100,100,I59/H59*100)</f>
        <v>85.714285714285708</v>
      </c>
      <c r="K59" s="1319">
        <f>J59</f>
        <v>85.714285714285708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(J68+J69+J70)/2</f>
        <v>99.841101694915238</v>
      </c>
      <c r="L68" s="1341">
        <f>(K68+K71)/2</f>
        <v>99.920550847457619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94.4</v>
      </c>
      <c r="I69" s="1319">
        <v>94.1</v>
      </c>
      <c r="J69" s="1319">
        <f>IF(I69/H69*100&gt;100,100,I69/H69*100)</f>
        <v>99.682203389830491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/>
      <c r="I70" s="1334"/>
      <c r="J70" s="1319"/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1</v>
      </c>
      <c r="I71" s="1348">
        <v>1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hidden="1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(J72+J73+J74)/2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hidden="1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hidden="1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/>
      <c r="I108" s="1319"/>
      <c r="J108" s="1319" t="e">
        <f>IF(I108/H108*100&gt;100,100,I108/H108*100)</f>
        <v>#DIV/0!</v>
      </c>
      <c r="K108" s="1342" t="e">
        <f>(J108+J109+J110)/2</f>
        <v>#DIV/0!</v>
      </c>
      <c r="L108" s="1341" t="e">
        <f>(K108+K111)/2</f>
        <v>#DIV/0!</v>
      </c>
      <c r="M108" s="1331"/>
      <c r="N108" s="1330"/>
    </row>
    <row r="109" spans="1:14" ht="75.95" hidden="1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/>
      <c r="I109" s="1319"/>
      <c r="J109" s="1319" t="e">
        <f>IF(I109/H109*100&gt;100,100,I109/H109*100)</f>
        <v>#DIV/0!</v>
      </c>
      <c r="K109" s="1340"/>
      <c r="L109" s="1332"/>
      <c r="M109" s="1331"/>
      <c r="N109" s="1330"/>
    </row>
    <row r="110" spans="1:14" ht="90" hidden="1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hidden="1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/>
      <c r="I111" s="1348"/>
      <c r="J111" s="1319" t="e">
        <f>IF(I111/H111*100&gt;100,100,I111/H111*100)</f>
        <v>#DIV/0!</v>
      </c>
      <c r="K111" s="1319" t="e">
        <f>J111</f>
        <v>#DIV/0!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100</v>
      </c>
      <c r="L120" s="1341">
        <f>(K120+K123)/2</f>
        <v>99.378881987577643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96.4</v>
      </c>
      <c r="I121" s="1319">
        <v>96.4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161</v>
      </c>
      <c r="I123" s="1348">
        <v>159</v>
      </c>
      <c r="J123" s="1319">
        <f>IF(I123/H123*100&gt;100,100,I123/H123*100)</f>
        <v>98.757763975155271</v>
      </c>
      <c r="K123" s="1319">
        <f>J123</f>
        <v>98.757763975155271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hidden="1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(J140+J141+J142)/2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80.099999999999994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hidden="1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hidden="1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(J180+J181+J182)/3</f>
        <v>#DIV/0!</v>
      </c>
      <c r="L180" s="1341" t="e">
        <f>(K180+K183)/2</f>
        <v>#DIV/0!</v>
      </c>
      <c r="M180" s="1331"/>
      <c r="N180" s="1330"/>
    </row>
    <row r="181" spans="1:14" ht="75.95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 t="e">
        <f>IF(I182/H182*100&gt;100,100,I182/H182*100)</f>
        <v>#DIV/0!</v>
      </c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100</v>
      </c>
      <c r="L192" s="1341">
        <f>(K192+K195)/2</f>
        <v>100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26</v>
      </c>
      <c r="I195" s="1348">
        <v>26</v>
      </c>
      <c r="J195" s="1319">
        <f>IF(I195/H195*100&gt;100,100,I195/H195*100)</f>
        <v>100</v>
      </c>
      <c r="K195" s="1319">
        <f>J195</f>
        <v>100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hidden="1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(J268+J269+J270)/3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 t="e">
        <f>IF(I269/H269*100&gt;100,100,I269/H269*100)</f>
        <v>#DIV/0!</v>
      </c>
      <c r="K269" s="1340"/>
      <c r="L269" s="1332"/>
      <c r="M269" s="1331"/>
      <c r="N269" s="1330"/>
    </row>
    <row r="270" spans="1:14" ht="80.099999999999994" hidden="1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2.2999999999999998</v>
      </c>
      <c r="I276" s="1319">
        <v>2.2999999999999998</v>
      </c>
      <c r="J276" s="1319">
        <f>IF(I276/H276*100&gt;100,100,I276/H276*100)</f>
        <v>100</v>
      </c>
      <c r="K276" s="1342">
        <f>(J276+J277+J278)/3</f>
        <v>100</v>
      </c>
      <c r="L276" s="1341">
        <f>(K276+K279)/2</f>
        <v>100</v>
      </c>
      <c r="M276" s="1331"/>
      <c r="N276" s="1330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16</v>
      </c>
      <c r="I277" s="1319">
        <v>34</v>
      </c>
      <c r="J277" s="1319">
        <f>IF(I277/H277*100&gt;100,100,I277/H277*100)</f>
        <v>100</v>
      </c>
      <c r="K277" s="1340"/>
      <c r="L277" s="1332"/>
      <c r="M277" s="1331"/>
      <c r="N277" s="1330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100</v>
      </c>
      <c r="I278" s="1334">
        <v>100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540</v>
      </c>
      <c r="I279" s="1322">
        <v>555</v>
      </c>
      <c r="J279" s="1319">
        <f>IF(I279/H279*100&gt;100,100,I279/H279*100)</f>
        <v>100</v>
      </c>
      <c r="K279" s="1319">
        <f>J279</f>
        <v>100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16.399999999999999</v>
      </c>
      <c r="I280" s="1319">
        <v>16.600000000000001</v>
      </c>
      <c r="J280" s="1319">
        <f>IF(I280/H280*100&gt;100,100,I280/H280*100)</f>
        <v>100</v>
      </c>
      <c r="K280" s="1342">
        <f>(J280+J281+J282)/3</f>
        <v>98.666666666666671</v>
      </c>
      <c r="L280" s="1341">
        <f>(K280+K283)/2</f>
        <v>97.096361848574247</v>
      </c>
      <c r="M280" s="1331"/>
      <c r="N280" s="1378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15</v>
      </c>
      <c r="I281" s="1319">
        <v>14.4</v>
      </c>
      <c r="J281" s="1319">
        <f>IF(I281/H281*100&gt;100,100,I281/H281*100)</f>
        <v>96.000000000000014</v>
      </c>
      <c r="K281" s="1340"/>
      <c r="L281" s="1332"/>
      <c r="M281" s="1331"/>
      <c r="N281" s="1377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75</v>
      </c>
      <c r="I282" s="1334">
        <v>75</v>
      </c>
      <c r="J282" s="1319">
        <f>IF(I282/H282*100&gt;100,100,I282/H282*100)</f>
        <v>100</v>
      </c>
      <c r="K282" s="1333"/>
      <c r="L282" s="1332"/>
      <c r="M282" s="1331"/>
      <c r="N282" s="1377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4068</v>
      </c>
      <c r="I283" s="1322">
        <v>3886</v>
      </c>
      <c r="J283" s="1319">
        <f>IF(I283/H283*100&gt;100,100,I283/H283*100)</f>
        <v>95.526057030481809</v>
      </c>
      <c r="K283" s="1319">
        <f>J283</f>
        <v>95.526057030481809</v>
      </c>
      <c r="L283" s="1321"/>
      <c r="M283" s="1331"/>
      <c r="N283" s="1376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>
        <v>2</v>
      </c>
      <c r="I288" s="1319">
        <v>2</v>
      </c>
      <c r="J288" s="1319">
        <f>IF(I288/H288*100&gt;100,100,I288/H288*100)</f>
        <v>100</v>
      </c>
      <c r="K288" s="1342">
        <f>(J288+J289+J290)/3</f>
        <v>100</v>
      </c>
      <c r="L288" s="1341">
        <f>(K288+K291)/2</f>
        <v>100</v>
      </c>
      <c r="M288" s="1331"/>
      <c r="N288" s="1330"/>
    </row>
    <row r="289" spans="1:14" ht="80.099999999999994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>
        <v>30</v>
      </c>
      <c r="I289" s="1319">
        <v>30</v>
      </c>
      <c r="J289" s="1319">
        <f>IF(I289/H289*100&gt;100,100,I289/H289*100)</f>
        <v>100</v>
      </c>
      <c r="K289" s="1340"/>
      <c r="L289" s="1332"/>
      <c r="M289" s="1331"/>
      <c r="N289" s="1330"/>
    </row>
    <row r="290" spans="1:14" ht="80.099999999999994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>
        <v>100</v>
      </c>
      <c r="I290" s="1334">
        <v>100</v>
      </c>
      <c r="J290" s="1319">
        <f>IF(I290/H290*100&gt;100,100,I290/H290*100)</f>
        <v>100</v>
      </c>
      <c r="K290" s="1333"/>
      <c r="L290" s="1332"/>
      <c r="M290" s="1331"/>
      <c r="N290" s="1330"/>
    </row>
    <row r="291" spans="1:14" ht="27.75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>
        <v>702</v>
      </c>
      <c r="I291" s="1322">
        <v>702</v>
      </c>
      <c r="J291" s="1319">
        <f>IF(I291/H291*100&gt;100,100,I291/H291*100)</f>
        <v>100</v>
      </c>
      <c r="K291" s="1319">
        <f>J291</f>
        <v>100</v>
      </c>
      <c r="L291" s="1321"/>
      <c r="M291" s="1331"/>
      <c r="N291" s="1319"/>
    </row>
    <row r="292" spans="1:14" ht="80.099999999999994" hidden="1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/>
      <c r="I292" s="1319"/>
      <c r="J292" s="1319" t="e">
        <f>IF(I292/H292*100&gt;100,100,I292/H292*100)</f>
        <v>#DIV/0!</v>
      </c>
      <c r="K292" s="1342" t="e">
        <f>(J292+J293+J294)/3</f>
        <v>#DIV/0!</v>
      </c>
      <c r="L292" s="1341" t="e">
        <f>(K292+K295)/2</f>
        <v>#DIV/0!</v>
      </c>
      <c r="M292" s="1331"/>
      <c r="N292" s="1330"/>
    </row>
    <row r="293" spans="1:14" ht="80.099999999999994" hidden="1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 t="e">
        <f>IF(I293/H293*100&gt;100,100,I293/H293*100)</f>
        <v>#DIV/0!</v>
      </c>
      <c r="K293" s="1340"/>
      <c r="L293" s="1332"/>
      <c r="M293" s="1331"/>
      <c r="N293" s="1330"/>
    </row>
    <row r="294" spans="1:14" ht="80.099999999999994" hidden="1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/>
      <c r="I294" s="1334"/>
      <c r="J294" s="1319" t="e">
        <f>IF(I294/H294*100&gt;100,100,I294/H294*100)</f>
        <v>#DIV/0!</v>
      </c>
      <c r="K294" s="1333"/>
      <c r="L294" s="1332"/>
      <c r="M294" s="1331"/>
      <c r="N294" s="1330"/>
    </row>
    <row r="295" spans="1:14" ht="43.5" hidden="1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/>
      <c r="I295" s="1322"/>
      <c r="J295" s="1319" t="e">
        <f>IF(I295/H295*100&gt;100,100,I295/H295*100)</f>
        <v>#DIV/0!</v>
      </c>
      <c r="K295" s="1319" t="e">
        <f>J295</f>
        <v>#DIV/0!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M3"/>
  <mergeCells count="374">
    <mergeCell ref="K32:K34"/>
    <mergeCell ref="L32:L35"/>
    <mergeCell ref="K48:K50"/>
    <mergeCell ref="N280:N283"/>
    <mergeCell ref="D24:D27"/>
    <mergeCell ref="K24:K26"/>
    <mergeCell ref="L24:L27"/>
    <mergeCell ref="K12:K14"/>
    <mergeCell ref="L12:L15"/>
    <mergeCell ref="D20:D23"/>
    <mergeCell ref="K20:K22"/>
    <mergeCell ref="L272:L275"/>
    <mergeCell ref="L280:L283"/>
    <mergeCell ref="B4:B7"/>
    <mergeCell ref="C4:C7"/>
    <mergeCell ref="D4:D7"/>
    <mergeCell ref="K4:K6"/>
    <mergeCell ref="L4:L7"/>
    <mergeCell ref="L8:L11"/>
    <mergeCell ref="B12:B15"/>
    <mergeCell ref="K40:K42"/>
    <mergeCell ref="L40:L43"/>
    <mergeCell ref="K28:K30"/>
    <mergeCell ref="L28:L31"/>
    <mergeCell ref="K16:K18"/>
    <mergeCell ref="L16:L19"/>
    <mergeCell ref="B32:B35"/>
    <mergeCell ref="C32:C35"/>
    <mergeCell ref="D32:D35"/>
    <mergeCell ref="C24:C27"/>
    <mergeCell ref="L20:L23"/>
    <mergeCell ref="B16:B19"/>
    <mergeCell ref="C12:C15"/>
    <mergeCell ref="D12:D15"/>
    <mergeCell ref="B28:B31"/>
    <mergeCell ref="C28:C31"/>
    <mergeCell ref="D28:D31"/>
    <mergeCell ref="D16:D19"/>
    <mergeCell ref="C16:C19"/>
    <mergeCell ref="D40:D43"/>
    <mergeCell ref="B1:N1"/>
    <mergeCell ref="B8:B11"/>
    <mergeCell ref="C8:C11"/>
    <mergeCell ref="D8:D11"/>
    <mergeCell ref="K8:K10"/>
    <mergeCell ref="M8:M295"/>
    <mergeCell ref="B20:B23"/>
    <mergeCell ref="C20:C23"/>
    <mergeCell ref="B24:B27"/>
    <mergeCell ref="C48:C51"/>
    <mergeCell ref="D48:D51"/>
    <mergeCell ref="L48:L51"/>
    <mergeCell ref="B36:B39"/>
    <mergeCell ref="C36:C39"/>
    <mergeCell ref="D36:D39"/>
    <mergeCell ref="K36:K38"/>
    <mergeCell ref="L36:L39"/>
    <mergeCell ref="B40:B43"/>
    <mergeCell ref="C40:C43"/>
    <mergeCell ref="C56:C59"/>
    <mergeCell ref="D56:D59"/>
    <mergeCell ref="K56:K58"/>
    <mergeCell ref="L56:L59"/>
    <mergeCell ref="B44:B47"/>
    <mergeCell ref="C44:C47"/>
    <mergeCell ref="D44:D47"/>
    <mergeCell ref="K44:K46"/>
    <mergeCell ref="L44:L47"/>
    <mergeCell ref="B48:B51"/>
    <mergeCell ref="C64:C67"/>
    <mergeCell ref="D64:D67"/>
    <mergeCell ref="K64:K66"/>
    <mergeCell ref="L64:L67"/>
    <mergeCell ref="B52:B55"/>
    <mergeCell ref="C52:C55"/>
    <mergeCell ref="D52:D55"/>
    <mergeCell ref="K52:K54"/>
    <mergeCell ref="L52:L55"/>
    <mergeCell ref="B56:B59"/>
    <mergeCell ref="C72:C75"/>
    <mergeCell ref="D72:D75"/>
    <mergeCell ref="K72:K74"/>
    <mergeCell ref="L72:L75"/>
    <mergeCell ref="B60:B63"/>
    <mergeCell ref="C60:C63"/>
    <mergeCell ref="D60:D63"/>
    <mergeCell ref="K60:K62"/>
    <mergeCell ref="L60:L63"/>
    <mergeCell ref="B64:B67"/>
    <mergeCell ref="C80:C83"/>
    <mergeCell ref="D80:D83"/>
    <mergeCell ref="K80:K82"/>
    <mergeCell ref="L80:L83"/>
    <mergeCell ref="B68:B71"/>
    <mergeCell ref="C68:C71"/>
    <mergeCell ref="D68:D71"/>
    <mergeCell ref="K68:K70"/>
    <mergeCell ref="L68:L71"/>
    <mergeCell ref="B72:B75"/>
    <mergeCell ref="C88:C91"/>
    <mergeCell ref="D88:D91"/>
    <mergeCell ref="K88:K90"/>
    <mergeCell ref="L88:L91"/>
    <mergeCell ref="B76:B79"/>
    <mergeCell ref="C76:C79"/>
    <mergeCell ref="D76:D79"/>
    <mergeCell ref="K76:K78"/>
    <mergeCell ref="L76:L79"/>
    <mergeCell ref="B80:B83"/>
    <mergeCell ref="C96:C99"/>
    <mergeCell ref="D96:D99"/>
    <mergeCell ref="K96:K98"/>
    <mergeCell ref="L96:L99"/>
    <mergeCell ref="B84:B87"/>
    <mergeCell ref="C84:C87"/>
    <mergeCell ref="D84:D87"/>
    <mergeCell ref="K84:K86"/>
    <mergeCell ref="L84:L87"/>
    <mergeCell ref="B88:B91"/>
    <mergeCell ref="C104:C107"/>
    <mergeCell ref="D104:D107"/>
    <mergeCell ref="K104:K106"/>
    <mergeCell ref="L104:L107"/>
    <mergeCell ref="B92:B95"/>
    <mergeCell ref="C92:C95"/>
    <mergeCell ref="D92:D95"/>
    <mergeCell ref="K92:K94"/>
    <mergeCell ref="L92:L95"/>
    <mergeCell ref="B96:B99"/>
    <mergeCell ref="C112:C115"/>
    <mergeCell ref="D112:D115"/>
    <mergeCell ref="K112:K114"/>
    <mergeCell ref="L112:L115"/>
    <mergeCell ref="B100:B103"/>
    <mergeCell ref="C100:C103"/>
    <mergeCell ref="D100:D103"/>
    <mergeCell ref="K100:K102"/>
    <mergeCell ref="L100:L103"/>
    <mergeCell ref="B104:B107"/>
    <mergeCell ref="C120:C123"/>
    <mergeCell ref="D120:D123"/>
    <mergeCell ref="K120:K122"/>
    <mergeCell ref="L120:L123"/>
    <mergeCell ref="B108:B111"/>
    <mergeCell ref="C108:C111"/>
    <mergeCell ref="D108:D111"/>
    <mergeCell ref="K108:K110"/>
    <mergeCell ref="L108:L111"/>
    <mergeCell ref="B112:B115"/>
    <mergeCell ref="C128:C131"/>
    <mergeCell ref="D128:D131"/>
    <mergeCell ref="K128:K130"/>
    <mergeCell ref="L128:L131"/>
    <mergeCell ref="B116:B119"/>
    <mergeCell ref="C116:C119"/>
    <mergeCell ref="D116:D119"/>
    <mergeCell ref="K116:K118"/>
    <mergeCell ref="L116:L119"/>
    <mergeCell ref="B120:B123"/>
    <mergeCell ref="C136:C139"/>
    <mergeCell ref="D136:D139"/>
    <mergeCell ref="K136:K138"/>
    <mergeCell ref="L136:L139"/>
    <mergeCell ref="B124:B127"/>
    <mergeCell ref="C124:C127"/>
    <mergeCell ref="D124:D127"/>
    <mergeCell ref="K124:K126"/>
    <mergeCell ref="L124:L127"/>
    <mergeCell ref="B128:B131"/>
    <mergeCell ref="C144:C147"/>
    <mergeCell ref="D144:D147"/>
    <mergeCell ref="K144:K146"/>
    <mergeCell ref="L144:L147"/>
    <mergeCell ref="B132:B135"/>
    <mergeCell ref="C132:C135"/>
    <mergeCell ref="D132:D135"/>
    <mergeCell ref="K132:K134"/>
    <mergeCell ref="L132:L135"/>
    <mergeCell ref="B136:B139"/>
    <mergeCell ref="C152:C155"/>
    <mergeCell ref="D152:D155"/>
    <mergeCell ref="K152:K154"/>
    <mergeCell ref="L152:L155"/>
    <mergeCell ref="B140:B143"/>
    <mergeCell ref="C140:C143"/>
    <mergeCell ref="D140:D143"/>
    <mergeCell ref="K140:K142"/>
    <mergeCell ref="L140:L143"/>
    <mergeCell ref="B144:B147"/>
    <mergeCell ref="C160:C163"/>
    <mergeCell ref="D160:D163"/>
    <mergeCell ref="K160:K162"/>
    <mergeCell ref="L160:L163"/>
    <mergeCell ref="B148:B151"/>
    <mergeCell ref="C148:C151"/>
    <mergeCell ref="D148:D151"/>
    <mergeCell ref="K148:K150"/>
    <mergeCell ref="L148:L151"/>
    <mergeCell ref="B152:B155"/>
    <mergeCell ref="C168:C171"/>
    <mergeCell ref="D168:D171"/>
    <mergeCell ref="K168:K170"/>
    <mergeCell ref="L168:L171"/>
    <mergeCell ref="B156:B159"/>
    <mergeCell ref="C156:C159"/>
    <mergeCell ref="D156:D159"/>
    <mergeCell ref="K156:K158"/>
    <mergeCell ref="L156:L159"/>
    <mergeCell ref="B160:B163"/>
    <mergeCell ref="C176:C179"/>
    <mergeCell ref="D176:D179"/>
    <mergeCell ref="K176:K178"/>
    <mergeCell ref="L176:L179"/>
    <mergeCell ref="B164:B167"/>
    <mergeCell ref="C164:C167"/>
    <mergeCell ref="D164:D167"/>
    <mergeCell ref="K164:K166"/>
    <mergeCell ref="L164:L167"/>
    <mergeCell ref="B168:B171"/>
    <mergeCell ref="C184:C187"/>
    <mergeCell ref="D184:D187"/>
    <mergeCell ref="K184:K186"/>
    <mergeCell ref="L184:L187"/>
    <mergeCell ref="B172:B175"/>
    <mergeCell ref="C172:C175"/>
    <mergeCell ref="D172:D175"/>
    <mergeCell ref="K172:K174"/>
    <mergeCell ref="L172:L175"/>
    <mergeCell ref="B176:B179"/>
    <mergeCell ref="C192:C195"/>
    <mergeCell ref="D192:D195"/>
    <mergeCell ref="K192:K194"/>
    <mergeCell ref="L192:L195"/>
    <mergeCell ref="B180:B183"/>
    <mergeCell ref="C180:C183"/>
    <mergeCell ref="D180:D183"/>
    <mergeCell ref="K180:K182"/>
    <mergeCell ref="L180:L183"/>
    <mergeCell ref="B184:B187"/>
    <mergeCell ref="C200:C203"/>
    <mergeCell ref="D200:D203"/>
    <mergeCell ref="K200:K202"/>
    <mergeCell ref="L200:L203"/>
    <mergeCell ref="B188:B191"/>
    <mergeCell ref="C188:C191"/>
    <mergeCell ref="D188:D191"/>
    <mergeCell ref="K188:K190"/>
    <mergeCell ref="L188:L191"/>
    <mergeCell ref="B192:B195"/>
    <mergeCell ref="C208:C211"/>
    <mergeCell ref="D208:D211"/>
    <mergeCell ref="K208:K210"/>
    <mergeCell ref="L208:L211"/>
    <mergeCell ref="B196:B199"/>
    <mergeCell ref="C196:C199"/>
    <mergeCell ref="D196:D199"/>
    <mergeCell ref="K196:K198"/>
    <mergeCell ref="L196:L199"/>
    <mergeCell ref="B200:B203"/>
    <mergeCell ref="C216:C219"/>
    <mergeCell ref="D216:D219"/>
    <mergeCell ref="K216:K218"/>
    <mergeCell ref="L216:L219"/>
    <mergeCell ref="B204:B207"/>
    <mergeCell ref="C204:C207"/>
    <mergeCell ref="D204:D207"/>
    <mergeCell ref="K204:K206"/>
    <mergeCell ref="L204:L207"/>
    <mergeCell ref="B208:B211"/>
    <mergeCell ref="C224:C227"/>
    <mergeCell ref="D224:D227"/>
    <mergeCell ref="K224:K226"/>
    <mergeCell ref="L224:L227"/>
    <mergeCell ref="B212:B215"/>
    <mergeCell ref="C212:C215"/>
    <mergeCell ref="D212:D215"/>
    <mergeCell ref="K212:K214"/>
    <mergeCell ref="L212:L215"/>
    <mergeCell ref="B216:B219"/>
    <mergeCell ref="C232:C235"/>
    <mergeCell ref="D232:D235"/>
    <mergeCell ref="K232:K234"/>
    <mergeCell ref="L232:L235"/>
    <mergeCell ref="B220:B223"/>
    <mergeCell ref="C220:C223"/>
    <mergeCell ref="D220:D223"/>
    <mergeCell ref="K220:K222"/>
    <mergeCell ref="L220:L223"/>
    <mergeCell ref="B224:B227"/>
    <mergeCell ref="C240:C243"/>
    <mergeCell ref="D240:D243"/>
    <mergeCell ref="K240:K242"/>
    <mergeCell ref="L240:L243"/>
    <mergeCell ref="B228:B231"/>
    <mergeCell ref="C228:C231"/>
    <mergeCell ref="D228:D231"/>
    <mergeCell ref="K228:K230"/>
    <mergeCell ref="L228:L231"/>
    <mergeCell ref="B232:B235"/>
    <mergeCell ref="C248:C251"/>
    <mergeCell ref="D248:D251"/>
    <mergeCell ref="K248:K250"/>
    <mergeCell ref="L248:L251"/>
    <mergeCell ref="B236:B239"/>
    <mergeCell ref="C236:C239"/>
    <mergeCell ref="D236:D239"/>
    <mergeCell ref="K236:K238"/>
    <mergeCell ref="L236:L239"/>
    <mergeCell ref="B240:B243"/>
    <mergeCell ref="B256:B259"/>
    <mergeCell ref="C256:C259"/>
    <mergeCell ref="K256:K258"/>
    <mergeCell ref="L256:L259"/>
    <mergeCell ref="B244:B247"/>
    <mergeCell ref="C244:C247"/>
    <mergeCell ref="D244:D247"/>
    <mergeCell ref="K244:K246"/>
    <mergeCell ref="L244:L247"/>
    <mergeCell ref="B248:B251"/>
    <mergeCell ref="L260:L263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D256:D259"/>
    <mergeCell ref="K284:K286"/>
    <mergeCell ref="L284:L287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80:K282"/>
    <mergeCell ref="K272:K274"/>
    <mergeCell ref="B260:B263"/>
    <mergeCell ref="C260:C263"/>
    <mergeCell ref="D260:D263"/>
    <mergeCell ref="K260:K262"/>
    <mergeCell ref="B264:B267"/>
    <mergeCell ref="C264:C267"/>
    <mergeCell ref="B284:B287"/>
    <mergeCell ref="D280:D283"/>
    <mergeCell ref="L288:L291"/>
    <mergeCell ref="B276:B279"/>
    <mergeCell ref="C276:C279"/>
    <mergeCell ref="D276:D279"/>
    <mergeCell ref="K276:K278"/>
    <mergeCell ref="L276:L279"/>
    <mergeCell ref="B280:B283"/>
    <mergeCell ref="C280:C283"/>
    <mergeCell ref="C284:C287"/>
    <mergeCell ref="D284:D287"/>
    <mergeCell ref="A4:A295"/>
    <mergeCell ref="J301:M301"/>
    <mergeCell ref="L292:L295"/>
    <mergeCell ref="B288:B291"/>
    <mergeCell ref="C288:C291"/>
    <mergeCell ref="D288:D291"/>
    <mergeCell ref="K288:K290"/>
    <mergeCell ref="K292:K294"/>
    <mergeCell ref="B304:C304"/>
    <mergeCell ref="B292:B295"/>
    <mergeCell ref="C292:C295"/>
    <mergeCell ref="D292:D295"/>
    <mergeCell ref="A298:D298"/>
    <mergeCell ref="J298:L298"/>
    <mergeCell ref="A301:D301"/>
  </mergeCells>
  <pageMargins left="0" right="0.11811023622047245" top="0.15748031496062992" bottom="0.15748031496062992" header="0.31496062992125984" footer="0.31496062992125984"/>
  <pageSetup paperSize="9" scale="42" fitToHeight="6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topLeftCell="B1" zoomScale="70" zoomScaleNormal="70" workbookViewId="0">
      <selection activeCell="B44" sqref="B44:B47"/>
    </sheetView>
  </sheetViews>
  <sheetFormatPr defaultRowHeight="15" x14ac:dyDescent="0.25"/>
  <cols>
    <col min="1" max="1" width="26.7109375" style="1308" customWidth="1"/>
    <col min="2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23.7109375" style="1308" customWidth="1"/>
    <col min="15" max="16384" width="9.140625" style="1308"/>
  </cols>
  <sheetData>
    <row r="1" spans="1:14" ht="65.25" customHeight="1" x14ac:dyDescent="0.25">
      <c r="B1" s="1363" t="s">
        <v>843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842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91.666666666666671</v>
      </c>
      <c r="L8" s="1341">
        <f>(K8+K11)/2</f>
        <v>95.833333333333343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85</v>
      </c>
      <c r="I9" s="1319">
        <v>85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75</v>
      </c>
      <c r="J10" s="1319">
        <f>IF(I10/H10*100&gt;100,100,I10/H10*100)</f>
        <v>75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23</v>
      </c>
      <c r="I11" s="1348">
        <v>24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hidden="1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(J44+J45+J46)/2</f>
        <v>#DIV/0!</v>
      </c>
      <c r="L44" s="1341" t="e">
        <f>(K44+K47)/2</f>
        <v>#DIV/0!</v>
      </c>
      <c r="M44" s="1331"/>
      <c r="N44" s="1330"/>
    </row>
    <row r="45" spans="1:14" ht="75.95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120" hidden="1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/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99.533333333333346</v>
      </c>
      <c r="L56" s="1341">
        <f>(K56+K59)/2</f>
        <v>98.552091767881251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89.5</v>
      </c>
      <c r="I57" s="1319">
        <v>89.5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98.6</v>
      </c>
      <c r="J58" s="1319">
        <f>IF(I58/H58*100&gt;100,100,I58/H58*100)</f>
        <v>98.6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247</v>
      </c>
      <c r="I59" s="1348">
        <v>241</v>
      </c>
      <c r="J59" s="1319">
        <f>IF(I59/H59*100&gt;100,100,I59/H59*100)</f>
        <v>97.570850202429142</v>
      </c>
      <c r="K59" s="1319">
        <f>J59</f>
        <v>97.570850202429142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(J68+J69+J70)/3</f>
        <v>100</v>
      </c>
      <c r="L68" s="1341">
        <f>(K68+K71)/2</f>
        <v>100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93.8</v>
      </c>
      <c r="I69" s="1319">
        <v>93.8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>
        <v>100</v>
      </c>
      <c r="I70" s="1334">
        <v>100</v>
      </c>
      <c r="J70" s="1319">
        <f>IF(I70/H70*100&gt;100,100,I70/H70*100)</f>
        <v>100</v>
      </c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5</v>
      </c>
      <c r="I71" s="1348">
        <v>5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hidden="1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(J72+J73+J74)/2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hidden="1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hidden="1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/>
      <c r="I108" s="1319"/>
      <c r="J108" s="1319" t="e">
        <f>IF(I108/H108*100&gt;100,100,I108/H108*100)</f>
        <v>#DIV/0!</v>
      </c>
      <c r="K108" s="1342" t="e">
        <f>(J108+J109+J110)/2</f>
        <v>#DIV/0!</v>
      </c>
      <c r="L108" s="1341" t="e">
        <f>(K108+K111)/2</f>
        <v>#DIV/0!</v>
      </c>
      <c r="M108" s="1331"/>
      <c r="N108" s="1330"/>
    </row>
    <row r="109" spans="1:14" ht="75.95" hidden="1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/>
      <c r="I109" s="1319"/>
      <c r="J109" s="1319" t="e">
        <f>IF(I109/H109*100&gt;100,100,I109/H109*100)</f>
        <v>#DIV/0!</v>
      </c>
      <c r="K109" s="1340"/>
      <c r="L109" s="1332"/>
      <c r="M109" s="1331"/>
      <c r="N109" s="1330"/>
    </row>
    <row r="110" spans="1:14" ht="90" hidden="1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hidden="1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/>
      <c r="I111" s="1348"/>
      <c r="J111" s="1319" t="e">
        <f>IF(I111/H111*100&gt;100,100,I111/H111*100)</f>
        <v>#DIV/0!</v>
      </c>
      <c r="K111" s="1319" t="e">
        <f>J111</f>
        <v>#DIV/0!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100</v>
      </c>
      <c r="L120" s="1341">
        <f>(K120+K123)/2</f>
        <v>100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92.6</v>
      </c>
      <c r="I121" s="1319">
        <v>92.6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309</v>
      </c>
      <c r="I123" s="1348">
        <v>312</v>
      </c>
      <c r="J123" s="1319">
        <f>IF(I123/H123*100&gt;100,100,I123/H123*100)</f>
        <v>100</v>
      </c>
      <c r="K123" s="1319">
        <f>J123</f>
        <v>100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>
        <v>100</v>
      </c>
      <c r="I140" s="1319">
        <v>100</v>
      </c>
      <c r="J140" s="1319">
        <f>IF(I140/H140*100&gt;100,100,I140/H140*100)</f>
        <v>100</v>
      </c>
      <c r="K140" s="1342">
        <f>(J140+J141+J142)/3</f>
        <v>100</v>
      </c>
      <c r="L140" s="1341">
        <f>(K140+K143)/2</f>
        <v>100</v>
      </c>
      <c r="M140" s="1331"/>
      <c r="N140" s="1330"/>
    </row>
    <row r="141" spans="1:14" ht="75.95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>
        <v>100</v>
      </c>
      <c r="I141" s="1319">
        <v>100</v>
      </c>
      <c r="J141" s="1319">
        <f>IF(I141/H141*100&gt;100,100,I141/H141*100)</f>
        <v>100</v>
      </c>
      <c r="K141" s="1340"/>
      <c r="L141" s="1332"/>
      <c r="M141" s="1331"/>
      <c r="N141" s="1330"/>
    </row>
    <row r="142" spans="1:14" ht="80.099999999999994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>
        <v>100</v>
      </c>
      <c r="I142" s="1334">
        <v>100</v>
      </c>
      <c r="J142" s="1319">
        <f>IF(I142/H142*100&gt;100,100,I142/H142*100)</f>
        <v>100</v>
      </c>
      <c r="K142" s="1333"/>
      <c r="L142" s="1332"/>
      <c r="M142" s="1331"/>
      <c r="N142" s="1330"/>
    </row>
    <row r="143" spans="1:14" ht="33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>
        <v>2</v>
      </c>
      <c r="I143" s="1348">
        <v>2</v>
      </c>
      <c r="J143" s="1319">
        <f>IF(I143/H143*100&gt;100,100,I143/H143*100)</f>
        <v>100</v>
      </c>
      <c r="K143" s="1319">
        <f>J143</f>
        <v>100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hidden="1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(J180+J181+J182)/2</f>
        <v>#DIV/0!</v>
      </c>
      <c r="L180" s="1341" t="e">
        <f>(K180+K183)/2</f>
        <v>#DIV/0!</v>
      </c>
      <c r="M180" s="1331"/>
      <c r="N180" s="1330"/>
    </row>
    <row r="181" spans="1:14" ht="75.95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100</v>
      </c>
      <c r="L192" s="1341">
        <f>(K192+K195)/2</f>
        <v>100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52</v>
      </c>
      <c r="I195" s="1348">
        <v>52</v>
      </c>
      <c r="J195" s="1319">
        <f>IF(I195/H195*100&gt;100,100,I195/H195*100)</f>
        <v>100</v>
      </c>
      <c r="K195" s="1319">
        <f>J195</f>
        <v>100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>
        <v>3.8</v>
      </c>
      <c r="I268" s="1319">
        <v>3.8</v>
      </c>
      <c r="J268" s="1319">
        <f>IF(I268/H268*100&gt;100,100,I268/H268*100)</f>
        <v>100</v>
      </c>
      <c r="K268" s="1342">
        <f>(J268+J269+J270)/2</f>
        <v>150</v>
      </c>
      <c r="L268" s="1341">
        <f>(K268+K271)/2</f>
        <v>125</v>
      </c>
      <c r="M268" s="1331"/>
      <c r="N268" s="1330"/>
    </row>
    <row r="269" spans="1:14" ht="80.099999999999994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>
        <v>12.5</v>
      </c>
      <c r="I269" s="1319">
        <v>12.5</v>
      </c>
      <c r="J269" s="1319">
        <f>IF(I269/H269*100&gt;100,100,I269/H269*100)</f>
        <v>100</v>
      </c>
      <c r="K269" s="1340"/>
      <c r="L269" s="1332"/>
      <c r="M269" s="1331"/>
      <c r="N269" s="1330"/>
    </row>
    <row r="270" spans="1:14" ht="80.099999999999994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>
        <v>100</v>
      </c>
      <c r="I270" s="1334">
        <v>100</v>
      </c>
      <c r="J270" s="1319">
        <f>IF(I270/H270*100&gt;100,100,I270/H270*100)</f>
        <v>100</v>
      </c>
      <c r="K270" s="1333"/>
      <c r="L270" s="1332"/>
      <c r="M270" s="1331"/>
      <c r="N270" s="1330"/>
    </row>
    <row r="271" spans="1:14" ht="33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>
        <v>2460</v>
      </c>
      <c r="I271" s="1322">
        <v>2474</v>
      </c>
      <c r="J271" s="1319">
        <f>IF(I271/H271*100&gt;100,100,I271/H271*100)</f>
        <v>100</v>
      </c>
      <c r="K271" s="1319">
        <f>J271</f>
        <v>100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hidden="1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/>
      <c r="I276" s="1319"/>
      <c r="J276" s="1319" t="e">
        <f>IF(I276/H276*100&gt;100,100,I276/H276*100)</f>
        <v>#DIV/0!</v>
      </c>
      <c r="K276" s="1342" t="e">
        <f>(J276+J277+J278)/3</f>
        <v>#DIV/0!</v>
      </c>
      <c r="L276" s="1341" t="e">
        <f>(K276+K279)/2</f>
        <v>#DIV/0!</v>
      </c>
      <c r="M276" s="1331"/>
      <c r="N276" s="1330"/>
    </row>
    <row r="277" spans="1:14" ht="80.099999999999994" hidden="1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/>
      <c r="I277" s="1319"/>
      <c r="J277" s="1319" t="e">
        <f>IF(I277/H277*100&gt;100,100,I277/H277*100)</f>
        <v>#DIV/0!</v>
      </c>
      <c r="K277" s="1340"/>
      <c r="L277" s="1332"/>
      <c r="M277" s="1331"/>
      <c r="N277" s="1330"/>
    </row>
    <row r="278" spans="1:14" ht="80.099999999999994" hidden="1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/>
      <c r="I278" s="1334"/>
      <c r="J278" s="1319" t="e">
        <f>IF(I278/H278*100&gt;100,100,I278/H278*100)</f>
        <v>#DIV/0!</v>
      </c>
      <c r="K278" s="1333"/>
      <c r="L278" s="1332"/>
      <c r="M278" s="1331"/>
      <c r="N278" s="1330"/>
    </row>
    <row r="279" spans="1:14" ht="33" hidden="1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/>
      <c r="I279" s="1322"/>
      <c r="J279" s="1319" t="e">
        <f>IF(I279/H279*100&gt;100,100,I279/H279*100)</f>
        <v>#DIV/0!</v>
      </c>
      <c r="K279" s="1319" t="e">
        <f>J279</f>
        <v>#DIV/0!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15.4</v>
      </c>
      <c r="I280" s="1319">
        <v>15.4</v>
      </c>
      <c r="J280" s="1319">
        <f>IF(I280/H280*100&gt;100,100,I280/H280*100)</f>
        <v>100</v>
      </c>
      <c r="K280" s="1342">
        <f>(J280+J281+J282)/3</f>
        <v>100</v>
      </c>
      <c r="L280" s="1341">
        <f>(K280+K283)/2</f>
        <v>98.858695652173907</v>
      </c>
      <c r="M280" s="1331"/>
      <c r="N280" s="1330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5</v>
      </c>
      <c r="I281" s="1319">
        <v>5</v>
      </c>
      <c r="J281" s="1319">
        <f>IF(I281/H281*100&gt;100,100,I281/H281*100)</f>
        <v>100</v>
      </c>
      <c r="K281" s="1340"/>
      <c r="L281" s="1332"/>
      <c r="M281" s="1331"/>
      <c r="N281" s="1330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75</v>
      </c>
      <c r="I282" s="1334">
        <v>75</v>
      </c>
      <c r="J282" s="1319">
        <f>IF(I282/H282*100&gt;100,100,I282/H282*100)</f>
        <v>100</v>
      </c>
      <c r="K282" s="1333"/>
      <c r="L282" s="1332"/>
      <c r="M282" s="1331"/>
      <c r="N282" s="1330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9200</v>
      </c>
      <c r="I283" s="1322">
        <v>8990</v>
      </c>
      <c r="J283" s="1319">
        <f>IF(I283/H283*100&gt;100,100,I283/H283*100)</f>
        <v>97.717391304347828</v>
      </c>
      <c r="K283" s="1319">
        <f>J283</f>
        <v>97.717391304347828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hidden="1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/>
      <c r="I288" s="1319"/>
      <c r="J288" s="1319" t="e">
        <f>IF(I288/H288*100&gt;100,100,I288/H288*100)</f>
        <v>#DIV/0!</v>
      </c>
      <c r="K288" s="1342" t="e">
        <f>(J288+J289+J290)/3</f>
        <v>#DIV/0!</v>
      </c>
      <c r="L288" s="1341" t="e">
        <f>(K288+K291)/2</f>
        <v>#DIV/0!</v>
      </c>
      <c r="M288" s="1331"/>
      <c r="N288" s="1330"/>
    </row>
    <row r="289" spans="1:14" ht="80.099999999999994" hidden="1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/>
      <c r="I289" s="1319"/>
      <c r="J289" s="1319" t="e">
        <f>IF(I289/H289*100&gt;100,100,I289/H289*100)</f>
        <v>#DIV/0!</v>
      </c>
      <c r="K289" s="1340"/>
      <c r="L289" s="1332"/>
      <c r="M289" s="1331"/>
      <c r="N289" s="1330"/>
    </row>
    <row r="290" spans="1:14" ht="80.099999999999994" hidden="1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/>
      <c r="I290" s="1334"/>
      <c r="J290" s="1319" t="e">
        <f>IF(I290/H290*100&gt;100,100,I290/H290*100)</f>
        <v>#DIV/0!</v>
      </c>
      <c r="K290" s="1333"/>
      <c r="L290" s="1332"/>
      <c r="M290" s="1331"/>
      <c r="N290" s="1330"/>
    </row>
    <row r="291" spans="1:14" ht="27.75" hidden="1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/>
      <c r="I291" s="1322"/>
      <c r="J291" s="1319" t="e">
        <f>IF(I291/H291*100&gt;100,100,I291/H291*100)</f>
        <v>#DIV/0!</v>
      </c>
      <c r="K291" s="1319" t="e">
        <f>J291</f>
        <v>#DIV/0!</v>
      </c>
      <c r="L291" s="1321"/>
      <c r="M291" s="1331"/>
      <c r="N291" s="1319"/>
    </row>
    <row r="292" spans="1:14" ht="80.099999999999994" hidden="1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/>
      <c r="I292" s="1319"/>
      <c r="J292" s="1319" t="e">
        <f>IF(I292/H292*100&gt;100,100,I292/H292*100)</f>
        <v>#DIV/0!</v>
      </c>
      <c r="K292" s="1342" t="e">
        <f>(J292+J293+J294)/3</f>
        <v>#DIV/0!</v>
      </c>
      <c r="L292" s="1341" t="e">
        <f>(K292+K295)/2</f>
        <v>#DIV/0!</v>
      </c>
      <c r="M292" s="1331"/>
      <c r="N292" s="1330"/>
    </row>
    <row r="293" spans="1:14" ht="80.099999999999994" hidden="1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 t="e">
        <f>IF(I293/H293*100&gt;100,100,I293/H293*100)</f>
        <v>#DIV/0!</v>
      </c>
      <c r="K293" s="1340"/>
      <c r="L293" s="1332"/>
      <c r="M293" s="1331"/>
      <c r="N293" s="1330"/>
    </row>
    <row r="294" spans="1:14" ht="80.099999999999994" hidden="1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/>
      <c r="I294" s="1334"/>
      <c r="J294" s="1319" t="e">
        <f>IF(I294/H294*100&gt;100,100,I294/H294*100)</f>
        <v>#DIV/0!</v>
      </c>
      <c r="K294" s="1333"/>
      <c r="L294" s="1332"/>
      <c r="M294" s="1331"/>
      <c r="N294" s="1330"/>
    </row>
    <row r="295" spans="1:14" ht="43.5" hidden="1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/>
      <c r="I295" s="1322"/>
      <c r="J295" s="1319" t="e">
        <f>IF(I295/H295*100&gt;100,100,I295/H295*100)</f>
        <v>#DIV/0!</v>
      </c>
      <c r="K295" s="1319" t="e">
        <f>J295</f>
        <v>#DIV/0!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L3"/>
  <mergeCells count="373">
    <mergeCell ref="D264:D267"/>
    <mergeCell ref="K264:K266"/>
    <mergeCell ref="L264:L267"/>
    <mergeCell ref="C268:C271"/>
    <mergeCell ref="D268:D271"/>
    <mergeCell ref="C288:C291"/>
    <mergeCell ref="D288:D291"/>
    <mergeCell ref="K288:K290"/>
    <mergeCell ref="L288:L291"/>
    <mergeCell ref="K284:K286"/>
    <mergeCell ref="C272:C275"/>
    <mergeCell ref="D272:D275"/>
    <mergeCell ref="K272:K274"/>
    <mergeCell ref="L272:L275"/>
    <mergeCell ref="C276:C279"/>
    <mergeCell ref="L284:L287"/>
    <mergeCell ref="B4:B7"/>
    <mergeCell ref="C4:C7"/>
    <mergeCell ref="D4:D7"/>
    <mergeCell ref="K4:K6"/>
    <mergeCell ref="L4:L7"/>
    <mergeCell ref="D276:D279"/>
    <mergeCell ref="K276:K278"/>
    <mergeCell ref="L276:L279"/>
    <mergeCell ref="C264:C267"/>
    <mergeCell ref="C292:C295"/>
    <mergeCell ref="D292:D295"/>
    <mergeCell ref="K292:K294"/>
    <mergeCell ref="L292:L295"/>
    <mergeCell ref="C280:C283"/>
    <mergeCell ref="D280:D283"/>
    <mergeCell ref="K280:K282"/>
    <mergeCell ref="L280:L283"/>
    <mergeCell ref="C284:C287"/>
    <mergeCell ref="D284:D287"/>
    <mergeCell ref="K268:K270"/>
    <mergeCell ref="L268:L271"/>
    <mergeCell ref="C256:C259"/>
    <mergeCell ref="D256:D259"/>
    <mergeCell ref="K256:K258"/>
    <mergeCell ref="L256:L259"/>
    <mergeCell ref="C260:C263"/>
    <mergeCell ref="D260:D263"/>
    <mergeCell ref="K260:K262"/>
    <mergeCell ref="L260:L263"/>
    <mergeCell ref="C240:C243"/>
    <mergeCell ref="D240:D243"/>
    <mergeCell ref="K240:K242"/>
    <mergeCell ref="L240:L243"/>
    <mergeCell ref="C244:C247"/>
    <mergeCell ref="D244:D247"/>
    <mergeCell ref="K244:K246"/>
    <mergeCell ref="L244:L247"/>
    <mergeCell ref="C248:C251"/>
    <mergeCell ref="D248:D251"/>
    <mergeCell ref="K248:K250"/>
    <mergeCell ref="L248:L251"/>
    <mergeCell ref="C252:C255"/>
    <mergeCell ref="D252:D255"/>
    <mergeCell ref="K252:K254"/>
    <mergeCell ref="L252:L255"/>
    <mergeCell ref="C224:C227"/>
    <mergeCell ref="D224:D227"/>
    <mergeCell ref="K224:K226"/>
    <mergeCell ref="L224:L227"/>
    <mergeCell ref="C228:C231"/>
    <mergeCell ref="D228:D231"/>
    <mergeCell ref="K228:K230"/>
    <mergeCell ref="L228:L231"/>
    <mergeCell ref="C232:C235"/>
    <mergeCell ref="D232:D235"/>
    <mergeCell ref="K232:K234"/>
    <mergeCell ref="L232:L235"/>
    <mergeCell ref="C236:C239"/>
    <mergeCell ref="D236:D239"/>
    <mergeCell ref="K236:K238"/>
    <mergeCell ref="L236:L239"/>
    <mergeCell ref="C220:C223"/>
    <mergeCell ref="D220:D223"/>
    <mergeCell ref="K220:K222"/>
    <mergeCell ref="L220:L223"/>
    <mergeCell ref="L208:L211"/>
    <mergeCell ref="C212:C215"/>
    <mergeCell ref="D212:D215"/>
    <mergeCell ref="K212:K214"/>
    <mergeCell ref="L212:L215"/>
    <mergeCell ref="C208:C211"/>
    <mergeCell ref="C196:C199"/>
    <mergeCell ref="D196:D199"/>
    <mergeCell ref="K196:K198"/>
    <mergeCell ref="L196:L199"/>
    <mergeCell ref="C216:C219"/>
    <mergeCell ref="D216:D219"/>
    <mergeCell ref="K216:K218"/>
    <mergeCell ref="L216:L219"/>
    <mergeCell ref="D208:D211"/>
    <mergeCell ref="K208:K210"/>
    <mergeCell ref="D184:D187"/>
    <mergeCell ref="K184:K186"/>
    <mergeCell ref="L200:L203"/>
    <mergeCell ref="C204:C207"/>
    <mergeCell ref="D204:D207"/>
    <mergeCell ref="K204:K206"/>
    <mergeCell ref="L204:L207"/>
    <mergeCell ref="C200:C203"/>
    <mergeCell ref="K200:K202"/>
    <mergeCell ref="D200:D203"/>
    <mergeCell ref="C192:C195"/>
    <mergeCell ref="D192:D195"/>
    <mergeCell ref="K192:K194"/>
    <mergeCell ref="L192:L195"/>
    <mergeCell ref="L184:L187"/>
    <mergeCell ref="C188:C191"/>
    <mergeCell ref="D188:D191"/>
    <mergeCell ref="K188:K190"/>
    <mergeCell ref="L188:L191"/>
    <mergeCell ref="C184:C187"/>
    <mergeCell ref="L168:L171"/>
    <mergeCell ref="C172:C175"/>
    <mergeCell ref="D172:D175"/>
    <mergeCell ref="K172:K174"/>
    <mergeCell ref="L172:L175"/>
    <mergeCell ref="C168:C171"/>
    <mergeCell ref="D168:D171"/>
    <mergeCell ref="K168:K170"/>
    <mergeCell ref="L176:L179"/>
    <mergeCell ref="C180:C183"/>
    <mergeCell ref="D180:D183"/>
    <mergeCell ref="K180:K182"/>
    <mergeCell ref="L180:L183"/>
    <mergeCell ref="C176:C179"/>
    <mergeCell ref="D176:D179"/>
    <mergeCell ref="K176:K178"/>
    <mergeCell ref="L152:L155"/>
    <mergeCell ref="C156:C159"/>
    <mergeCell ref="D156:D159"/>
    <mergeCell ref="K156:K158"/>
    <mergeCell ref="L156:L159"/>
    <mergeCell ref="C152:C155"/>
    <mergeCell ref="D152:D155"/>
    <mergeCell ref="K152:K154"/>
    <mergeCell ref="L160:L163"/>
    <mergeCell ref="C164:C167"/>
    <mergeCell ref="D164:D167"/>
    <mergeCell ref="K164:K166"/>
    <mergeCell ref="L164:L167"/>
    <mergeCell ref="C160:C163"/>
    <mergeCell ref="D160:D163"/>
    <mergeCell ref="K160:K162"/>
    <mergeCell ref="L136:L139"/>
    <mergeCell ref="C140:C143"/>
    <mergeCell ref="D140:D143"/>
    <mergeCell ref="K140:K142"/>
    <mergeCell ref="L140:L143"/>
    <mergeCell ref="C136:C139"/>
    <mergeCell ref="D136:D139"/>
    <mergeCell ref="K136:K138"/>
    <mergeCell ref="L144:L147"/>
    <mergeCell ref="C148:C151"/>
    <mergeCell ref="D148:D151"/>
    <mergeCell ref="K148:K150"/>
    <mergeCell ref="L148:L151"/>
    <mergeCell ref="C144:C147"/>
    <mergeCell ref="D144:D147"/>
    <mergeCell ref="K144:K146"/>
    <mergeCell ref="L120:L123"/>
    <mergeCell ref="C124:C127"/>
    <mergeCell ref="D124:D127"/>
    <mergeCell ref="K124:K126"/>
    <mergeCell ref="L124:L127"/>
    <mergeCell ref="C120:C123"/>
    <mergeCell ref="D120:D123"/>
    <mergeCell ref="K120:K122"/>
    <mergeCell ref="L128:L131"/>
    <mergeCell ref="C132:C135"/>
    <mergeCell ref="D132:D135"/>
    <mergeCell ref="K132:K134"/>
    <mergeCell ref="L132:L135"/>
    <mergeCell ref="C128:C131"/>
    <mergeCell ref="D128:D131"/>
    <mergeCell ref="K128:K130"/>
    <mergeCell ref="L104:L107"/>
    <mergeCell ref="C108:C111"/>
    <mergeCell ref="D108:D111"/>
    <mergeCell ref="K108:K110"/>
    <mergeCell ref="L108:L111"/>
    <mergeCell ref="C104:C107"/>
    <mergeCell ref="D104:D107"/>
    <mergeCell ref="K104:K106"/>
    <mergeCell ref="L112:L115"/>
    <mergeCell ref="C116:C119"/>
    <mergeCell ref="D116:D119"/>
    <mergeCell ref="K116:K118"/>
    <mergeCell ref="L116:L119"/>
    <mergeCell ref="C112:C115"/>
    <mergeCell ref="D112:D115"/>
    <mergeCell ref="K112:K114"/>
    <mergeCell ref="L88:L91"/>
    <mergeCell ref="C92:C95"/>
    <mergeCell ref="D92:D95"/>
    <mergeCell ref="K92:K94"/>
    <mergeCell ref="L92:L95"/>
    <mergeCell ref="C88:C91"/>
    <mergeCell ref="D88:D91"/>
    <mergeCell ref="K88:K90"/>
    <mergeCell ref="L96:L99"/>
    <mergeCell ref="C100:C103"/>
    <mergeCell ref="D100:D103"/>
    <mergeCell ref="K100:K102"/>
    <mergeCell ref="L100:L103"/>
    <mergeCell ref="C96:C99"/>
    <mergeCell ref="D96:D99"/>
    <mergeCell ref="K96:K98"/>
    <mergeCell ref="L72:L75"/>
    <mergeCell ref="C76:C79"/>
    <mergeCell ref="D76:D79"/>
    <mergeCell ref="K76:K78"/>
    <mergeCell ref="L76:L79"/>
    <mergeCell ref="C72:C75"/>
    <mergeCell ref="D72:D75"/>
    <mergeCell ref="K72:K74"/>
    <mergeCell ref="L80:L83"/>
    <mergeCell ref="C84:C87"/>
    <mergeCell ref="D84:D87"/>
    <mergeCell ref="K84:K86"/>
    <mergeCell ref="L84:L87"/>
    <mergeCell ref="C80:C83"/>
    <mergeCell ref="D80:D83"/>
    <mergeCell ref="K80:K82"/>
    <mergeCell ref="L56:L59"/>
    <mergeCell ref="C60:C63"/>
    <mergeCell ref="D60:D63"/>
    <mergeCell ref="K60:K62"/>
    <mergeCell ref="L60:L63"/>
    <mergeCell ref="C56:C59"/>
    <mergeCell ref="D56:D59"/>
    <mergeCell ref="K56:K58"/>
    <mergeCell ref="L64:L67"/>
    <mergeCell ref="C68:C71"/>
    <mergeCell ref="D68:D71"/>
    <mergeCell ref="K68:K70"/>
    <mergeCell ref="L68:L71"/>
    <mergeCell ref="C64:C67"/>
    <mergeCell ref="D64:D67"/>
    <mergeCell ref="K64:K66"/>
    <mergeCell ref="L40:L43"/>
    <mergeCell ref="C44:C47"/>
    <mergeCell ref="D44:D47"/>
    <mergeCell ref="K44:K46"/>
    <mergeCell ref="L44:L47"/>
    <mergeCell ref="C40:C43"/>
    <mergeCell ref="D40:D43"/>
    <mergeCell ref="K40:K42"/>
    <mergeCell ref="L48:L51"/>
    <mergeCell ref="C52:C55"/>
    <mergeCell ref="D52:D55"/>
    <mergeCell ref="K52:K54"/>
    <mergeCell ref="L52:L55"/>
    <mergeCell ref="C48:C51"/>
    <mergeCell ref="D48:D51"/>
    <mergeCell ref="K48:K50"/>
    <mergeCell ref="L32:L35"/>
    <mergeCell ref="K20:K22"/>
    <mergeCell ref="L20:L23"/>
    <mergeCell ref="C36:C39"/>
    <mergeCell ref="D36:D39"/>
    <mergeCell ref="K36:K38"/>
    <mergeCell ref="L36:L39"/>
    <mergeCell ref="C32:C35"/>
    <mergeCell ref="D32:D35"/>
    <mergeCell ref="K32:K34"/>
    <mergeCell ref="L28:L31"/>
    <mergeCell ref="C24:C27"/>
    <mergeCell ref="D24:D27"/>
    <mergeCell ref="C20:C23"/>
    <mergeCell ref="C12:C15"/>
    <mergeCell ref="D12:D15"/>
    <mergeCell ref="K12:K14"/>
    <mergeCell ref="D20:D23"/>
    <mergeCell ref="C16:C19"/>
    <mergeCell ref="D16:D19"/>
    <mergeCell ref="B56:B59"/>
    <mergeCell ref="B60:B63"/>
    <mergeCell ref="B64:B67"/>
    <mergeCell ref="B68:B71"/>
    <mergeCell ref="L12:L15"/>
    <mergeCell ref="K16:K18"/>
    <mergeCell ref="L24:L27"/>
    <mergeCell ref="C28:C31"/>
    <mergeCell ref="D28:D31"/>
    <mergeCell ref="K28:K30"/>
    <mergeCell ref="B24:B27"/>
    <mergeCell ref="B28:B31"/>
    <mergeCell ref="B40:B43"/>
    <mergeCell ref="B44:B47"/>
    <mergeCell ref="B48:B51"/>
    <mergeCell ref="B52:B55"/>
    <mergeCell ref="L16:L19"/>
    <mergeCell ref="L8:L11"/>
    <mergeCell ref="B8:B11"/>
    <mergeCell ref="B12:B15"/>
    <mergeCell ref="B16:B19"/>
    <mergeCell ref="B20:B23"/>
    <mergeCell ref="B100:B103"/>
    <mergeCell ref="B104:B107"/>
    <mergeCell ref="B32:B35"/>
    <mergeCell ref="B36:B39"/>
    <mergeCell ref="M8:M295"/>
    <mergeCell ref="B304:C304"/>
    <mergeCell ref="C8:C11"/>
    <mergeCell ref="D8:D11"/>
    <mergeCell ref="K8:K10"/>
    <mergeCell ref="K24:K26"/>
    <mergeCell ref="B132:B135"/>
    <mergeCell ref="B136:B139"/>
    <mergeCell ref="B140:B143"/>
    <mergeCell ref="B72:B75"/>
    <mergeCell ref="B76:B79"/>
    <mergeCell ref="B80:B83"/>
    <mergeCell ref="B84:B87"/>
    <mergeCell ref="B88:B91"/>
    <mergeCell ref="B92:B95"/>
    <mergeCell ref="B96:B99"/>
    <mergeCell ref="B164:B167"/>
    <mergeCell ref="B168:B171"/>
    <mergeCell ref="B172:B175"/>
    <mergeCell ref="B176:B179"/>
    <mergeCell ref="B108:B111"/>
    <mergeCell ref="B112:B115"/>
    <mergeCell ref="B116:B119"/>
    <mergeCell ref="B120:B123"/>
    <mergeCell ref="B124:B127"/>
    <mergeCell ref="B128:B131"/>
    <mergeCell ref="B196:B199"/>
    <mergeCell ref="B200:B203"/>
    <mergeCell ref="B204:B207"/>
    <mergeCell ref="B208:B211"/>
    <mergeCell ref="B212:B215"/>
    <mergeCell ref="B144:B147"/>
    <mergeCell ref="B148:B151"/>
    <mergeCell ref="B152:B155"/>
    <mergeCell ref="B156:B159"/>
    <mergeCell ref="B160:B163"/>
    <mergeCell ref="A298:D298"/>
    <mergeCell ref="B216:B219"/>
    <mergeCell ref="B220:B223"/>
    <mergeCell ref="B224:B227"/>
    <mergeCell ref="B228:B231"/>
    <mergeCell ref="B232:B235"/>
    <mergeCell ref="B236:B239"/>
    <mergeCell ref="B240:B243"/>
    <mergeCell ref="B244:B247"/>
    <mergeCell ref="B248:B251"/>
    <mergeCell ref="B260:B263"/>
    <mergeCell ref="B264:B267"/>
    <mergeCell ref="B268:B271"/>
    <mergeCell ref="B272:B275"/>
    <mergeCell ref="B276:B279"/>
    <mergeCell ref="A4:A295"/>
    <mergeCell ref="B180:B183"/>
    <mergeCell ref="B184:B187"/>
    <mergeCell ref="B188:B191"/>
    <mergeCell ref="B192:B195"/>
    <mergeCell ref="J298:L298"/>
    <mergeCell ref="A301:D301"/>
    <mergeCell ref="J301:M301"/>
    <mergeCell ref="B1:N1"/>
    <mergeCell ref="B280:B283"/>
    <mergeCell ref="B284:B287"/>
    <mergeCell ref="B288:B291"/>
    <mergeCell ref="B292:B295"/>
    <mergeCell ref="B252:B255"/>
    <mergeCell ref="B256:B259"/>
  </mergeCells>
  <pageMargins left="0" right="0.11811023622047245" top="0.55118110236220474" bottom="0.55118110236220474" header="0.31496062992125984" footer="0.31496062992125984"/>
  <pageSetup paperSize="9" scale="45" fitToHeight="6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topLeftCell="B1" zoomScale="70" zoomScaleNormal="70" workbookViewId="0">
      <selection activeCell="B44" sqref="B44:B47"/>
    </sheetView>
  </sheetViews>
  <sheetFormatPr defaultRowHeight="15" x14ac:dyDescent="0.25"/>
  <cols>
    <col min="1" max="1" width="27.28515625" style="1308" customWidth="1"/>
    <col min="2" max="2" width="42.285156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23.7109375" style="1308" customWidth="1"/>
    <col min="15" max="16384" width="9.140625" style="1308"/>
  </cols>
  <sheetData>
    <row r="1" spans="1:14" ht="65.25" customHeight="1" x14ac:dyDescent="0.25">
      <c r="B1" s="1363" t="s">
        <v>845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844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5" t="s">
        <v>802</v>
      </c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31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31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31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(J8+J9+J10)/2</f>
        <v>100</v>
      </c>
      <c r="L8" s="1341">
        <f>(K8+K11)/2</f>
        <v>100</v>
      </c>
      <c r="M8" s="1331"/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93.3</v>
      </c>
      <c r="I9" s="1319">
        <v>95.7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/>
      <c r="I10" s="1334"/>
      <c r="J10" s="1319"/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23</v>
      </c>
      <c r="I11" s="1348">
        <v>25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>
        <v>100</v>
      </c>
      <c r="I44" s="1319">
        <v>100</v>
      </c>
      <c r="J44" s="1319">
        <f>IF(I44/H44*100&gt;100,100,I44/H44*100)</f>
        <v>100</v>
      </c>
      <c r="K44" s="1342">
        <f>(J44+J45+J46)/3</f>
        <v>100</v>
      </c>
      <c r="L44" s="1341">
        <f>(K44+K47)/2</f>
        <v>100</v>
      </c>
      <c r="M44" s="1331"/>
      <c r="N44" s="1330"/>
    </row>
    <row r="45" spans="1:14" ht="75.95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>
        <v>100</v>
      </c>
      <c r="I45" s="1319">
        <v>100</v>
      </c>
      <c r="J45" s="1319">
        <f>IF(I45/H45*100&gt;100,100,I45/H45*100)</f>
        <v>100</v>
      </c>
      <c r="K45" s="1340"/>
      <c r="L45" s="1332"/>
      <c r="M45" s="1331"/>
      <c r="N45" s="1330"/>
    </row>
    <row r="46" spans="1:14" ht="120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>
        <v>100</v>
      </c>
      <c r="I46" s="1334">
        <v>100</v>
      </c>
      <c r="J46" s="1319">
        <f>IF(I46/H46*100&gt;100,100,I46/H46*100)</f>
        <v>100</v>
      </c>
      <c r="K46" s="1333"/>
      <c r="L46" s="1332"/>
      <c r="M46" s="1331"/>
      <c r="N46" s="1330"/>
    </row>
    <row r="47" spans="1:14" ht="33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>
        <v>2</v>
      </c>
      <c r="I47" s="1348">
        <v>2</v>
      </c>
      <c r="J47" s="1319">
        <f>IF(I47/H47*100&gt;100,100,I47/H47*100)</f>
        <v>100</v>
      </c>
      <c r="K47" s="1319">
        <f>J47</f>
        <v>100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99.224806201550393</v>
      </c>
      <c r="L56" s="1341">
        <f>(K56+K59)/2</f>
        <v>99.612403100775197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90.3</v>
      </c>
      <c r="I57" s="1319">
        <v>88.2</v>
      </c>
      <c r="J57" s="1319">
        <f>IF(I57/H57*100&gt;100,100,I57/H57*100)</f>
        <v>97.674418604651166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100</v>
      </c>
      <c r="J58" s="1319">
        <f>IF(I58/H58*100&gt;100,100,I58/H58*100)</f>
        <v>100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445</v>
      </c>
      <c r="I59" s="1348">
        <v>445</v>
      </c>
      <c r="J59" s="1319">
        <f>IF(I59/H59*100&gt;100,100,I59/H59*100)</f>
        <v>100</v>
      </c>
      <c r="K59" s="1319">
        <f>J59</f>
        <v>100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(J68+J69+J70)/3</f>
        <v>100</v>
      </c>
      <c r="L68" s="1341">
        <f>(K68+K71)/2</f>
        <v>100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93.5</v>
      </c>
      <c r="I69" s="1319">
        <v>96.8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>
        <v>100</v>
      </c>
      <c r="I70" s="1334">
        <v>100</v>
      </c>
      <c r="J70" s="1319">
        <f>IF(I70/H70*100&gt;100,100,I70/H70*100)</f>
        <v>100</v>
      </c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6</v>
      </c>
      <c r="I71" s="1348">
        <v>6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hidden="1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(J72+J73+J74)/2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hidden="1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>
        <v>100</v>
      </c>
      <c r="I108" s="1319">
        <v>100</v>
      </c>
      <c r="J108" s="1319">
        <f>IF(I108/H108*100&gt;100,100,I108/H108*100)</f>
        <v>100</v>
      </c>
      <c r="K108" s="1342">
        <f>(J108+J109+J110)/3</f>
        <v>100</v>
      </c>
      <c r="L108" s="1341">
        <f>(K108+K111)/2</f>
        <v>100</v>
      </c>
      <c r="M108" s="1331"/>
      <c r="N108" s="1330"/>
    </row>
    <row r="109" spans="1:14" ht="75.95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>
        <v>93.9</v>
      </c>
      <c r="I109" s="1319">
        <v>97</v>
      </c>
      <c r="J109" s="1319">
        <f>IF(I109/H109*100&gt;100,100,I109/H109*100)</f>
        <v>100</v>
      </c>
      <c r="K109" s="1340"/>
      <c r="L109" s="1332"/>
      <c r="M109" s="1331"/>
      <c r="N109" s="1330"/>
    </row>
    <row r="110" spans="1:14" ht="90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>
        <v>100</v>
      </c>
      <c r="I110" s="1334">
        <v>100</v>
      </c>
      <c r="J110" s="1319">
        <f>IF(I110/H110*100&gt;100,100,I110/H110*100)</f>
        <v>100</v>
      </c>
      <c r="K110" s="1333"/>
      <c r="L110" s="1332"/>
      <c r="M110" s="1331"/>
      <c r="N110" s="1330"/>
    </row>
    <row r="111" spans="1:14" ht="33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>
        <v>6</v>
      </c>
      <c r="I111" s="1348">
        <v>6</v>
      </c>
      <c r="J111" s="1319">
        <f>IF(I111/H111*100&gt;100,100,I111/H111*100)</f>
        <v>100</v>
      </c>
      <c r="K111" s="1319">
        <f>J111</f>
        <v>100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100</v>
      </c>
      <c r="L120" s="1341">
        <f>(K120+K123)/2</f>
        <v>100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95.7</v>
      </c>
      <c r="I121" s="1319">
        <v>98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515</v>
      </c>
      <c r="I123" s="1348">
        <v>515</v>
      </c>
      <c r="J123" s="1319">
        <f>IF(I123/H123*100&gt;100,100,I123/H123*100)</f>
        <v>100</v>
      </c>
      <c r="K123" s="1319">
        <f>J123</f>
        <v>100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>
        <v>100</v>
      </c>
      <c r="I132" s="1319">
        <v>100</v>
      </c>
      <c r="J132" s="1319">
        <f>IF(I132/H132*100&gt;100,100,I132/H132*100)</f>
        <v>100</v>
      </c>
      <c r="K132" s="1342">
        <f>(J132+J133+J134)/2</f>
        <v>100</v>
      </c>
      <c r="L132" s="1341">
        <f>(K132+K135)/2</f>
        <v>100</v>
      </c>
      <c r="M132" s="1331"/>
      <c r="N132" s="1330"/>
    </row>
    <row r="133" spans="1:14" ht="75.95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>
        <v>100</v>
      </c>
      <c r="I133" s="1319">
        <v>100</v>
      </c>
      <c r="J133" s="1319">
        <f>IF(I133/H133*100&gt;100,100,I133/H133*100)</f>
        <v>100</v>
      </c>
      <c r="K133" s="1340"/>
      <c r="L133" s="1332"/>
      <c r="M133" s="1331"/>
      <c r="N133" s="1330"/>
    </row>
    <row r="134" spans="1:14" ht="90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>
        <v>1</v>
      </c>
      <c r="I135" s="1348">
        <v>1</v>
      </c>
      <c r="J135" s="1319">
        <f>IF(I135/H135*100&gt;100,100,I135/H135*100)</f>
        <v>100</v>
      </c>
      <c r="K135" s="1319">
        <f>J135</f>
        <v>100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hidden="1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(J140+J141+J142)/3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80.099999999999994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 t="e">
        <f>IF(I142/H142*100&gt;100,100,I142/H142*100)</f>
        <v>#DIV/0!</v>
      </c>
      <c r="K142" s="1333"/>
      <c r="L142" s="1332"/>
      <c r="M142" s="1331"/>
      <c r="N142" s="1330"/>
    </row>
    <row r="143" spans="1:14" ht="33" hidden="1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hidden="1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(J180+J181+J182)/3</f>
        <v>#DIV/0!</v>
      </c>
      <c r="L180" s="1341" t="e">
        <f>(K180+K183)/2</f>
        <v>#DIV/0!</v>
      </c>
      <c r="M180" s="1331"/>
      <c r="N180" s="1330"/>
    </row>
    <row r="181" spans="1:14" ht="75.95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 t="e">
        <f>IF(I182/H182*100&gt;100,100,I182/H182*100)</f>
        <v>#DIV/0!</v>
      </c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99.399999999999991</v>
      </c>
      <c r="L192" s="1341">
        <f>(K192+K195)/2</f>
        <v>99.699999999999989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98.2</v>
      </c>
      <c r="J194" s="1319">
        <f>IF(I194/H194*100&gt;100,100,I194/H194*100)</f>
        <v>98.2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137</v>
      </c>
      <c r="I195" s="1348">
        <v>139</v>
      </c>
      <c r="J195" s="1319">
        <f>IF(I195/H195*100&gt;100,100,I195/H195*100)</f>
        <v>100</v>
      </c>
      <c r="K195" s="1319">
        <f>J195</f>
        <v>100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>
        <v>4.5</v>
      </c>
      <c r="I268" s="1319">
        <v>4.5</v>
      </c>
      <c r="J268" s="1319">
        <f>IF(I268/H268*100&gt;100,100,I268/H268*100)</f>
        <v>100</v>
      </c>
      <c r="K268" s="1342">
        <f>(J268+J269+J270)/3</f>
        <v>98.666666666666671</v>
      </c>
      <c r="L268" s="1341">
        <f>(K268+K271)/2</f>
        <v>98.051282051282044</v>
      </c>
      <c r="M268" s="1331"/>
      <c r="N268" s="1330"/>
    </row>
    <row r="269" spans="1:14" ht="80.099999999999994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>
        <v>50</v>
      </c>
      <c r="I269" s="1319">
        <v>48</v>
      </c>
      <c r="J269" s="1319">
        <f>IF(I269/H269*100&gt;100,100,I269/H269*100)</f>
        <v>96</v>
      </c>
      <c r="K269" s="1340"/>
      <c r="L269" s="1332"/>
      <c r="M269" s="1331"/>
      <c r="N269" s="1330"/>
    </row>
    <row r="270" spans="1:14" ht="80.099999999999994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>
        <v>100</v>
      </c>
      <c r="I270" s="1334">
        <v>100</v>
      </c>
      <c r="J270" s="1319">
        <f>IF(I270/H270*100&gt;100,100,I270/H270*100)</f>
        <v>100</v>
      </c>
      <c r="K270" s="1333"/>
      <c r="L270" s="1332"/>
      <c r="M270" s="1331"/>
      <c r="N270" s="1330"/>
    </row>
    <row r="271" spans="1:14" ht="33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>
        <v>3744</v>
      </c>
      <c r="I271" s="1322">
        <v>3648</v>
      </c>
      <c r="J271" s="1319">
        <f>IF(I271/H271*100&gt;100,100,I271/H271*100)</f>
        <v>97.435897435897431</v>
      </c>
      <c r="K271" s="1319">
        <f>J271</f>
        <v>97.435897435897431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hidden="1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/>
      <c r="I276" s="1319"/>
      <c r="J276" s="1319" t="e">
        <f>IF(I276/H276*100&gt;100,100,I276/H276*100)</f>
        <v>#DIV/0!</v>
      </c>
      <c r="K276" s="1342" t="e">
        <f>(J276+J277+J278)/3</f>
        <v>#DIV/0!</v>
      </c>
      <c r="L276" s="1341" t="e">
        <f>(K276+K279)/2</f>
        <v>#DIV/0!</v>
      </c>
      <c r="M276" s="1331"/>
      <c r="N276" s="1330"/>
    </row>
    <row r="277" spans="1:14" ht="80.099999999999994" hidden="1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/>
      <c r="I277" s="1319"/>
      <c r="J277" s="1319" t="e">
        <f>IF(I277/H277*100&gt;100,100,I277/H277*100)</f>
        <v>#DIV/0!</v>
      </c>
      <c r="K277" s="1340"/>
      <c r="L277" s="1332"/>
      <c r="M277" s="1331"/>
      <c r="N277" s="1330"/>
    </row>
    <row r="278" spans="1:14" ht="80.099999999999994" hidden="1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/>
      <c r="I278" s="1334"/>
      <c r="J278" s="1319" t="e">
        <f>IF(I278/H278*100&gt;100,100,I278/H278*100)</f>
        <v>#DIV/0!</v>
      </c>
      <c r="K278" s="1333"/>
      <c r="L278" s="1332"/>
      <c r="M278" s="1331"/>
      <c r="N278" s="1330"/>
    </row>
    <row r="279" spans="1:14" ht="33" hidden="1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/>
      <c r="I279" s="1322"/>
      <c r="J279" s="1319" t="e">
        <f>IF(I279/H279*100&gt;100,100,I279/H279*100)</f>
        <v>#DIV/0!</v>
      </c>
      <c r="K279" s="1319" t="e">
        <f>J279</f>
        <v>#DIV/0!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5.4</v>
      </c>
      <c r="I280" s="1319">
        <v>5.3</v>
      </c>
      <c r="J280" s="1319">
        <f>IF(I280/H280*100&gt;100,100,I280/H280*100)</f>
        <v>98.148148148148138</v>
      </c>
      <c r="K280" s="1342">
        <f>(J280+J281+J282)/3</f>
        <v>93.099887766554431</v>
      </c>
      <c r="L280" s="1341">
        <f>(K280+K283)/2</f>
        <v>96.549943883277223</v>
      </c>
      <c r="M280" s="1331"/>
      <c r="N280" s="1330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60</v>
      </c>
      <c r="I281" s="1319">
        <v>59.6</v>
      </c>
      <c r="J281" s="1319">
        <f>IF(I281/H281*100&gt;100,100,I281/H281*100)</f>
        <v>99.333333333333343</v>
      </c>
      <c r="K281" s="1340"/>
      <c r="L281" s="1332"/>
      <c r="M281" s="1331"/>
      <c r="N281" s="1330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40.700000000000003</v>
      </c>
      <c r="I282" s="1334">
        <v>33.299999999999997</v>
      </c>
      <c r="J282" s="1319">
        <f>IF(I282/H282*100&gt;100,100,I282/H282*100)</f>
        <v>81.818181818181799</v>
      </c>
      <c r="K282" s="1333"/>
      <c r="L282" s="1332"/>
      <c r="M282" s="1331"/>
      <c r="N282" s="1330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4080</v>
      </c>
      <c r="I283" s="1322">
        <v>4095</v>
      </c>
      <c r="J283" s="1319">
        <f>IF(I283/H283*100&gt;100,100,I283/H283*100)</f>
        <v>100</v>
      </c>
      <c r="K283" s="1319">
        <f>J283</f>
        <v>100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>
        <v>3.2</v>
      </c>
      <c r="I288" s="1319">
        <v>3.2</v>
      </c>
      <c r="J288" s="1319">
        <f>IF(I288/H288*100&gt;100,100,I288/H288*100)</f>
        <v>100</v>
      </c>
      <c r="K288" s="1342">
        <f>(J288+J289+J290)/3</f>
        <v>100</v>
      </c>
      <c r="L288" s="1341">
        <f>(K288+K291)/2</f>
        <v>99.5</v>
      </c>
      <c r="M288" s="1331"/>
      <c r="N288" s="1330"/>
    </row>
    <row r="289" spans="1:14" ht="80.099999999999994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>
        <v>50</v>
      </c>
      <c r="I289" s="1319">
        <v>51.4</v>
      </c>
      <c r="J289" s="1319">
        <f>IF(I289/H289*100&gt;100,100,I289/H289*100)</f>
        <v>100</v>
      </c>
      <c r="K289" s="1340"/>
      <c r="L289" s="1332"/>
      <c r="M289" s="1331"/>
      <c r="N289" s="1330"/>
    </row>
    <row r="290" spans="1:14" ht="80.099999999999994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>
        <v>100</v>
      </c>
      <c r="I290" s="1334">
        <v>100</v>
      </c>
      <c r="J290" s="1319">
        <f>IF(I290/H290*100&gt;100,100,I290/H290*100)</f>
        <v>100</v>
      </c>
      <c r="K290" s="1333"/>
      <c r="L290" s="1332"/>
      <c r="M290" s="1331"/>
      <c r="N290" s="1330"/>
    </row>
    <row r="291" spans="1:14" ht="27.75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>
        <v>3000</v>
      </c>
      <c r="I291" s="1322">
        <v>2970</v>
      </c>
      <c r="J291" s="1319">
        <f>IF(I291/H291*100&gt;100,100,I291/H291*100)</f>
        <v>99</v>
      </c>
      <c r="K291" s="1319">
        <f>J291</f>
        <v>99</v>
      </c>
      <c r="L291" s="1321"/>
      <c r="M291" s="1331"/>
      <c r="N291" s="1319"/>
    </row>
    <row r="292" spans="1:14" ht="80.099999999999994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>
        <v>11.3</v>
      </c>
      <c r="I292" s="1319">
        <v>11.3</v>
      </c>
      <c r="J292" s="1319">
        <f>IF(I292/H292*100&gt;100,100,I292/H292*100)</f>
        <v>100</v>
      </c>
      <c r="K292" s="1342">
        <f>(J292+J293+J294)/3</f>
        <v>98.517200474495851</v>
      </c>
      <c r="L292" s="1341">
        <f>(K292+K295)/2</f>
        <v>99.258600237247919</v>
      </c>
      <c r="M292" s="1331"/>
      <c r="N292" s="1330"/>
    </row>
    <row r="293" spans="1:14" ht="80.099999999999994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>
        <v>56.2</v>
      </c>
      <c r="I293" s="1319">
        <v>53.7</v>
      </c>
      <c r="J293" s="1319">
        <f>IF(I293/H293*100&gt;100,100,I293/H293*100)</f>
        <v>95.55160142348754</v>
      </c>
      <c r="K293" s="1340"/>
      <c r="L293" s="1332"/>
      <c r="M293" s="1331"/>
      <c r="N293" s="1330"/>
    </row>
    <row r="294" spans="1:14" ht="80.099999999999994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>
        <v>100</v>
      </c>
      <c r="I294" s="1334">
        <v>100</v>
      </c>
      <c r="J294" s="1319">
        <f>IF(I294/H294*100&gt;100,100,I294/H294*100)</f>
        <v>100</v>
      </c>
      <c r="K294" s="1333"/>
      <c r="L294" s="1332"/>
      <c r="M294" s="1331"/>
      <c r="N294" s="1330"/>
    </row>
    <row r="295" spans="1:14" ht="43.5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>
        <v>12996</v>
      </c>
      <c r="I295" s="1322">
        <v>13011</v>
      </c>
      <c r="J295" s="1319">
        <f>IF(I295/H295*100&gt;100,100,I295/H295*100)</f>
        <v>100</v>
      </c>
      <c r="K295" s="1319">
        <f>J295</f>
        <v>100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H3:L3"/>
  <mergeCells count="373">
    <mergeCell ref="B4:B7"/>
    <mergeCell ref="C4:C7"/>
    <mergeCell ref="D4:D7"/>
    <mergeCell ref="D12:D15"/>
    <mergeCell ref="D24:D27"/>
    <mergeCell ref="B16:B19"/>
    <mergeCell ref="C16:C19"/>
    <mergeCell ref="C20:C23"/>
    <mergeCell ref="B24:B27"/>
    <mergeCell ref="C24:C27"/>
    <mergeCell ref="L32:L35"/>
    <mergeCell ref="L24:L27"/>
    <mergeCell ref="K24:K26"/>
    <mergeCell ref="L28:L31"/>
    <mergeCell ref="B20:B23"/>
    <mergeCell ref="D272:D275"/>
    <mergeCell ref="D32:D35"/>
    <mergeCell ref="K12:K14"/>
    <mergeCell ref="L12:L15"/>
    <mergeCell ref="D20:D23"/>
    <mergeCell ref="K20:K22"/>
    <mergeCell ref="L20:L23"/>
    <mergeCell ref="L4:L7"/>
    <mergeCell ref="D16:D19"/>
    <mergeCell ref="K16:K18"/>
    <mergeCell ref="L16:L19"/>
    <mergeCell ref="B1:N1"/>
    <mergeCell ref="B8:B11"/>
    <mergeCell ref="C8:C11"/>
    <mergeCell ref="D8:D11"/>
    <mergeCell ref="K8:K10"/>
    <mergeCell ref="L8:L11"/>
    <mergeCell ref="K4:K6"/>
    <mergeCell ref="M4:M295"/>
    <mergeCell ref="B12:B15"/>
    <mergeCell ref="C12:C15"/>
    <mergeCell ref="L48:L51"/>
    <mergeCell ref="B36:B39"/>
    <mergeCell ref="C36:C39"/>
    <mergeCell ref="D36:D39"/>
    <mergeCell ref="K36:K38"/>
    <mergeCell ref="L36:L39"/>
    <mergeCell ref="B40:B43"/>
    <mergeCell ref="C40:C43"/>
    <mergeCell ref="L40:L43"/>
    <mergeCell ref="D40:D43"/>
    <mergeCell ref="K40:K42"/>
    <mergeCell ref="B28:B31"/>
    <mergeCell ref="C28:C31"/>
    <mergeCell ref="D28:D31"/>
    <mergeCell ref="K28:K30"/>
    <mergeCell ref="B32:B35"/>
    <mergeCell ref="C32:C35"/>
    <mergeCell ref="K32:K34"/>
    <mergeCell ref="L56:L59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64:L67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K260:K262"/>
    <mergeCell ref="K280:K282"/>
    <mergeCell ref="B272:B275"/>
    <mergeCell ref="C264:C267"/>
    <mergeCell ref="B284:B287"/>
    <mergeCell ref="C272:C275"/>
    <mergeCell ref="L284:L287"/>
    <mergeCell ref="L260:L263"/>
    <mergeCell ref="L280:L283"/>
    <mergeCell ref="B268:B271"/>
    <mergeCell ref="C268:C271"/>
    <mergeCell ref="D268:D271"/>
    <mergeCell ref="K268:K270"/>
    <mergeCell ref="L268:L271"/>
    <mergeCell ref="L272:L275"/>
    <mergeCell ref="D260:D263"/>
    <mergeCell ref="K284:K286"/>
    <mergeCell ref="D264:D267"/>
    <mergeCell ref="K264:K266"/>
    <mergeCell ref="B264:B267"/>
    <mergeCell ref="K272:K274"/>
    <mergeCell ref="C284:C287"/>
    <mergeCell ref="D284:D287"/>
    <mergeCell ref="B304:C304"/>
    <mergeCell ref="B292:B295"/>
    <mergeCell ref="C292:C295"/>
    <mergeCell ref="D292:D295"/>
    <mergeCell ref="A298:D298"/>
    <mergeCell ref="A4:A295"/>
    <mergeCell ref="D280:D283"/>
    <mergeCell ref="B260:B263"/>
    <mergeCell ref="C260:C263"/>
    <mergeCell ref="C280:C283"/>
    <mergeCell ref="B276:B279"/>
    <mergeCell ref="C276:C279"/>
    <mergeCell ref="D276:D279"/>
    <mergeCell ref="K276:K278"/>
    <mergeCell ref="L276:L279"/>
    <mergeCell ref="B280:B283"/>
    <mergeCell ref="J298:L298"/>
    <mergeCell ref="A301:D301"/>
    <mergeCell ref="J301:M301"/>
    <mergeCell ref="L292:L295"/>
    <mergeCell ref="B288:B291"/>
    <mergeCell ref="C288:C291"/>
    <mergeCell ref="D288:D291"/>
    <mergeCell ref="K288:K290"/>
    <mergeCell ref="K292:K294"/>
    <mergeCell ref="L288:L291"/>
  </mergeCells>
  <pageMargins left="0" right="0.11811023622047245" top="0.55118110236220474" bottom="0.35433070866141736" header="0.31496062992125984" footer="0.31496062992125984"/>
  <pageSetup paperSize="9" scale="45" fitToHeight="6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19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7" style="1308" customWidth="1"/>
    <col min="2" max="2" width="34.425781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37.85546875" style="1308" customWidth="1"/>
    <col min="15" max="16384" width="9.140625" style="1308"/>
  </cols>
  <sheetData>
    <row r="1" spans="1:14" ht="65.25" customHeight="1" x14ac:dyDescent="0.25">
      <c r="B1" s="1363" t="s">
        <v>849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95" customHeight="1" x14ac:dyDescent="0.25">
      <c r="A4" s="1366" t="s">
        <v>848</v>
      </c>
      <c r="B4" s="1393" t="s">
        <v>318</v>
      </c>
      <c r="C4" s="1327" t="s">
        <v>846</v>
      </c>
      <c r="D4" s="1387" t="s">
        <v>137</v>
      </c>
      <c r="E4" s="1337" t="s">
        <v>138</v>
      </c>
      <c r="F4" s="1336" t="s">
        <v>312</v>
      </c>
      <c r="G4" s="1335" t="s">
        <v>140</v>
      </c>
      <c r="H4" s="1334">
        <v>10</v>
      </c>
      <c r="I4" s="1319">
        <v>8.8000000000000007</v>
      </c>
      <c r="J4" s="1319">
        <f>IF(H4/I4*100&gt;100,100,H4/I4*100)</f>
        <v>100</v>
      </c>
      <c r="K4" s="1386">
        <f>(J4+J5+J6)/3</f>
        <v>100</v>
      </c>
      <c r="L4" s="1385">
        <f>(K4+K7)/2</f>
        <v>93.243243243243242</v>
      </c>
      <c r="M4" s="1355" t="s">
        <v>802</v>
      </c>
      <c r="N4" s="1356"/>
    </row>
    <row r="5" spans="1:14" ht="75.95" customHeight="1" x14ac:dyDescent="0.25">
      <c r="A5" s="1365"/>
      <c r="B5" s="1391"/>
      <c r="C5" s="1327"/>
      <c r="D5" s="1381"/>
      <c r="E5" s="1337" t="s">
        <v>138</v>
      </c>
      <c r="F5" s="1349" t="s">
        <v>385</v>
      </c>
      <c r="G5" s="1335" t="s">
        <v>140</v>
      </c>
      <c r="H5" s="1334">
        <v>100</v>
      </c>
      <c r="I5" s="1319">
        <v>100</v>
      </c>
      <c r="J5" s="1319">
        <f>IF(I5/H5*100&gt;100,100,I5/H5*100)</f>
        <v>100</v>
      </c>
      <c r="K5" s="1383"/>
      <c r="L5" s="1379"/>
      <c r="M5" s="1331"/>
      <c r="N5" s="1356"/>
    </row>
    <row r="6" spans="1:14" ht="75.95" customHeight="1" x14ac:dyDescent="0.25">
      <c r="A6" s="1365"/>
      <c r="B6" s="1391"/>
      <c r="C6" s="1327"/>
      <c r="D6" s="1381"/>
      <c r="E6" s="1337" t="s">
        <v>138</v>
      </c>
      <c r="F6" s="1390" t="s">
        <v>625</v>
      </c>
      <c r="G6" s="1335" t="s">
        <v>140</v>
      </c>
      <c r="H6" s="1334">
        <v>50</v>
      </c>
      <c r="I6" s="1334">
        <v>70</v>
      </c>
      <c r="J6" s="1319">
        <f>IF(I6/H6*100&gt;100,100,I6/H6*100)</f>
        <v>100</v>
      </c>
      <c r="K6" s="1383"/>
      <c r="L6" s="1379"/>
      <c r="M6" s="1331"/>
      <c r="N6" s="1356"/>
    </row>
    <row r="7" spans="1:14" ht="28.5" customHeight="1" x14ac:dyDescent="0.25">
      <c r="A7" s="1365"/>
      <c r="B7" s="1389"/>
      <c r="C7" s="1327"/>
      <c r="D7" s="1381"/>
      <c r="E7" s="1337" t="s">
        <v>144</v>
      </c>
      <c r="F7" s="1324" t="s">
        <v>6</v>
      </c>
      <c r="G7" s="1335" t="s">
        <v>266</v>
      </c>
      <c r="H7" s="1322">
        <v>37</v>
      </c>
      <c r="I7" s="1380">
        <v>32</v>
      </c>
      <c r="J7" s="1319">
        <f>IF(I7/H7*100&gt;100,100,I7/H7*100)</f>
        <v>86.486486486486484</v>
      </c>
      <c r="K7" s="1319">
        <f>J7</f>
        <v>86.486486486486484</v>
      </c>
      <c r="L7" s="1379"/>
      <c r="M7" s="1331"/>
      <c r="N7" s="1356"/>
    </row>
    <row r="8" spans="1:14" ht="75.95" customHeight="1" x14ac:dyDescent="0.25">
      <c r="A8" s="1365"/>
      <c r="B8" s="1393" t="s">
        <v>319</v>
      </c>
      <c r="C8" s="1327" t="s">
        <v>818</v>
      </c>
      <c r="D8" s="1387" t="s">
        <v>137</v>
      </c>
      <c r="E8" s="1337" t="s">
        <v>138</v>
      </c>
      <c r="F8" s="1336" t="s">
        <v>312</v>
      </c>
      <c r="G8" s="1335" t="s">
        <v>140</v>
      </c>
      <c r="H8" s="1334">
        <v>10</v>
      </c>
      <c r="I8" s="1319">
        <v>9.4</v>
      </c>
      <c r="J8" s="1319">
        <f>IF(H8/I8*100&gt;100,100,H8/I8*100)</f>
        <v>100</v>
      </c>
      <c r="K8" s="1386">
        <f>(J8+J9+J10)/3</f>
        <v>100</v>
      </c>
      <c r="L8" s="1385">
        <f>(K8+K11)/2</f>
        <v>98.178807947019862</v>
      </c>
      <c r="M8" s="1331"/>
      <c r="N8" s="1356"/>
    </row>
    <row r="9" spans="1:14" ht="75.95" customHeight="1" x14ac:dyDescent="0.25">
      <c r="A9" s="1365"/>
      <c r="B9" s="1391"/>
      <c r="C9" s="1327"/>
      <c r="D9" s="1381"/>
      <c r="E9" s="1337" t="s">
        <v>138</v>
      </c>
      <c r="F9" s="1349" t="s">
        <v>385</v>
      </c>
      <c r="G9" s="1335" t="s">
        <v>140</v>
      </c>
      <c r="H9" s="1334">
        <v>100</v>
      </c>
      <c r="I9" s="1319">
        <v>100</v>
      </c>
      <c r="J9" s="1319">
        <f>IF(I9/H9*100&gt;100,100,I9/H9*100)</f>
        <v>100</v>
      </c>
      <c r="K9" s="1383"/>
      <c r="L9" s="1379"/>
      <c r="M9" s="1331"/>
      <c r="N9" s="1356"/>
    </row>
    <row r="10" spans="1:14" ht="75.95" customHeight="1" x14ac:dyDescent="0.25">
      <c r="A10" s="1365"/>
      <c r="B10" s="1391"/>
      <c r="C10" s="1327"/>
      <c r="D10" s="1381"/>
      <c r="E10" s="1337" t="s">
        <v>138</v>
      </c>
      <c r="F10" s="1390" t="s">
        <v>625</v>
      </c>
      <c r="G10" s="1335" t="s">
        <v>140</v>
      </c>
      <c r="H10" s="1334">
        <v>50</v>
      </c>
      <c r="I10" s="1334">
        <v>54.2</v>
      </c>
      <c r="J10" s="1319">
        <f>IF(I10/H10*100&gt;100,100,I10/H10*100)</f>
        <v>100</v>
      </c>
      <c r="K10" s="1383"/>
      <c r="L10" s="1379"/>
      <c r="M10" s="1331"/>
      <c r="N10" s="1356"/>
    </row>
    <row r="11" spans="1:14" ht="36" customHeight="1" x14ac:dyDescent="0.25">
      <c r="A11" s="1365"/>
      <c r="B11" s="1389"/>
      <c r="C11" s="1327"/>
      <c r="D11" s="1381"/>
      <c r="E11" s="1337" t="s">
        <v>144</v>
      </c>
      <c r="F11" s="1324" t="s">
        <v>6</v>
      </c>
      <c r="G11" s="1335" t="s">
        <v>266</v>
      </c>
      <c r="H11" s="1380">
        <v>302</v>
      </c>
      <c r="I11" s="1380">
        <v>291</v>
      </c>
      <c r="J11" s="1319">
        <f>IF(I11/H11*100&gt;100,100,I11/H11*100)</f>
        <v>96.357615894039739</v>
      </c>
      <c r="K11" s="1319">
        <f>J11</f>
        <v>96.357615894039739</v>
      </c>
      <c r="L11" s="1379"/>
      <c r="M11" s="1331"/>
      <c r="N11" s="1356"/>
    </row>
    <row r="12" spans="1:14" ht="75.95" hidden="1" customHeight="1" x14ac:dyDescent="0.25">
      <c r="A12" s="1365"/>
      <c r="B12" s="1403"/>
      <c r="C12" s="1358"/>
      <c r="D12" s="1356"/>
      <c r="E12" s="1358"/>
      <c r="F12" s="1356"/>
      <c r="G12" s="1358"/>
      <c r="H12" s="1356"/>
      <c r="I12" s="1358"/>
      <c r="J12" s="1356"/>
      <c r="K12" s="1356"/>
      <c r="L12" s="1359"/>
      <c r="M12" s="1331"/>
      <c r="N12" s="1356"/>
    </row>
    <row r="13" spans="1:14" ht="75.95" hidden="1" customHeight="1" x14ac:dyDescent="0.25">
      <c r="A13" s="1365"/>
      <c r="B13" s="1403"/>
      <c r="C13" s="1358"/>
      <c r="D13" s="1356"/>
      <c r="E13" s="1358"/>
      <c r="F13" s="1356"/>
      <c r="G13" s="1358"/>
      <c r="H13" s="1356"/>
      <c r="I13" s="1358"/>
      <c r="J13" s="1356"/>
      <c r="K13" s="1356"/>
      <c r="L13" s="1359"/>
      <c r="M13" s="1331"/>
      <c r="N13" s="1356"/>
    </row>
    <row r="14" spans="1:14" ht="75.95" hidden="1" customHeight="1" x14ac:dyDescent="0.25">
      <c r="A14" s="1365"/>
      <c r="B14" s="1403"/>
      <c r="C14" s="1358"/>
      <c r="D14" s="1356"/>
      <c r="E14" s="1358"/>
      <c r="F14" s="1356"/>
      <c r="G14" s="1358"/>
      <c r="H14" s="1356"/>
      <c r="I14" s="1358"/>
      <c r="J14" s="1356"/>
      <c r="K14" s="1356"/>
      <c r="L14" s="1359"/>
      <c r="M14" s="1331"/>
      <c r="N14" s="1356"/>
    </row>
    <row r="15" spans="1:14" ht="75.95" hidden="1" customHeight="1" x14ac:dyDescent="0.25">
      <c r="A15" s="1365"/>
      <c r="B15" s="1403"/>
      <c r="C15" s="1358"/>
      <c r="D15" s="1356"/>
      <c r="E15" s="1358"/>
      <c r="F15" s="1356"/>
      <c r="G15" s="1358"/>
      <c r="H15" s="1356"/>
      <c r="I15" s="1358"/>
      <c r="J15" s="1356"/>
      <c r="K15" s="1356"/>
      <c r="L15" s="1359"/>
      <c r="M15" s="1331"/>
      <c r="N15" s="1356"/>
    </row>
    <row r="16" spans="1:14" ht="75.95" customHeight="1" x14ac:dyDescent="0.25">
      <c r="A16" s="1365"/>
      <c r="B16" s="1388" t="s">
        <v>323</v>
      </c>
      <c r="C16" s="1327" t="s">
        <v>816</v>
      </c>
      <c r="D16" s="1387" t="s">
        <v>137</v>
      </c>
      <c r="E16" s="1337" t="s">
        <v>138</v>
      </c>
      <c r="F16" s="1349" t="s">
        <v>385</v>
      </c>
      <c r="G16" s="1335" t="s">
        <v>140</v>
      </c>
      <c r="H16" s="1334">
        <v>100</v>
      </c>
      <c r="I16" s="1319">
        <v>100</v>
      </c>
      <c r="J16" s="1319">
        <f>IF(I16/H16*100&gt;100,100,I16/H16*100)</f>
        <v>100</v>
      </c>
      <c r="K16" s="1386">
        <f>(J16+J17+J18)/3</f>
        <v>100</v>
      </c>
      <c r="L16" s="1385">
        <f>(K16+K19)/2</f>
        <v>98.525073746312685</v>
      </c>
      <c r="M16" s="1331"/>
      <c r="N16" s="1356"/>
    </row>
    <row r="17" spans="1:14" ht="75.95" customHeight="1" x14ac:dyDescent="0.25">
      <c r="A17" s="1365"/>
      <c r="B17" s="1384"/>
      <c r="C17" s="1327"/>
      <c r="D17" s="1381"/>
      <c r="E17" s="1337" t="s">
        <v>138</v>
      </c>
      <c r="F17" s="1336" t="s">
        <v>312</v>
      </c>
      <c r="G17" s="1335" t="s">
        <v>140</v>
      </c>
      <c r="H17" s="1334">
        <v>10</v>
      </c>
      <c r="I17" s="1319">
        <v>9.4</v>
      </c>
      <c r="J17" s="1319">
        <f>IF(H17/I17*100&gt;100,100,H17/I17*100)</f>
        <v>100</v>
      </c>
      <c r="K17" s="1383"/>
      <c r="L17" s="1379"/>
      <c r="M17" s="1331"/>
      <c r="N17" s="1356"/>
    </row>
    <row r="18" spans="1:14" ht="75.95" customHeight="1" x14ac:dyDescent="0.25">
      <c r="A18" s="1365"/>
      <c r="B18" s="1384"/>
      <c r="C18" s="1327"/>
      <c r="D18" s="1381"/>
      <c r="E18" s="1337" t="s">
        <v>138</v>
      </c>
      <c r="F18" s="1349" t="s">
        <v>436</v>
      </c>
      <c r="G18" s="1335" t="s">
        <v>140</v>
      </c>
      <c r="H18" s="1334">
        <v>100</v>
      </c>
      <c r="I18" s="1319">
        <v>100</v>
      </c>
      <c r="J18" s="1319">
        <f>IF(I18/H18*100&gt;100,100,I18/H18*100)</f>
        <v>100</v>
      </c>
      <c r="K18" s="1383"/>
      <c r="L18" s="1379"/>
      <c r="M18" s="1331"/>
      <c r="N18" s="1356"/>
    </row>
    <row r="19" spans="1:14" ht="38.25" customHeight="1" x14ac:dyDescent="0.25">
      <c r="A19" s="1365"/>
      <c r="B19" s="1382"/>
      <c r="C19" s="1327"/>
      <c r="D19" s="1381"/>
      <c r="E19" s="1337" t="s">
        <v>144</v>
      </c>
      <c r="F19" s="1324" t="s">
        <v>6</v>
      </c>
      <c r="G19" s="1335" t="s">
        <v>266</v>
      </c>
      <c r="H19" s="1380">
        <v>339</v>
      </c>
      <c r="I19" s="1380">
        <v>329</v>
      </c>
      <c r="J19" s="1319">
        <f>IF(I19/H19*100&gt;100,100,I19/H19*100)</f>
        <v>97.050147492625371</v>
      </c>
      <c r="K19" s="1319">
        <f>J19</f>
        <v>97.050147492625371</v>
      </c>
      <c r="L19" s="1379"/>
      <c r="M19" s="1331"/>
      <c r="N19" s="1356"/>
    </row>
    <row r="20" spans="1:14" ht="75.75" hidden="1" customHeight="1" x14ac:dyDescent="0.25">
      <c r="A20" s="1365"/>
      <c r="B20" s="1344" t="s">
        <v>8</v>
      </c>
      <c r="C20" s="1327" t="s">
        <v>804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(J20+J21+J22)/3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 t="e">
        <f>IF(I22/H22*100&gt;100,100,I22/H22*100)</f>
        <v>#DIV/0!</v>
      </c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75" customHeight="1" x14ac:dyDescent="0.25">
      <c r="A24" s="1365"/>
      <c r="B24" s="1344" t="s">
        <v>159</v>
      </c>
      <c r="C24" s="1327" t="s">
        <v>803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>
        <v>100</v>
      </c>
      <c r="I24" s="1319">
        <v>100</v>
      </c>
      <c r="J24" s="1319">
        <f>IF(I24/H24*100&gt;100,100,I24/H24*100)</f>
        <v>100</v>
      </c>
      <c r="K24" s="1342">
        <f>(J24+J25+J26)/3</f>
        <v>100</v>
      </c>
      <c r="L24" s="1341">
        <f>(K24+K27)/2</f>
        <v>100</v>
      </c>
      <c r="M24" s="1331"/>
      <c r="N24" s="1330"/>
    </row>
    <row r="25" spans="1:14" ht="75.95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>
        <v>66.7</v>
      </c>
      <c r="I25" s="1319">
        <v>71.400000000000006</v>
      </c>
      <c r="J25" s="1319">
        <f>IF(I25/H25*100&gt;100,100,I25/H25*100)</f>
        <v>100</v>
      </c>
      <c r="K25" s="1340"/>
      <c r="L25" s="1332"/>
      <c r="M25" s="1331"/>
      <c r="N25" s="1330"/>
    </row>
    <row r="26" spans="1:14" ht="120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>
        <v>100</v>
      </c>
      <c r="I26" s="1334">
        <v>100</v>
      </c>
      <c r="J26" s="1319">
        <f>IF(I26/H26*100&gt;100,100,I26/H26*100)</f>
        <v>100</v>
      </c>
      <c r="K26" s="1333"/>
      <c r="L26" s="1332"/>
      <c r="M26" s="1331"/>
      <c r="N26" s="1330"/>
    </row>
    <row r="27" spans="1:14" ht="33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>
        <v>37</v>
      </c>
      <c r="I27" s="1348">
        <v>42</v>
      </c>
      <c r="J27" s="1319">
        <f>IF(I27/H27*100&gt;100,100,I27/H27*100)</f>
        <v>100</v>
      </c>
      <c r="K27" s="1319">
        <f>J27</f>
        <v>100</v>
      </c>
      <c r="L27" s="1321"/>
      <c r="M27" s="1331"/>
      <c r="N27" s="1319"/>
    </row>
    <row r="28" spans="1:14" ht="75.95" customHeight="1" x14ac:dyDescent="0.25">
      <c r="A28" s="1365"/>
      <c r="B28" s="1344" t="s">
        <v>161</v>
      </c>
      <c r="C28" s="1327" t="s">
        <v>801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>
        <v>100</v>
      </c>
      <c r="I28" s="1319">
        <v>100</v>
      </c>
      <c r="J28" s="1319">
        <f>IF(I28/H28*100&gt;100,100,I28/H28*100)</f>
        <v>100</v>
      </c>
      <c r="K28" s="1342">
        <f>(J28+J29+J30)/2</f>
        <v>100</v>
      </c>
      <c r="L28" s="1341">
        <f>(K28+K31)/2</f>
        <v>100</v>
      </c>
      <c r="M28" s="1331"/>
      <c r="N28" s="1330"/>
    </row>
    <row r="29" spans="1:14" ht="75.95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>
        <v>100</v>
      </c>
      <c r="I29" s="1319">
        <v>100</v>
      </c>
      <c r="J29" s="1319">
        <f>IF(I29/H29*100&gt;100,100,I29/H29*100)</f>
        <v>100</v>
      </c>
      <c r="K29" s="1340"/>
      <c r="L29" s="1332"/>
      <c r="M29" s="1331"/>
      <c r="N29" s="1330"/>
    </row>
    <row r="30" spans="1:14" ht="120" customHeight="1" x14ac:dyDescent="0.25">
      <c r="A30" s="1365"/>
      <c r="B30" s="1339"/>
      <c r="C30" s="1327"/>
      <c r="D30" s="1338"/>
      <c r="E30" s="1337" t="s">
        <v>138</v>
      </c>
      <c r="F30" s="1354" t="s">
        <v>787</v>
      </c>
      <c r="G30" s="1335" t="s">
        <v>140</v>
      </c>
      <c r="H30" s="1334"/>
      <c r="I30" s="1334"/>
      <c r="J30" s="1319"/>
      <c r="K30" s="1333"/>
      <c r="L30" s="1332"/>
      <c r="M30" s="1331"/>
      <c r="N30" s="1330"/>
    </row>
    <row r="31" spans="1:14" ht="33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>
        <v>1</v>
      </c>
      <c r="I31" s="1348">
        <v>1</v>
      </c>
      <c r="J31" s="1319">
        <f>IF(I31/H31*100&gt;100,100,I31/H31*100)</f>
        <v>100</v>
      </c>
      <c r="K31" s="1319">
        <f>J31</f>
        <v>100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800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 t="s">
        <v>405</v>
      </c>
      <c r="C36" s="1327" t="s">
        <v>799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 t="s">
        <v>135</v>
      </c>
      <c r="C40" s="1327" t="s">
        <v>798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63" hidden="1" customHeight="1" x14ac:dyDescent="0.25">
      <c r="A44" s="1365"/>
      <c r="B44" s="1344"/>
      <c r="C44" s="1327" t="s">
        <v>797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(J44+J45+J46)/3</f>
        <v>#DIV/0!</v>
      </c>
      <c r="L44" s="1341" t="e">
        <f>(K44+K47)/2</f>
        <v>#DIV/0!</v>
      </c>
      <c r="M44" s="1331"/>
      <c r="N44" s="1330"/>
    </row>
    <row r="45" spans="1:14" ht="39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94.5" hidden="1" customHeight="1" x14ac:dyDescent="0.25">
      <c r="A46" s="1365"/>
      <c r="B46" s="1339"/>
      <c r="C46" s="1327"/>
      <c r="D46" s="1338"/>
      <c r="E46" s="1337" t="s">
        <v>138</v>
      </c>
      <c r="F46" s="1354" t="s">
        <v>5</v>
      </c>
      <c r="G46" s="1335" t="s">
        <v>140</v>
      </c>
      <c r="H46" s="1334"/>
      <c r="I46" s="1334"/>
      <c r="J46" s="1319" t="e">
        <f>IF(I46/H46*100&gt;100,100,I46/H46*100)</f>
        <v>#DIV/0!</v>
      </c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63" hidden="1" customHeight="1" x14ac:dyDescent="0.25">
      <c r="A48" s="1365"/>
      <c r="B48" s="1344"/>
      <c r="C48" s="1327" t="s">
        <v>796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(J48+J49+J50)/3</f>
        <v>#DIV/0!</v>
      </c>
      <c r="L48" s="1341" t="e">
        <f>(K48+K51)/2</f>
        <v>#DIV/0!</v>
      </c>
      <c r="M48" s="1331"/>
      <c r="N48" s="1330"/>
    </row>
    <row r="49" spans="1:14" ht="39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94.5" hidden="1" customHeight="1" x14ac:dyDescent="0.25">
      <c r="A50" s="1365"/>
      <c r="B50" s="1339"/>
      <c r="C50" s="1327"/>
      <c r="D50" s="1338"/>
      <c r="E50" s="1337" t="s">
        <v>138</v>
      </c>
      <c r="F50" s="1354" t="s">
        <v>5</v>
      </c>
      <c r="G50" s="1335" t="s">
        <v>140</v>
      </c>
      <c r="H50" s="1334"/>
      <c r="I50" s="1334"/>
      <c r="J50" s="1319" t="e">
        <f>IF(I50/H50*100&gt;100,100,I50/H50*100)</f>
        <v>#DIV/0!</v>
      </c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75.95" hidden="1" customHeight="1" x14ac:dyDescent="0.25">
      <c r="A52" s="1365"/>
      <c r="B52" s="1344"/>
      <c r="C52" s="1327" t="s">
        <v>795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(J52+J53+J54)/2</f>
        <v>#DIV/0!</v>
      </c>
      <c r="L52" s="1341" t="e">
        <f>(K52+K55)/2</f>
        <v>#DIV/0!</v>
      </c>
      <c r="M52" s="1331"/>
      <c r="N52" s="1330"/>
    </row>
    <row r="53" spans="1:14" ht="75.95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120" hidden="1" customHeight="1" x14ac:dyDescent="0.25">
      <c r="A54" s="1365"/>
      <c r="B54" s="1339"/>
      <c r="C54" s="1327"/>
      <c r="D54" s="1338"/>
      <c r="E54" s="1337" t="s">
        <v>138</v>
      </c>
      <c r="F54" s="1354" t="s">
        <v>787</v>
      </c>
      <c r="G54" s="1335" t="s">
        <v>140</v>
      </c>
      <c r="H54" s="1334"/>
      <c r="I54" s="1334"/>
      <c r="J54" s="1319"/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hidden="1" customHeight="1" x14ac:dyDescent="0.25">
      <c r="A56" s="1365"/>
      <c r="B56" s="1344"/>
      <c r="C56" s="1327" t="s">
        <v>794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/>
      <c r="I56" s="1319"/>
      <c r="J56" s="1319" t="e">
        <f>IF(I56/H56*100&gt;100,100,I56/H56*100)</f>
        <v>#DIV/0!</v>
      </c>
      <c r="K56" s="1342" t="e">
        <f>(J56+J57+J58)/2</f>
        <v>#DIV/0!</v>
      </c>
      <c r="L56" s="1341" t="e">
        <f>(K56+K59)/2</f>
        <v>#DIV/0!</v>
      </c>
      <c r="M56" s="1331"/>
      <c r="N56" s="1330"/>
    </row>
    <row r="57" spans="1:14" ht="75.95" hidden="1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/>
      <c r="I57" s="1319"/>
      <c r="J57" s="1319" t="e">
        <f>IF(I57/H57*100&gt;100,100,I57/H57*100)</f>
        <v>#DIV/0!</v>
      </c>
      <c r="K57" s="1340"/>
      <c r="L57" s="1332"/>
      <c r="M57" s="1331"/>
      <c r="N57" s="1330"/>
    </row>
    <row r="58" spans="1:14" ht="120" hidden="1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/>
      <c r="I58" s="1334"/>
      <c r="J58" s="1319"/>
      <c r="K58" s="1333"/>
      <c r="L58" s="1332"/>
      <c r="M58" s="1331"/>
      <c r="N58" s="1330"/>
    </row>
    <row r="59" spans="1:14" ht="33" hidden="1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/>
      <c r="I59" s="1348"/>
      <c r="J59" s="1319" t="e">
        <f>IF(I59/H59*100&gt;100,100,I59/H59*100)</f>
        <v>#DIV/0!</v>
      </c>
      <c r="K59" s="1319" t="e">
        <f>J59</f>
        <v>#DIV/0!</v>
      </c>
      <c r="L59" s="1321"/>
      <c r="M59" s="1331"/>
      <c r="N59" s="1319"/>
    </row>
    <row r="60" spans="1:14" ht="75.95" hidden="1" customHeight="1" x14ac:dyDescent="0.25">
      <c r="A60" s="1365"/>
      <c r="B60" s="1344" t="s">
        <v>151</v>
      </c>
      <c r="C60" s="1327" t="s">
        <v>793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78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77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>
        <v>0</v>
      </c>
      <c r="K62" s="1333"/>
      <c r="L62" s="1332"/>
      <c r="M62" s="1331"/>
      <c r="N62" s="1377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76"/>
    </row>
    <row r="64" spans="1:14" ht="75.95" hidden="1" customHeight="1" x14ac:dyDescent="0.25">
      <c r="A64" s="1365"/>
      <c r="B64" s="1344"/>
      <c r="C64" s="1327" t="s">
        <v>792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63" hidden="1" customHeight="1" x14ac:dyDescent="0.25">
      <c r="A68" s="1365"/>
      <c r="B68" s="1344"/>
      <c r="C68" s="1327" t="s">
        <v>791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/>
      <c r="I68" s="1319"/>
      <c r="J68" s="1319" t="e">
        <f>IF(I68/H68*100&gt;100,100,I68/H68*100)</f>
        <v>#DIV/0!</v>
      </c>
      <c r="K68" s="1342" t="e">
        <f>(J68+J69+J70)/3</f>
        <v>#DIV/0!</v>
      </c>
      <c r="L68" s="1341" t="e">
        <f>(K68+K71)/2</f>
        <v>#DIV/0!</v>
      </c>
      <c r="M68" s="1331"/>
      <c r="N68" s="1330"/>
    </row>
    <row r="69" spans="1:14" ht="39" hidden="1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/>
      <c r="I69" s="1319"/>
      <c r="J69" s="1319" t="e">
        <f>IF(I69/H69*100&gt;100,100,I69/H69*100)</f>
        <v>#DIV/0!</v>
      </c>
      <c r="K69" s="1340"/>
      <c r="L69" s="1332"/>
      <c r="M69" s="1331"/>
      <c r="N69" s="1330"/>
    </row>
    <row r="70" spans="1:14" ht="94.5" hidden="1" customHeight="1" x14ac:dyDescent="0.25">
      <c r="A70" s="1365"/>
      <c r="B70" s="1339"/>
      <c r="C70" s="1327"/>
      <c r="D70" s="1338"/>
      <c r="E70" s="1337" t="s">
        <v>138</v>
      </c>
      <c r="F70" s="1354" t="s">
        <v>5</v>
      </c>
      <c r="G70" s="1335" t="s">
        <v>140</v>
      </c>
      <c r="H70" s="1334"/>
      <c r="I70" s="1334"/>
      <c r="J70" s="1319" t="e">
        <f>IF(I70/H70*100&gt;100,100,I70/H70*100)</f>
        <v>#DIV/0!</v>
      </c>
      <c r="K70" s="1333"/>
      <c r="L70" s="1332"/>
      <c r="M70" s="1331"/>
      <c r="N70" s="1330"/>
    </row>
    <row r="71" spans="1:14" ht="33" hidden="1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/>
      <c r="I71" s="1348"/>
      <c r="J71" s="1319" t="e">
        <f>IF(I71/H71*100&gt;100,100,I71/H71*100)</f>
        <v>#DIV/0!</v>
      </c>
      <c r="K71" s="1319" t="e">
        <f>J71</f>
        <v>#DIV/0!</v>
      </c>
      <c r="L71" s="1321"/>
      <c r="M71" s="1331"/>
      <c r="N71" s="1319"/>
    </row>
    <row r="72" spans="1:14" ht="75.95" customHeight="1" x14ac:dyDescent="0.25">
      <c r="A72" s="1365"/>
      <c r="B72" s="1344" t="s">
        <v>149</v>
      </c>
      <c r="C72" s="1327" t="s">
        <v>790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>
        <v>100</v>
      </c>
      <c r="I72" s="1319">
        <v>100</v>
      </c>
      <c r="J72" s="1319">
        <f>IF(I72/H72*100&gt;100,100,I72/H72*100)</f>
        <v>100</v>
      </c>
      <c r="K72" s="1342">
        <f>(J72+J73+J74)/3</f>
        <v>100</v>
      </c>
      <c r="L72" s="1341">
        <f>(K72+K75)/2</f>
        <v>100</v>
      </c>
      <c r="M72" s="1331"/>
      <c r="N72" s="1330"/>
    </row>
    <row r="73" spans="1:14" ht="75.95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>
        <v>75</v>
      </c>
      <c r="I73" s="1319">
        <v>81.8</v>
      </c>
      <c r="J73" s="1319">
        <f>IF(I73/H73*100&gt;100,100,I73/H73*100)</f>
        <v>100</v>
      </c>
      <c r="K73" s="1340"/>
      <c r="L73" s="1332"/>
      <c r="M73" s="1331"/>
      <c r="N73" s="1330"/>
    </row>
    <row r="74" spans="1:14" ht="120" customHeight="1" x14ac:dyDescent="0.25">
      <c r="A74" s="1365"/>
      <c r="B74" s="1339"/>
      <c r="C74" s="1327"/>
      <c r="D74" s="1338"/>
      <c r="E74" s="1337" t="s">
        <v>138</v>
      </c>
      <c r="F74" s="1354" t="s">
        <v>787</v>
      </c>
      <c r="G74" s="1335" t="s">
        <v>140</v>
      </c>
      <c r="H74" s="1334">
        <v>100</v>
      </c>
      <c r="I74" s="1334">
        <v>100</v>
      </c>
      <c r="J74" s="1319">
        <f>IF(I74/H74*100&gt;100,100,I74/H74*100)</f>
        <v>100</v>
      </c>
      <c r="K74" s="1333"/>
      <c r="L74" s="1332"/>
      <c r="M74" s="1331"/>
      <c r="N74" s="1330"/>
    </row>
    <row r="75" spans="1:14" ht="33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>
        <v>475</v>
      </c>
      <c r="I75" s="1348">
        <v>478</v>
      </c>
      <c r="J75" s="1319">
        <f>IF(I75/H75*100&gt;100,100,I75/H75*100)</f>
        <v>100</v>
      </c>
      <c r="K75" s="1319">
        <f>J75</f>
        <v>100</v>
      </c>
      <c r="L75" s="1321"/>
      <c r="M75" s="1331"/>
      <c r="N75" s="1319"/>
    </row>
    <row r="76" spans="1:14" ht="75.95" hidden="1" customHeight="1" x14ac:dyDescent="0.25">
      <c r="A76" s="1365"/>
      <c r="B76" s="1344"/>
      <c r="C76" s="1327" t="s">
        <v>789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(J76+J77+J78)/2</f>
        <v>#DIV/0!</v>
      </c>
      <c r="L76" s="1341" t="e">
        <f>(K76+K79)/2</f>
        <v>#DIV/0!</v>
      </c>
      <c r="M76" s="1331"/>
      <c r="N76" s="1330"/>
    </row>
    <row r="77" spans="1:14" ht="75.95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120" hidden="1" customHeight="1" x14ac:dyDescent="0.25">
      <c r="A78" s="1365"/>
      <c r="B78" s="1339"/>
      <c r="C78" s="1327"/>
      <c r="D78" s="1338"/>
      <c r="E78" s="1337" t="s">
        <v>138</v>
      </c>
      <c r="F78" s="1354" t="s">
        <v>787</v>
      </c>
      <c r="G78" s="1335" t="s">
        <v>140</v>
      </c>
      <c r="H78" s="1334"/>
      <c r="I78" s="1334"/>
      <c r="J78" s="1319"/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154</v>
      </c>
      <c r="C80" s="1327" t="s">
        <v>788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120" hidden="1" customHeight="1" x14ac:dyDescent="0.25">
      <c r="A82" s="1365"/>
      <c r="B82" s="1339"/>
      <c r="C82" s="1327"/>
      <c r="D82" s="1338"/>
      <c r="E82" s="1337" t="s">
        <v>138</v>
      </c>
      <c r="F82" s="1354" t="s">
        <v>787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customHeight="1" x14ac:dyDescent="0.25">
      <c r="A84" s="1365"/>
      <c r="B84" s="1344" t="s">
        <v>183</v>
      </c>
      <c r="C84" s="1327" t="s">
        <v>786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>
        <v>100</v>
      </c>
      <c r="I84" s="1319">
        <v>100</v>
      </c>
      <c r="J84" s="1319">
        <f>IF(I84/H84*100&gt;100,100,I84/H84*100)</f>
        <v>100</v>
      </c>
      <c r="K84" s="1342">
        <f>(J84+J85+J86)/3</f>
        <v>100</v>
      </c>
      <c r="L84" s="1341">
        <f>(K84+K87)/2</f>
        <v>100</v>
      </c>
      <c r="M84" s="1331"/>
      <c r="N84" s="1330"/>
    </row>
    <row r="85" spans="1:14" ht="75.95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>
        <v>91.2</v>
      </c>
      <c r="I85" s="1319">
        <v>94.1</v>
      </c>
      <c r="J85" s="1319">
        <f>IF(I85/H85*100&gt;100,100,I85/H85*100)</f>
        <v>100</v>
      </c>
      <c r="K85" s="1340"/>
      <c r="L85" s="1332"/>
      <c r="M85" s="1331"/>
      <c r="N85" s="1330"/>
    </row>
    <row r="86" spans="1:14" ht="90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>
        <v>100</v>
      </c>
      <c r="I86" s="1334">
        <v>100</v>
      </c>
      <c r="J86" s="1319">
        <f>IF(I86/H86*100&gt;100,100,I86/H86*100)</f>
        <v>100</v>
      </c>
      <c r="K86" s="1333"/>
      <c r="L86" s="1332"/>
      <c r="M86" s="1331"/>
      <c r="N86" s="1330"/>
    </row>
    <row r="87" spans="1:14" ht="33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>
        <v>10</v>
      </c>
      <c r="I87" s="1348">
        <v>10</v>
      </c>
      <c r="J87" s="1319">
        <f>IF(I87/H87*100&gt;100,100,I87/H87*100)</f>
        <v>100</v>
      </c>
      <c r="K87" s="1319">
        <f>J87</f>
        <v>100</v>
      </c>
      <c r="L87" s="1321"/>
      <c r="M87" s="1331"/>
      <c r="N87" s="1319"/>
    </row>
    <row r="88" spans="1:14" ht="75.95" customHeight="1" x14ac:dyDescent="0.25">
      <c r="A88" s="1365"/>
      <c r="B88" s="1344" t="s">
        <v>167</v>
      </c>
      <c r="C88" s="1327" t="s">
        <v>785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>
        <v>100</v>
      </c>
      <c r="I88" s="1319">
        <v>100</v>
      </c>
      <c r="J88" s="1319">
        <f>IF(I88/H88*100&gt;100,100,I88/H88*100)</f>
        <v>100</v>
      </c>
      <c r="K88" s="1342">
        <f>(J88+J89+J90)/2</f>
        <v>100</v>
      </c>
      <c r="L88" s="1341">
        <f>(K88+K91)/2</f>
        <v>100</v>
      </c>
      <c r="M88" s="1331"/>
      <c r="N88" s="1330"/>
    </row>
    <row r="89" spans="1:14" ht="75.95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>
        <v>100</v>
      </c>
      <c r="I89" s="1319">
        <v>100</v>
      </c>
      <c r="J89" s="1319">
        <f>IF(I89/H89*100&gt;100,100,I89/H89*100)</f>
        <v>100</v>
      </c>
      <c r="K89" s="1340"/>
      <c r="L89" s="1332"/>
      <c r="M89" s="1331"/>
      <c r="N89" s="1330"/>
    </row>
    <row r="90" spans="1:14" ht="90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/>
      <c r="K90" s="1333"/>
      <c r="L90" s="1332"/>
      <c r="M90" s="1331"/>
      <c r="N90" s="1330"/>
    </row>
    <row r="91" spans="1:14" ht="33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>
        <v>1</v>
      </c>
      <c r="I91" s="1348">
        <v>1</v>
      </c>
      <c r="J91" s="1319">
        <f>IF(I91/H91*100&gt;100,100,I91/H91*100)</f>
        <v>100</v>
      </c>
      <c r="K91" s="1319">
        <f>J91</f>
        <v>100</v>
      </c>
      <c r="L91" s="1321"/>
      <c r="M91" s="1331"/>
      <c r="N91" s="1319"/>
    </row>
    <row r="92" spans="1:14" ht="63" hidden="1" customHeight="1" x14ac:dyDescent="0.25">
      <c r="A92" s="1365"/>
      <c r="B92" s="1344"/>
      <c r="C92" s="1327" t="s">
        <v>784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(J92+J93+J94)/3</f>
        <v>#DIV/0!</v>
      </c>
      <c r="L92" s="1341" t="e">
        <f>(K92+K95)/2</f>
        <v>#DIV/0!</v>
      </c>
      <c r="M92" s="1331"/>
      <c r="N92" s="1330"/>
    </row>
    <row r="93" spans="1:14" ht="39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78.75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 t="e">
        <f>IF(I94/H94*100&gt;100,100,I94/H94*100)</f>
        <v>#DIV/0!</v>
      </c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417</v>
      </c>
      <c r="C96" s="1327" t="s">
        <v>783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hidden="1" customHeight="1" x14ac:dyDescent="0.25">
      <c r="A100" s="1365"/>
      <c r="B100" s="1344"/>
      <c r="C100" s="1327" t="s">
        <v>782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/>
      <c r="I100" s="1319"/>
      <c r="J100" s="1319" t="e">
        <f>IF(I100/H100*100&gt;100,100,I100/H100*100)</f>
        <v>#DIV/0!</v>
      </c>
      <c r="K100" s="1342" t="e">
        <f>(J100+J101+J102)/2</f>
        <v>#DIV/0!</v>
      </c>
      <c r="L100" s="1341" t="e">
        <f>(K100+K103)/2</f>
        <v>#DIV/0!</v>
      </c>
      <c r="M100" s="1331"/>
      <c r="N100" s="1330"/>
    </row>
    <row r="101" spans="1:14" ht="75.95" hidden="1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/>
      <c r="I101" s="1319"/>
      <c r="J101" s="1319" t="e">
        <f>IF(I101/H101*100&gt;100,100,I101/H101*100)</f>
        <v>#DIV/0!</v>
      </c>
      <c r="K101" s="1340"/>
      <c r="L101" s="1332"/>
      <c r="M101" s="1331"/>
      <c r="N101" s="1330"/>
    </row>
    <row r="102" spans="1:14" ht="90" hidden="1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/>
      <c r="I102" s="1334"/>
      <c r="J102" s="1319"/>
      <c r="K102" s="1333"/>
      <c r="L102" s="1332"/>
      <c r="M102" s="1331"/>
      <c r="N102" s="1330"/>
    </row>
    <row r="103" spans="1:14" ht="33" hidden="1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/>
      <c r="I103" s="1348"/>
      <c r="J103" s="1319" t="e">
        <f>IF(I103/H103*100&gt;100,100,I103/H103*100)</f>
        <v>#DIV/0!</v>
      </c>
      <c r="K103" s="1319" t="e">
        <f>J103</f>
        <v>#DIV/0!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781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hidden="1" customHeight="1" x14ac:dyDescent="0.25">
      <c r="A108" s="1365"/>
      <c r="B108" s="1344"/>
      <c r="C108" s="1327" t="s">
        <v>780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/>
      <c r="I108" s="1319"/>
      <c r="J108" s="1319" t="e">
        <f>IF(I108/H108*100&gt;100,100,I108/H108*100)</f>
        <v>#DIV/0!</v>
      </c>
      <c r="K108" s="1342" t="e">
        <f>(J108+J109+J110)/2</f>
        <v>#DIV/0!</v>
      </c>
      <c r="L108" s="1341" t="e">
        <f>(K108+K111)/2</f>
        <v>#DIV/0!</v>
      </c>
      <c r="M108" s="1331"/>
      <c r="N108" s="1330"/>
    </row>
    <row r="109" spans="1:14" ht="75.95" hidden="1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/>
      <c r="I109" s="1319"/>
      <c r="J109" s="1319" t="e">
        <f>IF(I109/H109*100&gt;100,100,I109/H109*100)</f>
        <v>#DIV/0!</v>
      </c>
      <c r="K109" s="1340"/>
      <c r="L109" s="1332"/>
      <c r="M109" s="1331"/>
      <c r="N109" s="1330"/>
    </row>
    <row r="110" spans="1:14" ht="90" hidden="1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hidden="1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/>
      <c r="I111" s="1348"/>
      <c r="J111" s="1319" t="e">
        <f>IF(I111/H111*100&gt;100,100,I111/H111*100)</f>
        <v>#DIV/0!</v>
      </c>
      <c r="K111" s="1319" t="e">
        <f>J111</f>
        <v>#DIV/0!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164</v>
      </c>
      <c r="C112" s="1327" t="s">
        <v>779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75.95" customHeight="1" x14ac:dyDescent="0.25">
      <c r="A116" s="1365"/>
      <c r="B116" s="1344" t="s">
        <v>176</v>
      </c>
      <c r="C116" s="1327" t="s">
        <v>778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>
        <v>100</v>
      </c>
      <c r="I116" s="1319">
        <v>100</v>
      </c>
      <c r="J116" s="1319">
        <f>IF(I116/H116*100&gt;100,100,I116/H116*100)</f>
        <v>100</v>
      </c>
      <c r="K116" s="1342">
        <f>(J116+J117+J118)/2</f>
        <v>100</v>
      </c>
      <c r="L116" s="1341">
        <f>(K116+K119)/2</f>
        <v>98.68421052631578</v>
      </c>
      <c r="M116" s="1331"/>
      <c r="N116" s="1330"/>
    </row>
    <row r="117" spans="1:14" ht="75.95" customHeight="1" x14ac:dyDescent="0.25">
      <c r="A117" s="1365"/>
      <c r="B117" s="1339"/>
      <c r="C117" s="1327"/>
      <c r="D117" s="1338"/>
      <c r="E117" s="1337" t="s">
        <v>138</v>
      </c>
      <c r="F117" s="1349" t="s">
        <v>4</v>
      </c>
      <c r="G117" s="1335" t="s">
        <v>140</v>
      </c>
      <c r="H117" s="1334">
        <v>100</v>
      </c>
      <c r="I117" s="1319">
        <v>100</v>
      </c>
      <c r="J117" s="1319">
        <f>IF(I117/H117*100&gt;100,100,I117/H117*100)</f>
        <v>100</v>
      </c>
      <c r="K117" s="1340"/>
      <c r="L117" s="1332"/>
      <c r="M117" s="1331"/>
      <c r="N117" s="1330"/>
    </row>
    <row r="118" spans="1:14" ht="90" customHeight="1" x14ac:dyDescent="0.25">
      <c r="A118" s="1365"/>
      <c r="B118" s="1339"/>
      <c r="C118" s="1327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/>
      <c r="K118" s="1333"/>
      <c r="L118" s="1332"/>
      <c r="M118" s="1331"/>
      <c r="N118" s="1330"/>
    </row>
    <row r="119" spans="1:14" ht="33" customHeight="1" x14ac:dyDescent="0.25">
      <c r="A119" s="1365"/>
      <c r="B119" s="1328"/>
      <c r="C119" s="1327"/>
      <c r="D119" s="1326"/>
      <c r="E119" s="1337" t="s">
        <v>144</v>
      </c>
      <c r="F119" s="1324" t="s">
        <v>6</v>
      </c>
      <c r="G119" s="1335" t="s">
        <v>266</v>
      </c>
      <c r="H119" s="1322">
        <v>38</v>
      </c>
      <c r="I119" s="1348">
        <v>37</v>
      </c>
      <c r="J119" s="1319">
        <f>IF(I119/H119*100&gt;100,100,I119/H119*100)</f>
        <v>97.368421052631575</v>
      </c>
      <c r="K119" s="1319">
        <f>J119</f>
        <v>97.368421052631575</v>
      </c>
      <c r="L119" s="1321"/>
      <c r="M119" s="1331"/>
      <c r="N119" s="1319"/>
    </row>
    <row r="120" spans="1:14" ht="63" hidden="1" customHeight="1" x14ac:dyDescent="0.25">
      <c r="A120" s="1365"/>
      <c r="B120" s="1344"/>
      <c r="C120" s="1327" t="s">
        <v>777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/>
      <c r="I120" s="1319"/>
      <c r="J120" s="1319" t="e">
        <f>IF(I120/H120*100&gt;100,100,I120/H120*100)</f>
        <v>#DIV/0!</v>
      </c>
      <c r="K120" s="1342" t="e">
        <f>(J120+J121+J122)/3</f>
        <v>#DIV/0!</v>
      </c>
      <c r="L120" s="1341" t="e">
        <f>(K120+K123)/2</f>
        <v>#DIV/0!</v>
      </c>
      <c r="M120" s="1331"/>
      <c r="N120" s="1330"/>
    </row>
    <row r="121" spans="1:14" ht="39" hidden="1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/>
      <c r="I121" s="1319"/>
      <c r="J121" s="1319" t="e">
        <f>IF(I121/H121*100&gt;100,100,I121/H121*100)</f>
        <v>#DIV/0!</v>
      </c>
      <c r="K121" s="1340"/>
      <c r="L121" s="1332"/>
      <c r="M121" s="1331"/>
      <c r="N121" s="1330"/>
    </row>
    <row r="122" spans="1:14" ht="78.75" hidden="1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/>
      <c r="I122" s="1334"/>
      <c r="J122" s="1319" t="e">
        <f>IF(I122/H122*100&gt;100,100,I122/H122*100)</f>
        <v>#DIV/0!</v>
      </c>
      <c r="K122" s="1333"/>
      <c r="L122" s="1332"/>
      <c r="M122" s="1331"/>
      <c r="N122" s="1330"/>
    </row>
    <row r="123" spans="1:14" ht="33" hidden="1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/>
      <c r="I123" s="1348"/>
      <c r="J123" s="1319" t="e">
        <f>IF(I123/H123*100&gt;100,100,I123/H123*100)</f>
        <v>#DIV/0!</v>
      </c>
      <c r="K123" s="1319" t="e">
        <f>J123</f>
        <v>#DIV/0!</v>
      </c>
      <c r="L123" s="1321"/>
      <c r="M123" s="1331"/>
      <c r="N123" s="1319"/>
    </row>
    <row r="124" spans="1:14" ht="75.95" hidden="1" customHeight="1" x14ac:dyDescent="0.25">
      <c r="A124" s="1365"/>
      <c r="B124" s="1344" t="s">
        <v>185</v>
      </c>
      <c r="C124" s="1327" t="s">
        <v>776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75.95" hidden="1" customHeight="1" x14ac:dyDescent="0.25">
      <c r="A128" s="1365"/>
      <c r="B128" s="1344" t="s">
        <v>178</v>
      </c>
      <c r="C128" s="1327" t="s">
        <v>775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(J128+J129+J130)/2</f>
        <v>#DIV/0!</v>
      </c>
      <c r="L128" s="1341" t="e">
        <f>(K128+K131)/2</f>
        <v>#DIV/0!</v>
      </c>
      <c r="M128" s="1331"/>
      <c r="N128" s="1330"/>
    </row>
    <row r="129" spans="1:14" ht="75.95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90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/>
      <c r="K130" s="1333"/>
      <c r="L130" s="1332"/>
      <c r="M130" s="1331"/>
      <c r="N130" s="1330"/>
    </row>
    <row r="131" spans="1:14" ht="33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63" hidden="1" customHeight="1" x14ac:dyDescent="0.25">
      <c r="A132" s="1365"/>
      <c r="B132" s="1344"/>
      <c r="C132" s="1353" t="s">
        <v>774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(J132+J133+J134)/3</f>
        <v>#DIV/0!</v>
      </c>
      <c r="L132" s="1341" t="e">
        <f>(K132+K135)/2</f>
        <v>#DIV/0!</v>
      </c>
      <c r="M132" s="1331"/>
      <c r="N132" s="1330"/>
    </row>
    <row r="133" spans="1:14" ht="39" hidden="1" customHeight="1" x14ac:dyDescent="0.25">
      <c r="A133" s="1365"/>
      <c r="B133" s="1339"/>
      <c r="C133" s="1353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78.75" hidden="1" customHeight="1" x14ac:dyDescent="0.25">
      <c r="A134" s="1365"/>
      <c r="B134" s="1339"/>
      <c r="C134" s="1353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 t="e">
        <f>IF(I134/H134*100&gt;100,100,I134/H134*100)</f>
        <v>#DIV/0!</v>
      </c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53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customHeight="1" x14ac:dyDescent="0.25">
      <c r="A136" s="1365"/>
      <c r="B136" s="1344" t="s">
        <v>169</v>
      </c>
      <c r="C136" s="1327" t="s">
        <v>773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>
        <v>100</v>
      </c>
      <c r="I136" s="1319">
        <v>100</v>
      </c>
      <c r="J136" s="1319">
        <f>IF(I136/H136*100&gt;100,100,I136/H136*100)</f>
        <v>100</v>
      </c>
      <c r="K136" s="1342">
        <f>(J136+J137+J138)/3</f>
        <v>100</v>
      </c>
      <c r="L136" s="1341">
        <f>(K136+K139)/2</f>
        <v>99.898580121703858</v>
      </c>
      <c r="M136" s="1331"/>
      <c r="N136" s="1330"/>
    </row>
    <row r="137" spans="1:14" ht="75.95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>
        <v>92.3</v>
      </c>
      <c r="I137" s="1319">
        <v>92.3</v>
      </c>
      <c r="J137" s="1319">
        <f>IF(I137/H137*100&gt;100,100,I137/H137*100)</f>
        <v>100</v>
      </c>
      <c r="K137" s="1340"/>
      <c r="L137" s="1332"/>
      <c r="M137" s="1331"/>
      <c r="N137" s="1330"/>
    </row>
    <row r="138" spans="1:14" ht="90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>
        <v>100</v>
      </c>
      <c r="I138" s="1334">
        <v>100</v>
      </c>
      <c r="J138" s="1319">
        <f>IF(I138/H138*100&gt;100,100,I138/H138*100)</f>
        <v>100</v>
      </c>
      <c r="K138" s="1333"/>
      <c r="L138" s="1332"/>
      <c r="M138" s="1331"/>
      <c r="N138" s="1330"/>
    </row>
    <row r="139" spans="1:14" ht="33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>
        <v>493</v>
      </c>
      <c r="I139" s="1348">
        <v>492</v>
      </c>
      <c r="J139" s="1319">
        <f>IF(I139/H139*100&gt;100,100,I139/H139*100)</f>
        <v>99.797160243407717</v>
      </c>
      <c r="K139" s="1319">
        <f>J139</f>
        <v>99.797160243407717</v>
      </c>
      <c r="L139" s="1321"/>
      <c r="M139" s="1331"/>
      <c r="N139" s="1319"/>
    </row>
    <row r="140" spans="1:14" ht="75.95" hidden="1" customHeight="1" x14ac:dyDescent="0.25">
      <c r="A140" s="1365"/>
      <c r="B140" s="1344"/>
      <c r="C140" s="1327" t="s">
        <v>772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(J140+J141+J142)/2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90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390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hidden="1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63" hidden="1" customHeight="1" x14ac:dyDescent="0.25">
      <c r="A144" s="1365"/>
      <c r="B144" s="1344"/>
      <c r="C144" s="1327" t="s">
        <v>771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(J144+J145+J146)/3</f>
        <v>#DIV/0!</v>
      </c>
      <c r="L144" s="1341" t="e">
        <f>(K144+K147)/2</f>
        <v>#DIV/0!</v>
      </c>
      <c r="M144" s="1331"/>
      <c r="N144" s="1330"/>
    </row>
    <row r="145" spans="1:14" ht="39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78.75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390</v>
      </c>
      <c r="G146" s="1335" t="s">
        <v>140</v>
      </c>
      <c r="H146" s="1334"/>
      <c r="I146" s="1334"/>
      <c r="J146" s="1319" t="e">
        <f>IF(I146/H146*100&gt;100,100,I146/H146*100)</f>
        <v>#DIV/0!</v>
      </c>
      <c r="K146" s="1333"/>
      <c r="L146" s="1332"/>
      <c r="M146" s="1331"/>
      <c r="N146" s="1330"/>
    </row>
    <row r="147" spans="1:14" ht="33.75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75.95" hidden="1" customHeight="1" x14ac:dyDescent="0.25">
      <c r="A148" s="1365"/>
      <c r="B148" s="1344" t="s">
        <v>181</v>
      </c>
      <c r="C148" s="1327" t="s">
        <v>770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(J148+J149+J150)/2</f>
        <v>#DIV/0!</v>
      </c>
      <c r="L148" s="1341" t="e">
        <f>(K148+K151)/2</f>
        <v>#DIV/0!</v>
      </c>
      <c r="M148" s="1331"/>
      <c r="N148" s="1330"/>
    </row>
    <row r="149" spans="1:14" ht="75.95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90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390</v>
      </c>
      <c r="G150" s="1335" t="s">
        <v>140</v>
      </c>
      <c r="H150" s="1334"/>
      <c r="I150" s="1334"/>
      <c r="J150" s="1319"/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 t="s">
        <v>171</v>
      </c>
      <c r="C152" s="1327" t="s">
        <v>769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90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390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75.95" hidden="1" customHeight="1" x14ac:dyDescent="0.25">
      <c r="A156" s="1365"/>
      <c r="B156" s="1344" t="s">
        <v>305</v>
      </c>
      <c r="C156" s="1327" t="s">
        <v>768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75.95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80.099999999999994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75.95" hidden="1" customHeight="1" x14ac:dyDescent="0.25">
      <c r="A160" s="1365"/>
      <c r="B160" s="1344"/>
      <c r="C160" s="1327" t="s">
        <v>767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(J160+J161+J162)/2</f>
        <v>#DIV/0!</v>
      </c>
      <c r="L160" s="1341" t="e">
        <f>(K160+K163)/2</f>
        <v>#DIV/0!</v>
      </c>
      <c r="M160" s="1331"/>
      <c r="N160" s="1330"/>
    </row>
    <row r="161" spans="1:14" ht="75.95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80.099999999999994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/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/>
      <c r="C164" s="1327" t="s">
        <v>766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/>
      <c r="C168" s="1327" t="s">
        <v>765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63" hidden="1" customHeight="1" x14ac:dyDescent="0.25">
      <c r="A172" s="1365"/>
      <c r="B172" s="1344"/>
      <c r="C172" s="1327" t="s">
        <v>764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(J172+J173+J174)/3</f>
        <v>#DIV/0!</v>
      </c>
      <c r="L172" s="1341" t="e">
        <f>(K172+K175)/2</f>
        <v>#DIV/0!</v>
      </c>
      <c r="M172" s="1331"/>
      <c r="N172" s="1330"/>
    </row>
    <row r="173" spans="1:14" ht="39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63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 t="e">
        <f>IF(I174/H174*100&gt;100,100,I174/H174*100)</f>
        <v>#DIV/0!</v>
      </c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763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63" hidden="1" customHeight="1" x14ac:dyDescent="0.25">
      <c r="A180" s="1365"/>
      <c r="B180" s="1344" t="s">
        <v>51</v>
      </c>
      <c r="C180" s="1327" t="s">
        <v>762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(J180+J181+J182)/3</f>
        <v>#DIV/0!</v>
      </c>
      <c r="L180" s="1341" t="e">
        <f>(K180+K183)/2</f>
        <v>#DIV/0!</v>
      </c>
      <c r="M180" s="1331"/>
      <c r="N180" s="1330"/>
    </row>
    <row r="181" spans="1:14" ht="39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63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 t="e">
        <f>IF(I182/H182*100&gt;100,100,I182/H182*100)</f>
        <v>#DIV/0!</v>
      </c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204</v>
      </c>
      <c r="C184" s="1327" t="s">
        <v>761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75.95" hidden="1" customHeight="1" x14ac:dyDescent="0.25">
      <c r="A188" s="1365"/>
      <c r="B188" s="1344" t="s">
        <v>187</v>
      </c>
      <c r="C188" s="1327" t="s">
        <v>760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(J188+J189+J190)/2</f>
        <v>#DIV/0!</v>
      </c>
      <c r="L188" s="1341" t="e">
        <f>(K188+K191)/2</f>
        <v>#DIV/0!</v>
      </c>
      <c r="M188" s="1331"/>
      <c r="N188" s="1330"/>
    </row>
    <row r="189" spans="1:14" ht="75.95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80.099999999999994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/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63" hidden="1" customHeight="1" x14ac:dyDescent="0.25">
      <c r="A192" s="1365"/>
      <c r="B192" s="1344"/>
      <c r="C192" s="1327" t="s">
        <v>759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/>
      <c r="I192" s="1319"/>
      <c r="J192" s="1319" t="e">
        <f>IF(I192/H192*100&gt;100,100,I192/H192*100)</f>
        <v>#DIV/0!</v>
      </c>
      <c r="K192" s="1342" t="e">
        <f>(J192+J193+J194)/3</f>
        <v>#DIV/0!</v>
      </c>
      <c r="L192" s="1341" t="e">
        <f>(K192+K195)/2</f>
        <v>#DIV/0!</v>
      </c>
      <c r="M192" s="1331"/>
      <c r="N192" s="1330"/>
    </row>
    <row r="193" spans="1:14" ht="39" hidden="1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/>
      <c r="I193" s="1319"/>
      <c r="J193" s="1319" t="e">
        <f>IF(I193/H193*100&gt;100,100,I193/H193*100)</f>
        <v>#DIV/0!</v>
      </c>
      <c r="K193" s="1340"/>
      <c r="L193" s="1332"/>
      <c r="M193" s="1331"/>
      <c r="N193" s="1330"/>
    </row>
    <row r="194" spans="1:14" ht="63" hidden="1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/>
      <c r="I194" s="1334"/>
      <c r="J194" s="1319" t="e">
        <f>IF(I194/H194*100&gt;100,100,I194/H194*100)</f>
        <v>#DIV/0!</v>
      </c>
      <c r="K194" s="1333"/>
      <c r="L194" s="1332"/>
      <c r="M194" s="1331"/>
      <c r="N194" s="1330"/>
    </row>
    <row r="195" spans="1:14" ht="33" hidden="1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/>
      <c r="I195" s="1348"/>
      <c r="J195" s="1319" t="e">
        <f>IF(I195/H195*100&gt;100,100,I195/H195*100)</f>
        <v>#DIV/0!</v>
      </c>
      <c r="K195" s="1319" t="e">
        <f>J195</f>
        <v>#DIV/0!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206</v>
      </c>
      <c r="C196" s="1327" t="s">
        <v>758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 t="s">
        <v>198</v>
      </c>
      <c r="C200" s="1327" t="s">
        <v>757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63" hidden="1" customHeight="1" x14ac:dyDescent="0.25">
      <c r="A204" s="1365"/>
      <c r="B204" s="1344"/>
      <c r="C204" s="1327" t="s">
        <v>756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(J204+J205+J206)/3</f>
        <v>#DIV/0!</v>
      </c>
      <c r="L204" s="1341" t="e">
        <f>(K204+K207)/2</f>
        <v>#DIV/0!</v>
      </c>
      <c r="M204" s="1331"/>
      <c r="N204" s="1330"/>
    </row>
    <row r="205" spans="1:14" ht="39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63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 t="e">
        <f>IF(I206/H206*100&gt;100,100,I206/H206*100)</f>
        <v>#DIV/0!</v>
      </c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customHeight="1" x14ac:dyDescent="0.25">
      <c r="A208" s="1365"/>
      <c r="B208" s="1344" t="s">
        <v>192</v>
      </c>
      <c r="C208" s="1327" t="s">
        <v>755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>
        <v>100</v>
      </c>
      <c r="I208" s="1319">
        <v>100</v>
      </c>
      <c r="J208" s="1319">
        <f>IF(I208/H208*100&gt;100,100,I208/H208*100)</f>
        <v>100</v>
      </c>
      <c r="K208" s="1342">
        <f>(J208+J209+J210)/3</f>
        <v>97.933333333333323</v>
      </c>
      <c r="L208" s="1341">
        <f>(K208+K211)/2</f>
        <v>98.966666666666669</v>
      </c>
      <c r="M208" s="1331"/>
      <c r="N208" s="1330"/>
    </row>
    <row r="209" spans="1:14" ht="75.95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>
        <v>100</v>
      </c>
      <c r="I209" s="1319">
        <v>96.2</v>
      </c>
      <c r="J209" s="1319">
        <f>IF(I209/H209*100&gt;100,100,I209/H209*100)</f>
        <v>96.2</v>
      </c>
      <c r="K209" s="1340"/>
      <c r="L209" s="1332"/>
      <c r="M209" s="1331"/>
      <c r="N209" s="1330"/>
    </row>
    <row r="210" spans="1:14" ht="80.099999999999994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>
        <v>100</v>
      </c>
      <c r="I210" s="1334">
        <v>97.6</v>
      </c>
      <c r="J210" s="1319">
        <f>IF(I210/H210*100&gt;100,100,I210/H210*100)</f>
        <v>97.6</v>
      </c>
      <c r="K210" s="1333"/>
      <c r="L210" s="1332"/>
      <c r="M210" s="1331"/>
      <c r="N210" s="1330"/>
    </row>
    <row r="211" spans="1:14" ht="33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>
        <v>130</v>
      </c>
      <c r="I211" s="1348">
        <v>130</v>
      </c>
      <c r="J211" s="1319">
        <f>IF(I211/H211*100&gt;100,100,I211/H211*100)</f>
        <v>100</v>
      </c>
      <c r="K211" s="1319">
        <f>J211</f>
        <v>100</v>
      </c>
      <c r="L211" s="1321"/>
      <c r="M211" s="1331"/>
      <c r="N211" s="1319"/>
    </row>
    <row r="212" spans="1:14" ht="75.95" hidden="1" customHeight="1" x14ac:dyDescent="0.25">
      <c r="A212" s="1365"/>
      <c r="B212" s="1344" t="s">
        <v>754</v>
      </c>
      <c r="C212" s="1327" t="s">
        <v>753</v>
      </c>
      <c r="D212" s="1343" t="s">
        <v>137</v>
      </c>
      <c r="E212" s="1337" t="s">
        <v>138</v>
      </c>
      <c r="F212" s="1349" t="s">
        <v>3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(J212+J213+J214)/2</f>
        <v>#DIV/0!</v>
      </c>
      <c r="L212" s="1341" t="e">
        <f>(K212+K215)/2</f>
        <v>#DIV/0!</v>
      </c>
      <c r="M212" s="1331"/>
      <c r="N212" s="1330"/>
    </row>
    <row r="213" spans="1:14" ht="75.95" hidden="1" customHeight="1" x14ac:dyDescent="0.25">
      <c r="A213" s="1365"/>
      <c r="B213" s="1339"/>
      <c r="C213" s="1327"/>
      <c r="D213" s="1338"/>
      <c r="E213" s="1337" t="s">
        <v>138</v>
      </c>
      <c r="F213" s="1349" t="s">
        <v>4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391</v>
      </c>
      <c r="G214" s="1335" t="s">
        <v>140</v>
      </c>
      <c r="H214" s="1334"/>
      <c r="I214" s="1334"/>
      <c r="J214" s="1319"/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37" t="s">
        <v>144</v>
      </c>
      <c r="F215" s="1324" t="s">
        <v>6</v>
      </c>
      <c r="G215" s="1335" t="s">
        <v>266</v>
      </c>
      <c r="H215" s="1322"/>
      <c r="I215" s="1348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75.95" hidden="1" customHeight="1" x14ac:dyDescent="0.25">
      <c r="A216" s="1365"/>
      <c r="B216" s="1344"/>
      <c r="C216" s="1327" t="s">
        <v>752</v>
      </c>
      <c r="D216" s="1343" t="s">
        <v>137</v>
      </c>
      <c r="E216" s="1337" t="s">
        <v>138</v>
      </c>
      <c r="F216" s="1349" t="s">
        <v>3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(J216+J217+J218)/2</f>
        <v>#DIV/0!</v>
      </c>
      <c r="L216" s="1341" t="e">
        <f>(K216+K219)/2</f>
        <v>#DIV/0!</v>
      </c>
      <c r="M216" s="1331"/>
      <c r="N216" s="1330"/>
    </row>
    <row r="217" spans="1:14" ht="75.95" hidden="1" customHeight="1" x14ac:dyDescent="0.25">
      <c r="A217" s="1365"/>
      <c r="B217" s="1339"/>
      <c r="C217" s="1327"/>
      <c r="D217" s="1338"/>
      <c r="E217" s="1337" t="s">
        <v>138</v>
      </c>
      <c r="F217" s="1349" t="s">
        <v>4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391</v>
      </c>
      <c r="G218" s="1335" t="s">
        <v>140</v>
      </c>
      <c r="H218" s="1334"/>
      <c r="I218" s="1334"/>
      <c r="J218" s="1319"/>
      <c r="K218" s="1333"/>
      <c r="L218" s="1332"/>
      <c r="M218" s="1331"/>
      <c r="N218" s="1330"/>
    </row>
    <row r="219" spans="1:14" ht="33" hidden="1" customHeight="1" x14ac:dyDescent="0.25">
      <c r="A219" s="1365"/>
      <c r="B219" s="1328"/>
      <c r="C219" s="1327"/>
      <c r="D219" s="1326"/>
      <c r="E219" s="1337" t="s">
        <v>144</v>
      </c>
      <c r="F219" s="1324" t="s">
        <v>6</v>
      </c>
      <c r="G219" s="1335" t="s">
        <v>266</v>
      </c>
      <c r="H219" s="1322"/>
      <c r="I219" s="1348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75.95" hidden="1" customHeight="1" x14ac:dyDescent="0.25">
      <c r="A220" s="1365"/>
      <c r="B220" s="1344" t="s">
        <v>751</v>
      </c>
      <c r="C220" s="1327" t="s">
        <v>750</v>
      </c>
      <c r="D220" s="1343" t="s">
        <v>137</v>
      </c>
      <c r="E220" s="1337" t="s">
        <v>138</v>
      </c>
      <c r="F220" s="1349" t="s">
        <v>3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(J220+J221+J222)/2</f>
        <v>#DIV/0!</v>
      </c>
      <c r="L220" s="1341" t="e">
        <f>(K220+K223)/2</f>
        <v>#DIV/0!</v>
      </c>
      <c r="M220" s="1331"/>
      <c r="N220" s="1330"/>
    </row>
    <row r="221" spans="1:14" ht="75.95" hidden="1" customHeight="1" x14ac:dyDescent="0.25">
      <c r="A221" s="1365"/>
      <c r="B221" s="1339"/>
      <c r="C221" s="1327"/>
      <c r="D221" s="1338"/>
      <c r="E221" s="1337" t="s">
        <v>138</v>
      </c>
      <c r="F221" s="1349" t="s">
        <v>4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391</v>
      </c>
      <c r="G222" s="1335" t="s">
        <v>140</v>
      </c>
      <c r="H222" s="1334"/>
      <c r="I222" s="1334"/>
      <c r="J222" s="1319"/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37" t="s">
        <v>144</v>
      </c>
      <c r="F223" s="1324" t="s">
        <v>6</v>
      </c>
      <c r="G223" s="1335" t="s">
        <v>266</v>
      </c>
      <c r="H223" s="1322"/>
      <c r="I223" s="1348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75.95" hidden="1" customHeight="1" x14ac:dyDescent="0.25">
      <c r="A224" s="1365"/>
      <c r="B224" s="1344" t="s">
        <v>749</v>
      </c>
      <c r="C224" s="1327" t="s">
        <v>748</v>
      </c>
      <c r="D224" s="1343" t="s">
        <v>137</v>
      </c>
      <c r="E224" s="1337" t="s">
        <v>138</v>
      </c>
      <c r="F224" s="1349" t="s">
        <v>3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(J224+J225+J226)/2</f>
        <v>#DIV/0!</v>
      </c>
      <c r="L224" s="1341" t="e">
        <f>(K224+K227)/2</f>
        <v>#DIV/0!</v>
      </c>
      <c r="M224" s="1331"/>
      <c r="N224" s="1330"/>
    </row>
    <row r="225" spans="1:14" ht="75.95" hidden="1" customHeight="1" x14ac:dyDescent="0.25">
      <c r="A225" s="1365"/>
      <c r="B225" s="1339"/>
      <c r="C225" s="1327"/>
      <c r="D225" s="1338"/>
      <c r="E225" s="1337" t="s">
        <v>138</v>
      </c>
      <c r="F225" s="1349" t="s">
        <v>4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391</v>
      </c>
      <c r="G226" s="1335" t="s">
        <v>140</v>
      </c>
      <c r="H226" s="1334"/>
      <c r="I226" s="1334"/>
      <c r="J226" s="1319"/>
      <c r="K226" s="1333"/>
      <c r="L226" s="1332"/>
      <c r="M226" s="1331"/>
      <c r="N226" s="1330"/>
    </row>
    <row r="227" spans="1:14" ht="33" hidden="1" customHeight="1" x14ac:dyDescent="0.25">
      <c r="A227" s="1365"/>
      <c r="B227" s="1328"/>
      <c r="C227" s="1327"/>
      <c r="D227" s="1326"/>
      <c r="E227" s="1337" t="s">
        <v>144</v>
      </c>
      <c r="F227" s="1324" t="s">
        <v>6</v>
      </c>
      <c r="G227" s="1335" t="s">
        <v>266</v>
      </c>
      <c r="H227" s="1322"/>
      <c r="I227" s="1348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 t="s">
        <v>747</v>
      </c>
      <c r="C228" s="1327" t="s">
        <v>746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745</v>
      </c>
      <c r="C232" s="1327" t="s">
        <v>744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 t="s">
        <v>208</v>
      </c>
      <c r="C236" s="1327" t="s">
        <v>743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215</v>
      </c>
      <c r="C240" s="1327" t="s">
        <v>742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42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/>
      <c r="C244" s="1327" t="s">
        <v>741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740</v>
      </c>
      <c r="C248" s="1327" t="s">
        <v>739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/>
      <c r="C252" s="1327" t="s">
        <v>738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217</v>
      </c>
      <c r="C256" s="1327" t="s">
        <v>737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33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333</v>
      </c>
      <c r="C260" s="1327" t="s">
        <v>736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220</v>
      </c>
      <c r="C264" s="1327" t="s">
        <v>735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hidden="1" customHeight="1" x14ac:dyDescent="0.25">
      <c r="A268" s="1365"/>
      <c r="B268" s="1344" t="s">
        <v>222</v>
      </c>
      <c r="C268" s="1327" t="s">
        <v>734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(J268+J269+J270)/3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 t="e">
        <f>IF(I269/H269*100&gt;100,100,I269/H269*100)</f>
        <v>#DIV/0!</v>
      </c>
      <c r="K269" s="1340"/>
      <c r="L269" s="1332"/>
      <c r="M269" s="1331"/>
      <c r="N269" s="1330"/>
    </row>
    <row r="270" spans="1:14" ht="80.099999999999994" hidden="1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733</v>
      </c>
      <c r="C272" s="1327" t="s">
        <v>732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hidden="1" customHeight="1" x14ac:dyDescent="0.25">
      <c r="A276" s="1365"/>
      <c r="B276" s="1344" t="s">
        <v>225</v>
      </c>
      <c r="C276" s="1327" t="s">
        <v>731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/>
      <c r="I276" s="1319"/>
      <c r="J276" s="1319" t="e">
        <f>IF(I276/H276*100&gt;100,100,I276/H276*100)</f>
        <v>#DIV/0!</v>
      </c>
      <c r="K276" s="1342" t="e">
        <f>(J276+J277+J278)/2</f>
        <v>#DIV/0!</v>
      </c>
      <c r="L276" s="1341" t="e">
        <f>(K276+K279)/2</f>
        <v>#DIV/0!</v>
      </c>
      <c r="M276" s="1331"/>
      <c r="N276" s="1378" t="s">
        <v>847</v>
      </c>
    </row>
    <row r="277" spans="1:14" ht="80.099999999999994" hidden="1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/>
      <c r="I277" s="1319"/>
      <c r="J277" s="1319">
        <v>0</v>
      </c>
      <c r="K277" s="1340"/>
      <c r="L277" s="1332"/>
      <c r="M277" s="1331"/>
      <c r="N277" s="1377"/>
    </row>
    <row r="278" spans="1:14" ht="80.099999999999994" hidden="1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/>
      <c r="I278" s="1334"/>
      <c r="J278" s="1319" t="e">
        <f>IF(I278/H278*100&gt;100,100,I278/H278*100)</f>
        <v>#DIV/0!</v>
      </c>
      <c r="K278" s="1333"/>
      <c r="L278" s="1332"/>
      <c r="M278" s="1331"/>
      <c r="N278" s="1377"/>
    </row>
    <row r="279" spans="1:14" ht="33" hidden="1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/>
      <c r="I279" s="1322"/>
      <c r="J279" s="1319" t="e">
        <f>IF(I279/H279*100&gt;100,100,I279/H279*100)</f>
        <v>#DIV/0!</v>
      </c>
      <c r="K279" s="1319" t="e">
        <f>J279</f>
        <v>#DIV/0!</v>
      </c>
      <c r="L279" s="1321"/>
      <c r="M279" s="1331"/>
      <c r="N279" s="1376"/>
    </row>
    <row r="280" spans="1:14" ht="80.099999999999994" hidden="1" customHeight="1" x14ac:dyDescent="0.25">
      <c r="A280" s="1365"/>
      <c r="B280" s="1344" t="s">
        <v>730</v>
      </c>
      <c r="C280" s="1327" t="s">
        <v>729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/>
      <c r="I280" s="1319"/>
      <c r="J280" s="1319" t="e">
        <f>IF(I280/H280*100&gt;100,100,I280/H280*100)</f>
        <v>#DIV/0!</v>
      </c>
      <c r="K280" s="1342" t="e">
        <f>(J280+J281+J282)/3</f>
        <v>#DIV/0!</v>
      </c>
      <c r="L280" s="1341" t="e">
        <f>(K280+K283)/2</f>
        <v>#DIV/0!</v>
      </c>
      <c r="M280" s="1331"/>
      <c r="N280" s="1330"/>
    </row>
    <row r="281" spans="1:14" ht="80.099999999999994" hidden="1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/>
      <c r="I281" s="1319"/>
      <c r="J281" s="1319">
        <v>100</v>
      </c>
      <c r="K281" s="1340"/>
      <c r="L281" s="1332"/>
      <c r="M281" s="1331"/>
      <c r="N281" s="1330"/>
    </row>
    <row r="282" spans="1:14" ht="80.099999999999994" hidden="1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/>
      <c r="I282" s="1334"/>
      <c r="J282" s="1319" t="e">
        <f>IF(I282/H282*100&gt;100,100,I282/H282*100)</f>
        <v>#DIV/0!</v>
      </c>
      <c r="K282" s="1333"/>
      <c r="L282" s="1332"/>
      <c r="M282" s="1331"/>
      <c r="N282" s="1330"/>
    </row>
    <row r="283" spans="1:14" ht="27.75" hidden="1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/>
      <c r="I283" s="1322"/>
      <c r="J283" s="1319" t="e">
        <f>IF(I283/H283*100&gt;100,100,I283/H283*100)</f>
        <v>#DIV/0!</v>
      </c>
      <c r="K283" s="1319" t="e">
        <f>J283</f>
        <v>#DIV/0!</v>
      </c>
      <c r="L283" s="1321"/>
      <c r="M283" s="1331"/>
      <c r="N283" s="1319"/>
    </row>
    <row r="284" spans="1:14" ht="80.099999999999994" customHeight="1" x14ac:dyDescent="0.25">
      <c r="A284" s="1365"/>
      <c r="B284" s="1344" t="s">
        <v>228</v>
      </c>
      <c r="C284" s="1327" t="s">
        <v>728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402">
        <v>15.3</v>
      </c>
      <c r="I284" s="1402">
        <v>15.3</v>
      </c>
      <c r="J284" s="1319">
        <f>IF(I284/H284*100&gt;100,100,I284/H284*100)</f>
        <v>100</v>
      </c>
      <c r="K284" s="1342">
        <f>(J284+J285+J286)/3</f>
        <v>100</v>
      </c>
      <c r="L284" s="1341">
        <f>(K284+K287)/2</f>
        <v>99.925727018225444</v>
      </c>
      <c r="M284" s="1331"/>
      <c r="N284" s="1330"/>
    </row>
    <row r="285" spans="1:14" ht="80.099999999999994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401">
        <v>33.299999999999997</v>
      </c>
      <c r="I285" s="1401">
        <v>33.299999999999997</v>
      </c>
      <c r="J285" s="1319">
        <f>IF(I285/H285*100&gt;100,100,I285/H285*100)</f>
        <v>100</v>
      </c>
      <c r="K285" s="1340"/>
      <c r="L285" s="1332"/>
      <c r="M285" s="1331"/>
      <c r="N285" s="1330"/>
    </row>
    <row r="286" spans="1:14" ht="80.099999999999994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400">
        <v>100</v>
      </c>
      <c r="I286" s="1400">
        <v>100</v>
      </c>
      <c r="J286" s="1319">
        <f>IF(I286/H286*100&gt;100,100,I286/H286*100)</f>
        <v>100</v>
      </c>
      <c r="K286" s="1333"/>
      <c r="L286" s="1332"/>
      <c r="M286" s="1331"/>
      <c r="N286" s="1330"/>
    </row>
    <row r="287" spans="1:14" ht="33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>
        <v>17503</v>
      </c>
      <c r="I287" s="1322">
        <v>17477</v>
      </c>
      <c r="J287" s="1319">
        <f>IF(I287/H287*100&gt;100,100,I287/H287*100)</f>
        <v>99.851454036450889</v>
      </c>
      <c r="K287" s="1319">
        <f>J287</f>
        <v>99.851454036450889</v>
      </c>
      <c r="L287" s="1321"/>
      <c r="M287" s="1331"/>
      <c r="N287" s="1319"/>
    </row>
    <row r="288" spans="1:14" ht="80.099999999999994" customHeight="1" x14ac:dyDescent="0.25">
      <c r="A288" s="1365"/>
      <c r="B288" s="1344" t="s">
        <v>230</v>
      </c>
      <c r="C288" s="1327" t="s">
        <v>727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>
        <v>1.3</v>
      </c>
      <c r="I288" s="1319">
        <v>1.3</v>
      </c>
      <c r="J288" s="1319">
        <f>IF(I288/H288*100&gt;100,100,I288/H288*100)</f>
        <v>100</v>
      </c>
      <c r="K288" s="1342">
        <f>(J288+J289+J290)/3</f>
        <v>100</v>
      </c>
      <c r="L288" s="1341">
        <f>(K288+K291)/2</f>
        <v>99.286512790162419</v>
      </c>
      <c r="M288" s="1331"/>
      <c r="N288" s="1330"/>
    </row>
    <row r="289" spans="1:14" ht="80.099999999999994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>
        <v>14.3</v>
      </c>
      <c r="I289" s="1319">
        <v>14.3</v>
      </c>
      <c r="J289" s="1319">
        <f>IF(I289/H289*100&gt;100,100,I289/H289*100)</f>
        <v>100</v>
      </c>
      <c r="K289" s="1340"/>
      <c r="L289" s="1332"/>
      <c r="M289" s="1331"/>
      <c r="N289" s="1330"/>
    </row>
    <row r="290" spans="1:14" ht="80.099999999999994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>
        <v>100</v>
      </c>
      <c r="I290" s="1334">
        <v>100</v>
      </c>
      <c r="J290" s="1319">
        <f>IF(I290/H290*100&gt;100,100,I290/H290*100)</f>
        <v>100</v>
      </c>
      <c r="K290" s="1333"/>
      <c r="L290" s="1332"/>
      <c r="M290" s="1331"/>
      <c r="N290" s="1330"/>
    </row>
    <row r="291" spans="1:14" ht="27.75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>
        <v>1520.7</v>
      </c>
      <c r="I291" s="1322">
        <v>1499</v>
      </c>
      <c r="J291" s="1319">
        <f>IF(I291/H291*100&gt;100,100,I291/H291*100)</f>
        <v>98.573025580324853</v>
      </c>
      <c r="K291" s="1319">
        <f>J291</f>
        <v>98.573025580324853</v>
      </c>
      <c r="L291" s="1321"/>
      <c r="M291" s="1331"/>
      <c r="N291" s="1319"/>
    </row>
    <row r="292" spans="1:14" ht="80.099999999999994" customHeight="1" x14ac:dyDescent="0.25">
      <c r="A292" s="1365"/>
      <c r="B292" s="1344" t="s">
        <v>232</v>
      </c>
      <c r="C292" s="1327" t="s">
        <v>726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402">
        <v>37.4</v>
      </c>
      <c r="I292" s="1402">
        <v>37.4</v>
      </c>
      <c r="J292" s="1319">
        <f>IF(I292/H292*100&gt;100,100,I292/H292*100)</f>
        <v>100</v>
      </c>
      <c r="K292" s="1342">
        <f>(J292+J293+J294)/3</f>
        <v>100</v>
      </c>
      <c r="L292" s="1341">
        <f>(K292+K295)/2</f>
        <v>99.959787181390737</v>
      </c>
      <c r="M292" s="1331"/>
      <c r="N292" s="1330"/>
    </row>
    <row r="293" spans="1:14" ht="80.099999999999994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401">
        <v>72.099999999999994</v>
      </c>
      <c r="I293" s="1401">
        <v>72.099999999999994</v>
      </c>
      <c r="J293" s="1319">
        <f>IF(I293/H293*100&gt;100,100,I293/H293*100)</f>
        <v>100</v>
      </c>
      <c r="K293" s="1340"/>
      <c r="L293" s="1332"/>
      <c r="M293" s="1331"/>
      <c r="N293" s="1330"/>
    </row>
    <row r="294" spans="1:14" ht="80.099999999999994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400">
        <v>66.7</v>
      </c>
      <c r="I294" s="1400">
        <v>77.8</v>
      </c>
      <c r="J294" s="1319">
        <f>IF(I294/H294*100&gt;100,100,I294/H294*100)</f>
        <v>100</v>
      </c>
      <c r="K294" s="1333"/>
      <c r="L294" s="1332"/>
      <c r="M294" s="1331"/>
      <c r="N294" s="1330"/>
    </row>
    <row r="295" spans="1:14" ht="33" customHeight="1" x14ac:dyDescent="0.25">
      <c r="A295" s="1365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>
        <v>32328</v>
      </c>
      <c r="I295" s="1322">
        <v>32302</v>
      </c>
      <c r="J295" s="1319">
        <f>IF(I295/H295*100&gt;100,100,I295/H295*100)</f>
        <v>99.919574362781489</v>
      </c>
      <c r="K295" s="1319">
        <f>J295</f>
        <v>99.919574362781489</v>
      </c>
      <c r="L295" s="1321"/>
      <c r="M295" s="1331"/>
      <c r="N295" s="1319"/>
    </row>
    <row r="296" spans="1:14" ht="80.099999999999994" customHeight="1" x14ac:dyDescent="0.25">
      <c r="A296" s="1365"/>
      <c r="B296" s="1344" t="s">
        <v>234</v>
      </c>
      <c r="C296" s="1327" t="s">
        <v>725</v>
      </c>
      <c r="D296" s="1343" t="s">
        <v>137</v>
      </c>
      <c r="E296" s="1337" t="s">
        <v>138</v>
      </c>
      <c r="F296" s="1336" t="s">
        <v>210</v>
      </c>
      <c r="G296" s="1335" t="s">
        <v>140</v>
      </c>
      <c r="H296" s="1402">
        <v>11.3</v>
      </c>
      <c r="I296" s="1402">
        <v>11.3</v>
      </c>
      <c r="J296" s="1319">
        <f>IF(I296/H296*100&gt;100,100,I296/H296*100)</f>
        <v>100</v>
      </c>
      <c r="K296" s="1342">
        <f>(J296+J297+J298)/3</f>
        <v>100</v>
      </c>
      <c r="L296" s="1341">
        <f>(K296+K299)/2</f>
        <v>99.911242603550292</v>
      </c>
      <c r="M296" s="1331"/>
      <c r="N296" s="1330"/>
    </row>
    <row r="297" spans="1:14" ht="80.099999999999994" customHeight="1" x14ac:dyDescent="0.25">
      <c r="A297" s="1365"/>
      <c r="B297" s="1339"/>
      <c r="C297" s="1327"/>
      <c r="D297" s="1338"/>
      <c r="E297" s="1337" t="s">
        <v>138</v>
      </c>
      <c r="F297" s="1336" t="s">
        <v>9</v>
      </c>
      <c r="G297" s="1335" t="s">
        <v>140</v>
      </c>
      <c r="H297" s="1401">
        <v>39.200000000000003</v>
      </c>
      <c r="I297" s="1401">
        <v>39.200000000000003</v>
      </c>
      <c r="J297" s="1319">
        <f>IF(I297/H297*100&gt;100,100,I297/H297*100)</f>
        <v>100</v>
      </c>
      <c r="K297" s="1340"/>
      <c r="L297" s="1332"/>
      <c r="M297" s="1331"/>
      <c r="N297" s="1330"/>
    </row>
    <row r="298" spans="1:14" ht="80.099999999999994" customHeight="1" x14ac:dyDescent="0.25">
      <c r="A298" s="1365"/>
      <c r="B298" s="1339"/>
      <c r="C298" s="1327"/>
      <c r="D298" s="1338"/>
      <c r="E298" s="1337" t="s">
        <v>138</v>
      </c>
      <c r="F298" s="1336" t="s">
        <v>386</v>
      </c>
      <c r="G298" s="1335" t="s">
        <v>140</v>
      </c>
      <c r="H298" s="1400">
        <v>81.599999999999994</v>
      </c>
      <c r="I298" s="1400">
        <v>81.599999999999994</v>
      </c>
      <c r="J298" s="1319">
        <f>IF(I298/H298*100&gt;100,100,I298/H298*100)</f>
        <v>100</v>
      </c>
      <c r="K298" s="1333"/>
      <c r="L298" s="1332"/>
      <c r="M298" s="1331"/>
      <c r="N298" s="1330"/>
    </row>
    <row r="299" spans="1:14" ht="27.75" customHeight="1" x14ac:dyDescent="0.25">
      <c r="A299" s="1365"/>
      <c r="B299" s="1328"/>
      <c r="C299" s="1327"/>
      <c r="D299" s="1326"/>
      <c r="E299" s="1325" t="s">
        <v>144</v>
      </c>
      <c r="F299" s="1324" t="s">
        <v>213</v>
      </c>
      <c r="G299" s="1323" t="s">
        <v>214</v>
      </c>
      <c r="H299" s="1322">
        <v>11830</v>
      </c>
      <c r="I299" s="1322">
        <v>11809</v>
      </c>
      <c r="J299" s="1319">
        <f>IF(I299/H299*100&gt;100,100,I299/H299*100)</f>
        <v>99.822485207100584</v>
      </c>
      <c r="K299" s="1319">
        <f>J299</f>
        <v>99.822485207100584</v>
      </c>
      <c r="L299" s="1321"/>
      <c r="M299" s="1331"/>
      <c r="N299" s="1319"/>
    </row>
    <row r="300" spans="1:14" ht="80.099999999999994" customHeight="1" x14ac:dyDescent="0.25">
      <c r="A300" s="1365"/>
      <c r="B300" s="1344" t="s">
        <v>236</v>
      </c>
      <c r="C300" s="1327" t="s">
        <v>724</v>
      </c>
      <c r="D300" s="1343" t="s">
        <v>137</v>
      </c>
      <c r="E300" s="1337" t="s">
        <v>138</v>
      </c>
      <c r="F300" s="1336" t="s">
        <v>210</v>
      </c>
      <c r="G300" s="1335" t="s">
        <v>140</v>
      </c>
      <c r="H300" s="1334">
        <v>2.2000000000000002</v>
      </c>
      <c r="I300" s="1319">
        <v>2.2000000000000002</v>
      </c>
      <c r="J300" s="1319">
        <f>IF(I300/H300*100&gt;100,100,I300/H300*100)</f>
        <v>100</v>
      </c>
      <c r="K300" s="1342">
        <f>(J300+J301+J302)/3</f>
        <v>100</v>
      </c>
      <c r="L300" s="1341">
        <f>(K300+K303)/2</f>
        <v>99.910434393193015</v>
      </c>
      <c r="M300" s="1331"/>
      <c r="N300" s="1330"/>
    </row>
    <row r="301" spans="1:14" ht="80.099999999999994" customHeight="1" x14ac:dyDescent="0.25">
      <c r="A301" s="1365"/>
      <c r="B301" s="1339"/>
      <c r="C301" s="1327"/>
      <c r="D301" s="1338"/>
      <c r="E301" s="1337" t="s">
        <v>138</v>
      </c>
      <c r="F301" s="1336" t="s">
        <v>9</v>
      </c>
      <c r="G301" s="1335" t="s">
        <v>140</v>
      </c>
      <c r="H301" s="1334">
        <v>38.5</v>
      </c>
      <c r="I301" s="1319">
        <v>38.9</v>
      </c>
      <c r="J301" s="1319">
        <f>IF(I301/H301*100&gt;100,100,I301/H301*100)</f>
        <v>100</v>
      </c>
      <c r="K301" s="1340"/>
      <c r="L301" s="1332"/>
      <c r="M301" s="1331"/>
      <c r="N301" s="1330"/>
    </row>
    <row r="302" spans="1:14" ht="80.099999999999994" customHeight="1" x14ac:dyDescent="0.25">
      <c r="A302" s="1365"/>
      <c r="B302" s="1339"/>
      <c r="C302" s="1327"/>
      <c r="D302" s="1338"/>
      <c r="E302" s="1337" t="s">
        <v>138</v>
      </c>
      <c r="F302" s="1336" t="s">
        <v>386</v>
      </c>
      <c r="G302" s="1335" t="s">
        <v>140</v>
      </c>
      <c r="H302" s="1334">
        <v>100</v>
      </c>
      <c r="I302" s="1334">
        <v>100</v>
      </c>
      <c r="J302" s="1319">
        <f>IF(I302/H302*100&gt;100,100,I302/H302*100)</f>
        <v>100</v>
      </c>
      <c r="K302" s="1333"/>
      <c r="L302" s="1332"/>
      <c r="M302" s="1331"/>
      <c r="N302" s="1330"/>
    </row>
    <row r="303" spans="1:14" ht="33" customHeight="1" x14ac:dyDescent="0.25">
      <c r="A303" s="1365"/>
      <c r="B303" s="1328"/>
      <c r="C303" s="1327"/>
      <c r="D303" s="1326"/>
      <c r="E303" s="1325" t="s">
        <v>144</v>
      </c>
      <c r="F303" s="1324" t="s">
        <v>213</v>
      </c>
      <c r="G303" s="1323" t="s">
        <v>214</v>
      </c>
      <c r="H303" s="1322">
        <v>2233</v>
      </c>
      <c r="I303" s="1322">
        <v>2229</v>
      </c>
      <c r="J303" s="1319">
        <f>IF(I303/H303*100&gt;100,100,I303/H303*100)</f>
        <v>99.820868786386029</v>
      </c>
      <c r="K303" s="1319">
        <f>J303</f>
        <v>99.820868786386029</v>
      </c>
      <c r="L303" s="1321"/>
      <c r="M303" s="1331"/>
      <c r="N303" s="1319"/>
    </row>
    <row r="304" spans="1:14" ht="80.099999999999994" customHeight="1" x14ac:dyDescent="0.25">
      <c r="A304" s="1365"/>
      <c r="B304" s="1344" t="s">
        <v>238</v>
      </c>
      <c r="C304" s="1327" t="s">
        <v>723</v>
      </c>
      <c r="D304" s="1343" t="s">
        <v>137</v>
      </c>
      <c r="E304" s="1337" t="s">
        <v>138</v>
      </c>
      <c r="F304" s="1336" t="s">
        <v>210</v>
      </c>
      <c r="G304" s="1335" t="s">
        <v>140</v>
      </c>
      <c r="H304" s="1334">
        <v>13.1</v>
      </c>
      <c r="I304" s="1319">
        <v>13.1</v>
      </c>
      <c r="J304" s="1319">
        <f>IF(I304/H304*100&gt;100,100,I304/H304*100)</f>
        <v>100</v>
      </c>
      <c r="K304" s="1342">
        <f>(J304+J305+J306)/3</f>
        <v>100</v>
      </c>
      <c r="L304" s="1341">
        <f>(K304+K307)/2</f>
        <v>99.910590912785494</v>
      </c>
      <c r="M304" s="1331"/>
      <c r="N304" s="1330"/>
    </row>
    <row r="305" spans="1:14" ht="80.099999999999994" customHeight="1" x14ac:dyDescent="0.25">
      <c r="A305" s="1365"/>
      <c r="B305" s="1339"/>
      <c r="C305" s="1327"/>
      <c r="D305" s="1338"/>
      <c r="E305" s="1337" t="s">
        <v>138</v>
      </c>
      <c r="F305" s="1336" t="s">
        <v>9</v>
      </c>
      <c r="G305" s="1335" t="s">
        <v>140</v>
      </c>
      <c r="H305" s="1334">
        <v>21.2</v>
      </c>
      <c r="I305" s="1319">
        <v>21.2</v>
      </c>
      <c r="J305" s="1319">
        <f>IF(I305/H305*100&gt;100,100,I305/H305*100)</f>
        <v>100</v>
      </c>
      <c r="K305" s="1340"/>
      <c r="L305" s="1332"/>
      <c r="M305" s="1331"/>
      <c r="N305" s="1330"/>
    </row>
    <row r="306" spans="1:14" ht="80.099999999999994" customHeight="1" x14ac:dyDescent="0.25">
      <c r="A306" s="1365"/>
      <c r="B306" s="1339"/>
      <c r="C306" s="1327"/>
      <c r="D306" s="1338"/>
      <c r="E306" s="1337" t="s">
        <v>138</v>
      </c>
      <c r="F306" s="1336" t="s">
        <v>386</v>
      </c>
      <c r="G306" s="1335" t="s">
        <v>140</v>
      </c>
      <c r="H306" s="1334">
        <v>91.1</v>
      </c>
      <c r="I306" s="1334">
        <v>91.1</v>
      </c>
      <c r="J306" s="1319">
        <f>IF(I306/H306*100&gt;100,100,I306/H306*100)</f>
        <v>100</v>
      </c>
      <c r="K306" s="1333"/>
      <c r="L306" s="1332"/>
      <c r="M306" s="1331"/>
      <c r="N306" s="1330"/>
    </row>
    <row r="307" spans="1:14" ht="27.75" customHeight="1" x14ac:dyDescent="0.25">
      <c r="A307" s="1365"/>
      <c r="B307" s="1328"/>
      <c r="C307" s="1327"/>
      <c r="D307" s="1326"/>
      <c r="E307" s="1325" t="s">
        <v>144</v>
      </c>
      <c r="F307" s="1324" t="s">
        <v>213</v>
      </c>
      <c r="G307" s="1323" t="s">
        <v>214</v>
      </c>
      <c r="H307" s="1322">
        <v>12303</v>
      </c>
      <c r="I307" s="1322">
        <v>12281</v>
      </c>
      <c r="J307" s="1319">
        <f>IF(I307/H307*100&gt;100,100,I307/H307*100)</f>
        <v>99.821181825571003</v>
      </c>
      <c r="K307" s="1319">
        <f>J307</f>
        <v>99.821181825571003</v>
      </c>
      <c r="L307" s="1321"/>
      <c r="M307" s="1331"/>
      <c r="N307" s="1319"/>
    </row>
    <row r="308" spans="1:14" ht="63" x14ac:dyDescent="0.25">
      <c r="A308" s="1399"/>
      <c r="B308" s="1393" t="s">
        <v>318</v>
      </c>
      <c r="C308" s="1327" t="s">
        <v>846</v>
      </c>
      <c r="D308" s="1387" t="s">
        <v>137</v>
      </c>
      <c r="E308" s="1337" t="s">
        <v>138</v>
      </c>
      <c r="F308" s="1336" t="s">
        <v>312</v>
      </c>
      <c r="G308" s="1335" t="s">
        <v>140</v>
      </c>
      <c r="H308" s="1334">
        <v>10</v>
      </c>
      <c r="I308" s="1319">
        <v>8.8000000000000007</v>
      </c>
      <c r="J308" s="1319">
        <f>IF(H308/I308*100&gt;100,100,H308/I308*100)</f>
        <v>100</v>
      </c>
      <c r="K308" s="1386">
        <f>(J308+J309+J310)/3</f>
        <v>100</v>
      </c>
      <c r="L308" s="1385">
        <f>(K308+K311)/2</f>
        <v>93.243243243243242</v>
      </c>
      <c r="M308" s="1398"/>
      <c r="N308" s="1330"/>
    </row>
    <row r="309" spans="1:14" ht="63" x14ac:dyDescent="0.25">
      <c r="A309" s="1399"/>
      <c r="B309" s="1391"/>
      <c r="C309" s="1327"/>
      <c r="D309" s="1381"/>
      <c r="E309" s="1337" t="s">
        <v>138</v>
      </c>
      <c r="F309" s="1349" t="s">
        <v>385</v>
      </c>
      <c r="G309" s="1335" t="s">
        <v>140</v>
      </c>
      <c r="H309" s="1334">
        <v>100</v>
      </c>
      <c r="I309" s="1319">
        <v>100</v>
      </c>
      <c r="J309" s="1319">
        <f>IF(I309/H309*100&gt;100,100,I309/H309*100)</f>
        <v>100</v>
      </c>
      <c r="K309" s="1383"/>
      <c r="L309" s="1379"/>
      <c r="M309" s="1398"/>
      <c r="N309" s="1330"/>
    </row>
    <row r="310" spans="1:14" ht="63" x14ac:dyDescent="0.25">
      <c r="A310" s="1399"/>
      <c r="B310" s="1391"/>
      <c r="C310" s="1327"/>
      <c r="D310" s="1381"/>
      <c r="E310" s="1337" t="s">
        <v>138</v>
      </c>
      <c r="F310" s="1390" t="s">
        <v>625</v>
      </c>
      <c r="G310" s="1335" t="s">
        <v>140</v>
      </c>
      <c r="H310" s="1334">
        <v>50</v>
      </c>
      <c r="I310" s="1334">
        <v>70</v>
      </c>
      <c r="J310" s="1319">
        <f>IF(I310/H310*100&gt;100,100,I310/H310*100)</f>
        <v>100</v>
      </c>
      <c r="K310" s="1383"/>
      <c r="L310" s="1379"/>
      <c r="M310" s="1398"/>
      <c r="N310" s="1330"/>
    </row>
    <row r="311" spans="1:14" ht="31.5" x14ac:dyDescent="0.25">
      <c r="A311" s="1399"/>
      <c r="B311" s="1389"/>
      <c r="C311" s="1327"/>
      <c r="D311" s="1381"/>
      <c r="E311" s="1337" t="s">
        <v>144</v>
      </c>
      <c r="F311" s="1324" t="s">
        <v>6</v>
      </c>
      <c r="G311" s="1335" t="s">
        <v>266</v>
      </c>
      <c r="H311" s="1322">
        <v>37</v>
      </c>
      <c r="I311" s="1380">
        <v>32</v>
      </c>
      <c r="J311" s="1319">
        <f>IF(I311/H311*100&gt;100,100,I311/H311*100)</f>
        <v>86.486486486486484</v>
      </c>
      <c r="K311" s="1319">
        <f>J311</f>
        <v>86.486486486486484</v>
      </c>
      <c r="L311" s="1379"/>
      <c r="M311" s="1398"/>
      <c r="N311" s="1319"/>
    </row>
    <row r="312" spans="1:14" ht="63" x14ac:dyDescent="0.25">
      <c r="A312" s="1399"/>
      <c r="B312" s="1393" t="s">
        <v>319</v>
      </c>
      <c r="C312" s="1327" t="s">
        <v>818</v>
      </c>
      <c r="D312" s="1387" t="s">
        <v>137</v>
      </c>
      <c r="E312" s="1337" t="s">
        <v>138</v>
      </c>
      <c r="F312" s="1336" t="s">
        <v>312</v>
      </c>
      <c r="G312" s="1335" t="s">
        <v>140</v>
      </c>
      <c r="H312" s="1334">
        <v>10</v>
      </c>
      <c r="I312" s="1319">
        <v>9.4</v>
      </c>
      <c r="J312" s="1319">
        <f>IF(H312/I312*100&gt;100,100,H312/I312*100)</f>
        <v>100</v>
      </c>
      <c r="K312" s="1386">
        <f>(J312+J313+J314)/3</f>
        <v>100</v>
      </c>
      <c r="L312" s="1385">
        <f>(K312+K315)/2</f>
        <v>98.178807947019862</v>
      </c>
      <c r="M312" s="1398"/>
      <c r="N312" s="1330"/>
    </row>
    <row r="313" spans="1:14" ht="63" x14ac:dyDescent="0.25">
      <c r="A313" s="1399"/>
      <c r="B313" s="1391"/>
      <c r="C313" s="1327"/>
      <c r="D313" s="1381"/>
      <c r="E313" s="1337" t="s">
        <v>138</v>
      </c>
      <c r="F313" s="1349" t="s">
        <v>385</v>
      </c>
      <c r="G313" s="1335" t="s">
        <v>140</v>
      </c>
      <c r="H313" s="1334">
        <v>100</v>
      </c>
      <c r="I313" s="1319">
        <v>100</v>
      </c>
      <c r="J313" s="1319">
        <f>IF(I313/H313*100&gt;100,100,I313/H313*100)</f>
        <v>100</v>
      </c>
      <c r="K313" s="1383"/>
      <c r="L313" s="1379"/>
      <c r="M313" s="1398"/>
      <c r="N313" s="1330"/>
    </row>
    <row r="314" spans="1:14" ht="63" x14ac:dyDescent="0.25">
      <c r="A314" s="1399"/>
      <c r="B314" s="1391"/>
      <c r="C314" s="1327"/>
      <c r="D314" s="1381"/>
      <c r="E314" s="1337" t="s">
        <v>138</v>
      </c>
      <c r="F314" s="1390" t="s">
        <v>625</v>
      </c>
      <c r="G314" s="1335" t="s">
        <v>140</v>
      </c>
      <c r="H314" s="1334">
        <v>50</v>
      </c>
      <c r="I314" s="1334">
        <v>54.2</v>
      </c>
      <c r="J314" s="1319">
        <f>IF(I314/H314*100&gt;100,100,I314/H314*100)</f>
        <v>100</v>
      </c>
      <c r="K314" s="1383"/>
      <c r="L314" s="1379"/>
      <c r="M314" s="1398"/>
      <c r="N314" s="1330"/>
    </row>
    <row r="315" spans="1:14" ht="31.5" x14ac:dyDescent="0.25">
      <c r="A315" s="1399"/>
      <c r="B315" s="1389"/>
      <c r="C315" s="1327"/>
      <c r="D315" s="1381"/>
      <c r="E315" s="1337" t="s">
        <v>144</v>
      </c>
      <c r="F315" s="1324" t="s">
        <v>6</v>
      </c>
      <c r="G315" s="1335" t="s">
        <v>266</v>
      </c>
      <c r="H315" s="1380">
        <v>302</v>
      </c>
      <c r="I315" s="1380">
        <v>291</v>
      </c>
      <c r="J315" s="1319">
        <f>IF(I315/H315*100&gt;100,100,I315/H315*100)</f>
        <v>96.357615894039739</v>
      </c>
      <c r="K315" s="1319">
        <f>J315</f>
        <v>96.357615894039739</v>
      </c>
      <c r="L315" s="1379"/>
      <c r="M315" s="1398"/>
      <c r="N315" s="1319"/>
    </row>
    <row r="316" spans="1:14" ht="63" x14ac:dyDescent="0.25">
      <c r="A316" s="1399"/>
      <c r="B316" s="1388" t="s">
        <v>323</v>
      </c>
      <c r="C316" s="1327" t="s">
        <v>816</v>
      </c>
      <c r="D316" s="1387" t="s">
        <v>137</v>
      </c>
      <c r="E316" s="1337" t="s">
        <v>138</v>
      </c>
      <c r="F316" s="1349" t="s">
        <v>385</v>
      </c>
      <c r="G316" s="1335" t="s">
        <v>140</v>
      </c>
      <c r="H316" s="1334">
        <v>100</v>
      </c>
      <c r="I316" s="1319">
        <v>100</v>
      </c>
      <c r="J316" s="1319">
        <f>IF(I316/H316*100&gt;100,100,I316/H316*100)</f>
        <v>100</v>
      </c>
      <c r="K316" s="1386">
        <f>(J316+J317+J318)/3</f>
        <v>100</v>
      </c>
      <c r="L316" s="1385">
        <f>(K316+K319)/2</f>
        <v>98.525073746312685</v>
      </c>
      <c r="M316" s="1398"/>
      <c r="N316" s="1330"/>
    </row>
    <row r="317" spans="1:14" ht="63" x14ac:dyDescent="0.25">
      <c r="A317" s="1399"/>
      <c r="B317" s="1384"/>
      <c r="C317" s="1327"/>
      <c r="D317" s="1381"/>
      <c r="E317" s="1337" t="s">
        <v>138</v>
      </c>
      <c r="F317" s="1336" t="s">
        <v>312</v>
      </c>
      <c r="G317" s="1335" t="s">
        <v>140</v>
      </c>
      <c r="H317" s="1334">
        <v>10</v>
      </c>
      <c r="I317" s="1319">
        <v>9.4</v>
      </c>
      <c r="J317" s="1319">
        <f>IF(H317/I317*100&gt;100,100,H317/I317*100)</f>
        <v>100</v>
      </c>
      <c r="K317" s="1383"/>
      <c r="L317" s="1379"/>
      <c r="M317" s="1398"/>
      <c r="N317" s="1330"/>
    </row>
    <row r="318" spans="1:14" ht="47.25" x14ac:dyDescent="0.25">
      <c r="A318" s="1399"/>
      <c r="B318" s="1384"/>
      <c r="C318" s="1327"/>
      <c r="D318" s="1381"/>
      <c r="E318" s="1337" t="s">
        <v>138</v>
      </c>
      <c r="F318" s="1349" t="s">
        <v>436</v>
      </c>
      <c r="G318" s="1335" t="s">
        <v>140</v>
      </c>
      <c r="H318" s="1334">
        <v>100</v>
      </c>
      <c r="I318" s="1319">
        <v>100</v>
      </c>
      <c r="J318" s="1319">
        <f>IF(I318/H318*100&gt;100,100,I318/H318*100)</f>
        <v>100</v>
      </c>
      <c r="K318" s="1383"/>
      <c r="L318" s="1379"/>
      <c r="M318" s="1398"/>
      <c r="N318" s="1330"/>
    </row>
    <row r="319" spans="1:14" ht="31.5" x14ac:dyDescent="0.25">
      <c r="A319" s="1399"/>
      <c r="B319" s="1382"/>
      <c r="C319" s="1327"/>
      <c r="D319" s="1381"/>
      <c r="E319" s="1337" t="s">
        <v>144</v>
      </c>
      <c r="F319" s="1324" t="s">
        <v>6</v>
      </c>
      <c r="G319" s="1335" t="s">
        <v>266</v>
      </c>
      <c r="H319" s="1380">
        <v>339</v>
      </c>
      <c r="I319" s="1380">
        <v>329</v>
      </c>
      <c r="J319" s="1319">
        <f>IF(I319/H319*100&gt;100,100,I319/H319*100)</f>
        <v>97.050147492625371</v>
      </c>
      <c r="K319" s="1319">
        <f>J319</f>
        <v>97.050147492625371</v>
      </c>
      <c r="L319" s="1379"/>
      <c r="M319" s="1398"/>
      <c r="N319" s="1319"/>
    </row>
  </sheetData>
  <autoFilter ref="H3:L3"/>
  <mergeCells count="391">
    <mergeCell ref="B48:B51"/>
    <mergeCell ref="C48:C51"/>
    <mergeCell ref="B52:B55"/>
    <mergeCell ref="C52:C55"/>
    <mergeCell ref="B56:B59"/>
    <mergeCell ref="C56:C59"/>
    <mergeCell ref="K8:K10"/>
    <mergeCell ref="L8:L11"/>
    <mergeCell ref="C20:C23"/>
    <mergeCell ref="D20:D23"/>
    <mergeCell ref="K20:K22"/>
    <mergeCell ref="L20:L23"/>
    <mergeCell ref="C16:C19"/>
    <mergeCell ref="D16:D19"/>
    <mergeCell ref="K16:K18"/>
    <mergeCell ref="L16:L19"/>
    <mergeCell ref="D56:D59"/>
    <mergeCell ref="L56:L59"/>
    <mergeCell ref="A4:A307"/>
    <mergeCell ref="M4:M307"/>
    <mergeCell ref="C4:C7"/>
    <mergeCell ref="D4:D7"/>
    <mergeCell ref="K4:K6"/>
    <mergeCell ref="L4:L7"/>
    <mergeCell ref="C8:C11"/>
    <mergeCell ref="D8:D11"/>
    <mergeCell ref="L28:L31"/>
    <mergeCell ref="D36:D39"/>
    <mergeCell ref="K36:K38"/>
    <mergeCell ref="K48:K50"/>
    <mergeCell ref="K32:K34"/>
    <mergeCell ref="L32:L35"/>
    <mergeCell ref="L36:L39"/>
    <mergeCell ref="K40:K42"/>
    <mergeCell ref="L48:L51"/>
    <mergeCell ref="B44:B47"/>
    <mergeCell ref="C44:C47"/>
    <mergeCell ref="D44:D47"/>
    <mergeCell ref="K44:K46"/>
    <mergeCell ref="L44:L47"/>
    <mergeCell ref="N60:N63"/>
    <mergeCell ref="K56:K58"/>
    <mergeCell ref="D52:D55"/>
    <mergeCell ref="K52:K54"/>
    <mergeCell ref="L52:L55"/>
    <mergeCell ref="B20:B23"/>
    <mergeCell ref="B28:B31"/>
    <mergeCell ref="C28:C31"/>
    <mergeCell ref="D28:D31"/>
    <mergeCell ref="D48:D51"/>
    <mergeCell ref="B36:B39"/>
    <mergeCell ref="C36:C39"/>
    <mergeCell ref="B40:B43"/>
    <mergeCell ref="C40:C43"/>
    <mergeCell ref="D40:D43"/>
    <mergeCell ref="L64:L67"/>
    <mergeCell ref="N276:N279"/>
    <mergeCell ref="B1:N1"/>
    <mergeCell ref="B24:B27"/>
    <mergeCell ref="C24:C27"/>
    <mergeCell ref="D24:D27"/>
    <mergeCell ref="K24:K26"/>
    <mergeCell ref="L24:L27"/>
    <mergeCell ref="L40:L43"/>
    <mergeCell ref="K28:K30"/>
    <mergeCell ref="L72:L75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80:L83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88:L91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96:L99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104:L107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112:L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20:L123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28:L131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36:L139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44:L147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52:L155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60:L163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68:L171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76:L179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84:L187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92:L195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200:L203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208:L211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16:L219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24:L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32:L235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40:L243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48:L251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56:L259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64:L267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72:L275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80:L28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C296:C299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B288:B291"/>
    <mergeCell ref="C288:C291"/>
    <mergeCell ref="D288:D291"/>
    <mergeCell ref="K288:K290"/>
    <mergeCell ref="L288:L291"/>
    <mergeCell ref="L296:L299"/>
    <mergeCell ref="B292:B295"/>
    <mergeCell ref="C292:C295"/>
    <mergeCell ref="D292:D295"/>
    <mergeCell ref="B296:B299"/>
    <mergeCell ref="K300:K302"/>
    <mergeCell ref="L300:L303"/>
    <mergeCell ref="D296:D299"/>
    <mergeCell ref="K296:K298"/>
    <mergeCell ref="K284:K286"/>
    <mergeCell ref="L284:L287"/>
    <mergeCell ref="B300:B303"/>
    <mergeCell ref="B284:B287"/>
    <mergeCell ref="C284:C287"/>
    <mergeCell ref="D284:D287"/>
    <mergeCell ref="K304:K306"/>
    <mergeCell ref="L304:L307"/>
    <mergeCell ref="K292:K294"/>
    <mergeCell ref="L292:L295"/>
    <mergeCell ref="C300:C303"/>
    <mergeCell ref="D300:D303"/>
    <mergeCell ref="C312:C315"/>
    <mergeCell ref="D312:D315"/>
    <mergeCell ref="K312:K314"/>
    <mergeCell ref="L312:L315"/>
    <mergeCell ref="B32:B35"/>
    <mergeCell ref="C32:C35"/>
    <mergeCell ref="D32:D35"/>
    <mergeCell ref="B304:B307"/>
    <mergeCell ref="C304:C307"/>
    <mergeCell ref="D304:D307"/>
    <mergeCell ref="C308:C311"/>
    <mergeCell ref="D308:D311"/>
    <mergeCell ref="K308:K310"/>
    <mergeCell ref="L308:L311"/>
    <mergeCell ref="A308:A319"/>
    <mergeCell ref="M308:M319"/>
    <mergeCell ref="C316:C319"/>
    <mergeCell ref="D316:D319"/>
    <mergeCell ref="K316:K318"/>
    <mergeCell ref="L316:L319"/>
  </mergeCells>
  <pageMargins left="0" right="0.11811023622047245" top="0.15748031496062992" bottom="0.15748031496062992" header="0.31496062992125984" footer="0.31496062992125984"/>
  <pageSetup paperSize="9" scale="44" fitToHeight="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P475"/>
  <sheetViews>
    <sheetView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8.8554687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17" customWidth="1"/>
    <col min="9" max="9" width="15.42578125" style="17" customWidth="1"/>
    <col min="10" max="10" width="14" style="17" customWidth="1"/>
    <col min="11" max="11" width="14.28515625" style="17" customWidth="1"/>
    <col min="12" max="12" width="15.5703125" style="17" customWidth="1"/>
    <col min="13" max="13" width="14.5703125" style="17" customWidth="1"/>
    <col min="14" max="14" width="19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18" t="s">
        <v>377</v>
      </c>
      <c r="I2" s="18" t="s">
        <v>378</v>
      </c>
      <c r="J2" s="241" t="s">
        <v>129</v>
      </c>
      <c r="K2" s="241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2">
        <v>8</v>
      </c>
      <c r="I3" s="63">
        <v>9</v>
      </c>
      <c r="J3" s="62">
        <v>10</v>
      </c>
      <c r="K3" s="63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38" t="s">
        <v>254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38">
        <v>0</v>
      </c>
      <c r="I4" s="38">
        <v>0</v>
      </c>
      <c r="J4" s="39" t="e">
        <f t="shared" ref="J4:J39" si="0">IF(I4/H4*100&gt;100,100,I4/H4*100)</f>
        <v>#DIV/0!</v>
      </c>
      <c r="K4" s="482" t="e">
        <f>(J4+J5+J6)/3</f>
        <v>#DIV/0!</v>
      </c>
      <c r="L4" s="431" t="e">
        <f>(K4+K7)/2</f>
        <v>#DIV/0!</v>
      </c>
      <c r="M4" s="438" t="s">
        <v>141</v>
      </c>
      <c r="N4" s="485"/>
      <c r="P4" s="23">
        <f>H7+H11+H15+H19+H23+H27+H31+H35+H39+H43+H47</f>
        <v>364.66666666666669</v>
      </c>
    </row>
    <row r="5" spans="1:16" ht="81.75" hidden="1" customHeight="1" x14ac:dyDescent="0.25">
      <c r="A5" s="439"/>
      <c r="B5" s="248"/>
      <c r="C5" s="423"/>
      <c r="D5" s="425"/>
      <c r="E5" s="5" t="s">
        <v>138</v>
      </c>
      <c r="F5" s="6" t="s">
        <v>142</v>
      </c>
      <c r="G5" s="7" t="s">
        <v>140</v>
      </c>
      <c r="H5" s="38">
        <v>0</v>
      </c>
      <c r="I5" s="38">
        <v>0</v>
      </c>
      <c r="J5" s="39" t="e">
        <f t="shared" si="0"/>
        <v>#DIV/0!</v>
      </c>
      <c r="K5" s="483"/>
      <c r="L5" s="432"/>
      <c r="M5" s="439"/>
      <c r="N5" s="486"/>
      <c r="P5" s="23">
        <f>H51+H55+H59+H63+H67+H71+H75+H79+H83+H87+H91+H95</f>
        <v>340.44444444444446</v>
      </c>
    </row>
    <row r="6" spans="1:16" ht="81.75" hidden="1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>
        <v>0</v>
      </c>
      <c r="I6" s="38">
        <v>0</v>
      </c>
      <c r="J6" s="39" t="e">
        <f t="shared" si="0"/>
        <v>#DIV/0!</v>
      </c>
      <c r="K6" s="484"/>
      <c r="L6" s="432"/>
      <c r="M6" s="439"/>
      <c r="N6" s="486"/>
      <c r="P6" s="23">
        <f>H103+H107+H111+H115+H119+H123+H127+H131+H135+H139+H143+H147</f>
        <v>81.222222222222214</v>
      </c>
    </row>
    <row r="7" spans="1:16" ht="31.5" hidden="1" customHeight="1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4">
        <v>0</v>
      </c>
      <c r="I7" s="4">
        <v>0</v>
      </c>
      <c r="J7" s="39" t="e">
        <f t="shared" si="0"/>
        <v>#DIV/0!</v>
      </c>
      <c r="K7" s="39" t="e">
        <f>J7</f>
        <v>#DIV/0!</v>
      </c>
      <c r="L7" s="433"/>
      <c r="M7" s="439"/>
      <c r="N7" s="486"/>
      <c r="P7" s="23">
        <f>H151+H155+H159+H163+H167+H171+H175+H179+H183+H187+H191+H195+H199+H203+H207+H211</f>
        <v>4533.3</v>
      </c>
    </row>
    <row r="8" spans="1:16" ht="81.75" hidden="1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38">
        <v>0</v>
      </c>
      <c r="I8" s="38">
        <v>0</v>
      </c>
      <c r="J8" s="39" t="e">
        <f t="shared" si="0"/>
        <v>#DIV/0!</v>
      </c>
      <c r="K8" s="482" t="e">
        <f>(J8+J9+J10)/3</f>
        <v>#DIV/0!</v>
      </c>
      <c r="L8" s="431" t="e">
        <f>(K8+K11)/2</f>
        <v>#DIV/0!</v>
      </c>
      <c r="M8" s="439"/>
      <c r="N8" s="486"/>
    </row>
    <row r="9" spans="1:16" ht="81.75" hidden="1" customHeight="1" x14ac:dyDescent="0.25">
      <c r="A9" s="439"/>
      <c r="B9" s="239"/>
      <c r="C9" s="423"/>
      <c r="D9" s="425"/>
      <c r="E9" s="5" t="s">
        <v>138</v>
      </c>
      <c r="F9" s="6" t="s">
        <v>142</v>
      </c>
      <c r="G9" s="7" t="s">
        <v>140</v>
      </c>
      <c r="H9" s="38">
        <v>0</v>
      </c>
      <c r="I9" s="38">
        <v>0</v>
      </c>
      <c r="J9" s="39" t="e">
        <f t="shared" si="0"/>
        <v>#DIV/0!</v>
      </c>
      <c r="K9" s="483"/>
      <c r="L9" s="432"/>
      <c r="M9" s="439"/>
      <c r="N9" s="486"/>
    </row>
    <row r="10" spans="1:16" ht="81.75" hidden="1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0</v>
      </c>
      <c r="I10" s="38">
        <v>0</v>
      </c>
      <c r="J10" s="39" t="e">
        <f t="shared" si="0"/>
        <v>#DIV/0!</v>
      </c>
      <c r="K10" s="484"/>
      <c r="L10" s="432"/>
      <c r="M10" s="439"/>
      <c r="N10" s="486"/>
    </row>
    <row r="11" spans="1:16" ht="31.5" hidden="1" customHeight="1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4">
        <v>0</v>
      </c>
      <c r="I11" s="4">
        <v>0</v>
      </c>
      <c r="J11" s="39" t="e">
        <f t="shared" si="0"/>
        <v>#DIV/0!</v>
      </c>
      <c r="K11" s="39" t="e">
        <f>J11</f>
        <v>#DIV/0!</v>
      </c>
      <c r="L11" s="433"/>
      <c r="M11" s="439"/>
      <c r="N11" s="486"/>
    </row>
    <row r="12" spans="1:16" ht="81.75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38">
        <v>100</v>
      </c>
      <c r="I12" s="38">
        <v>100</v>
      </c>
      <c r="J12" s="39">
        <f t="shared" si="0"/>
        <v>100</v>
      </c>
      <c r="K12" s="482">
        <f>(J12+J13+J14)/3</f>
        <v>97.166666666666671</v>
      </c>
      <c r="L12" s="431">
        <f>(K12+K15)/2</f>
        <v>97.977068597732114</v>
      </c>
      <c r="M12" s="439"/>
      <c r="N12" s="486"/>
    </row>
    <row r="13" spans="1:16" ht="81.75" customHeight="1" x14ac:dyDescent="0.25">
      <c r="A13" s="439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38">
        <v>100</v>
      </c>
      <c r="I13" s="38">
        <v>91.5</v>
      </c>
      <c r="J13" s="39">
        <f t="shared" si="0"/>
        <v>91.5</v>
      </c>
      <c r="K13" s="483"/>
      <c r="L13" s="432"/>
      <c r="M13" s="439"/>
      <c r="N13" s="486"/>
    </row>
    <row r="14" spans="1:16" ht="81.75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>
        <v>100</v>
      </c>
      <c r="I14" s="38">
        <v>100</v>
      </c>
      <c r="J14" s="39">
        <f t="shared" si="0"/>
        <v>100</v>
      </c>
      <c r="K14" s="484"/>
      <c r="L14" s="432"/>
      <c r="M14" s="439"/>
      <c r="N14" s="486"/>
      <c r="O14" s="341"/>
    </row>
    <row r="15" spans="1:16" ht="31.5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42">
        <v>329.88888888888891</v>
      </c>
      <c r="I15" s="42">
        <v>325.88888888888891</v>
      </c>
      <c r="J15" s="39">
        <f t="shared" si="0"/>
        <v>98.78747052879757</v>
      </c>
      <c r="K15" s="39">
        <f>J15</f>
        <v>98.78747052879757</v>
      </c>
      <c r="L15" s="433"/>
      <c r="M15" s="439"/>
      <c r="N15" s="486"/>
    </row>
    <row r="16" spans="1:16" ht="81.75" hidden="1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38">
        <v>0</v>
      </c>
      <c r="I16" s="38">
        <v>0</v>
      </c>
      <c r="J16" s="39" t="e">
        <f t="shared" si="0"/>
        <v>#DIV/0!</v>
      </c>
      <c r="K16" s="482" t="e">
        <f>(J16+J17+J18)/3</f>
        <v>#DIV/0!</v>
      </c>
      <c r="L16" s="431" t="e">
        <f>(K16+K19)/2</f>
        <v>#DIV/0!</v>
      </c>
      <c r="M16" s="439"/>
      <c r="N16" s="486"/>
    </row>
    <row r="17" spans="1:14" ht="81.75" hidden="1" customHeight="1" x14ac:dyDescent="0.25">
      <c r="A17" s="439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38">
        <v>0</v>
      </c>
      <c r="I17" s="38">
        <v>0</v>
      </c>
      <c r="J17" s="39" t="e">
        <f t="shared" si="0"/>
        <v>#DIV/0!</v>
      </c>
      <c r="K17" s="483"/>
      <c r="L17" s="432"/>
      <c r="M17" s="439"/>
      <c r="N17" s="486"/>
    </row>
    <row r="18" spans="1:14" ht="81.75" hidden="1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>
        <v>0</v>
      </c>
      <c r="I18" s="38">
        <v>0</v>
      </c>
      <c r="J18" s="39" t="e">
        <f t="shared" si="0"/>
        <v>#DIV/0!</v>
      </c>
      <c r="K18" s="484"/>
      <c r="L18" s="432"/>
      <c r="M18" s="439"/>
      <c r="N18" s="486"/>
    </row>
    <row r="19" spans="1:14" ht="31.5" hidden="1" customHeight="1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4">
        <v>0</v>
      </c>
      <c r="I19" s="4">
        <v>0</v>
      </c>
      <c r="J19" s="39" t="e">
        <f t="shared" si="0"/>
        <v>#DIV/0!</v>
      </c>
      <c r="K19" s="39" t="e">
        <f>J19</f>
        <v>#DIV/0!</v>
      </c>
      <c r="L19" s="433"/>
      <c r="M19" s="439"/>
      <c r="N19" s="486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38">
        <v>0</v>
      </c>
      <c r="I20" s="38">
        <v>0</v>
      </c>
      <c r="J20" s="39" t="e">
        <f t="shared" si="0"/>
        <v>#DIV/0!</v>
      </c>
      <c r="K20" s="482" t="e">
        <f>(J20+J21+J22)/3</f>
        <v>#DIV/0!</v>
      </c>
      <c r="L20" s="431" t="e">
        <f>(K20+K23)/2</f>
        <v>#DIV/0!</v>
      </c>
      <c r="M20" s="439"/>
      <c r="N20" s="486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38">
        <v>0</v>
      </c>
      <c r="I21" s="38">
        <v>0</v>
      </c>
      <c r="J21" s="39" t="e">
        <f t="shared" si="0"/>
        <v>#DIV/0!</v>
      </c>
      <c r="K21" s="483"/>
      <c r="L21" s="432"/>
      <c r="M21" s="439"/>
      <c r="N21" s="486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39" t="e">
        <f t="shared" si="0"/>
        <v>#DIV/0!</v>
      </c>
      <c r="K22" s="484"/>
      <c r="L22" s="432"/>
      <c r="M22" s="439"/>
      <c r="N22" s="486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4">
        <v>0</v>
      </c>
      <c r="I23" s="4">
        <v>0</v>
      </c>
      <c r="J23" s="39" t="e">
        <f t="shared" si="0"/>
        <v>#DIV/0!</v>
      </c>
      <c r="K23" s="39" t="e">
        <f>J23</f>
        <v>#DIV/0!</v>
      </c>
      <c r="L23" s="433"/>
      <c r="M23" s="439"/>
      <c r="N23" s="486"/>
    </row>
    <row r="24" spans="1:14" ht="81.75" hidden="1" customHeight="1" x14ac:dyDescent="0.25">
      <c r="A24" s="439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38">
        <v>0</v>
      </c>
      <c r="I24" s="38">
        <v>0</v>
      </c>
      <c r="J24" s="39" t="e">
        <f t="shared" si="0"/>
        <v>#DIV/0!</v>
      </c>
      <c r="K24" s="482" t="e">
        <f>(J24+J25+J26)/3</f>
        <v>#DIV/0!</v>
      </c>
      <c r="L24" s="431" t="e">
        <f>(K24+K27)/2</f>
        <v>#DIV/0!</v>
      </c>
      <c r="M24" s="439"/>
      <c r="N24" s="486"/>
    </row>
    <row r="25" spans="1:14" ht="81.75" hidden="1" customHeight="1" x14ac:dyDescent="0.25">
      <c r="A25" s="439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38">
        <v>0</v>
      </c>
      <c r="I25" s="38">
        <v>0</v>
      </c>
      <c r="J25" s="39" t="e">
        <f t="shared" si="0"/>
        <v>#DIV/0!</v>
      </c>
      <c r="K25" s="483"/>
      <c r="L25" s="432"/>
      <c r="M25" s="439"/>
      <c r="N25" s="486"/>
    </row>
    <row r="26" spans="1:14" ht="81.75" hidden="1" customHeight="1" x14ac:dyDescent="0.25">
      <c r="A26" s="439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39" t="e">
        <f t="shared" si="0"/>
        <v>#DIV/0!</v>
      </c>
      <c r="K26" s="484"/>
      <c r="L26" s="432"/>
      <c r="M26" s="439"/>
      <c r="N26" s="486"/>
    </row>
    <row r="27" spans="1:14" ht="31.5" hidden="1" customHeight="1" x14ac:dyDescent="0.25">
      <c r="A27" s="439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4">
        <v>0</v>
      </c>
      <c r="I27" s="4">
        <v>0</v>
      </c>
      <c r="J27" s="39" t="e">
        <f t="shared" si="0"/>
        <v>#DIV/0!</v>
      </c>
      <c r="K27" s="39" t="e">
        <f>J27</f>
        <v>#DIV/0!</v>
      </c>
      <c r="L27" s="433"/>
      <c r="M27" s="439"/>
      <c r="N27" s="486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38">
        <v>0</v>
      </c>
      <c r="I28" s="38">
        <v>0</v>
      </c>
      <c r="J28" s="39" t="e">
        <f t="shared" si="0"/>
        <v>#DIV/0!</v>
      </c>
      <c r="K28" s="482" t="e">
        <f>(J28+J29+J30)/3</f>
        <v>#DIV/0!</v>
      </c>
      <c r="L28" s="431" t="e">
        <f>(K28+K31)/2</f>
        <v>#DIV/0!</v>
      </c>
      <c r="M28" s="439"/>
      <c r="N28" s="486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38">
        <v>0</v>
      </c>
      <c r="I29" s="38">
        <v>0</v>
      </c>
      <c r="J29" s="39" t="e">
        <f t="shared" si="0"/>
        <v>#DIV/0!</v>
      </c>
      <c r="K29" s="483"/>
      <c r="L29" s="432"/>
      <c r="M29" s="439"/>
      <c r="N29" s="486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39" t="e">
        <f t="shared" si="0"/>
        <v>#DIV/0!</v>
      </c>
      <c r="K30" s="484"/>
      <c r="L30" s="432"/>
      <c r="M30" s="439"/>
      <c r="N30" s="486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4">
        <v>0</v>
      </c>
      <c r="I31" s="4">
        <v>0</v>
      </c>
      <c r="J31" s="39" t="e">
        <f t="shared" si="0"/>
        <v>#DIV/0!</v>
      </c>
      <c r="K31" s="39" t="e">
        <f>J31</f>
        <v>#DIV/0!</v>
      </c>
      <c r="L31" s="433"/>
      <c r="M31" s="439"/>
      <c r="N31" s="486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38">
        <v>0</v>
      </c>
      <c r="I32" s="38">
        <v>0</v>
      </c>
      <c r="J32" s="39" t="e">
        <f t="shared" si="0"/>
        <v>#DIV/0!</v>
      </c>
      <c r="K32" s="482" t="e">
        <f>(J32+J33+J34)/3</f>
        <v>#DIV/0!</v>
      </c>
      <c r="L32" s="431" t="e">
        <f>(K32+K35)/2</f>
        <v>#DIV/0!</v>
      </c>
      <c r="M32" s="439"/>
      <c r="N32" s="486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38">
        <v>0</v>
      </c>
      <c r="I33" s="38">
        <v>0</v>
      </c>
      <c r="J33" s="39" t="e">
        <f t="shared" si="0"/>
        <v>#DIV/0!</v>
      </c>
      <c r="K33" s="483"/>
      <c r="L33" s="432"/>
      <c r="M33" s="439"/>
      <c r="N33" s="486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>
        <v>0</v>
      </c>
      <c r="I34" s="38">
        <v>0</v>
      </c>
      <c r="J34" s="39" t="e">
        <f t="shared" si="0"/>
        <v>#DIV/0!</v>
      </c>
      <c r="K34" s="484"/>
      <c r="L34" s="432"/>
      <c r="M34" s="439"/>
      <c r="N34" s="486"/>
    </row>
    <row r="35" spans="1:14" ht="31.5" hidden="1" customHeight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4">
        <v>0</v>
      </c>
      <c r="I35" s="4">
        <v>0</v>
      </c>
      <c r="J35" s="39" t="e">
        <f t="shared" si="0"/>
        <v>#DIV/0!</v>
      </c>
      <c r="K35" s="39" t="e">
        <f>J35</f>
        <v>#DIV/0!</v>
      </c>
      <c r="L35" s="433"/>
      <c r="M35" s="439"/>
      <c r="N35" s="486"/>
    </row>
    <row r="36" spans="1:14" ht="81.7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38">
        <v>100</v>
      </c>
      <c r="I36" s="38">
        <v>100</v>
      </c>
      <c r="J36" s="39">
        <f>IF(I36/H36*100&gt;100,100,I36/H36*100)</f>
        <v>100</v>
      </c>
      <c r="K36" s="482">
        <f>(J36+J37+J38)/3</f>
        <v>99.563333333333333</v>
      </c>
      <c r="L36" s="431">
        <f>(K36+K39)/2</f>
        <v>99.781666666666666</v>
      </c>
      <c r="M36" s="439"/>
      <c r="N36" s="486"/>
    </row>
    <row r="37" spans="1:14" ht="81.75" customHeight="1" x14ac:dyDescent="0.25">
      <c r="A37" s="439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38">
        <v>100</v>
      </c>
      <c r="I37" s="38">
        <v>98.69</v>
      </c>
      <c r="J37" s="39">
        <f>IF(I37/H37*100&gt;100,100,I37/H37*100)</f>
        <v>98.69</v>
      </c>
      <c r="K37" s="483"/>
      <c r="L37" s="432"/>
      <c r="M37" s="439"/>
      <c r="N37" s="486"/>
    </row>
    <row r="38" spans="1:14" ht="81.75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>
        <v>82</v>
      </c>
      <c r="I38" s="38">
        <v>100</v>
      </c>
      <c r="J38" s="39">
        <f>IF(I38/H38*100&gt;100,100,I38/H38*100)</f>
        <v>100</v>
      </c>
      <c r="K38" s="484"/>
      <c r="L38" s="432"/>
      <c r="M38" s="439"/>
      <c r="N38" s="486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42">
        <v>30.666666666666668</v>
      </c>
      <c r="I39" s="42">
        <v>30.777777777777779</v>
      </c>
      <c r="J39" s="39">
        <f t="shared" si="0"/>
        <v>100</v>
      </c>
      <c r="K39" s="39">
        <f>J39</f>
        <v>100</v>
      </c>
      <c r="L39" s="433"/>
      <c r="M39" s="439"/>
      <c r="N39" s="486"/>
    </row>
    <row r="40" spans="1:14" ht="81.75" customHeight="1" x14ac:dyDescent="0.25">
      <c r="A40" s="439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38">
        <v>100</v>
      </c>
      <c r="I40" s="38">
        <v>100</v>
      </c>
      <c r="J40" s="39">
        <f>IF(I40/H40*100&gt;100,100,I40/H40*100)</f>
        <v>100</v>
      </c>
      <c r="K40" s="482">
        <f>(J40+J41+J42)/3</f>
        <v>100</v>
      </c>
      <c r="L40" s="431">
        <f>(K40+K43)/2</f>
        <v>95.945945945945951</v>
      </c>
      <c r="M40" s="439"/>
      <c r="N40" s="486"/>
    </row>
    <row r="41" spans="1:14" ht="81.75" customHeight="1" x14ac:dyDescent="0.25">
      <c r="A41" s="439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38">
        <v>100</v>
      </c>
      <c r="I41" s="38">
        <v>100</v>
      </c>
      <c r="J41" s="39">
        <f>IF(I41/H41*100&gt;100,100,I41/H41*100)</f>
        <v>100</v>
      </c>
      <c r="K41" s="483"/>
      <c r="L41" s="432"/>
      <c r="M41" s="439"/>
      <c r="N41" s="486"/>
    </row>
    <row r="42" spans="1:14" ht="81.75" customHeight="1" x14ac:dyDescent="0.25">
      <c r="A42" s="439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38">
        <v>100</v>
      </c>
      <c r="I42" s="38">
        <v>100</v>
      </c>
      <c r="J42" s="39">
        <f>IF(I42/H42*100&gt;100,100,I42/H42*100)</f>
        <v>100</v>
      </c>
      <c r="K42" s="484"/>
      <c r="L42" s="432"/>
      <c r="M42" s="439"/>
      <c r="N42" s="486"/>
    </row>
    <row r="43" spans="1:14" ht="31.5" x14ac:dyDescent="0.25">
      <c r="A43" s="439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42">
        <v>4.1111111111111107</v>
      </c>
      <c r="I43" s="42">
        <v>3.7777777777777777</v>
      </c>
      <c r="J43" s="39">
        <f t="shared" ref="J43:J106" si="1">IF(I43/H43*100&gt;100,100,I43/H43*100)</f>
        <v>91.891891891891902</v>
      </c>
      <c r="K43" s="39">
        <f>J43</f>
        <v>91.891891891891902</v>
      </c>
      <c r="L43" s="433"/>
      <c r="M43" s="439"/>
      <c r="N43" s="486"/>
    </row>
    <row r="44" spans="1:14" ht="81.75" hidden="1" customHeight="1" x14ac:dyDescent="0.25">
      <c r="A44" s="439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38">
        <v>0</v>
      </c>
      <c r="I44" s="38">
        <v>0</v>
      </c>
      <c r="J44" s="39" t="e">
        <f t="shared" si="1"/>
        <v>#DIV/0!</v>
      </c>
      <c r="K44" s="482" t="e">
        <f>(J44+J45+J46)/3</f>
        <v>#DIV/0!</v>
      </c>
      <c r="L44" s="431" t="e">
        <f>(K44+K47)/2</f>
        <v>#DIV/0!</v>
      </c>
      <c r="M44" s="439"/>
      <c r="N44" s="486"/>
    </row>
    <row r="45" spans="1:14" ht="81.75" hidden="1" customHeight="1" x14ac:dyDescent="0.25">
      <c r="A45" s="439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38">
        <v>0</v>
      </c>
      <c r="I45" s="38">
        <v>0</v>
      </c>
      <c r="J45" s="39" t="e">
        <f t="shared" si="1"/>
        <v>#DIV/0!</v>
      </c>
      <c r="K45" s="483"/>
      <c r="L45" s="432"/>
      <c r="M45" s="439"/>
      <c r="N45" s="486"/>
    </row>
    <row r="46" spans="1:14" ht="81.75" hidden="1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>
        <v>0</v>
      </c>
      <c r="I46" s="38">
        <v>0</v>
      </c>
      <c r="J46" s="39" t="e">
        <f t="shared" si="1"/>
        <v>#DIV/0!</v>
      </c>
      <c r="K46" s="484"/>
      <c r="L46" s="432"/>
      <c r="M46" s="439"/>
      <c r="N46" s="486"/>
    </row>
    <row r="47" spans="1:14" ht="31.5" hidden="1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4">
        <v>0</v>
      </c>
      <c r="I47" s="4">
        <v>0</v>
      </c>
      <c r="J47" s="39" t="e">
        <f t="shared" si="1"/>
        <v>#DIV/0!</v>
      </c>
      <c r="K47" s="39" t="e">
        <f>J47</f>
        <v>#DIV/0!</v>
      </c>
      <c r="L47" s="433"/>
      <c r="M47" s="439"/>
      <c r="N47" s="486"/>
    </row>
    <row r="48" spans="1:14" ht="81.75" hidden="1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38">
        <v>0</v>
      </c>
      <c r="I48" s="38">
        <v>0</v>
      </c>
      <c r="J48" s="39" t="e">
        <f t="shared" si="1"/>
        <v>#DIV/0!</v>
      </c>
      <c r="K48" s="482" t="e">
        <f>(J48+J49+J50)/3</f>
        <v>#DIV/0!</v>
      </c>
      <c r="L48" s="431" t="e">
        <f>(K48+K51)/2</f>
        <v>#DIV/0!</v>
      </c>
      <c r="M48" s="439"/>
      <c r="N48" s="486"/>
    </row>
    <row r="49" spans="1:14" ht="81.75" hidden="1" customHeight="1" x14ac:dyDescent="0.25">
      <c r="A49" s="439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38">
        <v>0</v>
      </c>
      <c r="I49" s="38">
        <v>0</v>
      </c>
      <c r="J49" s="39" t="e">
        <f t="shared" si="1"/>
        <v>#DIV/0!</v>
      </c>
      <c r="K49" s="483"/>
      <c r="L49" s="432"/>
      <c r="M49" s="439"/>
      <c r="N49" s="486"/>
    </row>
    <row r="50" spans="1:14" ht="81.75" hidden="1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>
        <v>0</v>
      </c>
      <c r="I50" s="38">
        <v>0</v>
      </c>
      <c r="J50" s="39" t="e">
        <f t="shared" si="1"/>
        <v>#DIV/0!</v>
      </c>
      <c r="K50" s="484"/>
      <c r="L50" s="432"/>
      <c r="M50" s="439"/>
      <c r="N50" s="486"/>
    </row>
    <row r="51" spans="1:14" ht="31.5" hidden="1" customHeight="1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4">
        <v>0</v>
      </c>
      <c r="I51" s="4">
        <v>0</v>
      </c>
      <c r="J51" s="39" t="e">
        <f t="shared" si="1"/>
        <v>#DIV/0!</v>
      </c>
      <c r="K51" s="39" t="e">
        <f>J51</f>
        <v>#DIV/0!</v>
      </c>
      <c r="L51" s="433"/>
      <c r="M51" s="439"/>
      <c r="N51" s="486"/>
    </row>
    <row r="52" spans="1:14" ht="81.75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38">
        <v>100</v>
      </c>
      <c r="I52" s="38">
        <v>100</v>
      </c>
      <c r="J52" s="39">
        <f t="shared" si="1"/>
        <v>100</v>
      </c>
      <c r="K52" s="482">
        <f>(J52+J53)/2</f>
        <v>100</v>
      </c>
      <c r="L52" s="431">
        <f>(K52+K55)/2</f>
        <v>100</v>
      </c>
      <c r="M52" s="439"/>
      <c r="N52" s="486"/>
    </row>
    <row r="53" spans="1:14" ht="81.75" customHeight="1" x14ac:dyDescent="0.25">
      <c r="A53" s="439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38">
        <v>100</v>
      </c>
      <c r="I53" s="38">
        <v>100</v>
      </c>
      <c r="J53" s="39">
        <f t="shared" si="1"/>
        <v>100</v>
      </c>
      <c r="K53" s="483"/>
      <c r="L53" s="432"/>
      <c r="M53" s="439"/>
      <c r="N53" s="486"/>
    </row>
    <row r="54" spans="1:14" ht="81.75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/>
      <c r="I54" s="38"/>
      <c r="J54" s="39"/>
      <c r="K54" s="484"/>
      <c r="L54" s="432"/>
      <c r="M54" s="439"/>
      <c r="N54" s="486"/>
    </row>
    <row r="55" spans="1:14" ht="31.5" customHeight="1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42">
        <v>1.8888888888888888</v>
      </c>
      <c r="I55" s="42">
        <v>1.8888888888888888</v>
      </c>
      <c r="J55" s="39">
        <f t="shared" si="1"/>
        <v>100</v>
      </c>
      <c r="K55" s="39">
        <f>J55</f>
        <v>100</v>
      </c>
      <c r="L55" s="433"/>
      <c r="M55" s="439"/>
      <c r="N55" s="486"/>
    </row>
    <row r="56" spans="1:14" ht="81.75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38">
        <v>100</v>
      </c>
      <c r="I56" s="38">
        <v>100</v>
      </c>
      <c r="J56" s="39">
        <f t="shared" si="1"/>
        <v>100</v>
      </c>
      <c r="K56" s="482">
        <f>(J56+J57+J58)/3</f>
        <v>100</v>
      </c>
      <c r="L56" s="431">
        <f>(K56+K59)/2</f>
        <v>99.953660797034289</v>
      </c>
      <c r="M56" s="439"/>
      <c r="N56" s="486"/>
    </row>
    <row r="57" spans="1:14" ht="81.75" customHeight="1" x14ac:dyDescent="0.25">
      <c r="A57" s="439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38">
        <v>90</v>
      </c>
      <c r="I57" s="38">
        <v>96.31</v>
      </c>
      <c r="J57" s="39">
        <f t="shared" si="1"/>
        <v>100</v>
      </c>
      <c r="K57" s="483"/>
      <c r="L57" s="432"/>
      <c r="M57" s="439"/>
      <c r="N57" s="486"/>
    </row>
    <row r="58" spans="1:14" ht="81.75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97.954545454545467</v>
      </c>
      <c r="I58" s="38">
        <v>97.954545454545467</v>
      </c>
      <c r="J58" s="39">
        <f t="shared" si="1"/>
        <v>100</v>
      </c>
      <c r="K58" s="484"/>
      <c r="L58" s="432"/>
      <c r="M58" s="439"/>
      <c r="N58" s="486"/>
    </row>
    <row r="59" spans="1:14" ht="31.5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42">
        <v>239.77777777777777</v>
      </c>
      <c r="I59" s="42">
        <v>239.55555555555554</v>
      </c>
      <c r="J59" s="39">
        <f t="shared" si="1"/>
        <v>99.907321594068577</v>
      </c>
      <c r="K59" s="39">
        <f>J59</f>
        <v>99.907321594068577</v>
      </c>
      <c r="L59" s="433"/>
      <c r="M59" s="439"/>
      <c r="N59" s="486"/>
    </row>
    <row r="60" spans="1:14" ht="81.75" hidden="1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38">
        <v>0</v>
      </c>
      <c r="I60" s="38">
        <v>0</v>
      </c>
      <c r="J60" s="39" t="e">
        <f t="shared" si="1"/>
        <v>#DIV/0!</v>
      </c>
      <c r="K60" s="482" t="e">
        <f>(J60+J61+J62)/3</f>
        <v>#DIV/0!</v>
      </c>
      <c r="L60" s="431" t="e">
        <f>(K60+K63)/2</f>
        <v>#DIV/0!</v>
      </c>
      <c r="M60" s="439"/>
      <c r="N60" s="486"/>
    </row>
    <row r="61" spans="1:14" ht="81.75" hidden="1" customHeight="1" x14ac:dyDescent="0.25">
      <c r="A61" s="439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38">
        <v>0</v>
      </c>
      <c r="I61" s="38">
        <v>0</v>
      </c>
      <c r="J61" s="39" t="e">
        <f t="shared" si="1"/>
        <v>#DIV/0!</v>
      </c>
      <c r="K61" s="483"/>
      <c r="L61" s="432"/>
      <c r="M61" s="439"/>
      <c r="N61" s="486"/>
    </row>
    <row r="62" spans="1:14" ht="81.75" hidden="1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39" t="e">
        <f t="shared" si="1"/>
        <v>#DIV/0!</v>
      </c>
      <c r="K62" s="484"/>
      <c r="L62" s="432"/>
      <c r="M62" s="439"/>
      <c r="N62" s="486"/>
    </row>
    <row r="63" spans="1:14" ht="31.5" hidden="1" customHeight="1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4">
        <v>0</v>
      </c>
      <c r="I63" s="4">
        <v>0</v>
      </c>
      <c r="J63" s="39" t="e">
        <f t="shared" si="1"/>
        <v>#DIV/0!</v>
      </c>
      <c r="K63" s="39" t="e">
        <f>J63</f>
        <v>#DIV/0!</v>
      </c>
      <c r="L63" s="433"/>
      <c r="M63" s="439"/>
      <c r="N63" s="486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38">
        <v>0</v>
      </c>
      <c r="I64" s="38">
        <v>0</v>
      </c>
      <c r="J64" s="39" t="e">
        <f t="shared" si="1"/>
        <v>#DIV/0!</v>
      </c>
      <c r="K64" s="482" t="e">
        <f>(J64+J65+J66)/3</f>
        <v>#DIV/0!</v>
      </c>
      <c r="L64" s="431" t="e">
        <f>(K64+K67)/2</f>
        <v>#DIV/0!</v>
      </c>
      <c r="M64" s="439"/>
      <c r="N64" s="486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38">
        <v>0</v>
      </c>
      <c r="I65" s="38">
        <v>0</v>
      </c>
      <c r="J65" s="39" t="e">
        <f t="shared" si="1"/>
        <v>#DIV/0!</v>
      </c>
      <c r="K65" s="483"/>
      <c r="L65" s="432"/>
      <c r="M65" s="439"/>
      <c r="N65" s="486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39" t="e">
        <f t="shared" si="1"/>
        <v>#DIV/0!</v>
      </c>
      <c r="K66" s="484"/>
      <c r="L66" s="432"/>
      <c r="M66" s="439"/>
      <c r="N66" s="486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4">
        <v>0</v>
      </c>
      <c r="I67" s="4">
        <v>0</v>
      </c>
      <c r="J67" s="39" t="e">
        <f t="shared" si="1"/>
        <v>#DIV/0!</v>
      </c>
      <c r="K67" s="39" t="e">
        <f>J67</f>
        <v>#DIV/0!</v>
      </c>
      <c r="L67" s="433"/>
      <c r="M67" s="439"/>
      <c r="N67" s="486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38">
        <v>0</v>
      </c>
      <c r="I68" s="38">
        <v>0</v>
      </c>
      <c r="J68" s="39" t="e">
        <f t="shared" si="1"/>
        <v>#DIV/0!</v>
      </c>
      <c r="K68" s="482" t="e">
        <f>(J68+J69+J70)/3</f>
        <v>#DIV/0!</v>
      </c>
      <c r="L68" s="431" t="e">
        <f>(K68+K71)/2</f>
        <v>#DIV/0!</v>
      </c>
      <c r="M68" s="439"/>
      <c r="N68" s="486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38">
        <v>0</v>
      </c>
      <c r="I69" s="38">
        <v>0</v>
      </c>
      <c r="J69" s="39" t="e">
        <f t="shared" si="1"/>
        <v>#DIV/0!</v>
      </c>
      <c r="K69" s="483"/>
      <c r="L69" s="432"/>
      <c r="M69" s="439"/>
      <c r="N69" s="486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39" t="e">
        <f t="shared" si="1"/>
        <v>#DIV/0!</v>
      </c>
      <c r="K70" s="484"/>
      <c r="L70" s="432"/>
      <c r="M70" s="439"/>
      <c r="N70" s="486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4">
        <v>0</v>
      </c>
      <c r="I71" s="4">
        <v>0</v>
      </c>
      <c r="J71" s="39" t="e">
        <f t="shared" si="1"/>
        <v>#DIV/0!</v>
      </c>
      <c r="K71" s="39" t="e">
        <f>J71</f>
        <v>#DIV/0!</v>
      </c>
      <c r="L71" s="433"/>
      <c r="M71" s="439"/>
      <c r="N71" s="486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38">
        <v>0</v>
      </c>
      <c r="I72" s="38">
        <v>0</v>
      </c>
      <c r="J72" s="39" t="e">
        <f t="shared" si="1"/>
        <v>#DIV/0!</v>
      </c>
      <c r="K72" s="482" t="e">
        <f>(J72+J73+J74)/3</f>
        <v>#DIV/0!</v>
      </c>
      <c r="L72" s="431" t="e">
        <f>(K72+K75)/2</f>
        <v>#DIV/0!</v>
      </c>
      <c r="M72" s="439"/>
      <c r="N72" s="486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38">
        <v>0</v>
      </c>
      <c r="I73" s="38">
        <v>0</v>
      </c>
      <c r="J73" s="39" t="e">
        <f t="shared" si="1"/>
        <v>#DIV/0!</v>
      </c>
      <c r="K73" s="483"/>
      <c r="L73" s="432"/>
      <c r="M73" s="439"/>
      <c r="N73" s="486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39" t="e">
        <f t="shared" si="1"/>
        <v>#DIV/0!</v>
      </c>
      <c r="K74" s="484"/>
      <c r="L74" s="432"/>
      <c r="M74" s="439"/>
      <c r="N74" s="486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4">
        <v>0</v>
      </c>
      <c r="I75" s="4">
        <v>0</v>
      </c>
      <c r="J75" s="39" t="e">
        <f t="shared" si="1"/>
        <v>#DIV/0!</v>
      </c>
      <c r="K75" s="39" t="e">
        <f>J75</f>
        <v>#DIV/0!</v>
      </c>
      <c r="L75" s="433"/>
      <c r="M75" s="439"/>
      <c r="N75" s="486"/>
    </row>
    <row r="76" spans="1:14" ht="81.75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38">
        <v>100</v>
      </c>
      <c r="I76" s="38">
        <v>100</v>
      </c>
      <c r="J76" s="39">
        <f t="shared" si="1"/>
        <v>100</v>
      </c>
      <c r="K76" s="482">
        <f>(J76+J77+J78)/3</f>
        <v>100</v>
      </c>
      <c r="L76" s="431">
        <f>(K76+K79)/2</f>
        <v>100</v>
      </c>
      <c r="M76" s="439"/>
      <c r="N76" s="486"/>
    </row>
    <row r="77" spans="1:14" ht="81.75" customHeight="1" x14ac:dyDescent="0.25">
      <c r="A77" s="439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38">
        <v>100</v>
      </c>
      <c r="I77" s="38">
        <v>100</v>
      </c>
      <c r="J77" s="39">
        <f t="shared" si="1"/>
        <v>100</v>
      </c>
      <c r="K77" s="483"/>
      <c r="L77" s="432"/>
      <c r="M77" s="439"/>
      <c r="N77" s="486"/>
    </row>
    <row r="78" spans="1:14" ht="81.75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100</v>
      </c>
      <c r="I78" s="38">
        <v>100</v>
      </c>
      <c r="J78" s="39">
        <f t="shared" si="1"/>
        <v>100</v>
      </c>
      <c r="K78" s="484"/>
      <c r="L78" s="432"/>
      <c r="M78" s="439"/>
      <c r="N78" s="486"/>
    </row>
    <row r="79" spans="1:14" ht="31.5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42">
        <v>76.333333333333329</v>
      </c>
      <c r="I79" s="42">
        <v>76.333333333333329</v>
      </c>
      <c r="J79" s="39">
        <f t="shared" si="1"/>
        <v>100</v>
      </c>
      <c r="K79" s="39">
        <f>J79</f>
        <v>100</v>
      </c>
      <c r="L79" s="433"/>
      <c r="M79" s="439"/>
      <c r="N79" s="486"/>
    </row>
    <row r="80" spans="1:14" ht="81.75" hidden="1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38">
        <v>0</v>
      </c>
      <c r="I80" s="38">
        <v>0</v>
      </c>
      <c r="J80" s="39" t="e">
        <f t="shared" si="1"/>
        <v>#DIV/0!</v>
      </c>
      <c r="K80" s="482" t="e">
        <f>(J80+J81+J82)/3</f>
        <v>#DIV/0!</v>
      </c>
      <c r="L80" s="431" t="e">
        <f>(K80+K83)/2</f>
        <v>#DIV/0!</v>
      </c>
      <c r="M80" s="439"/>
      <c r="N80" s="486"/>
    </row>
    <row r="81" spans="1:14" ht="81.75" hidden="1" customHeight="1" x14ac:dyDescent="0.25">
      <c r="A81" s="439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38">
        <v>0</v>
      </c>
      <c r="I81" s="38">
        <v>0</v>
      </c>
      <c r="J81" s="39" t="e">
        <f t="shared" si="1"/>
        <v>#DIV/0!</v>
      </c>
      <c r="K81" s="483"/>
      <c r="L81" s="432"/>
      <c r="M81" s="439"/>
      <c r="N81" s="486"/>
    </row>
    <row r="82" spans="1:14" ht="81.75" hidden="1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>
        <v>0</v>
      </c>
      <c r="I82" s="38">
        <v>0</v>
      </c>
      <c r="J82" s="39" t="e">
        <f t="shared" si="1"/>
        <v>#DIV/0!</v>
      </c>
      <c r="K82" s="484"/>
      <c r="L82" s="432"/>
      <c r="M82" s="439"/>
      <c r="N82" s="486"/>
    </row>
    <row r="83" spans="1:14" ht="31.5" hidden="1" customHeight="1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4">
        <v>0</v>
      </c>
      <c r="I83" s="4">
        <v>0</v>
      </c>
      <c r="J83" s="39" t="e">
        <f t="shared" si="1"/>
        <v>#DIV/0!</v>
      </c>
      <c r="K83" s="39" t="e">
        <f>J83</f>
        <v>#DIV/0!</v>
      </c>
      <c r="L83" s="433"/>
      <c r="M83" s="439"/>
      <c r="N83" s="486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38">
        <v>0</v>
      </c>
      <c r="I84" s="38">
        <v>0</v>
      </c>
      <c r="J84" s="39" t="e">
        <f t="shared" si="1"/>
        <v>#DIV/0!</v>
      </c>
      <c r="K84" s="482" t="e">
        <f>(J84+J85+J86)/3</f>
        <v>#DIV/0!</v>
      </c>
      <c r="L84" s="431" t="e">
        <f>(K84+K87)/2</f>
        <v>#DIV/0!</v>
      </c>
      <c r="M84" s="439"/>
      <c r="N84" s="486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38">
        <v>0</v>
      </c>
      <c r="I85" s="38">
        <v>0</v>
      </c>
      <c r="J85" s="39" t="e">
        <f t="shared" si="1"/>
        <v>#DIV/0!</v>
      </c>
      <c r="K85" s="483"/>
      <c r="L85" s="432"/>
      <c r="M85" s="439"/>
      <c r="N85" s="486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39" t="e">
        <f t="shared" si="1"/>
        <v>#DIV/0!</v>
      </c>
      <c r="K86" s="484"/>
      <c r="L86" s="432"/>
      <c r="M86" s="439"/>
      <c r="N86" s="486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4">
        <v>0</v>
      </c>
      <c r="I87" s="4">
        <v>0</v>
      </c>
      <c r="J87" s="39" t="e">
        <f t="shared" si="1"/>
        <v>#DIV/0!</v>
      </c>
      <c r="K87" s="39" t="e">
        <f>J87</f>
        <v>#DIV/0!</v>
      </c>
      <c r="L87" s="433"/>
      <c r="M87" s="439"/>
      <c r="N87" s="486"/>
    </row>
    <row r="88" spans="1:14" ht="81.75" hidden="1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38">
        <v>0</v>
      </c>
      <c r="I88" s="38">
        <v>0</v>
      </c>
      <c r="J88" s="39" t="e">
        <f t="shared" si="1"/>
        <v>#DIV/0!</v>
      </c>
      <c r="K88" s="482" t="e">
        <f>(J88+J89+J90)/3</f>
        <v>#DIV/0!</v>
      </c>
      <c r="L88" s="431" t="e">
        <f>(K88+K91)/2</f>
        <v>#DIV/0!</v>
      </c>
      <c r="M88" s="439"/>
      <c r="N88" s="486"/>
    </row>
    <row r="89" spans="1:14" ht="81.75" hidden="1" customHeight="1" x14ac:dyDescent="0.25">
      <c r="A89" s="439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38">
        <v>0</v>
      </c>
      <c r="I89" s="38">
        <v>0</v>
      </c>
      <c r="J89" s="39" t="e">
        <f t="shared" si="1"/>
        <v>#DIV/0!</v>
      </c>
      <c r="K89" s="483"/>
      <c r="L89" s="432"/>
      <c r="M89" s="439"/>
      <c r="N89" s="486"/>
    </row>
    <row r="90" spans="1:14" ht="81.75" hidden="1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39" t="e">
        <f t="shared" si="1"/>
        <v>#DIV/0!</v>
      </c>
      <c r="K90" s="484"/>
      <c r="L90" s="432"/>
      <c r="M90" s="439"/>
      <c r="N90" s="486"/>
    </row>
    <row r="91" spans="1:14" ht="31.5" hidden="1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4">
        <v>0</v>
      </c>
      <c r="I91" s="4">
        <v>0</v>
      </c>
      <c r="J91" s="39" t="e">
        <f t="shared" si="1"/>
        <v>#DIV/0!</v>
      </c>
      <c r="K91" s="39" t="e">
        <f>J91</f>
        <v>#DIV/0!</v>
      </c>
      <c r="L91" s="433"/>
      <c r="M91" s="439"/>
      <c r="N91" s="486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38">
        <v>100</v>
      </c>
      <c r="I92" s="38">
        <v>100</v>
      </c>
      <c r="J92" s="39">
        <f t="shared" si="1"/>
        <v>100</v>
      </c>
      <c r="K92" s="482">
        <f>(J92+J93+J94)/3</f>
        <v>99.478238219660895</v>
      </c>
      <c r="L92" s="431">
        <f>(K92+K95)/2</f>
        <v>99.739119109830455</v>
      </c>
      <c r="M92" s="439"/>
      <c r="N92" s="486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38">
        <v>95.035971223021576</v>
      </c>
      <c r="I93" s="38">
        <v>93.548387096774192</v>
      </c>
      <c r="J93" s="39">
        <f t="shared" si="1"/>
        <v>98.434714658982685</v>
      </c>
      <c r="K93" s="483"/>
      <c r="L93" s="432"/>
      <c r="M93" s="439"/>
      <c r="N93" s="486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>
        <v>100</v>
      </c>
      <c r="I94" s="38">
        <v>100</v>
      </c>
      <c r="J94" s="39">
        <f t="shared" si="1"/>
        <v>100</v>
      </c>
      <c r="K94" s="484"/>
      <c r="L94" s="432"/>
      <c r="M94" s="439"/>
      <c r="N94" s="486"/>
    </row>
    <row r="95" spans="1:14" ht="31.5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42">
        <v>22.444444444444443</v>
      </c>
      <c r="I95" s="42">
        <v>23.111111111111111</v>
      </c>
      <c r="J95" s="39">
        <f t="shared" si="1"/>
        <v>100</v>
      </c>
      <c r="K95" s="39">
        <f>J95</f>
        <v>100</v>
      </c>
      <c r="L95" s="433"/>
      <c r="M95" s="439"/>
      <c r="N95" s="486"/>
    </row>
    <row r="96" spans="1:14" ht="81.75" hidden="1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38">
        <v>0</v>
      </c>
      <c r="I96" s="38">
        <v>0</v>
      </c>
      <c r="J96" s="39" t="e">
        <f t="shared" si="1"/>
        <v>#DIV/0!</v>
      </c>
      <c r="K96" s="482" t="e">
        <f>(J96+J97+J98)/3</f>
        <v>#DIV/0!</v>
      </c>
      <c r="L96" s="431" t="e">
        <f>(K96+K99)/2</f>
        <v>#DIV/0!</v>
      </c>
      <c r="M96" s="439"/>
      <c r="N96" s="486"/>
    </row>
    <row r="97" spans="1:14" ht="81.75" hidden="1" customHeight="1" x14ac:dyDescent="0.25">
      <c r="A97" s="439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38">
        <v>0</v>
      </c>
      <c r="I97" s="38">
        <v>0</v>
      </c>
      <c r="J97" s="39" t="e">
        <f t="shared" si="1"/>
        <v>#DIV/0!</v>
      </c>
      <c r="K97" s="483"/>
      <c r="L97" s="432"/>
      <c r="M97" s="439"/>
      <c r="N97" s="486"/>
    </row>
    <row r="98" spans="1:14" ht="81.75" hidden="1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>
        <v>0</v>
      </c>
      <c r="I98" s="38">
        <v>0</v>
      </c>
      <c r="J98" s="39" t="e">
        <f t="shared" si="1"/>
        <v>#DIV/0!</v>
      </c>
      <c r="K98" s="484"/>
      <c r="L98" s="432"/>
      <c r="M98" s="439"/>
      <c r="N98" s="486"/>
    </row>
    <row r="99" spans="1:14" ht="31.5" hidden="1" customHeight="1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34">
        <v>0</v>
      </c>
      <c r="I99" s="34">
        <v>0</v>
      </c>
      <c r="J99" s="39" t="e">
        <f t="shared" si="1"/>
        <v>#DIV/0!</v>
      </c>
      <c r="K99" s="39" t="e">
        <f>J99</f>
        <v>#DIV/0!</v>
      </c>
      <c r="L99" s="433"/>
      <c r="M99" s="439"/>
      <c r="N99" s="486"/>
    </row>
    <row r="100" spans="1:14" ht="81.75" hidden="1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38">
        <v>0</v>
      </c>
      <c r="I100" s="38">
        <v>0</v>
      </c>
      <c r="J100" s="39" t="e">
        <f t="shared" si="1"/>
        <v>#DIV/0!</v>
      </c>
      <c r="K100" s="482" t="e">
        <f>(J100+J101+J102)/3</f>
        <v>#DIV/0!</v>
      </c>
      <c r="L100" s="431" t="e">
        <f>(K100+K103)/2</f>
        <v>#DIV/0!</v>
      </c>
      <c r="M100" s="439"/>
      <c r="N100" s="486"/>
    </row>
    <row r="101" spans="1:14" ht="81.75" hidden="1" customHeight="1" x14ac:dyDescent="0.25">
      <c r="A101" s="439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38">
        <v>0</v>
      </c>
      <c r="I101" s="38">
        <v>0</v>
      </c>
      <c r="J101" s="39" t="e">
        <f t="shared" si="1"/>
        <v>#DIV/0!</v>
      </c>
      <c r="K101" s="483"/>
      <c r="L101" s="432"/>
      <c r="M101" s="439"/>
      <c r="N101" s="486"/>
    </row>
    <row r="102" spans="1:14" ht="81.75" hidden="1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0</v>
      </c>
      <c r="I102" s="38">
        <v>0</v>
      </c>
      <c r="J102" s="39" t="e">
        <f t="shared" si="1"/>
        <v>#DIV/0!</v>
      </c>
      <c r="K102" s="484"/>
      <c r="L102" s="432"/>
      <c r="M102" s="439"/>
      <c r="N102" s="486"/>
    </row>
    <row r="103" spans="1:14" ht="31.5" hidden="1" customHeight="1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4">
        <v>0</v>
      </c>
      <c r="I103" s="4">
        <v>0</v>
      </c>
      <c r="J103" s="39" t="e">
        <f t="shared" si="1"/>
        <v>#DIV/0!</v>
      </c>
      <c r="K103" s="39" t="e">
        <f>J103</f>
        <v>#DIV/0!</v>
      </c>
      <c r="L103" s="433"/>
      <c r="M103" s="439"/>
      <c r="N103" s="486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38">
        <v>0</v>
      </c>
      <c r="I104" s="38">
        <v>0</v>
      </c>
      <c r="J104" s="39" t="e">
        <f t="shared" si="1"/>
        <v>#DIV/0!</v>
      </c>
      <c r="K104" s="482" t="e">
        <f>(J104+J105+J106)/3</f>
        <v>#DIV/0!</v>
      </c>
      <c r="L104" s="431" t="e">
        <f>(K104+K107)/2</f>
        <v>#DIV/0!</v>
      </c>
      <c r="M104" s="439"/>
      <c r="N104" s="486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38">
        <v>0</v>
      </c>
      <c r="I105" s="38">
        <v>0</v>
      </c>
      <c r="J105" s="39" t="e">
        <f t="shared" si="1"/>
        <v>#DIV/0!</v>
      </c>
      <c r="K105" s="483"/>
      <c r="L105" s="432"/>
      <c r="M105" s="439"/>
      <c r="N105" s="486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39" t="e">
        <f t="shared" si="1"/>
        <v>#DIV/0!</v>
      </c>
      <c r="K106" s="484"/>
      <c r="L106" s="432"/>
      <c r="M106" s="439"/>
      <c r="N106" s="486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4">
        <v>0</v>
      </c>
      <c r="I107" s="4">
        <v>0</v>
      </c>
      <c r="J107" s="39" t="e">
        <f t="shared" ref="J107:J170" si="2">IF(I107/H107*100&gt;100,100,I107/H107*100)</f>
        <v>#DIV/0!</v>
      </c>
      <c r="K107" s="39" t="e">
        <f>J107</f>
        <v>#DIV/0!</v>
      </c>
      <c r="L107" s="433"/>
      <c r="M107" s="439"/>
      <c r="N107" s="486"/>
    </row>
    <row r="108" spans="1:14" ht="81.75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38">
        <v>100</v>
      </c>
      <c r="I108" s="38">
        <v>100</v>
      </c>
      <c r="J108" s="39">
        <f t="shared" si="2"/>
        <v>100</v>
      </c>
      <c r="K108" s="482">
        <f>(J108+J109+J110)/3</f>
        <v>100</v>
      </c>
      <c r="L108" s="431">
        <f>(K108+K111)/2</f>
        <v>99.325842696629223</v>
      </c>
      <c r="M108" s="439"/>
      <c r="N108" s="486"/>
    </row>
    <row r="109" spans="1:14" ht="81.75" customHeight="1" x14ac:dyDescent="0.25">
      <c r="A109" s="439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38">
        <v>100</v>
      </c>
      <c r="I109" s="38">
        <v>100</v>
      </c>
      <c r="J109" s="39">
        <f>IF(I109/H109*100&gt;100,100,I109/H109*100)</f>
        <v>100</v>
      </c>
      <c r="K109" s="483"/>
      <c r="L109" s="432"/>
      <c r="M109" s="439"/>
      <c r="N109" s="486"/>
    </row>
    <row r="110" spans="1:14" ht="8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100</v>
      </c>
      <c r="I110" s="38">
        <v>100</v>
      </c>
      <c r="J110" s="39">
        <f>IF(I110/H110*100&gt;100,100,I110/H110*100)</f>
        <v>100</v>
      </c>
      <c r="K110" s="484"/>
      <c r="L110" s="432"/>
      <c r="M110" s="439"/>
      <c r="N110" s="486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42">
        <v>49.444444444444443</v>
      </c>
      <c r="I111" s="42">
        <v>48.777777777777779</v>
      </c>
      <c r="J111" s="39">
        <f t="shared" si="2"/>
        <v>98.651685393258433</v>
      </c>
      <c r="K111" s="39">
        <f>J111</f>
        <v>98.651685393258433</v>
      </c>
      <c r="L111" s="433"/>
      <c r="M111" s="439"/>
      <c r="N111" s="486"/>
    </row>
    <row r="112" spans="1:14" ht="81.75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38">
        <v>100</v>
      </c>
      <c r="I112" s="38">
        <v>100</v>
      </c>
      <c r="J112" s="39">
        <f t="shared" si="2"/>
        <v>100</v>
      </c>
      <c r="K112" s="482">
        <f>(J112+J113+J114)/3</f>
        <v>100</v>
      </c>
      <c r="L112" s="431">
        <f>(K112+K115)/2</f>
        <v>93.95017793594306</v>
      </c>
      <c r="M112" s="439"/>
      <c r="N112" s="486"/>
    </row>
    <row r="113" spans="1:14" ht="81.75" customHeight="1" x14ac:dyDescent="0.25">
      <c r="A113" s="439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38">
        <v>100</v>
      </c>
      <c r="I113" s="38">
        <v>100</v>
      </c>
      <c r="J113" s="39">
        <f t="shared" si="2"/>
        <v>100</v>
      </c>
      <c r="K113" s="483"/>
      <c r="L113" s="432"/>
      <c r="M113" s="439"/>
      <c r="N113" s="486"/>
    </row>
    <row r="114" spans="1:14" ht="31.5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87</v>
      </c>
      <c r="I114" s="38">
        <v>100</v>
      </c>
      <c r="J114" s="39">
        <f t="shared" si="2"/>
        <v>100</v>
      </c>
      <c r="K114" s="484"/>
      <c r="L114" s="432"/>
      <c r="M114" s="439"/>
      <c r="N114" s="486"/>
    </row>
    <row r="115" spans="1:14" ht="31.5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42">
        <v>31.222222222222221</v>
      </c>
      <c r="I115" s="42">
        <v>27.444444444444443</v>
      </c>
      <c r="J115" s="39">
        <f t="shared" si="2"/>
        <v>87.90035587188612</v>
      </c>
      <c r="K115" s="39">
        <f>J115</f>
        <v>87.90035587188612</v>
      </c>
      <c r="L115" s="433"/>
      <c r="M115" s="439"/>
      <c r="N115" s="486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38">
        <v>0</v>
      </c>
      <c r="I116" s="38">
        <v>0</v>
      </c>
      <c r="J116" s="39" t="e">
        <f t="shared" si="2"/>
        <v>#DIV/0!</v>
      </c>
      <c r="K116" s="482" t="e">
        <f>(J116+J117+J118)/3</f>
        <v>#DIV/0!</v>
      </c>
      <c r="L116" s="431" t="e">
        <f>(K116+K119)/2</f>
        <v>#DIV/0!</v>
      </c>
      <c r="M116" s="439"/>
      <c r="N116" s="486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38">
        <v>0</v>
      </c>
      <c r="I117" s="38">
        <v>0</v>
      </c>
      <c r="J117" s="39" t="e">
        <f t="shared" si="2"/>
        <v>#DIV/0!</v>
      </c>
      <c r="K117" s="483"/>
      <c r="L117" s="432"/>
      <c r="M117" s="439"/>
      <c r="N117" s="486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39" t="e">
        <f t="shared" si="2"/>
        <v>#DIV/0!</v>
      </c>
      <c r="K118" s="484"/>
      <c r="L118" s="432"/>
      <c r="M118" s="439"/>
      <c r="N118" s="486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4">
        <v>0</v>
      </c>
      <c r="I119" s="4">
        <v>0</v>
      </c>
      <c r="J119" s="39" t="e">
        <f t="shared" si="2"/>
        <v>#DIV/0!</v>
      </c>
      <c r="K119" s="39" t="e">
        <f>J119</f>
        <v>#DIV/0!</v>
      </c>
      <c r="L119" s="433"/>
      <c r="M119" s="439"/>
      <c r="N119" s="486"/>
    </row>
    <row r="120" spans="1:14" ht="81.75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38">
        <v>100</v>
      </c>
      <c r="I120" s="38">
        <v>100</v>
      </c>
      <c r="J120" s="39">
        <f t="shared" si="2"/>
        <v>100</v>
      </c>
      <c r="K120" s="482">
        <f>(J120+J121+J122)/3</f>
        <v>100</v>
      </c>
      <c r="L120" s="431">
        <f>(K120+K123)/2</f>
        <v>100</v>
      </c>
      <c r="M120" s="439"/>
      <c r="N120" s="486"/>
    </row>
    <row r="121" spans="1:14" ht="81.75" customHeight="1" x14ac:dyDescent="0.25">
      <c r="A121" s="439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38">
        <v>100</v>
      </c>
      <c r="I121" s="38">
        <v>100</v>
      </c>
      <c r="J121" s="39">
        <f t="shared" si="2"/>
        <v>100</v>
      </c>
      <c r="K121" s="483"/>
      <c r="L121" s="432"/>
      <c r="M121" s="439"/>
      <c r="N121" s="486"/>
    </row>
    <row r="122" spans="1:14" ht="31.5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>
        <v>100</v>
      </c>
      <c r="I122" s="38">
        <v>100</v>
      </c>
      <c r="J122" s="39">
        <f t="shared" si="2"/>
        <v>100</v>
      </c>
      <c r="K122" s="484"/>
      <c r="L122" s="432"/>
      <c r="M122" s="439"/>
      <c r="N122" s="486"/>
    </row>
    <row r="123" spans="1:14" ht="31.5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42">
        <v>0.55555555555555558</v>
      </c>
      <c r="I123" s="42">
        <v>0.55555555555555558</v>
      </c>
      <c r="J123" s="39">
        <f>IF(I123/H123*100&gt;100,100,I123/H123*100)</f>
        <v>100</v>
      </c>
      <c r="K123" s="39">
        <f>J123</f>
        <v>100</v>
      </c>
      <c r="L123" s="433"/>
      <c r="M123" s="439"/>
      <c r="N123" s="486"/>
    </row>
    <row r="124" spans="1:14" ht="81.75" hidden="1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38">
        <v>0</v>
      </c>
      <c r="I124" s="38">
        <v>0</v>
      </c>
      <c r="J124" s="39" t="e">
        <f t="shared" si="2"/>
        <v>#DIV/0!</v>
      </c>
      <c r="K124" s="482" t="e">
        <f>(J124+J125+J126)/3</f>
        <v>#DIV/0!</v>
      </c>
      <c r="L124" s="431" t="e">
        <f>(K124+K127)/2</f>
        <v>#DIV/0!</v>
      </c>
      <c r="M124" s="439"/>
      <c r="N124" s="486"/>
    </row>
    <row r="125" spans="1:14" ht="81.75" hidden="1" customHeight="1" x14ac:dyDescent="0.25">
      <c r="A125" s="439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38">
        <v>0</v>
      </c>
      <c r="I125" s="38">
        <v>0</v>
      </c>
      <c r="J125" s="39" t="e">
        <f t="shared" si="2"/>
        <v>#DIV/0!</v>
      </c>
      <c r="K125" s="483"/>
      <c r="L125" s="432"/>
      <c r="M125" s="439"/>
      <c r="N125" s="486"/>
    </row>
    <row r="126" spans="1:14" ht="81.75" hidden="1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>
        <v>0</v>
      </c>
      <c r="I126" s="38">
        <v>0</v>
      </c>
      <c r="J126" s="39" t="e">
        <f t="shared" si="2"/>
        <v>#DIV/0!</v>
      </c>
      <c r="K126" s="484"/>
      <c r="L126" s="432"/>
      <c r="M126" s="439"/>
      <c r="N126" s="486"/>
    </row>
    <row r="127" spans="1:14" ht="31.5" hidden="1" customHeight="1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4">
        <v>0</v>
      </c>
      <c r="I127" s="4">
        <v>0</v>
      </c>
      <c r="J127" s="39" t="e">
        <f t="shared" si="2"/>
        <v>#DIV/0!</v>
      </c>
      <c r="K127" s="39" t="e">
        <f>J127</f>
        <v>#DIV/0!</v>
      </c>
      <c r="L127" s="433"/>
      <c r="M127" s="439"/>
      <c r="N127" s="486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38">
        <v>0</v>
      </c>
      <c r="I128" s="38">
        <v>0</v>
      </c>
      <c r="J128" s="39" t="e">
        <f t="shared" si="2"/>
        <v>#DIV/0!</v>
      </c>
      <c r="K128" s="482" t="e">
        <f>(J128+J129+J130)/3</f>
        <v>#DIV/0!</v>
      </c>
      <c r="L128" s="431" t="e">
        <f>(K128+K131)/2</f>
        <v>#DIV/0!</v>
      </c>
      <c r="M128" s="439"/>
      <c r="N128" s="486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38">
        <v>0</v>
      </c>
      <c r="I129" s="38">
        <v>0</v>
      </c>
      <c r="J129" s="39" t="e">
        <f t="shared" si="2"/>
        <v>#DIV/0!</v>
      </c>
      <c r="K129" s="483"/>
      <c r="L129" s="432"/>
      <c r="M129" s="439"/>
      <c r="N129" s="486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39" t="e">
        <f t="shared" si="2"/>
        <v>#DIV/0!</v>
      </c>
      <c r="K130" s="484"/>
      <c r="L130" s="432"/>
      <c r="M130" s="439"/>
      <c r="N130" s="486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4">
        <v>0</v>
      </c>
      <c r="I131" s="4">
        <v>0</v>
      </c>
      <c r="J131" s="39" t="e">
        <f t="shared" si="2"/>
        <v>#DIV/0!</v>
      </c>
      <c r="K131" s="39" t="e">
        <f>J131</f>
        <v>#DIV/0!</v>
      </c>
      <c r="L131" s="433"/>
      <c r="M131" s="439"/>
      <c r="N131" s="486"/>
    </row>
    <row r="132" spans="1:14" ht="81.75" hidden="1" customHeight="1" x14ac:dyDescent="0.25">
      <c r="A132" s="439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38">
        <v>0</v>
      </c>
      <c r="I132" s="38">
        <v>0</v>
      </c>
      <c r="J132" s="39" t="e">
        <f t="shared" si="2"/>
        <v>#DIV/0!</v>
      </c>
      <c r="K132" s="482" t="e">
        <f>(J132+J133+J134)/3</f>
        <v>#DIV/0!</v>
      </c>
      <c r="L132" s="431" t="e">
        <f>(K132+K135)/2</f>
        <v>#DIV/0!</v>
      </c>
      <c r="M132" s="439"/>
      <c r="N132" s="486"/>
    </row>
    <row r="133" spans="1:14" ht="81.75" hidden="1" customHeight="1" x14ac:dyDescent="0.25">
      <c r="A133" s="439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38">
        <v>0</v>
      </c>
      <c r="I133" s="38">
        <v>0</v>
      </c>
      <c r="J133" s="39" t="e">
        <f t="shared" si="2"/>
        <v>#DIV/0!</v>
      </c>
      <c r="K133" s="483"/>
      <c r="L133" s="432"/>
      <c r="M133" s="439"/>
      <c r="N133" s="486"/>
    </row>
    <row r="134" spans="1:14" ht="81.75" hidden="1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>
        <v>0</v>
      </c>
      <c r="I134" s="38">
        <v>0</v>
      </c>
      <c r="J134" s="39" t="e">
        <f t="shared" si="2"/>
        <v>#DIV/0!</v>
      </c>
      <c r="K134" s="484"/>
      <c r="L134" s="432"/>
      <c r="M134" s="439"/>
      <c r="N134" s="486"/>
    </row>
    <row r="135" spans="1:14" ht="31.5" hidden="1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4">
        <v>0</v>
      </c>
      <c r="I135" s="4">
        <v>0</v>
      </c>
      <c r="J135" s="39" t="e">
        <f t="shared" si="2"/>
        <v>#DIV/0!</v>
      </c>
      <c r="K135" s="39" t="e">
        <f>J135</f>
        <v>#DIV/0!</v>
      </c>
      <c r="L135" s="433"/>
      <c r="M135" s="439"/>
      <c r="N135" s="486"/>
    </row>
    <row r="136" spans="1:14" ht="81.75" hidden="1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38">
        <v>0</v>
      </c>
      <c r="I136" s="38">
        <v>0</v>
      </c>
      <c r="J136" s="39" t="e">
        <f t="shared" si="2"/>
        <v>#DIV/0!</v>
      </c>
      <c r="K136" s="482" t="e">
        <f>(J136+J137+J138)/3</f>
        <v>#DIV/0!</v>
      </c>
      <c r="L136" s="431" t="e">
        <f>(K136+K139)/2</f>
        <v>#DIV/0!</v>
      </c>
      <c r="M136" s="439"/>
      <c r="N136" s="486"/>
    </row>
    <row r="137" spans="1:14" ht="81.75" hidden="1" customHeight="1" x14ac:dyDescent="0.25">
      <c r="A137" s="439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38">
        <v>0</v>
      </c>
      <c r="I137" s="38">
        <v>0</v>
      </c>
      <c r="J137" s="39" t="e">
        <f t="shared" si="2"/>
        <v>#DIV/0!</v>
      </c>
      <c r="K137" s="483"/>
      <c r="L137" s="432"/>
      <c r="M137" s="439"/>
      <c r="N137" s="486"/>
    </row>
    <row r="138" spans="1:14" ht="81.75" hidden="1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>
        <v>0</v>
      </c>
      <c r="I138" s="38">
        <v>0</v>
      </c>
      <c r="J138" s="39" t="e">
        <f t="shared" si="2"/>
        <v>#DIV/0!</v>
      </c>
      <c r="K138" s="484"/>
      <c r="L138" s="432"/>
      <c r="M138" s="439"/>
      <c r="N138" s="486"/>
    </row>
    <row r="139" spans="1:14" ht="31.5" hidden="1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4">
        <v>0</v>
      </c>
      <c r="I139" s="4">
        <v>0</v>
      </c>
      <c r="J139" s="39" t="e">
        <f t="shared" si="2"/>
        <v>#DIV/0!</v>
      </c>
      <c r="K139" s="39" t="e">
        <f>J139</f>
        <v>#DIV/0!</v>
      </c>
      <c r="L139" s="433"/>
      <c r="M139" s="439"/>
      <c r="N139" s="486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38">
        <v>0</v>
      </c>
      <c r="I140" s="38">
        <v>0</v>
      </c>
      <c r="J140" s="39" t="e">
        <f t="shared" si="2"/>
        <v>#DIV/0!</v>
      </c>
      <c r="K140" s="482" t="e">
        <f>(J140+J141+J142)/3</f>
        <v>#DIV/0!</v>
      </c>
      <c r="L140" s="431" t="e">
        <f>(K140+K143)/2</f>
        <v>#DIV/0!</v>
      </c>
      <c r="M140" s="439"/>
      <c r="N140" s="486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38">
        <v>0</v>
      </c>
      <c r="I141" s="38">
        <v>0</v>
      </c>
      <c r="J141" s="39" t="e">
        <f t="shared" si="2"/>
        <v>#DIV/0!</v>
      </c>
      <c r="K141" s="483"/>
      <c r="L141" s="432"/>
      <c r="M141" s="439"/>
      <c r="N141" s="486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39" t="e">
        <f t="shared" si="2"/>
        <v>#DIV/0!</v>
      </c>
      <c r="K142" s="484"/>
      <c r="L142" s="432"/>
      <c r="M142" s="439"/>
      <c r="N142" s="486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4">
        <v>0</v>
      </c>
      <c r="I143" s="4">
        <v>0</v>
      </c>
      <c r="J143" s="39" t="e">
        <f t="shared" si="2"/>
        <v>#DIV/0!</v>
      </c>
      <c r="K143" s="39" t="e">
        <f>J143</f>
        <v>#DIV/0!</v>
      </c>
      <c r="L143" s="433"/>
      <c r="M143" s="439"/>
      <c r="N143" s="486"/>
    </row>
    <row r="144" spans="1:14" ht="81.75" hidden="1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38">
        <v>0</v>
      </c>
      <c r="I144" s="38">
        <v>0</v>
      </c>
      <c r="J144" s="39" t="e">
        <f t="shared" si="2"/>
        <v>#DIV/0!</v>
      </c>
      <c r="K144" s="482" t="e">
        <f>(J144+J145+J146)/3</f>
        <v>#DIV/0!</v>
      </c>
      <c r="L144" s="431" t="e">
        <f>(K144+K147)/2</f>
        <v>#DIV/0!</v>
      </c>
      <c r="M144" s="439"/>
      <c r="N144" s="486"/>
    </row>
    <row r="145" spans="1:14" ht="81.75" hidden="1" customHeight="1" x14ac:dyDescent="0.25">
      <c r="A145" s="439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38">
        <v>0</v>
      </c>
      <c r="I145" s="38">
        <v>0</v>
      </c>
      <c r="J145" s="39" t="e">
        <f t="shared" si="2"/>
        <v>#DIV/0!</v>
      </c>
      <c r="K145" s="483"/>
      <c r="L145" s="432"/>
      <c r="M145" s="439"/>
      <c r="N145" s="486"/>
    </row>
    <row r="146" spans="1:14" ht="81.75" hidden="1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>
        <v>0</v>
      </c>
      <c r="I146" s="38">
        <v>0</v>
      </c>
      <c r="J146" s="39" t="e">
        <f t="shared" si="2"/>
        <v>#DIV/0!</v>
      </c>
      <c r="K146" s="484"/>
      <c r="L146" s="432"/>
      <c r="M146" s="439"/>
      <c r="N146" s="486"/>
    </row>
    <row r="147" spans="1:14" ht="31.5" hidden="1" customHeight="1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4">
        <v>0</v>
      </c>
      <c r="I147" s="4">
        <v>0</v>
      </c>
      <c r="J147" s="39" t="e">
        <f t="shared" si="2"/>
        <v>#DIV/0!</v>
      </c>
      <c r="K147" s="39" t="e">
        <f>J147</f>
        <v>#DIV/0!</v>
      </c>
      <c r="L147" s="433"/>
      <c r="M147" s="439"/>
      <c r="N147" s="486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39" t="e">
        <f t="shared" si="2"/>
        <v>#DIV/0!</v>
      </c>
      <c r="K148" s="482" t="e">
        <f>(J148+J149+J150)/3</f>
        <v>#DIV/0!</v>
      </c>
      <c r="L148" s="431" t="e">
        <f>(K148+K151)/2</f>
        <v>#DIV/0!</v>
      </c>
      <c r="M148" s="439"/>
      <c r="N148" s="486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39" t="e">
        <f t="shared" si="2"/>
        <v>#DIV/0!</v>
      </c>
      <c r="K149" s="483"/>
      <c r="L149" s="432"/>
      <c r="M149" s="439"/>
      <c r="N149" s="486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39" t="e">
        <f t="shared" si="2"/>
        <v>#DIV/0!</v>
      </c>
      <c r="K150" s="484"/>
      <c r="L150" s="432"/>
      <c r="M150" s="439"/>
      <c r="N150" s="486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4">
        <v>0</v>
      </c>
      <c r="I151" s="4">
        <v>0</v>
      </c>
      <c r="J151" s="39" t="e">
        <f t="shared" si="2"/>
        <v>#DIV/0!</v>
      </c>
      <c r="K151" s="39" t="e">
        <f>J151</f>
        <v>#DIV/0!</v>
      </c>
      <c r="L151" s="433"/>
      <c r="M151" s="439"/>
      <c r="N151" s="486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39" t="e">
        <f t="shared" si="2"/>
        <v>#DIV/0!</v>
      </c>
      <c r="K152" s="482" t="e">
        <f>(J152+J153+J154)/3</f>
        <v>#DIV/0!</v>
      </c>
      <c r="L152" s="431" t="e">
        <f>(K152+K155)/2</f>
        <v>#DIV/0!</v>
      </c>
      <c r="M152" s="439"/>
      <c r="N152" s="486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39" t="e">
        <f t="shared" si="2"/>
        <v>#DIV/0!</v>
      </c>
      <c r="K153" s="483"/>
      <c r="L153" s="432"/>
      <c r="M153" s="439"/>
      <c r="N153" s="486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39" t="e">
        <f t="shared" si="2"/>
        <v>#DIV/0!</v>
      </c>
      <c r="K154" s="484"/>
      <c r="L154" s="432"/>
      <c r="M154" s="439"/>
      <c r="N154" s="486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4">
        <v>0</v>
      </c>
      <c r="I155" s="4">
        <v>0</v>
      </c>
      <c r="J155" s="39" t="e">
        <f t="shared" si="2"/>
        <v>#DIV/0!</v>
      </c>
      <c r="K155" s="39" t="e">
        <f>J155</f>
        <v>#DIV/0!</v>
      </c>
      <c r="L155" s="433"/>
      <c r="M155" s="439"/>
      <c r="N155" s="486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39" t="e">
        <f t="shared" si="2"/>
        <v>#DIV/0!</v>
      </c>
      <c r="K156" s="482" t="e">
        <f>(J156+J157+J158)/3</f>
        <v>#DIV/0!</v>
      </c>
      <c r="L156" s="431" t="e">
        <f>(K156+K159)/2</f>
        <v>#DIV/0!</v>
      </c>
      <c r="M156" s="439"/>
      <c r="N156" s="486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39" t="e">
        <f t="shared" si="2"/>
        <v>#DIV/0!</v>
      </c>
      <c r="K157" s="483"/>
      <c r="L157" s="432"/>
      <c r="M157" s="439"/>
      <c r="N157" s="486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39" t="e">
        <f t="shared" si="2"/>
        <v>#DIV/0!</v>
      </c>
      <c r="K158" s="484"/>
      <c r="L158" s="432"/>
      <c r="M158" s="439"/>
      <c r="N158" s="486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4">
        <v>0</v>
      </c>
      <c r="I159" s="4">
        <v>0</v>
      </c>
      <c r="J159" s="39" t="e">
        <f t="shared" si="2"/>
        <v>#DIV/0!</v>
      </c>
      <c r="K159" s="39" t="e">
        <f>J159</f>
        <v>#DIV/0!</v>
      </c>
      <c r="L159" s="433"/>
      <c r="M159" s="439"/>
      <c r="N159" s="486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39" t="e">
        <f t="shared" si="2"/>
        <v>#DIV/0!</v>
      </c>
      <c r="K160" s="482" t="e">
        <f>(J160+J161+J162)/3</f>
        <v>#DIV/0!</v>
      </c>
      <c r="L160" s="431" t="e">
        <f>(K160+K163)/2</f>
        <v>#DIV/0!</v>
      </c>
      <c r="M160" s="439"/>
      <c r="N160" s="486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39" t="e">
        <f t="shared" si="2"/>
        <v>#DIV/0!</v>
      </c>
      <c r="K161" s="483"/>
      <c r="L161" s="432"/>
      <c r="M161" s="439"/>
      <c r="N161" s="486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39" t="e">
        <f t="shared" si="2"/>
        <v>#DIV/0!</v>
      </c>
      <c r="K162" s="484"/>
      <c r="L162" s="432"/>
      <c r="M162" s="439"/>
      <c r="N162" s="486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4">
        <v>0</v>
      </c>
      <c r="I163" s="4">
        <v>0</v>
      </c>
      <c r="J163" s="39" t="e">
        <f t="shared" si="2"/>
        <v>#DIV/0!</v>
      </c>
      <c r="K163" s="39" t="e">
        <f>J163</f>
        <v>#DIV/0!</v>
      </c>
      <c r="L163" s="433"/>
      <c r="M163" s="439"/>
      <c r="N163" s="486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39" t="e">
        <f t="shared" si="2"/>
        <v>#DIV/0!</v>
      </c>
      <c r="K164" s="482" t="e">
        <f>(J164+J165+J166)/3</f>
        <v>#DIV/0!</v>
      </c>
      <c r="L164" s="431" t="e">
        <f>(K164+K167)/2</f>
        <v>#DIV/0!</v>
      </c>
      <c r="M164" s="439"/>
      <c r="N164" s="486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39" t="e">
        <f t="shared" si="2"/>
        <v>#DIV/0!</v>
      </c>
      <c r="K165" s="483"/>
      <c r="L165" s="432"/>
      <c r="M165" s="439"/>
      <c r="N165" s="486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39" t="e">
        <f t="shared" si="2"/>
        <v>#DIV/0!</v>
      </c>
      <c r="K166" s="484"/>
      <c r="L166" s="432"/>
      <c r="M166" s="439"/>
      <c r="N166" s="486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4">
        <v>0</v>
      </c>
      <c r="I167" s="4">
        <v>0</v>
      </c>
      <c r="J167" s="39" t="e">
        <f t="shared" si="2"/>
        <v>#DIV/0!</v>
      </c>
      <c r="K167" s="39" t="e">
        <f>J167</f>
        <v>#DIV/0!</v>
      </c>
      <c r="L167" s="433"/>
      <c r="M167" s="439"/>
      <c r="N167" s="486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39" t="e">
        <f t="shared" si="2"/>
        <v>#DIV/0!</v>
      </c>
      <c r="K168" s="482" t="e">
        <f>(J168+J169+J170)/3</f>
        <v>#DIV/0!</v>
      </c>
      <c r="L168" s="431" t="e">
        <f>(K168+K171)/2</f>
        <v>#DIV/0!</v>
      </c>
      <c r="M168" s="439"/>
      <c r="N168" s="486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39" t="e">
        <f t="shared" si="2"/>
        <v>#DIV/0!</v>
      </c>
      <c r="K169" s="483"/>
      <c r="L169" s="432"/>
      <c r="M169" s="439"/>
      <c r="N169" s="486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39" t="e">
        <f t="shared" si="2"/>
        <v>#DIV/0!</v>
      </c>
      <c r="K170" s="484"/>
      <c r="L170" s="432"/>
      <c r="M170" s="439"/>
      <c r="N170" s="486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4">
        <v>0</v>
      </c>
      <c r="I171" s="4">
        <v>0</v>
      </c>
      <c r="J171" s="39" t="e">
        <f t="shared" ref="J171:J211" si="3">IF(I171/H171*100&gt;100,100,I171/H171*100)</f>
        <v>#DIV/0!</v>
      </c>
      <c r="K171" s="39" t="e">
        <f>J171</f>
        <v>#DIV/0!</v>
      </c>
      <c r="L171" s="433"/>
      <c r="M171" s="439"/>
      <c r="N171" s="486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39" t="e">
        <f t="shared" si="3"/>
        <v>#DIV/0!</v>
      </c>
      <c r="K172" s="482" t="e">
        <f>(J172+J173+J174)/3</f>
        <v>#DIV/0!</v>
      </c>
      <c r="L172" s="431" t="e">
        <f>(K172+K175)/2</f>
        <v>#DIV/0!</v>
      </c>
      <c r="M172" s="439"/>
      <c r="N172" s="486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39" t="e">
        <f t="shared" si="3"/>
        <v>#DIV/0!</v>
      </c>
      <c r="K173" s="483"/>
      <c r="L173" s="432"/>
      <c r="M173" s="439"/>
      <c r="N173" s="486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39" t="e">
        <f t="shared" si="3"/>
        <v>#DIV/0!</v>
      </c>
      <c r="K174" s="484"/>
      <c r="L174" s="432"/>
      <c r="M174" s="439"/>
      <c r="N174" s="486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4">
        <v>0</v>
      </c>
      <c r="I175" s="4">
        <v>0</v>
      </c>
      <c r="J175" s="39" t="e">
        <f t="shared" si="3"/>
        <v>#DIV/0!</v>
      </c>
      <c r="K175" s="39" t="e">
        <f>J175</f>
        <v>#DIV/0!</v>
      </c>
      <c r="L175" s="433"/>
      <c r="M175" s="439"/>
      <c r="N175" s="486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39" t="e">
        <f t="shared" si="3"/>
        <v>#DIV/0!</v>
      </c>
      <c r="K176" s="482" t="e">
        <f>(J176+J177+J178)/3</f>
        <v>#DIV/0!</v>
      </c>
      <c r="L176" s="431" t="e">
        <f>(K176+K179)/2</f>
        <v>#DIV/0!</v>
      </c>
      <c r="M176" s="439"/>
      <c r="N176" s="486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39" t="e">
        <f t="shared" si="3"/>
        <v>#DIV/0!</v>
      </c>
      <c r="K177" s="483"/>
      <c r="L177" s="432"/>
      <c r="M177" s="439"/>
      <c r="N177" s="486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39" t="e">
        <f t="shared" si="3"/>
        <v>#DIV/0!</v>
      </c>
      <c r="K178" s="484"/>
      <c r="L178" s="432"/>
      <c r="M178" s="439"/>
      <c r="N178" s="486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4">
        <v>0</v>
      </c>
      <c r="I179" s="4">
        <v>0</v>
      </c>
      <c r="J179" s="39" t="e">
        <f t="shared" si="3"/>
        <v>#DIV/0!</v>
      </c>
      <c r="K179" s="39" t="e">
        <f>J179</f>
        <v>#DIV/0!</v>
      </c>
      <c r="L179" s="433"/>
      <c r="M179" s="439"/>
      <c r="N179" s="486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39" t="e">
        <f t="shared" si="3"/>
        <v>#DIV/0!</v>
      </c>
      <c r="K180" s="482" t="e">
        <f>(J180+J181+J182)/3</f>
        <v>#DIV/0!</v>
      </c>
      <c r="L180" s="28"/>
      <c r="M180" s="439"/>
      <c r="N180" s="486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39" t="e">
        <f t="shared" si="3"/>
        <v>#DIV/0!</v>
      </c>
      <c r="K181" s="483"/>
      <c r="L181" s="28"/>
      <c r="M181" s="439"/>
      <c r="N181" s="486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39" t="e">
        <f t="shared" si="3"/>
        <v>#DIV/0!</v>
      </c>
      <c r="K182" s="484"/>
      <c r="L182" s="28"/>
      <c r="M182" s="439"/>
      <c r="N182" s="486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4">
        <v>0</v>
      </c>
      <c r="I183" s="4">
        <v>0</v>
      </c>
      <c r="J183" s="39" t="e">
        <f t="shared" si="3"/>
        <v>#DIV/0!</v>
      </c>
      <c r="K183" s="39" t="e">
        <f>J183</f>
        <v>#DIV/0!</v>
      </c>
      <c r="L183" s="251" t="e">
        <f>(K180+K183)/2</f>
        <v>#DIV/0!</v>
      </c>
      <c r="M183" s="439"/>
      <c r="N183" s="486"/>
    </row>
    <row r="184" spans="1:14" ht="81.75" hidden="1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0</v>
      </c>
      <c r="I184" s="38">
        <v>0</v>
      </c>
      <c r="J184" s="39" t="e">
        <f t="shared" si="3"/>
        <v>#DIV/0!</v>
      </c>
      <c r="K184" s="482" t="e">
        <f>(J184+J185+J186)/3</f>
        <v>#DIV/0!</v>
      </c>
      <c r="L184" s="431" t="e">
        <f>(K184+K187)/2</f>
        <v>#DIV/0!</v>
      </c>
      <c r="M184" s="439"/>
      <c r="N184" s="486"/>
    </row>
    <row r="185" spans="1:14" ht="81.75" hidden="1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0</v>
      </c>
      <c r="I185" s="38">
        <v>0</v>
      </c>
      <c r="J185" s="39" t="e">
        <f t="shared" si="3"/>
        <v>#DIV/0!</v>
      </c>
      <c r="K185" s="483"/>
      <c r="L185" s="432"/>
      <c r="M185" s="439"/>
      <c r="N185" s="486"/>
    </row>
    <row r="186" spans="1:14" ht="81.75" hidden="1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>
        <v>0</v>
      </c>
      <c r="I186" s="38">
        <v>0</v>
      </c>
      <c r="J186" s="39" t="e">
        <f t="shared" si="3"/>
        <v>#DIV/0!</v>
      </c>
      <c r="K186" s="484"/>
      <c r="L186" s="432"/>
      <c r="M186" s="439"/>
      <c r="N186" s="486"/>
    </row>
    <row r="187" spans="1:14" ht="81.75" hidden="1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4">
        <v>0</v>
      </c>
      <c r="I187" s="4">
        <v>0</v>
      </c>
      <c r="J187" s="39" t="e">
        <f t="shared" si="3"/>
        <v>#DIV/0!</v>
      </c>
      <c r="K187" s="39" t="e">
        <f>J187</f>
        <v>#DIV/0!</v>
      </c>
      <c r="L187" s="433"/>
      <c r="M187" s="439"/>
      <c r="N187" s="486"/>
    </row>
    <row r="188" spans="1:14" ht="81.75" hidden="1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0</v>
      </c>
      <c r="I188" s="38">
        <v>0</v>
      </c>
      <c r="J188" s="39" t="e">
        <f t="shared" si="3"/>
        <v>#DIV/0!</v>
      </c>
      <c r="K188" s="482" t="e">
        <f>(J188+J189+J190)/3</f>
        <v>#DIV/0!</v>
      </c>
      <c r="L188" s="431" t="e">
        <f>(K188+K191)/2</f>
        <v>#DIV/0!</v>
      </c>
      <c r="M188" s="439"/>
      <c r="N188" s="486"/>
    </row>
    <row r="189" spans="1:14" ht="81.75" hidden="1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>
        <v>0</v>
      </c>
      <c r="I189" s="38">
        <v>0</v>
      </c>
      <c r="J189" s="39" t="e">
        <f t="shared" si="3"/>
        <v>#DIV/0!</v>
      </c>
      <c r="K189" s="483"/>
      <c r="L189" s="432"/>
      <c r="M189" s="439"/>
      <c r="N189" s="486"/>
    </row>
    <row r="190" spans="1:14" ht="81.75" hidden="1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>
        <v>0</v>
      </c>
      <c r="I190" s="38">
        <v>0</v>
      </c>
      <c r="J190" s="39" t="e">
        <f t="shared" si="3"/>
        <v>#DIV/0!</v>
      </c>
      <c r="K190" s="484"/>
      <c r="L190" s="432"/>
      <c r="M190" s="439"/>
      <c r="N190" s="486"/>
    </row>
    <row r="191" spans="1:14" ht="81.75" hidden="1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4">
        <v>0</v>
      </c>
      <c r="I191" s="4">
        <v>0</v>
      </c>
      <c r="J191" s="39" t="e">
        <f t="shared" si="3"/>
        <v>#DIV/0!</v>
      </c>
      <c r="K191" s="39" t="e">
        <f>J191</f>
        <v>#DIV/0!</v>
      </c>
      <c r="L191" s="433"/>
      <c r="M191" s="439"/>
      <c r="N191" s="486"/>
    </row>
    <row r="192" spans="1:14" ht="81.75" hidden="1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0</v>
      </c>
      <c r="I192" s="38">
        <v>0</v>
      </c>
      <c r="J192" s="39" t="e">
        <f t="shared" si="3"/>
        <v>#DIV/0!</v>
      </c>
      <c r="K192" s="482" t="e">
        <f>(J192+J193+J194)/3</f>
        <v>#DIV/0!</v>
      </c>
      <c r="L192" s="431" t="e">
        <f>(K192+K195)/2</f>
        <v>#DIV/0!</v>
      </c>
      <c r="M192" s="439"/>
      <c r="N192" s="486"/>
    </row>
    <row r="193" spans="1:14" ht="81.75" hidden="1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0</v>
      </c>
      <c r="I193" s="38">
        <v>0</v>
      </c>
      <c r="J193" s="39" t="e">
        <f t="shared" si="3"/>
        <v>#DIV/0!</v>
      </c>
      <c r="K193" s="483"/>
      <c r="L193" s="432"/>
      <c r="M193" s="439"/>
      <c r="N193" s="486"/>
    </row>
    <row r="194" spans="1:14" ht="81.75" hidden="1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0</v>
      </c>
      <c r="I194" s="38">
        <v>0</v>
      </c>
      <c r="J194" s="39" t="e">
        <f t="shared" si="3"/>
        <v>#DIV/0!</v>
      </c>
      <c r="K194" s="484"/>
      <c r="L194" s="432"/>
      <c r="M194" s="439"/>
      <c r="N194" s="486"/>
    </row>
    <row r="195" spans="1:14" ht="81.75" hidden="1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4">
        <v>0</v>
      </c>
      <c r="I195" s="4">
        <v>0</v>
      </c>
      <c r="J195" s="39" t="e">
        <f t="shared" si="3"/>
        <v>#DIV/0!</v>
      </c>
      <c r="K195" s="39" t="e">
        <f>J195</f>
        <v>#DIV/0!</v>
      </c>
      <c r="L195" s="433"/>
      <c r="M195" s="439"/>
      <c r="N195" s="486"/>
    </row>
    <row r="196" spans="1:14" ht="81.75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12.224938875305623</v>
      </c>
      <c r="I196" s="38">
        <v>12.210012210012209</v>
      </c>
      <c r="J196" s="39">
        <f t="shared" si="3"/>
        <v>99.877899877899864</v>
      </c>
      <c r="K196" s="482">
        <f>(J196+J197)/2</f>
        <v>99.938949938949932</v>
      </c>
      <c r="L196" s="431">
        <f>(K196+K199)/2</f>
        <v>94.087446425147434</v>
      </c>
      <c r="M196" s="439"/>
      <c r="N196" s="486"/>
    </row>
    <row r="197" spans="1:14" ht="81.75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100</v>
      </c>
      <c r="I197" s="38">
        <v>100</v>
      </c>
      <c r="J197" s="39">
        <f t="shared" si="3"/>
        <v>100</v>
      </c>
      <c r="K197" s="483"/>
      <c r="L197" s="432"/>
      <c r="M197" s="439"/>
      <c r="N197" s="486"/>
    </row>
    <row r="198" spans="1:14" ht="81.75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/>
      <c r="I198" s="38"/>
      <c r="J198" s="39"/>
      <c r="K198" s="484"/>
      <c r="L198" s="432"/>
      <c r="M198" s="439"/>
      <c r="N198" s="486"/>
    </row>
    <row r="199" spans="1:14" ht="33.75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4">
        <v>4533.3</v>
      </c>
      <c r="I199" s="42">
        <v>4000</v>
      </c>
      <c r="J199" s="39">
        <f t="shared" si="3"/>
        <v>88.235942911344935</v>
      </c>
      <c r="K199" s="39">
        <f>J199</f>
        <v>88.235942911344935</v>
      </c>
      <c r="L199" s="433"/>
      <c r="M199" s="439"/>
      <c r="N199" s="486"/>
    </row>
    <row r="200" spans="1:14" ht="81.75" hidden="1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0</v>
      </c>
      <c r="I200" s="38">
        <v>0</v>
      </c>
      <c r="J200" s="39" t="e">
        <f t="shared" si="3"/>
        <v>#DIV/0!</v>
      </c>
      <c r="K200" s="482" t="e">
        <f>(J200+J201+J202)/3</f>
        <v>#DIV/0!</v>
      </c>
      <c r="L200" s="431" t="e">
        <f>(K200+K203)/2</f>
        <v>#DIV/0!</v>
      </c>
      <c r="M200" s="439"/>
      <c r="N200" s="486"/>
    </row>
    <row r="201" spans="1:14" ht="81.75" hidden="1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38">
        <v>0</v>
      </c>
      <c r="I201" s="38">
        <v>0</v>
      </c>
      <c r="J201" s="39" t="e">
        <f t="shared" si="3"/>
        <v>#DIV/0!</v>
      </c>
      <c r="K201" s="483"/>
      <c r="L201" s="432"/>
      <c r="M201" s="439"/>
      <c r="N201" s="486"/>
    </row>
    <row r="202" spans="1:14" ht="81.75" hidden="1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38">
        <v>0</v>
      </c>
      <c r="I202" s="38">
        <v>0</v>
      </c>
      <c r="J202" s="39" t="e">
        <f t="shared" si="3"/>
        <v>#DIV/0!</v>
      </c>
      <c r="K202" s="484"/>
      <c r="L202" s="432"/>
      <c r="M202" s="439"/>
      <c r="N202" s="486"/>
    </row>
    <row r="203" spans="1:14" ht="81.75" hidden="1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4">
        <v>0</v>
      </c>
      <c r="I203" s="4">
        <v>0</v>
      </c>
      <c r="J203" s="39" t="e">
        <f t="shared" si="3"/>
        <v>#DIV/0!</v>
      </c>
      <c r="K203" s="39" t="e">
        <f>J203</f>
        <v>#DIV/0!</v>
      </c>
      <c r="L203" s="433"/>
      <c r="M203" s="439"/>
      <c r="N203" s="486"/>
    </row>
    <row r="204" spans="1:14" ht="81.75" hidden="1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0</v>
      </c>
      <c r="I204" s="38">
        <v>0</v>
      </c>
      <c r="J204" s="39" t="e">
        <f t="shared" si="3"/>
        <v>#DIV/0!</v>
      </c>
      <c r="K204" s="482" t="e">
        <f>(J204+J205+J206)/3</f>
        <v>#DIV/0!</v>
      </c>
      <c r="L204" s="431" t="e">
        <f>(K204+K207)/2</f>
        <v>#DIV/0!</v>
      </c>
      <c r="M204" s="439"/>
      <c r="N204" s="486"/>
    </row>
    <row r="205" spans="1:14" ht="81.75" hidden="1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0</v>
      </c>
      <c r="I205" s="38">
        <v>0</v>
      </c>
      <c r="J205" s="39" t="e">
        <f t="shared" si="3"/>
        <v>#DIV/0!</v>
      </c>
      <c r="K205" s="483"/>
      <c r="L205" s="432"/>
      <c r="M205" s="439"/>
      <c r="N205" s="486"/>
    </row>
    <row r="206" spans="1:14" ht="81.75" hidden="1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>
        <v>0</v>
      </c>
      <c r="I206" s="38">
        <v>0</v>
      </c>
      <c r="J206" s="39" t="e">
        <f t="shared" si="3"/>
        <v>#DIV/0!</v>
      </c>
      <c r="K206" s="484"/>
      <c r="L206" s="432"/>
      <c r="M206" s="439"/>
      <c r="N206" s="486"/>
    </row>
    <row r="207" spans="1:14" ht="81.75" hidden="1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4">
        <v>0</v>
      </c>
      <c r="I207" s="4">
        <v>0</v>
      </c>
      <c r="J207" s="39" t="e">
        <f t="shared" si="3"/>
        <v>#DIV/0!</v>
      </c>
      <c r="K207" s="39" t="e">
        <f>J207</f>
        <v>#DIV/0!</v>
      </c>
      <c r="L207" s="433"/>
      <c r="M207" s="439"/>
      <c r="N207" s="486"/>
    </row>
    <row r="208" spans="1:14" ht="88.5" hidden="1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0</v>
      </c>
      <c r="I208" s="38">
        <v>0</v>
      </c>
      <c r="J208" s="39" t="e">
        <f t="shared" si="3"/>
        <v>#DIV/0!</v>
      </c>
      <c r="K208" s="482" t="e">
        <f>(J208+J209+J210)/3</f>
        <v>#DIV/0!</v>
      </c>
      <c r="L208" s="28"/>
      <c r="M208" s="439"/>
      <c r="N208" s="486"/>
    </row>
    <row r="209" spans="1:14" ht="72" hidden="1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0</v>
      </c>
      <c r="I209" s="38">
        <v>0</v>
      </c>
      <c r="J209" s="39" t="e">
        <f t="shared" si="3"/>
        <v>#DIV/0!</v>
      </c>
      <c r="K209" s="483"/>
      <c r="L209" s="28"/>
      <c r="M209" s="439"/>
      <c r="N209" s="486"/>
    </row>
    <row r="210" spans="1:14" ht="81.75" hidden="1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>
        <v>0</v>
      </c>
      <c r="I210" s="38">
        <v>0</v>
      </c>
      <c r="J210" s="39" t="e">
        <f t="shared" si="3"/>
        <v>#DIV/0!</v>
      </c>
      <c r="K210" s="484"/>
      <c r="L210" s="28"/>
      <c r="M210" s="439"/>
      <c r="N210" s="486"/>
    </row>
    <row r="211" spans="1:14" ht="60" hidden="1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4">
        <v>0</v>
      </c>
      <c r="I211" s="4">
        <v>0</v>
      </c>
      <c r="J211" s="39" t="e">
        <f t="shared" si="3"/>
        <v>#DIV/0!</v>
      </c>
      <c r="K211" s="39" t="e">
        <f>J211</f>
        <v>#DIV/0!</v>
      </c>
      <c r="L211" s="251" t="e">
        <f>(K208+K211)/2</f>
        <v>#DIV/0!</v>
      </c>
      <c r="M211" s="439"/>
      <c r="N211" s="486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39" t="e">
        <f>IF(I212/H212*100&gt;100,100,I212/H212*100)</f>
        <v>#DIV/0!</v>
      </c>
      <c r="K212" s="482" t="e">
        <f>(J212+J213+J214)/3</f>
        <v>#DIV/0!</v>
      </c>
      <c r="L212" s="28"/>
      <c r="M212" s="439"/>
      <c r="N212" s="486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39" t="e">
        <f>IF(I213/H213*100&gt;100,100,I213/H213*100)</f>
        <v>#DIV/0!</v>
      </c>
      <c r="K213" s="483"/>
      <c r="L213" s="28"/>
      <c r="M213" s="439"/>
      <c r="N213" s="486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39" t="e">
        <f>IF(I214/H214*100&gt;100,100,I214/H214*100)</f>
        <v>#DIV/0!</v>
      </c>
      <c r="K214" s="484"/>
      <c r="L214" s="28"/>
      <c r="M214" s="439"/>
      <c r="N214" s="486"/>
    </row>
    <row r="215" spans="1:14" ht="60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4">
        <v>0</v>
      </c>
      <c r="I215" s="4">
        <v>0</v>
      </c>
      <c r="J215" s="39" t="e">
        <f>IF(I215/H215*100&gt;100,100,I215/H215*100)</f>
        <v>#DIV/0!</v>
      </c>
      <c r="K215" s="39" t="e">
        <f>J215</f>
        <v>#DIV/0!</v>
      </c>
      <c r="L215" s="251" t="e">
        <f>(K212+K215)/2</f>
        <v>#DIV/0!</v>
      </c>
      <c r="M215" s="439"/>
      <c r="N215" s="486"/>
    </row>
    <row r="216" spans="1:14" ht="63" hidden="1" customHeight="1" x14ac:dyDescent="0.25">
      <c r="A216" s="434"/>
      <c r="B216" s="241"/>
      <c r="C216" s="423" t="s">
        <v>336</v>
      </c>
      <c r="D216" s="424" t="s">
        <v>137</v>
      </c>
      <c r="E216" s="5" t="s">
        <v>138</v>
      </c>
      <c r="F216" s="6" t="s">
        <v>312</v>
      </c>
      <c r="G216" s="5" t="s">
        <v>140</v>
      </c>
      <c r="H216" s="38">
        <v>0</v>
      </c>
      <c r="I216" s="38">
        <v>0</v>
      </c>
      <c r="J216" s="38">
        <v>0</v>
      </c>
      <c r="K216" s="428">
        <f>(J216+J217+J218)/3</f>
        <v>0</v>
      </c>
      <c r="L216" s="431">
        <f>(K216+K219)/2</f>
        <v>0</v>
      </c>
      <c r="M216" s="439"/>
      <c r="N216" s="486"/>
    </row>
    <row r="217" spans="1:14" ht="63" hidden="1" customHeight="1" x14ac:dyDescent="0.25">
      <c r="A217" s="435"/>
      <c r="B217" s="238"/>
      <c r="C217" s="423"/>
      <c r="D217" s="425"/>
      <c r="E217" s="5" t="s">
        <v>138</v>
      </c>
      <c r="F217" s="6" t="s">
        <v>258</v>
      </c>
      <c r="G217" s="5" t="s">
        <v>140</v>
      </c>
      <c r="H217" s="38">
        <v>0</v>
      </c>
      <c r="I217" s="38">
        <v>0</v>
      </c>
      <c r="J217" s="38">
        <v>0</v>
      </c>
      <c r="K217" s="469"/>
      <c r="L217" s="432"/>
      <c r="M217" s="439"/>
      <c r="N217" s="486"/>
    </row>
    <row r="218" spans="1:14" ht="63" hidden="1" customHeight="1" x14ac:dyDescent="0.25">
      <c r="A218" s="435"/>
      <c r="B218" s="239"/>
      <c r="C218" s="423"/>
      <c r="D218" s="425"/>
      <c r="E218" s="5" t="s">
        <v>138</v>
      </c>
      <c r="F218" s="6" t="s">
        <v>313</v>
      </c>
      <c r="G218" s="5" t="s">
        <v>140</v>
      </c>
      <c r="H218" s="38">
        <v>0</v>
      </c>
      <c r="I218" s="38">
        <v>0</v>
      </c>
      <c r="J218" s="38">
        <v>0</v>
      </c>
      <c r="K218" s="470"/>
      <c r="L218" s="432"/>
      <c r="M218" s="439"/>
      <c r="N218" s="486"/>
    </row>
    <row r="219" spans="1:14" ht="52.5" hidden="1" customHeight="1" x14ac:dyDescent="0.25">
      <c r="A219" s="435"/>
      <c r="B219" s="239"/>
      <c r="C219" s="423"/>
      <c r="D219" s="426"/>
      <c r="E219" s="5" t="s">
        <v>144</v>
      </c>
      <c r="F219" s="1" t="s">
        <v>265</v>
      </c>
      <c r="G219" s="5" t="s">
        <v>266</v>
      </c>
      <c r="H219" s="11">
        <v>0</v>
      </c>
      <c r="I219" s="11">
        <v>0</v>
      </c>
      <c r="J219" s="38">
        <v>0</v>
      </c>
      <c r="K219" s="51">
        <f>J219</f>
        <v>0</v>
      </c>
      <c r="L219" s="433"/>
      <c r="M219" s="439"/>
      <c r="N219" s="486"/>
    </row>
    <row r="220" spans="1:14" ht="63" x14ac:dyDescent="0.25">
      <c r="A220" s="435"/>
      <c r="B220" s="439" t="s">
        <v>368</v>
      </c>
      <c r="C220" s="423" t="s">
        <v>337</v>
      </c>
      <c r="D220" s="424" t="s">
        <v>137</v>
      </c>
      <c r="E220" s="5" t="s">
        <v>138</v>
      </c>
      <c r="F220" s="6" t="s">
        <v>312</v>
      </c>
      <c r="G220" s="5" t="s">
        <v>140</v>
      </c>
      <c r="H220" s="59">
        <v>10.010786581839211</v>
      </c>
      <c r="I220" s="59">
        <v>16.528925619834713</v>
      </c>
      <c r="J220" s="61">
        <f>IF(H220/I220*100&gt;100,100,H220/I220*100)</f>
        <v>60.56525882012722</v>
      </c>
      <c r="K220" s="428">
        <f>(J220+J221+J222)/3</f>
        <v>86.855086273375733</v>
      </c>
      <c r="L220" s="431">
        <f>(K220+K223)/2</f>
        <v>92.98111456525929</v>
      </c>
      <c r="M220" s="439"/>
      <c r="N220" s="486"/>
    </row>
    <row r="221" spans="1:14" ht="63" x14ac:dyDescent="0.25">
      <c r="A221" s="435"/>
      <c r="B221" s="439"/>
      <c r="C221" s="423"/>
      <c r="D221" s="425"/>
      <c r="E221" s="5" t="s">
        <v>138</v>
      </c>
      <c r="F221" s="6" t="s">
        <v>258</v>
      </c>
      <c r="G221" s="5" t="s">
        <v>140</v>
      </c>
      <c r="H221" s="59">
        <v>100</v>
      </c>
      <c r="I221" s="59">
        <v>100</v>
      </c>
      <c r="J221" s="61">
        <f>IF(I221/H221*100&gt;100,100,I221/H221*100)</f>
        <v>100</v>
      </c>
      <c r="K221" s="480"/>
      <c r="L221" s="444"/>
      <c r="M221" s="439"/>
      <c r="N221" s="486"/>
    </row>
    <row r="222" spans="1:14" ht="63" x14ac:dyDescent="0.25">
      <c r="A222" s="435"/>
      <c r="B222" s="439"/>
      <c r="C222" s="423"/>
      <c r="D222" s="425"/>
      <c r="E222" s="193" t="s">
        <v>138</v>
      </c>
      <c r="F222" s="405" t="s">
        <v>313</v>
      </c>
      <c r="G222" s="193" t="s">
        <v>140</v>
      </c>
      <c r="H222" s="59">
        <v>89.999999999999986</v>
      </c>
      <c r="I222" s="59">
        <v>100</v>
      </c>
      <c r="J222" s="61">
        <f>IF(I222/H222*100&gt;100,100,I222/H222*100)</f>
        <v>100</v>
      </c>
      <c r="K222" s="481"/>
      <c r="L222" s="444"/>
      <c r="M222" s="439"/>
      <c r="N222" s="486"/>
    </row>
    <row r="223" spans="1:14" ht="31.5" x14ac:dyDescent="0.25">
      <c r="A223" s="435"/>
      <c r="B223" s="439"/>
      <c r="C223" s="423"/>
      <c r="D223" s="426"/>
      <c r="E223" s="5" t="s">
        <v>144</v>
      </c>
      <c r="F223" s="1" t="s">
        <v>265</v>
      </c>
      <c r="G223" s="5" t="s">
        <v>266</v>
      </c>
      <c r="H223" s="60">
        <v>9.3333333333333339</v>
      </c>
      <c r="I223" s="60">
        <v>9.25</v>
      </c>
      <c r="J223" s="61">
        <f>IF(I223/H223*100&gt;100,100,I223/H223*100)</f>
        <v>99.107142857142847</v>
      </c>
      <c r="K223" s="61">
        <f>J223</f>
        <v>99.107142857142847</v>
      </c>
      <c r="L223" s="445"/>
      <c r="M223" s="439"/>
      <c r="N223" s="486"/>
    </row>
    <row r="224" spans="1:14" ht="63" hidden="1" customHeight="1" x14ac:dyDescent="0.25">
      <c r="A224" s="435"/>
      <c r="B224" s="239"/>
      <c r="C224" s="423" t="s">
        <v>338</v>
      </c>
      <c r="D224" s="424" t="s">
        <v>137</v>
      </c>
      <c r="E224" s="5" t="s">
        <v>138</v>
      </c>
      <c r="F224" s="6" t="s">
        <v>312</v>
      </c>
      <c r="G224" s="5" t="s">
        <v>140</v>
      </c>
      <c r="H224" s="59">
        <v>0</v>
      </c>
      <c r="I224" s="59">
        <v>0</v>
      </c>
      <c r="J224" s="59">
        <v>0</v>
      </c>
      <c r="K224" s="428">
        <f>(J224+J225+J226)/3</f>
        <v>0</v>
      </c>
      <c r="L224" s="431">
        <f>(K224+K227)/2</f>
        <v>0</v>
      </c>
      <c r="M224" s="439"/>
      <c r="N224" s="486"/>
    </row>
    <row r="225" spans="1:14" ht="63" hidden="1" customHeight="1" x14ac:dyDescent="0.25">
      <c r="A225" s="435"/>
      <c r="B225" s="239"/>
      <c r="C225" s="423"/>
      <c r="D225" s="425"/>
      <c r="E225" s="5" t="s">
        <v>138</v>
      </c>
      <c r="F225" s="6" t="s">
        <v>258</v>
      </c>
      <c r="G225" s="5" t="s">
        <v>140</v>
      </c>
      <c r="H225" s="59">
        <v>0</v>
      </c>
      <c r="I225" s="59">
        <v>0</v>
      </c>
      <c r="J225" s="59">
        <v>0</v>
      </c>
      <c r="K225" s="480"/>
      <c r="L225" s="432"/>
      <c r="M225" s="439"/>
      <c r="N225" s="486"/>
    </row>
    <row r="226" spans="1:14" ht="63" hidden="1" customHeight="1" x14ac:dyDescent="0.25">
      <c r="A226" s="435"/>
      <c r="B226" s="239"/>
      <c r="C226" s="423"/>
      <c r="D226" s="425"/>
      <c r="E226" s="5" t="s">
        <v>138</v>
      </c>
      <c r="F226" s="6" t="s">
        <v>313</v>
      </c>
      <c r="G226" s="5" t="s">
        <v>140</v>
      </c>
      <c r="H226" s="59">
        <v>0</v>
      </c>
      <c r="I226" s="59">
        <v>0</v>
      </c>
      <c r="J226" s="59">
        <v>0</v>
      </c>
      <c r="K226" s="481"/>
      <c r="L226" s="432"/>
      <c r="M226" s="439"/>
      <c r="N226" s="486"/>
    </row>
    <row r="227" spans="1:14" ht="31.5" hidden="1" customHeight="1" x14ac:dyDescent="0.25">
      <c r="A227" s="435"/>
      <c r="B227" s="239"/>
      <c r="C227" s="423"/>
      <c r="D227" s="426"/>
      <c r="E227" s="5" t="s">
        <v>144</v>
      </c>
      <c r="F227" s="1" t="s">
        <v>265</v>
      </c>
      <c r="G227" s="5" t="s">
        <v>266</v>
      </c>
      <c r="H227" s="60">
        <v>0</v>
      </c>
      <c r="I227" s="60">
        <v>0</v>
      </c>
      <c r="J227" s="59">
        <v>0</v>
      </c>
      <c r="K227" s="61">
        <f>J227</f>
        <v>0</v>
      </c>
      <c r="L227" s="433"/>
      <c r="M227" s="439"/>
      <c r="N227" s="486"/>
    </row>
    <row r="228" spans="1:14" ht="63" hidden="1" customHeight="1" x14ac:dyDescent="0.25">
      <c r="A228" s="435"/>
      <c r="B228" s="239"/>
      <c r="C228" s="423" t="s">
        <v>339</v>
      </c>
      <c r="D228" s="424" t="s">
        <v>137</v>
      </c>
      <c r="E228" s="5" t="s">
        <v>138</v>
      </c>
      <c r="F228" s="6" t="s">
        <v>312</v>
      </c>
      <c r="G228" s="5" t="s">
        <v>140</v>
      </c>
      <c r="H228" s="59">
        <v>0</v>
      </c>
      <c r="I228" s="59">
        <v>0</v>
      </c>
      <c r="J228" s="59">
        <v>0</v>
      </c>
      <c r="K228" s="428">
        <f>(J228+J229+J230)/3</f>
        <v>0</v>
      </c>
      <c r="L228" s="431">
        <f>(K228+K231)/2</f>
        <v>0</v>
      </c>
      <c r="M228" s="439"/>
      <c r="N228" s="486"/>
    </row>
    <row r="229" spans="1:14" ht="63" hidden="1" customHeight="1" x14ac:dyDescent="0.25">
      <c r="A229" s="435"/>
      <c r="B229" s="239" t="s">
        <v>369</v>
      </c>
      <c r="C229" s="423"/>
      <c r="D229" s="425"/>
      <c r="E229" s="5" t="s">
        <v>138</v>
      </c>
      <c r="F229" s="6" t="s">
        <v>258</v>
      </c>
      <c r="G229" s="5" t="s">
        <v>140</v>
      </c>
      <c r="H229" s="59">
        <v>0</v>
      </c>
      <c r="I229" s="59">
        <v>0</v>
      </c>
      <c r="J229" s="59">
        <v>0</v>
      </c>
      <c r="K229" s="480"/>
      <c r="L229" s="432"/>
      <c r="M229" s="439"/>
      <c r="N229" s="486"/>
    </row>
    <row r="230" spans="1:14" ht="63" hidden="1" customHeight="1" x14ac:dyDescent="0.25">
      <c r="A230" s="435"/>
      <c r="B230" s="239"/>
      <c r="C230" s="423"/>
      <c r="D230" s="425"/>
      <c r="E230" s="5" t="s">
        <v>138</v>
      </c>
      <c r="F230" s="6" t="s">
        <v>313</v>
      </c>
      <c r="G230" s="5" t="s">
        <v>140</v>
      </c>
      <c r="H230" s="59">
        <v>0</v>
      </c>
      <c r="I230" s="59">
        <v>0</v>
      </c>
      <c r="J230" s="59">
        <v>0</v>
      </c>
      <c r="K230" s="481"/>
      <c r="L230" s="432"/>
      <c r="M230" s="439"/>
      <c r="N230" s="486"/>
    </row>
    <row r="231" spans="1:14" ht="31.5" hidden="1" customHeight="1" x14ac:dyDescent="0.25">
      <c r="A231" s="435"/>
      <c r="B231" s="239"/>
      <c r="C231" s="423"/>
      <c r="D231" s="426"/>
      <c r="E231" s="5" t="s">
        <v>144</v>
      </c>
      <c r="F231" s="1" t="s">
        <v>265</v>
      </c>
      <c r="G231" s="5" t="s">
        <v>266</v>
      </c>
      <c r="H231" s="60">
        <v>0</v>
      </c>
      <c r="I231" s="60">
        <v>0</v>
      </c>
      <c r="J231" s="59">
        <v>0</v>
      </c>
      <c r="K231" s="61">
        <f>J231</f>
        <v>0</v>
      </c>
      <c r="L231" s="433"/>
      <c r="M231" s="439"/>
      <c r="N231" s="486"/>
    </row>
    <row r="232" spans="1:14" ht="63" hidden="1" customHeight="1" x14ac:dyDescent="0.25">
      <c r="A232" s="435"/>
      <c r="B232" s="239"/>
      <c r="C232" s="423" t="s">
        <v>340</v>
      </c>
      <c r="D232" s="424" t="s">
        <v>137</v>
      </c>
      <c r="E232" s="5" t="s">
        <v>138</v>
      </c>
      <c r="F232" s="6" t="s">
        <v>312</v>
      </c>
      <c r="G232" s="5" t="s">
        <v>140</v>
      </c>
      <c r="H232" s="59">
        <v>0</v>
      </c>
      <c r="I232" s="59">
        <v>0</v>
      </c>
      <c r="J232" s="59">
        <v>0</v>
      </c>
      <c r="K232" s="428">
        <f>(J232+J233+J234)/3</f>
        <v>0</v>
      </c>
      <c r="L232" s="431">
        <f>(K232+K235)/2</f>
        <v>0</v>
      </c>
      <c r="M232" s="439"/>
      <c r="N232" s="486"/>
    </row>
    <row r="233" spans="1:14" ht="63" hidden="1" customHeight="1" x14ac:dyDescent="0.25">
      <c r="A233" s="435"/>
      <c r="B233" s="239" t="s">
        <v>370</v>
      </c>
      <c r="C233" s="423"/>
      <c r="D233" s="425"/>
      <c r="E233" s="5" t="s">
        <v>138</v>
      </c>
      <c r="F233" s="6" t="s">
        <v>258</v>
      </c>
      <c r="G233" s="5" t="s">
        <v>140</v>
      </c>
      <c r="H233" s="59">
        <v>0</v>
      </c>
      <c r="I233" s="59">
        <v>0</v>
      </c>
      <c r="J233" s="59">
        <v>0</v>
      </c>
      <c r="K233" s="480"/>
      <c r="L233" s="432"/>
      <c r="M233" s="439"/>
      <c r="N233" s="486"/>
    </row>
    <row r="234" spans="1:14" ht="63" hidden="1" customHeight="1" x14ac:dyDescent="0.25">
      <c r="A234" s="435"/>
      <c r="B234" s="239"/>
      <c r="C234" s="423"/>
      <c r="D234" s="425"/>
      <c r="E234" s="5" t="s">
        <v>138</v>
      </c>
      <c r="F234" s="6" t="s">
        <v>313</v>
      </c>
      <c r="G234" s="5" t="s">
        <v>140</v>
      </c>
      <c r="H234" s="59">
        <v>0</v>
      </c>
      <c r="I234" s="59">
        <v>0</v>
      </c>
      <c r="J234" s="59">
        <v>0</v>
      </c>
      <c r="K234" s="481"/>
      <c r="L234" s="432"/>
      <c r="M234" s="439"/>
      <c r="N234" s="486"/>
    </row>
    <row r="235" spans="1:14" ht="31.5" hidden="1" customHeight="1" x14ac:dyDescent="0.25">
      <c r="A235" s="435"/>
      <c r="B235" s="239"/>
      <c r="C235" s="423"/>
      <c r="D235" s="426"/>
      <c r="E235" s="5" t="s">
        <v>144</v>
      </c>
      <c r="F235" s="1" t="s">
        <v>265</v>
      </c>
      <c r="G235" s="5" t="s">
        <v>266</v>
      </c>
      <c r="H235" s="60">
        <v>0</v>
      </c>
      <c r="I235" s="60">
        <v>0</v>
      </c>
      <c r="J235" s="59">
        <v>0</v>
      </c>
      <c r="K235" s="61">
        <f>J235</f>
        <v>0</v>
      </c>
      <c r="L235" s="433"/>
      <c r="M235" s="439"/>
      <c r="N235" s="486"/>
    </row>
    <row r="236" spans="1:14" ht="63" hidden="1" customHeight="1" x14ac:dyDescent="0.25">
      <c r="A236" s="435"/>
      <c r="B236" s="239"/>
      <c r="C236" s="423" t="s">
        <v>341</v>
      </c>
      <c r="D236" s="424" t="s">
        <v>137</v>
      </c>
      <c r="E236" s="5" t="s">
        <v>138</v>
      </c>
      <c r="F236" s="6" t="s">
        <v>312</v>
      </c>
      <c r="G236" s="5" t="s">
        <v>140</v>
      </c>
      <c r="H236" s="59">
        <v>0</v>
      </c>
      <c r="I236" s="59">
        <v>0</v>
      </c>
      <c r="J236" s="59">
        <v>0</v>
      </c>
      <c r="K236" s="428">
        <f>(J236+J237+J238)/3</f>
        <v>0</v>
      </c>
      <c r="L236" s="431">
        <f>(K236+K239)/2</f>
        <v>0</v>
      </c>
      <c r="M236" s="439"/>
      <c r="N236" s="486"/>
    </row>
    <row r="237" spans="1:14" ht="63" hidden="1" customHeight="1" x14ac:dyDescent="0.25">
      <c r="A237" s="435"/>
      <c r="B237" s="239"/>
      <c r="C237" s="423"/>
      <c r="D237" s="425"/>
      <c r="E237" s="5" t="s">
        <v>138</v>
      </c>
      <c r="F237" s="6" t="s">
        <v>258</v>
      </c>
      <c r="G237" s="5" t="s">
        <v>140</v>
      </c>
      <c r="H237" s="59">
        <v>0</v>
      </c>
      <c r="I237" s="59">
        <v>0</v>
      </c>
      <c r="J237" s="59">
        <v>0</v>
      </c>
      <c r="K237" s="480"/>
      <c r="L237" s="432"/>
      <c r="M237" s="439"/>
      <c r="N237" s="486"/>
    </row>
    <row r="238" spans="1:14" ht="63" hidden="1" customHeight="1" x14ac:dyDescent="0.25">
      <c r="A238" s="435"/>
      <c r="B238" s="239"/>
      <c r="C238" s="423"/>
      <c r="D238" s="425"/>
      <c r="E238" s="5" t="s">
        <v>138</v>
      </c>
      <c r="F238" s="6" t="s">
        <v>313</v>
      </c>
      <c r="G238" s="5" t="s">
        <v>140</v>
      </c>
      <c r="H238" s="59">
        <v>0</v>
      </c>
      <c r="I238" s="59">
        <v>0</v>
      </c>
      <c r="J238" s="59">
        <v>0</v>
      </c>
      <c r="K238" s="481"/>
      <c r="L238" s="432"/>
      <c r="M238" s="439"/>
      <c r="N238" s="486"/>
    </row>
    <row r="239" spans="1:14" ht="31.5" hidden="1" customHeight="1" x14ac:dyDescent="0.25">
      <c r="A239" s="435"/>
      <c r="B239" s="239"/>
      <c r="C239" s="423"/>
      <c r="D239" s="426"/>
      <c r="E239" s="5" t="s">
        <v>144</v>
      </c>
      <c r="F239" s="1" t="s">
        <v>265</v>
      </c>
      <c r="G239" s="5" t="s">
        <v>266</v>
      </c>
      <c r="H239" s="60">
        <v>0</v>
      </c>
      <c r="I239" s="60">
        <v>0</v>
      </c>
      <c r="J239" s="59">
        <v>0</v>
      </c>
      <c r="K239" s="61">
        <f>J239</f>
        <v>0</v>
      </c>
      <c r="L239" s="433"/>
      <c r="M239" s="439"/>
      <c r="N239" s="486"/>
    </row>
    <row r="240" spans="1:14" ht="63" customHeight="1" x14ac:dyDescent="0.25">
      <c r="A240" s="435"/>
      <c r="B240" s="439" t="s">
        <v>371</v>
      </c>
      <c r="C240" s="423" t="s">
        <v>342</v>
      </c>
      <c r="D240" s="424" t="s">
        <v>137</v>
      </c>
      <c r="E240" s="5" t="s">
        <v>138</v>
      </c>
      <c r="F240" s="6" t="s">
        <v>312</v>
      </c>
      <c r="G240" s="5" t="s">
        <v>140</v>
      </c>
      <c r="H240" s="38">
        <v>14.001619433198378</v>
      </c>
      <c r="I240" s="38">
        <v>19.628099173553721</v>
      </c>
      <c r="J240" s="51">
        <f>IF(H240/I240*100&gt;100,100,H240/I240*100)</f>
        <v>71.334566375452781</v>
      </c>
      <c r="K240" s="428">
        <f>(J240+J241+J242)/3</f>
        <v>90.444855458484255</v>
      </c>
      <c r="L240" s="431">
        <f>(K240+K243)/2</f>
        <v>95.222427729242128</v>
      </c>
      <c r="M240" s="439"/>
      <c r="N240" s="486"/>
    </row>
    <row r="241" spans="1:14" ht="63" customHeight="1" x14ac:dyDescent="0.25">
      <c r="A241" s="435"/>
      <c r="B241" s="439"/>
      <c r="C241" s="423"/>
      <c r="D241" s="425"/>
      <c r="E241" s="5" t="s">
        <v>138</v>
      </c>
      <c r="F241" s="6" t="s">
        <v>258</v>
      </c>
      <c r="G241" s="5" t="s">
        <v>140</v>
      </c>
      <c r="H241" s="38">
        <v>100</v>
      </c>
      <c r="I241" s="38">
        <v>100</v>
      </c>
      <c r="J241" s="51">
        <f>IF(I241/H241*100&gt;100,100,I241/H241*100)</f>
        <v>100</v>
      </c>
      <c r="K241" s="469"/>
      <c r="L241" s="432"/>
      <c r="M241" s="439"/>
      <c r="N241" s="486"/>
    </row>
    <row r="242" spans="1:14" ht="63" customHeight="1" x14ac:dyDescent="0.25">
      <c r="A242" s="435"/>
      <c r="B242" s="439"/>
      <c r="C242" s="423"/>
      <c r="D242" s="425"/>
      <c r="E242" s="5" t="s">
        <v>138</v>
      </c>
      <c r="F242" s="6" t="s">
        <v>313</v>
      </c>
      <c r="G242" s="5" t="s">
        <v>140</v>
      </c>
      <c r="H242" s="38">
        <v>100</v>
      </c>
      <c r="I242" s="38">
        <v>100</v>
      </c>
      <c r="J242" s="51">
        <f>IF(I242/H242*100&gt;100,100,I242/H242*100)</f>
        <v>100</v>
      </c>
      <c r="K242" s="470"/>
      <c r="L242" s="432"/>
      <c r="M242" s="439"/>
      <c r="N242" s="486"/>
    </row>
    <row r="243" spans="1:14" ht="31.5" customHeight="1" x14ac:dyDescent="0.25">
      <c r="A243" s="435"/>
      <c r="B243" s="439"/>
      <c r="C243" s="423"/>
      <c r="D243" s="426"/>
      <c r="E243" s="5" t="s">
        <v>144</v>
      </c>
      <c r="F243" s="1" t="s">
        <v>265</v>
      </c>
      <c r="G243" s="5" t="s">
        <v>266</v>
      </c>
      <c r="H243" s="11">
        <v>1.6666666666666667</v>
      </c>
      <c r="I243" s="11">
        <v>2</v>
      </c>
      <c r="J243" s="51">
        <f>IF(I243/H243*100&gt;100,100,I243/H243*100)</f>
        <v>100</v>
      </c>
      <c r="K243" s="51">
        <f>J243</f>
        <v>100</v>
      </c>
      <c r="L243" s="433"/>
      <c r="M243" s="439"/>
      <c r="N243" s="486"/>
    </row>
    <row r="244" spans="1:14" ht="63" x14ac:dyDescent="0.25">
      <c r="A244" s="435"/>
      <c r="B244" s="439" t="s">
        <v>372</v>
      </c>
      <c r="C244" s="423" t="s">
        <v>343</v>
      </c>
      <c r="D244" s="424" t="s">
        <v>137</v>
      </c>
      <c r="E244" s="5" t="s">
        <v>138</v>
      </c>
      <c r="F244" s="6" t="s">
        <v>312</v>
      </c>
      <c r="G244" s="5" t="s">
        <v>140</v>
      </c>
      <c r="H244" s="59">
        <v>14</v>
      </c>
      <c r="I244" s="59">
        <v>12.396694214876034</v>
      </c>
      <c r="J244" s="61">
        <f>IF(H244/I244*100&gt;100,100,H244/I244*100)</f>
        <v>100</v>
      </c>
      <c r="K244" s="428">
        <f>(J244+J245+J246)/3</f>
        <v>100</v>
      </c>
      <c r="L244" s="431">
        <f>(K244+K247)/2</f>
        <v>100</v>
      </c>
      <c r="M244" s="439"/>
      <c r="N244" s="486"/>
    </row>
    <row r="245" spans="1:14" ht="63" x14ac:dyDescent="0.25">
      <c r="A245" s="435"/>
      <c r="B245" s="439"/>
      <c r="C245" s="423"/>
      <c r="D245" s="425"/>
      <c r="E245" s="5" t="s">
        <v>138</v>
      </c>
      <c r="F245" s="6" t="s">
        <v>258</v>
      </c>
      <c r="G245" s="5" t="s">
        <v>140</v>
      </c>
      <c r="H245" s="59">
        <v>100</v>
      </c>
      <c r="I245" s="59">
        <v>100</v>
      </c>
      <c r="J245" s="61">
        <f>IF(I245/H245*100&gt;100,100,I245/H245*100)</f>
        <v>100</v>
      </c>
      <c r="K245" s="480"/>
      <c r="L245" s="444"/>
      <c r="M245" s="439"/>
      <c r="N245" s="486"/>
    </row>
    <row r="246" spans="1:14" ht="63" x14ac:dyDescent="0.25">
      <c r="A246" s="435"/>
      <c r="B246" s="439"/>
      <c r="C246" s="423"/>
      <c r="D246" s="425"/>
      <c r="E246" s="5" t="s">
        <v>138</v>
      </c>
      <c r="F246" s="6" t="s">
        <v>313</v>
      </c>
      <c r="G246" s="5" t="s">
        <v>140</v>
      </c>
      <c r="H246" s="59">
        <v>100</v>
      </c>
      <c r="I246" s="59">
        <v>100</v>
      </c>
      <c r="J246" s="61">
        <f>IF(I246/H246*100&gt;100,100,I246/H246*100)</f>
        <v>100</v>
      </c>
      <c r="K246" s="481"/>
      <c r="L246" s="444"/>
      <c r="M246" s="439"/>
      <c r="N246" s="486"/>
    </row>
    <row r="247" spans="1:14" ht="31.5" x14ac:dyDescent="0.25">
      <c r="A247" s="435"/>
      <c r="B247" s="439"/>
      <c r="C247" s="423"/>
      <c r="D247" s="426"/>
      <c r="E247" s="5" t="s">
        <v>144</v>
      </c>
      <c r="F247" s="1" t="s">
        <v>265</v>
      </c>
      <c r="G247" s="5" t="s">
        <v>266</v>
      </c>
      <c r="H247" s="60">
        <v>9</v>
      </c>
      <c r="I247" s="60">
        <v>9</v>
      </c>
      <c r="J247" s="61">
        <f>IF(I247/H247*100&gt;100,100,I247/H247*100)</f>
        <v>100</v>
      </c>
      <c r="K247" s="61">
        <f>J247</f>
        <v>100</v>
      </c>
      <c r="L247" s="445"/>
      <c r="M247" s="439"/>
      <c r="N247" s="486"/>
    </row>
    <row r="248" spans="1:14" ht="63" x14ac:dyDescent="0.25">
      <c r="A248" s="435"/>
      <c r="B248" s="478" t="s">
        <v>319</v>
      </c>
      <c r="C248" s="423" t="s">
        <v>344</v>
      </c>
      <c r="D248" s="424" t="s">
        <v>137</v>
      </c>
      <c r="E248" s="5" t="s">
        <v>138</v>
      </c>
      <c r="F248" s="6" t="s">
        <v>312</v>
      </c>
      <c r="G248" s="5" t="s">
        <v>140</v>
      </c>
      <c r="H248" s="59">
        <v>9.986453410507842</v>
      </c>
      <c r="I248" s="59">
        <v>9.5485905577064027</v>
      </c>
      <c r="J248" s="61">
        <f>IF(H248/I248*100&gt;100,100,H248/I248*100)</f>
        <v>100</v>
      </c>
      <c r="K248" s="428">
        <f>(J248+J249+J250)/3</f>
        <v>93.908333333333346</v>
      </c>
      <c r="L248" s="431">
        <f>(K248+K251)/2</f>
        <v>96.95416666666668</v>
      </c>
      <c r="M248" s="439"/>
      <c r="N248" s="486"/>
    </row>
    <row r="249" spans="1:14" ht="63" x14ac:dyDescent="0.25">
      <c r="A249" s="435"/>
      <c r="B249" s="478"/>
      <c r="C249" s="423"/>
      <c r="D249" s="425"/>
      <c r="E249" s="5" t="s">
        <v>138</v>
      </c>
      <c r="F249" s="6" t="s">
        <v>258</v>
      </c>
      <c r="G249" s="5" t="s">
        <v>140</v>
      </c>
      <c r="H249" s="59">
        <v>100</v>
      </c>
      <c r="I249" s="59">
        <v>100</v>
      </c>
      <c r="J249" s="61">
        <f>IF(I249/H249*100&gt;100,100,I249/H249*100)</f>
        <v>100</v>
      </c>
      <c r="K249" s="480"/>
      <c r="L249" s="432"/>
      <c r="M249" s="439"/>
      <c r="N249" s="486"/>
    </row>
    <row r="250" spans="1:14" ht="63" x14ac:dyDescent="0.25">
      <c r="A250" s="435"/>
      <c r="B250" s="478"/>
      <c r="C250" s="423"/>
      <c r="D250" s="425"/>
      <c r="E250" s="5" t="s">
        <v>138</v>
      </c>
      <c r="F250" s="6" t="s">
        <v>313</v>
      </c>
      <c r="G250" s="5" t="s">
        <v>140</v>
      </c>
      <c r="H250" s="38">
        <v>80</v>
      </c>
      <c r="I250" s="59">
        <v>65.38</v>
      </c>
      <c r="J250" s="61">
        <f>IF(I250/H250*100&gt;100,100,I250/H250*100)</f>
        <v>81.724999999999994</v>
      </c>
      <c r="K250" s="481"/>
      <c r="L250" s="432"/>
      <c r="M250" s="439"/>
      <c r="N250" s="486"/>
    </row>
    <row r="251" spans="1:14" ht="31.5" x14ac:dyDescent="0.25">
      <c r="A251" s="435"/>
      <c r="B251" s="478"/>
      <c r="C251" s="423"/>
      <c r="D251" s="426"/>
      <c r="E251" s="5" t="s">
        <v>144</v>
      </c>
      <c r="F251" s="1" t="s">
        <v>265</v>
      </c>
      <c r="G251" s="5" t="s">
        <v>266</v>
      </c>
      <c r="H251" s="60">
        <v>263</v>
      </c>
      <c r="I251" s="60">
        <v>273.41666666666669</v>
      </c>
      <c r="J251" s="61">
        <f>IF(I251/H251*100&gt;100,100,I251/H251*100)</f>
        <v>100</v>
      </c>
      <c r="K251" s="61">
        <f>J251</f>
        <v>100</v>
      </c>
      <c r="L251" s="433"/>
      <c r="M251" s="439"/>
      <c r="N251" s="486"/>
    </row>
    <row r="252" spans="1:14" ht="63" hidden="1" customHeight="1" x14ac:dyDescent="0.25">
      <c r="A252" s="435"/>
      <c r="B252" s="239"/>
      <c r="C252" s="423" t="s">
        <v>345</v>
      </c>
      <c r="D252" s="424" t="s">
        <v>137</v>
      </c>
      <c r="E252" s="5" t="s">
        <v>138</v>
      </c>
      <c r="F252" s="6" t="s">
        <v>312</v>
      </c>
      <c r="G252" s="5" t="s">
        <v>140</v>
      </c>
      <c r="H252" s="59">
        <v>0</v>
      </c>
      <c r="I252" s="59">
        <v>0</v>
      </c>
      <c r="J252" s="59">
        <v>0</v>
      </c>
      <c r="K252" s="428">
        <f>(J252+J253+J254)/3</f>
        <v>0</v>
      </c>
      <c r="L252" s="431">
        <f>(K252+K255)/2</f>
        <v>0</v>
      </c>
      <c r="M252" s="439"/>
      <c r="N252" s="486"/>
    </row>
    <row r="253" spans="1:14" ht="63" hidden="1" customHeight="1" x14ac:dyDescent="0.25">
      <c r="A253" s="435"/>
      <c r="B253" s="248" t="s">
        <v>320</v>
      </c>
      <c r="C253" s="423"/>
      <c r="D253" s="425"/>
      <c r="E253" s="5" t="s">
        <v>138</v>
      </c>
      <c r="F253" s="6" t="s">
        <v>258</v>
      </c>
      <c r="G253" s="5" t="s">
        <v>140</v>
      </c>
      <c r="H253" s="59">
        <v>0</v>
      </c>
      <c r="I253" s="59">
        <v>0</v>
      </c>
      <c r="J253" s="59">
        <v>0</v>
      </c>
      <c r="K253" s="480"/>
      <c r="L253" s="432"/>
      <c r="M253" s="439"/>
      <c r="N253" s="486"/>
    </row>
    <row r="254" spans="1:14" ht="63" hidden="1" customHeight="1" x14ac:dyDescent="0.25">
      <c r="A254" s="435"/>
      <c r="B254" s="239"/>
      <c r="C254" s="423"/>
      <c r="D254" s="425"/>
      <c r="E254" s="5" t="s">
        <v>138</v>
      </c>
      <c r="F254" s="6" t="s">
        <v>313</v>
      </c>
      <c r="G254" s="5" t="s">
        <v>140</v>
      </c>
      <c r="H254" s="59">
        <v>0</v>
      </c>
      <c r="I254" s="59">
        <v>0</v>
      </c>
      <c r="J254" s="59">
        <v>0</v>
      </c>
      <c r="K254" s="481"/>
      <c r="L254" s="432"/>
      <c r="M254" s="439"/>
      <c r="N254" s="486"/>
    </row>
    <row r="255" spans="1:14" ht="31.5" hidden="1" customHeight="1" x14ac:dyDescent="0.25">
      <c r="A255" s="435"/>
      <c r="B255" s="239"/>
      <c r="C255" s="423"/>
      <c r="D255" s="426"/>
      <c r="E255" s="5" t="s">
        <v>144</v>
      </c>
      <c r="F255" s="1" t="s">
        <v>265</v>
      </c>
      <c r="G255" s="5" t="s">
        <v>266</v>
      </c>
      <c r="H255" s="60">
        <v>0</v>
      </c>
      <c r="I255" s="60">
        <v>0</v>
      </c>
      <c r="J255" s="59">
        <v>0</v>
      </c>
      <c r="K255" s="61">
        <f>J255</f>
        <v>0</v>
      </c>
      <c r="L255" s="433"/>
      <c r="M255" s="439"/>
      <c r="N255" s="486"/>
    </row>
    <row r="256" spans="1:14" ht="63" customHeight="1" x14ac:dyDescent="0.25">
      <c r="A256" s="435"/>
      <c r="B256" s="478" t="s">
        <v>321</v>
      </c>
      <c r="C256" s="423" t="s">
        <v>346</v>
      </c>
      <c r="D256" s="424" t="s">
        <v>137</v>
      </c>
      <c r="E256" s="5" t="s">
        <v>138</v>
      </c>
      <c r="F256" s="6" t="s">
        <v>312</v>
      </c>
      <c r="G256" s="5" t="s">
        <v>140</v>
      </c>
      <c r="H256" s="38">
        <v>10.023481781376518</v>
      </c>
      <c r="I256" s="38">
        <v>17.355371900826448</v>
      </c>
      <c r="J256" s="51">
        <f>IF(H256/I256*100&gt;100,100,H256/I256*100)</f>
        <v>57.75434740697898</v>
      </c>
      <c r="K256" s="428">
        <f>(J256+J257+J258)/3</f>
        <v>85.918115802326327</v>
      </c>
      <c r="L256" s="431">
        <f>(K256+K259)/2</f>
        <v>92.959057901163163</v>
      </c>
      <c r="M256" s="439"/>
      <c r="N256" s="486"/>
    </row>
    <row r="257" spans="1:14" ht="63" customHeight="1" x14ac:dyDescent="0.25">
      <c r="A257" s="435"/>
      <c r="B257" s="478"/>
      <c r="C257" s="423"/>
      <c r="D257" s="425"/>
      <c r="E257" s="5" t="s">
        <v>138</v>
      </c>
      <c r="F257" s="6" t="s">
        <v>258</v>
      </c>
      <c r="G257" s="5" t="s">
        <v>140</v>
      </c>
      <c r="H257" s="38">
        <v>100</v>
      </c>
      <c r="I257" s="38">
        <v>100</v>
      </c>
      <c r="J257" s="51">
        <f>IF(I257/H257*100&gt;100,100,I257/H257*100)</f>
        <v>100</v>
      </c>
      <c r="K257" s="469"/>
      <c r="L257" s="432"/>
      <c r="M257" s="439"/>
      <c r="N257" s="486"/>
    </row>
    <row r="258" spans="1:14" ht="63" customHeight="1" x14ac:dyDescent="0.25">
      <c r="A258" s="435"/>
      <c r="B258" s="478"/>
      <c r="C258" s="423"/>
      <c r="D258" s="425"/>
      <c r="E258" s="5" t="s">
        <v>138</v>
      </c>
      <c r="F258" s="6" t="s">
        <v>313</v>
      </c>
      <c r="G258" s="5" t="s">
        <v>140</v>
      </c>
      <c r="H258" s="38">
        <v>100</v>
      </c>
      <c r="I258" s="38">
        <v>100</v>
      </c>
      <c r="J258" s="51">
        <f>IF(I258/H258*100&gt;100,100,I258/H258*100)</f>
        <v>100</v>
      </c>
      <c r="K258" s="470"/>
      <c r="L258" s="432"/>
      <c r="M258" s="439"/>
      <c r="N258" s="486"/>
    </row>
    <row r="259" spans="1:14" ht="31.5" customHeight="1" x14ac:dyDescent="0.25">
      <c r="A259" s="435"/>
      <c r="B259" s="478"/>
      <c r="C259" s="423"/>
      <c r="D259" s="426"/>
      <c r="E259" s="5" t="s">
        <v>144</v>
      </c>
      <c r="F259" s="1" t="s">
        <v>265</v>
      </c>
      <c r="G259" s="5" t="s">
        <v>266</v>
      </c>
      <c r="H259" s="11">
        <v>1</v>
      </c>
      <c r="I259" s="11">
        <v>1</v>
      </c>
      <c r="J259" s="51">
        <f>IF(I259/H259*100&gt;100,100,I259/H259*100)</f>
        <v>100</v>
      </c>
      <c r="K259" s="51">
        <f>J259</f>
        <v>100</v>
      </c>
      <c r="L259" s="433"/>
      <c r="M259" s="439"/>
      <c r="N259" s="486"/>
    </row>
    <row r="260" spans="1:14" ht="63" customHeight="1" x14ac:dyDescent="0.25">
      <c r="A260" s="435"/>
      <c r="B260" s="439" t="s">
        <v>366</v>
      </c>
      <c r="C260" s="423" t="s">
        <v>347</v>
      </c>
      <c r="D260" s="424" t="s">
        <v>137</v>
      </c>
      <c r="E260" s="5" t="s">
        <v>138</v>
      </c>
      <c r="F260" s="6" t="s">
        <v>312</v>
      </c>
      <c r="G260" s="5" t="s">
        <v>140</v>
      </c>
      <c r="H260" s="38">
        <v>14</v>
      </c>
      <c r="I260" s="38">
        <v>4.0300207341646468</v>
      </c>
      <c r="J260" s="51">
        <v>100</v>
      </c>
      <c r="K260" s="428">
        <f>(J260+J261+J262)/3</f>
        <v>100</v>
      </c>
      <c r="L260" s="431">
        <f>(K260+K263)/2</f>
        <v>100</v>
      </c>
      <c r="M260" s="439"/>
      <c r="N260" s="486"/>
    </row>
    <row r="261" spans="1:14" ht="63" customHeight="1" x14ac:dyDescent="0.25">
      <c r="A261" s="435"/>
      <c r="B261" s="439"/>
      <c r="C261" s="423"/>
      <c r="D261" s="425"/>
      <c r="E261" s="5" t="s">
        <v>138</v>
      </c>
      <c r="F261" s="6" t="s">
        <v>258</v>
      </c>
      <c r="G261" s="5" t="s">
        <v>140</v>
      </c>
      <c r="H261" s="38">
        <v>100</v>
      </c>
      <c r="I261" s="38">
        <v>100</v>
      </c>
      <c r="J261" s="51">
        <f>IF(I261/H261*100&gt;100,100,I261/H261*100)</f>
        <v>100</v>
      </c>
      <c r="K261" s="469"/>
      <c r="L261" s="432"/>
      <c r="M261" s="439"/>
      <c r="N261" s="486"/>
    </row>
    <row r="262" spans="1:14" ht="63" customHeight="1" x14ac:dyDescent="0.25">
      <c r="A262" s="435"/>
      <c r="B262" s="439"/>
      <c r="C262" s="423"/>
      <c r="D262" s="425"/>
      <c r="E262" s="5" t="s">
        <v>138</v>
      </c>
      <c r="F262" s="6" t="s">
        <v>313</v>
      </c>
      <c r="G262" s="5" t="s">
        <v>140</v>
      </c>
      <c r="H262" s="38">
        <v>90</v>
      </c>
      <c r="I262" s="38">
        <v>100</v>
      </c>
      <c r="J262" s="51">
        <f>IF(I262/H262*100&gt;100,100,I262/H262*100)</f>
        <v>100</v>
      </c>
      <c r="K262" s="470"/>
      <c r="L262" s="432"/>
      <c r="M262" s="439"/>
      <c r="N262" s="486"/>
    </row>
    <row r="263" spans="1:14" ht="31.5" customHeight="1" x14ac:dyDescent="0.25">
      <c r="A263" s="435"/>
      <c r="B263" s="439"/>
      <c r="C263" s="423"/>
      <c r="D263" s="426"/>
      <c r="E263" s="5" t="s">
        <v>144</v>
      </c>
      <c r="F263" s="1" t="s">
        <v>265</v>
      </c>
      <c r="G263" s="5" t="s">
        <v>266</v>
      </c>
      <c r="H263" s="11">
        <v>4</v>
      </c>
      <c r="I263" s="11">
        <v>4.7166666666666668</v>
      </c>
      <c r="J263" s="51">
        <f>IF(I263/H263*100&gt;100,100,I263/H263*100)</f>
        <v>100</v>
      </c>
      <c r="K263" s="51">
        <f>J263</f>
        <v>100</v>
      </c>
      <c r="L263" s="433"/>
      <c r="M263" s="439"/>
      <c r="N263" s="486"/>
    </row>
    <row r="264" spans="1:14" ht="63" hidden="1" customHeight="1" x14ac:dyDescent="0.25">
      <c r="A264" s="435"/>
      <c r="B264" s="239"/>
      <c r="C264" s="423" t="s">
        <v>348</v>
      </c>
      <c r="D264" s="424" t="s">
        <v>137</v>
      </c>
      <c r="E264" s="5" t="s">
        <v>138</v>
      </c>
      <c r="F264" s="6" t="s">
        <v>312</v>
      </c>
      <c r="G264" s="5" t="s">
        <v>140</v>
      </c>
      <c r="H264" s="59">
        <v>0</v>
      </c>
      <c r="I264" s="59">
        <v>0</v>
      </c>
      <c r="J264" s="59">
        <v>0</v>
      </c>
      <c r="K264" s="428">
        <f>(J264+J265+J266)/3</f>
        <v>0</v>
      </c>
      <c r="L264" s="431">
        <f>(K264+K267)/2</f>
        <v>0</v>
      </c>
      <c r="M264" s="439"/>
      <c r="N264" s="486"/>
    </row>
    <row r="265" spans="1:14" ht="63" hidden="1" customHeight="1" x14ac:dyDescent="0.25">
      <c r="A265" s="435"/>
      <c r="B265" s="239"/>
      <c r="C265" s="423"/>
      <c r="D265" s="425"/>
      <c r="E265" s="5" t="s">
        <v>138</v>
      </c>
      <c r="F265" s="6" t="s">
        <v>258</v>
      </c>
      <c r="G265" s="5" t="s">
        <v>140</v>
      </c>
      <c r="H265" s="59">
        <v>0</v>
      </c>
      <c r="I265" s="59">
        <v>0</v>
      </c>
      <c r="J265" s="59">
        <v>0</v>
      </c>
      <c r="K265" s="480"/>
      <c r="L265" s="432"/>
      <c r="M265" s="439"/>
      <c r="N265" s="486"/>
    </row>
    <row r="266" spans="1:14" ht="63" hidden="1" customHeight="1" x14ac:dyDescent="0.25">
      <c r="A266" s="435"/>
      <c r="B266" s="239"/>
      <c r="C266" s="423"/>
      <c r="D266" s="425"/>
      <c r="E266" s="5" t="s">
        <v>138</v>
      </c>
      <c r="F266" s="6" t="s">
        <v>313</v>
      </c>
      <c r="G266" s="5" t="s">
        <v>140</v>
      </c>
      <c r="H266" s="59">
        <v>0</v>
      </c>
      <c r="I266" s="59">
        <v>0</v>
      </c>
      <c r="J266" s="59">
        <v>0</v>
      </c>
      <c r="K266" s="481"/>
      <c r="L266" s="432"/>
      <c r="M266" s="439"/>
      <c r="N266" s="486"/>
    </row>
    <row r="267" spans="1:14" ht="31.5" hidden="1" customHeight="1" x14ac:dyDescent="0.25">
      <c r="A267" s="435"/>
      <c r="B267" s="239"/>
      <c r="C267" s="423"/>
      <c r="D267" s="426"/>
      <c r="E267" s="5" t="s">
        <v>144</v>
      </c>
      <c r="F267" s="1" t="s">
        <v>265</v>
      </c>
      <c r="G267" s="5" t="s">
        <v>266</v>
      </c>
      <c r="H267" s="60">
        <v>0</v>
      </c>
      <c r="I267" s="60">
        <v>0</v>
      </c>
      <c r="J267" s="59">
        <v>0</v>
      </c>
      <c r="K267" s="61">
        <f>J267</f>
        <v>0</v>
      </c>
      <c r="L267" s="433"/>
      <c r="M267" s="439"/>
      <c r="N267" s="486"/>
    </row>
    <row r="268" spans="1:14" ht="63" hidden="1" customHeight="1" x14ac:dyDescent="0.25">
      <c r="A268" s="435"/>
      <c r="B268" s="239"/>
      <c r="C268" s="423" t="s">
        <v>349</v>
      </c>
      <c r="D268" s="424" t="s">
        <v>137</v>
      </c>
      <c r="E268" s="5" t="s">
        <v>138</v>
      </c>
      <c r="F268" s="6" t="s">
        <v>312</v>
      </c>
      <c r="G268" s="5" t="s">
        <v>140</v>
      </c>
      <c r="H268" s="59">
        <v>0</v>
      </c>
      <c r="I268" s="59">
        <v>0</v>
      </c>
      <c r="J268" s="59">
        <v>0</v>
      </c>
      <c r="K268" s="428">
        <f>(J268+J269+J270)/3</f>
        <v>0</v>
      </c>
      <c r="L268" s="431">
        <f>(K268+K271)/2</f>
        <v>0</v>
      </c>
      <c r="M268" s="439"/>
      <c r="N268" s="486"/>
    </row>
    <row r="269" spans="1:14" ht="63" hidden="1" customHeight="1" x14ac:dyDescent="0.25">
      <c r="A269" s="435"/>
      <c r="B269" s="239"/>
      <c r="C269" s="423"/>
      <c r="D269" s="425"/>
      <c r="E269" s="5" t="s">
        <v>138</v>
      </c>
      <c r="F269" s="6" t="s">
        <v>258</v>
      </c>
      <c r="G269" s="5" t="s">
        <v>140</v>
      </c>
      <c r="H269" s="59">
        <v>0</v>
      </c>
      <c r="I269" s="59">
        <v>0</v>
      </c>
      <c r="J269" s="59">
        <v>0</v>
      </c>
      <c r="K269" s="480"/>
      <c r="L269" s="432"/>
      <c r="M269" s="439"/>
      <c r="N269" s="486"/>
    </row>
    <row r="270" spans="1:14" ht="63" hidden="1" customHeight="1" x14ac:dyDescent="0.25">
      <c r="A270" s="435"/>
      <c r="B270" s="239"/>
      <c r="C270" s="423"/>
      <c r="D270" s="425"/>
      <c r="E270" s="5" t="s">
        <v>138</v>
      </c>
      <c r="F270" s="6" t="s">
        <v>313</v>
      </c>
      <c r="G270" s="5" t="s">
        <v>140</v>
      </c>
      <c r="H270" s="59">
        <v>0</v>
      </c>
      <c r="I270" s="59">
        <v>0</v>
      </c>
      <c r="J270" s="59">
        <v>0</v>
      </c>
      <c r="K270" s="481"/>
      <c r="L270" s="432"/>
      <c r="M270" s="439"/>
      <c r="N270" s="486"/>
    </row>
    <row r="271" spans="1:14" ht="31.5" hidden="1" customHeight="1" x14ac:dyDescent="0.25">
      <c r="A271" s="435"/>
      <c r="B271" s="239"/>
      <c r="C271" s="423"/>
      <c r="D271" s="426"/>
      <c r="E271" s="5" t="s">
        <v>144</v>
      </c>
      <c r="F271" s="1" t="s">
        <v>265</v>
      </c>
      <c r="G271" s="5" t="s">
        <v>266</v>
      </c>
      <c r="H271" s="60">
        <v>0</v>
      </c>
      <c r="I271" s="60">
        <v>0</v>
      </c>
      <c r="J271" s="59">
        <v>0</v>
      </c>
      <c r="K271" s="61">
        <f>J271</f>
        <v>0</v>
      </c>
      <c r="L271" s="433"/>
      <c r="M271" s="439"/>
      <c r="N271" s="486"/>
    </row>
    <row r="272" spans="1:14" ht="63" hidden="1" customHeight="1" x14ac:dyDescent="0.25">
      <c r="A272" s="435"/>
      <c r="B272" s="239"/>
      <c r="C272" s="423" t="s">
        <v>350</v>
      </c>
      <c r="D272" s="424" t="s">
        <v>137</v>
      </c>
      <c r="E272" s="5" t="s">
        <v>138</v>
      </c>
      <c r="F272" s="6" t="s">
        <v>312</v>
      </c>
      <c r="G272" s="5" t="s">
        <v>140</v>
      </c>
      <c r="H272" s="59">
        <v>0</v>
      </c>
      <c r="I272" s="59">
        <v>0</v>
      </c>
      <c r="J272" s="59">
        <v>0</v>
      </c>
      <c r="K272" s="428">
        <f>(J272+J273+J274)/3</f>
        <v>0</v>
      </c>
      <c r="L272" s="431">
        <f>(K272+K275)/2</f>
        <v>0</v>
      </c>
      <c r="M272" s="439"/>
      <c r="N272" s="486"/>
    </row>
    <row r="273" spans="1:14" ht="63" hidden="1" customHeight="1" x14ac:dyDescent="0.25">
      <c r="A273" s="435"/>
      <c r="B273" s="239"/>
      <c r="C273" s="423"/>
      <c r="D273" s="425"/>
      <c r="E273" s="5" t="s">
        <v>138</v>
      </c>
      <c r="F273" s="6" t="s">
        <v>258</v>
      </c>
      <c r="G273" s="5" t="s">
        <v>140</v>
      </c>
      <c r="H273" s="59">
        <v>0</v>
      </c>
      <c r="I273" s="59">
        <v>0</v>
      </c>
      <c r="J273" s="59">
        <v>0</v>
      </c>
      <c r="K273" s="480"/>
      <c r="L273" s="432"/>
      <c r="M273" s="439"/>
      <c r="N273" s="486"/>
    </row>
    <row r="274" spans="1:14" ht="63" hidden="1" customHeight="1" x14ac:dyDescent="0.25">
      <c r="A274" s="435"/>
      <c r="B274" s="239"/>
      <c r="C274" s="423"/>
      <c r="D274" s="425"/>
      <c r="E274" s="5" t="s">
        <v>138</v>
      </c>
      <c r="F274" s="6" t="s">
        <v>313</v>
      </c>
      <c r="G274" s="5" t="s">
        <v>140</v>
      </c>
      <c r="H274" s="59">
        <v>0</v>
      </c>
      <c r="I274" s="59">
        <v>0</v>
      </c>
      <c r="J274" s="59">
        <v>0</v>
      </c>
      <c r="K274" s="481"/>
      <c r="L274" s="432"/>
      <c r="M274" s="439"/>
      <c r="N274" s="486"/>
    </row>
    <row r="275" spans="1:14" ht="31.5" hidden="1" customHeight="1" x14ac:dyDescent="0.25">
      <c r="A275" s="435"/>
      <c r="B275" s="239"/>
      <c r="C275" s="423"/>
      <c r="D275" s="426"/>
      <c r="E275" s="5" t="s">
        <v>144</v>
      </c>
      <c r="F275" s="1" t="s">
        <v>265</v>
      </c>
      <c r="G275" s="5" t="s">
        <v>266</v>
      </c>
      <c r="H275" s="60">
        <v>0</v>
      </c>
      <c r="I275" s="60">
        <v>0</v>
      </c>
      <c r="J275" s="59">
        <v>0</v>
      </c>
      <c r="K275" s="61">
        <f>J275</f>
        <v>0</v>
      </c>
      <c r="L275" s="433"/>
      <c r="M275" s="439"/>
      <c r="N275" s="486"/>
    </row>
    <row r="276" spans="1:14" ht="63" x14ac:dyDescent="0.25">
      <c r="A276" s="435"/>
      <c r="B276" s="439" t="s">
        <v>373</v>
      </c>
      <c r="C276" s="423" t="s">
        <v>351</v>
      </c>
      <c r="D276" s="424" t="s">
        <v>137</v>
      </c>
      <c r="E276" s="5" t="s">
        <v>138</v>
      </c>
      <c r="F276" s="6" t="s">
        <v>312</v>
      </c>
      <c r="G276" s="5" t="s">
        <v>140</v>
      </c>
      <c r="H276" s="38">
        <v>12.981853672643147</v>
      </c>
      <c r="I276" s="38">
        <v>15.815342046819818</v>
      </c>
      <c r="J276" s="51">
        <f>IF(H276/I276*100&gt;100,100,H276/I276*100)</f>
        <v>82.083926065029772</v>
      </c>
      <c r="K276" s="428">
        <f>(J276+J277+J278)/3</f>
        <v>94.027975355009929</v>
      </c>
      <c r="L276" s="431">
        <f>(K276+K279)/2</f>
        <v>97.013987677504957</v>
      </c>
      <c r="M276" s="439"/>
      <c r="N276" s="486"/>
    </row>
    <row r="277" spans="1:14" ht="63" x14ac:dyDescent="0.25">
      <c r="A277" s="435"/>
      <c r="B277" s="439"/>
      <c r="C277" s="423"/>
      <c r="D277" s="425"/>
      <c r="E277" s="5" t="s">
        <v>138</v>
      </c>
      <c r="F277" s="6" t="s">
        <v>258</v>
      </c>
      <c r="G277" s="5" t="s">
        <v>140</v>
      </c>
      <c r="H277" s="38">
        <v>100</v>
      </c>
      <c r="I277" s="38">
        <v>100</v>
      </c>
      <c r="J277" s="51">
        <f>IF(I277/H277*100&gt;100,100,I277/H277*100)</f>
        <v>100</v>
      </c>
      <c r="K277" s="469"/>
      <c r="L277" s="444"/>
      <c r="M277" s="439"/>
      <c r="N277" s="486"/>
    </row>
    <row r="278" spans="1:14" ht="63" x14ac:dyDescent="0.25">
      <c r="A278" s="435"/>
      <c r="B278" s="439"/>
      <c r="C278" s="423"/>
      <c r="D278" s="425"/>
      <c r="E278" s="5" t="s">
        <v>138</v>
      </c>
      <c r="F278" s="6" t="s">
        <v>313</v>
      </c>
      <c r="G278" s="5" t="s">
        <v>140</v>
      </c>
      <c r="H278" s="38">
        <v>90</v>
      </c>
      <c r="I278" s="38">
        <v>91.67</v>
      </c>
      <c r="J278" s="51">
        <f>IF(I278/H278*100&gt;100,100,I278/H278*100)</f>
        <v>100</v>
      </c>
      <c r="K278" s="470"/>
      <c r="L278" s="444"/>
      <c r="M278" s="439"/>
      <c r="N278" s="486"/>
    </row>
    <row r="279" spans="1:14" ht="31.5" x14ac:dyDescent="0.25">
      <c r="A279" s="435"/>
      <c r="B279" s="439"/>
      <c r="C279" s="423"/>
      <c r="D279" s="426"/>
      <c r="E279" s="5" t="s">
        <v>144</v>
      </c>
      <c r="F279" s="1" t="s">
        <v>265</v>
      </c>
      <c r="G279" s="5" t="s">
        <v>266</v>
      </c>
      <c r="H279" s="11">
        <v>18.666666666666668</v>
      </c>
      <c r="I279" s="11">
        <v>18.916666666666668</v>
      </c>
      <c r="J279" s="51">
        <f>IF(I279/H279*100&gt;100,100,I279/H279*100)</f>
        <v>100</v>
      </c>
      <c r="K279" s="51">
        <f>J279</f>
        <v>100</v>
      </c>
      <c r="L279" s="445"/>
      <c r="M279" s="439"/>
      <c r="N279" s="486"/>
    </row>
    <row r="280" spans="1:14" ht="63" hidden="1" customHeight="1" x14ac:dyDescent="0.25">
      <c r="A280" s="435"/>
      <c r="B280" s="239"/>
      <c r="C280" s="423" t="s">
        <v>352</v>
      </c>
      <c r="D280" s="424" t="s">
        <v>137</v>
      </c>
      <c r="E280" s="5" t="s">
        <v>138</v>
      </c>
      <c r="F280" s="6" t="s">
        <v>312</v>
      </c>
      <c r="G280" s="5" t="s">
        <v>140</v>
      </c>
      <c r="H280" s="59">
        <v>0</v>
      </c>
      <c r="I280" s="59">
        <v>0</v>
      </c>
      <c r="J280" s="59">
        <v>0</v>
      </c>
      <c r="K280" s="428">
        <f>(J280+J281+J282)/3</f>
        <v>0</v>
      </c>
      <c r="L280" s="431">
        <f>(K280+K283)/2</f>
        <v>0</v>
      </c>
      <c r="M280" s="439"/>
      <c r="N280" s="486"/>
    </row>
    <row r="281" spans="1:14" ht="63" hidden="1" customHeight="1" x14ac:dyDescent="0.25">
      <c r="A281" s="435"/>
      <c r="B281" s="239"/>
      <c r="C281" s="423"/>
      <c r="D281" s="425"/>
      <c r="E281" s="5" t="s">
        <v>138</v>
      </c>
      <c r="F281" s="6" t="s">
        <v>258</v>
      </c>
      <c r="G281" s="5" t="s">
        <v>140</v>
      </c>
      <c r="H281" s="59">
        <v>0</v>
      </c>
      <c r="I281" s="59">
        <v>0</v>
      </c>
      <c r="J281" s="59">
        <v>0</v>
      </c>
      <c r="K281" s="480"/>
      <c r="L281" s="432"/>
      <c r="M281" s="439"/>
      <c r="N281" s="486"/>
    </row>
    <row r="282" spans="1:14" ht="63" hidden="1" customHeight="1" x14ac:dyDescent="0.25">
      <c r="A282" s="435"/>
      <c r="B282" s="239"/>
      <c r="C282" s="423"/>
      <c r="D282" s="425"/>
      <c r="E282" s="5" t="s">
        <v>138</v>
      </c>
      <c r="F282" s="6" t="s">
        <v>313</v>
      </c>
      <c r="G282" s="5" t="s">
        <v>140</v>
      </c>
      <c r="H282" s="59">
        <v>0</v>
      </c>
      <c r="I282" s="59">
        <v>0</v>
      </c>
      <c r="J282" s="59">
        <v>0</v>
      </c>
      <c r="K282" s="481"/>
      <c r="L282" s="432"/>
      <c r="M282" s="439"/>
      <c r="N282" s="486"/>
    </row>
    <row r="283" spans="1:14" ht="31.5" hidden="1" customHeight="1" x14ac:dyDescent="0.25">
      <c r="A283" s="435"/>
      <c r="B283" s="239"/>
      <c r="C283" s="423"/>
      <c r="D283" s="426"/>
      <c r="E283" s="5" t="s">
        <v>144</v>
      </c>
      <c r="F283" s="1" t="s">
        <v>265</v>
      </c>
      <c r="G283" s="5" t="s">
        <v>266</v>
      </c>
      <c r="H283" s="60">
        <v>0</v>
      </c>
      <c r="I283" s="60">
        <v>0</v>
      </c>
      <c r="J283" s="59">
        <v>0</v>
      </c>
      <c r="K283" s="61">
        <f>J283</f>
        <v>0</v>
      </c>
      <c r="L283" s="433"/>
      <c r="M283" s="439"/>
      <c r="N283" s="486"/>
    </row>
    <row r="284" spans="1:14" ht="63" hidden="1" customHeight="1" x14ac:dyDescent="0.25">
      <c r="A284" s="435"/>
      <c r="B284" s="239"/>
      <c r="C284" s="423" t="s">
        <v>353</v>
      </c>
      <c r="D284" s="424" t="s">
        <v>137</v>
      </c>
      <c r="E284" s="5" t="s">
        <v>138</v>
      </c>
      <c r="F284" s="6" t="s">
        <v>244</v>
      </c>
      <c r="G284" s="5" t="s">
        <v>140</v>
      </c>
      <c r="H284" s="59">
        <v>0</v>
      </c>
      <c r="I284" s="59">
        <v>0</v>
      </c>
      <c r="J284" s="59">
        <v>0</v>
      </c>
      <c r="K284" s="428">
        <f>(J284+J285+J286)/3</f>
        <v>0</v>
      </c>
      <c r="L284" s="431">
        <f>(K284+K287)/2</f>
        <v>0</v>
      </c>
      <c r="M284" s="439"/>
      <c r="N284" s="486"/>
    </row>
    <row r="285" spans="1:14" ht="63" hidden="1" customHeight="1" x14ac:dyDescent="0.25">
      <c r="A285" s="435"/>
      <c r="B285" s="239"/>
      <c r="C285" s="423"/>
      <c r="D285" s="425"/>
      <c r="E285" s="5" t="s">
        <v>138</v>
      </c>
      <c r="F285" s="6" t="s">
        <v>245</v>
      </c>
      <c r="G285" s="5" t="s">
        <v>140</v>
      </c>
      <c r="H285" s="59">
        <v>0</v>
      </c>
      <c r="I285" s="59">
        <v>0</v>
      </c>
      <c r="J285" s="59">
        <v>0</v>
      </c>
      <c r="K285" s="480"/>
      <c r="L285" s="432"/>
      <c r="M285" s="439"/>
      <c r="N285" s="486"/>
    </row>
    <row r="286" spans="1:14" ht="47.25" hidden="1" customHeight="1" x14ac:dyDescent="0.25">
      <c r="A286" s="435"/>
      <c r="B286" s="239"/>
      <c r="C286" s="423"/>
      <c r="D286" s="425"/>
      <c r="E286" s="5" t="s">
        <v>138</v>
      </c>
      <c r="F286" s="6" t="s">
        <v>246</v>
      </c>
      <c r="G286" s="5" t="s">
        <v>140</v>
      </c>
      <c r="H286" s="59">
        <v>0</v>
      </c>
      <c r="I286" s="59">
        <v>0</v>
      </c>
      <c r="J286" s="59">
        <v>0</v>
      </c>
      <c r="K286" s="481"/>
      <c r="L286" s="432"/>
      <c r="M286" s="439"/>
      <c r="N286" s="486"/>
    </row>
    <row r="287" spans="1:14" ht="31.5" hidden="1" customHeight="1" x14ac:dyDescent="0.25">
      <c r="A287" s="435"/>
      <c r="B287" s="239"/>
      <c r="C287" s="423"/>
      <c r="D287" s="426"/>
      <c r="E287" s="5" t="s">
        <v>144</v>
      </c>
      <c r="F287" s="1" t="s">
        <v>265</v>
      </c>
      <c r="G287" s="5" t="s">
        <v>266</v>
      </c>
      <c r="H287" s="60">
        <v>0</v>
      </c>
      <c r="I287" s="60">
        <v>0</v>
      </c>
      <c r="J287" s="59">
        <v>0</v>
      </c>
      <c r="K287" s="61">
        <f>J287</f>
        <v>0</v>
      </c>
      <c r="L287" s="433"/>
      <c r="M287" s="439"/>
      <c r="N287" s="486"/>
    </row>
    <row r="288" spans="1:14" ht="63" customHeight="1" x14ac:dyDescent="0.25">
      <c r="A288" s="435"/>
      <c r="B288" s="439" t="s">
        <v>379</v>
      </c>
      <c r="C288" s="423" t="s">
        <v>354</v>
      </c>
      <c r="D288" s="424" t="s">
        <v>137</v>
      </c>
      <c r="E288" s="5" t="s">
        <v>138</v>
      </c>
      <c r="F288" s="6" t="s">
        <v>244</v>
      </c>
      <c r="G288" s="5" t="s">
        <v>140</v>
      </c>
      <c r="H288" s="38">
        <v>10</v>
      </c>
      <c r="I288" s="38">
        <v>3.9877477894006819</v>
      </c>
      <c r="J288" s="51">
        <v>100</v>
      </c>
      <c r="K288" s="428">
        <f>(J288+J289+J290)/3</f>
        <v>100</v>
      </c>
      <c r="L288" s="431">
        <f>(K288+K291)/2</f>
        <v>100</v>
      </c>
      <c r="M288" s="439"/>
      <c r="N288" s="486"/>
    </row>
    <row r="289" spans="1:14" ht="63" customHeight="1" x14ac:dyDescent="0.25">
      <c r="A289" s="435"/>
      <c r="B289" s="439"/>
      <c r="C289" s="423"/>
      <c r="D289" s="425"/>
      <c r="E289" s="5" t="s">
        <v>138</v>
      </c>
      <c r="F289" s="6" t="s">
        <v>245</v>
      </c>
      <c r="G289" s="5" t="s">
        <v>140</v>
      </c>
      <c r="H289" s="38">
        <v>100</v>
      </c>
      <c r="I289" s="38">
        <v>100</v>
      </c>
      <c r="J289" s="51">
        <f>IF(I289/H289*100&gt;100,100,I289/H289*100)</f>
        <v>100</v>
      </c>
      <c r="K289" s="469"/>
      <c r="L289" s="432"/>
      <c r="M289" s="439"/>
      <c r="N289" s="486"/>
    </row>
    <row r="290" spans="1:14" ht="47.25" customHeight="1" x14ac:dyDescent="0.25">
      <c r="A290" s="435"/>
      <c r="B290" s="439"/>
      <c r="C290" s="423"/>
      <c r="D290" s="425"/>
      <c r="E290" s="5" t="s">
        <v>138</v>
      </c>
      <c r="F290" s="6" t="s">
        <v>246</v>
      </c>
      <c r="G290" s="5" t="s">
        <v>140</v>
      </c>
      <c r="H290" s="38">
        <v>100</v>
      </c>
      <c r="I290" s="38">
        <v>100</v>
      </c>
      <c r="J290" s="51">
        <f>IF(I290/H290*100&gt;100,100,I290/H290*100)</f>
        <v>100</v>
      </c>
      <c r="K290" s="470"/>
      <c r="L290" s="432"/>
      <c r="M290" s="439"/>
      <c r="N290" s="486"/>
    </row>
    <row r="291" spans="1:14" ht="31.5" customHeight="1" x14ac:dyDescent="0.25">
      <c r="A291" s="435"/>
      <c r="B291" s="439"/>
      <c r="C291" s="423"/>
      <c r="D291" s="426"/>
      <c r="E291" s="5" t="s">
        <v>144</v>
      </c>
      <c r="F291" s="1" t="s">
        <v>265</v>
      </c>
      <c r="G291" s="5" t="s">
        <v>266</v>
      </c>
      <c r="H291" s="11">
        <v>4</v>
      </c>
      <c r="I291" s="11">
        <v>4.7666666666666666</v>
      </c>
      <c r="J291" s="51">
        <f>IF(I291/H291*100&gt;100,100,I291/H291*100)</f>
        <v>100</v>
      </c>
      <c r="K291" s="51">
        <f>J291</f>
        <v>100</v>
      </c>
      <c r="L291" s="433"/>
      <c r="M291" s="439"/>
      <c r="N291" s="486"/>
    </row>
    <row r="292" spans="1:14" ht="63" x14ac:dyDescent="0.25">
      <c r="A292" s="435"/>
      <c r="B292" s="439" t="s">
        <v>374</v>
      </c>
      <c r="C292" s="423" t="s">
        <v>355</v>
      </c>
      <c r="D292" s="424" t="s">
        <v>137</v>
      </c>
      <c r="E292" s="5" t="s">
        <v>138</v>
      </c>
      <c r="F292" s="6" t="s">
        <v>244</v>
      </c>
      <c r="G292" s="5" t="s">
        <v>140</v>
      </c>
      <c r="H292" s="59">
        <v>9.986901643248391</v>
      </c>
      <c r="I292" s="59">
        <v>9.6439848744737251</v>
      </c>
      <c r="J292" s="61">
        <f>IF(H292/I292*100&gt;100,100,H292/I292*100)</f>
        <v>100</v>
      </c>
      <c r="K292" s="428">
        <f>(J292+J293+J294)/3</f>
        <v>99.960738123282297</v>
      </c>
      <c r="L292" s="431">
        <f>(K292+K295)/2</f>
        <v>99.980369061641142</v>
      </c>
      <c r="M292" s="439"/>
      <c r="N292" s="486"/>
    </row>
    <row r="293" spans="1:14" ht="63" x14ac:dyDescent="0.25">
      <c r="A293" s="435"/>
      <c r="B293" s="439"/>
      <c r="C293" s="423"/>
      <c r="D293" s="425"/>
      <c r="E293" s="5" t="s">
        <v>138</v>
      </c>
      <c r="F293" s="6" t="s">
        <v>245</v>
      </c>
      <c r="G293" s="5" t="s">
        <v>140</v>
      </c>
      <c r="H293" s="59">
        <v>100</v>
      </c>
      <c r="I293" s="59">
        <v>100</v>
      </c>
      <c r="J293" s="61">
        <f>IF(I293/H293*100&gt;100,100,I293/H293*100)</f>
        <v>100</v>
      </c>
      <c r="K293" s="480"/>
      <c r="L293" s="444"/>
      <c r="M293" s="439"/>
      <c r="N293" s="486"/>
    </row>
    <row r="294" spans="1:14" ht="47.25" x14ac:dyDescent="0.25">
      <c r="A294" s="435"/>
      <c r="B294" s="439"/>
      <c r="C294" s="423"/>
      <c r="D294" s="425"/>
      <c r="E294" s="5" t="s">
        <v>138</v>
      </c>
      <c r="F294" s="6" t="s">
        <v>246</v>
      </c>
      <c r="G294" s="5" t="s">
        <v>140</v>
      </c>
      <c r="H294" s="59">
        <v>100</v>
      </c>
      <c r="I294" s="59">
        <v>99.882214369846892</v>
      </c>
      <c r="J294" s="61">
        <f>IF(I294/H294*100&gt;100,100,I294/H294*100)</f>
        <v>99.882214369846892</v>
      </c>
      <c r="K294" s="481"/>
      <c r="L294" s="444"/>
      <c r="M294" s="439"/>
      <c r="N294" s="486"/>
    </row>
    <row r="295" spans="1:14" ht="31.5" x14ac:dyDescent="0.25">
      <c r="A295" s="435"/>
      <c r="B295" s="439"/>
      <c r="C295" s="423"/>
      <c r="D295" s="426"/>
      <c r="E295" s="5" t="s">
        <v>144</v>
      </c>
      <c r="F295" s="1" t="s">
        <v>265</v>
      </c>
      <c r="G295" s="5" t="s">
        <v>266</v>
      </c>
      <c r="H295" s="60">
        <v>272</v>
      </c>
      <c r="I295" s="60">
        <v>282.66666666666669</v>
      </c>
      <c r="J295" s="61">
        <f>IF(I295/H295*100&gt;100,100,I295/H295*100)</f>
        <v>100</v>
      </c>
      <c r="K295" s="61">
        <f>J295</f>
        <v>100</v>
      </c>
      <c r="L295" s="445"/>
      <c r="M295" s="439"/>
      <c r="N295" s="486"/>
    </row>
    <row r="296" spans="1:14" ht="63" hidden="1" customHeight="1" x14ac:dyDescent="0.25">
      <c r="A296" s="435"/>
      <c r="B296" s="239"/>
      <c r="C296" s="423" t="s">
        <v>356</v>
      </c>
      <c r="D296" s="424" t="s">
        <v>137</v>
      </c>
      <c r="E296" s="5" t="s">
        <v>138</v>
      </c>
      <c r="F296" s="6" t="s">
        <v>244</v>
      </c>
      <c r="G296" s="5" t="s">
        <v>140</v>
      </c>
      <c r="H296" s="59">
        <v>0</v>
      </c>
      <c r="I296" s="59">
        <v>0</v>
      </c>
      <c r="J296" s="59">
        <v>0</v>
      </c>
      <c r="K296" s="428">
        <f>(J296+J297+J298)/3</f>
        <v>0</v>
      </c>
      <c r="L296" s="431">
        <f>(K296+K299)/2</f>
        <v>0</v>
      </c>
      <c r="M296" s="439"/>
      <c r="N296" s="486"/>
    </row>
    <row r="297" spans="1:14" ht="63" hidden="1" customHeight="1" x14ac:dyDescent="0.25">
      <c r="A297" s="435"/>
      <c r="B297" s="248" t="s">
        <v>324</v>
      </c>
      <c r="C297" s="423"/>
      <c r="D297" s="425"/>
      <c r="E297" s="5" t="s">
        <v>138</v>
      </c>
      <c r="F297" s="6" t="s">
        <v>245</v>
      </c>
      <c r="G297" s="5" t="s">
        <v>140</v>
      </c>
      <c r="H297" s="59">
        <v>0</v>
      </c>
      <c r="I297" s="59">
        <v>0</v>
      </c>
      <c r="J297" s="59">
        <v>0</v>
      </c>
      <c r="K297" s="480"/>
      <c r="L297" s="432"/>
      <c r="M297" s="439"/>
      <c r="N297" s="486"/>
    </row>
    <row r="298" spans="1:14" ht="47.25" hidden="1" customHeight="1" x14ac:dyDescent="0.25">
      <c r="A298" s="435"/>
      <c r="B298" s="239"/>
      <c r="C298" s="423"/>
      <c r="D298" s="425"/>
      <c r="E298" s="5" t="s">
        <v>138</v>
      </c>
      <c r="F298" s="6" t="s">
        <v>246</v>
      </c>
      <c r="G298" s="5" t="s">
        <v>140</v>
      </c>
      <c r="H298" s="59">
        <v>0</v>
      </c>
      <c r="I298" s="59">
        <v>0</v>
      </c>
      <c r="J298" s="59">
        <v>0</v>
      </c>
      <c r="K298" s="481"/>
      <c r="L298" s="432"/>
      <c r="M298" s="439"/>
      <c r="N298" s="486"/>
    </row>
    <row r="299" spans="1:14" ht="31.5" hidden="1" customHeight="1" x14ac:dyDescent="0.25">
      <c r="A299" s="435"/>
      <c r="B299" s="239"/>
      <c r="C299" s="423"/>
      <c r="D299" s="426"/>
      <c r="E299" s="5" t="s">
        <v>144</v>
      </c>
      <c r="F299" s="1" t="s">
        <v>265</v>
      </c>
      <c r="G299" s="5" t="s">
        <v>266</v>
      </c>
      <c r="H299" s="60">
        <v>0</v>
      </c>
      <c r="I299" s="60">
        <v>0</v>
      </c>
      <c r="J299" s="59">
        <v>0</v>
      </c>
      <c r="K299" s="61">
        <f>J299</f>
        <v>0</v>
      </c>
      <c r="L299" s="433"/>
      <c r="M299" s="439"/>
      <c r="N299" s="486"/>
    </row>
    <row r="300" spans="1:14" ht="63" hidden="1" customHeight="1" x14ac:dyDescent="0.25">
      <c r="A300" s="435"/>
      <c r="B300" s="239"/>
      <c r="C300" s="423" t="s">
        <v>357</v>
      </c>
      <c r="D300" s="424" t="s">
        <v>137</v>
      </c>
      <c r="E300" s="5" t="s">
        <v>138</v>
      </c>
      <c r="F300" s="6" t="s">
        <v>244</v>
      </c>
      <c r="G300" s="5" t="s">
        <v>140</v>
      </c>
      <c r="H300" s="59">
        <v>0</v>
      </c>
      <c r="I300" s="59">
        <v>0</v>
      </c>
      <c r="J300" s="59">
        <v>0</v>
      </c>
      <c r="K300" s="428">
        <f>(J300+J301+J302)/3</f>
        <v>0</v>
      </c>
      <c r="L300" s="431">
        <f>(K300+K303)/2</f>
        <v>0</v>
      </c>
      <c r="M300" s="439"/>
      <c r="N300" s="486"/>
    </row>
    <row r="301" spans="1:14" ht="63" hidden="1" customHeight="1" x14ac:dyDescent="0.25">
      <c r="A301" s="435"/>
      <c r="B301" s="239"/>
      <c r="C301" s="423"/>
      <c r="D301" s="425"/>
      <c r="E301" s="5" t="s">
        <v>138</v>
      </c>
      <c r="F301" s="6" t="s">
        <v>245</v>
      </c>
      <c r="G301" s="5" t="s">
        <v>140</v>
      </c>
      <c r="H301" s="59">
        <v>0</v>
      </c>
      <c r="I301" s="59">
        <v>0</v>
      </c>
      <c r="J301" s="59">
        <v>0</v>
      </c>
      <c r="K301" s="480"/>
      <c r="L301" s="432"/>
      <c r="M301" s="439"/>
      <c r="N301" s="486"/>
    </row>
    <row r="302" spans="1:14" ht="47.25" hidden="1" customHeight="1" x14ac:dyDescent="0.25">
      <c r="A302" s="435"/>
      <c r="B302" s="239"/>
      <c r="C302" s="423"/>
      <c r="D302" s="425"/>
      <c r="E302" s="5" t="s">
        <v>138</v>
      </c>
      <c r="F302" s="6" t="s">
        <v>246</v>
      </c>
      <c r="G302" s="5" t="s">
        <v>140</v>
      </c>
      <c r="H302" s="59">
        <v>0</v>
      </c>
      <c r="I302" s="59">
        <v>0</v>
      </c>
      <c r="J302" s="59">
        <v>0</v>
      </c>
      <c r="K302" s="481"/>
      <c r="L302" s="432"/>
      <c r="M302" s="439"/>
      <c r="N302" s="486"/>
    </row>
    <row r="303" spans="1:14" ht="31.5" hidden="1" customHeight="1" x14ac:dyDescent="0.25">
      <c r="A303" s="435"/>
      <c r="B303" s="239"/>
      <c r="C303" s="423"/>
      <c r="D303" s="426"/>
      <c r="E303" s="5" t="s">
        <v>144</v>
      </c>
      <c r="F303" s="1" t="s">
        <v>265</v>
      </c>
      <c r="G303" s="5" t="s">
        <v>266</v>
      </c>
      <c r="H303" s="60">
        <v>0</v>
      </c>
      <c r="I303" s="60">
        <v>0</v>
      </c>
      <c r="J303" s="59">
        <v>0</v>
      </c>
      <c r="K303" s="61">
        <f>J303</f>
        <v>0</v>
      </c>
      <c r="L303" s="433"/>
      <c r="M303" s="439"/>
      <c r="N303" s="486"/>
    </row>
    <row r="304" spans="1:14" ht="63" hidden="1" customHeight="1" x14ac:dyDescent="0.25">
      <c r="A304" s="435"/>
      <c r="B304" s="239"/>
      <c r="C304" s="423" t="s">
        <v>358</v>
      </c>
      <c r="D304" s="424" t="s">
        <v>137</v>
      </c>
      <c r="E304" s="5" t="s">
        <v>138</v>
      </c>
      <c r="F304" s="6" t="s">
        <v>244</v>
      </c>
      <c r="G304" s="5" t="s">
        <v>140</v>
      </c>
      <c r="H304" s="59">
        <v>0</v>
      </c>
      <c r="I304" s="59">
        <v>0</v>
      </c>
      <c r="J304" s="59">
        <v>0</v>
      </c>
      <c r="K304" s="428">
        <f>(J304+J305+J306)/3</f>
        <v>0</v>
      </c>
      <c r="L304" s="431">
        <f>(K304+K307)/2</f>
        <v>0</v>
      </c>
      <c r="M304" s="439"/>
      <c r="N304" s="486"/>
    </row>
    <row r="305" spans="1:14" ht="63" hidden="1" customHeight="1" x14ac:dyDescent="0.25">
      <c r="A305" s="435"/>
      <c r="B305" s="248" t="s">
        <v>375</v>
      </c>
      <c r="C305" s="423"/>
      <c r="D305" s="425"/>
      <c r="E305" s="5" t="s">
        <v>138</v>
      </c>
      <c r="F305" s="6" t="s">
        <v>245</v>
      </c>
      <c r="G305" s="5" t="s">
        <v>140</v>
      </c>
      <c r="H305" s="59">
        <v>0</v>
      </c>
      <c r="I305" s="59">
        <v>0</v>
      </c>
      <c r="J305" s="59">
        <v>0</v>
      </c>
      <c r="K305" s="480"/>
      <c r="L305" s="432"/>
      <c r="M305" s="439"/>
      <c r="N305" s="486"/>
    </row>
    <row r="306" spans="1:14" ht="47.25" hidden="1" customHeight="1" x14ac:dyDescent="0.25">
      <c r="A306" s="435"/>
      <c r="B306" s="239"/>
      <c r="C306" s="423"/>
      <c r="D306" s="425"/>
      <c r="E306" s="5" t="s">
        <v>138</v>
      </c>
      <c r="F306" s="6" t="s">
        <v>246</v>
      </c>
      <c r="G306" s="5" t="s">
        <v>140</v>
      </c>
      <c r="H306" s="59">
        <v>0</v>
      </c>
      <c r="I306" s="59">
        <v>0</v>
      </c>
      <c r="J306" s="59">
        <v>0</v>
      </c>
      <c r="K306" s="481"/>
      <c r="L306" s="432"/>
      <c r="M306" s="439"/>
      <c r="N306" s="486"/>
    </row>
    <row r="307" spans="1:14" ht="31.5" hidden="1" customHeight="1" x14ac:dyDescent="0.25">
      <c r="A307" s="435"/>
      <c r="B307" s="239"/>
      <c r="C307" s="423"/>
      <c r="D307" s="426"/>
      <c r="E307" s="5" t="s">
        <v>144</v>
      </c>
      <c r="F307" s="1" t="s">
        <v>265</v>
      </c>
      <c r="G307" s="5" t="s">
        <v>266</v>
      </c>
      <c r="H307" s="60">
        <v>0</v>
      </c>
      <c r="I307" s="60">
        <v>0</v>
      </c>
      <c r="J307" s="59">
        <v>0</v>
      </c>
      <c r="K307" s="61">
        <f>J307</f>
        <v>0</v>
      </c>
      <c r="L307" s="433"/>
      <c r="M307" s="439"/>
      <c r="N307" s="486"/>
    </row>
    <row r="308" spans="1:14" ht="63" hidden="1" customHeight="1" x14ac:dyDescent="0.25">
      <c r="A308" s="435"/>
      <c r="B308" s="239"/>
      <c r="C308" s="423" t="s">
        <v>359</v>
      </c>
      <c r="D308" s="424" t="s">
        <v>137</v>
      </c>
      <c r="E308" s="5" t="s">
        <v>138</v>
      </c>
      <c r="F308" s="6" t="s">
        <v>244</v>
      </c>
      <c r="G308" s="5" t="s">
        <v>140</v>
      </c>
      <c r="H308" s="59">
        <v>0</v>
      </c>
      <c r="I308" s="59">
        <v>0</v>
      </c>
      <c r="J308" s="59">
        <v>0</v>
      </c>
      <c r="K308" s="428">
        <f>(J308+J309+J310)/3</f>
        <v>0</v>
      </c>
      <c r="L308" s="431">
        <f>(K308+K311)/2</f>
        <v>0</v>
      </c>
      <c r="M308" s="439"/>
      <c r="N308" s="486"/>
    </row>
    <row r="309" spans="1:14" ht="63" hidden="1" customHeight="1" x14ac:dyDescent="0.25">
      <c r="A309" s="435"/>
      <c r="B309" s="239"/>
      <c r="C309" s="423"/>
      <c r="D309" s="425"/>
      <c r="E309" s="5" t="s">
        <v>138</v>
      </c>
      <c r="F309" s="6" t="s">
        <v>245</v>
      </c>
      <c r="G309" s="5" t="s">
        <v>140</v>
      </c>
      <c r="H309" s="59">
        <v>0</v>
      </c>
      <c r="I309" s="59">
        <v>0</v>
      </c>
      <c r="J309" s="59">
        <v>0</v>
      </c>
      <c r="K309" s="480"/>
      <c r="L309" s="432"/>
      <c r="M309" s="439"/>
      <c r="N309" s="486"/>
    </row>
    <row r="310" spans="1:14" ht="47.25" hidden="1" customHeight="1" x14ac:dyDescent="0.25">
      <c r="A310" s="435"/>
      <c r="B310" s="239"/>
      <c r="C310" s="423"/>
      <c r="D310" s="425"/>
      <c r="E310" s="5" t="s">
        <v>138</v>
      </c>
      <c r="F310" s="6" t="s">
        <v>246</v>
      </c>
      <c r="G310" s="5" t="s">
        <v>140</v>
      </c>
      <c r="H310" s="59">
        <v>0</v>
      </c>
      <c r="I310" s="59">
        <v>0</v>
      </c>
      <c r="J310" s="59">
        <v>0</v>
      </c>
      <c r="K310" s="481"/>
      <c r="L310" s="432"/>
      <c r="M310" s="439"/>
      <c r="N310" s="486"/>
    </row>
    <row r="311" spans="1:14" ht="31.5" hidden="1" customHeight="1" x14ac:dyDescent="0.25">
      <c r="A311" s="435"/>
      <c r="B311" s="239"/>
      <c r="C311" s="423"/>
      <c r="D311" s="426"/>
      <c r="E311" s="5" t="s">
        <v>144</v>
      </c>
      <c r="F311" s="1" t="s">
        <v>265</v>
      </c>
      <c r="G311" s="5" t="s">
        <v>266</v>
      </c>
      <c r="H311" s="60">
        <v>0</v>
      </c>
      <c r="I311" s="60">
        <v>0</v>
      </c>
      <c r="J311" s="59">
        <v>0</v>
      </c>
      <c r="K311" s="61">
        <f>J311</f>
        <v>0</v>
      </c>
      <c r="L311" s="433"/>
      <c r="M311" s="439"/>
      <c r="N311" s="486"/>
    </row>
    <row r="312" spans="1:14" ht="63" hidden="1" customHeight="1" x14ac:dyDescent="0.25">
      <c r="A312" s="435"/>
      <c r="B312" s="239"/>
      <c r="C312" s="423" t="s">
        <v>360</v>
      </c>
      <c r="D312" s="424" t="s">
        <v>137</v>
      </c>
      <c r="E312" s="5" t="s">
        <v>138</v>
      </c>
      <c r="F312" s="6" t="s">
        <v>244</v>
      </c>
      <c r="G312" s="5" t="s">
        <v>140</v>
      </c>
      <c r="H312" s="59">
        <v>0</v>
      </c>
      <c r="I312" s="59">
        <v>0</v>
      </c>
      <c r="J312" s="59">
        <v>0</v>
      </c>
      <c r="K312" s="428">
        <f>(J312+J313+J314)/3</f>
        <v>0</v>
      </c>
      <c r="L312" s="431">
        <f>(K312+K315)/2</f>
        <v>0</v>
      </c>
      <c r="M312" s="439"/>
      <c r="N312" s="486"/>
    </row>
    <row r="313" spans="1:14" ht="63" hidden="1" customHeight="1" x14ac:dyDescent="0.25">
      <c r="A313" s="435"/>
      <c r="B313" s="248" t="s">
        <v>376</v>
      </c>
      <c r="C313" s="423"/>
      <c r="D313" s="425"/>
      <c r="E313" s="5" t="s">
        <v>138</v>
      </c>
      <c r="F313" s="6" t="s">
        <v>245</v>
      </c>
      <c r="G313" s="5" t="s">
        <v>140</v>
      </c>
      <c r="H313" s="59">
        <v>0</v>
      </c>
      <c r="I313" s="59">
        <v>0</v>
      </c>
      <c r="J313" s="59">
        <v>0</v>
      </c>
      <c r="K313" s="480"/>
      <c r="L313" s="432"/>
      <c r="M313" s="439"/>
      <c r="N313" s="486"/>
    </row>
    <row r="314" spans="1:14" ht="47.25" hidden="1" customHeight="1" x14ac:dyDescent="0.25">
      <c r="A314" s="435"/>
      <c r="B314" s="239"/>
      <c r="C314" s="423"/>
      <c r="D314" s="425"/>
      <c r="E314" s="5" t="s">
        <v>138</v>
      </c>
      <c r="F314" s="6" t="s">
        <v>246</v>
      </c>
      <c r="G314" s="5" t="s">
        <v>140</v>
      </c>
      <c r="H314" s="59">
        <v>0</v>
      </c>
      <c r="I314" s="59">
        <v>0</v>
      </c>
      <c r="J314" s="59">
        <v>0</v>
      </c>
      <c r="K314" s="481"/>
      <c r="L314" s="432"/>
      <c r="M314" s="439"/>
      <c r="N314" s="486"/>
    </row>
    <row r="315" spans="1:14" ht="31.5" hidden="1" customHeight="1" x14ac:dyDescent="0.25">
      <c r="A315" s="435"/>
      <c r="B315" s="239"/>
      <c r="C315" s="423"/>
      <c r="D315" s="426"/>
      <c r="E315" s="5" t="s">
        <v>144</v>
      </c>
      <c r="F315" s="1" t="s">
        <v>265</v>
      </c>
      <c r="G315" s="5" t="s">
        <v>266</v>
      </c>
      <c r="H315" s="60">
        <v>0</v>
      </c>
      <c r="I315" s="60">
        <v>0</v>
      </c>
      <c r="J315" s="59">
        <v>0</v>
      </c>
      <c r="K315" s="61">
        <f>J315</f>
        <v>0</v>
      </c>
      <c r="L315" s="433"/>
      <c r="M315" s="439"/>
      <c r="N315" s="486"/>
    </row>
    <row r="316" spans="1:14" ht="63" x14ac:dyDescent="0.25">
      <c r="A316" s="435"/>
      <c r="B316" s="478" t="s">
        <v>325</v>
      </c>
      <c r="C316" s="423" t="s">
        <v>361</v>
      </c>
      <c r="D316" s="424" t="s">
        <v>137</v>
      </c>
      <c r="E316" s="5" t="s">
        <v>138</v>
      </c>
      <c r="F316" s="6" t="s">
        <v>244</v>
      </c>
      <c r="G316" s="5" t="s">
        <v>140</v>
      </c>
      <c r="H316" s="59">
        <v>13.04177993059572</v>
      </c>
      <c r="I316" s="59">
        <v>15.815342046819818</v>
      </c>
      <c r="J316" s="61">
        <f>IF(H316/I316*100&gt;100,100,H316/I316*100)</f>
        <v>82.462838249003838</v>
      </c>
      <c r="K316" s="428">
        <f>(J316+J317+J318)/3</f>
        <v>94.154279416334603</v>
      </c>
      <c r="L316" s="431">
        <f>(K316+K319)/2</f>
        <v>97.077139708167294</v>
      </c>
      <c r="M316" s="439"/>
      <c r="N316" s="486"/>
    </row>
    <row r="317" spans="1:14" ht="63" x14ac:dyDescent="0.25">
      <c r="A317" s="435"/>
      <c r="B317" s="478"/>
      <c r="C317" s="423"/>
      <c r="D317" s="425"/>
      <c r="E317" s="5" t="s">
        <v>138</v>
      </c>
      <c r="F317" s="6" t="s">
        <v>245</v>
      </c>
      <c r="G317" s="5" t="s">
        <v>140</v>
      </c>
      <c r="H317" s="59">
        <v>100</v>
      </c>
      <c r="I317" s="59">
        <v>100</v>
      </c>
      <c r="J317" s="61">
        <f>IF(I317/H317*100&gt;100,100,I317/H317*100)</f>
        <v>100</v>
      </c>
      <c r="K317" s="480"/>
      <c r="L317" s="444"/>
      <c r="M317" s="439"/>
      <c r="N317" s="486"/>
    </row>
    <row r="318" spans="1:14" ht="47.25" x14ac:dyDescent="0.25">
      <c r="A318" s="435"/>
      <c r="B318" s="478"/>
      <c r="C318" s="423"/>
      <c r="D318" s="425"/>
      <c r="E318" s="5" t="s">
        <v>138</v>
      </c>
      <c r="F318" s="6" t="s">
        <v>246</v>
      </c>
      <c r="G318" s="5" t="s">
        <v>140</v>
      </c>
      <c r="H318" s="59">
        <v>100</v>
      </c>
      <c r="I318" s="59">
        <v>100</v>
      </c>
      <c r="J318" s="61">
        <f>IF(I318/H318*100&gt;100,100,I318/H318*100)</f>
        <v>100</v>
      </c>
      <c r="K318" s="481"/>
      <c r="L318" s="444"/>
      <c r="M318" s="439"/>
      <c r="N318" s="486"/>
    </row>
    <row r="319" spans="1:14" ht="31.5" x14ac:dyDescent="0.25">
      <c r="A319" s="435"/>
      <c r="B319" s="478"/>
      <c r="C319" s="423"/>
      <c r="D319" s="426"/>
      <c r="E319" s="5" t="s">
        <v>144</v>
      </c>
      <c r="F319" s="1" t="s">
        <v>265</v>
      </c>
      <c r="G319" s="5" t="s">
        <v>266</v>
      </c>
      <c r="H319" s="60">
        <v>18.666666666666668</v>
      </c>
      <c r="I319" s="60">
        <v>18.916666666666668</v>
      </c>
      <c r="J319" s="61">
        <f>IF(I319/H319*100&gt;100,100,I319/H319*100)</f>
        <v>100</v>
      </c>
      <c r="K319" s="61">
        <f>J319</f>
        <v>100</v>
      </c>
      <c r="L319" s="445"/>
      <c r="M319" s="439"/>
      <c r="N319" s="486"/>
    </row>
    <row r="320" spans="1:14" ht="63" x14ac:dyDescent="0.25">
      <c r="A320" s="435"/>
      <c r="B320" s="478" t="s">
        <v>326</v>
      </c>
      <c r="C320" s="423" t="s">
        <v>362</v>
      </c>
      <c r="D320" s="424" t="s">
        <v>137</v>
      </c>
      <c r="E320" s="5" t="s">
        <v>138</v>
      </c>
      <c r="F320" s="6" t="s">
        <v>244</v>
      </c>
      <c r="G320" s="5" t="s">
        <v>140</v>
      </c>
      <c r="H320" s="59">
        <v>10.02110487135954</v>
      </c>
      <c r="I320" s="59">
        <v>16.287038903446884</v>
      </c>
      <c r="J320" s="61">
        <f>IF(H320/I320*100&gt;100,100,H320/I320*100)</f>
        <v>61.528095627245897</v>
      </c>
      <c r="K320" s="428">
        <f>(J320+J321+J322)/3</f>
        <v>87.17603187574862</v>
      </c>
      <c r="L320" s="431">
        <f>(K320+K323)/2</f>
        <v>93.184790131422687</v>
      </c>
      <c r="M320" s="439"/>
      <c r="N320" s="486"/>
    </row>
    <row r="321" spans="1:14" ht="63" x14ac:dyDescent="0.25">
      <c r="A321" s="435"/>
      <c r="B321" s="478"/>
      <c r="C321" s="423"/>
      <c r="D321" s="425"/>
      <c r="E321" s="5" t="s">
        <v>138</v>
      </c>
      <c r="F321" s="6" t="s">
        <v>245</v>
      </c>
      <c r="G321" s="5" t="s">
        <v>140</v>
      </c>
      <c r="H321" s="59">
        <v>100</v>
      </c>
      <c r="I321" s="59">
        <v>100</v>
      </c>
      <c r="J321" s="61">
        <f>IF(I321/H321*100&gt;100,100,I321/H321*100)</f>
        <v>100</v>
      </c>
      <c r="K321" s="480"/>
      <c r="L321" s="432"/>
      <c r="M321" s="439"/>
      <c r="N321" s="486"/>
    </row>
    <row r="322" spans="1:14" ht="47.25" x14ac:dyDescent="0.25">
      <c r="A322" s="435"/>
      <c r="B322" s="478"/>
      <c r="C322" s="423"/>
      <c r="D322" s="425"/>
      <c r="E322" s="5" t="s">
        <v>138</v>
      </c>
      <c r="F322" s="6" t="s">
        <v>246</v>
      </c>
      <c r="G322" s="5" t="s">
        <v>140</v>
      </c>
      <c r="H322" s="59">
        <v>100</v>
      </c>
      <c r="I322" s="59">
        <v>100</v>
      </c>
      <c r="J322" s="61">
        <f>IF(I322/H322*100&gt;100,100,I322/H322*100)</f>
        <v>100</v>
      </c>
      <c r="K322" s="481"/>
      <c r="L322" s="432"/>
      <c r="M322" s="439"/>
      <c r="N322" s="486"/>
    </row>
    <row r="323" spans="1:14" ht="31.5" x14ac:dyDescent="0.25">
      <c r="A323" s="435"/>
      <c r="B323" s="478"/>
      <c r="C323" s="423"/>
      <c r="D323" s="426"/>
      <c r="E323" s="5" t="s">
        <v>144</v>
      </c>
      <c r="F323" s="1" t="s">
        <v>265</v>
      </c>
      <c r="G323" s="5" t="s">
        <v>266</v>
      </c>
      <c r="H323" s="60">
        <v>10.333333333333334</v>
      </c>
      <c r="I323" s="60">
        <v>10.25</v>
      </c>
      <c r="J323" s="61">
        <f>IF(I323/H323*100&gt;100,100,I323/H323*100)</f>
        <v>99.193548387096769</v>
      </c>
      <c r="K323" s="61">
        <f>J323</f>
        <v>99.193548387096769</v>
      </c>
      <c r="L323" s="433"/>
      <c r="M323" s="439"/>
      <c r="N323" s="486"/>
    </row>
    <row r="324" spans="1:14" ht="63" x14ac:dyDescent="0.25">
      <c r="A324" s="435"/>
      <c r="B324" s="478" t="s">
        <v>327</v>
      </c>
      <c r="C324" s="423" t="s">
        <v>363</v>
      </c>
      <c r="D324" s="424" t="s">
        <v>137</v>
      </c>
      <c r="E324" s="5" t="s">
        <v>138</v>
      </c>
      <c r="F324" s="6" t="s">
        <v>244</v>
      </c>
      <c r="G324" s="5" t="s">
        <v>140</v>
      </c>
      <c r="H324" s="59">
        <v>14.031255060728745</v>
      </c>
      <c r="I324" s="59">
        <v>17.768595041322314</v>
      </c>
      <c r="J324" s="61">
        <f>IF(H324/I324*100&gt;100,100,H324/I324*100)</f>
        <v>78.966598248752476</v>
      </c>
      <c r="K324" s="428">
        <f>(J324+J325+J326)/3</f>
        <v>92.988866082917482</v>
      </c>
      <c r="L324" s="431">
        <f>(K324+K327)/2</f>
        <v>96.494433041458734</v>
      </c>
      <c r="M324" s="439"/>
      <c r="N324" s="486"/>
    </row>
    <row r="325" spans="1:14" ht="63" x14ac:dyDescent="0.25">
      <c r="A325" s="435"/>
      <c r="B325" s="478"/>
      <c r="C325" s="423"/>
      <c r="D325" s="425"/>
      <c r="E325" s="5" t="s">
        <v>138</v>
      </c>
      <c r="F325" s="6" t="s">
        <v>245</v>
      </c>
      <c r="G325" s="5" t="s">
        <v>140</v>
      </c>
      <c r="H325" s="59">
        <v>100</v>
      </c>
      <c r="I325" s="59">
        <v>100</v>
      </c>
      <c r="J325" s="61">
        <f>IF(I325/H325*100&gt;100,100,I325/H325*100)</f>
        <v>100</v>
      </c>
      <c r="K325" s="480"/>
      <c r="L325" s="444"/>
      <c r="M325" s="439"/>
      <c r="N325" s="486"/>
    </row>
    <row r="326" spans="1:14" ht="47.25" x14ac:dyDescent="0.25">
      <c r="A326" s="435"/>
      <c r="B326" s="478"/>
      <c r="C326" s="423"/>
      <c r="D326" s="425"/>
      <c r="E326" s="5" t="s">
        <v>138</v>
      </c>
      <c r="F326" s="6" t="s">
        <v>246</v>
      </c>
      <c r="G326" s="5" t="s">
        <v>140</v>
      </c>
      <c r="H326" s="59">
        <v>100</v>
      </c>
      <c r="I326" s="59">
        <v>100</v>
      </c>
      <c r="J326" s="61">
        <f>IF(I326/H326*100&gt;100,100,I326/H326*100)</f>
        <v>100</v>
      </c>
      <c r="K326" s="481"/>
      <c r="L326" s="444"/>
      <c r="M326" s="439"/>
      <c r="N326" s="486"/>
    </row>
    <row r="327" spans="1:14" ht="31.5" x14ac:dyDescent="0.25">
      <c r="A327" s="435"/>
      <c r="B327" s="479"/>
      <c r="C327" s="423"/>
      <c r="D327" s="426"/>
      <c r="E327" s="5" t="s">
        <v>144</v>
      </c>
      <c r="F327" s="1" t="s">
        <v>265</v>
      </c>
      <c r="G327" s="5" t="s">
        <v>266</v>
      </c>
      <c r="H327" s="60">
        <v>1.6666666666666667</v>
      </c>
      <c r="I327" s="60">
        <v>2</v>
      </c>
      <c r="J327" s="61">
        <f>IF(I327/H327*100&gt;100,100,I327/H327*100)</f>
        <v>100</v>
      </c>
      <c r="K327" s="61">
        <f>J327</f>
        <v>100</v>
      </c>
      <c r="L327" s="445"/>
      <c r="M327" s="440"/>
      <c r="N327" s="486"/>
    </row>
    <row r="328" spans="1:14" ht="63" hidden="1" customHeight="1" x14ac:dyDescent="0.25">
      <c r="A328" s="435"/>
      <c r="B328" s="240"/>
      <c r="C328" s="423" t="s">
        <v>365</v>
      </c>
      <c r="D328" s="424" t="s">
        <v>137</v>
      </c>
      <c r="E328" s="5" t="s">
        <v>138</v>
      </c>
      <c r="F328" s="6" t="s">
        <v>244</v>
      </c>
      <c r="G328" s="5" t="s">
        <v>140</v>
      </c>
      <c r="H328" s="59">
        <v>0</v>
      </c>
      <c r="I328" s="59">
        <v>0</v>
      </c>
      <c r="J328" s="59">
        <v>0</v>
      </c>
      <c r="K328" s="428">
        <f>(J328+J329+J330)/3</f>
        <v>0</v>
      </c>
      <c r="L328" s="431">
        <f>(K328+K331)/2</f>
        <v>0</v>
      </c>
      <c r="M328" s="242"/>
      <c r="N328" s="486"/>
    </row>
    <row r="329" spans="1:14" ht="63" hidden="1" customHeight="1" x14ac:dyDescent="0.25">
      <c r="A329" s="435"/>
      <c r="B329" s="248" t="s">
        <v>364</v>
      </c>
      <c r="C329" s="423"/>
      <c r="D329" s="425"/>
      <c r="E329" s="5" t="s">
        <v>138</v>
      </c>
      <c r="F329" s="6" t="s">
        <v>245</v>
      </c>
      <c r="G329" s="5" t="s">
        <v>140</v>
      </c>
      <c r="H329" s="59">
        <v>0</v>
      </c>
      <c r="I329" s="59">
        <v>0</v>
      </c>
      <c r="J329" s="59">
        <v>0</v>
      </c>
      <c r="K329" s="480"/>
      <c r="L329" s="435"/>
      <c r="M329" s="242"/>
      <c r="N329" s="486"/>
    </row>
    <row r="330" spans="1:14" ht="47.25" hidden="1" customHeight="1" x14ac:dyDescent="0.25">
      <c r="A330" s="435"/>
      <c r="B330" s="239"/>
      <c r="C330" s="423"/>
      <c r="D330" s="425"/>
      <c r="E330" s="5" t="s">
        <v>138</v>
      </c>
      <c r="F330" s="6" t="s">
        <v>246</v>
      </c>
      <c r="G330" s="5" t="s">
        <v>140</v>
      </c>
      <c r="H330" s="59">
        <v>0</v>
      </c>
      <c r="I330" s="59">
        <v>0</v>
      </c>
      <c r="J330" s="59">
        <v>0</v>
      </c>
      <c r="K330" s="481"/>
      <c r="L330" s="435"/>
      <c r="M330" s="242"/>
      <c r="N330" s="486"/>
    </row>
    <row r="331" spans="1:14" ht="31.5" hidden="1" customHeight="1" x14ac:dyDescent="0.25">
      <c r="A331" s="436"/>
      <c r="B331" s="240"/>
      <c r="C331" s="423"/>
      <c r="D331" s="426"/>
      <c r="E331" s="5" t="s">
        <v>144</v>
      </c>
      <c r="F331" s="1" t="s">
        <v>265</v>
      </c>
      <c r="G331" s="5" t="s">
        <v>266</v>
      </c>
      <c r="H331" s="60">
        <v>0</v>
      </c>
      <c r="I331" s="60">
        <v>0</v>
      </c>
      <c r="J331" s="59">
        <v>0</v>
      </c>
      <c r="K331" s="61">
        <f>J331</f>
        <v>0</v>
      </c>
      <c r="L331" s="436"/>
      <c r="M331" s="4"/>
      <c r="N331" s="487"/>
    </row>
    <row r="332" spans="1:14" ht="15" customHeight="1" x14ac:dyDescent="0.25">
      <c r="N332" s="13"/>
    </row>
    <row r="333" spans="1:14" ht="15" customHeight="1" x14ac:dyDescent="0.25">
      <c r="N333" s="13"/>
    </row>
    <row r="334" spans="1:14" ht="15" customHeight="1" x14ac:dyDescent="0.25">
      <c r="N334" s="13"/>
    </row>
    <row r="335" spans="1:14" ht="15" customHeight="1" x14ac:dyDescent="0.25">
      <c r="N335" s="13"/>
    </row>
    <row r="336" spans="1:14" ht="15" customHeight="1" x14ac:dyDescent="0.25">
      <c r="N336" s="13"/>
    </row>
    <row r="337" spans="2:14" x14ac:dyDescent="0.25">
      <c r="B337" s="22" t="s">
        <v>382</v>
      </c>
      <c r="C337" s="25"/>
      <c r="D337" s="25"/>
      <c r="E337" s="26"/>
      <c r="F337" s="2" t="s">
        <v>383</v>
      </c>
      <c r="N337" s="13"/>
    </row>
    <row r="338" spans="2:14" x14ac:dyDescent="0.25">
      <c r="B338" s="22"/>
      <c r="C338" s="21"/>
      <c r="E338" s="21"/>
      <c r="N338" s="13"/>
    </row>
    <row r="339" spans="2:14" x14ac:dyDescent="0.25">
      <c r="B339" s="22"/>
      <c r="C339" s="21"/>
      <c r="E339" s="21"/>
      <c r="N339" s="13"/>
    </row>
    <row r="340" spans="2:14" x14ac:dyDescent="0.25">
      <c r="B340" s="22"/>
      <c r="C340" s="21"/>
      <c r="E340" s="21"/>
      <c r="N340" s="13"/>
    </row>
    <row r="341" spans="2:14" x14ac:dyDescent="0.25">
      <c r="B341" s="22" t="s">
        <v>367</v>
      </c>
      <c r="C341" s="21"/>
      <c r="E341" s="21"/>
      <c r="N341" s="13"/>
    </row>
    <row r="342" spans="2:14" ht="15" customHeight="1" x14ac:dyDescent="0.25">
      <c r="N342" s="13"/>
    </row>
    <row r="343" spans="2:14" ht="15" customHeight="1" x14ac:dyDescent="0.25">
      <c r="N343" s="13"/>
    </row>
    <row r="344" spans="2:14" ht="15" customHeight="1" x14ac:dyDescent="0.25">
      <c r="N344" s="13"/>
    </row>
    <row r="345" spans="2:14" ht="15" customHeight="1" x14ac:dyDescent="0.25">
      <c r="N345" s="13"/>
    </row>
    <row r="346" spans="2:14" ht="15" customHeight="1" x14ac:dyDescent="0.25">
      <c r="N346" s="13"/>
    </row>
    <row r="347" spans="2:14" ht="15" customHeight="1" x14ac:dyDescent="0.25">
      <c r="N347" s="13"/>
    </row>
    <row r="348" spans="2:14" ht="15" customHeight="1" x14ac:dyDescent="0.25">
      <c r="N348" s="13"/>
    </row>
    <row r="349" spans="2:14" ht="15" customHeight="1" x14ac:dyDescent="0.25">
      <c r="N349" s="13"/>
    </row>
    <row r="350" spans="2:14" ht="15" customHeight="1" x14ac:dyDescent="0.25">
      <c r="N350" s="13"/>
    </row>
    <row r="351" spans="2:14" ht="15" customHeight="1" x14ac:dyDescent="0.25">
      <c r="N351" s="13"/>
    </row>
    <row r="352" spans="2:14" ht="15" customHeight="1" x14ac:dyDescent="0.25">
      <c r="N352" s="13"/>
    </row>
    <row r="353" spans="14:14" ht="15" customHeight="1" x14ac:dyDescent="0.25">
      <c r="N353" s="13"/>
    </row>
    <row r="354" spans="14:14" ht="15" customHeight="1" x14ac:dyDescent="0.25">
      <c r="N354" s="13"/>
    </row>
    <row r="355" spans="14:14" ht="15" customHeight="1" x14ac:dyDescent="0.25">
      <c r="N355" s="13"/>
    </row>
    <row r="356" spans="14:14" ht="15" customHeight="1" x14ac:dyDescent="0.25">
      <c r="N356" s="13"/>
    </row>
    <row r="357" spans="14:14" ht="15" customHeight="1" x14ac:dyDescent="0.25">
      <c r="N357" s="13"/>
    </row>
    <row r="358" spans="14:14" ht="15" customHeight="1" x14ac:dyDescent="0.25">
      <c r="N358" s="13"/>
    </row>
    <row r="359" spans="14:14" ht="15" customHeight="1" x14ac:dyDescent="0.25">
      <c r="N359" s="13"/>
    </row>
    <row r="360" spans="14:14" ht="15" customHeight="1" x14ac:dyDescent="0.25">
      <c r="N360" s="13"/>
    </row>
    <row r="361" spans="14:14" ht="15" customHeight="1" x14ac:dyDescent="0.25">
      <c r="N361" s="13"/>
    </row>
    <row r="362" spans="14:14" ht="15" customHeight="1" x14ac:dyDescent="0.25">
      <c r="N362" s="13"/>
    </row>
    <row r="363" spans="14:14" ht="15" customHeight="1" x14ac:dyDescent="0.25">
      <c r="N363" s="13"/>
    </row>
    <row r="364" spans="14:14" ht="15" customHeight="1" x14ac:dyDescent="0.25">
      <c r="N364" s="13"/>
    </row>
    <row r="365" spans="14:14" ht="15" customHeight="1" x14ac:dyDescent="0.25">
      <c r="N365" s="13"/>
    </row>
    <row r="366" spans="14:14" ht="15" customHeight="1" x14ac:dyDescent="0.25">
      <c r="N366" s="13"/>
    </row>
    <row r="367" spans="14:14" ht="15" customHeight="1" x14ac:dyDescent="0.25">
      <c r="N367" s="13"/>
    </row>
    <row r="368" spans="14:14" ht="15" customHeight="1" x14ac:dyDescent="0.25">
      <c r="N368" s="13"/>
    </row>
    <row r="369" spans="14:14" ht="15" customHeight="1" x14ac:dyDescent="0.25">
      <c r="N369" s="13"/>
    </row>
    <row r="370" spans="14:14" ht="15" customHeight="1" x14ac:dyDescent="0.25">
      <c r="N370" s="13"/>
    </row>
    <row r="371" spans="14:14" ht="15" customHeight="1" x14ac:dyDescent="0.25">
      <c r="N371" s="13"/>
    </row>
    <row r="372" spans="14:14" ht="15" customHeight="1" x14ac:dyDescent="0.25">
      <c r="N372" s="13"/>
    </row>
    <row r="373" spans="14:14" ht="15" customHeight="1" x14ac:dyDescent="0.25">
      <c r="N373" s="13"/>
    </row>
    <row r="374" spans="14:14" ht="15" customHeight="1" x14ac:dyDescent="0.25">
      <c r="N374" s="13"/>
    </row>
    <row r="375" spans="14:14" ht="15" customHeight="1" x14ac:dyDescent="0.25">
      <c r="N375" s="13"/>
    </row>
    <row r="376" spans="14:14" ht="15" customHeight="1" x14ac:dyDescent="0.25">
      <c r="N376" s="13"/>
    </row>
    <row r="377" spans="14:14" ht="15" customHeight="1" x14ac:dyDescent="0.25">
      <c r="N377" s="13"/>
    </row>
    <row r="378" spans="14:14" ht="15" customHeight="1" x14ac:dyDescent="0.25">
      <c r="N378" s="13"/>
    </row>
    <row r="379" spans="14:14" ht="15" customHeight="1" x14ac:dyDescent="0.25">
      <c r="N379" s="13"/>
    </row>
    <row r="380" spans="14:14" ht="15" customHeight="1" x14ac:dyDescent="0.25">
      <c r="N380" s="13"/>
    </row>
    <row r="381" spans="14:14" ht="15" customHeight="1" x14ac:dyDescent="0.25">
      <c r="N381" s="13"/>
    </row>
    <row r="382" spans="14:14" ht="15" customHeight="1" x14ac:dyDescent="0.25">
      <c r="N382" s="13"/>
    </row>
    <row r="383" spans="14:14" ht="15" customHeight="1" x14ac:dyDescent="0.25">
      <c r="N383" s="13"/>
    </row>
    <row r="384" spans="14:14" ht="15" customHeight="1" x14ac:dyDescent="0.25">
      <c r="N384" s="13"/>
    </row>
    <row r="385" spans="14:14" ht="15" customHeight="1" x14ac:dyDescent="0.25">
      <c r="N385" s="13"/>
    </row>
    <row r="386" spans="14:14" ht="15" customHeight="1" x14ac:dyDescent="0.25">
      <c r="N386" s="13"/>
    </row>
    <row r="387" spans="14:14" ht="15" customHeight="1" x14ac:dyDescent="0.25">
      <c r="N387" s="13"/>
    </row>
    <row r="388" spans="14:14" ht="15" customHeight="1" x14ac:dyDescent="0.25">
      <c r="N388" s="13"/>
    </row>
    <row r="389" spans="14:14" ht="15" customHeight="1" x14ac:dyDescent="0.25">
      <c r="N389" s="13"/>
    </row>
    <row r="390" spans="14:14" ht="15" customHeight="1" x14ac:dyDescent="0.25">
      <c r="N390" s="13"/>
    </row>
    <row r="391" spans="14:14" ht="15" customHeight="1" x14ac:dyDescent="0.25">
      <c r="N391" s="13"/>
    </row>
    <row r="392" spans="14:14" ht="15" customHeight="1" x14ac:dyDescent="0.25">
      <c r="N392" s="13"/>
    </row>
    <row r="393" spans="14:14" ht="15" customHeight="1" x14ac:dyDescent="0.25">
      <c r="N393" s="13"/>
    </row>
    <row r="394" spans="14:14" ht="15" customHeight="1" x14ac:dyDescent="0.25">
      <c r="N394" s="13"/>
    </row>
    <row r="395" spans="14:14" ht="15" customHeight="1" x14ac:dyDescent="0.25">
      <c r="N395" s="13"/>
    </row>
    <row r="396" spans="14:14" ht="15" customHeight="1" x14ac:dyDescent="0.25">
      <c r="N396" s="13"/>
    </row>
    <row r="397" spans="14:14" ht="15" customHeight="1" x14ac:dyDescent="0.25">
      <c r="N397" s="13"/>
    </row>
    <row r="398" spans="14:14" ht="15" customHeight="1" x14ac:dyDescent="0.25">
      <c r="N398" s="13"/>
    </row>
    <row r="399" spans="14:14" ht="15" customHeight="1" x14ac:dyDescent="0.25">
      <c r="N399" s="13"/>
    </row>
    <row r="400" spans="14:14" ht="15" customHeight="1" x14ac:dyDescent="0.25">
      <c r="N400" s="13"/>
    </row>
    <row r="401" spans="14:14" ht="15" customHeight="1" x14ac:dyDescent="0.25">
      <c r="N401" s="13"/>
    </row>
    <row r="402" spans="14:14" ht="15" customHeight="1" x14ac:dyDescent="0.25">
      <c r="N402" s="13"/>
    </row>
    <row r="403" spans="14:14" ht="15" customHeight="1" x14ac:dyDescent="0.25">
      <c r="N403" s="13"/>
    </row>
    <row r="404" spans="14:14" ht="15" customHeight="1" x14ac:dyDescent="0.25">
      <c r="N404" s="13"/>
    </row>
    <row r="405" spans="14:14" ht="15" customHeight="1" x14ac:dyDescent="0.25">
      <c r="N405" s="13"/>
    </row>
    <row r="406" spans="14:14" ht="15" customHeight="1" x14ac:dyDescent="0.25">
      <c r="N406" s="13"/>
    </row>
    <row r="407" spans="14:14" ht="15" customHeight="1" x14ac:dyDescent="0.25">
      <c r="N407" s="13"/>
    </row>
    <row r="408" spans="14:14" ht="15" customHeight="1" x14ac:dyDescent="0.25">
      <c r="N408" s="13"/>
    </row>
    <row r="409" spans="14:14" ht="15" customHeight="1" x14ac:dyDescent="0.25">
      <c r="N409" s="13"/>
    </row>
    <row r="410" spans="14:14" ht="15" customHeight="1" x14ac:dyDescent="0.25">
      <c r="N410" s="13"/>
    </row>
    <row r="411" spans="14:14" ht="15" customHeight="1" x14ac:dyDescent="0.25">
      <c r="N411" s="13"/>
    </row>
    <row r="412" spans="14:14" ht="15" customHeight="1" x14ac:dyDescent="0.25">
      <c r="N412" s="13"/>
    </row>
    <row r="413" spans="14:14" ht="15" customHeight="1" x14ac:dyDescent="0.25">
      <c r="N413" s="13"/>
    </row>
    <row r="414" spans="14:14" ht="15" customHeight="1" x14ac:dyDescent="0.25">
      <c r="N414" s="13"/>
    </row>
    <row r="415" spans="14:14" ht="15" customHeight="1" x14ac:dyDescent="0.25">
      <c r="N415" s="13"/>
    </row>
    <row r="416" spans="14:14" ht="15" customHeight="1" x14ac:dyDescent="0.25">
      <c r="N416" s="13"/>
    </row>
    <row r="417" spans="14:14" ht="15" customHeight="1" x14ac:dyDescent="0.25">
      <c r="N417" s="13"/>
    </row>
    <row r="418" spans="14:14" ht="15" customHeight="1" x14ac:dyDescent="0.25">
      <c r="N418" s="13"/>
    </row>
    <row r="419" spans="14:14" ht="15" customHeight="1" x14ac:dyDescent="0.25">
      <c r="N419" s="13"/>
    </row>
    <row r="420" spans="14:14" ht="15" customHeight="1" x14ac:dyDescent="0.25">
      <c r="N420" s="13"/>
    </row>
    <row r="421" spans="14:14" ht="15" customHeight="1" x14ac:dyDescent="0.25">
      <c r="N421" s="13"/>
    </row>
    <row r="422" spans="14:14" ht="15" customHeight="1" x14ac:dyDescent="0.25">
      <c r="N422" s="13"/>
    </row>
    <row r="423" spans="14:14" ht="15" customHeight="1" x14ac:dyDescent="0.25">
      <c r="N423" s="13"/>
    </row>
    <row r="424" spans="14:14" ht="15" customHeight="1" x14ac:dyDescent="0.25">
      <c r="N424" s="13"/>
    </row>
    <row r="425" spans="14:14" ht="15" customHeight="1" x14ac:dyDescent="0.25">
      <c r="N425" s="13"/>
    </row>
    <row r="426" spans="14:14" ht="15" customHeight="1" x14ac:dyDescent="0.25">
      <c r="N426" s="13"/>
    </row>
    <row r="427" spans="14:14" ht="15" customHeight="1" x14ac:dyDescent="0.25">
      <c r="N427" s="13"/>
    </row>
    <row r="428" spans="14:14" ht="15" customHeight="1" x14ac:dyDescent="0.25">
      <c r="N428" s="13"/>
    </row>
    <row r="429" spans="14:14" ht="15" customHeight="1" x14ac:dyDescent="0.25">
      <c r="N429" s="13"/>
    </row>
    <row r="430" spans="14:14" ht="15" customHeight="1" x14ac:dyDescent="0.25">
      <c r="N430" s="13"/>
    </row>
    <row r="431" spans="14:14" ht="15" customHeight="1" x14ac:dyDescent="0.25">
      <c r="N431" s="13"/>
    </row>
    <row r="432" spans="14:14" ht="15" customHeight="1" x14ac:dyDescent="0.25">
      <c r="N432" s="13"/>
    </row>
    <row r="433" spans="14:14" ht="15" customHeight="1" x14ac:dyDescent="0.25">
      <c r="N433" s="13"/>
    </row>
    <row r="434" spans="14:14" ht="15" customHeight="1" x14ac:dyDescent="0.25">
      <c r="N434" s="13"/>
    </row>
    <row r="435" spans="14:14" ht="15" customHeight="1" x14ac:dyDescent="0.25">
      <c r="N435" s="13"/>
    </row>
    <row r="436" spans="14:14" ht="15" customHeight="1" x14ac:dyDescent="0.25">
      <c r="N436" s="13"/>
    </row>
    <row r="437" spans="14:14" ht="15" customHeight="1" x14ac:dyDescent="0.25">
      <c r="N437" s="13"/>
    </row>
    <row r="438" spans="14:14" ht="15" customHeight="1" x14ac:dyDescent="0.25">
      <c r="N438" s="13"/>
    </row>
    <row r="439" spans="14:14" ht="15" customHeight="1" x14ac:dyDescent="0.25">
      <c r="N439" s="13"/>
    </row>
    <row r="440" spans="14:14" ht="15" customHeight="1" x14ac:dyDescent="0.25">
      <c r="N440" s="13"/>
    </row>
    <row r="441" spans="14:14" ht="15" customHeight="1" x14ac:dyDescent="0.25">
      <c r="N441" s="13"/>
    </row>
    <row r="442" spans="14:14" ht="15" customHeight="1" x14ac:dyDescent="0.25">
      <c r="N442" s="13"/>
    </row>
    <row r="443" spans="14:14" ht="15" customHeight="1" x14ac:dyDescent="0.25">
      <c r="N443" s="13"/>
    </row>
    <row r="444" spans="14:14" ht="15" customHeight="1" x14ac:dyDescent="0.25">
      <c r="N444" s="13"/>
    </row>
    <row r="445" spans="14:14" ht="15" customHeight="1" x14ac:dyDescent="0.25">
      <c r="N445" s="13"/>
    </row>
    <row r="446" spans="14:14" ht="15" customHeight="1" x14ac:dyDescent="0.25">
      <c r="N446" s="13"/>
    </row>
    <row r="447" spans="14:14" ht="15" customHeight="1" x14ac:dyDescent="0.25">
      <c r="N447" s="13"/>
    </row>
    <row r="448" spans="14:14" ht="15" customHeight="1" x14ac:dyDescent="0.25">
      <c r="N448" s="13"/>
    </row>
    <row r="449" spans="14:14" ht="15" customHeight="1" x14ac:dyDescent="0.25">
      <c r="N449" s="13"/>
    </row>
    <row r="450" spans="14:14" ht="15" customHeight="1" x14ac:dyDescent="0.25">
      <c r="N450" s="13"/>
    </row>
    <row r="451" spans="14:14" ht="15" customHeight="1" x14ac:dyDescent="0.25">
      <c r="N451" s="13"/>
    </row>
    <row r="452" spans="14:14" ht="15" customHeight="1" x14ac:dyDescent="0.25">
      <c r="N452" s="13"/>
    </row>
    <row r="453" spans="14:14" ht="15" customHeight="1" x14ac:dyDescent="0.25">
      <c r="N453" s="13"/>
    </row>
    <row r="454" spans="14:14" ht="15" customHeight="1" x14ac:dyDescent="0.25">
      <c r="N454" s="13"/>
    </row>
    <row r="455" spans="14:14" ht="15" customHeight="1" x14ac:dyDescent="0.25">
      <c r="N455" s="13"/>
    </row>
    <row r="456" spans="14:14" ht="15" customHeight="1" x14ac:dyDescent="0.25">
      <c r="N456" s="13"/>
    </row>
    <row r="457" spans="14:14" ht="15" customHeight="1" x14ac:dyDescent="0.25">
      <c r="N457" s="13"/>
    </row>
    <row r="458" spans="14:14" ht="15" customHeight="1" x14ac:dyDescent="0.25">
      <c r="N458" s="13"/>
    </row>
    <row r="459" spans="14:14" ht="15" customHeight="1" x14ac:dyDescent="0.25">
      <c r="N459" s="13"/>
    </row>
    <row r="460" spans="14:14" ht="15" customHeight="1" x14ac:dyDescent="0.25">
      <c r="N460" s="13"/>
    </row>
    <row r="461" spans="14:14" ht="15" customHeight="1" x14ac:dyDescent="0.25">
      <c r="N461" s="13"/>
    </row>
    <row r="462" spans="14:14" ht="15" customHeight="1" x14ac:dyDescent="0.25">
      <c r="N462" s="13"/>
    </row>
    <row r="463" spans="14:14" ht="15" customHeight="1" x14ac:dyDescent="0.25">
      <c r="N463" s="13"/>
    </row>
    <row r="464" spans="14:14" ht="15" customHeight="1" x14ac:dyDescent="0.25">
      <c r="N464" s="13"/>
    </row>
    <row r="465" spans="14:14" ht="15" customHeight="1" x14ac:dyDescent="0.25">
      <c r="N465" s="13"/>
    </row>
    <row r="466" spans="14:14" ht="15" customHeight="1" x14ac:dyDescent="0.25">
      <c r="N466" s="13"/>
    </row>
    <row r="467" spans="14:14" ht="15" customHeight="1" x14ac:dyDescent="0.25">
      <c r="N467" s="13"/>
    </row>
    <row r="468" spans="14:14" ht="15" customHeight="1" x14ac:dyDescent="0.25">
      <c r="N468" s="13"/>
    </row>
    <row r="469" spans="14:14" ht="15" customHeight="1" x14ac:dyDescent="0.25">
      <c r="N469" s="13"/>
    </row>
    <row r="470" spans="14:14" ht="15" customHeight="1" x14ac:dyDescent="0.25">
      <c r="N470" s="13"/>
    </row>
    <row r="471" spans="14:14" ht="15" customHeight="1" x14ac:dyDescent="0.25">
      <c r="N471" s="13"/>
    </row>
    <row r="472" spans="14:14" ht="15" customHeight="1" x14ac:dyDescent="0.25">
      <c r="N472" s="13"/>
    </row>
    <row r="473" spans="14:14" ht="15" customHeight="1" x14ac:dyDescent="0.25">
      <c r="N473" s="13"/>
    </row>
    <row r="474" spans="14:14" ht="15" customHeight="1" x14ac:dyDescent="0.25">
      <c r="N474" s="13"/>
    </row>
    <row r="475" spans="14:14" ht="15" customHeight="1" x14ac:dyDescent="0.25">
      <c r="N475" s="13"/>
    </row>
  </sheetData>
  <autoFilter ref="A3:O3"/>
  <mergeCells count="342">
    <mergeCell ref="D36:D39"/>
    <mergeCell ref="D40:D43"/>
    <mergeCell ref="C32:C35"/>
    <mergeCell ref="D68:D71"/>
    <mergeCell ref="C72:C75"/>
    <mergeCell ref="D72:D75"/>
    <mergeCell ref="L64:L67"/>
    <mergeCell ref="L52:L55"/>
    <mergeCell ref="L44:L47"/>
    <mergeCell ref="K44:K46"/>
    <mergeCell ref="L60:L63"/>
    <mergeCell ref="K56:K58"/>
    <mergeCell ref="K60:K62"/>
    <mergeCell ref="K52:K54"/>
    <mergeCell ref="K64:K66"/>
    <mergeCell ref="K48:K50"/>
    <mergeCell ref="D76:D79"/>
    <mergeCell ref="C8:C11"/>
    <mergeCell ref="D16:D19"/>
    <mergeCell ref="C24:C27"/>
    <mergeCell ref="C12:C15"/>
    <mergeCell ref="C16:C19"/>
    <mergeCell ref="D8:D11"/>
    <mergeCell ref="D20:D23"/>
    <mergeCell ref="D12:D15"/>
    <mergeCell ref="D24:D27"/>
    <mergeCell ref="C20:C23"/>
    <mergeCell ref="D64:D67"/>
    <mergeCell ref="D60:D63"/>
    <mergeCell ref="C64:C67"/>
    <mergeCell ref="C60:C63"/>
    <mergeCell ref="C52:C55"/>
    <mergeCell ref="D56:D59"/>
    <mergeCell ref="C56:C59"/>
    <mergeCell ref="D32:D35"/>
    <mergeCell ref="C44:C47"/>
    <mergeCell ref="C40:C43"/>
    <mergeCell ref="C28:C31"/>
    <mergeCell ref="C36:C39"/>
    <mergeCell ref="D28:D31"/>
    <mergeCell ref="C124:C127"/>
    <mergeCell ref="C100:C103"/>
    <mergeCell ref="C112:C115"/>
    <mergeCell ref="D116:D119"/>
    <mergeCell ref="D112:D115"/>
    <mergeCell ref="D120:D123"/>
    <mergeCell ref="C108:C111"/>
    <mergeCell ref="D108:D111"/>
    <mergeCell ref="K32:K34"/>
    <mergeCell ref="D52:D55"/>
    <mergeCell ref="C48:C51"/>
    <mergeCell ref="D48:D51"/>
    <mergeCell ref="D44:D47"/>
    <mergeCell ref="C80:C83"/>
    <mergeCell ref="D84:D87"/>
    <mergeCell ref="C84:C87"/>
    <mergeCell ref="C96:C99"/>
    <mergeCell ref="C92:C95"/>
    <mergeCell ref="D92:D95"/>
    <mergeCell ref="D88:D91"/>
    <mergeCell ref="C88:C91"/>
    <mergeCell ref="K36:K38"/>
    <mergeCell ref="C76:C79"/>
    <mergeCell ref="C68:C71"/>
    <mergeCell ref="N4:N331"/>
    <mergeCell ref="L20:L23"/>
    <mergeCell ref="L12:L15"/>
    <mergeCell ref="K92:K94"/>
    <mergeCell ref="K124:K126"/>
    <mergeCell ref="L100:L103"/>
    <mergeCell ref="K16:K18"/>
    <mergeCell ref="K24:K26"/>
    <mergeCell ref="K20:K22"/>
    <mergeCell ref="L144:L147"/>
    <mergeCell ref="L56:L59"/>
    <mergeCell ref="L88:L91"/>
    <mergeCell ref="K100:K102"/>
    <mergeCell ref="K108:K110"/>
    <mergeCell ref="K96:K98"/>
    <mergeCell ref="L68:L71"/>
    <mergeCell ref="L16:L19"/>
    <mergeCell ref="K76:K78"/>
    <mergeCell ref="K68:K70"/>
    <mergeCell ref="L48:L51"/>
    <mergeCell ref="L32:L35"/>
    <mergeCell ref="L40:L43"/>
    <mergeCell ref="L36:L39"/>
    <mergeCell ref="K40:K42"/>
    <mergeCell ref="D140:D143"/>
    <mergeCell ref="K72:K74"/>
    <mergeCell ref="L84:L87"/>
    <mergeCell ref="K80:K82"/>
    <mergeCell ref="L76:L79"/>
    <mergeCell ref="L80:L83"/>
    <mergeCell ref="C104:C107"/>
    <mergeCell ref="D104:D107"/>
    <mergeCell ref="D100:D103"/>
    <mergeCell ref="D80:D83"/>
    <mergeCell ref="C128:C131"/>
    <mergeCell ref="D128:D131"/>
    <mergeCell ref="C136:C139"/>
    <mergeCell ref="D96:D99"/>
    <mergeCell ref="C116:C119"/>
    <mergeCell ref="D132:D135"/>
    <mergeCell ref="C132:C135"/>
    <mergeCell ref="D136:D139"/>
    <mergeCell ref="D124:D127"/>
    <mergeCell ref="K112:K114"/>
    <mergeCell ref="L108:L111"/>
    <mergeCell ref="K84:K86"/>
    <mergeCell ref="K88:K90"/>
    <mergeCell ref="C120:C123"/>
    <mergeCell ref="A1:N1"/>
    <mergeCell ref="A4:A215"/>
    <mergeCell ref="C4:C7"/>
    <mergeCell ref="D4:D7"/>
    <mergeCell ref="K4:K6"/>
    <mergeCell ref="L116:L119"/>
    <mergeCell ref="K104:K106"/>
    <mergeCell ref="L96:L99"/>
    <mergeCell ref="L92:L95"/>
    <mergeCell ref="L28:L31"/>
    <mergeCell ref="K128:K130"/>
    <mergeCell ref="K136:K138"/>
    <mergeCell ref="K140:K142"/>
    <mergeCell ref="K132:K134"/>
    <mergeCell ref="K160:K162"/>
    <mergeCell ref="K116:K118"/>
    <mergeCell ref="L4:L7"/>
    <mergeCell ref="C156:C159"/>
    <mergeCell ref="C148:C151"/>
    <mergeCell ref="C144:C147"/>
    <mergeCell ref="C152:C155"/>
    <mergeCell ref="K156:K158"/>
    <mergeCell ref="K184:K186"/>
    <mergeCell ref="C140:C143"/>
    <mergeCell ref="L8:L11"/>
    <mergeCell ref="L24:L27"/>
    <mergeCell ref="K8:K10"/>
    <mergeCell ref="K12:K14"/>
    <mergeCell ref="K148:K150"/>
    <mergeCell ref="K120:K122"/>
    <mergeCell ref="K172:K174"/>
    <mergeCell ref="K168:K170"/>
    <mergeCell ref="K232:K234"/>
    <mergeCell ref="K228:K230"/>
    <mergeCell ref="K224:K226"/>
    <mergeCell ref="K196:K198"/>
    <mergeCell ref="K220:K222"/>
    <mergeCell ref="K200:K202"/>
    <mergeCell ref="K204:K206"/>
    <mergeCell ref="K176:K178"/>
    <mergeCell ref="K180:K182"/>
    <mergeCell ref="K192:K194"/>
    <mergeCell ref="K188:K190"/>
    <mergeCell ref="K208:K210"/>
    <mergeCell ref="K216:K218"/>
    <mergeCell ref="K144:K146"/>
    <mergeCell ref="K28:K30"/>
    <mergeCell ref="L324:L327"/>
    <mergeCell ref="L272:L275"/>
    <mergeCell ref="L292:L295"/>
    <mergeCell ref="L300:L303"/>
    <mergeCell ref="L316:L319"/>
    <mergeCell ref="L312:L315"/>
    <mergeCell ref="L252:L255"/>
    <mergeCell ref="L244:L247"/>
    <mergeCell ref="L176:L179"/>
    <mergeCell ref="L188:L191"/>
    <mergeCell ref="L192:L195"/>
    <mergeCell ref="L200:L203"/>
    <mergeCell ref="L224:L227"/>
    <mergeCell ref="L228:L231"/>
    <mergeCell ref="L232:L235"/>
    <mergeCell ref="L204:L207"/>
    <mergeCell ref="L308:L311"/>
    <mergeCell ref="L304:L307"/>
    <mergeCell ref="L280:L283"/>
    <mergeCell ref="L284:L287"/>
    <mergeCell ref="L288:L291"/>
    <mergeCell ref="L216:L219"/>
    <mergeCell ref="L260:L263"/>
    <mergeCell ref="L236:L239"/>
    <mergeCell ref="L328:L331"/>
    <mergeCell ref="M4:M327"/>
    <mergeCell ref="L296:L299"/>
    <mergeCell ref="L172:L175"/>
    <mergeCell ref="L160:L163"/>
    <mergeCell ref="L124:L127"/>
    <mergeCell ref="L72:L75"/>
    <mergeCell ref="L148:L151"/>
    <mergeCell ref="L128:L131"/>
    <mergeCell ref="L104:L107"/>
    <mergeCell ref="L112:L115"/>
    <mergeCell ref="L132:L135"/>
    <mergeCell ref="L196:L199"/>
    <mergeCell ref="L140:L143"/>
    <mergeCell ref="L164:L167"/>
    <mergeCell ref="L120:L123"/>
    <mergeCell ref="L136:L139"/>
    <mergeCell ref="L156:L159"/>
    <mergeCell ref="L320:L323"/>
    <mergeCell ref="L168:L171"/>
    <mergeCell ref="L248:L251"/>
    <mergeCell ref="L152:L155"/>
    <mergeCell ref="L184:L187"/>
    <mergeCell ref="L220:L223"/>
    <mergeCell ref="L276:L279"/>
    <mergeCell ref="L268:L271"/>
    <mergeCell ref="L256:L259"/>
    <mergeCell ref="L240:L243"/>
    <mergeCell ref="L264:L267"/>
    <mergeCell ref="K272:K274"/>
    <mergeCell ref="K236:K238"/>
    <mergeCell ref="K240:K242"/>
    <mergeCell ref="K328:K330"/>
    <mergeCell ref="K320:K322"/>
    <mergeCell ref="K296:K298"/>
    <mergeCell ref="K260:K262"/>
    <mergeCell ref="K264:K266"/>
    <mergeCell ref="K276:K278"/>
    <mergeCell ref="K312:K314"/>
    <mergeCell ref="K268:K270"/>
    <mergeCell ref="K244:K246"/>
    <mergeCell ref="K324:K326"/>
    <mergeCell ref="K308:K310"/>
    <mergeCell ref="K316:K318"/>
    <mergeCell ref="K280:K282"/>
    <mergeCell ref="K288:K290"/>
    <mergeCell ref="K284:K286"/>
    <mergeCell ref="K300:K302"/>
    <mergeCell ref="K256:K258"/>
    <mergeCell ref="K248:K250"/>
    <mergeCell ref="K252:K254"/>
    <mergeCell ref="K304:K306"/>
    <mergeCell ref="K292:K294"/>
    <mergeCell ref="K212:K214"/>
    <mergeCell ref="K152:K154"/>
    <mergeCell ref="D148:D151"/>
    <mergeCell ref="D156:D159"/>
    <mergeCell ref="D188:D191"/>
    <mergeCell ref="D196:D199"/>
    <mergeCell ref="K164:K166"/>
    <mergeCell ref="D240:D243"/>
    <mergeCell ref="D232:D235"/>
    <mergeCell ref="D216:D219"/>
    <mergeCell ref="D220:D223"/>
    <mergeCell ref="D212:D215"/>
    <mergeCell ref="D248:D251"/>
    <mergeCell ref="D284:D287"/>
    <mergeCell ref="D252:D255"/>
    <mergeCell ref="D280:D283"/>
    <mergeCell ref="D260:D263"/>
    <mergeCell ref="D276:D279"/>
    <mergeCell ref="D256:D259"/>
    <mergeCell ref="D144:D147"/>
    <mergeCell ref="C192:C195"/>
    <mergeCell ref="C188:C191"/>
    <mergeCell ref="C164:C167"/>
    <mergeCell ref="C160:C163"/>
    <mergeCell ref="D168:D171"/>
    <mergeCell ref="C184:C187"/>
    <mergeCell ref="D152:D155"/>
    <mergeCell ref="D160:D163"/>
    <mergeCell ref="D180:D183"/>
    <mergeCell ref="D192:D195"/>
    <mergeCell ref="D164:D167"/>
    <mergeCell ref="C180:C183"/>
    <mergeCell ref="D184:D187"/>
    <mergeCell ref="D176:D179"/>
    <mergeCell ref="C168:C171"/>
    <mergeCell ref="C172:C175"/>
    <mergeCell ref="C176:C179"/>
    <mergeCell ref="D200:D203"/>
    <mergeCell ref="D224:D227"/>
    <mergeCell ref="C228:C231"/>
    <mergeCell ref="D204:D207"/>
    <mergeCell ref="C204:C207"/>
    <mergeCell ref="D208:D211"/>
    <mergeCell ref="C196:C199"/>
    <mergeCell ref="C208:C211"/>
    <mergeCell ref="C212:C215"/>
    <mergeCell ref="C220:C223"/>
    <mergeCell ref="C200:C203"/>
    <mergeCell ref="D328:D331"/>
    <mergeCell ref="C240:C243"/>
    <mergeCell ref="C252:C255"/>
    <mergeCell ref="C244:C247"/>
    <mergeCell ref="D268:D271"/>
    <mergeCell ref="D172:D175"/>
    <mergeCell ref="D300:D303"/>
    <mergeCell ref="C268:C271"/>
    <mergeCell ref="C264:C267"/>
    <mergeCell ref="D324:D327"/>
    <mergeCell ref="D308:D311"/>
    <mergeCell ref="C304:C307"/>
    <mergeCell ref="D304:D307"/>
    <mergeCell ref="D296:D299"/>
    <mergeCell ref="D292:D295"/>
    <mergeCell ref="D288:D291"/>
    <mergeCell ref="D316:D319"/>
    <mergeCell ref="D312:D315"/>
    <mergeCell ref="D320:D323"/>
    <mergeCell ref="C320:C323"/>
    <mergeCell ref="C312:C315"/>
    <mergeCell ref="C232:C235"/>
    <mergeCell ref="C224:C227"/>
    <mergeCell ref="D228:D231"/>
    <mergeCell ref="C308:C311"/>
    <mergeCell ref="C292:C295"/>
    <mergeCell ref="C288:C291"/>
    <mergeCell ref="D244:D247"/>
    <mergeCell ref="D236:D239"/>
    <mergeCell ref="C284:C287"/>
    <mergeCell ref="D272:D275"/>
    <mergeCell ref="D264:D267"/>
    <mergeCell ref="C256:C259"/>
    <mergeCell ref="C260:C263"/>
    <mergeCell ref="A216:A331"/>
    <mergeCell ref="C216:C219"/>
    <mergeCell ref="C248:C251"/>
    <mergeCell ref="C276:C279"/>
    <mergeCell ref="C324:C327"/>
    <mergeCell ref="B288:B291"/>
    <mergeCell ref="C316:C319"/>
    <mergeCell ref="B240:B243"/>
    <mergeCell ref="B244:B247"/>
    <mergeCell ref="B276:B279"/>
    <mergeCell ref="B220:B223"/>
    <mergeCell ref="B248:B251"/>
    <mergeCell ref="C280:C283"/>
    <mergeCell ref="B316:B319"/>
    <mergeCell ref="B292:B295"/>
    <mergeCell ref="B260:B263"/>
    <mergeCell ref="B324:B327"/>
    <mergeCell ref="B256:B259"/>
    <mergeCell ref="B320:B323"/>
    <mergeCell ref="C328:C331"/>
    <mergeCell ref="C236:C239"/>
    <mergeCell ref="C300:C303"/>
    <mergeCell ref="C296:C299"/>
    <mergeCell ref="C272:C275"/>
  </mergeCells>
  <phoneticPr fontId="0" type="noConversion"/>
  <pageMargins left="0.7" right="0.7" top="0.75" bottom="0.75" header="0.3" footer="0.3"/>
  <pageSetup paperSize="9" scale="21" orientation="portrait" r:id="rId1"/>
  <rowBreaks count="2" manualBreakCount="2">
    <brk id="215" max="13" man="1"/>
    <brk id="272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P328"/>
  <sheetViews>
    <sheetView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22.5703125" style="17" customWidth="1"/>
    <col min="2" max="2" width="34.28515625" style="19" customWidth="1"/>
    <col min="3" max="3" width="48.8554687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6.140625" style="300" customWidth="1"/>
    <col min="9" max="9" width="15.42578125" style="300" customWidth="1"/>
    <col min="10" max="10" width="14" style="300" customWidth="1"/>
    <col min="11" max="11" width="14.28515625" style="300" customWidth="1"/>
    <col min="12" max="12" width="15.5703125" style="17" customWidth="1"/>
    <col min="13" max="13" width="14.5703125" style="17" customWidth="1"/>
    <col min="14" max="14" width="14.710937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7" t="s">
        <v>377</v>
      </c>
      <c r="I2" s="37" t="s">
        <v>378</v>
      </c>
      <c r="J2" s="37" t="s">
        <v>129</v>
      </c>
      <c r="K2" s="37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51" t="s">
        <v>332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38">
        <v>0</v>
      </c>
      <c r="I4" s="38">
        <v>0</v>
      </c>
      <c r="J4" s="51" t="e">
        <f t="shared" ref="J4:J67" si="0">IF(I4/H4*100&gt;100,100,I4/H4*100)</f>
        <v>#DIV/0!</v>
      </c>
      <c r="K4" s="428" t="e">
        <f>(J4+J5+J6)/3</f>
        <v>#DIV/0!</v>
      </c>
      <c r="L4" s="431" t="e">
        <f>(K4+K7)/2</f>
        <v>#DIV/0!</v>
      </c>
      <c r="M4" s="438" t="s">
        <v>141</v>
      </c>
      <c r="N4" s="434"/>
      <c r="P4" s="23">
        <f>H7+H11+H15+H19+H23+H27+H31+H35+H39+H43+H47</f>
        <v>975.55555555555554</v>
      </c>
    </row>
    <row r="5" spans="1:16" ht="81.75" hidden="1" customHeight="1" x14ac:dyDescent="0.25">
      <c r="A5" s="452"/>
      <c r="B5" s="248"/>
      <c r="C5" s="423"/>
      <c r="D5" s="425"/>
      <c r="E5" s="5" t="s">
        <v>138</v>
      </c>
      <c r="F5" s="6" t="s">
        <v>142</v>
      </c>
      <c r="G5" s="7" t="s">
        <v>140</v>
      </c>
      <c r="H5" s="38">
        <v>0</v>
      </c>
      <c r="I5" s="38">
        <v>0</v>
      </c>
      <c r="J5" s="51" t="e">
        <f t="shared" si="0"/>
        <v>#DIV/0!</v>
      </c>
      <c r="K5" s="469"/>
      <c r="L5" s="432"/>
      <c r="M5" s="439"/>
      <c r="N5" s="435"/>
      <c r="P5" s="23">
        <f>H51+H55+H59+H63+H67+H71+H75+H79+H83+H87+H91+H95</f>
        <v>909.44444444444446</v>
      </c>
    </row>
    <row r="6" spans="1:16" ht="81.75" hidden="1" customHeight="1" x14ac:dyDescent="0.25">
      <c r="A6" s="452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>
        <v>0</v>
      </c>
      <c r="I6" s="38">
        <v>0</v>
      </c>
      <c r="J6" s="51" t="e">
        <f t="shared" si="0"/>
        <v>#DIV/0!</v>
      </c>
      <c r="K6" s="470"/>
      <c r="L6" s="432"/>
      <c r="M6" s="439"/>
      <c r="N6" s="435"/>
      <c r="P6" s="23">
        <f>H103+H107+H111+H115+H119+H123+H127+H131+H135+H139+H143+H147</f>
        <v>246.55555555555554</v>
      </c>
    </row>
    <row r="7" spans="1:16" ht="31.5" hidden="1" customHeight="1" x14ac:dyDescent="0.25">
      <c r="A7" s="452"/>
      <c r="B7" s="249"/>
      <c r="C7" s="423"/>
      <c r="D7" s="426"/>
      <c r="E7" s="5" t="s">
        <v>144</v>
      </c>
      <c r="F7" s="1" t="s">
        <v>145</v>
      </c>
      <c r="G7" s="7" t="s">
        <v>146</v>
      </c>
      <c r="H7" s="11">
        <v>0</v>
      </c>
      <c r="I7" s="11">
        <v>0</v>
      </c>
      <c r="J7" s="51" t="e">
        <f t="shared" si="0"/>
        <v>#DIV/0!</v>
      </c>
      <c r="K7" s="51" t="e">
        <f>J7</f>
        <v>#DIV/0!</v>
      </c>
      <c r="L7" s="433"/>
      <c r="M7" s="439"/>
      <c r="N7" s="435"/>
      <c r="P7" s="23">
        <f>H151+H155+H159+H163+H167+H171+H175+H179+H183+H187+H191+H195+H199+H203+H207+H211</f>
        <v>93352.9</v>
      </c>
    </row>
    <row r="8" spans="1:16" ht="81.75" hidden="1" customHeight="1" x14ac:dyDescent="0.25">
      <c r="A8" s="452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38">
        <v>0</v>
      </c>
      <c r="I8" s="38">
        <v>0</v>
      </c>
      <c r="J8" s="51" t="e">
        <f t="shared" si="0"/>
        <v>#DIV/0!</v>
      </c>
      <c r="K8" s="428" t="e">
        <f>(J8+J9+J10)/3</f>
        <v>#DIV/0!</v>
      </c>
      <c r="L8" s="431" t="e">
        <f>(K8+K11)/2</f>
        <v>#DIV/0!</v>
      </c>
      <c r="M8" s="439"/>
      <c r="N8" s="435"/>
    </row>
    <row r="9" spans="1:16" ht="81.75" hidden="1" customHeight="1" x14ac:dyDescent="0.25">
      <c r="A9" s="452"/>
      <c r="B9" s="239"/>
      <c r="C9" s="423"/>
      <c r="D9" s="425"/>
      <c r="E9" s="5" t="s">
        <v>138</v>
      </c>
      <c r="F9" s="6" t="s">
        <v>142</v>
      </c>
      <c r="G9" s="7" t="s">
        <v>140</v>
      </c>
      <c r="H9" s="38">
        <v>0</v>
      </c>
      <c r="I9" s="38">
        <v>0</v>
      </c>
      <c r="J9" s="51" t="e">
        <f t="shared" si="0"/>
        <v>#DIV/0!</v>
      </c>
      <c r="K9" s="469"/>
      <c r="L9" s="432"/>
      <c r="M9" s="439"/>
      <c r="N9" s="435"/>
    </row>
    <row r="10" spans="1:16" ht="81.75" hidden="1" customHeight="1" x14ac:dyDescent="0.25">
      <c r="A10" s="452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0</v>
      </c>
      <c r="I10" s="38">
        <v>0</v>
      </c>
      <c r="J10" s="51" t="e">
        <f t="shared" si="0"/>
        <v>#DIV/0!</v>
      </c>
      <c r="K10" s="470"/>
      <c r="L10" s="432"/>
      <c r="M10" s="439"/>
      <c r="N10" s="435"/>
    </row>
    <row r="11" spans="1:16" ht="31.5" hidden="1" customHeight="1" x14ac:dyDescent="0.25">
      <c r="A11" s="452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11">
        <v>0</v>
      </c>
      <c r="I11" s="11">
        <v>0</v>
      </c>
      <c r="J11" s="51" t="e">
        <f t="shared" si="0"/>
        <v>#DIV/0!</v>
      </c>
      <c r="K11" s="51" t="e">
        <f>J11</f>
        <v>#DIV/0!</v>
      </c>
      <c r="L11" s="433"/>
      <c r="M11" s="439"/>
      <c r="N11" s="435"/>
    </row>
    <row r="12" spans="1:16" ht="81.75" customHeight="1" x14ac:dyDescent="0.25">
      <c r="A12" s="452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38">
        <v>100</v>
      </c>
      <c r="I12" s="38">
        <v>100</v>
      </c>
      <c r="J12" s="51">
        <f t="shared" si="0"/>
        <v>100</v>
      </c>
      <c r="K12" s="428">
        <f>(J12+J13+J14)/3</f>
        <v>100</v>
      </c>
      <c r="L12" s="431">
        <f>(K12+K15)/2</f>
        <v>99.969726325986926</v>
      </c>
      <c r="M12" s="439"/>
      <c r="N12" s="435"/>
    </row>
    <row r="13" spans="1:16" ht="81.75" customHeight="1" x14ac:dyDescent="0.25">
      <c r="A13" s="452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38">
        <v>88.988212180746572</v>
      </c>
      <c r="I13" s="38">
        <v>92.53</v>
      </c>
      <c r="J13" s="51">
        <f t="shared" si="0"/>
        <v>100</v>
      </c>
      <c r="K13" s="469"/>
      <c r="L13" s="432"/>
      <c r="M13" s="439"/>
      <c r="N13" s="435"/>
    </row>
    <row r="14" spans="1:16" ht="81.75" customHeight="1" x14ac:dyDescent="0.25">
      <c r="A14" s="452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>
        <v>99.017857142857153</v>
      </c>
      <c r="I14" s="38">
        <v>100</v>
      </c>
      <c r="J14" s="51">
        <f t="shared" si="0"/>
        <v>100</v>
      </c>
      <c r="K14" s="470"/>
      <c r="L14" s="432"/>
      <c r="M14" s="439"/>
      <c r="N14" s="435"/>
    </row>
    <row r="15" spans="1:16" ht="31.5" x14ac:dyDescent="0.25">
      <c r="A15" s="452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11">
        <v>917.55555555555554</v>
      </c>
      <c r="I15" s="11">
        <v>917</v>
      </c>
      <c r="J15" s="51">
        <f t="shared" si="0"/>
        <v>99.939452651973852</v>
      </c>
      <c r="K15" s="51">
        <f>J15</f>
        <v>99.939452651973852</v>
      </c>
      <c r="L15" s="433"/>
      <c r="M15" s="439"/>
      <c r="N15" s="435"/>
    </row>
    <row r="16" spans="1:16" ht="81.75" customHeight="1" x14ac:dyDescent="0.25">
      <c r="A16" s="452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38">
        <v>100</v>
      </c>
      <c r="I16" s="38">
        <v>100</v>
      </c>
      <c r="J16" s="51">
        <f>IF(I16/H16*100&gt;100,100,I16/H16*100)</f>
        <v>100</v>
      </c>
      <c r="K16" s="428">
        <f>(J16+J17)/2</f>
        <v>100</v>
      </c>
      <c r="L16" s="431">
        <f>(K16+K19)/2</f>
        <v>100</v>
      </c>
      <c r="M16" s="439"/>
      <c r="N16" s="435"/>
    </row>
    <row r="17" spans="1:14" ht="81.75" customHeight="1" x14ac:dyDescent="0.25">
      <c r="A17" s="452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38">
        <v>100</v>
      </c>
      <c r="I17" s="38">
        <v>100</v>
      </c>
      <c r="J17" s="51">
        <f>IF(I17/H17*100&gt;100,100,I17/H17*100)</f>
        <v>100</v>
      </c>
      <c r="K17" s="469"/>
      <c r="L17" s="432"/>
      <c r="M17" s="439"/>
      <c r="N17" s="435"/>
    </row>
    <row r="18" spans="1:14" ht="81.75" customHeight="1" x14ac:dyDescent="0.25">
      <c r="A18" s="452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/>
      <c r="I18" s="38"/>
      <c r="J18" s="51"/>
      <c r="K18" s="470"/>
      <c r="L18" s="432"/>
      <c r="M18" s="439"/>
      <c r="N18" s="435"/>
    </row>
    <row r="19" spans="1:14" ht="31.5" x14ac:dyDescent="0.25">
      <c r="A19" s="452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11">
        <v>0.44444444444444442</v>
      </c>
      <c r="I19" s="11">
        <v>0.44444444444444442</v>
      </c>
      <c r="J19" s="51">
        <f t="shared" si="0"/>
        <v>100</v>
      </c>
      <c r="K19" s="51">
        <f>J19</f>
        <v>100</v>
      </c>
      <c r="L19" s="433"/>
      <c r="M19" s="439"/>
      <c r="N19" s="435"/>
    </row>
    <row r="20" spans="1:14" ht="81.75" hidden="1" customHeight="1" x14ac:dyDescent="0.25">
      <c r="A20" s="452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38">
        <v>0</v>
      </c>
      <c r="I20" s="38">
        <v>0</v>
      </c>
      <c r="J20" s="51" t="e">
        <f t="shared" si="0"/>
        <v>#DIV/0!</v>
      </c>
      <c r="K20" s="428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52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38">
        <v>0</v>
      </c>
      <c r="I21" s="38">
        <v>0</v>
      </c>
      <c r="J21" s="51" t="e">
        <f t="shared" si="0"/>
        <v>#DIV/0!</v>
      </c>
      <c r="K21" s="469"/>
      <c r="L21" s="432"/>
      <c r="M21" s="439"/>
      <c r="N21" s="435"/>
    </row>
    <row r="22" spans="1:14" ht="81.75" hidden="1" customHeight="1" x14ac:dyDescent="0.25">
      <c r="A22" s="452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51" t="e">
        <f t="shared" si="0"/>
        <v>#DIV/0!</v>
      </c>
      <c r="K22" s="470"/>
      <c r="L22" s="432"/>
      <c r="M22" s="439"/>
      <c r="N22" s="435"/>
    </row>
    <row r="23" spans="1:14" ht="31.5" hidden="1" customHeight="1" x14ac:dyDescent="0.25">
      <c r="A23" s="452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11">
        <v>0</v>
      </c>
      <c r="I23" s="11">
        <v>0</v>
      </c>
      <c r="J23" s="51" t="e">
        <f t="shared" si="0"/>
        <v>#DIV/0!</v>
      </c>
      <c r="K23" s="51" t="e">
        <f>J23</f>
        <v>#DIV/0!</v>
      </c>
      <c r="L23" s="433"/>
      <c r="M23" s="439"/>
      <c r="N23" s="435"/>
    </row>
    <row r="24" spans="1:14" ht="81.75" hidden="1" customHeight="1" x14ac:dyDescent="0.25">
      <c r="A24" s="452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38">
        <v>0</v>
      </c>
      <c r="I24" s="38">
        <v>0</v>
      </c>
      <c r="J24" s="51" t="e">
        <f t="shared" si="0"/>
        <v>#DIV/0!</v>
      </c>
      <c r="K24" s="428" t="e">
        <f>(J24+J25+J26)/3</f>
        <v>#DIV/0!</v>
      </c>
      <c r="L24" s="431" t="e">
        <f>(K24+K27)/2</f>
        <v>#DIV/0!</v>
      </c>
      <c r="M24" s="439"/>
      <c r="N24" s="435"/>
    </row>
    <row r="25" spans="1:14" ht="81.75" hidden="1" customHeight="1" x14ac:dyDescent="0.25">
      <c r="A25" s="452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38">
        <v>0</v>
      </c>
      <c r="I25" s="38">
        <v>0</v>
      </c>
      <c r="J25" s="51" t="e">
        <f t="shared" si="0"/>
        <v>#DIV/0!</v>
      </c>
      <c r="K25" s="469"/>
      <c r="L25" s="432"/>
      <c r="M25" s="439"/>
      <c r="N25" s="435"/>
    </row>
    <row r="26" spans="1:14" ht="81.75" hidden="1" customHeight="1" x14ac:dyDescent="0.25">
      <c r="A26" s="452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51" t="e">
        <f t="shared" si="0"/>
        <v>#DIV/0!</v>
      </c>
      <c r="K26" s="470"/>
      <c r="L26" s="432"/>
      <c r="M26" s="439"/>
      <c r="N26" s="435"/>
    </row>
    <row r="27" spans="1:14" ht="31.5" hidden="1" customHeight="1" x14ac:dyDescent="0.25">
      <c r="A27" s="452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11">
        <v>0</v>
      </c>
      <c r="I27" s="11">
        <v>0</v>
      </c>
      <c r="J27" s="51" t="e">
        <f t="shared" si="0"/>
        <v>#DIV/0!</v>
      </c>
      <c r="K27" s="51" t="e">
        <f>J27</f>
        <v>#DIV/0!</v>
      </c>
      <c r="L27" s="433"/>
      <c r="M27" s="439"/>
      <c r="N27" s="435"/>
    </row>
    <row r="28" spans="1:14" ht="81.75" hidden="1" customHeight="1" x14ac:dyDescent="0.25">
      <c r="A28" s="452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38">
        <v>0</v>
      </c>
      <c r="I28" s="38">
        <v>0</v>
      </c>
      <c r="J28" s="51" t="e">
        <f t="shared" si="0"/>
        <v>#DIV/0!</v>
      </c>
      <c r="K28" s="428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52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38">
        <v>0</v>
      </c>
      <c r="I29" s="38">
        <v>0</v>
      </c>
      <c r="J29" s="51" t="e">
        <f t="shared" si="0"/>
        <v>#DIV/0!</v>
      </c>
      <c r="K29" s="469"/>
      <c r="L29" s="432"/>
      <c r="M29" s="439"/>
      <c r="N29" s="435"/>
    </row>
    <row r="30" spans="1:14" ht="81.75" hidden="1" customHeight="1" x14ac:dyDescent="0.25">
      <c r="A30" s="452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51" t="e">
        <f t="shared" si="0"/>
        <v>#DIV/0!</v>
      </c>
      <c r="K30" s="470"/>
      <c r="L30" s="432"/>
      <c r="M30" s="439"/>
      <c r="N30" s="435"/>
    </row>
    <row r="31" spans="1:14" ht="31.5" hidden="1" customHeight="1" x14ac:dyDescent="0.25">
      <c r="A31" s="452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11">
        <v>0</v>
      </c>
      <c r="I31" s="11">
        <v>0</v>
      </c>
      <c r="J31" s="51" t="e">
        <f t="shared" si="0"/>
        <v>#DIV/0!</v>
      </c>
      <c r="K31" s="51" t="e">
        <f>J31</f>
        <v>#DIV/0!</v>
      </c>
      <c r="L31" s="433"/>
      <c r="M31" s="439"/>
      <c r="N31" s="435"/>
    </row>
    <row r="32" spans="1:14" ht="81.75" customHeight="1" x14ac:dyDescent="0.25">
      <c r="A32" s="452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38">
        <v>100</v>
      </c>
      <c r="I32" s="38">
        <v>100</v>
      </c>
      <c r="J32" s="51">
        <f t="shared" si="0"/>
        <v>100</v>
      </c>
      <c r="K32" s="428">
        <f>(J32+J33)/2</f>
        <v>100</v>
      </c>
      <c r="L32" s="431">
        <f>(K32+K35)/2</f>
        <v>100</v>
      </c>
      <c r="M32" s="439"/>
      <c r="N32" s="435"/>
    </row>
    <row r="33" spans="1:14" ht="81.75" customHeight="1" x14ac:dyDescent="0.25">
      <c r="A33" s="452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38">
        <v>100</v>
      </c>
      <c r="I33" s="38">
        <v>100</v>
      </c>
      <c r="J33" s="51">
        <f t="shared" si="0"/>
        <v>100</v>
      </c>
      <c r="K33" s="469"/>
      <c r="L33" s="432"/>
      <c r="M33" s="439"/>
      <c r="N33" s="435"/>
    </row>
    <row r="34" spans="1:14" ht="81.75" customHeight="1" x14ac:dyDescent="0.25">
      <c r="A34" s="452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/>
      <c r="I34" s="38"/>
      <c r="J34" s="51"/>
      <c r="K34" s="470"/>
      <c r="L34" s="432"/>
      <c r="M34" s="439"/>
      <c r="N34" s="435"/>
    </row>
    <row r="35" spans="1:14" ht="31.5" customHeight="1" x14ac:dyDescent="0.25">
      <c r="A35" s="452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11">
        <v>0.55555555555555558</v>
      </c>
      <c r="I35" s="11">
        <v>0.55555555555555558</v>
      </c>
      <c r="J35" s="51">
        <f t="shared" si="0"/>
        <v>100</v>
      </c>
      <c r="K35" s="51">
        <f>J35</f>
        <v>100</v>
      </c>
      <c r="L35" s="433"/>
      <c r="M35" s="439"/>
      <c r="N35" s="435"/>
    </row>
    <row r="36" spans="1:14" ht="81.75" customHeight="1" x14ac:dyDescent="0.25">
      <c r="A36" s="452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38">
        <v>100</v>
      </c>
      <c r="I36" s="38">
        <v>100</v>
      </c>
      <c r="J36" s="51">
        <f>IF(I36/H36*100&gt;100,100,I36/H36*100)</f>
        <v>100</v>
      </c>
      <c r="K36" s="428">
        <f>(J36+J37+J38)/3</f>
        <v>100</v>
      </c>
      <c r="L36" s="431">
        <f>(K36+K39)/2</f>
        <v>100</v>
      </c>
      <c r="M36" s="439"/>
      <c r="N36" s="435"/>
    </row>
    <row r="37" spans="1:14" ht="81.75" customHeight="1" x14ac:dyDescent="0.25">
      <c r="A37" s="452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38">
        <v>83.021148036253749</v>
      </c>
      <c r="I37" s="38">
        <v>91.84</v>
      </c>
      <c r="J37" s="51">
        <f>IF(I37/H37*100&gt;100,100,I37/H37*100)</f>
        <v>100</v>
      </c>
      <c r="K37" s="469"/>
      <c r="L37" s="432"/>
      <c r="M37" s="439"/>
      <c r="N37" s="435"/>
    </row>
    <row r="38" spans="1:14" ht="81.75" customHeight="1" x14ac:dyDescent="0.25">
      <c r="A38" s="452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>
        <v>100</v>
      </c>
      <c r="I38" s="38">
        <v>100</v>
      </c>
      <c r="J38" s="51">
        <f>IF(I38/H38*100&gt;100,100,I38/H38*100)</f>
        <v>100</v>
      </c>
      <c r="K38" s="470"/>
      <c r="L38" s="432"/>
      <c r="M38" s="439"/>
      <c r="N38" s="435"/>
    </row>
    <row r="39" spans="1:14" ht="31.5" x14ac:dyDescent="0.25">
      <c r="A39" s="452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11">
        <v>57</v>
      </c>
      <c r="I39" s="11">
        <v>57</v>
      </c>
      <c r="J39" s="51">
        <f t="shared" si="0"/>
        <v>100</v>
      </c>
      <c r="K39" s="51">
        <f>J39</f>
        <v>100</v>
      </c>
      <c r="L39" s="433"/>
      <c r="M39" s="439"/>
      <c r="N39" s="435"/>
    </row>
    <row r="40" spans="1:14" ht="81.75" hidden="1" customHeight="1" x14ac:dyDescent="0.25">
      <c r="A40" s="452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38">
        <v>0</v>
      </c>
      <c r="I40" s="38">
        <v>0</v>
      </c>
      <c r="J40" s="51" t="e">
        <f t="shared" si="0"/>
        <v>#DIV/0!</v>
      </c>
      <c r="K40" s="428" t="e">
        <f>(J40+J41+J42)/2</f>
        <v>#DIV/0!</v>
      </c>
      <c r="L40" s="431" t="e">
        <f>(K40+K43)/2</f>
        <v>#DIV/0!</v>
      </c>
      <c r="M40" s="439"/>
      <c r="N40" s="435"/>
    </row>
    <row r="41" spans="1:14" ht="81.75" hidden="1" customHeight="1" x14ac:dyDescent="0.25">
      <c r="A41" s="452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38">
        <v>0</v>
      </c>
      <c r="I41" s="38">
        <v>0</v>
      </c>
      <c r="J41" s="51" t="e">
        <f t="shared" si="0"/>
        <v>#DIV/0!</v>
      </c>
      <c r="K41" s="469"/>
      <c r="L41" s="432"/>
      <c r="M41" s="439"/>
      <c r="N41" s="435"/>
    </row>
    <row r="42" spans="1:14" ht="81.75" hidden="1" customHeight="1" x14ac:dyDescent="0.25">
      <c r="A42" s="452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38">
        <v>0</v>
      </c>
      <c r="I42" s="38">
        <v>0</v>
      </c>
      <c r="J42" s="51">
        <v>0</v>
      </c>
      <c r="K42" s="470"/>
      <c r="L42" s="432"/>
      <c r="M42" s="439"/>
      <c r="N42" s="435"/>
    </row>
    <row r="43" spans="1:14" ht="31.5" hidden="1" x14ac:dyDescent="0.25">
      <c r="A43" s="452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11">
        <v>0</v>
      </c>
      <c r="I43" s="11">
        <v>0</v>
      </c>
      <c r="J43" s="51" t="e">
        <f t="shared" si="0"/>
        <v>#DIV/0!</v>
      </c>
      <c r="K43" s="51" t="e">
        <f>J43</f>
        <v>#DIV/0!</v>
      </c>
      <c r="L43" s="433"/>
      <c r="M43" s="439"/>
      <c r="N43" s="435"/>
    </row>
    <row r="44" spans="1:14" ht="81.75" hidden="1" customHeight="1" x14ac:dyDescent="0.25">
      <c r="A44" s="452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38">
        <v>0</v>
      </c>
      <c r="I44" s="38">
        <v>0</v>
      </c>
      <c r="J44" s="51" t="e">
        <f t="shared" si="0"/>
        <v>#DIV/0!</v>
      </c>
      <c r="K44" s="428" t="e">
        <f>(J44+J45+J46)/3</f>
        <v>#DIV/0!</v>
      </c>
      <c r="L44" s="431" t="e">
        <f>(K44+K47)/2</f>
        <v>#DIV/0!</v>
      </c>
      <c r="M44" s="439"/>
      <c r="N44" s="435"/>
    </row>
    <row r="45" spans="1:14" ht="81.75" hidden="1" customHeight="1" x14ac:dyDescent="0.25">
      <c r="A45" s="452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38">
        <v>0</v>
      </c>
      <c r="I45" s="38">
        <v>0</v>
      </c>
      <c r="J45" s="51" t="e">
        <f t="shared" si="0"/>
        <v>#DIV/0!</v>
      </c>
      <c r="K45" s="469"/>
      <c r="L45" s="432"/>
      <c r="M45" s="439"/>
      <c r="N45" s="435"/>
    </row>
    <row r="46" spans="1:14" ht="81.75" hidden="1" customHeight="1" x14ac:dyDescent="0.25">
      <c r="A46" s="452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>
        <v>0</v>
      </c>
      <c r="I46" s="38">
        <v>0</v>
      </c>
      <c r="J46" s="51" t="e">
        <f t="shared" si="0"/>
        <v>#DIV/0!</v>
      </c>
      <c r="K46" s="470"/>
      <c r="L46" s="432"/>
      <c r="M46" s="439"/>
      <c r="N46" s="435"/>
    </row>
    <row r="47" spans="1:14" ht="31.5" hidden="1" customHeight="1" x14ac:dyDescent="0.25">
      <c r="A47" s="452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11">
        <v>0</v>
      </c>
      <c r="I47" s="11">
        <v>0</v>
      </c>
      <c r="J47" s="51" t="e">
        <f t="shared" si="0"/>
        <v>#DIV/0!</v>
      </c>
      <c r="K47" s="51" t="e">
        <f>J47</f>
        <v>#DIV/0!</v>
      </c>
      <c r="L47" s="433"/>
      <c r="M47" s="439"/>
      <c r="N47" s="435"/>
    </row>
    <row r="48" spans="1:14" ht="81.75" hidden="1" customHeight="1" x14ac:dyDescent="0.25">
      <c r="A48" s="452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38">
        <v>0</v>
      </c>
      <c r="I48" s="38">
        <v>0</v>
      </c>
      <c r="J48" s="51" t="e">
        <f t="shared" si="0"/>
        <v>#DIV/0!</v>
      </c>
      <c r="K48" s="428" t="e">
        <f>(J48+J49+J50)/3</f>
        <v>#DIV/0!</v>
      </c>
      <c r="L48" s="431" t="e">
        <f>(K48+K51)/2</f>
        <v>#DIV/0!</v>
      </c>
      <c r="M48" s="439"/>
      <c r="N48" s="435"/>
    </row>
    <row r="49" spans="1:14" ht="81.75" hidden="1" customHeight="1" x14ac:dyDescent="0.25">
      <c r="A49" s="452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38">
        <v>0</v>
      </c>
      <c r="I49" s="38">
        <v>0</v>
      </c>
      <c r="J49" s="51" t="e">
        <f t="shared" si="0"/>
        <v>#DIV/0!</v>
      </c>
      <c r="K49" s="469"/>
      <c r="L49" s="432"/>
      <c r="M49" s="439"/>
      <c r="N49" s="435"/>
    </row>
    <row r="50" spans="1:14" ht="81.75" hidden="1" customHeight="1" x14ac:dyDescent="0.25">
      <c r="A50" s="452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>
        <v>0</v>
      </c>
      <c r="I50" s="38">
        <v>0</v>
      </c>
      <c r="J50" s="51" t="e">
        <f t="shared" si="0"/>
        <v>#DIV/0!</v>
      </c>
      <c r="K50" s="470"/>
      <c r="L50" s="432"/>
      <c r="M50" s="439"/>
      <c r="N50" s="435"/>
    </row>
    <row r="51" spans="1:14" ht="31.5" hidden="1" customHeight="1" x14ac:dyDescent="0.25">
      <c r="A51" s="452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11">
        <v>0</v>
      </c>
      <c r="I51" s="11">
        <v>0</v>
      </c>
      <c r="J51" s="51" t="e">
        <f t="shared" si="0"/>
        <v>#DIV/0!</v>
      </c>
      <c r="K51" s="51" t="e">
        <f>J51</f>
        <v>#DIV/0!</v>
      </c>
      <c r="L51" s="433"/>
      <c r="M51" s="439"/>
      <c r="N51" s="435"/>
    </row>
    <row r="52" spans="1:14" ht="81.75" customHeight="1" x14ac:dyDescent="0.25">
      <c r="A52" s="452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38">
        <v>100</v>
      </c>
      <c r="I52" s="38">
        <v>100</v>
      </c>
      <c r="J52" s="51">
        <f t="shared" si="0"/>
        <v>100</v>
      </c>
      <c r="K52" s="428">
        <f>(J52+J53+J54)/3</f>
        <v>100</v>
      </c>
      <c r="L52" s="431">
        <f>(K52+K55)/2</f>
        <v>100</v>
      </c>
      <c r="M52" s="439"/>
      <c r="N52" s="435"/>
    </row>
    <row r="53" spans="1:14" ht="81.75" customHeight="1" x14ac:dyDescent="0.25">
      <c r="A53" s="452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38">
        <v>100</v>
      </c>
      <c r="I53" s="38">
        <v>100</v>
      </c>
      <c r="J53" s="51">
        <f t="shared" si="0"/>
        <v>100</v>
      </c>
      <c r="K53" s="469"/>
      <c r="L53" s="432"/>
      <c r="M53" s="439"/>
      <c r="N53" s="435"/>
    </row>
    <row r="54" spans="1:14" ht="81.75" customHeight="1" x14ac:dyDescent="0.25">
      <c r="A54" s="452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>
        <v>100</v>
      </c>
      <c r="I54" s="38">
        <v>100</v>
      </c>
      <c r="J54" s="51">
        <f t="shared" si="0"/>
        <v>100</v>
      </c>
      <c r="K54" s="470"/>
      <c r="L54" s="432"/>
      <c r="M54" s="439"/>
      <c r="N54" s="435"/>
    </row>
    <row r="55" spans="1:14" ht="31.5" x14ac:dyDescent="0.25">
      <c r="A55" s="452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11">
        <v>1.4444444444444444</v>
      </c>
      <c r="I55" s="11">
        <v>1.4444444444444444</v>
      </c>
      <c r="J55" s="51">
        <f t="shared" si="0"/>
        <v>100</v>
      </c>
      <c r="K55" s="51">
        <f>J55</f>
        <v>100</v>
      </c>
      <c r="L55" s="433"/>
      <c r="M55" s="439"/>
      <c r="N55" s="435"/>
    </row>
    <row r="56" spans="1:14" ht="81.75" customHeight="1" x14ac:dyDescent="0.25">
      <c r="A56" s="452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38">
        <v>100</v>
      </c>
      <c r="I56" s="38">
        <v>100</v>
      </c>
      <c r="J56" s="51">
        <f t="shared" si="0"/>
        <v>100</v>
      </c>
      <c r="K56" s="428">
        <f>(J56+J57+J58)/3</f>
        <v>99.326999208234369</v>
      </c>
      <c r="L56" s="431">
        <f>(K56+K59)/2</f>
        <v>99.545797155906257</v>
      </c>
      <c r="M56" s="439"/>
      <c r="N56" s="435"/>
    </row>
    <row r="57" spans="1:14" ht="81.75" customHeight="1" x14ac:dyDescent="0.25">
      <c r="A57" s="452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38">
        <v>98.02941176470587</v>
      </c>
      <c r="I57" s="38">
        <v>98.25</v>
      </c>
      <c r="J57" s="51">
        <f t="shared" si="0"/>
        <v>100</v>
      </c>
      <c r="K57" s="469"/>
      <c r="L57" s="432"/>
      <c r="M57" s="439"/>
      <c r="N57" s="435"/>
    </row>
    <row r="58" spans="1:14" ht="81.75" customHeight="1" x14ac:dyDescent="0.25">
      <c r="A58" s="452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91.027027027027032</v>
      </c>
      <c r="I58" s="38">
        <v>89.189189189189193</v>
      </c>
      <c r="J58" s="51">
        <f t="shared" si="0"/>
        <v>97.980997624703093</v>
      </c>
      <c r="K58" s="470"/>
      <c r="L58" s="432"/>
      <c r="M58" s="439"/>
      <c r="N58" s="435"/>
    </row>
    <row r="59" spans="1:14" ht="31.5" x14ac:dyDescent="0.25">
      <c r="A59" s="452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11">
        <v>708</v>
      </c>
      <c r="I59" s="11">
        <v>706.33333333333337</v>
      </c>
      <c r="J59" s="51">
        <f t="shared" si="0"/>
        <v>99.764595103578159</v>
      </c>
      <c r="K59" s="51">
        <f>J59</f>
        <v>99.764595103578159</v>
      </c>
      <c r="L59" s="433"/>
      <c r="M59" s="439"/>
      <c r="N59" s="435"/>
    </row>
    <row r="60" spans="1:14" ht="81.75" hidden="1" customHeight="1" x14ac:dyDescent="0.25">
      <c r="A60" s="452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38">
        <v>0</v>
      </c>
      <c r="I60" s="38">
        <v>0</v>
      </c>
      <c r="J60" s="51" t="e">
        <f t="shared" si="0"/>
        <v>#DIV/0!</v>
      </c>
      <c r="K60" s="428" t="e">
        <f>(J60+J61+J62)/3</f>
        <v>#DIV/0!</v>
      </c>
      <c r="L60" s="431" t="e">
        <f>(K60+K63)/2</f>
        <v>#DIV/0!</v>
      </c>
      <c r="M60" s="439"/>
      <c r="N60" s="435"/>
    </row>
    <row r="61" spans="1:14" ht="81.75" hidden="1" customHeight="1" x14ac:dyDescent="0.25">
      <c r="A61" s="452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38">
        <v>0</v>
      </c>
      <c r="I61" s="38">
        <v>0</v>
      </c>
      <c r="J61" s="51" t="e">
        <f t="shared" si="0"/>
        <v>#DIV/0!</v>
      </c>
      <c r="K61" s="469"/>
      <c r="L61" s="432"/>
      <c r="M61" s="439"/>
      <c r="N61" s="435"/>
    </row>
    <row r="62" spans="1:14" ht="81.75" hidden="1" customHeight="1" x14ac:dyDescent="0.25">
      <c r="A62" s="452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51" t="e">
        <f t="shared" si="0"/>
        <v>#DIV/0!</v>
      </c>
      <c r="K62" s="470"/>
      <c r="L62" s="432"/>
      <c r="M62" s="439"/>
      <c r="N62" s="435"/>
    </row>
    <row r="63" spans="1:14" ht="31.5" hidden="1" customHeight="1" x14ac:dyDescent="0.25">
      <c r="A63" s="452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11">
        <v>0</v>
      </c>
      <c r="I63" s="11">
        <v>0</v>
      </c>
      <c r="J63" s="51" t="e">
        <f t="shared" si="0"/>
        <v>#DIV/0!</v>
      </c>
      <c r="K63" s="51" t="e">
        <f>J63</f>
        <v>#DIV/0!</v>
      </c>
      <c r="L63" s="433"/>
      <c r="M63" s="439"/>
      <c r="N63" s="435"/>
    </row>
    <row r="64" spans="1:14" ht="81.75" hidden="1" customHeight="1" x14ac:dyDescent="0.25">
      <c r="A64" s="452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38">
        <v>0</v>
      </c>
      <c r="I64" s="38">
        <v>0</v>
      </c>
      <c r="J64" s="51" t="e">
        <f t="shared" si="0"/>
        <v>#DIV/0!</v>
      </c>
      <c r="K64" s="428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52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38">
        <v>0</v>
      </c>
      <c r="I65" s="38">
        <v>0</v>
      </c>
      <c r="J65" s="51" t="e">
        <f t="shared" si="0"/>
        <v>#DIV/0!</v>
      </c>
      <c r="K65" s="469"/>
      <c r="L65" s="432"/>
      <c r="M65" s="439"/>
      <c r="N65" s="435"/>
    </row>
    <row r="66" spans="1:14" ht="81.75" hidden="1" customHeight="1" x14ac:dyDescent="0.25">
      <c r="A66" s="452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51" t="e">
        <f t="shared" si="0"/>
        <v>#DIV/0!</v>
      </c>
      <c r="K66" s="470"/>
      <c r="L66" s="432"/>
      <c r="M66" s="439"/>
      <c r="N66" s="435"/>
    </row>
    <row r="67" spans="1:14" ht="31.5" hidden="1" customHeight="1" x14ac:dyDescent="0.25">
      <c r="A67" s="452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11">
        <v>0</v>
      </c>
      <c r="I67" s="11">
        <v>0</v>
      </c>
      <c r="J67" s="51" t="e">
        <f t="shared" si="0"/>
        <v>#DIV/0!</v>
      </c>
      <c r="K67" s="51" t="e">
        <f>J67</f>
        <v>#DIV/0!</v>
      </c>
      <c r="L67" s="433"/>
      <c r="M67" s="439"/>
      <c r="N67" s="435"/>
    </row>
    <row r="68" spans="1:14" ht="81.75" hidden="1" customHeight="1" x14ac:dyDescent="0.25">
      <c r="A68" s="452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38">
        <v>0</v>
      </c>
      <c r="I68" s="38">
        <v>0</v>
      </c>
      <c r="J68" s="51" t="e">
        <f t="shared" ref="J68:J131" si="1">IF(I68/H68*100&gt;100,100,I68/H68*100)</f>
        <v>#DIV/0!</v>
      </c>
      <c r="K68" s="428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52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38">
        <v>0</v>
      </c>
      <c r="I69" s="38">
        <v>0</v>
      </c>
      <c r="J69" s="51" t="e">
        <f t="shared" si="1"/>
        <v>#DIV/0!</v>
      </c>
      <c r="K69" s="469"/>
      <c r="L69" s="432"/>
      <c r="M69" s="439"/>
      <c r="N69" s="435"/>
    </row>
    <row r="70" spans="1:14" ht="81.75" hidden="1" customHeight="1" x14ac:dyDescent="0.25">
      <c r="A70" s="452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51" t="e">
        <f t="shared" si="1"/>
        <v>#DIV/0!</v>
      </c>
      <c r="K70" s="470"/>
      <c r="L70" s="432"/>
      <c r="M70" s="439"/>
      <c r="N70" s="435"/>
    </row>
    <row r="71" spans="1:14" ht="31.5" hidden="1" customHeight="1" x14ac:dyDescent="0.25">
      <c r="A71" s="452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11">
        <v>0</v>
      </c>
      <c r="I71" s="11">
        <v>0</v>
      </c>
      <c r="J71" s="51" t="e">
        <f t="shared" si="1"/>
        <v>#DIV/0!</v>
      </c>
      <c r="K71" s="51" t="e">
        <f>J71</f>
        <v>#DIV/0!</v>
      </c>
      <c r="L71" s="433"/>
      <c r="M71" s="439"/>
      <c r="N71" s="435"/>
    </row>
    <row r="72" spans="1:14" ht="81.75" hidden="1" customHeight="1" x14ac:dyDescent="0.25">
      <c r="A72" s="452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38">
        <v>0</v>
      </c>
      <c r="I72" s="38">
        <v>0</v>
      </c>
      <c r="J72" s="51" t="e">
        <f t="shared" si="1"/>
        <v>#DIV/0!</v>
      </c>
      <c r="K72" s="428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52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38">
        <v>0</v>
      </c>
      <c r="I73" s="38">
        <v>0</v>
      </c>
      <c r="J73" s="51" t="e">
        <f t="shared" si="1"/>
        <v>#DIV/0!</v>
      </c>
      <c r="K73" s="469"/>
      <c r="L73" s="432"/>
      <c r="M73" s="439"/>
      <c r="N73" s="435"/>
    </row>
    <row r="74" spans="1:14" ht="81.75" hidden="1" customHeight="1" x14ac:dyDescent="0.25">
      <c r="A74" s="452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51" t="e">
        <f t="shared" si="1"/>
        <v>#DIV/0!</v>
      </c>
      <c r="K74" s="470"/>
      <c r="L74" s="432"/>
      <c r="M74" s="439"/>
      <c r="N74" s="435"/>
    </row>
    <row r="75" spans="1:14" ht="31.5" hidden="1" customHeight="1" x14ac:dyDescent="0.25">
      <c r="A75" s="452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11">
        <v>0</v>
      </c>
      <c r="I75" s="11">
        <v>0</v>
      </c>
      <c r="J75" s="51" t="e">
        <f t="shared" si="1"/>
        <v>#DIV/0!</v>
      </c>
      <c r="K75" s="51" t="e">
        <f>J75</f>
        <v>#DIV/0!</v>
      </c>
      <c r="L75" s="433"/>
      <c r="M75" s="439"/>
      <c r="N75" s="435"/>
    </row>
    <row r="76" spans="1:14" ht="81.75" customHeight="1" x14ac:dyDescent="0.25">
      <c r="A76" s="452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38">
        <v>100</v>
      </c>
      <c r="I76" s="38">
        <v>100</v>
      </c>
      <c r="J76" s="51">
        <f t="shared" si="1"/>
        <v>100</v>
      </c>
      <c r="K76" s="428">
        <f>(J76+J77+J78)/3</f>
        <v>98.922213740458005</v>
      </c>
      <c r="L76" s="431">
        <f>(K76+K79)/2</f>
        <v>99.461106870229003</v>
      </c>
      <c r="M76" s="439"/>
      <c r="N76" s="435"/>
    </row>
    <row r="77" spans="1:14" ht="81.75" customHeight="1" x14ac:dyDescent="0.25">
      <c r="A77" s="452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38">
        <v>100</v>
      </c>
      <c r="I77" s="38">
        <v>97.53</v>
      </c>
      <c r="J77" s="51">
        <f t="shared" si="1"/>
        <v>97.53</v>
      </c>
      <c r="K77" s="469"/>
      <c r="L77" s="432"/>
      <c r="M77" s="439"/>
      <c r="N77" s="435"/>
    </row>
    <row r="78" spans="1:14" ht="81.75" customHeight="1" x14ac:dyDescent="0.25">
      <c r="A78" s="452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100</v>
      </c>
      <c r="I78" s="38">
        <v>99.236641221374043</v>
      </c>
      <c r="J78" s="51">
        <f t="shared" si="1"/>
        <v>99.236641221374043</v>
      </c>
      <c r="K78" s="470"/>
      <c r="L78" s="432"/>
      <c r="M78" s="439"/>
      <c r="N78" s="435"/>
    </row>
    <row r="79" spans="1:14" ht="31.5" x14ac:dyDescent="0.25">
      <c r="A79" s="452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11">
        <v>189.33333333333334</v>
      </c>
      <c r="I79" s="11">
        <v>189.33333333333334</v>
      </c>
      <c r="J79" s="51">
        <f t="shared" si="1"/>
        <v>100</v>
      </c>
      <c r="K79" s="51">
        <f>J79</f>
        <v>100</v>
      </c>
      <c r="L79" s="433"/>
      <c r="M79" s="439"/>
      <c r="N79" s="435"/>
    </row>
    <row r="80" spans="1:14" ht="81.75" customHeight="1" x14ac:dyDescent="0.25">
      <c r="A80" s="452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38">
        <v>100</v>
      </c>
      <c r="I80" s="38">
        <v>100</v>
      </c>
      <c r="J80" s="51">
        <f t="shared" si="1"/>
        <v>100</v>
      </c>
      <c r="K80" s="428">
        <f>(J80+J81+J82)/3</f>
        <v>100</v>
      </c>
      <c r="L80" s="431">
        <f>(K80+K83)/2</f>
        <v>100</v>
      </c>
      <c r="M80" s="439"/>
      <c r="N80" s="435"/>
    </row>
    <row r="81" spans="1:14" ht="81.75" customHeight="1" x14ac:dyDescent="0.25">
      <c r="A81" s="452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38">
        <v>100</v>
      </c>
      <c r="I81" s="38">
        <v>100</v>
      </c>
      <c r="J81" s="51">
        <f t="shared" si="1"/>
        <v>100</v>
      </c>
      <c r="K81" s="469"/>
      <c r="L81" s="432"/>
      <c r="M81" s="439"/>
      <c r="N81" s="435"/>
    </row>
    <row r="82" spans="1:14" ht="81.75" customHeight="1" x14ac:dyDescent="0.25">
      <c r="A82" s="452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>
        <v>100</v>
      </c>
      <c r="I82" s="38">
        <v>100</v>
      </c>
      <c r="J82" s="51">
        <f t="shared" si="1"/>
        <v>100</v>
      </c>
      <c r="K82" s="470"/>
      <c r="L82" s="432"/>
      <c r="M82" s="439"/>
      <c r="N82" s="435"/>
    </row>
    <row r="83" spans="1:14" ht="31.5" x14ac:dyDescent="0.25">
      <c r="A83" s="452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11">
        <v>0.55555555555555558</v>
      </c>
      <c r="I83" s="11">
        <v>0.55555555555555558</v>
      </c>
      <c r="J83" s="51">
        <f t="shared" si="1"/>
        <v>100</v>
      </c>
      <c r="K83" s="51">
        <f>J83</f>
        <v>100</v>
      </c>
      <c r="L83" s="433"/>
      <c r="M83" s="439"/>
      <c r="N83" s="435"/>
    </row>
    <row r="84" spans="1:14" ht="81.75" hidden="1" customHeight="1" x14ac:dyDescent="0.25">
      <c r="A84" s="452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38">
        <v>0</v>
      </c>
      <c r="I84" s="38">
        <v>0</v>
      </c>
      <c r="J84" s="51" t="e">
        <f t="shared" si="1"/>
        <v>#DIV/0!</v>
      </c>
      <c r="K84" s="428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52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38">
        <v>0</v>
      </c>
      <c r="I85" s="38">
        <v>0</v>
      </c>
      <c r="J85" s="51" t="e">
        <f t="shared" si="1"/>
        <v>#DIV/0!</v>
      </c>
      <c r="K85" s="469"/>
      <c r="L85" s="432"/>
      <c r="M85" s="439"/>
      <c r="N85" s="435"/>
    </row>
    <row r="86" spans="1:14" ht="81.75" hidden="1" customHeight="1" x14ac:dyDescent="0.25">
      <c r="A86" s="452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51" t="e">
        <f t="shared" si="1"/>
        <v>#DIV/0!</v>
      </c>
      <c r="K86" s="470"/>
      <c r="L86" s="432"/>
      <c r="M86" s="439"/>
      <c r="N86" s="435"/>
    </row>
    <row r="87" spans="1:14" ht="31.5" hidden="1" customHeight="1" x14ac:dyDescent="0.25">
      <c r="A87" s="452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11">
        <v>0</v>
      </c>
      <c r="I87" s="11">
        <v>0</v>
      </c>
      <c r="J87" s="51" t="e">
        <f t="shared" si="1"/>
        <v>#DIV/0!</v>
      </c>
      <c r="K87" s="51" t="e">
        <f>J87</f>
        <v>#DIV/0!</v>
      </c>
      <c r="L87" s="433"/>
      <c r="M87" s="439"/>
      <c r="N87" s="435"/>
    </row>
    <row r="88" spans="1:14" ht="81.75" hidden="1" customHeight="1" x14ac:dyDescent="0.25">
      <c r="A88" s="452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38">
        <v>0</v>
      </c>
      <c r="I88" s="38">
        <v>0</v>
      </c>
      <c r="J88" s="51" t="e">
        <f t="shared" si="1"/>
        <v>#DIV/0!</v>
      </c>
      <c r="K88" s="428" t="e">
        <f>(J88+J89+J90)/3</f>
        <v>#DIV/0!</v>
      </c>
      <c r="L88" s="431" t="e">
        <f>(K88+K91)/2</f>
        <v>#DIV/0!</v>
      </c>
      <c r="M88" s="439"/>
      <c r="N88" s="435"/>
    </row>
    <row r="89" spans="1:14" ht="81.75" hidden="1" customHeight="1" x14ac:dyDescent="0.25">
      <c r="A89" s="452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38">
        <v>0</v>
      </c>
      <c r="I89" s="38">
        <v>0</v>
      </c>
      <c r="J89" s="51" t="e">
        <f t="shared" si="1"/>
        <v>#DIV/0!</v>
      </c>
      <c r="K89" s="469"/>
      <c r="L89" s="432"/>
      <c r="M89" s="439"/>
      <c r="N89" s="435"/>
    </row>
    <row r="90" spans="1:14" ht="81.75" hidden="1" customHeight="1" x14ac:dyDescent="0.25">
      <c r="A90" s="452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51" t="e">
        <f>IF(I90/H90*100&gt;100,100,I90/H90*100)</f>
        <v>#DIV/0!</v>
      </c>
      <c r="K90" s="470"/>
      <c r="L90" s="432"/>
      <c r="M90" s="439"/>
      <c r="N90" s="435"/>
    </row>
    <row r="91" spans="1:14" ht="31.5" hidden="1" x14ac:dyDescent="0.25">
      <c r="A91" s="452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11">
        <v>0</v>
      </c>
      <c r="I91" s="11">
        <v>0</v>
      </c>
      <c r="J91" s="51" t="e">
        <f t="shared" si="1"/>
        <v>#DIV/0!</v>
      </c>
      <c r="K91" s="51" t="e">
        <f>J91</f>
        <v>#DIV/0!</v>
      </c>
      <c r="L91" s="433"/>
      <c r="M91" s="439"/>
      <c r="N91" s="435"/>
    </row>
    <row r="92" spans="1:14" ht="81.75" customHeight="1" x14ac:dyDescent="0.25">
      <c r="A92" s="452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38">
        <v>100</v>
      </c>
      <c r="I92" s="38">
        <v>100</v>
      </c>
      <c r="J92" s="51">
        <f t="shared" si="1"/>
        <v>100</v>
      </c>
      <c r="K92" s="428">
        <f>(J92+J93+J94)/3</f>
        <v>99.166666666666671</v>
      </c>
      <c r="L92" s="431">
        <f>(K92+K95)/2</f>
        <v>99.583333333333343</v>
      </c>
      <c r="M92" s="439"/>
      <c r="N92" s="435"/>
    </row>
    <row r="93" spans="1:14" ht="81.75" customHeight="1" x14ac:dyDescent="0.25">
      <c r="A93" s="452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38">
        <v>100</v>
      </c>
      <c r="I93" s="38">
        <v>97.5</v>
      </c>
      <c r="J93" s="51">
        <f t="shared" si="1"/>
        <v>97.5</v>
      </c>
      <c r="K93" s="469"/>
      <c r="L93" s="432"/>
      <c r="M93" s="439"/>
      <c r="N93" s="435"/>
    </row>
    <row r="94" spans="1:14" ht="81.75" customHeight="1" x14ac:dyDescent="0.25">
      <c r="A94" s="452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>
        <v>100</v>
      </c>
      <c r="I94" s="38">
        <v>100</v>
      </c>
      <c r="J94" s="51">
        <f t="shared" si="1"/>
        <v>100</v>
      </c>
      <c r="K94" s="470"/>
      <c r="L94" s="432"/>
      <c r="M94" s="439"/>
      <c r="N94" s="435"/>
    </row>
    <row r="95" spans="1:14" ht="31.5" x14ac:dyDescent="0.25">
      <c r="A95" s="452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11">
        <v>10.111111111111111</v>
      </c>
      <c r="I95" s="11">
        <v>10.111111111111111</v>
      </c>
      <c r="J95" s="51">
        <f t="shared" si="1"/>
        <v>100</v>
      </c>
      <c r="K95" s="51">
        <f>J95</f>
        <v>100</v>
      </c>
      <c r="L95" s="433"/>
      <c r="M95" s="439"/>
      <c r="N95" s="435"/>
    </row>
    <row r="96" spans="1:14" ht="81.75" customHeight="1" x14ac:dyDescent="0.25">
      <c r="A96" s="452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38">
        <v>100</v>
      </c>
      <c r="I96" s="38">
        <v>100</v>
      </c>
      <c r="J96" s="51">
        <f t="shared" si="1"/>
        <v>100</v>
      </c>
      <c r="K96" s="428">
        <f>(J96+J97+J98)/3</f>
        <v>99.393333333333331</v>
      </c>
      <c r="L96" s="431">
        <f>(K96+K99)/2</f>
        <v>99.696666666666658</v>
      </c>
      <c r="M96" s="439"/>
      <c r="N96" s="435"/>
    </row>
    <row r="97" spans="1:14" ht="81.75" customHeight="1" x14ac:dyDescent="0.25">
      <c r="A97" s="452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38">
        <v>100</v>
      </c>
      <c r="I97" s="38">
        <v>98.18</v>
      </c>
      <c r="J97" s="51">
        <f t="shared" si="1"/>
        <v>98.18</v>
      </c>
      <c r="K97" s="469"/>
      <c r="L97" s="432"/>
      <c r="M97" s="439"/>
      <c r="N97" s="435"/>
    </row>
    <row r="98" spans="1:14" ht="81.75" customHeight="1" x14ac:dyDescent="0.25">
      <c r="A98" s="452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>
        <v>100</v>
      </c>
      <c r="I98" s="38">
        <v>100</v>
      </c>
      <c r="J98" s="51">
        <f t="shared" si="1"/>
        <v>100</v>
      </c>
      <c r="K98" s="470"/>
      <c r="L98" s="432"/>
      <c r="M98" s="439"/>
      <c r="N98" s="435"/>
    </row>
    <row r="99" spans="1:14" ht="31.5" x14ac:dyDescent="0.25">
      <c r="A99" s="452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11">
        <v>3.1111111111111112</v>
      </c>
      <c r="I99" s="11">
        <v>3.1111111111111112</v>
      </c>
      <c r="J99" s="51">
        <f t="shared" si="1"/>
        <v>100</v>
      </c>
      <c r="K99" s="51">
        <f>J99</f>
        <v>100</v>
      </c>
      <c r="L99" s="433"/>
      <c r="M99" s="439"/>
      <c r="N99" s="435"/>
    </row>
    <row r="100" spans="1:14" ht="81.75" customHeight="1" x14ac:dyDescent="0.25">
      <c r="A100" s="452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38">
        <v>100</v>
      </c>
      <c r="I100" s="38">
        <v>100</v>
      </c>
      <c r="J100" s="51">
        <f t="shared" si="1"/>
        <v>100</v>
      </c>
      <c r="K100" s="428">
        <f>(J100+J101+J102)/3</f>
        <v>100</v>
      </c>
      <c r="L100" s="431">
        <f>(K100+K103)/2</f>
        <v>100</v>
      </c>
      <c r="M100" s="439"/>
      <c r="N100" s="435"/>
    </row>
    <row r="101" spans="1:14" ht="81.75" customHeight="1" x14ac:dyDescent="0.25">
      <c r="A101" s="452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38">
        <v>100</v>
      </c>
      <c r="I101" s="38">
        <v>100</v>
      </c>
      <c r="J101" s="51">
        <f t="shared" si="1"/>
        <v>100</v>
      </c>
      <c r="K101" s="469"/>
      <c r="L101" s="432"/>
      <c r="M101" s="439"/>
      <c r="N101" s="435"/>
    </row>
    <row r="102" spans="1:14" ht="81.75" customHeight="1" x14ac:dyDescent="0.25">
      <c r="A102" s="452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100</v>
      </c>
      <c r="I102" s="38">
        <v>100</v>
      </c>
      <c r="J102" s="51">
        <f t="shared" si="1"/>
        <v>100</v>
      </c>
      <c r="K102" s="470"/>
      <c r="L102" s="432"/>
      <c r="M102" s="439"/>
      <c r="N102" s="435"/>
    </row>
    <row r="103" spans="1:14" ht="31.5" x14ac:dyDescent="0.25">
      <c r="A103" s="452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11">
        <v>161.11111111111111</v>
      </c>
      <c r="I103" s="11">
        <v>161.11111111111111</v>
      </c>
      <c r="J103" s="51">
        <f t="shared" si="1"/>
        <v>100</v>
      </c>
      <c r="K103" s="51">
        <f>J103</f>
        <v>100</v>
      </c>
      <c r="L103" s="433"/>
      <c r="M103" s="439"/>
      <c r="N103" s="435"/>
    </row>
    <row r="104" spans="1:14" ht="81.75" hidden="1" customHeight="1" x14ac:dyDescent="0.25">
      <c r="A104" s="452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38">
        <v>0</v>
      </c>
      <c r="I104" s="38">
        <v>0</v>
      </c>
      <c r="J104" s="51" t="e">
        <f t="shared" si="1"/>
        <v>#DIV/0!</v>
      </c>
      <c r="K104" s="428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52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38">
        <v>0</v>
      </c>
      <c r="I105" s="38">
        <v>0</v>
      </c>
      <c r="J105" s="51" t="e">
        <f t="shared" si="1"/>
        <v>#DIV/0!</v>
      </c>
      <c r="K105" s="469"/>
      <c r="L105" s="432"/>
      <c r="M105" s="439"/>
      <c r="N105" s="435"/>
    </row>
    <row r="106" spans="1:14" ht="81.75" hidden="1" customHeight="1" x14ac:dyDescent="0.25">
      <c r="A106" s="452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51" t="e">
        <f t="shared" si="1"/>
        <v>#DIV/0!</v>
      </c>
      <c r="K106" s="470"/>
      <c r="L106" s="432"/>
      <c r="M106" s="439"/>
      <c r="N106" s="435"/>
    </row>
    <row r="107" spans="1:14" ht="31.5" hidden="1" customHeight="1" x14ac:dyDescent="0.25">
      <c r="A107" s="452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11">
        <v>0</v>
      </c>
      <c r="I107" s="11">
        <v>0</v>
      </c>
      <c r="J107" s="51" t="e">
        <f t="shared" si="1"/>
        <v>#DIV/0!</v>
      </c>
      <c r="K107" s="51" t="e">
        <f>J107</f>
        <v>#DIV/0!</v>
      </c>
      <c r="L107" s="433"/>
      <c r="M107" s="439"/>
      <c r="N107" s="435"/>
    </row>
    <row r="108" spans="1:14" ht="81.75" customHeight="1" x14ac:dyDescent="0.25">
      <c r="A108" s="452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38">
        <v>100</v>
      </c>
      <c r="I108" s="38">
        <v>100</v>
      </c>
      <c r="J108" s="51">
        <f t="shared" si="1"/>
        <v>100</v>
      </c>
      <c r="K108" s="428">
        <f>(J108+J109+J110)/3</f>
        <v>99.503627338678882</v>
      </c>
      <c r="L108" s="431">
        <f>(K108+K111)/2</f>
        <v>99.751813669339441</v>
      </c>
      <c r="M108" s="439"/>
      <c r="N108" s="435"/>
    </row>
    <row r="109" spans="1:14" ht="81.75" customHeight="1" x14ac:dyDescent="0.25">
      <c r="A109" s="452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38">
        <v>100</v>
      </c>
      <c r="I109" s="38">
        <v>100</v>
      </c>
      <c r="J109" s="51">
        <f t="shared" si="1"/>
        <v>100</v>
      </c>
      <c r="K109" s="469"/>
      <c r="L109" s="432"/>
      <c r="M109" s="439"/>
      <c r="N109" s="435"/>
    </row>
    <row r="110" spans="1:14" ht="81.75" customHeight="1" x14ac:dyDescent="0.25">
      <c r="A110" s="452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97</v>
      </c>
      <c r="I110" s="38">
        <v>95.555555555555557</v>
      </c>
      <c r="J110" s="51">
        <f t="shared" si="1"/>
        <v>98.510882016036661</v>
      </c>
      <c r="K110" s="470"/>
      <c r="L110" s="432"/>
      <c r="M110" s="439"/>
      <c r="N110" s="435"/>
    </row>
    <row r="111" spans="1:14" ht="31.5" x14ac:dyDescent="0.25">
      <c r="A111" s="452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11">
        <v>77.666666666666671</v>
      </c>
      <c r="I111" s="11">
        <v>79.777777777777771</v>
      </c>
      <c r="J111" s="51">
        <f t="shared" si="1"/>
        <v>100</v>
      </c>
      <c r="K111" s="51">
        <f>J111</f>
        <v>100</v>
      </c>
      <c r="L111" s="433"/>
      <c r="M111" s="439"/>
      <c r="N111" s="435"/>
    </row>
    <row r="112" spans="1:14" ht="81.75" hidden="1" customHeight="1" x14ac:dyDescent="0.25">
      <c r="A112" s="452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38">
        <v>0</v>
      </c>
      <c r="I112" s="38">
        <v>0</v>
      </c>
      <c r="J112" s="51" t="e">
        <f t="shared" si="1"/>
        <v>#DIV/0!</v>
      </c>
      <c r="K112" s="428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52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38">
        <v>0</v>
      </c>
      <c r="I113" s="38">
        <v>0</v>
      </c>
      <c r="J113" s="51" t="e">
        <f t="shared" si="1"/>
        <v>#DIV/0!</v>
      </c>
      <c r="K113" s="469"/>
      <c r="L113" s="432"/>
      <c r="M113" s="439"/>
      <c r="N113" s="435"/>
    </row>
    <row r="114" spans="1:14" ht="81.75" hidden="1" customHeight="1" x14ac:dyDescent="0.25">
      <c r="A114" s="452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0</v>
      </c>
      <c r="I114" s="38">
        <v>0</v>
      </c>
      <c r="J114" s="51" t="e">
        <f t="shared" si="1"/>
        <v>#DIV/0!</v>
      </c>
      <c r="K114" s="470"/>
      <c r="L114" s="432"/>
      <c r="M114" s="439"/>
      <c r="N114" s="435"/>
    </row>
    <row r="115" spans="1:14" ht="31.5" hidden="1" customHeight="1" x14ac:dyDescent="0.25">
      <c r="A115" s="452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11">
        <v>0</v>
      </c>
      <c r="I115" s="11">
        <v>0</v>
      </c>
      <c r="J115" s="51" t="e">
        <f t="shared" si="1"/>
        <v>#DIV/0!</v>
      </c>
      <c r="K115" s="51" t="e">
        <f>J115</f>
        <v>#DIV/0!</v>
      </c>
      <c r="L115" s="433"/>
      <c r="M115" s="439"/>
      <c r="N115" s="435"/>
    </row>
    <row r="116" spans="1:14" ht="81.75" hidden="1" customHeight="1" x14ac:dyDescent="0.25">
      <c r="A116" s="452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38">
        <v>0</v>
      </c>
      <c r="I116" s="38">
        <v>0</v>
      </c>
      <c r="J116" s="51" t="e">
        <f t="shared" si="1"/>
        <v>#DIV/0!</v>
      </c>
      <c r="K116" s="428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52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38">
        <v>0</v>
      </c>
      <c r="I117" s="38">
        <v>0</v>
      </c>
      <c r="J117" s="51" t="e">
        <f t="shared" si="1"/>
        <v>#DIV/0!</v>
      </c>
      <c r="K117" s="469"/>
      <c r="L117" s="432"/>
      <c r="M117" s="439"/>
      <c r="N117" s="435"/>
    </row>
    <row r="118" spans="1:14" ht="81.75" hidden="1" customHeight="1" x14ac:dyDescent="0.25">
      <c r="A118" s="452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51" t="e">
        <f t="shared" si="1"/>
        <v>#DIV/0!</v>
      </c>
      <c r="K118" s="470"/>
      <c r="L118" s="432"/>
      <c r="M118" s="439"/>
      <c r="N118" s="435"/>
    </row>
    <row r="119" spans="1:14" ht="31.5" hidden="1" customHeight="1" x14ac:dyDescent="0.25">
      <c r="A119" s="452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11">
        <v>0</v>
      </c>
      <c r="I119" s="11">
        <v>0</v>
      </c>
      <c r="J119" s="51" t="e">
        <f t="shared" si="1"/>
        <v>#DIV/0!</v>
      </c>
      <c r="K119" s="51" t="e">
        <f>J119</f>
        <v>#DIV/0!</v>
      </c>
      <c r="L119" s="433"/>
      <c r="M119" s="439"/>
      <c r="N119" s="435"/>
    </row>
    <row r="120" spans="1:14" ht="81.75" customHeight="1" x14ac:dyDescent="0.25">
      <c r="A120" s="452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38">
        <v>100</v>
      </c>
      <c r="I120" s="38">
        <v>100</v>
      </c>
      <c r="J120" s="51">
        <f t="shared" si="1"/>
        <v>100</v>
      </c>
      <c r="K120" s="428">
        <f>(J120+J121+J122)/3</f>
        <v>100</v>
      </c>
      <c r="L120" s="431">
        <f>(K120+K123)/2</f>
        <v>100</v>
      </c>
      <c r="M120" s="439"/>
      <c r="N120" s="435"/>
    </row>
    <row r="121" spans="1:14" ht="81.75" customHeight="1" x14ac:dyDescent="0.25">
      <c r="A121" s="452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38">
        <v>100</v>
      </c>
      <c r="I121" s="38">
        <v>100</v>
      </c>
      <c r="J121" s="51">
        <f t="shared" si="1"/>
        <v>100</v>
      </c>
      <c r="K121" s="469"/>
      <c r="L121" s="432"/>
      <c r="M121" s="439"/>
      <c r="N121" s="435"/>
    </row>
    <row r="122" spans="1:14" ht="81.75" customHeight="1" x14ac:dyDescent="0.25">
      <c r="A122" s="452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>
        <v>100</v>
      </c>
      <c r="I122" s="38">
        <v>100</v>
      </c>
      <c r="J122" s="51">
        <f t="shared" si="1"/>
        <v>100</v>
      </c>
      <c r="K122" s="470"/>
      <c r="L122" s="432"/>
      <c r="M122" s="439"/>
      <c r="N122" s="435"/>
    </row>
    <row r="123" spans="1:14" ht="31.5" x14ac:dyDescent="0.25">
      <c r="A123" s="452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11">
        <v>0.55555555555555558</v>
      </c>
      <c r="I123" s="11">
        <v>0.55555555555555558</v>
      </c>
      <c r="J123" s="51">
        <f t="shared" si="1"/>
        <v>100</v>
      </c>
      <c r="K123" s="51">
        <f>J123</f>
        <v>100</v>
      </c>
      <c r="L123" s="433"/>
      <c r="M123" s="439"/>
      <c r="N123" s="435"/>
    </row>
    <row r="124" spans="1:14" ht="81.75" customHeight="1" x14ac:dyDescent="0.25">
      <c r="A124" s="452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38">
        <v>100</v>
      </c>
      <c r="I124" s="38">
        <v>100</v>
      </c>
      <c r="J124" s="51">
        <f t="shared" si="1"/>
        <v>100</v>
      </c>
      <c r="K124" s="428">
        <f>(J124+J125)/2</f>
        <v>100</v>
      </c>
      <c r="L124" s="431">
        <f>(K124+K127)/2</f>
        <v>100</v>
      </c>
      <c r="M124" s="439"/>
      <c r="N124" s="435"/>
    </row>
    <row r="125" spans="1:14" ht="81.75" customHeight="1" x14ac:dyDescent="0.25">
      <c r="A125" s="452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38">
        <v>95</v>
      </c>
      <c r="I125" s="38">
        <v>100</v>
      </c>
      <c r="J125" s="51">
        <f t="shared" si="1"/>
        <v>100</v>
      </c>
      <c r="K125" s="469"/>
      <c r="L125" s="432"/>
      <c r="M125" s="439"/>
      <c r="N125" s="435"/>
    </row>
    <row r="126" spans="1:14" ht="81.75" customHeight="1" x14ac:dyDescent="0.25">
      <c r="A126" s="452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/>
      <c r="I126" s="38"/>
      <c r="J126" s="51"/>
      <c r="K126" s="470"/>
      <c r="L126" s="432"/>
      <c r="M126" s="439"/>
      <c r="N126" s="435"/>
    </row>
    <row r="127" spans="1:14" ht="31.5" customHeight="1" x14ac:dyDescent="0.25">
      <c r="A127" s="452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11">
        <v>3.5555555555555554</v>
      </c>
      <c r="I127" s="11">
        <v>3.5555555555555554</v>
      </c>
      <c r="J127" s="51">
        <f t="shared" si="1"/>
        <v>100</v>
      </c>
      <c r="K127" s="51">
        <f>J127</f>
        <v>100</v>
      </c>
      <c r="L127" s="433"/>
      <c r="M127" s="439"/>
      <c r="N127" s="435"/>
    </row>
    <row r="128" spans="1:14" ht="81.75" hidden="1" customHeight="1" x14ac:dyDescent="0.25">
      <c r="A128" s="452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38">
        <v>0</v>
      </c>
      <c r="I128" s="38">
        <v>0</v>
      </c>
      <c r="J128" s="51" t="e">
        <f t="shared" si="1"/>
        <v>#DIV/0!</v>
      </c>
      <c r="K128" s="428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52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38">
        <v>0</v>
      </c>
      <c r="I129" s="38">
        <v>0</v>
      </c>
      <c r="J129" s="51" t="e">
        <f t="shared" si="1"/>
        <v>#DIV/0!</v>
      </c>
      <c r="K129" s="469"/>
      <c r="L129" s="432"/>
      <c r="M129" s="439"/>
      <c r="N129" s="435"/>
    </row>
    <row r="130" spans="1:14" ht="81.75" hidden="1" customHeight="1" x14ac:dyDescent="0.25">
      <c r="A130" s="452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51" t="e">
        <f t="shared" si="1"/>
        <v>#DIV/0!</v>
      </c>
      <c r="K130" s="470"/>
      <c r="L130" s="432"/>
      <c r="M130" s="439"/>
      <c r="N130" s="435"/>
    </row>
    <row r="131" spans="1:14" ht="31.5" hidden="1" customHeight="1" x14ac:dyDescent="0.25">
      <c r="A131" s="452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11">
        <v>0</v>
      </c>
      <c r="I131" s="11">
        <v>0</v>
      </c>
      <c r="J131" s="51" t="e">
        <f t="shared" si="1"/>
        <v>#DIV/0!</v>
      </c>
      <c r="K131" s="51" t="e">
        <f>J131</f>
        <v>#DIV/0!</v>
      </c>
      <c r="L131" s="433"/>
      <c r="M131" s="439"/>
      <c r="N131" s="435"/>
    </row>
    <row r="132" spans="1:14" ht="81.75" customHeight="1" x14ac:dyDescent="0.25">
      <c r="A132" s="452"/>
      <c r="B132" s="12" t="s">
        <v>256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38">
        <v>100</v>
      </c>
      <c r="I132" s="38">
        <v>100</v>
      </c>
      <c r="J132" s="51">
        <f t="shared" ref="J132:J157" si="2">IF(I132/H132*100&gt;100,100,I132/H132*100)</f>
        <v>100</v>
      </c>
      <c r="K132" s="428">
        <f>(J132+J133)/2</f>
        <v>100</v>
      </c>
      <c r="L132" s="431">
        <f>(K132+K135)/2</f>
        <v>100</v>
      </c>
      <c r="M132" s="439"/>
      <c r="N132" s="435"/>
    </row>
    <row r="133" spans="1:14" ht="81.75" customHeight="1" x14ac:dyDescent="0.25">
      <c r="A133" s="452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38">
        <v>100</v>
      </c>
      <c r="I133" s="38">
        <v>100</v>
      </c>
      <c r="J133" s="51">
        <f t="shared" si="2"/>
        <v>100</v>
      </c>
      <c r="K133" s="469"/>
      <c r="L133" s="432"/>
      <c r="M133" s="439"/>
      <c r="N133" s="435"/>
    </row>
    <row r="134" spans="1:14" ht="81.75" customHeight="1" x14ac:dyDescent="0.25">
      <c r="A134" s="452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/>
      <c r="I134" s="38"/>
      <c r="J134" s="51"/>
      <c r="K134" s="470"/>
      <c r="L134" s="432"/>
      <c r="M134" s="439"/>
      <c r="N134" s="435"/>
    </row>
    <row r="135" spans="1:14" ht="31.5" customHeight="1" x14ac:dyDescent="0.25">
      <c r="A135" s="452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11">
        <v>1.4444444444444444</v>
      </c>
      <c r="I135" s="11">
        <v>1.4444444444444444</v>
      </c>
      <c r="J135" s="51">
        <f t="shared" si="2"/>
        <v>100</v>
      </c>
      <c r="K135" s="51">
        <f>J135</f>
        <v>100</v>
      </c>
      <c r="L135" s="433"/>
      <c r="M135" s="439"/>
      <c r="N135" s="435"/>
    </row>
    <row r="136" spans="1:14" ht="81.75" customHeight="1" x14ac:dyDescent="0.25">
      <c r="A136" s="452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38">
        <v>100</v>
      </c>
      <c r="I136" s="38">
        <v>100</v>
      </c>
      <c r="J136" s="51">
        <f t="shared" si="2"/>
        <v>100</v>
      </c>
      <c r="K136" s="428">
        <f>(J136+J137)/2</f>
        <v>100</v>
      </c>
      <c r="L136" s="431">
        <f>(K136+K139)/2</f>
        <v>100</v>
      </c>
      <c r="M136" s="439"/>
      <c r="N136" s="435"/>
    </row>
    <row r="137" spans="1:14" ht="81.75" customHeight="1" x14ac:dyDescent="0.25">
      <c r="A137" s="452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38">
        <v>100</v>
      </c>
      <c r="I137" s="38">
        <v>100</v>
      </c>
      <c r="J137" s="51">
        <f t="shared" si="2"/>
        <v>100</v>
      </c>
      <c r="K137" s="469"/>
      <c r="L137" s="432"/>
      <c r="M137" s="439"/>
      <c r="N137" s="435"/>
    </row>
    <row r="138" spans="1:14" ht="81.75" customHeight="1" x14ac:dyDescent="0.25">
      <c r="A138" s="452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/>
      <c r="I138" s="38"/>
      <c r="J138" s="51"/>
      <c r="K138" s="470"/>
      <c r="L138" s="432"/>
      <c r="M138" s="439"/>
      <c r="N138" s="435"/>
    </row>
    <row r="139" spans="1:14" ht="31.5" customHeight="1" x14ac:dyDescent="0.25">
      <c r="A139" s="452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11">
        <v>0.88888888888888884</v>
      </c>
      <c r="I139" s="11">
        <v>0.88888888888888884</v>
      </c>
      <c r="J139" s="51">
        <f t="shared" si="2"/>
        <v>100</v>
      </c>
      <c r="K139" s="51">
        <f>J139</f>
        <v>100</v>
      </c>
      <c r="L139" s="433"/>
      <c r="M139" s="439"/>
      <c r="N139" s="435"/>
    </row>
    <row r="140" spans="1:14" ht="81.75" hidden="1" customHeight="1" x14ac:dyDescent="0.25">
      <c r="A140" s="452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38">
        <v>0</v>
      </c>
      <c r="I140" s="38">
        <v>0</v>
      </c>
      <c r="J140" s="51" t="e">
        <f t="shared" si="2"/>
        <v>#DIV/0!</v>
      </c>
      <c r="K140" s="428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52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38">
        <v>0</v>
      </c>
      <c r="I141" s="38">
        <v>0</v>
      </c>
      <c r="J141" s="51" t="e">
        <f t="shared" si="2"/>
        <v>#DIV/0!</v>
      </c>
      <c r="K141" s="469"/>
      <c r="L141" s="432"/>
      <c r="M141" s="439"/>
      <c r="N141" s="435"/>
    </row>
    <row r="142" spans="1:14" ht="81.75" hidden="1" customHeight="1" x14ac:dyDescent="0.25">
      <c r="A142" s="452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51" t="e">
        <f t="shared" si="2"/>
        <v>#DIV/0!</v>
      </c>
      <c r="K142" s="470"/>
      <c r="L142" s="432"/>
      <c r="M142" s="439"/>
      <c r="N142" s="435"/>
    </row>
    <row r="143" spans="1:14" ht="31.5" hidden="1" customHeight="1" x14ac:dyDescent="0.25">
      <c r="A143" s="452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11">
        <v>0</v>
      </c>
      <c r="I143" s="11">
        <v>0</v>
      </c>
      <c r="J143" s="51" t="e">
        <f t="shared" si="2"/>
        <v>#DIV/0!</v>
      </c>
      <c r="K143" s="51" t="e">
        <f>J143</f>
        <v>#DIV/0!</v>
      </c>
      <c r="L143" s="433"/>
      <c r="M143" s="439"/>
      <c r="N143" s="435"/>
    </row>
    <row r="144" spans="1:14" ht="81.75" customHeight="1" x14ac:dyDescent="0.25">
      <c r="A144" s="452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38">
        <v>100</v>
      </c>
      <c r="I144" s="38">
        <v>100</v>
      </c>
      <c r="J144" s="51">
        <f t="shared" si="2"/>
        <v>100</v>
      </c>
      <c r="K144" s="428">
        <f>(J144+J145)/2</f>
        <v>100</v>
      </c>
      <c r="L144" s="431">
        <f>(K144+K147)/2</f>
        <v>100</v>
      </c>
      <c r="M144" s="439"/>
      <c r="N144" s="435"/>
    </row>
    <row r="145" spans="1:14" ht="81.75" customHeight="1" x14ac:dyDescent="0.25">
      <c r="A145" s="452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38">
        <v>100</v>
      </c>
      <c r="I145" s="38">
        <v>100</v>
      </c>
      <c r="J145" s="51">
        <f t="shared" si="2"/>
        <v>100</v>
      </c>
      <c r="K145" s="469"/>
      <c r="L145" s="432"/>
      <c r="M145" s="439"/>
      <c r="N145" s="435"/>
    </row>
    <row r="146" spans="1:14" ht="81.75" customHeight="1" x14ac:dyDescent="0.25">
      <c r="A146" s="452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/>
      <c r="I146" s="38"/>
      <c r="J146" s="51"/>
      <c r="K146" s="470"/>
      <c r="L146" s="432"/>
      <c r="M146" s="439"/>
      <c r="N146" s="435"/>
    </row>
    <row r="147" spans="1:14" ht="31.5" customHeight="1" x14ac:dyDescent="0.25">
      <c r="A147" s="452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11">
        <v>1.3333333333333333</v>
      </c>
      <c r="I147" s="11">
        <v>1.3333333333333333</v>
      </c>
      <c r="J147" s="51">
        <f t="shared" si="2"/>
        <v>100</v>
      </c>
      <c r="K147" s="51">
        <f>J147</f>
        <v>100</v>
      </c>
      <c r="L147" s="433"/>
      <c r="M147" s="439"/>
      <c r="N147" s="435"/>
    </row>
    <row r="148" spans="1:14" ht="81.75" hidden="1" customHeight="1" x14ac:dyDescent="0.25">
      <c r="A148" s="452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51" t="e">
        <f t="shared" si="2"/>
        <v>#DIV/0!</v>
      </c>
      <c r="K148" s="428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52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51" t="e">
        <f t="shared" si="2"/>
        <v>#DIV/0!</v>
      </c>
      <c r="K149" s="469"/>
      <c r="L149" s="432"/>
      <c r="M149" s="439"/>
      <c r="N149" s="435"/>
    </row>
    <row r="150" spans="1:14" ht="81.75" hidden="1" customHeight="1" x14ac:dyDescent="0.25">
      <c r="A150" s="452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51" t="e">
        <f t="shared" si="2"/>
        <v>#DIV/0!</v>
      </c>
      <c r="K150" s="470"/>
      <c r="L150" s="432"/>
      <c r="M150" s="439"/>
      <c r="N150" s="435"/>
    </row>
    <row r="151" spans="1:14" ht="81.75" hidden="1" customHeight="1" x14ac:dyDescent="0.25">
      <c r="A151" s="452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11">
        <v>0</v>
      </c>
      <c r="I151" s="11">
        <v>0</v>
      </c>
      <c r="J151" s="51" t="e">
        <f t="shared" si="2"/>
        <v>#DIV/0!</v>
      </c>
      <c r="K151" s="51" t="e">
        <f>J151</f>
        <v>#DIV/0!</v>
      </c>
      <c r="L151" s="433"/>
      <c r="M151" s="439"/>
      <c r="N151" s="435"/>
    </row>
    <row r="152" spans="1:14" ht="81.75" hidden="1" customHeight="1" x14ac:dyDescent="0.25">
      <c r="A152" s="452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51" t="e">
        <f t="shared" si="2"/>
        <v>#DIV/0!</v>
      </c>
      <c r="K152" s="428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52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51" t="e">
        <f t="shared" si="2"/>
        <v>#DIV/0!</v>
      </c>
      <c r="K153" s="469"/>
      <c r="L153" s="432"/>
      <c r="M153" s="439"/>
      <c r="N153" s="435"/>
    </row>
    <row r="154" spans="1:14" ht="81.75" hidden="1" customHeight="1" x14ac:dyDescent="0.25">
      <c r="A154" s="452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51" t="e">
        <f t="shared" si="2"/>
        <v>#DIV/0!</v>
      </c>
      <c r="K154" s="470"/>
      <c r="L154" s="432"/>
      <c r="M154" s="439"/>
      <c r="N154" s="435"/>
    </row>
    <row r="155" spans="1:14" ht="81.75" hidden="1" customHeight="1" x14ac:dyDescent="0.25">
      <c r="A155" s="452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11">
        <v>0</v>
      </c>
      <c r="I155" s="11">
        <v>0</v>
      </c>
      <c r="J155" s="51" t="e">
        <f t="shared" si="2"/>
        <v>#DIV/0!</v>
      </c>
      <c r="K155" s="51" t="e">
        <f>J155</f>
        <v>#DIV/0!</v>
      </c>
      <c r="L155" s="433"/>
      <c r="M155" s="439"/>
      <c r="N155" s="435"/>
    </row>
    <row r="156" spans="1:14" ht="81.75" hidden="1" customHeight="1" x14ac:dyDescent="0.25">
      <c r="A156" s="452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51" t="e">
        <f t="shared" si="2"/>
        <v>#DIV/0!</v>
      </c>
      <c r="K156" s="428" t="e">
        <f>(J156+J157+J158)/3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52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51" t="e">
        <f t="shared" si="2"/>
        <v>#DIV/0!</v>
      </c>
      <c r="K157" s="469"/>
      <c r="L157" s="432"/>
      <c r="M157" s="439"/>
      <c r="N157" s="435"/>
    </row>
    <row r="158" spans="1:14" ht="81.75" hidden="1" customHeight="1" x14ac:dyDescent="0.25">
      <c r="A158" s="452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51" t="e">
        <f>IF(I158/H158*100&gt;100,100,I158/H158*100)</f>
        <v>#DIV/0!</v>
      </c>
      <c r="K158" s="470"/>
      <c r="L158" s="432"/>
      <c r="M158" s="439"/>
      <c r="N158" s="435"/>
    </row>
    <row r="159" spans="1:14" ht="81.75" hidden="1" customHeight="1" x14ac:dyDescent="0.25">
      <c r="A159" s="452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11">
        <v>0</v>
      </c>
      <c r="I159" s="11">
        <v>0</v>
      </c>
      <c r="J159" s="51" t="e">
        <f t="shared" ref="J159:J189" si="3">IF(I159/H159*100&gt;100,100,I159/H159*100)</f>
        <v>#DIV/0!</v>
      </c>
      <c r="K159" s="51" t="e">
        <f>J159</f>
        <v>#DIV/0!</v>
      </c>
      <c r="L159" s="433"/>
      <c r="M159" s="439"/>
      <c r="N159" s="435"/>
    </row>
    <row r="160" spans="1:14" ht="79.5" hidden="1" customHeight="1" x14ac:dyDescent="0.25">
      <c r="A160" s="452"/>
      <c r="B160" s="12" t="s">
        <v>333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51" t="e">
        <f t="shared" si="3"/>
        <v>#DIV/0!</v>
      </c>
      <c r="K160" s="428" t="e">
        <f>(J160+J161+J162)/2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52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51" t="e">
        <f t="shared" si="3"/>
        <v>#DIV/0!</v>
      </c>
      <c r="K161" s="469"/>
      <c r="L161" s="432"/>
      <c r="M161" s="439"/>
      <c r="N161" s="435"/>
    </row>
    <row r="162" spans="1:14" ht="81.75" hidden="1" customHeight="1" x14ac:dyDescent="0.25">
      <c r="A162" s="452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51">
        <v>0</v>
      </c>
      <c r="K162" s="470"/>
      <c r="L162" s="432"/>
      <c r="M162" s="439"/>
      <c r="N162" s="435"/>
    </row>
    <row r="163" spans="1:14" ht="81.75" hidden="1" customHeight="1" x14ac:dyDescent="0.25">
      <c r="A163" s="452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11">
        <v>0</v>
      </c>
      <c r="I163" s="11">
        <v>0</v>
      </c>
      <c r="J163" s="51" t="e">
        <f t="shared" si="3"/>
        <v>#DIV/0!</v>
      </c>
      <c r="K163" s="51" t="e">
        <f>J163</f>
        <v>#DIV/0!</v>
      </c>
      <c r="L163" s="433"/>
      <c r="M163" s="439"/>
      <c r="N163" s="435"/>
    </row>
    <row r="164" spans="1:14" ht="81.75" hidden="1" customHeight="1" x14ac:dyDescent="0.25">
      <c r="A164" s="452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51" t="e">
        <f t="shared" si="3"/>
        <v>#DIV/0!</v>
      </c>
      <c r="K164" s="428" t="e">
        <f>(J164+J165+J166)/3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52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51" t="e">
        <f t="shared" si="3"/>
        <v>#DIV/0!</v>
      </c>
      <c r="K165" s="469"/>
      <c r="L165" s="432"/>
      <c r="M165" s="439"/>
      <c r="N165" s="435"/>
    </row>
    <row r="166" spans="1:14" ht="81.75" hidden="1" customHeight="1" x14ac:dyDescent="0.25">
      <c r="A166" s="452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51" t="e">
        <f t="shared" si="3"/>
        <v>#DIV/0!</v>
      </c>
      <c r="K166" s="470"/>
      <c r="L166" s="432"/>
      <c r="M166" s="439"/>
      <c r="N166" s="435"/>
    </row>
    <row r="167" spans="1:14" ht="81.75" hidden="1" customHeight="1" x14ac:dyDescent="0.25">
      <c r="A167" s="452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11">
        <v>0</v>
      </c>
      <c r="I167" s="11">
        <v>0</v>
      </c>
      <c r="J167" s="51" t="e">
        <f t="shared" si="3"/>
        <v>#DIV/0!</v>
      </c>
      <c r="K167" s="51" t="e">
        <f>J167</f>
        <v>#DIV/0!</v>
      </c>
      <c r="L167" s="433"/>
      <c r="M167" s="439"/>
      <c r="N167" s="435"/>
    </row>
    <row r="168" spans="1:14" ht="81.75" hidden="1" customHeight="1" x14ac:dyDescent="0.25">
      <c r="A168" s="452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51" t="e">
        <f t="shared" si="3"/>
        <v>#DIV/0!</v>
      </c>
      <c r="K168" s="428" t="e">
        <f>(J168+J169+J170)/3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52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51" t="e">
        <f t="shared" si="3"/>
        <v>#DIV/0!</v>
      </c>
      <c r="K169" s="469"/>
      <c r="L169" s="432"/>
      <c r="M169" s="439"/>
      <c r="N169" s="435"/>
    </row>
    <row r="170" spans="1:14" ht="81.75" hidden="1" customHeight="1" x14ac:dyDescent="0.25">
      <c r="A170" s="452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51" t="e">
        <f>IF(I170/H170*100&gt;100,100,I170/H170*100)</f>
        <v>#DIV/0!</v>
      </c>
      <c r="K170" s="470"/>
      <c r="L170" s="432"/>
      <c r="M170" s="439"/>
      <c r="N170" s="435"/>
    </row>
    <row r="171" spans="1:14" ht="81.75" hidden="1" customHeight="1" x14ac:dyDescent="0.25">
      <c r="A171" s="452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11">
        <v>0</v>
      </c>
      <c r="I171" s="11">
        <v>0</v>
      </c>
      <c r="J171" s="51" t="e">
        <f t="shared" si="3"/>
        <v>#DIV/0!</v>
      </c>
      <c r="K171" s="51" t="e">
        <f>J171</f>
        <v>#DIV/0!</v>
      </c>
      <c r="L171" s="433"/>
      <c r="M171" s="439"/>
      <c r="N171" s="435"/>
    </row>
    <row r="172" spans="1:14" ht="81.75" hidden="1" customHeight="1" x14ac:dyDescent="0.25">
      <c r="A172" s="452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51" t="e">
        <f t="shared" si="3"/>
        <v>#DIV/0!</v>
      </c>
      <c r="K172" s="428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52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51" t="e">
        <f t="shared" si="3"/>
        <v>#DIV/0!</v>
      </c>
      <c r="K173" s="469"/>
      <c r="L173" s="432"/>
      <c r="M173" s="439"/>
      <c r="N173" s="435"/>
    </row>
    <row r="174" spans="1:14" ht="81.75" hidden="1" customHeight="1" x14ac:dyDescent="0.25">
      <c r="A174" s="452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51" t="e">
        <f t="shared" si="3"/>
        <v>#DIV/0!</v>
      </c>
      <c r="K174" s="470"/>
      <c r="L174" s="432"/>
      <c r="M174" s="439"/>
      <c r="N174" s="435"/>
    </row>
    <row r="175" spans="1:14" ht="81.75" hidden="1" customHeight="1" x14ac:dyDescent="0.25">
      <c r="A175" s="452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11">
        <v>0</v>
      </c>
      <c r="I175" s="11">
        <v>0</v>
      </c>
      <c r="J175" s="51" t="e">
        <f t="shared" si="3"/>
        <v>#DIV/0!</v>
      </c>
      <c r="K175" s="51" t="e">
        <f>J175</f>
        <v>#DIV/0!</v>
      </c>
      <c r="L175" s="433"/>
      <c r="M175" s="439"/>
      <c r="N175" s="435"/>
    </row>
    <row r="176" spans="1:14" ht="81.75" hidden="1" customHeight="1" x14ac:dyDescent="0.25">
      <c r="A176" s="452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51" t="e">
        <f t="shared" si="3"/>
        <v>#DIV/0!</v>
      </c>
      <c r="K176" s="428" t="e">
        <f>(J176+J177+J178)/3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52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51" t="e">
        <f t="shared" si="3"/>
        <v>#DIV/0!</v>
      </c>
      <c r="K177" s="469"/>
      <c r="L177" s="432"/>
      <c r="M177" s="439"/>
      <c r="N177" s="435"/>
    </row>
    <row r="178" spans="1:14" ht="81.75" hidden="1" customHeight="1" x14ac:dyDescent="0.25">
      <c r="A178" s="452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51" t="e">
        <f t="shared" si="3"/>
        <v>#DIV/0!</v>
      </c>
      <c r="K178" s="470"/>
      <c r="L178" s="432"/>
      <c r="M178" s="439"/>
      <c r="N178" s="435"/>
    </row>
    <row r="179" spans="1:14" ht="81.75" hidden="1" customHeight="1" x14ac:dyDescent="0.25">
      <c r="A179" s="452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11">
        <v>0</v>
      </c>
      <c r="I179" s="11">
        <v>0</v>
      </c>
      <c r="J179" s="51" t="e">
        <f t="shared" si="3"/>
        <v>#DIV/0!</v>
      </c>
      <c r="K179" s="51" t="e">
        <f>J179</f>
        <v>#DIV/0!</v>
      </c>
      <c r="L179" s="433"/>
      <c r="M179" s="439"/>
      <c r="N179" s="435"/>
    </row>
    <row r="180" spans="1:14" ht="81.75" hidden="1" customHeight="1" x14ac:dyDescent="0.25">
      <c r="A180" s="452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51" t="e">
        <f t="shared" si="3"/>
        <v>#DIV/0!</v>
      </c>
      <c r="K180" s="428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52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51" t="e">
        <f t="shared" si="3"/>
        <v>#DIV/0!</v>
      </c>
      <c r="K181" s="469"/>
      <c r="L181" s="28"/>
      <c r="M181" s="439"/>
      <c r="N181" s="435"/>
    </row>
    <row r="182" spans="1:14" ht="81.75" hidden="1" customHeight="1" x14ac:dyDescent="0.25">
      <c r="A182" s="452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51" t="e">
        <f t="shared" si="3"/>
        <v>#DIV/0!</v>
      </c>
      <c r="K182" s="470"/>
      <c r="L182" s="28"/>
      <c r="M182" s="439"/>
      <c r="N182" s="435"/>
    </row>
    <row r="183" spans="1:14" ht="81.75" hidden="1" customHeight="1" x14ac:dyDescent="0.25">
      <c r="A183" s="452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11">
        <v>0</v>
      </c>
      <c r="I183" s="11">
        <v>0</v>
      </c>
      <c r="J183" s="51" t="e">
        <f t="shared" si="3"/>
        <v>#DIV/0!</v>
      </c>
      <c r="K183" s="51" t="e">
        <f>J183</f>
        <v>#DIV/0!</v>
      </c>
      <c r="L183" s="251" t="e">
        <f>(K180+K183)/2</f>
        <v>#DIV/0!</v>
      </c>
      <c r="M183" s="439"/>
      <c r="N183" s="435"/>
    </row>
    <row r="184" spans="1:14" ht="81.75" customHeight="1" x14ac:dyDescent="0.25">
      <c r="A184" s="452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1.5355086372360844</v>
      </c>
      <c r="I184" s="38">
        <v>1.58</v>
      </c>
      <c r="J184" s="51">
        <f t="shared" si="3"/>
        <v>100</v>
      </c>
      <c r="K184" s="428">
        <f>(J184+J185+J186)/3</f>
        <v>100</v>
      </c>
      <c r="L184" s="431">
        <f>(K184+K187)/2</f>
        <v>96.124176353993676</v>
      </c>
      <c r="M184" s="439"/>
      <c r="N184" s="435"/>
    </row>
    <row r="185" spans="1:14" ht="81.75" customHeight="1" x14ac:dyDescent="0.25">
      <c r="A185" s="452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100</v>
      </c>
      <c r="I185" s="38">
        <v>100</v>
      </c>
      <c r="J185" s="51">
        <f t="shared" si="3"/>
        <v>100</v>
      </c>
      <c r="K185" s="469"/>
      <c r="L185" s="432"/>
      <c r="M185" s="439"/>
      <c r="N185" s="435"/>
    </row>
    <row r="186" spans="1:14" ht="81.75" customHeight="1" x14ac:dyDescent="0.25">
      <c r="A186" s="452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>
        <v>40</v>
      </c>
      <c r="I186" s="38">
        <v>40</v>
      </c>
      <c r="J186" s="51">
        <f>IF(I186/H186*100&gt;100,100,I186/H186*100)</f>
        <v>100</v>
      </c>
      <c r="K186" s="470"/>
      <c r="L186" s="432"/>
      <c r="M186" s="439"/>
      <c r="N186" s="435"/>
    </row>
    <row r="187" spans="1:14" ht="81.75" customHeight="1" x14ac:dyDescent="0.25">
      <c r="A187" s="452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11">
        <v>1866.7</v>
      </c>
      <c r="I187" s="11">
        <v>1722</v>
      </c>
      <c r="J187" s="51">
        <f t="shared" si="3"/>
        <v>92.248352707987351</v>
      </c>
      <c r="K187" s="51">
        <f>J187</f>
        <v>92.248352707987351</v>
      </c>
      <c r="L187" s="433"/>
      <c r="M187" s="439"/>
      <c r="N187" s="435"/>
    </row>
    <row r="188" spans="1:14" ht="81.75" customHeight="1" x14ac:dyDescent="0.25">
      <c r="A188" s="452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1.7801374141161774</v>
      </c>
      <c r="I188" s="38">
        <v>1.78</v>
      </c>
      <c r="J188" s="51">
        <f t="shared" si="3"/>
        <v>99.992280701754382</v>
      </c>
      <c r="K188" s="428">
        <f>(J188+J189+J190)/3</f>
        <v>99.997426900584799</v>
      </c>
      <c r="L188" s="431">
        <f>(K188+K191)/2</f>
        <v>99.020239869079091</v>
      </c>
      <c r="M188" s="439"/>
      <c r="N188" s="435"/>
    </row>
    <row r="189" spans="1:14" ht="81.75" customHeight="1" x14ac:dyDescent="0.25">
      <c r="A189" s="452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>
        <v>100</v>
      </c>
      <c r="I189" s="38">
        <v>100</v>
      </c>
      <c r="J189" s="51">
        <f t="shared" si="3"/>
        <v>100</v>
      </c>
      <c r="K189" s="469"/>
      <c r="L189" s="432"/>
      <c r="M189" s="439"/>
      <c r="N189" s="435"/>
    </row>
    <row r="190" spans="1:14" ht="81.75" customHeight="1" x14ac:dyDescent="0.25">
      <c r="A190" s="452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>
        <v>35</v>
      </c>
      <c r="I190" s="38">
        <v>41.82</v>
      </c>
      <c r="J190" s="51">
        <f>IF(I190/H190*100&gt;100,100,I190/H190*100)</f>
        <v>100</v>
      </c>
      <c r="K190" s="470"/>
      <c r="L190" s="432"/>
      <c r="M190" s="439"/>
      <c r="N190" s="435"/>
    </row>
    <row r="191" spans="1:14" ht="81.75" customHeight="1" x14ac:dyDescent="0.25">
      <c r="A191" s="452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11">
        <v>5110</v>
      </c>
      <c r="I191" s="11">
        <v>5010</v>
      </c>
      <c r="J191" s="51">
        <f t="shared" ref="J191:J211" si="4">IF(I191/H191*100&gt;100,100,I191/H191*100)</f>
        <v>98.043052837573384</v>
      </c>
      <c r="K191" s="51">
        <f>J191</f>
        <v>98.043052837573384</v>
      </c>
      <c r="L191" s="433"/>
      <c r="M191" s="439"/>
      <c r="N191" s="435"/>
    </row>
    <row r="192" spans="1:14" ht="81.75" customHeight="1" x14ac:dyDescent="0.25">
      <c r="A192" s="452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12.866958151155531</v>
      </c>
      <c r="I192" s="38">
        <v>12.87</v>
      </c>
      <c r="J192" s="51">
        <f t="shared" si="4"/>
        <v>100</v>
      </c>
      <c r="K192" s="428">
        <f>(J192+J193+J194)/3</f>
        <v>98.04</v>
      </c>
      <c r="L192" s="431">
        <f>(K192+K195)/2</f>
        <v>98.710872086325423</v>
      </c>
      <c r="M192" s="439"/>
      <c r="N192" s="435"/>
    </row>
    <row r="193" spans="1:14" ht="81.75" customHeight="1" x14ac:dyDescent="0.25">
      <c r="A193" s="452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100</v>
      </c>
      <c r="I193" s="38">
        <v>94.12</v>
      </c>
      <c r="J193" s="51">
        <f t="shared" si="4"/>
        <v>94.12</v>
      </c>
      <c r="K193" s="469"/>
      <c r="L193" s="432"/>
      <c r="M193" s="439"/>
      <c r="N193" s="435"/>
    </row>
    <row r="194" spans="1:14" ht="81.75" customHeight="1" x14ac:dyDescent="0.25">
      <c r="A194" s="452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50</v>
      </c>
      <c r="I194" s="38">
        <v>55.83</v>
      </c>
      <c r="J194" s="51">
        <f>IF(I194/H194*100&gt;100,100,I194/H194*100)</f>
        <v>100</v>
      </c>
      <c r="K194" s="470"/>
      <c r="L194" s="432"/>
      <c r="M194" s="439"/>
      <c r="N194" s="435"/>
    </row>
    <row r="195" spans="1:14" ht="81.75" customHeight="1" x14ac:dyDescent="0.25">
      <c r="A195" s="452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11">
        <v>41665.599999999999</v>
      </c>
      <c r="I195" s="11">
        <v>41408</v>
      </c>
      <c r="J195" s="51">
        <f t="shared" si="4"/>
        <v>99.381744172650826</v>
      </c>
      <c r="K195" s="51">
        <f>J195</f>
        <v>99.381744172650826</v>
      </c>
      <c r="L195" s="433"/>
      <c r="M195" s="439"/>
      <c r="N195" s="435"/>
    </row>
    <row r="196" spans="1:14" ht="81.75" customHeight="1" x14ac:dyDescent="0.25">
      <c r="A196" s="452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4.1744742869040188</v>
      </c>
      <c r="I196" s="38">
        <v>4.17</v>
      </c>
      <c r="J196" s="51">
        <f t="shared" si="4"/>
        <v>99.892817955112207</v>
      </c>
      <c r="K196" s="428">
        <f>(J196+J197+J198)/3</f>
        <v>96.389272651704076</v>
      </c>
      <c r="L196" s="431">
        <f>(K196+K199)/2</f>
        <v>97.956060989949947</v>
      </c>
      <c r="M196" s="439"/>
      <c r="N196" s="435"/>
    </row>
    <row r="197" spans="1:14" ht="81.75" customHeight="1" x14ac:dyDescent="0.25">
      <c r="A197" s="452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100</v>
      </c>
      <c r="I197" s="38">
        <v>100</v>
      </c>
      <c r="J197" s="51">
        <f t="shared" si="4"/>
        <v>100</v>
      </c>
      <c r="K197" s="469"/>
      <c r="L197" s="432"/>
      <c r="M197" s="439"/>
      <c r="N197" s="435"/>
    </row>
    <row r="198" spans="1:14" ht="81.75" customHeight="1" x14ac:dyDescent="0.25">
      <c r="A198" s="452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>
        <v>40</v>
      </c>
      <c r="I198" s="38">
        <v>35.71</v>
      </c>
      <c r="J198" s="51">
        <f>IF(I198/H198*100&gt;100,100,I198/H198*100)</f>
        <v>89.275000000000006</v>
      </c>
      <c r="K198" s="470"/>
      <c r="L198" s="432"/>
      <c r="M198" s="439"/>
      <c r="N198" s="435"/>
    </row>
    <row r="199" spans="1:14" ht="81.75" customHeight="1" x14ac:dyDescent="0.25">
      <c r="A199" s="452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11">
        <v>15026.7</v>
      </c>
      <c r="I199" s="11">
        <v>14955</v>
      </c>
      <c r="J199" s="51">
        <f t="shared" si="4"/>
        <v>99.522849328195804</v>
      </c>
      <c r="K199" s="51">
        <f>J199</f>
        <v>99.522849328195804</v>
      </c>
      <c r="L199" s="433"/>
      <c r="M199" s="439"/>
      <c r="N199" s="435"/>
    </row>
    <row r="200" spans="1:14" ht="81.75" customHeight="1" x14ac:dyDescent="0.25">
      <c r="A200" s="452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1.1242973141786385</v>
      </c>
      <c r="I200" s="38">
        <v>1.1200000000000001</v>
      </c>
      <c r="J200" s="51">
        <f t="shared" si="4"/>
        <v>99.617777777777775</v>
      </c>
      <c r="K200" s="428">
        <f>(J200+J201+J202)/3</f>
        <v>83.205925925925925</v>
      </c>
      <c r="L200" s="431">
        <f>(K200+K203)/2</f>
        <v>91.007724867724875</v>
      </c>
      <c r="M200" s="439"/>
      <c r="N200" s="435"/>
    </row>
    <row r="201" spans="1:14" ht="81.75" customHeight="1" x14ac:dyDescent="0.25">
      <c r="A201" s="452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38">
        <v>100</v>
      </c>
      <c r="I201" s="38">
        <v>100</v>
      </c>
      <c r="J201" s="51">
        <f t="shared" si="4"/>
        <v>100</v>
      </c>
      <c r="K201" s="469"/>
      <c r="L201" s="432"/>
      <c r="M201" s="439"/>
      <c r="N201" s="435"/>
    </row>
    <row r="202" spans="1:14" ht="81.75" customHeight="1" x14ac:dyDescent="0.25">
      <c r="A202" s="452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38">
        <v>40</v>
      </c>
      <c r="I202" s="38">
        <v>20</v>
      </c>
      <c r="J202" s="51">
        <f>IF(I202/H202*100&gt;100,100,I202/H202*100)</f>
        <v>50</v>
      </c>
      <c r="K202" s="470"/>
      <c r="L202" s="432"/>
      <c r="M202" s="439"/>
      <c r="N202" s="435"/>
    </row>
    <row r="203" spans="1:14" ht="81.75" customHeight="1" x14ac:dyDescent="0.25">
      <c r="A203" s="452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11">
        <v>3780</v>
      </c>
      <c r="I203" s="11">
        <v>3735</v>
      </c>
      <c r="J203" s="51">
        <f t="shared" si="4"/>
        <v>98.80952380952381</v>
      </c>
      <c r="K203" s="51">
        <f>J203</f>
        <v>98.80952380952381</v>
      </c>
      <c r="L203" s="433"/>
      <c r="M203" s="439"/>
      <c r="N203" s="435"/>
    </row>
    <row r="204" spans="1:14" ht="81.75" customHeight="1" x14ac:dyDescent="0.25">
      <c r="A204" s="452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5.2363106391838432</v>
      </c>
      <c r="I204" s="38">
        <v>5.24</v>
      </c>
      <c r="J204" s="51">
        <f t="shared" si="4"/>
        <v>100</v>
      </c>
      <c r="K204" s="428">
        <f>(J204+J205+J206)/3</f>
        <v>100</v>
      </c>
      <c r="L204" s="431">
        <f>(K204+K207)/2</f>
        <v>97.629510983641623</v>
      </c>
      <c r="M204" s="439"/>
      <c r="N204" s="435"/>
    </row>
    <row r="205" spans="1:14" ht="81.75" customHeight="1" x14ac:dyDescent="0.25">
      <c r="A205" s="452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100</v>
      </c>
      <c r="I205" s="38">
        <v>100</v>
      </c>
      <c r="J205" s="51">
        <f t="shared" si="4"/>
        <v>100</v>
      </c>
      <c r="K205" s="469"/>
      <c r="L205" s="432"/>
      <c r="M205" s="439"/>
      <c r="N205" s="435"/>
    </row>
    <row r="206" spans="1:14" ht="81.75" customHeight="1" x14ac:dyDescent="0.25">
      <c r="A206" s="452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>
        <v>25.041237113402058</v>
      </c>
      <c r="I206" s="38">
        <v>90</v>
      </c>
      <c r="J206" s="51">
        <f>IF(I206/H206*100&gt;100,100,I206/H206*100)</f>
        <v>100</v>
      </c>
      <c r="K206" s="470"/>
      <c r="L206" s="432"/>
      <c r="M206" s="439"/>
      <c r="N206" s="435"/>
    </row>
    <row r="207" spans="1:14" ht="81.75" customHeight="1" x14ac:dyDescent="0.25">
      <c r="A207" s="452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11">
        <v>17293.900000000001</v>
      </c>
      <c r="I207" s="11">
        <v>16474</v>
      </c>
      <c r="J207" s="51">
        <f t="shared" si="4"/>
        <v>95.259021967283246</v>
      </c>
      <c r="K207" s="51">
        <f>J207</f>
        <v>95.259021967283246</v>
      </c>
      <c r="L207" s="433"/>
      <c r="M207" s="439"/>
      <c r="N207" s="435"/>
    </row>
    <row r="208" spans="1:14" ht="88.5" customHeight="1" x14ac:dyDescent="0.25">
      <c r="A208" s="452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2.7170518425983765</v>
      </c>
      <c r="I208" s="38">
        <v>2.72</v>
      </c>
      <c r="J208" s="51">
        <f t="shared" si="4"/>
        <v>100</v>
      </c>
      <c r="K208" s="428">
        <f>(J208+J209)/2</f>
        <v>100</v>
      </c>
      <c r="L208" s="431">
        <f>(K208+K211)/2</f>
        <v>98.222996515679455</v>
      </c>
      <c r="M208" s="439"/>
      <c r="N208" s="435"/>
    </row>
    <row r="209" spans="1:14" ht="72" customHeight="1" x14ac:dyDescent="0.25">
      <c r="A209" s="452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100</v>
      </c>
      <c r="I209" s="38">
        <v>100</v>
      </c>
      <c r="J209" s="51">
        <f t="shared" si="4"/>
        <v>100</v>
      </c>
      <c r="K209" s="469"/>
      <c r="L209" s="444"/>
      <c r="M209" s="439"/>
      <c r="N209" s="435"/>
    </row>
    <row r="210" spans="1:14" ht="81.75" customHeight="1" x14ac:dyDescent="0.25">
      <c r="A210" s="452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/>
      <c r="I210" s="38"/>
      <c r="J210" s="51"/>
      <c r="K210" s="470"/>
      <c r="L210" s="444"/>
      <c r="M210" s="439"/>
      <c r="N210" s="435"/>
    </row>
    <row r="211" spans="1:14" ht="60" customHeight="1" x14ac:dyDescent="0.25">
      <c r="A211" s="452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11">
        <v>8610</v>
      </c>
      <c r="I211" s="11">
        <v>8304</v>
      </c>
      <c r="J211" s="51">
        <f t="shared" si="4"/>
        <v>96.445993031358896</v>
      </c>
      <c r="K211" s="51">
        <f>J211</f>
        <v>96.445993031358896</v>
      </c>
      <c r="L211" s="445"/>
      <c r="M211" s="439"/>
      <c r="N211" s="435"/>
    </row>
    <row r="212" spans="1:14" ht="88.5" hidden="1" customHeight="1" x14ac:dyDescent="0.25">
      <c r="A212" s="452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51" t="e">
        <f>IF(I212/H212*100&gt;100,100,I212/H212*100)</f>
        <v>#DIV/0!</v>
      </c>
      <c r="K212" s="428" t="e">
        <f>(J212+J213+J214)/3</f>
        <v>#DIV/0!</v>
      </c>
      <c r="L212" s="28"/>
      <c r="M212" s="439"/>
      <c r="N212" s="435"/>
    </row>
    <row r="213" spans="1:14" ht="72" hidden="1" customHeight="1" x14ac:dyDescent="0.25">
      <c r="A213" s="452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51" t="e">
        <f>IF(I213/H213*100&gt;100,100,I213/H213*100)</f>
        <v>#DIV/0!</v>
      </c>
      <c r="K213" s="469"/>
      <c r="L213" s="28"/>
      <c r="M213" s="439"/>
      <c r="N213" s="435"/>
    </row>
    <row r="214" spans="1:14" ht="81.75" hidden="1" customHeight="1" x14ac:dyDescent="0.25">
      <c r="A214" s="452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51" t="e">
        <f>IF(I214/H214*100&gt;100,100,I214/H214*100)</f>
        <v>#DIV/0!</v>
      </c>
      <c r="K214" s="470"/>
      <c r="L214" s="28"/>
      <c r="M214" s="439"/>
      <c r="N214" s="435"/>
    </row>
    <row r="215" spans="1:14" ht="60" hidden="1" customHeight="1" x14ac:dyDescent="0.25">
      <c r="A215" s="453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11">
        <v>0</v>
      </c>
      <c r="I215" s="11">
        <v>0</v>
      </c>
      <c r="J215" s="51" t="e">
        <f>IF(I215/H215*100&gt;100,100,I215/H215*100)</f>
        <v>#DIV/0!</v>
      </c>
      <c r="K215" s="51" t="e">
        <f>J215</f>
        <v>#DIV/0!</v>
      </c>
      <c r="L215" s="251" t="e">
        <f>(K212+K215)/2</f>
        <v>#DIV/0!</v>
      </c>
      <c r="M215" s="440"/>
      <c r="N215" s="436"/>
    </row>
    <row r="216" spans="1:14" x14ac:dyDescent="0.25">
      <c r="L216" s="23"/>
    </row>
    <row r="217" spans="1:14" x14ac:dyDescent="0.25">
      <c r="L217" s="23"/>
    </row>
    <row r="218" spans="1:14" x14ac:dyDescent="0.25">
      <c r="L218" s="23"/>
    </row>
    <row r="219" spans="1:14" x14ac:dyDescent="0.25">
      <c r="L219" s="23"/>
    </row>
    <row r="220" spans="1:14" x14ac:dyDescent="0.25">
      <c r="A220" s="32"/>
      <c r="B220" s="33"/>
      <c r="C220" s="25"/>
      <c r="D220" s="26"/>
      <c r="E220" s="2"/>
      <c r="H220" s="296"/>
      <c r="I220" s="296"/>
      <c r="J220" s="296"/>
      <c r="L220" s="23"/>
    </row>
    <row r="221" spans="1:14" x14ac:dyDescent="0.25">
      <c r="A221" s="32"/>
      <c r="D221" s="21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</row>
    <row r="223" spans="1:14" ht="15" customHeight="1" x14ac:dyDescent="0.25">
      <c r="A223" s="21"/>
      <c r="B223" s="22"/>
      <c r="C223" s="21"/>
      <c r="E223" s="21"/>
      <c r="L223" s="23"/>
    </row>
    <row r="224" spans="1:14" x14ac:dyDescent="0.25">
      <c r="B224" s="22"/>
      <c r="C224" s="21"/>
      <c r="E224" s="21"/>
      <c r="L224" s="23"/>
      <c r="N224" s="13"/>
    </row>
    <row r="225" spans="2:14" x14ac:dyDescent="0.25">
      <c r="B225" s="22"/>
      <c r="C225" s="21"/>
      <c r="E225" s="21"/>
      <c r="L225" s="23"/>
      <c r="N225" s="13"/>
    </row>
    <row r="226" spans="2:14" x14ac:dyDescent="0.25">
      <c r="B226" s="22" t="s">
        <v>367</v>
      </c>
      <c r="C226" s="21"/>
      <c r="E226" s="21"/>
      <c r="L226" s="23"/>
      <c r="N226" s="13"/>
    </row>
    <row r="227" spans="2:14" x14ac:dyDescent="0.25">
      <c r="L227" s="23"/>
    </row>
    <row r="228" spans="2:14" x14ac:dyDescent="0.25">
      <c r="L228" s="23"/>
    </row>
    <row r="229" spans="2:14" x14ac:dyDescent="0.25">
      <c r="L229" s="23"/>
    </row>
    <row r="230" spans="2:14" x14ac:dyDescent="0.25">
      <c r="L230" s="23"/>
    </row>
    <row r="231" spans="2:14" x14ac:dyDescent="0.25">
      <c r="L231" s="23"/>
    </row>
    <row r="232" spans="2:14" x14ac:dyDescent="0.25">
      <c r="L232" s="23"/>
    </row>
    <row r="233" spans="2:14" x14ac:dyDescent="0.25">
      <c r="L233" s="23"/>
    </row>
    <row r="234" spans="2:14" x14ac:dyDescent="0.25">
      <c r="L234" s="23"/>
    </row>
    <row r="235" spans="2:14" x14ac:dyDescent="0.25">
      <c r="L235" s="23"/>
    </row>
    <row r="236" spans="2:14" x14ac:dyDescent="0.25">
      <c r="L236" s="23"/>
    </row>
    <row r="237" spans="2:14" x14ac:dyDescent="0.25">
      <c r="L237" s="23"/>
    </row>
    <row r="238" spans="2:14" x14ac:dyDescent="0.25">
      <c r="L238" s="23"/>
    </row>
    <row r="239" spans="2:14" x14ac:dyDescent="0.25">
      <c r="L239" s="23"/>
    </row>
    <row r="240" spans="2:14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4">
    <mergeCell ref="L136:L139"/>
    <mergeCell ref="L188:L191"/>
    <mergeCell ref="C208:C211"/>
    <mergeCell ref="D208:D211"/>
    <mergeCell ref="D204:D207"/>
    <mergeCell ref="C212:C215"/>
    <mergeCell ref="D212:D215"/>
    <mergeCell ref="C204:C207"/>
    <mergeCell ref="L164:L167"/>
    <mergeCell ref="C164:C167"/>
    <mergeCell ref="C168:C171"/>
    <mergeCell ref="K168:K170"/>
    <mergeCell ref="L168:L171"/>
    <mergeCell ref="K192:K194"/>
    <mergeCell ref="K188:K190"/>
    <mergeCell ref="K212:K214"/>
    <mergeCell ref="K208:K210"/>
    <mergeCell ref="K204:K206"/>
    <mergeCell ref="K200:K202"/>
    <mergeCell ref="D200:D203"/>
    <mergeCell ref="D192:D195"/>
    <mergeCell ref="K196:K198"/>
    <mergeCell ref="L172:L175"/>
    <mergeCell ref="C184:C187"/>
    <mergeCell ref="L152:L155"/>
    <mergeCell ref="K156:K158"/>
    <mergeCell ref="L156:L159"/>
    <mergeCell ref="C196:C199"/>
    <mergeCell ref="C192:C195"/>
    <mergeCell ref="L160:L163"/>
    <mergeCell ref="K160:K162"/>
    <mergeCell ref="C188:C191"/>
    <mergeCell ref="D184:D187"/>
    <mergeCell ref="K164:K166"/>
    <mergeCell ref="C172:C175"/>
    <mergeCell ref="K172:K174"/>
    <mergeCell ref="C180:C183"/>
    <mergeCell ref="D180:D183"/>
    <mergeCell ref="K176:K178"/>
    <mergeCell ref="K180:K182"/>
    <mergeCell ref="D176:D179"/>
    <mergeCell ref="C160:C163"/>
    <mergeCell ref="D160:D163"/>
    <mergeCell ref="D168:D171"/>
    <mergeCell ref="C200:C203"/>
    <mergeCell ref="D172:D175"/>
    <mergeCell ref="D196:D199"/>
    <mergeCell ref="D188:D191"/>
    <mergeCell ref="K184:K186"/>
    <mergeCell ref="K152:K154"/>
    <mergeCell ref="D164:D167"/>
    <mergeCell ref="C176:C179"/>
    <mergeCell ref="C152:C155"/>
    <mergeCell ref="C156:C159"/>
    <mergeCell ref="D152:D155"/>
    <mergeCell ref="D156:D159"/>
    <mergeCell ref="K148:K150"/>
    <mergeCell ref="D148:D151"/>
    <mergeCell ref="C144:C147"/>
    <mergeCell ref="K144:K146"/>
    <mergeCell ref="D144:D147"/>
    <mergeCell ref="C136:C139"/>
    <mergeCell ref="D136:D139"/>
    <mergeCell ref="C148:C151"/>
    <mergeCell ref="C140:C143"/>
    <mergeCell ref="K140:K142"/>
    <mergeCell ref="K136:K138"/>
    <mergeCell ref="D140:D143"/>
    <mergeCell ref="C120:C123"/>
    <mergeCell ref="K124:K126"/>
    <mergeCell ref="C100:C103"/>
    <mergeCell ref="C96:C99"/>
    <mergeCell ref="C124:C127"/>
    <mergeCell ref="K128:K130"/>
    <mergeCell ref="K120:K122"/>
    <mergeCell ref="D124:D127"/>
    <mergeCell ref="C128:C131"/>
    <mergeCell ref="D128:D131"/>
    <mergeCell ref="D132:D135"/>
    <mergeCell ref="C132:C135"/>
    <mergeCell ref="K32:K34"/>
    <mergeCell ref="K40:K42"/>
    <mergeCell ref="K36:K38"/>
    <mergeCell ref="D96:D99"/>
    <mergeCell ref="D100:D103"/>
    <mergeCell ref="K100:K102"/>
    <mergeCell ref="D84:D87"/>
    <mergeCell ref="K68:K70"/>
    <mergeCell ref="D120:D123"/>
    <mergeCell ref="D92:D95"/>
    <mergeCell ref="K60:K62"/>
    <mergeCell ref="K72:K74"/>
    <mergeCell ref="K64:K66"/>
    <mergeCell ref="K84:K86"/>
    <mergeCell ref="K96:K98"/>
    <mergeCell ref="D44:D47"/>
    <mergeCell ref="K56:K58"/>
    <mergeCell ref="D72:D75"/>
    <mergeCell ref="D88:D91"/>
    <mergeCell ref="K92:K94"/>
    <mergeCell ref="C44:C47"/>
    <mergeCell ref="C56:C59"/>
    <mergeCell ref="D8:D11"/>
    <mergeCell ref="D20:D23"/>
    <mergeCell ref="C12:C15"/>
    <mergeCell ref="D12:D15"/>
    <mergeCell ref="C16:C19"/>
    <mergeCell ref="C20:C23"/>
    <mergeCell ref="D28:D31"/>
    <mergeCell ref="C24:C27"/>
    <mergeCell ref="D24:D27"/>
    <mergeCell ref="K12:K14"/>
    <mergeCell ref="K16:K18"/>
    <mergeCell ref="K28:K30"/>
    <mergeCell ref="K20:K22"/>
    <mergeCell ref="K24:K26"/>
    <mergeCell ref="K132:K134"/>
    <mergeCell ref="N4:N215"/>
    <mergeCell ref="L16:L19"/>
    <mergeCell ref="L192:L195"/>
    <mergeCell ref="L176:L179"/>
    <mergeCell ref="L196:L199"/>
    <mergeCell ref="L184:L187"/>
    <mergeCell ref="L148:L151"/>
    <mergeCell ref="L72:L75"/>
    <mergeCell ref="L84:L87"/>
    <mergeCell ref="L96:L99"/>
    <mergeCell ref="L208:L211"/>
    <mergeCell ref="L204:L207"/>
    <mergeCell ref="L120:L123"/>
    <mergeCell ref="L200:L203"/>
    <mergeCell ref="L124:L127"/>
    <mergeCell ref="L140:L143"/>
    <mergeCell ref="L128:L131"/>
    <mergeCell ref="L144:L147"/>
    <mergeCell ref="L132:L135"/>
    <mergeCell ref="L112:L115"/>
    <mergeCell ref="L4:L7"/>
    <mergeCell ref="L108:L111"/>
    <mergeCell ref="L104:L107"/>
    <mergeCell ref="L12:L15"/>
    <mergeCell ref="L36:L39"/>
    <mergeCell ref="L40:L43"/>
    <mergeCell ref="L44:L47"/>
    <mergeCell ref="L8:L11"/>
    <mergeCell ref="L92:L95"/>
    <mergeCell ref="L20:L23"/>
    <mergeCell ref="L24:L27"/>
    <mergeCell ref="L48:L51"/>
    <mergeCell ref="L28:L31"/>
    <mergeCell ref="L32:L35"/>
    <mergeCell ref="L80:L83"/>
    <mergeCell ref="L100:L103"/>
    <mergeCell ref="L88:L91"/>
    <mergeCell ref="L76:L79"/>
    <mergeCell ref="L64:L67"/>
    <mergeCell ref="K8:K10"/>
    <mergeCell ref="D32:D35"/>
    <mergeCell ref="C8:C11"/>
    <mergeCell ref="C40:C43"/>
    <mergeCell ref="C32:C35"/>
    <mergeCell ref="C28:C31"/>
    <mergeCell ref="D16:D19"/>
    <mergeCell ref="L116:L119"/>
    <mergeCell ref="L68:L71"/>
    <mergeCell ref="L52:L55"/>
    <mergeCell ref="C36:C39"/>
    <mergeCell ref="K44:K46"/>
    <mergeCell ref="D52:D55"/>
    <mergeCell ref="K48:K50"/>
    <mergeCell ref="K108:K110"/>
    <mergeCell ref="C104:C107"/>
    <mergeCell ref="D104:D107"/>
    <mergeCell ref="D36:D39"/>
    <mergeCell ref="K76:K78"/>
    <mergeCell ref="D112:D115"/>
    <mergeCell ref="D76:D79"/>
    <mergeCell ref="D108:D111"/>
    <mergeCell ref="K112:K114"/>
    <mergeCell ref="D40:D43"/>
    <mergeCell ref="D60:D63"/>
    <mergeCell ref="K116:K118"/>
    <mergeCell ref="C116:C119"/>
    <mergeCell ref="C108:C111"/>
    <mergeCell ref="K104:K106"/>
    <mergeCell ref="K52:K54"/>
    <mergeCell ref="D48:D51"/>
    <mergeCell ref="C92:C95"/>
    <mergeCell ref="C112:C115"/>
    <mergeCell ref="D116:D119"/>
    <mergeCell ref="A1:N1"/>
    <mergeCell ref="A4:A215"/>
    <mergeCell ref="C4:C7"/>
    <mergeCell ref="D4:D7"/>
    <mergeCell ref="K4:K6"/>
    <mergeCell ref="K88:K90"/>
    <mergeCell ref="M4:M215"/>
    <mergeCell ref="C64:C67"/>
    <mergeCell ref="C52:C55"/>
    <mergeCell ref="D56:D59"/>
    <mergeCell ref="K80:K82"/>
    <mergeCell ref="C48:C51"/>
    <mergeCell ref="C76:C79"/>
    <mergeCell ref="C72:C75"/>
    <mergeCell ref="D64:D67"/>
    <mergeCell ref="L60:L63"/>
    <mergeCell ref="C80:C83"/>
    <mergeCell ref="D68:D71"/>
    <mergeCell ref="C60:C63"/>
    <mergeCell ref="L56:L59"/>
    <mergeCell ref="C84:C87"/>
    <mergeCell ref="C68:C71"/>
    <mergeCell ref="D80:D83"/>
    <mergeCell ref="C88:C91"/>
  </mergeCells>
  <phoneticPr fontId="0" type="noConversion"/>
  <pageMargins left="0.7" right="0.7" top="0.75" bottom="0.75" header="0.3" footer="0.3"/>
  <pageSetup paperSize="9" scale="21" orientation="portrait" r:id="rId1"/>
  <rowBreaks count="1" manualBreakCount="1">
    <brk id="111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P328"/>
  <sheetViews>
    <sheetView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8.8554687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6" style="300" customWidth="1"/>
    <col min="9" max="9" width="15.42578125" style="299" customWidth="1"/>
    <col min="10" max="10" width="14" style="300" customWidth="1"/>
    <col min="11" max="11" width="14.28515625" style="300" customWidth="1"/>
    <col min="12" max="12" width="15.5703125" style="17" customWidth="1"/>
    <col min="13" max="13" width="14.5703125" style="17" customWidth="1"/>
    <col min="14" max="14" width="14.710937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7" t="s">
        <v>377</v>
      </c>
      <c r="I2" s="36" t="s">
        <v>378</v>
      </c>
      <c r="J2" s="37" t="s">
        <v>129</v>
      </c>
      <c r="K2" s="37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38" t="s">
        <v>255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38">
        <v>0</v>
      </c>
      <c r="I4" s="38">
        <v>0</v>
      </c>
      <c r="J4" s="51" t="e">
        <f t="shared" ref="J4:J39" si="0">IF(I4/H4*100&gt;100,100,I4/H4*100)</f>
        <v>#DIV/0!</v>
      </c>
      <c r="K4" s="428" t="e">
        <f>(J4+J5+J6)/3</f>
        <v>#DIV/0!</v>
      </c>
      <c r="L4" s="431" t="e">
        <f>(K4+K7)/2</f>
        <v>#DIV/0!</v>
      </c>
      <c r="M4" s="438" t="s">
        <v>141</v>
      </c>
      <c r="N4" s="434"/>
      <c r="P4" s="23">
        <f>H7+H11+H15+H19+H23+H27+H31+H35+H39+H43+H47</f>
        <v>550.77777777777771</v>
      </c>
    </row>
    <row r="5" spans="1:16" ht="81.75" hidden="1" customHeight="1" x14ac:dyDescent="0.25">
      <c r="A5" s="439"/>
      <c r="B5" s="248"/>
      <c r="C5" s="423"/>
      <c r="D5" s="425"/>
      <c r="E5" s="5" t="s">
        <v>138</v>
      </c>
      <c r="F5" s="6" t="s">
        <v>142</v>
      </c>
      <c r="G5" s="7" t="s">
        <v>140</v>
      </c>
      <c r="H5" s="38">
        <v>0</v>
      </c>
      <c r="I5" s="38">
        <v>0</v>
      </c>
      <c r="J5" s="51" t="e">
        <f t="shared" si="0"/>
        <v>#DIV/0!</v>
      </c>
      <c r="K5" s="469"/>
      <c r="L5" s="432"/>
      <c r="M5" s="439"/>
      <c r="N5" s="435"/>
      <c r="P5" s="23">
        <f>H51+H55+H59+H63+H67+H71+H75+H79+H83+H87+H91+H95</f>
        <v>555.11111111111109</v>
      </c>
    </row>
    <row r="6" spans="1:16" ht="81.75" hidden="1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>
        <v>0</v>
      </c>
      <c r="I6" s="38">
        <v>0</v>
      </c>
      <c r="J6" s="51" t="e">
        <f>IF(I6/H6*100&gt;100,100,I6/H6*100)</f>
        <v>#DIV/0!</v>
      </c>
      <c r="K6" s="470"/>
      <c r="L6" s="432"/>
      <c r="M6" s="439"/>
      <c r="N6" s="435"/>
      <c r="P6" s="23">
        <f>H103+H107+H111+H115+H119+H123+H127+H131+H135+H139+H143+H147</f>
        <v>109.55555555555556</v>
      </c>
    </row>
    <row r="7" spans="1:16" ht="31.5" hidden="1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11">
        <v>0</v>
      </c>
      <c r="I7" s="11">
        <v>0</v>
      </c>
      <c r="J7" s="51" t="e">
        <f t="shared" si="0"/>
        <v>#DIV/0!</v>
      </c>
      <c r="K7" s="51" t="e">
        <f>J7</f>
        <v>#DIV/0!</v>
      </c>
      <c r="L7" s="433"/>
      <c r="M7" s="439"/>
      <c r="N7" s="435"/>
      <c r="P7" s="23">
        <f>H151+H155+H159+H163+H167+H171+H175+H179+H183+H187+H191+H195+H199+H203+H207+H211</f>
        <v>30731</v>
      </c>
    </row>
    <row r="8" spans="1:16" ht="81.75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38">
        <v>100</v>
      </c>
      <c r="I8" s="38">
        <v>100</v>
      </c>
      <c r="J8" s="51">
        <f t="shared" si="0"/>
        <v>100</v>
      </c>
      <c r="K8" s="428">
        <f>(J8+J9+J10)/3</f>
        <v>99.669966996699671</v>
      </c>
      <c r="L8" s="431">
        <f>(K8+K11)/2</f>
        <v>99.834983498349828</v>
      </c>
      <c r="M8" s="439"/>
      <c r="N8" s="435"/>
    </row>
    <row r="9" spans="1:16" ht="81.75" customHeight="1" x14ac:dyDescent="0.25">
      <c r="A9" s="439"/>
      <c r="B9" s="239"/>
      <c r="C9" s="423"/>
      <c r="D9" s="425"/>
      <c r="E9" s="5" t="s">
        <v>138</v>
      </c>
      <c r="F9" s="6" t="s">
        <v>142</v>
      </c>
      <c r="G9" s="7" t="s">
        <v>140</v>
      </c>
      <c r="H9" s="38">
        <v>90.027700831024944</v>
      </c>
      <c r="I9" s="38">
        <v>90.22</v>
      </c>
      <c r="J9" s="51">
        <f t="shared" si="0"/>
        <v>100</v>
      </c>
      <c r="K9" s="469"/>
      <c r="L9" s="432"/>
      <c r="M9" s="439"/>
      <c r="N9" s="435"/>
    </row>
    <row r="10" spans="1:16" ht="81.75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100</v>
      </c>
      <c r="I10" s="38">
        <v>99.009900990099013</v>
      </c>
      <c r="J10" s="51">
        <f t="shared" si="0"/>
        <v>99.009900990099013</v>
      </c>
      <c r="K10" s="470"/>
      <c r="L10" s="432"/>
      <c r="M10" s="439"/>
      <c r="N10" s="435"/>
    </row>
    <row r="11" spans="1:16" ht="31.5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11">
        <v>161.55555555555554</v>
      </c>
      <c r="I11" s="11">
        <v>163.33333333333334</v>
      </c>
      <c r="J11" s="51">
        <f t="shared" si="0"/>
        <v>100</v>
      </c>
      <c r="K11" s="51">
        <f>J11</f>
        <v>100</v>
      </c>
      <c r="L11" s="433"/>
      <c r="M11" s="439"/>
      <c r="N11" s="435"/>
    </row>
    <row r="12" spans="1:16" ht="81.75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38">
        <v>100</v>
      </c>
      <c r="I12" s="38">
        <v>100</v>
      </c>
      <c r="J12" s="51">
        <f>IF(I12/H12*100&gt;100,100,I12/H12*100)</f>
        <v>100</v>
      </c>
      <c r="K12" s="428">
        <f>(J12+J13+J14)/3</f>
        <v>96.562393162393164</v>
      </c>
      <c r="L12" s="431">
        <f>(K12+K15)/2</f>
        <v>98.281196581196582</v>
      </c>
      <c r="M12" s="439"/>
      <c r="N12" s="435"/>
    </row>
    <row r="13" spans="1:16" ht="81.75" customHeight="1" x14ac:dyDescent="0.25">
      <c r="A13" s="439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38">
        <v>90</v>
      </c>
      <c r="I13" s="38">
        <v>84.18</v>
      </c>
      <c r="J13" s="51">
        <f>IF(I13/H13*100&gt;100,100,I13/H13*100)</f>
        <v>93.533333333333346</v>
      </c>
      <c r="K13" s="469"/>
      <c r="L13" s="432"/>
      <c r="M13" s="439"/>
      <c r="N13" s="435"/>
    </row>
    <row r="14" spans="1:16" ht="81.75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>
        <v>100</v>
      </c>
      <c r="I14" s="38">
        <v>96.15384615384616</v>
      </c>
      <c r="J14" s="51">
        <f>IF(I14/H14*100&gt;100,100,I14/H14*100)</f>
        <v>96.15384615384616</v>
      </c>
      <c r="K14" s="470"/>
      <c r="L14" s="432"/>
      <c r="M14" s="439"/>
      <c r="N14" s="435"/>
    </row>
    <row r="15" spans="1:16" ht="31.5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11">
        <v>352</v>
      </c>
      <c r="I15" s="11">
        <v>353.44444444444446</v>
      </c>
      <c r="J15" s="51">
        <f t="shared" si="0"/>
        <v>100</v>
      </c>
      <c r="K15" s="51">
        <f>J15</f>
        <v>100</v>
      </c>
      <c r="L15" s="433"/>
      <c r="M15" s="439"/>
      <c r="N15" s="435"/>
    </row>
    <row r="16" spans="1:16" ht="81.75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38">
        <v>100</v>
      </c>
      <c r="I16" s="38">
        <v>100</v>
      </c>
      <c r="J16" s="51">
        <f t="shared" si="0"/>
        <v>100</v>
      </c>
      <c r="K16" s="428">
        <f>(J16+J17)/2</f>
        <v>100</v>
      </c>
      <c r="L16" s="431">
        <f>(K16+K19)/2</f>
        <v>100</v>
      </c>
      <c r="M16" s="439"/>
      <c r="N16" s="435"/>
    </row>
    <row r="17" spans="1:14" ht="81.75" customHeight="1" x14ac:dyDescent="0.25">
      <c r="A17" s="439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38">
        <v>100</v>
      </c>
      <c r="I17" s="38">
        <v>100</v>
      </c>
      <c r="J17" s="51">
        <f t="shared" si="0"/>
        <v>100</v>
      </c>
      <c r="K17" s="469"/>
      <c r="L17" s="432"/>
      <c r="M17" s="439"/>
      <c r="N17" s="435"/>
    </row>
    <row r="18" spans="1:14" ht="81.75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/>
      <c r="I18" s="38"/>
      <c r="J18" s="51"/>
      <c r="K18" s="470"/>
      <c r="L18" s="432"/>
      <c r="M18" s="439"/>
      <c r="N18" s="435"/>
    </row>
    <row r="19" spans="1:14" ht="31.5" customHeight="1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11">
        <v>1</v>
      </c>
      <c r="I19" s="11">
        <v>1</v>
      </c>
      <c r="J19" s="51">
        <f t="shared" si="0"/>
        <v>100</v>
      </c>
      <c r="K19" s="51">
        <f>J19</f>
        <v>100</v>
      </c>
      <c r="L19" s="433"/>
      <c r="M19" s="439"/>
      <c r="N19" s="435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38">
        <v>0</v>
      </c>
      <c r="I20" s="38">
        <v>0</v>
      </c>
      <c r="J20" s="51" t="e">
        <f t="shared" si="0"/>
        <v>#DIV/0!</v>
      </c>
      <c r="K20" s="428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38">
        <v>0</v>
      </c>
      <c r="I21" s="38">
        <v>0</v>
      </c>
      <c r="J21" s="51" t="e">
        <f t="shared" si="0"/>
        <v>#DIV/0!</v>
      </c>
      <c r="K21" s="469"/>
      <c r="L21" s="432"/>
      <c r="M21" s="439"/>
      <c r="N21" s="435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51" t="e">
        <f t="shared" si="0"/>
        <v>#DIV/0!</v>
      </c>
      <c r="K22" s="470"/>
      <c r="L22" s="432"/>
      <c r="M22" s="439"/>
      <c r="N22" s="435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11">
        <v>0</v>
      </c>
      <c r="I23" s="11">
        <v>0</v>
      </c>
      <c r="J23" s="51" t="e">
        <f t="shared" si="0"/>
        <v>#DIV/0!</v>
      </c>
      <c r="K23" s="51" t="e">
        <f>J23</f>
        <v>#DIV/0!</v>
      </c>
      <c r="L23" s="433"/>
      <c r="M23" s="439"/>
      <c r="N23" s="435"/>
    </row>
    <row r="24" spans="1:14" ht="81.75" hidden="1" customHeight="1" x14ac:dyDescent="0.25">
      <c r="A24" s="439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38">
        <v>0</v>
      </c>
      <c r="I24" s="38">
        <v>0</v>
      </c>
      <c r="J24" s="51" t="e">
        <f t="shared" si="0"/>
        <v>#DIV/0!</v>
      </c>
      <c r="K24" s="428" t="e">
        <f>(J24+J25+J26)/3</f>
        <v>#DIV/0!</v>
      </c>
      <c r="L24" s="431" t="e">
        <f>(K24+K27)/2</f>
        <v>#DIV/0!</v>
      </c>
      <c r="M24" s="439"/>
      <c r="N24" s="435"/>
    </row>
    <row r="25" spans="1:14" ht="81.75" hidden="1" customHeight="1" x14ac:dyDescent="0.25">
      <c r="A25" s="439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38">
        <v>0</v>
      </c>
      <c r="I25" s="38">
        <v>0</v>
      </c>
      <c r="J25" s="51" t="e">
        <f t="shared" si="0"/>
        <v>#DIV/0!</v>
      </c>
      <c r="K25" s="469"/>
      <c r="L25" s="432"/>
      <c r="M25" s="439"/>
      <c r="N25" s="435"/>
    </row>
    <row r="26" spans="1:14" ht="81.75" hidden="1" customHeight="1" x14ac:dyDescent="0.25">
      <c r="A26" s="439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51" t="e">
        <f t="shared" si="0"/>
        <v>#DIV/0!</v>
      </c>
      <c r="K26" s="470"/>
      <c r="L26" s="432"/>
      <c r="M26" s="439"/>
      <c r="N26" s="435"/>
    </row>
    <row r="27" spans="1:14" ht="31.5" hidden="1" customHeight="1" x14ac:dyDescent="0.25">
      <c r="A27" s="439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11">
        <v>0</v>
      </c>
      <c r="I27" s="11">
        <v>0</v>
      </c>
      <c r="J27" s="51" t="e">
        <f t="shared" si="0"/>
        <v>#DIV/0!</v>
      </c>
      <c r="K27" s="51" t="e">
        <f>J27</f>
        <v>#DIV/0!</v>
      </c>
      <c r="L27" s="433"/>
      <c r="M27" s="439"/>
      <c r="N27" s="435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38">
        <v>0</v>
      </c>
      <c r="I28" s="38">
        <v>0</v>
      </c>
      <c r="J28" s="51" t="e">
        <f t="shared" si="0"/>
        <v>#DIV/0!</v>
      </c>
      <c r="K28" s="428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38">
        <v>0</v>
      </c>
      <c r="I29" s="38">
        <v>0</v>
      </c>
      <c r="J29" s="51" t="e">
        <f t="shared" si="0"/>
        <v>#DIV/0!</v>
      </c>
      <c r="K29" s="469"/>
      <c r="L29" s="432"/>
      <c r="M29" s="439"/>
      <c r="N29" s="435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51" t="e">
        <f t="shared" si="0"/>
        <v>#DIV/0!</v>
      </c>
      <c r="K30" s="470"/>
      <c r="L30" s="432"/>
      <c r="M30" s="439"/>
      <c r="N30" s="435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11">
        <v>0</v>
      </c>
      <c r="I31" s="11">
        <v>0</v>
      </c>
      <c r="J31" s="51" t="e">
        <f t="shared" si="0"/>
        <v>#DIV/0!</v>
      </c>
      <c r="K31" s="51" t="e">
        <f>J31</f>
        <v>#DIV/0!</v>
      </c>
      <c r="L31" s="433"/>
      <c r="M31" s="439"/>
      <c r="N31" s="435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38">
        <v>0</v>
      </c>
      <c r="I32" s="38">
        <v>0</v>
      </c>
      <c r="J32" s="51" t="e">
        <f>IF(I32/H32*100&gt;100,100,I32/H32*100)</f>
        <v>#DIV/0!</v>
      </c>
      <c r="K32" s="428" t="e">
        <f>(J32+J33+J34)/2</f>
        <v>#DIV/0!</v>
      </c>
      <c r="L32" s="431" t="e">
        <f>(K32+K35)/2</f>
        <v>#DIV/0!</v>
      </c>
      <c r="M32" s="439"/>
      <c r="N32" s="435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38">
        <v>0</v>
      </c>
      <c r="I33" s="38">
        <v>0</v>
      </c>
      <c r="J33" s="51" t="e">
        <f>IF(I33/H33*100&gt;100,100,I33/H33*100)</f>
        <v>#DIV/0!</v>
      </c>
      <c r="K33" s="469"/>
      <c r="L33" s="432"/>
      <c r="M33" s="439"/>
      <c r="N33" s="435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>
        <v>0</v>
      </c>
      <c r="I34" s="38">
        <v>0</v>
      </c>
      <c r="J34" s="51">
        <v>0</v>
      </c>
      <c r="K34" s="470"/>
      <c r="L34" s="432"/>
      <c r="M34" s="439"/>
      <c r="N34" s="435"/>
    </row>
    <row r="35" spans="1:14" ht="31.5" hidden="1" customHeight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11">
        <v>0</v>
      </c>
      <c r="I35" s="11">
        <v>0</v>
      </c>
      <c r="J35" s="51" t="e">
        <f t="shared" si="0"/>
        <v>#DIV/0!</v>
      </c>
      <c r="K35" s="51" t="e">
        <f>J35</f>
        <v>#DIV/0!</v>
      </c>
      <c r="L35" s="433"/>
      <c r="M35" s="439"/>
      <c r="N35" s="435"/>
    </row>
    <row r="36" spans="1:14" ht="81.7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38">
        <v>100</v>
      </c>
      <c r="I36" s="38">
        <v>100</v>
      </c>
      <c r="J36" s="51">
        <f>IF(I36/H36*100&gt;100,100,I36/H36*100)</f>
        <v>100</v>
      </c>
      <c r="K36" s="428">
        <f>(J36+J37+J38)/3</f>
        <v>99.074074074074076</v>
      </c>
      <c r="L36" s="431">
        <f>(K36+K39)/2</f>
        <v>99.537037037037038</v>
      </c>
      <c r="M36" s="439"/>
      <c r="N36" s="435"/>
    </row>
    <row r="37" spans="1:14" ht="81.75" customHeight="1" x14ac:dyDescent="0.25">
      <c r="A37" s="439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38">
        <v>90</v>
      </c>
      <c r="I37" s="38">
        <v>87.5</v>
      </c>
      <c r="J37" s="51">
        <f>IF(I37/H37*100&gt;100,100,I37/H37*100)</f>
        <v>97.222222222222214</v>
      </c>
      <c r="K37" s="469"/>
      <c r="L37" s="432"/>
      <c r="M37" s="439"/>
      <c r="N37" s="435"/>
    </row>
    <row r="38" spans="1:14" ht="81.75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>
        <v>100</v>
      </c>
      <c r="I38" s="38">
        <v>100</v>
      </c>
      <c r="J38" s="51">
        <f>IF(I38/H38*100&gt;100,100,I38/H38*100)</f>
        <v>100</v>
      </c>
      <c r="K38" s="470"/>
      <c r="L38" s="432"/>
      <c r="M38" s="439"/>
      <c r="N38" s="435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11">
        <v>36.222222222222221</v>
      </c>
      <c r="I39" s="11">
        <v>36.666666666666664</v>
      </c>
      <c r="J39" s="51">
        <f t="shared" si="0"/>
        <v>100</v>
      </c>
      <c r="K39" s="51">
        <f>J39</f>
        <v>100</v>
      </c>
      <c r="L39" s="433"/>
      <c r="M39" s="439"/>
      <c r="N39" s="435"/>
    </row>
    <row r="40" spans="1:14" ht="81.75" hidden="1" customHeight="1" x14ac:dyDescent="0.25">
      <c r="A40" s="439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38">
        <v>0</v>
      </c>
      <c r="I40" s="38">
        <v>0</v>
      </c>
      <c r="J40" s="51" t="e">
        <f>IF(I40/H40*100&gt;100,100,I40/H40*100)</f>
        <v>#DIV/0!</v>
      </c>
      <c r="K40" s="428" t="e">
        <f>(J40+J41+J42)/2</f>
        <v>#DIV/0!</v>
      </c>
      <c r="L40" s="431" t="e">
        <f>(K40+K43)/2</f>
        <v>#DIV/0!</v>
      </c>
      <c r="M40" s="439"/>
      <c r="N40" s="435"/>
    </row>
    <row r="41" spans="1:14" ht="81.75" hidden="1" customHeight="1" x14ac:dyDescent="0.25">
      <c r="A41" s="439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38">
        <v>0</v>
      </c>
      <c r="I41" s="38">
        <v>0</v>
      </c>
      <c r="J41" s="51" t="e">
        <f>IF(I41/H41*100&gt;100,100,I41/H41*100)</f>
        <v>#DIV/0!</v>
      </c>
      <c r="K41" s="469"/>
      <c r="L41" s="432"/>
      <c r="M41" s="439"/>
      <c r="N41" s="435"/>
    </row>
    <row r="42" spans="1:14" ht="81.75" hidden="1" customHeight="1" x14ac:dyDescent="0.25">
      <c r="A42" s="439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38">
        <v>0</v>
      </c>
      <c r="I42" s="38">
        <v>0</v>
      </c>
      <c r="J42" s="51">
        <v>0</v>
      </c>
      <c r="K42" s="470"/>
      <c r="L42" s="432"/>
      <c r="M42" s="439"/>
      <c r="N42" s="435"/>
    </row>
    <row r="43" spans="1:14" ht="31.5" hidden="1" x14ac:dyDescent="0.25">
      <c r="A43" s="439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11">
        <v>0</v>
      </c>
      <c r="I43" s="11">
        <v>0</v>
      </c>
      <c r="J43" s="51" t="e">
        <f t="shared" ref="J43:J106" si="1">IF(I43/H43*100&gt;100,100,I43/H43*100)</f>
        <v>#DIV/0!</v>
      </c>
      <c r="K43" s="51" t="e">
        <f>J43</f>
        <v>#DIV/0!</v>
      </c>
      <c r="L43" s="433"/>
      <c r="M43" s="439"/>
      <c r="N43" s="435"/>
    </row>
    <row r="44" spans="1:14" ht="81.75" hidden="1" customHeight="1" x14ac:dyDescent="0.25">
      <c r="A44" s="439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38">
        <v>0</v>
      </c>
      <c r="I44" s="38">
        <v>0</v>
      </c>
      <c r="J44" s="51" t="e">
        <f t="shared" si="1"/>
        <v>#DIV/0!</v>
      </c>
      <c r="K44" s="428" t="e">
        <f>(J44+J45+J46)/3</f>
        <v>#DIV/0!</v>
      </c>
      <c r="L44" s="431" t="e">
        <f>(K44+K47)/2</f>
        <v>#DIV/0!</v>
      </c>
      <c r="M44" s="439"/>
      <c r="N44" s="435"/>
    </row>
    <row r="45" spans="1:14" ht="81.75" hidden="1" customHeight="1" x14ac:dyDescent="0.25">
      <c r="A45" s="439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38">
        <v>0</v>
      </c>
      <c r="I45" s="38">
        <v>0</v>
      </c>
      <c r="J45" s="51" t="e">
        <f t="shared" si="1"/>
        <v>#DIV/0!</v>
      </c>
      <c r="K45" s="469"/>
      <c r="L45" s="432"/>
      <c r="M45" s="439"/>
      <c r="N45" s="435"/>
    </row>
    <row r="46" spans="1:14" ht="81.75" hidden="1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>
        <v>0</v>
      </c>
      <c r="I46" s="38">
        <v>0</v>
      </c>
      <c r="J46" s="51" t="e">
        <f t="shared" si="1"/>
        <v>#DIV/0!</v>
      </c>
      <c r="K46" s="470"/>
      <c r="L46" s="432"/>
      <c r="M46" s="439"/>
      <c r="N46" s="435"/>
    </row>
    <row r="47" spans="1:14" ht="31.5" hidden="1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11">
        <v>0</v>
      </c>
      <c r="I47" s="11">
        <v>0</v>
      </c>
      <c r="J47" s="51" t="e">
        <f t="shared" si="1"/>
        <v>#DIV/0!</v>
      </c>
      <c r="K47" s="51" t="e">
        <f>J47</f>
        <v>#DIV/0!</v>
      </c>
      <c r="L47" s="433"/>
      <c r="M47" s="439"/>
      <c r="N47" s="435"/>
    </row>
    <row r="48" spans="1:14" ht="81.75" hidden="1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38">
        <v>0</v>
      </c>
      <c r="I48" s="38">
        <v>0</v>
      </c>
      <c r="J48" s="51" t="e">
        <f t="shared" si="1"/>
        <v>#DIV/0!</v>
      </c>
      <c r="K48" s="428" t="e">
        <f>(J48+J49+J50)/3</f>
        <v>#DIV/0!</v>
      </c>
      <c r="L48" s="431" t="e">
        <f>(K48+K51)/2</f>
        <v>#DIV/0!</v>
      </c>
      <c r="M48" s="439"/>
      <c r="N48" s="435"/>
    </row>
    <row r="49" spans="1:14" ht="81.75" hidden="1" customHeight="1" x14ac:dyDescent="0.25">
      <c r="A49" s="439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38">
        <v>0</v>
      </c>
      <c r="I49" s="38">
        <v>0</v>
      </c>
      <c r="J49" s="51" t="e">
        <f t="shared" si="1"/>
        <v>#DIV/0!</v>
      </c>
      <c r="K49" s="469"/>
      <c r="L49" s="432"/>
      <c r="M49" s="439"/>
      <c r="N49" s="435"/>
    </row>
    <row r="50" spans="1:14" ht="81.75" hidden="1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>
        <v>0</v>
      </c>
      <c r="I50" s="38">
        <v>0</v>
      </c>
      <c r="J50" s="51" t="e">
        <f>IF(I50/H50*100&gt;100,100,I50/H50*100)</f>
        <v>#DIV/0!</v>
      </c>
      <c r="K50" s="470"/>
      <c r="L50" s="432"/>
      <c r="M50" s="439"/>
      <c r="N50" s="435"/>
    </row>
    <row r="51" spans="1:14" ht="31.5" hidden="1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11">
        <v>0</v>
      </c>
      <c r="I51" s="11">
        <v>0</v>
      </c>
      <c r="J51" s="51" t="e">
        <f t="shared" si="1"/>
        <v>#DIV/0!</v>
      </c>
      <c r="K51" s="51" t="e">
        <f>J51</f>
        <v>#DIV/0!</v>
      </c>
      <c r="L51" s="433"/>
      <c r="M51" s="439"/>
      <c r="N51" s="435"/>
    </row>
    <row r="52" spans="1:14" ht="81.75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38">
        <v>100</v>
      </c>
      <c r="I52" s="38">
        <v>100</v>
      </c>
      <c r="J52" s="51">
        <f t="shared" si="1"/>
        <v>100</v>
      </c>
      <c r="K52" s="428">
        <f>(J52+J53+J54)/3</f>
        <v>100</v>
      </c>
      <c r="L52" s="431">
        <f>(K52+K55)/2</f>
        <v>100</v>
      </c>
      <c r="M52" s="439"/>
      <c r="N52" s="435"/>
    </row>
    <row r="53" spans="1:14" ht="81.75" customHeight="1" x14ac:dyDescent="0.25">
      <c r="A53" s="439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38">
        <v>96</v>
      </c>
      <c r="I53" s="38">
        <v>96</v>
      </c>
      <c r="J53" s="51">
        <f t="shared" si="1"/>
        <v>100</v>
      </c>
      <c r="K53" s="469"/>
      <c r="L53" s="432"/>
      <c r="M53" s="439"/>
      <c r="N53" s="435"/>
    </row>
    <row r="54" spans="1:14" ht="81.75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>
        <v>100</v>
      </c>
      <c r="I54" s="38">
        <v>100</v>
      </c>
      <c r="J54" s="51">
        <f t="shared" si="1"/>
        <v>100</v>
      </c>
      <c r="K54" s="470"/>
      <c r="L54" s="432"/>
      <c r="M54" s="439"/>
      <c r="N54" s="435"/>
    </row>
    <row r="55" spans="1:14" ht="31.5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11">
        <v>2.2222222222222223</v>
      </c>
      <c r="I55" s="11">
        <v>2.2222222222222223</v>
      </c>
      <c r="J55" s="51">
        <f t="shared" si="1"/>
        <v>100</v>
      </c>
      <c r="K55" s="51">
        <f>J55</f>
        <v>100</v>
      </c>
      <c r="L55" s="433"/>
      <c r="M55" s="439"/>
      <c r="N55" s="435"/>
    </row>
    <row r="56" spans="1:14" ht="81.75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38">
        <v>100</v>
      </c>
      <c r="I56" s="38">
        <v>100</v>
      </c>
      <c r="J56" s="51">
        <f t="shared" si="1"/>
        <v>100</v>
      </c>
      <c r="K56" s="428">
        <f>(J56+J57+J58)/3</f>
        <v>96.969696969696955</v>
      </c>
      <c r="L56" s="431">
        <f>(K56+K59)/2</f>
        <v>98.48484848484847</v>
      </c>
      <c r="M56" s="439"/>
      <c r="N56" s="435"/>
    </row>
    <row r="57" spans="1:14" ht="81.75" customHeight="1" x14ac:dyDescent="0.25">
      <c r="A57" s="439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38">
        <v>95.007739938080505</v>
      </c>
      <c r="I57" s="38">
        <v>95.7</v>
      </c>
      <c r="J57" s="51">
        <f t="shared" si="1"/>
        <v>100</v>
      </c>
      <c r="K57" s="469"/>
      <c r="L57" s="432"/>
      <c r="M57" s="439"/>
      <c r="N57" s="435"/>
    </row>
    <row r="58" spans="1:14" ht="81.75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100</v>
      </c>
      <c r="I58" s="38">
        <v>90.909090909090907</v>
      </c>
      <c r="J58" s="51">
        <f t="shared" si="1"/>
        <v>90.909090909090907</v>
      </c>
      <c r="K58" s="470"/>
      <c r="L58" s="432"/>
      <c r="M58" s="439"/>
      <c r="N58" s="435"/>
    </row>
    <row r="59" spans="1:14" ht="31.5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11">
        <v>267.22222222222223</v>
      </c>
      <c r="I59" s="11">
        <v>269.88888888888891</v>
      </c>
      <c r="J59" s="51">
        <f t="shared" si="1"/>
        <v>100</v>
      </c>
      <c r="K59" s="51">
        <f>J59</f>
        <v>100</v>
      </c>
      <c r="L59" s="433"/>
      <c r="M59" s="439"/>
      <c r="N59" s="435"/>
    </row>
    <row r="60" spans="1:14" ht="81.75" hidden="1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38">
        <v>0</v>
      </c>
      <c r="I60" s="38">
        <v>0</v>
      </c>
      <c r="J60" s="51" t="e">
        <f t="shared" si="1"/>
        <v>#DIV/0!</v>
      </c>
      <c r="K60" s="428" t="e">
        <f>(J60+J61+J62)/3</f>
        <v>#DIV/0!</v>
      </c>
      <c r="L60" s="431" t="e">
        <f>(K60+K63)/2</f>
        <v>#DIV/0!</v>
      </c>
      <c r="M60" s="439"/>
      <c r="N60" s="435"/>
    </row>
    <row r="61" spans="1:14" ht="81.75" hidden="1" customHeight="1" x14ac:dyDescent="0.25">
      <c r="A61" s="439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38">
        <v>0</v>
      </c>
      <c r="I61" s="38">
        <v>0</v>
      </c>
      <c r="J61" s="51" t="e">
        <f t="shared" si="1"/>
        <v>#DIV/0!</v>
      </c>
      <c r="K61" s="469"/>
      <c r="L61" s="432"/>
      <c r="M61" s="439"/>
      <c r="N61" s="435"/>
    </row>
    <row r="62" spans="1:14" ht="81.75" hidden="1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51" t="e">
        <f t="shared" si="1"/>
        <v>#DIV/0!</v>
      </c>
      <c r="K62" s="470"/>
      <c r="L62" s="432"/>
      <c r="M62" s="439"/>
      <c r="N62" s="435"/>
    </row>
    <row r="63" spans="1:14" ht="31.5" hidden="1" customHeight="1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11">
        <v>0</v>
      </c>
      <c r="I63" s="11">
        <v>0</v>
      </c>
      <c r="J63" s="51" t="e">
        <f t="shared" si="1"/>
        <v>#DIV/0!</v>
      </c>
      <c r="K63" s="51" t="e">
        <f>J63</f>
        <v>#DIV/0!</v>
      </c>
      <c r="L63" s="433"/>
      <c r="M63" s="439"/>
      <c r="N63" s="435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38">
        <v>0</v>
      </c>
      <c r="I64" s="38">
        <v>0</v>
      </c>
      <c r="J64" s="51" t="e">
        <f t="shared" si="1"/>
        <v>#DIV/0!</v>
      </c>
      <c r="K64" s="428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38">
        <v>0</v>
      </c>
      <c r="I65" s="38">
        <v>0</v>
      </c>
      <c r="J65" s="51" t="e">
        <f t="shared" si="1"/>
        <v>#DIV/0!</v>
      </c>
      <c r="K65" s="469"/>
      <c r="L65" s="432"/>
      <c r="M65" s="439"/>
      <c r="N65" s="435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51" t="e">
        <f t="shared" si="1"/>
        <v>#DIV/0!</v>
      </c>
      <c r="K66" s="470"/>
      <c r="L66" s="432"/>
      <c r="M66" s="439"/>
      <c r="N66" s="435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11">
        <v>0</v>
      </c>
      <c r="I67" s="11">
        <v>0</v>
      </c>
      <c r="J67" s="51" t="e">
        <f t="shared" si="1"/>
        <v>#DIV/0!</v>
      </c>
      <c r="K67" s="51" t="e">
        <f>J67</f>
        <v>#DIV/0!</v>
      </c>
      <c r="L67" s="433"/>
      <c r="M67" s="439"/>
      <c r="N67" s="435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38">
        <v>0</v>
      </c>
      <c r="I68" s="38">
        <v>0</v>
      </c>
      <c r="J68" s="51" t="e">
        <f t="shared" si="1"/>
        <v>#DIV/0!</v>
      </c>
      <c r="K68" s="428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38">
        <v>0</v>
      </c>
      <c r="I69" s="38">
        <v>0</v>
      </c>
      <c r="J69" s="51" t="e">
        <f t="shared" si="1"/>
        <v>#DIV/0!</v>
      </c>
      <c r="K69" s="469"/>
      <c r="L69" s="432"/>
      <c r="M69" s="439"/>
      <c r="N69" s="435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51" t="e">
        <f t="shared" si="1"/>
        <v>#DIV/0!</v>
      </c>
      <c r="K70" s="470"/>
      <c r="L70" s="432"/>
      <c r="M70" s="439"/>
      <c r="N70" s="435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11">
        <v>0</v>
      </c>
      <c r="I71" s="11">
        <v>0</v>
      </c>
      <c r="J71" s="51" t="e">
        <f t="shared" si="1"/>
        <v>#DIV/0!</v>
      </c>
      <c r="K71" s="51" t="e">
        <f>J71</f>
        <v>#DIV/0!</v>
      </c>
      <c r="L71" s="433"/>
      <c r="M71" s="439"/>
      <c r="N71" s="435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38">
        <v>0</v>
      </c>
      <c r="I72" s="38">
        <v>0</v>
      </c>
      <c r="J72" s="51" t="e">
        <f t="shared" si="1"/>
        <v>#DIV/0!</v>
      </c>
      <c r="K72" s="428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38">
        <v>0</v>
      </c>
      <c r="I73" s="38">
        <v>0</v>
      </c>
      <c r="J73" s="51" t="e">
        <f t="shared" si="1"/>
        <v>#DIV/0!</v>
      </c>
      <c r="K73" s="469"/>
      <c r="L73" s="432"/>
      <c r="M73" s="439"/>
      <c r="N73" s="435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51" t="e">
        <f t="shared" si="1"/>
        <v>#DIV/0!</v>
      </c>
      <c r="K74" s="470"/>
      <c r="L74" s="432"/>
      <c r="M74" s="439"/>
      <c r="N74" s="435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11">
        <v>0</v>
      </c>
      <c r="I75" s="11">
        <v>0</v>
      </c>
      <c r="J75" s="51" t="e">
        <f t="shared" si="1"/>
        <v>#DIV/0!</v>
      </c>
      <c r="K75" s="51" t="e">
        <f>J75</f>
        <v>#DIV/0!</v>
      </c>
      <c r="L75" s="433"/>
      <c r="M75" s="439"/>
      <c r="N75" s="435"/>
    </row>
    <row r="76" spans="1:14" ht="81.75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38">
        <v>100</v>
      </c>
      <c r="I76" s="38">
        <v>100</v>
      </c>
      <c r="J76" s="51">
        <f t="shared" si="1"/>
        <v>100</v>
      </c>
      <c r="K76" s="428">
        <f>(J76+J77+J78)/3</f>
        <v>99.572649572649581</v>
      </c>
      <c r="L76" s="431">
        <f>(K76+K79)/2</f>
        <v>99.786324786324798</v>
      </c>
      <c r="M76" s="439"/>
      <c r="N76" s="435"/>
    </row>
    <row r="77" spans="1:14" ht="81.75" customHeight="1" x14ac:dyDescent="0.25">
      <c r="A77" s="439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38">
        <v>95.031018124315779</v>
      </c>
      <c r="I77" s="38">
        <v>95.66</v>
      </c>
      <c r="J77" s="51">
        <f t="shared" si="1"/>
        <v>100</v>
      </c>
      <c r="K77" s="469"/>
      <c r="L77" s="432"/>
      <c r="M77" s="439"/>
      <c r="N77" s="435"/>
    </row>
    <row r="78" spans="1:14" ht="81.75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100</v>
      </c>
      <c r="I78" s="38">
        <v>98.71794871794873</v>
      </c>
      <c r="J78" s="51">
        <f t="shared" si="1"/>
        <v>98.71794871794873</v>
      </c>
      <c r="K78" s="470"/>
      <c r="L78" s="432"/>
      <c r="M78" s="439"/>
      <c r="N78" s="435"/>
    </row>
    <row r="79" spans="1:14" ht="31.5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11">
        <v>267.77777777777777</v>
      </c>
      <c r="I79" s="11">
        <v>269.55555555555554</v>
      </c>
      <c r="J79" s="51">
        <f t="shared" si="1"/>
        <v>100</v>
      </c>
      <c r="K79" s="51">
        <f>J79</f>
        <v>100</v>
      </c>
      <c r="L79" s="433"/>
      <c r="M79" s="439"/>
      <c r="N79" s="435"/>
    </row>
    <row r="80" spans="1:14" ht="81.75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38">
        <v>100</v>
      </c>
      <c r="I80" s="38">
        <v>100</v>
      </c>
      <c r="J80" s="51">
        <f t="shared" si="1"/>
        <v>100</v>
      </c>
      <c r="K80" s="428">
        <f>(J80+J81)/2</f>
        <v>100</v>
      </c>
      <c r="L80" s="431">
        <f>(K80+K83)/2</f>
        <v>100</v>
      </c>
      <c r="M80" s="439"/>
      <c r="N80" s="435"/>
    </row>
    <row r="81" spans="1:14" ht="81.75" customHeight="1" x14ac:dyDescent="0.25">
      <c r="A81" s="439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38">
        <v>100</v>
      </c>
      <c r="I81" s="38">
        <v>100</v>
      </c>
      <c r="J81" s="51">
        <f t="shared" si="1"/>
        <v>100</v>
      </c>
      <c r="K81" s="469"/>
      <c r="L81" s="432"/>
      <c r="M81" s="439"/>
      <c r="N81" s="435"/>
    </row>
    <row r="82" spans="1:14" ht="81.75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/>
      <c r="I82" s="38"/>
      <c r="J82" s="51"/>
      <c r="K82" s="470"/>
      <c r="L82" s="432"/>
      <c r="M82" s="439"/>
      <c r="N82" s="435"/>
    </row>
    <row r="83" spans="1:14" ht="31.5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11">
        <v>1.5555555555555556</v>
      </c>
      <c r="I83" s="11">
        <v>1.5555555555555556</v>
      </c>
      <c r="J83" s="51">
        <f t="shared" si="1"/>
        <v>100</v>
      </c>
      <c r="K83" s="51">
        <f>J83</f>
        <v>100</v>
      </c>
      <c r="L83" s="433"/>
      <c r="M83" s="439"/>
      <c r="N83" s="435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38">
        <v>0</v>
      </c>
      <c r="I84" s="38">
        <v>0</v>
      </c>
      <c r="J84" s="51" t="e">
        <f t="shared" si="1"/>
        <v>#DIV/0!</v>
      </c>
      <c r="K84" s="428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38">
        <v>0</v>
      </c>
      <c r="I85" s="38">
        <v>0</v>
      </c>
      <c r="J85" s="51" t="e">
        <f t="shared" si="1"/>
        <v>#DIV/0!</v>
      </c>
      <c r="K85" s="469"/>
      <c r="L85" s="432"/>
      <c r="M85" s="439"/>
      <c r="N85" s="435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51" t="e">
        <f t="shared" si="1"/>
        <v>#DIV/0!</v>
      </c>
      <c r="K86" s="470"/>
      <c r="L86" s="432"/>
      <c r="M86" s="439"/>
      <c r="N86" s="435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11">
        <v>0</v>
      </c>
      <c r="I87" s="11">
        <v>0</v>
      </c>
      <c r="J87" s="51" t="e">
        <f t="shared" si="1"/>
        <v>#DIV/0!</v>
      </c>
      <c r="K87" s="51" t="e">
        <f>J87</f>
        <v>#DIV/0!</v>
      </c>
      <c r="L87" s="433"/>
      <c r="M87" s="439"/>
      <c r="N87" s="435"/>
    </row>
    <row r="88" spans="1:14" ht="81.75" hidden="1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38">
        <v>0</v>
      </c>
      <c r="I88" s="38">
        <v>0</v>
      </c>
      <c r="J88" s="51" t="e">
        <f t="shared" si="1"/>
        <v>#DIV/0!</v>
      </c>
      <c r="K88" s="428" t="e">
        <f>(J88+J89+J90)/2</f>
        <v>#DIV/0!</v>
      </c>
      <c r="L88" s="431" t="e">
        <f>(K88+K91)/2</f>
        <v>#DIV/0!</v>
      </c>
      <c r="M88" s="439"/>
      <c r="N88" s="435"/>
    </row>
    <row r="89" spans="1:14" ht="81.75" hidden="1" customHeight="1" x14ac:dyDescent="0.25">
      <c r="A89" s="439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38">
        <v>0</v>
      </c>
      <c r="I89" s="38">
        <v>0</v>
      </c>
      <c r="J89" s="51" t="e">
        <f t="shared" si="1"/>
        <v>#DIV/0!</v>
      </c>
      <c r="K89" s="469"/>
      <c r="L89" s="432"/>
      <c r="M89" s="439"/>
      <c r="N89" s="435"/>
    </row>
    <row r="90" spans="1:14" ht="81.75" hidden="1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51">
        <v>0</v>
      </c>
      <c r="K90" s="470"/>
      <c r="L90" s="432"/>
      <c r="M90" s="439"/>
      <c r="N90" s="435"/>
    </row>
    <row r="91" spans="1:14" ht="31.5" hidden="1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11">
        <v>0</v>
      </c>
      <c r="I91" s="11">
        <v>0</v>
      </c>
      <c r="J91" s="51" t="e">
        <f t="shared" si="1"/>
        <v>#DIV/0!</v>
      </c>
      <c r="K91" s="51" t="e">
        <f>J91</f>
        <v>#DIV/0!</v>
      </c>
      <c r="L91" s="433"/>
      <c r="M91" s="439"/>
      <c r="N91" s="435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38">
        <v>100</v>
      </c>
      <c r="I92" s="38">
        <v>100</v>
      </c>
      <c r="J92" s="51">
        <f t="shared" si="1"/>
        <v>100</v>
      </c>
      <c r="K92" s="428">
        <f>(J92+J93+J94)/3</f>
        <v>99.19</v>
      </c>
      <c r="L92" s="431">
        <f>(K92+K95)/2</f>
        <v>99.594999999999999</v>
      </c>
      <c r="M92" s="439"/>
      <c r="N92" s="435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38">
        <v>100</v>
      </c>
      <c r="I93" s="38">
        <v>97.57</v>
      </c>
      <c r="J93" s="51">
        <f t="shared" si="1"/>
        <v>97.57</v>
      </c>
      <c r="K93" s="469"/>
      <c r="L93" s="432"/>
      <c r="M93" s="439"/>
      <c r="N93" s="435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>
        <v>100</v>
      </c>
      <c r="I94" s="38">
        <v>100</v>
      </c>
      <c r="J94" s="51">
        <f t="shared" si="1"/>
        <v>100</v>
      </c>
      <c r="K94" s="470"/>
      <c r="L94" s="432"/>
      <c r="M94" s="439"/>
      <c r="N94" s="435"/>
    </row>
    <row r="95" spans="1:14" ht="31.5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11">
        <v>16.333333333333332</v>
      </c>
      <c r="I95" s="11">
        <v>16.555555555555557</v>
      </c>
      <c r="J95" s="51">
        <f t="shared" si="1"/>
        <v>100</v>
      </c>
      <c r="K95" s="51">
        <f>J95</f>
        <v>100</v>
      </c>
      <c r="L95" s="433"/>
      <c r="M95" s="439"/>
      <c r="N95" s="435"/>
    </row>
    <row r="96" spans="1:14" ht="81.75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38">
        <v>100</v>
      </c>
      <c r="I96" s="38">
        <v>100</v>
      </c>
      <c r="J96" s="51">
        <f t="shared" si="1"/>
        <v>100</v>
      </c>
      <c r="K96" s="428">
        <f>(J96+J97)/2</f>
        <v>100</v>
      </c>
      <c r="L96" s="431">
        <f>(K96+K99)/2</f>
        <v>100</v>
      </c>
      <c r="M96" s="439"/>
      <c r="N96" s="435"/>
    </row>
    <row r="97" spans="1:14" ht="81.75" customHeight="1" x14ac:dyDescent="0.25">
      <c r="A97" s="439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38">
        <v>100</v>
      </c>
      <c r="I97" s="38">
        <v>100</v>
      </c>
      <c r="J97" s="51">
        <f t="shared" si="1"/>
        <v>100</v>
      </c>
      <c r="K97" s="469"/>
      <c r="L97" s="432"/>
      <c r="M97" s="439"/>
      <c r="N97" s="435"/>
    </row>
    <row r="98" spans="1:14" ht="81.75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/>
      <c r="I98" s="38"/>
      <c r="J98" s="51"/>
      <c r="K98" s="470"/>
      <c r="L98" s="432"/>
      <c r="M98" s="439"/>
      <c r="N98" s="435"/>
    </row>
    <row r="99" spans="1:14" ht="31.5" customHeight="1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11">
        <v>0.88888888888888884</v>
      </c>
      <c r="I99" s="11">
        <v>0.88888888888888884</v>
      </c>
      <c r="J99" s="51">
        <f t="shared" si="1"/>
        <v>100</v>
      </c>
      <c r="K99" s="51">
        <f>J99</f>
        <v>100</v>
      </c>
      <c r="L99" s="433"/>
      <c r="M99" s="439"/>
      <c r="N99" s="435"/>
    </row>
    <row r="100" spans="1:14" ht="81.75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38">
        <v>100</v>
      </c>
      <c r="I100" s="38">
        <v>100</v>
      </c>
      <c r="J100" s="51">
        <f t="shared" si="1"/>
        <v>100</v>
      </c>
      <c r="K100" s="428">
        <f>(J100+J101+J102)/3</f>
        <v>100</v>
      </c>
      <c r="L100" s="431">
        <f>(K100+K103)/2</f>
        <v>99.185336048879833</v>
      </c>
      <c r="M100" s="439"/>
      <c r="N100" s="435"/>
    </row>
    <row r="101" spans="1:14" ht="81.75" customHeight="1" x14ac:dyDescent="0.25">
      <c r="A101" s="439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38">
        <v>100</v>
      </c>
      <c r="I101" s="38">
        <v>100</v>
      </c>
      <c r="J101" s="51">
        <f t="shared" si="1"/>
        <v>100</v>
      </c>
      <c r="K101" s="469"/>
      <c r="L101" s="432"/>
      <c r="M101" s="439"/>
      <c r="N101" s="435"/>
    </row>
    <row r="102" spans="1:14" ht="81.75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100</v>
      </c>
      <c r="I102" s="38">
        <v>100</v>
      </c>
      <c r="J102" s="51">
        <f t="shared" si="1"/>
        <v>100</v>
      </c>
      <c r="K102" s="470"/>
      <c r="L102" s="432"/>
      <c r="M102" s="439"/>
      <c r="N102" s="435"/>
    </row>
    <row r="103" spans="1:14" ht="31.5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11">
        <v>54.555555555555557</v>
      </c>
      <c r="I103" s="11">
        <v>53.666666666666664</v>
      </c>
      <c r="J103" s="51">
        <f t="shared" si="1"/>
        <v>98.370672097759666</v>
      </c>
      <c r="K103" s="51">
        <f>J103</f>
        <v>98.370672097759666</v>
      </c>
      <c r="L103" s="433"/>
      <c r="M103" s="439"/>
      <c r="N103" s="435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38">
        <v>0</v>
      </c>
      <c r="I104" s="38">
        <v>0</v>
      </c>
      <c r="J104" s="51" t="e">
        <f t="shared" si="1"/>
        <v>#DIV/0!</v>
      </c>
      <c r="K104" s="428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38">
        <v>0</v>
      </c>
      <c r="I105" s="38">
        <v>0</v>
      </c>
      <c r="J105" s="51" t="e">
        <f t="shared" si="1"/>
        <v>#DIV/0!</v>
      </c>
      <c r="K105" s="469"/>
      <c r="L105" s="432"/>
      <c r="M105" s="439"/>
      <c r="N105" s="435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51" t="e">
        <f t="shared" si="1"/>
        <v>#DIV/0!</v>
      </c>
      <c r="K106" s="470"/>
      <c r="L106" s="432"/>
      <c r="M106" s="439"/>
      <c r="N106" s="435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11">
        <v>0</v>
      </c>
      <c r="I107" s="11">
        <v>0</v>
      </c>
      <c r="J107" s="51" t="e">
        <f t="shared" ref="J107:J169" si="2">IF(I107/H107*100&gt;100,100,I107/H107*100)</f>
        <v>#DIV/0!</v>
      </c>
      <c r="K107" s="51" t="e">
        <f>J107</f>
        <v>#DIV/0!</v>
      </c>
      <c r="L107" s="433"/>
      <c r="M107" s="439"/>
      <c r="N107" s="435"/>
    </row>
    <row r="108" spans="1:14" ht="81.75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38">
        <v>100</v>
      </c>
      <c r="I108" s="38">
        <v>100</v>
      </c>
      <c r="J108" s="51">
        <f t="shared" si="2"/>
        <v>100</v>
      </c>
      <c r="K108" s="428">
        <f>(J108+J109+J110)/3</f>
        <v>100</v>
      </c>
      <c r="L108" s="431">
        <f>(K108+K111)/2</f>
        <v>100</v>
      </c>
      <c r="M108" s="439"/>
      <c r="N108" s="435"/>
    </row>
    <row r="109" spans="1:14" ht="81.75" customHeight="1" x14ac:dyDescent="0.25">
      <c r="A109" s="439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38">
        <v>100</v>
      </c>
      <c r="I109" s="38">
        <v>100</v>
      </c>
      <c r="J109" s="51">
        <f t="shared" si="2"/>
        <v>100</v>
      </c>
      <c r="K109" s="469"/>
      <c r="L109" s="432"/>
      <c r="M109" s="439"/>
      <c r="N109" s="435"/>
    </row>
    <row r="110" spans="1:14" ht="8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100</v>
      </c>
      <c r="I110" s="38">
        <v>100</v>
      </c>
      <c r="J110" s="51">
        <f t="shared" si="2"/>
        <v>100</v>
      </c>
      <c r="K110" s="470"/>
      <c r="L110" s="432"/>
      <c r="M110" s="439"/>
      <c r="N110" s="435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11">
        <v>51.444444444444443</v>
      </c>
      <c r="I111" s="11">
        <v>51.777777777777779</v>
      </c>
      <c r="J111" s="51">
        <f t="shared" si="2"/>
        <v>100</v>
      </c>
      <c r="K111" s="51">
        <f>J111</f>
        <v>100</v>
      </c>
      <c r="L111" s="433"/>
      <c r="M111" s="439"/>
      <c r="N111" s="435"/>
    </row>
    <row r="112" spans="1:14" ht="81.75" hidden="1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38">
        <v>0</v>
      </c>
      <c r="I112" s="38">
        <v>0</v>
      </c>
      <c r="J112" s="51" t="e">
        <f t="shared" si="2"/>
        <v>#DIV/0!</v>
      </c>
      <c r="K112" s="428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39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38">
        <v>0</v>
      </c>
      <c r="I113" s="38">
        <v>0</v>
      </c>
      <c r="J113" s="51" t="e">
        <f t="shared" si="2"/>
        <v>#DIV/0!</v>
      </c>
      <c r="K113" s="469"/>
      <c r="L113" s="432"/>
      <c r="M113" s="439"/>
      <c r="N113" s="435"/>
    </row>
    <row r="114" spans="1:14" ht="81.75" hidden="1" customHeight="1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0</v>
      </c>
      <c r="I114" s="38">
        <v>0</v>
      </c>
      <c r="J114" s="51" t="e">
        <f t="shared" si="2"/>
        <v>#DIV/0!</v>
      </c>
      <c r="K114" s="470"/>
      <c r="L114" s="432"/>
      <c r="M114" s="439"/>
      <c r="N114" s="435"/>
    </row>
    <row r="115" spans="1:14" ht="31.5" hidden="1" customHeight="1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11">
        <v>0</v>
      </c>
      <c r="I115" s="11">
        <v>0</v>
      </c>
      <c r="J115" s="51" t="e">
        <f t="shared" si="2"/>
        <v>#DIV/0!</v>
      </c>
      <c r="K115" s="51" t="e">
        <f>J115</f>
        <v>#DIV/0!</v>
      </c>
      <c r="L115" s="433"/>
      <c r="M115" s="439"/>
      <c r="N115" s="435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38">
        <v>0</v>
      </c>
      <c r="I116" s="38">
        <v>0</v>
      </c>
      <c r="J116" s="51" t="e">
        <f t="shared" si="2"/>
        <v>#DIV/0!</v>
      </c>
      <c r="K116" s="428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38">
        <v>0</v>
      </c>
      <c r="I117" s="38">
        <v>0</v>
      </c>
      <c r="J117" s="51" t="e">
        <f t="shared" si="2"/>
        <v>#DIV/0!</v>
      </c>
      <c r="K117" s="469"/>
      <c r="L117" s="432"/>
      <c r="M117" s="439"/>
      <c r="N117" s="435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51" t="e">
        <f t="shared" si="2"/>
        <v>#DIV/0!</v>
      </c>
      <c r="K118" s="470"/>
      <c r="L118" s="432"/>
      <c r="M118" s="439"/>
      <c r="N118" s="435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11">
        <v>0</v>
      </c>
      <c r="I119" s="11">
        <v>0</v>
      </c>
      <c r="J119" s="51" t="e">
        <f t="shared" si="2"/>
        <v>#DIV/0!</v>
      </c>
      <c r="K119" s="51" t="e">
        <f>J119</f>
        <v>#DIV/0!</v>
      </c>
      <c r="L119" s="433"/>
      <c r="M119" s="439"/>
      <c r="N119" s="435"/>
    </row>
    <row r="120" spans="1:14" ht="81.75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38">
        <v>100</v>
      </c>
      <c r="I120" s="38">
        <v>100</v>
      </c>
      <c r="J120" s="51">
        <f t="shared" si="2"/>
        <v>100</v>
      </c>
      <c r="K120" s="428">
        <f>(J120+J121)/2</f>
        <v>100</v>
      </c>
      <c r="L120" s="431">
        <f>(K120+K123)/2</f>
        <v>100</v>
      </c>
      <c r="M120" s="439"/>
      <c r="N120" s="435"/>
    </row>
    <row r="121" spans="1:14" ht="81.75" customHeight="1" x14ac:dyDescent="0.25">
      <c r="A121" s="439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38">
        <v>100</v>
      </c>
      <c r="I121" s="38">
        <v>100</v>
      </c>
      <c r="J121" s="51">
        <f t="shared" si="2"/>
        <v>100</v>
      </c>
      <c r="K121" s="469"/>
      <c r="L121" s="432"/>
      <c r="M121" s="439"/>
      <c r="N121" s="435"/>
    </row>
    <row r="122" spans="1:14" ht="81.75" customHeight="1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/>
      <c r="I122" s="38"/>
      <c r="J122" s="51"/>
      <c r="K122" s="470"/>
      <c r="L122" s="432"/>
      <c r="M122" s="439"/>
      <c r="N122" s="435"/>
    </row>
    <row r="123" spans="1:14" ht="31.5" customHeight="1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11">
        <v>2</v>
      </c>
      <c r="I123" s="11">
        <v>2</v>
      </c>
      <c r="J123" s="51">
        <f t="shared" si="2"/>
        <v>100</v>
      </c>
      <c r="K123" s="51">
        <f>J123</f>
        <v>100</v>
      </c>
      <c r="L123" s="433"/>
      <c r="M123" s="439"/>
      <c r="N123" s="435"/>
    </row>
    <row r="124" spans="1:14" ht="81.75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38">
        <v>100</v>
      </c>
      <c r="I124" s="38">
        <v>100</v>
      </c>
      <c r="J124" s="51">
        <f t="shared" si="2"/>
        <v>100</v>
      </c>
      <c r="K124" s="428">
        <f>(J124+J125)/2</f>
        <v>100</v>
      </c>
      <c r="L124" s="431">
        <f>(K124+K127)/2</f>
        <v>100</v>
      </c>
      <c r="M124" s="439"/>
      <c r="N124" s="435"/>
    </row>
    <row r="125" spans="1:14" ht="81.75" customHeight="1" x14ac:dyDescent="0.25">
      <c r="A125" s="439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38">
        <v>100</v>
      </c>
      <c r="I125" s="38">
        <v>100</v>
      </c>
      <c r="J125" s="51">
        <f t="shared" si="2"/>
        <v>100</v>
      </c>
      <c r="K125" s="469"/>
      <c r="L125" s="432"/>
      <c r="M125" s="439"/>
      <c r="N125" s="435"/>
    </row>
    <row r="126" spans="1:14" ht="81.75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/>
      <c r="I126" s="38"/>
      <c r="J126" s="51"/>
      <c r="K126" s="470"/>
      <c r="L126" s="432"/>
      <c r="M126" s="439"/>
      <c r="N126" s="435"/>
    </row>
    <row r="127" spans="1:14" ht="31.5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11">
        <v>0.44444444444444442</v>
      </c>
      <c r="I127" s="11">
        <v>0.44444444444444442</v>
      </c>
      <c r="J127" s="51">
        <f t="shared" si="2"/>
        <v>100</v>
      </c>
      <c r="K127" s="51">
        <f>J127</f>
        <v>100</v>
      </c>
      <c r="L127" s="433"/>
      <c r="M127" s="439"/>
      <c r="N127" s="435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38">
        <v>0</v>
      </c>
      <c r="I128" s="38">
        <v>0</v>
      </c>
      <c r="J128" s="51" t="e">
        <f t="shared" si="2"/>
        <v>#DIV/0!</v>
      </c>
      <c r="K128" s="428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38">
        <v>0</v>
      </c>
      <c r="I129" s="38">
        <v>0</v>
      </c>
      <c r="J129" s="51" t="e">
        <f t="shared" si="2"/>
        <v>#DIV/0!</v>
      </c>
      <c r="K129" s="469"/>
      <c r="L129" s="432"/>
      <c r="M129" s="439"/>
      <c r="N129" s="435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51" t="e">
        <f t="shared" si="2"/>
        <v>#DIV/0!</v>
      </c>
      <c r="K130" s="470"/>
      <c r="L130" s="432"/>
      <c r="M130" s="439"/>
      <c r="N130" s="435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11">
        <v>0</v>
      </c>
      <c r="I131" s="11">
        <v>0</v>
      </c>
      <c r="J131" s="51" t="e">
        <f t="shared" si="2"/>
        <v>#DIV/0!</v>
      </c>
      <c r="K131" s="51" t="e">
        <f>J131</f>
        <v>#DIV/0!</v>
      </c>
      <c r="L131" s="433"/>
      <c r="M131" s="439"/>
      <c r="N131" s="435"/>
    </row>
    <row r="132" spans="1:14" ht="81.75" hidden="1" customHeight="1" x14ac:dyDescent="0.25">
      <c r="A132" s="439"/>
      <c r="B132" s="12" t="s">
        <v>256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38">
        <v>0</v>
      </c>
      <c r="I132" s="38">
        <v>0</v>
      </c>
      <c r="J132" s="51" t="e">
        <f t="shared" si="2"/>
        <v>#DIV/0!</v>
      </c>
      <c r="K132" s="428" t="e">
        <f>(J132+J133+J134)/2</f>
        <v>#DIV/0!</v>
      </c>
      <c r="L132" s="431" t="e">
        <f>(K132+K135)/2</f>
        <v>#DIV/0!</v>
      </c>
      <c r="M132" s="439"/>
      <c r="N132" s="435"/>
    </row>
    <row r="133" spans="1:14" ht="81.75" hidden="1" customHeight="1" x14ac:dyDescent="0.25">
      <c r="A133" s="439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38">
        <v>0</v>
      </c>
      <c r="I133" s="38">
        <v>0</v>
      </c>
      <c r="J133" s="51" t="e">
        <f t="shared" si="2"/>
        <v>#DIV/0!</v>
      </c>
      <c r="K133" s="469"/>
      <c r="L133" s="432"/>
      <c r="M133" s="439"/>
      <c r="N133" s="435"/>
    </row>
    <row r="134" spans="1:14" ht="81.75" hidden="1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>
        <v>0</v>
      </c>
      <c r="I134" s="38">
        <v>0</v>
      </c>
      <c r="J134" s="51">
        <v>0</v>
      </c>
      <c r="K134" s="470"/>
      <c r="L134" s="432"/>
      <c r="M134" s="439"/>
      <c r="N134" s="435"/>
    </row>
    <row r="135" spans="1:14" ht="31.5" hidden="1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11">
        <v>0</v>
      </c>
      <c r="I135" s="11">
        <v>0</v>
      </c>
      <c r="J135" s="51" t="e">
        <f t="shared" si="2"/>
        <v>#DIV/0!</v>
      </c>
      <c r="K135" s="51" t="e">
        <f>J135</f>
        <v>#DIV/0!</v>
      </c>
      <c r="L135" s="433"/>
      <c r="M135" s="439"/>
      <c r="N135" s="435"/>
    </row>
    <row r="136" spans="1:14" ht="81.75" hidden="1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38">
        <v>0</v>
      </c>
      <c r="I136" s="38">
        <v>0</v>
      </c>
      <c r="J136" s="51" t="e">
        <f t="shared" si="2"/>
        <v>#DIV/0!</v>
      </c>
      <c r="K136" s="428" t="e">
        <f>(J136+J137+J138)/3</f>
        <v>#DIV/0!</v>
      </c>
      <c r="L136" s="431" t="e">
        <f>(K136+K139)/2</f>
        <v>#DIV/0!</v>
      </c>
      <c r="M136" s="439"/>
      <c r="N136" s="435"/>
    </row>
    <row r="137" spans="1:14" ht="81.75" hidden="1" customHeight="1" x14ac:dyDescent="0.25">
      <c r="A137" s="439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38">
        <v>0</v>
      </c>
      <c r="I137" s="38">
        <v>0</v>
      </c>
      <c r="J137" s="51" t="e">
        <f t="shared" si="2"/>
        <v>#DIV/0!</v>
      </c>
      <c r="K137" s="469"/>
      <c r="L137" s="432"/>
      <c r="M137" s="439"/>
      <c r="N137" s="435"/>
    </row>
    <row r="138" spans="1:14" ht="81.75" hidden="1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>
        <v>0</v>
      </c>
      <c r="I138" s="38">
        <v>0</v>
      </c>
      <c r="J138" s="51" t="e">
        <f t="shared" si="2"/>
        <v>#DIV/0!</v>
      </c>
      <c r="K138" s="470"/>
      <c r="L138" s="432"/>
      <c r="M138" s="439"/>
      <c r="N138" s="435"/>
    </row>
    <row r="139" spans="1:14" ht="31.5" hidden="1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11">
        <v>0</v>
      </c>
      <c r="I139" s="11">
        <v>0</v>
      </c>
      <c r="J139" s="51" t="e">
        <f t="shared" si="2"/>
        <v>#DIV/0!</v>
      </c>
      <c r="K139" s="51" t="e">
        <f>J139</f>
        <v>#DIV/0!</v>
      </c>
      <c r="L139" s="433"/>
      <c r="M139" s="439"/>
      <c r="N139" s="435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38">
        <v>0</v>
      </c>
      <c r="I140" s="38">
        <v>0</v>
      </c>
      <c r="J140" s="51" t="e">
        <f t="shared" si="2"/>
        <v>#DIV/0!</v>
      </c>
      <c r="K140" s="428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38">
        <v>0</v>
      </c>
      <c r="I141" s="38">
        <v>0</v>
      </c>
      <c r="J141" s="51" t="e">
        <f t="shared" si="2"/>
        <v>#DIV/0!</v>
      </c>
      <c r="K141" s="469"/>
      <c r="L141" s="432"/>
      <c r="M141" s="439"/>
      <c r="N141" s="435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51" t="e">
        <f t="shared" si="2"/>
        <v>#DIV/0!</v>
      </c>
      <c r="K142" s="470"/>
      <c r="L142" s="432"/>
      <c r="M142" s="439"/>
      <c r="N142" s="435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11">
        <v>0</v>
      </c>
      <c r="I143" s="11">
        <v>0</v>
      </c>
      <c r="J143" s="51" t="e">
        <f t="shared" si="2"/>
        <v>#DIV/0!</v>
      </c>
      <c r="K143" s="51" t="e">
        <f>J143</f>
        <v>#DIV/0!</v>
      </c>
      <c r="L143" s="433"/>
      <c r="M143" s="439"/>
      <c r="N143" s="435"/>
    </row>
    <row r="144" spans="1:14" ht="81.75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38">
        <v>100</v>
      </c>
      <c r="I144" s="38">
        <v>100</v>
      </c>
      <c r="J144" s="51">
        <f t="shared" si="2"/>
        <v>100</v>
      </c>
      <c r="K144" s="428">
        <f>(J144+J145)/2</f>
        <v>100</v>
      </c>
      <c r="L144" s="431">
        <f>(K144+K147)/2</f>
        <v>100</v>
      </c>
      <c r="M144" s="439"/>
      <c r="N144" s="435"/>
    </row>
    <row r="145" spans="1:14" ht="81.75" customHeight="1" x14ac:dyDescent="0.25">
      <c r="A145" s="439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38">
        <v>100</v>
      </c>
      <c r="I145" s="38">
        <v>100</v>
      </c>
      <c r="J145" s="51">
        <f t="shared" si="2"/>
        <v>100</v>
      </c>
      <c r="K145" s="469"/>
      <c r="L145" s="432"/>
      <c r="M145" s="439"/>
      <c r="N145" s="435"/>
    </row>
    <row r="146" spans="1:14" ht="81.75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/>
      <c r="I146" s="38"/>
      <c r="J146" s="51"/>
      <c r="K146" s="470"/>
      <c r="L146" s="432"/>
      <c r="M146" s="439"/>
      <c r="N146" s="435"/>
    </row>
    <row r="147" spans="1:14" ht="31.5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11">
        <v>1.1111111111111112</v>
      </c>
      <c r="I147" s="11">
        <v>1.1111111111111112</v>
      </c>
      <c r="J147" s="51">
        <f t="shared" si="2"/>
        <v>100</v>
      </c>
      <c r="K147" s="51">
        <f>J147</f>
        <v>100</v>
      </c>
      <c r="L147" s="433"/>
      <c r="M147" s="439"/>
      <c r="N147" s="435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51" t="e">
        <f t="shared" si="2"/>
        <v>#DIV/0!</v>
      </c>
      <c r="K148" s="428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51" t="e">
        <f t="shared" si="2"/>
        <v>#DIV/0!</v>
      </c>
      <c r="K149" s="469"/>
      <c r="L149" s="432"/>
      <c r="M149" s="439"/>
      <c r="N149" s="435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51" t="e">
        <f t="shared" si="2"/>
        <v>#DIV/0!</v>
      </c>
      <c r="K150" s="470"/>
      <c r="L150" s="432"/>
      <c r="M150" s="439"/>
      <c r="N150" s="435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11">
        <v>0</v>
      </c>
      <c r="I151" s="11">
        <v>0</v>
      </c>
      <c r="J151" s="51" t="e">
        <f t="shared" si="2"/>
        <v>#DIV/0!</v>
      </c>
      <c r="K151" s="51" t="e">
        <f>J151</f>
        <v>#DIV/0!</v>
      </c>
      <c r="L151" s="433"/>
      <c r="M151" s="439"/>
      <c r="N151" s="435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51" t="e">
        <f t="shared" si="2"/>
        <v>#DIV/0!</v>
      </c>
      <c r="K152" s="428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51" t="e">
        <f t="shared" si="2"/>
        <v>#DIV/0!</v>
      </c>
      <c r="K153" s="469"/>
      <c r="L153" s="432"/>
      <c r="M153" s="439"/>
      <c r="N153" s="435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51" t="e">
        <f t="shared" si="2"/>
        <v>#DIV/0!</v>
      </c>
      <c r="K154" s="470"/>
      <c r="L154" s="432"/>
      <c r="M154" s="439"/>
      <c r="N154" s="435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11">
        <v>0</v>
      </c>
      <c r="I155" s="11">
        <v>0</v>
      </c>
      <c r="J155" s="51" t="e">
        <f t="shared" si="2"/>
        <v>#DIV/0!</v>
      </c>
      <c r="K155" s="51" t="e">
        <f>J155</f>
        <v>#DIV/0!</v>
      </c>
      <c r="L155" s="433"/>
      <c r="M155" s="439"/>
      <c r="N155" s="435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51" t="e">
        <f t="shared" si="2"/>
        <v>#DIV/0!</v>
      </c>
      <c r="K156" s="428" t="e">
        <f>(J156+J157+J158)/3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51" t="e">
        <f t="shared" si="2"/>
        <v>#DIV/0!</v>
      </c>
      <c r="K157" s="469"/>
      <c r="L157" s="432"/>
      <c r="M157" s="439"/>
      <c r="N157" s="435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51" t="e">
        <f t="shared" si="2"/>
        <v>#DIV/0!</v>
      </c>
      <c r="K158" s="470"/>
      <c r="L158" s="432"/>
      <c r="M158" s="439"/>
      <c r="N158" s="435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11">
        <v>0</v>
      </c>
      <c r="I159" s="11">
        <v>0</v>
      </c>
      <c r="J159" s="51" t="e">
        <f t="shared" si="2"/>
        <v>#DIV/0!</v>
      </c>
      <c r="K159" s="51" t="e">
        <f>J159</f>
        <v>#DIV/0!</v>
      </c>
      <c r="L159" s="433"/>
      <c r="M159" s="439"/>
      <c r="N159" s="435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51" t="e">
        <f t="shared" si="2"/>
        <v>#DIV/0!</v>
      </c>
      <c r="K160" s="428" t="e">
        <f>(J160+J161+J162)/3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51" t="e">
        <f t="shared" si="2"/>
        <v>#DIV/0!</v>
      </c>
      <c r="K161" s="469"/>
      <c r="L161" s="432"/>
      <c r="M161" s="439"/>
      <c r="N161" s="435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51" t="e">
        <f t="shared" si="2"/>
        <v>#DIV/0!</v>
      </c>
      <c r="K162" s="470"/>
      <c r="L162" s="432"/>
      <c r="M162" s="439"/>
      <c r="N162" s="435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11">
        <v>0</v>
      </c>
      <c r="I163" s="11">
        <v>0</v>
      </c>
      <c r="J163" s="51" t="e">
        <f t="shared" si="2"/>
        <v>#DIV/0!</v>
      </c>
      <c r="K163" s="51" t="e">
        <f>J163</f>
        <v>#DIV/0!</v>
      </c>
      <c r="L163" s="433"/>
      <c r="M163" s="439"/>
      <c r="N163" s="435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51" t="e">
        <f t="shared" si="2"/>
        <v>#DIV/0!</v>
      </c>
      <c r="K164" s="428" t="e">
        <f>(J164+J165+J166)/2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51" t="e">
        <f t="shared" si="2"/>
        <v>#DIV/0!</v>
      </c>
      <c r="K165" s="469"/>
      <c r="L165" s="432"/>
      <c r="M165" s="439"/>
      <c r="N165" s="435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51">
        <v>0</v>
      </c>
      <c r="K166" s="470"/>
      <c r="L166" s="432"/>
      <c r="M166" s="439"/>
      <c r="N166" s="435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11">
        <v>0</v>
      </c>
      <c r="I167" s="11">
        <v>0</v>
      </c>
      <c r="J167" s="51" t="e">
        <f t="shared" si="2"/>
        <v>#DIV/0!</v>
      </c>
      <c r="K167" s="51" t="e">
        <f>J167</f>
        <v>#DIV/0!</v>
      </c>
      <c r="L167" s="433"/>
      <c r="M167" s="439"/>
      <c r="N167" s="435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51" t="e">
        <f>IF(I168/H168*100&gt;100,100,I168/H168*100)</f>
        <v>#DIV/0!</v>
      </c>
      <c r="K168" s="428" t="e">
        <f>(J168+J169+J170)/2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51" t="e">
        <f t="shared" si="2"/>
        <v>#DIV/0!</v>
      </c>
      <c r="K169" s="469"/>
      <c r="L169" s="432"/>
      <c r="M169" s="439"/>
      <c r="N169" s="435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51">
        <v>0</v>
      </c>
      <c r="K170" s="470"/>
      <c r="L170" s="432"/>
      <c r="M170" s="439"/>
      <c r="N170" s="435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11">
        <v>0</v>
      </c>
      <c r="I171" s="11">
        <v>0</v>
      </c>
      <c r="J171" s="51" t="e">
        <f t="shared" ref="J171:J211" si="3">IF(I171/H171*100&gt;100,100,I171/H171*100)</f>
        <v>#DIV/0!</v>
      </c>
      <c r="K171" s="51" t="e">
        <f>J171</f>
        <v>#DIV/0!</v>
      </c>
      <c r="L171" s="433"/>
      <c r="M171" s="439"/>
      <c r="N171" s="435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51" t="e">
        <f t="shared" si="3"/>
        <v>#DIV/0!</v>
      </c>
      <c r="K172" s="428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51" t="e">
        <f t="shared" si="3"/>
        <v>#DIV/0!</v>
      </c>
      <c r="K173" s="469"/>
      <c r="L173" s="432"/>
      <c r="M173" s="439"/>
      <c r="N173" s="435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51" t="e">
        <f t="shared" si="3"/>
        <v>#DIV/0!</v>
      </c>
      <c r="K174" s="470"/>
      <c r="L174" s="432"/>
      <c r="M174" s="439"/>
      <c r="N174" s="435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11">
        <v>0</v>
      </c>
      <c r="I175" s="11">
        <v>0</v>
      </c>
      <c r="J175" s="51" t="e">
        <f t="shared" si="3"/>
        <v>#DIV/0!</v>
      </c>
      <c r="K175" s="51" t="e">
        <f>J175</f>
        <v>#DIV/0!</v>
      </c>
      <c r="L175" s="433"/>
      <c r="M175" s="439"/>
      <c r="N175" s="435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51" t="e">
        <f t="shared" si="3"/>
        <v>#DIV/0!</v>
      </c>
      <c r="K176" s="428" t="e">
        <f>(J176+J177+J178)/3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51" t="e">
        <f t="shared" si="3"/>
        <v>#DIV/0!</v>
      </c>
      <c r="K177" s="469"/>
      <c r="L177" s="432"/>
      <c r="M177" s="439"/>
      <c r="N177" s="435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51" t="e">
        <f t="shared" si="3"/>
        <v>#DIV/0!</v>
      </c>
      <c r="K178" s="470"/>
      <c r="L178" s="432"/>
      <c r="M178" s="439"/>
      <c r="N178" s="435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11">
        <v>0</v>
      </c>
      <c r="I179" s="11">
        <v>0</v>
      </c>
      <c r="J179" s="51" t="e">
        <f t="shared" si="3"/>
        <v>#DIV/0!</v>
      </c>
      <c r="K179" s="51" t="e">
        <f>J179</f>
        <v>#DIV/0!</v>
      </c>
      <c r="L179" s="433"/>
      <c r="M179" s="439"/>
      <c r="N179" s="435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51" t="e">
        <f t="shared" si="3"/>
        <v>#DIV/0!</v>
      </c>
      <c r="K180" s="428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51" t="e">
        <f t="shared" si="3"/>
        <v>#DIV/0!</v>
      </c>
      <c r="K181" s="469"/>
      <c r="L181" s="28"/>
      <c r="M181" s="439"/>
      <c r="N181" s="435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51" t="e">
        <f t="shared" si="3"/>
        <v>#DIV/0!</v>
      </c>
      <c r="K182" s="470"/>
      <c r="L182" s="28"/>
      <c r="M182" s="439"/>
      <c r="N182" s="435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11">
        <v>0</v>
      </c>
      <c r="I183" s="11">
        <v>0</v>
      </c>
      <c r="J183" s="51" t="e">
        <f t="shared" si="3"/>
        <v>#DIV/0!</v>
      </c>
      <c r="K183" s="51" t="e">
        <f>J183</f>
        <v>#DIV/0!</v>
      </c>
      <c r="L183" s="251" t="e">
        <f>(K180+K183)/2</f>
        <v>#DIV/0!</v>
      </c>
      <c r="M183" s="439"/>
      <c r="N183" s="435"/>
    </row>
    <row r="184" spans="1:14" ht="60.75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1.3434089000839633</v>
      </c>
      <c r="I184" s="38">
        <v>1.33</v>
      </c>
      <c r="J184" s="51">
        <f t="shared" si="3"/>
        <v>99.001874999999984</v>
      </c>
      <c r="K184" s="428">
        <f>(J184+J185)/2</f>
        <v>99.500937499999992</v>
      </c>
      <c r="L184" s="431">
        <f>(K184+K187)/2</f>
        <v>97.401031291363338</v>
      </c>
      <c r="M184" s="439"/>
      <c r="N184" s="435"/>
    </row>
    <row r="185" spans="1:14" ht="55.5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100</v>
      </c>
      <c r="I185" s="38">
        <v>100</v>
      </c>
      <c r="J185" s="51">
        <f t="shared" si="3"/>
        <v>100</v>
      </c>
      <c r="K185" s="469"/>
      <c r="L185" s="432"/>
      <c r="M185" s="439"/>
      <c r="N185" s="435"/>
    </row>
    <row r="186" spans="1:14" ht="50.25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/>
      <c r="I186" s="38"/>
      <c r="J186" s="51"/>
      <c r="K186" s="470"/>
      <c r="L186" s="432"/>
      <c r="M186" s="439"/>
      <c r="N186" s="435"/>
    </row>
    <row r="187" spans="1:14" ht="45.75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11">
        <v>604.4</v>
      </c>
      <c r="I187" s="11">
        <v>576</v>
      </c>
      <c r="J187" s="51">
        <f t="shared" si="3"/>
        <v>95.301125082726685</v>
      </c>
      <c r="K187" s="51">
        <f>J187</f>
        <v>95.301125082726685</v>
      </c>
      <c r="L187" s="433"/>
      <c r="M187" s="439"/>
      <c r="N187" s="435"/>
    </row>
    <row r="188" spans="1:14" ht="81.75" hidden="1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0</v>
      </c>
      <c r="I188" s="38">
        <v>0</v>
      </c>
      <c r="J188" s="51" t="e">
        <f t="shared" si="3"/>
        <v>#DIV/0!</v>
      </c>
      <c r="K188" s="428" t="e">
        <f>(J188+J189+J190)/3</f>
        <v>#DIV/0!</v>
      </c>
      <c r="L188" s="431" t="e">
        <f>(K188+K191)/2</f>
        <v>#DIV/0!</v>
      </c>
      <c r="M188" s="439"/>
      <c r="N188" s="435"/>
    </row>
    <row r="189" spans="1:14" ht="81.75" hidden="1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>
        <v>0</v>
      </c>
      <c r="I189" s="38">
        <v>0</v>
      </c>
      <c r="J189" s="51" t="e">
        <f t="shared" si="3"/>
        <v>#DIV/0!</v>
      </c>
      <c r="K189" s="469"/>
      <c r="L189" s="432"/>
      <c r="M189" s="439"/>
      <c r="N189" s="435"/>
    </row>
    <row r="190" spans="1:14" ht="81.75" hidden="1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>
        <v>0</v>
      </c>
      <c r="I190" s="38">
        <v>0</v>
      </c>
      <c r="J190" s="51" t="e">
        <f t="shared" si="3"/>
        <v>#DIV/0!</v>
      </c>
      <c r="K190" s="470"/>
      <c r="L190" s="432"/>
      <c r="M190" s="439"/>
      <c r="N190" s="435"/>
    </row>
    <row r="191" spans="1:14" ht="81.75" hidden="1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11">
        <v>0</v>
      </c>
      <c r="I191" s="11">
        <v>0</v>
      </c>
      <c r="J191" s="51" t="e">
        <f t="shared" si="3"/>
        <v>#DIV/0!</v>
      </c>
      <c r="K191" s="51" t="e">
        <f>J191</f>
        <v>#DIV/0!</v>
      </c>
      <c r="L191" s="433"/>
      <c r="M191" s="439"/>
      <c r="N191" s="435"/>
    </row>
    <row r="192" spans="1:14" ht="55.5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9.3998355713894206</v>
      </c>
      <c r="I192" s="38">
        <v>8.0299999999999994</v>
      </c>
      <c r="J192" s="51">
        <f t="shared" si="3"/>
        <v>85.427026239067061</v>
      </c>
      <c r="K192" s="428">
        <f>(J192+J193+J194)/3</f>
        <v>89.447788273914739</v>
      </c>
      <c r="L192" s="431">
        <f>(K192+K195)/2</f>
        <v>93.160283922340852</v>
      </c>
      <c r="M192" s="439"/>
      <c r="N192" s="435"/>
    </row>
    <row r="193" spans="1:14" ht="56.25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100</v>
      </c>
      <c r="I193" s="38">
        <v>96.3</v>
      </c>
      <c r="J193" s="51">
        <f t="shared" si="3"/>
        <v>96.3</v>
      </c>
      <c r="K193" s="469"/>
      <c r="L193" s="432"/>
      <c r="M193" s="439"/>
      <c r="N193" s="435"/>
    </row>
    <row r="194" spans="1:14" ht="60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22.986425339366516</v>
      </c>
      <c r="I194" s="38">
        <v>19.91</v>
      </c>
      <c r="J194" s="51">
        <f t="shared" si="3"/>
        <v>86.616338582677173</v>
      </c>
      <c r="K194" s="470"/>
      <c r="L194" s="432"/>
      <c r="M194" s="439"/>
      <c r="N194" s="435"/>
    </row>
    <row r="195" spans="1:14" ht="50.25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11">
        <v>11681.3</v>
      </c>
      <c r="I195" s="11">
        <v>11316</v>
      </c>
      <c r="J195" s="51">
        <f t="shared" si="3"/>
        <v>96.872779570766951</v>
      </c>
      <c r="K195" s="51">
        <f>J195</f>
        <v>96.872779570766951</v>
      </c>
      <c r="L195" s="433"/>
      <c r="M195" s="439"/>
      <c r="N195" s="435"/>
    </row>
    <row r="196" spans="1:14" ht="51.75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16.36064675253494</v>
      </c>
      <c r="I196" s="38">
        <v>16.260000000000002</v>
      </c>
      <c r="J196" s="51">
        <f t="shared" si="3"/>
        <v>99.384824120603028</v>
      </c>
      <c r="K196" s="428">
        <f>(J196+J197+J198)/3</f>
        <v>96.461608040201</v>
      </c>
      <c r="L196" s="431">
        <f>(K196+K199)/2</f>
        <v>95.212962076624393</v>
      </c>
      <c r="M196" s="439"/>
      <c r="N196" s="435"/>
    </row>
    <row r="197" spans="1:14" ht="56.25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100</v>
      </c>
      <c r="I197" s="38">
        <v>90</v>
      </c>
      <c r="J197" s="51">
        <f t="shared" si="3"/>
        <v>90</v>
      </c>
      <c r="K197" s="469"/>
      <c r="L197" s="432"/>
      <c r="M197" s="439"/>
      <c r="N197" s="435"/>
    </row>
    <row r="198" spans="1:14" ht="54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>
        <v>33.02063789868668</v>
      </c>
      <c r="I198" s="38">
        <v>54.08</v>
      </c>
      <c r="J198" s="51">
        <f>IF(I198/H198*100&gt;100,100,I198/H198*100)</f>
        <v>100</v>
      </c>
      <c r="K198" s="470"/>
      <c r="L198" s="432"/>
      <c r="M198" s="439"/>
      <c r="N198" s="435"/>
    </row>
    <row r="199" spans="1:14" ht="49.5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11">
        <v>18445.3</v>
      </c>
      <c r="I199" s="11">
        <v>17332</v>
      </c>
      <c r="J199" s="51">
        <f t="shared" si="3"/>
        <v>93.964316113047772</v>
      </c>
      <c r="K199" s="51">
        <f>J199</f>
        <v>93.964316113047772</v>
      </c>
      <c r="L199" s="433"/>
      <c r="M199" s="439"/>
      <c r="N199" s="435"/>
    </row>
    <row r="200" spans="1:14" ht="81.75" hidden="1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0</v>
      </c>
      <c r="I200" s="38">
        <v>0</v>
      </c>
      <c r="J200" s="51" t="e">
        <f t="shared" si="3"/>
        <v>#DIV/0!</v>
      </c>
      <c r="K200" s="428" t="e">
        <f>(J200+J201+J202)/3</f>
        <v>#DIV/0!</v>
      </c>
      <c r="L200" s="431" t="e">
        <f>(K200+K203)/2</f>
        <v>#DIV/0!</v>
      </c>
      <c r="M200" s="439"/>
      <c r="N200" s="435"/>
    </row>
    <row r="201" spans="1:14" ht="81.75" hidden="1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38">
        <v>0</v>
      </c>
      <c r="I201" s="38">
        <v>0</v>
      </c>
      <c r="J201" s="51" t="e">
        <f t="shared" si="3"/>
        <v>#DIV/0!</v>
      </c>
      <c r="K201" s="469"/>
      <c r="L201" s="432"/>
      <c r="M201" s="439"/>
      <c r="N201" s="435"/>
    </row>
    <row r="202" spans="1:14" ht="81.75" hidden="1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38">
        <v>0</v>
      </c>
      <c r="I202" s="38">
        <v>0</v>
      </c>
      <c r="J202" s="51" t="e">
        <f t="shared" si="3"/>
        <v>#DIV/0!</v>
      </c>
      <c r="K202" s="470"/>
      <c r="L202" s="432"/>
      <c r="M202" s="439"/>
      <c r="N202" s="435"/>
    </row>
    <row r="203" spans="1:14" ht="81.75" hidden="1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11">
        <v>0</v>
      </c>
      <c r="I203" s="11">
        <v>0</v>
      </c>
      <c r="J203" s="51" t="e">
        <f t="shared" si="3"/>
        <v>#DIV/0!</v>
      </c>
      <c r="K203" s="51" t="e">
        <f>J203</f>
        <v>#DIV/0!</v>
      </c>
      <c r="L203" s="433"/>
      <c r="M203" s="439"/>
      <c r="N203" s="435"/>
    </row>
    <row r="204" spans="1:14" ht="81.75" hidden="1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0</v>
      </c>
      <c r="I204" s="38">
        <v>0</v>
      </c>
      <c r="J204" s="51" t="e">
        <f t="shared" si="3"/>
        <v>#DIV/0!</v>
      </c>
      <c r="K204" s="428" t="e">
        <f>(J204+J205+J206)/3</f>
        <v>#DIV/0!</v>
      </c>
      <c r="L204" s="431" t="e">
        <f>(K204+K207)/2</f>
        <v>#DIV/0!</v>
      </c>
      <c r="M204" s="439"/>
      <c r="N204" s="435"/>
    </row>
    <row r="205" spans="1:14" ht="81.75" hidden="1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0</v>
      </c>
      <c r="I205" s="38">
        <v>0</v>
      </c>
      <c r="J205" s="51" t="e">
        <f t="shared" si="3"/>
        <v>#DIV/0!</v>
      </c>
      <c r="K205" s="469"/>
      <c r="L205" s="432"/>
      <c r="M205" s="439"/>
      <c r="N205" s="435"/>
    </row>
    <row r="206" spans="1:14" ht="81.75" hidden="1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>
        <v>0</v>
      </c>
      <c r="I206" s="38">
        <v>0</v>
      </c>
      <c r="J206" s="51" t="e">
        <f t="shared" si="3"/>
        <v>#DIV/0!</v>
      </c>
      <c r="K206" s="470"/>
      <c r="L206" s="432"/>
      <c r="M206" s="439"/>
      <c r="N206" s="435"/>
    </row>
    <row r="207" spans="1:14" ht="81.75" hidden="1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11">
        <v>0</v>
      </c>
      <c r="I207" s="11">
        <v>0</v>
      </c>
      <c r="J207" s="51" t="e">
        <f t="shared" si="3"/>
        <v>#DIV/0!</v>
      </c>
      <c r="K207" s="51" t="e">
        <f>J207</f>
        <v>#DIV/0!</v>
      </c>
      <c r="L207" s="433"/>
      <c r="M207" s="439"/>
      <c r="N207" s="435"/>
    </row>
    <row r="208" spans="1:14" ht="88.5" hidden="1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0</v>
      </c>
      <c r="I208" s="38">
        <v>0</v>
      </c>
      <c r="J208" s="51" t="e">
        <f t="shared" si="3"/>
        <v>#DIV/0!</v>
      </c>
      <c r="K208" s="428" t="e">
        <f>(J208+J209+J210)/3</f>
        <v>#DIV/0!</v>
      </c>
      <c r="L208" s="28"/>
      <c r="M208" s="439"/>
      <c r="N208" s="435"/>
    </row>
    <row r="209" spans="1:14" ht="72" hidden="1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0</v>
      </c>
      <c r="I209" s="38">
        <v>0</v>
      </c>
      <c r="J209" s="51" t="e">
        <f t="shared" si="3"/>
        <v>#DIV/0!</v>
      </c>
      <c r="K209" s="469"/>
      <c r="L209" s="28"/>
      <c r="M209" s="439"/>
      <c r="N209" s="435"/>
    </row>
    <row r="210" spans="1:14" ht="81.75" hidden="1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>
        <v>0</v>
      </c>
      <c r="I210" s="38">
        <v>0</v>
      </c>
      <c r="J210" s="51" t="e">
        <f t="shared" si="3"/>
        <v>#DIV/0!</v>
      </c>
      <c r="K210" s="470"/>
      <c r="L210" s="28"/>
      <c r="M210" s="439"/>
      <c r="N210" s="435"/>
    </row>
    <row r="211" spans="1:14" ht="60" hidden="1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11">
        <v>0</v>
      </c>
      <c r="I211" s="11">
        <v>0</v>
      </c>
      <c r="J211" s="51" t="e">
        <f t="shared" si="3"/>
        <v>#DIV/0!</v>
      </c>
      <c r="K211" s="51" t="e">
        <f>J211</f>
        <v>#DIV/0!</v>
      </c>
      <c r="L211" s="251" t="e">
        <f>(K208+K211)/2</f>
        <v>#DIV/0!</v>
      </c>
      <c r="M211" s="439"/>
      <c r="N211" s="435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51" t="e">
        <f>IF(I212/H212*100&gt;100,100,I212/H212*100)</f>
        <v>#DIV/0!</v>
      </c>
      <c r="K212" s="428" t="e">
        <f>(J212+J213+J214)/3</f>
        <v>#DIV/0!</v>
      </c>
      <c r="L212" s="28"/>
      <c r="M212" s="439"/>
      <c r="N212" s="435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51" t="e">
        <f>IF(I213/H213*100&gt;100,100,I213/H213*100)</f>
        <v>#DIV/0!</v>
      </c>
      <c r="K213" s="469"/>
      <c r="L213" s="28"/>
      <c r="M213" s="439"/>
      <c r="N213" s="435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51" t="e">
        <f>IF(I214/H214*100&gt;100,100,I214/H214*100)</f>
        <v>#DIV/0!</v>
      </c>
      <c r="K214" s="470"/>
      <c r="L214" s="28"/>
      <c r="M214" s="439"/>
      <c r="N214" s="435"/>
    </row>
    <row r="215" spans="1:14" ht="60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11">
        <v>0</v>
      </c>
      <c r="I215" s="11">
        <v>0</v>
      </c>
      <c r="J215" s="51" t="e">
        <f>IF(I215/H215*100&gt;100,100,I215/H215*100)</f>
        <v>#DIV/0!</v>
      </c>
      <c r="K215" s="51" t="e">
        <f>J215</f>
        <v>#DIV/0!</v>
      </c>
      <c r="L215" s="251" t="e">
        <f>(K212+K215)/2</f>
        <v>#DIV/0!</v>
      </c>
      <c r="M215" s="440"/>
      <c r="N215" s="436"/>
    </row>
    <row r="216" spans="1:14" x14ac:dyDescent="0.25">
      <c r="L216" s="23"/>
    </row>
    <row r="217" spans="1:14" x14ac:dyDescent="0.25">
      <c r="L217" s="23"/>
    </row>
    <row r="218" spans="1:14" x14ac:dyDescent="0.25">
      <c r="L218" s="23"/>
    </row>
    <row r="219" spans="1:14" x14ac:dyDescent="0.25">
      <c r="L219" s="23"/>
    </row>
    <row r="220" spans="1:14" x14ac:dyDescent="0.25">
      <c r="A220" s="427"/>
      <c r="B220" s="427"/>
      <c r="C220" s="427"/>
      <c r="H220" s="296"/>
      <c r="I220" s="301"/>
      <c r="J220" s="296"/>
      <c r="L220" s="23"/>
    </row>
    <row r="221" spans="1:14" x14ac:dyDescent="0.25">
      <c r="A221" s="21"/>
      <c r="B221" s="22"/>
      <c r="C221" s="25"/>
      <c r="D221" s="25"/>
      <c r="E221" s="26"/>
      <c r="F221" s="2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</row>
    <row r="223" spans="1:14" x14ac:dyDescent="0.25">
      <c r="A223" s="21"/>
      <c r="B223" s="22"/>
      <c r="C223" s="21"/>
      <c r="E223" s="21"/>
      <c r="L223" s="23"/>
    </row>
    <row r="224" spans="1:14" x14ac:dyDescent="0.25">
      <c r="A224" s="21"/>
      <c r="B224" s="22"/>
      <c r="C224" s="21"/>
      <c r="E224" s="21"/>
      <c r="L224" s="23"/>
    </row>
    <row r="225" spans="1:12" x14ac:dyDescent="0.25">
      <c r="A225" s="21"/>
      <c r="B225" s="22" t="s">
        <v>367</v>
      </c>
      <c r="C225" s="21"/>
      <c r="E225" s="21"/>
      <c r="L225" s="23"/>
    </row>
    <row r="226" spans="1:12" x14ac:dyDescent="0.25">
      <c r="L226" s="23"/>
    </row>
    <row r="227" spans="1:12" x14ac:dyDescent="0.25">
      <c r="L227" s="23"/>
    </row>
    <row r="228" spans="1:12" x14ac:dyDescent="0.25">
      <c r="L228" s="23"/>
    </row>
    <row r="229" spans="1:12" x14ac:dyDescent="0.25">
      <c r="L229" s="23"/>
    </row>
    <row r="230" spans="1:12" x14ac:dyDescent="0.25">
      <c r="L230" s="23"/>
    </row>
    <row r="231" spans="1:12" x14ac:dyDescent="0.25">
      <c r="L231" s="23"/>
    </row>
    <row r="232" spans="1:12" x14ac:dyDescent="0.25">
      <c r="L232" s="23"/>
    </row>
    <row r="233" spans="1:12" x14ac:dyDescent="0.25">
      <c r="L233" s="23"/>
    </row>
    <row r="234" spans="1:12" x14ac:dyDescent="0.25">
      <c r="L234" s="23"/>
    </row>
    <row r="235" spans="1:12" x14ac:dyDescent="0.25">
      <c r="L235" s="23"/>
    </row>
    <row r="236" spans="1:12" x14ac:dyDescent="0.25">
      <c r="L236" s="23"/>
    </row>
    <row r="237" spans="1:12" x14ac:dyDescent="0.25">
      <c r="L237" s="23"/>
    </row>
    <row r="238" spans="1:12" x14ac:dyDescent="0.25">
      <c r="L238" s="23"/>
    </row>
    <row r="239" spans="1:12" x14ac:dyDescent="0.25">
      <c r="L239" s="23"/>
    </row>
    <row r="240" spans="1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4">
    <mergeCell ref="D196:D199"/>
    <mergeCell ref="K184:K186"/>
    <mergeCell ref="D180:D183"/>
    <mergeCell ref="K188:K190"/>
    <mergeCell ref="K196:K198"/>
    <mergeCell ref="C188:C191"/>
    <mergeCell ref="D176:D179"/>
    <mergeCell ref="C192:C195"/>
    <mergeCell ref="A220:C220"/>
    <mergeCell ref="C204:C207"/>
    <mergeCell ref="C200:C203"/>
    <mergeCell ref="C212:C215"/>
    <mergeCell ref="C208:C211"/>
    <mergeCell ref="C196:C199"/>
    <mergeCell ref="K212:K214"/>
    <mergeCell ref="D208:D211"/>
    <mergeCell ref="K208:K210"/>
    <mergeCell ref="D212:D215"/>
    <mergeCell ref="K200:K202"/>
    <mergeCell ref="D204:D207"/>
    <mergeCell ref="K204:K206"/>
    <mergeCell ref="D200:D203"/>
    <mergeCell ref="C156:C159"/>
    <mergeCell ref="C152:C155"/>
    <mergeCell ref="D184:D187"/>
    <mergeCell ref="C184:C187"/>
    <mergeCell ref="C160:C163"/>
    <mergeCell ref="D172:D175"/>
    <mergeCell ref="C176:C179"/>
    <mergeCell ref="C180:C183"/>
    <mergeCell ref="C140:C143"/>
    <mergeCell ref="C168:C171"/>
    <mergeCell ref="C172:C175"/>
    <mergeCell ref="C164:C167"/>
    <mergeCell ref="D160:D163"/>
    <mergeCell ref="C144:C147"/>
    <mergeCell ref="C148:C151"/>
    <mergeCell ref="L192:L195"/>
    <mergeCell ref="L188:L191"/>
    <mergeCell ref="D164:D167"/>
    <mergeCell ref="L172:L175"/>
    <mergeCell ref="K168:K170"/>
    <mergeCell ref="K172:K174"/>
    <mergeCell ref="L168:L171"/>
    <mergeCell ref="K164:K166"/>
    <mergeCell ref="D168:D171"/>
    <mergeCell ref="L176:L179"/>
    <mergeCell ref="K176:K178"/>
    <mergeCell ref="D192:D195"/>
    <mergeCell ref="D188:D191"/>
    <mergeCell ref="K192:K194"/>
    <mergeCell ref="L152:L155"/>
    <mergeCell ref="L156:L159"/>
    <mergeCell ref="D156:D159"/>
    <mergeCell ref="L160:L163"/>
    <mergeCell ref="K152:K154"/>
    <mergeCell ref="K160:K162"/>
    <mergeCell ref="D152:D155"/>
    <mergeCell ref="D128:D131"/>
    <mergeCell ref="K136:K138"/>
    <mergeCell ref="D136:D139"/>
    <mergeCell ref="K128:K130"/>
    <mergeCell ref="K132:K134"/>
    <mergeCell ref="L148:L151"/>
    <mergeCell ref="L136:L139"/>
    <mergeCell ref="L140:L143"/>
    <mergeCell ref="L144:L147"/>
    <mergeCell ref="K148:K150"/>
    <mergeCell ref="K144:K146"/>
    <mergeCell ref="D132:D135"/>
    <mergeCell ref="D148:D151"/>
    <mergeCell ref="D140:D143"/>
    <mergeCell ref="D144:D147"/>
    <mergeCell ref="K140:K142"/>
    <mergeCell ref="C128:C131"/>
    <mergeCell ref="C136:C139"/>
    <mergeCell ref="D100:D103"/>
    <mergeCell ref="K100:K102"/>
    <mergeCell ref="C104:C107"/>
    <mergeCell ref="C120:C123"/>
    <mergeCell ref="C124:C127"/>
    <mergeCell ref="K124:K126"/>
    <mergeCell ref="D116:D119"/>
    <mergeCell ref="D124:D127"/>
    <mergeCell ref="C132:C135"/>
    <mergeCell ref="K96:K98"/>
    <mergeCell ref="L96:L99"/>
    <mergeCell ref="C92:C95"/>
    <mergeCell ref="C116:C119"/>
    <mergeCell ref="D120:D123"/>
    <mergeCell ref="C112:C115"/>
    <mergeCell ref="D112:D115"/>
    <mergeCell ref="D108:D111"/>
    <mergeCell ref="C108:C111"/>
    <mergeCell ref="C100:C103"/>
    <mergeCell ref="D104:D107"/>
    <mergeCell ref="C96:C99"/>
    <mergeCell ref="L112:L115"/>
    <mergeCell ref="K112:K114"/>
    <mergeCell ref="K120:K122"/>
    <mergeCell ref="K108:K110"/>
    <mergeCell ref="L116:L119"/>
    <mergeCell ref="L120:L123"/>
    <mergeCell ref="K116:K118"/>
    <mergeCell ref="L108:L111"/>
    <mergeCell ref="L100:L103"/>
    <mergeCell ref="C68:C71"/>
    <mergeCell ref="L92:L95"/>
    <mergeCell ref="D92:D95"/>
    <mergeCell ref="C88:C91"/>
    <mergeCell ref="K92:K94"/>
    <mergeCell ref="K88:K90"/>
    <mergeCell ref="D88:D91"/>
    <mergeCell ref="C84:C87"/>
    <mergeCell ref="L72:L75"/>
    <mergeCell ref="K76:K78"/>
    <mergeCell ref="C80:C83"/>
    <mergeCell ref="C72:C75"/>
    <mergeCell ref="C76:C79"/>
    <mergeCell ref="L80:L83"/>
    <mergeCell ref="D80:D83"/>
    <mergeCell ref="K80:K82"/>
    <mergeCell ref="D84:D87"/>
    <mergeCell ref="K56:K58"/>
    <mergeCell ref="K72:K74"/>
    <mergeCell ref="K64:K66"/>
    <mergeCell ref="L68:L71"/>
    <mergeCell ref="L60:L63"/>
    <mergeCell ref="C56:C59"/>
    <mergeCell ref="L84:L87"/>
    <mergeCell ref="K84:K86"/>
    <mergeCell ref="A1:N1"/>
    <mergeCell ref="A4:A215"/>
    <mergeCell ref="C4:C7"/>
    <mergeCell ref="D4:D7"/>
    <mergeCell ref="K4:K6"/>
    <mergeCell ref="N4:N215"/>
    <mergeCell ref="K40:K42"/>
    <mergeCell ref="D60:D63"/>
    <mergeCell ref="D96:D99"/>
    <mergeCell ref="C52:C55"/>
    <mergeCell ref="D52:D55"/>
    <mergeCell ref="D72:D75"/>
    <mergeCell ref="D76:D79"/>
    <mergeCell ref="D68:D71"/>
    <mergeCell ref="D64:D67"/>
    <mergeCell ref="L76:L79"/>
    <mergeCell ref="C48:C51"/>
    <mergeCell ref="C44:C47"/>
    <mergeCell ref="K68:K70"/>
    <mergeCell ref="D48:D51"/>
    <mergeCell ref="D44:D47"/>
    <mergeCell ref="K60:K62"/>
    <mergeCell ref="D56:D59"/>
    <mergeCell ref="D12:D15"/>
    <mergeCell ref="L16:L19"/>
    <mergeCell ref="D16:D19"/>
    <mergeCell ref="D36:D39"/>
    <mergeCell ref="D24:D27"/>
    <mergeCell ref="D20:D23"/>
    <mergeCell ref="L24:L27"/>
    <mergeCell ref="K24:K26"/>
    <mergeCell ref="C20:C23"/>
    <mergeCell ref="C24:C27"/>
    <mergeCell ref="L44:L47"/>
    <mergeCell ref="L56:L59"/>
    <mergeCell ref="K44:K46"/>
    <mergeCell ref="C32:C35"/>
    <mergeCell ref="C60:C63"/>
    <mergeCell ref="C64:C67"/>
    <mergeCell ref="D32:D35"/>
    <mergeCell ref="C36:C39"/>
    <mergeCell ref="L36:L39"/>
    <mergeCell ref="C40:C43"/>
    <mergeCell ref="L40:L43"/>
    <mergeCell ref="C8:C11"/>
    <mergeCell ref="L8:L11"/>
    <mergeCell ref="K32:K34"/>
    <mergeCell ref="D8:D11"/>
    <mergeCell ref="C12:C15"/>
    <mergeCell ref="L12:L15"/>
    <mergeCell ref="C16:C19"/>
    <mergeCell ref="L32:L35"/>
    <mergeCell ref="K28:K30"/>
    <mergeCell ref="K36:K38"/>
    <mergeCell ref="K20:K22"/>
    <mergeCell ref="C28:C31"/>
    <mergeCell ref="D28:D31"/>
    <mergeCell ref="D40:D43"/>
    <mergeCell ref="K12:K14"/>
    <mergeCell ref="M4:M215"/>
    <mergeCell ref="L88:L91"/>
    <mergeCell ref="L164:L167"/>
    <mergeCell ref="L204:L207"/>
    <mergeCell ref="L200:L203"/>
    <mergeCell ref="K104:K106"/>
    <mergeCell ref="L104:L107"/>
    <mergeCell ref="L196:L199"/>
    <mergeCell ref="L132:L135"/>
    <mergeCell ref="L124:L127"/>
    <mergeCell ref="L128:L131"/>
    <mergeCell ref="K180:K182"/>
    <mergeCell ref="K156:K158"/>
    <mergeCell ref="L184:L187"/>
    <mergeCell ref="L4:L7"/>
    <mergeCell ref="L64:L67"/>
    <mergeCell ref="L28:L31"/>
    <mergeCell ref="L48:L51"/>
    <mergeCell ref="K48:K50"/>
    <mergeCell ref="K52:K54"/>
    <mergeCell ref="K8:K10"/>
    <mergeCell ref="K16:K18"/>
    <mergeCell ref="L20:L23"/>
    <mergeCell ref="L52:L55"/>
  </mergeCells>
  <phoneticPr fontId="0" type="noConversion"/>
  <pageMargins left="0.7" right="0.7" top="0.75" bottom="0.75" header="0.3" footer="0.3"/>
  <pageSetup paperSize="9" scale="25" orientation="portrait" r:id="rId1"/>
  <rowBreaks count="1" manualBreakCount="1">
    <brk id="99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P329"/>
  <sheetViews>
    <sheetView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8.8554687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00" customWidth="1"/>
    <col min="9" max="9" width="15.42578125" style="300" customWidth="1"/>
    <col min="10" max="10" width="14" style="300" customWidth="1"/>
    <col min="11" max="11" width="14.28515625" style="300" customWidth="1"/>
    <col min="12" max="12" width="15.5703125" style="17" customWidth="1"/>
    <col min="13" max="13" width="14.5703125" style="17" customWidth="1"/>
    <col min="14" max="14" width="14.710937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7" t="s">
        <v>377</v>
      </c>
      <c r="I2" s="37" t="s">
        <v>378</v>
      </c>
      <c r="J2" s="37" t="s">
        <v>129</v>
      </c>
      <c r="K2" s="37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38" t="s">
        <v>257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258</v>
      </c>
      <c r="G4" s="7" t="s">
        <v>140</v>
      </c>
      <c r="H4" s="38">
        <v>0</v>
      </c>
      <c r="I4" s="38">
        <v>0</v>
      </c>
      <c r="J4" s="51" t="e">
        <f t="shared" ref="J4:J67" si="0">IF(I4/H4*100&gt;100,100,I4/H4*100)</f>
        <v>#DIV/0!</v>
      </c>
      <c r="K4" s="428" t="e">
        <f>(J4+J5+J6)/3</f>
        <v>#DIV/0!</v>
      </c>
      <c r="L4" s="431" t="e">
        <f>(K4+K7)/2</f>
        <v>#DIV/0!</v>
      </c>
      <c r="M4" s="438" t="s">
        <v>141</v>
      </c>
      <c r="N4" s="485"/>
      <c r="P4" s="23">
        <f>H7+H11+H15+H19+H23+H27+H31+H35+H39+H43+H47</f>
        <v>451.33333333333331</v>
      </c>
    </row>
    <row r="5" spans="1:16" ht="81.75" hidden="1" customHeight="1" x14ac:dyDescent="0.25">
      <c r="A5" s="439"/>
      <c r="B5" s="248"/>
      <c r="C5" s="423"/>
      <c r="D5" s="425"/>
      <c r="E5" s="5" t="s">
        <v>138</v>
      </c>
      <c r="F5" s="6" t="s">
        <v>211</v>
      </c>
      <c r="G5" s="7" t="s">
        <v>140</v>
      </c>
      <c r="H5" s="38">
        <v>0</v>
      </c>
      <c r="I5" s="38">
        <v>0</v>
      </c>
      <c r="J5" s="51" t="e">
        <f t="shared" si="0"/>
        <v>#DIV/0!</v>
      </c>
      <c r="K5" s="469"/>
      <c r="L5" s="432"/>
      <c r="M5" s="439"/>
      <c r="N5" s="486"/>
      <c r="P5" s="23">
        <f>H51+H55+H59+H63+H67+H71+H75+H79+H83+H87+H91+H95</f>
        <v>436</v>
      </c>
    </row>
    <row r="6" spans="1:16" ht="81.75" hidden="1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>
        <v>0</v>
      </c>
      <c r="I6" s="38">
        <v>0</v>
      </c>
      <c r="J6" s="51" t="e">
        <f t="shared" si="0"/>
        <v>#DIV/0!</v>
      </c>
      <c r="K6" s="470"/>
      <c r="L6" s="432"/>
      <c r="M6" s="439"/>
      <c r="N6" s="486"/>
      <c r="P6" s="23">
        <f>H103+H107+H111+H115+H119+H123+H127+H131+H135+H139+H143+H147</f>
        <v>91.777777777777771</v>
      </c>
    </row>
    <row r="7" spans="1:16" ht="31.5" hidden="1" customHeight="1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11">
        <v>0</v>
      </c>
      <c r="I7" s="11">
        <v>0</v>
      </c>
      <c r="J7" s="51" t="e">
        <f t="shared" si="0"/>
        <v>#DIV/0!</v>
      </c>
      <c r="K7" s="51" t="e">
        <f>J7</f>
        <v>#DIV/0!</v>
      </c>
      <c r="L7" s="433"/>
      <c r="M7" s="439"/>
      <c r="N7" s="486"/>
      <c r="P7" s="23">
        <f>H151+H155+H159+H163+H167+H171+H175+H179+H183+H187+H191+H195+H199+H203+H207+H211</f>
        <v>63207.3</v>
      </c>
    </row>
    <row r="8" spans="1:16" ht="81.75" hidden="1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258</v>
      </c>
      <c r="G8" s="7" t="s">
        <v>140</v>
      </c>
      <c r="H8" s="38">
        <v>0</v>
      </c>
      <c r="I8" s="38">
        <v>0</v>
      </c>
      <c r="J8" s="51" t="e">
        <f t="shared" si="0"/>
        <v>#DIV/0!</v>
      </c>
      <c r="K8" s="428" t="e">
        <f>(J8+J9+J10)/3</f>
        <v>#DIV/0!</v>
      </c>
      <c r="L8" s="431" t="e">
        <f>(K8+K11)/2</f>
        <v>#DIV/0!</v>
      </c>
      <c r="M8" s="439"/>
      <c r="N8" s="486"/>
    </row>
    <row r="9" spans="1:16" ht="81.75" hidden="1" customHeight="1" x14ac:dyDescent="0.25">
      <c r="A9" s="439"/>
      <c r="B9" s="239"/>
      <c r="C9" s="423"/>
      <c r="D9" s="425"/>
      <c r="E9" s="5" t="s">
        <v>138</v>
      </c>
      <c r="F9" s="6" t="s">
        <v>211</v>
      </c>
      <c r="G9" s="7" t="s">
        <v>140</v>
      </c>
      <c r="H9" s="38">
        <v>0</v>
      </c>
      <c r="I9" s="38">
        <v>0</v>
      </c>
      <c r="J9" s="51" t="e">
        <f t="shared" si="0"/>
        <v>#DIV/0!</v>
      </c>
      <c r="K9" s="469"/>
      <c r="L9" s="432"/>
      <c r="M9" s="439"/>
      <c r="N9" s="486"/>
    </row>
    <row r="10" spans="1:16" ht="81.75" hidden="1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0</v>
      </c>
      <c r="I10" s="38">
        <v>0</v>
      </c>
      <c r="J10" s="51" t="e">
        <f t="shared" si="0"/>
        <v>#DIV/0!</v>
      </c>
      <c r="K10" s="470"/>
      <c r="L10" s="432"/>
      <c r="M10" s="439"/>
      <c r="N10" s="486"/>
    </row>
    <row r="11" spans="1:16" ht="31.5" hidden="1" customHeight="1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11">
        <v>0</v>
      </c>
      <c r="I11" s="11">
        <v>0</v>
      </c>
      <c r="J11" s="51" t="e">
        <f t="shared" si="0"/>
        <v>#DIV/0!</v>
      </c>
      <c r="K11" s="51" t="e">
        <f>J11</f>
        <v>#DIV/0!</v>
      </c>
      <c r="L11" s="433"/>
      <c r="M11" s="439"/>
      <c r="N11" s="486"/>
    </row>
    <row r="12" spans="1:16" ht="78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258</v>
      </c>
      <c r="G12" s="7" t="s">
        <v>140</v>
      </c>
      <c r="H12" s="38">
        <v>100</v>
      </c>
      <c r="I12" s="38">
        <v>100</v>
      </c>
      <c r="J12" s="51">
        <f t="shared" si="0"/>
        <v>100</v>
      </c>
      <c r="K12" s="428">
        <f>(J12+J13+J14)/3</f>
        <v>100</v>
      </c>
      <c r="L12" s="431">
        <f>(K12+K15)/2</f>
        <v>99.558785362055545</v>
      </c>
      <c r="M12" s="439"/>
      <c r="N12" s="486"/>
    </row>
    <row r="13" spans="1:16" ht="65.25" customHeight="1" x14ac:dyDescent="0.25">
      <c r="A13" s="439"/>
      <c r="B13" s="239"/>
      <c r="C13" s="423"/>
      <c r="D13" s="425"/>
      <c r="E13" s="5" t="s">
        <v>138</v>
      </c>
      <c r="F13" s="6" t="s">
        <v>211</v>
      </c>
      <c r="G13" s="7" t="s">
        <v>140</v>
      </c>
      <c r="H13" s="38">
        <v>89.022346368715077</v>
      </c>
      <c r="I13" s="38">
        <v>91.84537246049662</v>
      </c>
      <c r="J13" s="51">
        <f t="shared" si="0"/>
        <v>100</v>
      </c>
      <c r="K13" s="469"/>
      <c r="L13" s="432"/>
      <c r="M13" s="439"/>
      <c r="N13" s="486"/>
    </row>
    <row r="14" spans="1:16" ht="54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>
        <v>100</v>
      </c>
      <c r="I14" s="38">
        <v>100</v>
      </c>
      <c r="J14" s="51">
        <f t="shared" si="0"/>
        <v>100</v>
      </c>
      <c r="K14" s="470"/>
      <c r="L14" s="432"/>
      <c r="M14" s="439"/>
      <c r="N14" s="486"/>
    </row>
    <row r="15" spans="1:16" ht="37.5" customHeight="1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11">
        <v>428.11111111111109</v>
      </c>
      <c r="I15" s="11">
        <v>424.33333333333331</v>
      </c>
      <c r="J15" s="51">
        <f t="shared" si="0"/>
        <v>99.117570724111076</v>
      </c>
      <c r="K15" s="51">
        <f>J15</f>
        <v>99.117570724111076</v>
      </c>
      <c r="L15" s="433"/>
      <c r="M15" s="439"/>
      <c r="N15" s="486"/>
    </row>
    <row r="16" spans="1:16" ht="81.75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258</v>
      </c>
      <c r="G16" s="7" t="s">
        <v>140</v>
      </c>
      <c r="H16" s="38">
        <v>100</v>
      </c>
      <c r="I16" s="38">
        <v>100</v>
      </c>
      <c r="J16" s="51">
        <f>IF(I16/H16*100&gt;100,100,I16/H16*100)</f>
        <v>100</v>
      </c>
      <c r="K16" s="428">
        <f>(J16+J17)/2</f>
        <v>100</v>
      </c>
      <c r="L16" s="431">
        <f>(K16+K19)/2</f>
        <v>100</v>
      </c>
      <c r="M16" s="439"/>
      <c r="N16" s="486"/>
    </row>
    <row r="17" spans="1:14" ht="81.75" customHeight="1" x14ac:dyDescent="0.25">
      <c r="A17" s="439"/>
      <c r="B17" s="239"/>
      <c r="C17" s="423"/>
      <c r="D17" s="425"/>
      <c r="E17" s="5" t="s">
        <v>138</v>
      </c>
      <c r="F17" s="6" t="s">
        <v>211</v>
      </c>
      <c r="G17" s="7" t="s">
        <v>140</v>
      </c>
      <c r="H17" s="38">
        <v>100</v>
      </c>
      <c r="I17" s="38">
        <v>100</v>
      </c>
      <c r="J17" s="51">
        <f>IF(I17/H17*100&gt;100,100,I17/H17*100)</f>
        <v>100</v>
      </c>
      <c r="K17" s="469"/>
      <c r="L17" s="432"/>
      <c r="M17" s="439"/>
      <c r="N17" s="486"/>
    </row>
    <row r="18" spans="1:14" ht="81.75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/>
      <c r="I18" s="38"/>
      <c r="J18" s="51"/>
      <c r="K18" s="470"/>
      <c r="L18" s="432"/>
      <c r="M18" s="439"/>
      <c r="N18" s="486"/>
    </row>
    <row r="19" spans="1:14" ht="31.5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11">
        <v>0.44444444444444442</v>
      </c>
      <c r="I19" s="11">
        <v>0.44444444444444442</v>
      </c>
      <c r="J19" s="51">
        <f t="shared" si="0"/>
        <v>100</v>
      </c>
      <c r="K19" s="51">
        <f>J19</f>
        <v>100</v>
      </c>
      <c r="L19" s="433"/>
      <c r="M19" s="439"/>
      <c r="N19" s="486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258</v>
      </c>
      <c r="G20" s="7" t="s">
        <v>140</v>
      </c>
      <c r="H20" s="38">
        <v>0</v>
      </c>
      <c r="I20" s="38">
        <v>0</v>
      </c>
      <c r="J20" s="51" t="e">
        <f t="shared" si="0"/>
        <v>#DIV/0!</v>
      </c>
      <c r="K20" s="428" t="e">
        <f>(J20+J21+J22)/3</f>
        <v>#DIV/0!</v>
      </c>
      <c r="L20" s="431" t="e">
        <f>(K20+K23)/2</f>
        <v>#DIV/0!</v>
      </c>
      <c r="M20" s="439"/>
      <c r="N20" s="486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211</v>
      </c>
      <c r="G21" s="7" t="s">
        <v>140</v>
      </c>
      <c r="H21" s="38">
        <v>0</v>
      </c>
      <c r="I21" s="38">
        <v>0</v>
      </c>
      <c r="J21" s="51" t="e">
        <f t="shared" si="0"/>
        <v>#DIV/0!</v>
      </c>
      <c r="K21" s="469"/>
      <c r="L21" s="432"/>
      <c r="M21" s="439"/>
      <c r="N21" s="486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51" t="e">
        <f t="shared" si="0"/>
        <v>#DIV/0!</v>
      </c>
      <c r="K22" s="470"/>
      <c r="L22" s="432"/>
      <c r="M22" s="439"/>
      <c r="N22" s="486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11">
        <v>0</v>
      </c>
      <c r="I23" s="11">
        <v>0</v>
      </c>
      <c r="J23" s="51" t="e">
        <f t="shared" si="0"/>
        <v>#DIV/0!</v>
      </c>
      <c r="K23" s="51" t="e">
        <f>J23</f>
        <v>#DIV/0!</v>
      </c>
      <c r="L23" s="433"/>
      <c r="M23" s="439"/>
      <c r="N23" s="486"/>
    </row>
    <row r="24" spans="1:14" ht="81.75" hidden="1" customHeight="1" x14ac:dyDescent="0.25">
      <c r="A24" s="439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258</v>
      </c>
      <c r="G24" s="7" t="s">
        <v>140</v>
      </c>
      <c r="H24" s="38">
        <v>0</v>
      </c>
      <c r="I24" s="38">
        <v>0</v>
      </c>
      <c r="J24" s="51" t="e">
        <f t="shared" si="0"/>
        <v>#DIV/0!</v>
      </c>
      <c r="K24" s="428" t="e">
        <f>(J24+J25+J26)/3</f>
        <v>#DIV/0!</v>
      </c>
      <c r="L24" s="431" t="e">
        <f>(K24+K27)/2</f>
        <v>#DIV/0!</v>
      </c>
      <c r="M24" s="439"/>
      <c r="N24" s="486"/>
    </row>
    <row r="25" spans="1:14" ht="81.75" hidden="1" customHeight="1" x14ac:dyDescent="0.25">
      <c r="A25" s="439"/>
      <c r="B25" s="239"/>
      <c r="C25" s="423"/>
      <c r="D25" s="425"/>
      <c r="E25" s="5" t="s">
        <v>138</v>
      </c>
      <c r="F25" s="6" t="s">
        <v>211</v>
      </c>
      <c r="G25" s="7" t="s">
        <v>140</v>
      </c>
      <c r="H25" s="38">
        <v>0</v>
      </c>
      <c r="I25" s="38">
        <v>0</v>
      </c>
      <c r="J25" s="51" t="e">
        <f t="shared" si="0"/>
        <v>#DIV/0!</v>
      </c>
      <c r="K25" s="469"/>
      <c r="L25" s="432"/>
      <c r="M25" s="439"/>
      <c r="N25" s="486"/>
    </row>
    <row r="26" spans="1:14" ht="81.75" hidden="1" customHeight="1" x14ac:dyDescent="0.25">
      <c r="A26" s="439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51" t="e">
        <f t="shared" si="0"/>
        <v>#DIV/0!</v>
      </c>
      <c r="K26" s="470"/>
      <c r="L26" s="432"/>
      <c r="M26" s="439"/>
      <c r="N26" s="486"/>
    </row>
    <row r="27" spans="1:14" ht="31.5" hidden="1" customHeight="1" x14ac:dyDescent="0.25">
      <c r="A27" s="439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11">
        <v>0</v>
      </c>
      <c r="I27" s="11">
        <v>0</v>
      </c>
      <c r="J27" s="51" t="e">
        <f t="shared" si="0"/>
        <v>#DIV/0!</v>
      </c>
      <c r="K27" s="51" t="e">
        <f>J27</f>
        <v>#DIV/0!</v>
      </c>
      <c r="L27" s="433"/>
      <c r="M27" s="439"/>
      <c r="N27" s="486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258</v>
      </c>
      <c r="G28" s="7" t="s">
        <v>140</v>
      </c>
      <c r="H28" s="38">
        <v>0</v>
      </c>
      <c r="I28" s="38">
        <v>0</v>
      </c>
      <c r="J28" s="51" t="e">
        <f t="shared" si="0"/>
        <v>#DIV/0!</v>
      </c>
      <c r="K28" s="428" t="e">
        <f>(J28+J29+J30)/3</f>
        <v>#DIV/0!</v>
      </c>
      <c r="L28" s="431" t="e">
        <f>(K28+K31)/2</f>
        <v>#DIV/0!</v>
      </c>
      <c r="M28" s="439"/>
      <c r="N28" s="486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211</v>
      </c>
      <c r="G29" s="7" t="s">
        <v>140</v>
      </c>
      <c r="H29" s="38">
        <v>0</v>
      </c>
      <c r="I29" s="38">
        <v>0</v>
      </c>
      <c r="J29" s="51" t="e">
        <f t="shared" si="0"/>
        <v>#DIV/0!</v>
      </c>
      <c r="K29" s="469"/>
      <c r="L29" s="432"/>
      <c r="M29" s="439"/>
      <c r="N29" s="486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51" t="e">
        <f t="shared" si="0"/>
        <v>#DIV/0!</v>
      </c>
      <c r="K30" s="470"/>
      <c r="L30" s="432"/>
      <c r="M30" s="439"/>
      <c r="N30" s="486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11">
        <v>0</v>
      </c>
      <c r="I31" s="11">
        <v>0</v>
      </c>
      <c r="J31" s="51" t="e">
        <f t="shared" si="0"/>
        <v>#DIV/0!</v>
      </c>
      <c r="K31" s="51" t="e">
        <f>J31</f>
        <v>#DIV/0!</v>
      </c>
      <c r="L31" s="433"/>
      <c r="M31" s="439"/>
      <c r="N31" s="486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258</v>
      </c>
      <c r="G32" s="7" t="s">
        <v>140</v>
      </c>
      <c r="H32" s="38">
        <v>0</v>
      </c>
      <c r="I32" s="38">
        <v>0</v>
      </c>
      <c r="J32" s="51" t="e">
        <f t="shared" si="0"/>
        <v>#DIV/0!</v>
      </c>
      <c r="K32" s="428" t="e">
        <f>(J32+J33+J34)/3</f>
        <v>#DIV/0!</v>
      </c>
      <c r="L32" s="431" t="e">
        <f>(K32+K35)/2</f>
        <v>#DIV/0!</v>
      </c>
      <c r="M32" s="439"/>
      <c r="N32" s="486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211</v>
      </c>
      <c r="G33" s="7" t="s">
        <v>140</v>
      </c>
      <c r="H33" s="38">
        <v>0</v>
      </c>
      <c r="I33" s="38">
        <v>0</v>
      </c>
      <c r="J33" s="51" t="e">
        <f t="shared" si="0"/>
        <v>#DIV/0!</v>
      </c>
      <c r="K33" s="469"/>
      <c r="L33" s="432"/>
      <c r="M33" s="439"/>
      <c r="N33" s="486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>
        <v>0</v>
      </c>
      <c r="I34" s="38">
        <v>0</v>
      </c>
      <c r="J34" s="51" t="e">
        <f t="shared" si="0"/>
        <v>#DIV/0!</v>
      </c>
      <c r="K34" s="470"/>
      <c r="L34" s="432"/>
      <c r="M34" s="439"/>
      <c r="N34" s="486"/>
    </row>
    <row r="35" spans="1:14" ht="31.5" hidden="1" customHeight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11">
        <v>0</v>
      </c>
      <c r="I35" s="11">
        <v>0</v>
      </c>
      <c r="J35" s="51" t="e">
        <f t="shared" si="0"/>
        <v>#DIV/0!</v>
      </c>
      <c r="K35" s="51" t="e">
        <f>J35</f>
        <v>#DIV/0!</v>
      </c>
      <c r="L35" s="433"/>
      <c r="M35" s="439"/>
      <c r="N35" s="486"/>
    </row>
    <row r="36" spans="1:14" ht="68.2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258</v>
      </c>
      <c r="G36" s="7" t="s">
        <v>140</v>
      </c>
      <c r="H36" s="38">
        <v>100</v>
      </c>
      <c r="I36" s="38">
        <v>100</v>
      </c>
      <c r="J36" s="51">
        <f>IF(I36/H36*100&gt;100,100,I36/H36*100)</f>
        <v>100</v>
      </c>
      <c r="K36" s="428">
        <f>(J36+J37+J38)/3</f>
        <v>96.18</v>
      </c>
      <c r="L36" s="431">
        <f>(K36+K39)/2</f>
        <v>98.09</v>
      </c>
      <c r="M36" s="439"/>
      <c r="N36" s="486"/>
    </row>
    <row r="37" spans="1:14" ht="68.25" customHeight="1" x14ac:dyDescent="0.25">
      <c r="A37" s="439"/>
      <c r="B37" s="239"/>
      <c r="C37" s="423"/>
      <c r="D37" s="425"/>
      <c r="E37" s="5" t="s">
        <v>138</v>
      </c>
      <c r="F37" s="6" t="s">
        <v>211</v>
      </c>
      <c r="G37" s="7" t="s">
        <v>140</v>
      </c>
      <c r="H37" s="38">
        <v>100</v>
      </c>
      <c r="I37" s="38">
        <v>88.54</v>
      </c>
      <c r="J37" s="51">
        <f>IF(I37/H37*100&gt;100,100,I37/H37*100)</f>
        <v>88.54</v>
      </c>
      <c r="K37" s="469"/>
      <c r="L37" s="432"/>
      <c r="M37" s="439"/>
      <c r="N37" s="486"/>
    </row>
    <row r="38" spans="1:14" ht="63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>
        <v>100</v>
      </c>
      <c r="I38" s="38">
        <v>100</v>
      </c>
      <c r="J38" s="51">
        <f>IF(I38/H38*100&gt;100,100,I38/H38*100)</f>
        <v>100</v>
      </c>
      <c r="K38" s="470"/>
      <c r="L38" s="432"/>
      <c r="M38" s="439"/>
      <c r="N38" s="486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11">
        <v>22.777777777777779</v>
      </c>
      <c r="I39" s="11">
        <v>27.555555555555557</v>
      </c>
      <c r="J39" s="51">
        <f t="shared" si="0"/>
        <v>100</v>
      </c>
      <c r="K39" s="51">
        <f>J39</f>
        <v>100</v>
      </c>
      <c r="L39" s="433"/>
      <c r="M39" s="439"/>
      <c r="N39" s="486"/>
    </row>
    <row r="40" spans="1:14" ht="81.75" hidden="1" customHeight="1" x14ac:dyDescent="0.25">
      <c r="A40" s="439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258</v>
      </c>
      <c r="G40" s="7" t="s">
        <v>140</v>
      </c>
      <c r="H40" s="38">
        <v>0</v>
      </c>
      <c r="I40" s="38">
        <v>0</v>
      </c>
      <c r="J40" s="51" t="e">
        <f t="shared" si="0"/>
        <v>#DIV/0!</v>
      </c>
      <c r="K40" s="428" t="e">
        <f>(J40+J41+J42)/3</f>
        <v>#DIV/0!</v>
      </c>
      <c r="L40" s="431" t="e">
        <f>(K40+K43)/2</f>
        <v>#DIV/0!</v>
      </c>
      <c r="M40" s="439"/>
      <c r="N40" s="486"/>
    </row>
    <row r="41" spans="1:14" ht="81.75" hidden="1" customHeight="1" x14ac:dyDescent="0.25">
      <c r="A41" s="439"/>
      <c r="B41" s="239"/>
      <c r="C41" s="423"/>
      <c r="D41" s="425"/>
      <c r="E41" s="5" t="s">
        <v>138</v>
      </c>
      <c r="F41" s="6" t="s">
        <v>211</v>
      </c>
      <c r="G41" s="7" t="s">
        <v>140</v>
      </c>
      <c r="H41" s="38">
        <v>0</v>
      </c>
      <c r="I41" s="38">
        <v>0</v>
      </c>
      <c r="J41" s="51" t="e">
        <f t="shared" si="0"/>
        <v>#DIV/0!</v>
      </c>
      <c r="K41" s="469"/>
      <c r="L41" s="432"/>
      <c r="M41" s="439"/>
      <c r="N41" s="486"/>
    </row>
    <row r="42" spans="1:14" ht="81.75" hidden="1" customHeight="1" x14ac:dyDescent="0.25">
      <c r="A42" s="439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38">
        <v>0</v>
      </c>
      <c r="I42" s="38">
        <v>0</v>
      </c>
      <c r="J42" s="51" t="e">
        <f t="shared" si="0"/>
        <v>#DIV/0!</v>
      </c>
      <c r="K42" s="470"/>
      <c r="L42" s="432"/>
      <c r="M42" s="439"/>
      <c r="N42" s="486"/>
    </row>
    <row r="43" spans="1:14" ht="31.5" hidden="1" customHeight="1" x14ac:dyDescent="0.25">
      <c r="A43" s="439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11">
        <v>0</v>
      </c>
      <c r="I43" s="11">
        <v>0</v>
      </c>
      <c r="J43" s="51" t="e">
        <f t="shared" si="0"/>
        <v>#DIV/0!</v>
      </c>
      <c r="K43" s="51" t="e">
        <f>J43</f>
        <v>#DIV/0!</v>
      </c>
      <c r="L43" s="433"/>
      <c r="M43" s="439"/>
      <c r="N43" s="486"/>
    </row>
    <row r="44" spans="1:14" ht="81.75" hidden="1" customHeight="1" x14ac:dyDescent="0.25">
      <c r="A44" s="439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258</v>
      </c>
      <c r="G44" s="7" t="s">
        <v>140</v>
      </c>
      <c r="H44" s="38">
        <v>0</v>
      </c>
      <c r="I44" s="38">
        <v>0</v>
      </c>
      <c r="J44" s="51" t="e">
        <f t="shared" si="0"/>
        <v>#DIV/0!</v>
      </c>
      <c r="K44" s="428" t="e">
        <f>(J44+J45+J46)/3</f>
        <v>#DIV/0!</v>
      </c>
      <c r="L44" s="431" t="e">
        <f>(K44+K47)/2</f>
        <v>#DIV/0!</v>
      </c>
      <c r="M44" s="439"/>
      <c r="N44" s="486"/>
    </row>
    <row r="45" spans="1:14" ht="81.75" hidden="1" customHeight="1" x14ac:dyDescent="0.25">
      <c r="A45" s="439"/>
      <c r="B45" s="239"/>
      <c r="C45" s="423"/>
      <c r="D45" s="425"/>
      <c r="E45" s="5" t="s">
        <v>138</v>
      </c>
      <c r="F45" s="6" t="s">
        <v>211</v>
      </c>
      <c r="G45" s="7" t="s">
        <v>140</v>
      </c>
      <c r="H45" s="38">
        <v>0</v>
      </c>
      <c r="I45" s="38">
        <v>0</v>
      </c>
      <c r="J45" s="51" t="e">
        <f t="shared" si="0"/>
        <v>#DIV/0!</v>
      </c>
      <c r="K45" s="469"/>
      <c r="L45" s="432"/>
      <c r="M45" s="439"/>
      <c r="N45" s="486"/>
    </row>
    <row r="46" spans="1:14" ht="81.75" hidden="1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>
        <v>0</v>
      </c>
      <c r="I46" s="38">
        <v>0</v>
      </c>
      <c r="J46" s="51" t="e">
        <f t="shared" si="0"/>
        <v>#DIV/0!</v>
      </c>
      <c r="K46" s="470"/>
      <c r="L46" s="432"/>
      <c r="M46" s="439"/>
      <c r="N46" s="486"/>
    </row>
    <row r="47" spans="1:14" ht="31.5" hidden="1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11">
        <v>0</v>
      </c>
      <c r="I47" s="11">
        <v>0</v>
      </c>
      <c r="J47" s="51" t="e">
        <f t="shared" si="0"/>
        <v>#DIV/0!</v>
      </c>
      <c r="K47" s="51" t="e">
        <f>J47</f>
        <v>#DIV/0!</v>
      </c>
      <c r="L47" s="433"/>
      <c r="M47" s="439"/>
      <c r="N47" s="486"/>
    </row>
    <row r="48" spans="1:14" ht="81.75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258</v>
      </c>
      <c r="G48" s="7" t="s">
        <v>140</v>
      </c>
      <c r="H48" s="38">
        <v>100</v>
      </c>
      <c r="I48" s="38">
        <v>100</v>
      </c>
      <c r="J48" s="51">
        <f>IF(I48/H48*100&gt;100,100,I48/H48*100)</f>
        <v>100</v>
      </c>
      <c r="K48" s="428">
        <f>(J48+J49)/2</f>
        <v>100</v>
      </c>
      <c r="L48" s="431">
        <f>(K48+K51)/2</f>
        <v>100</v>
      </c>
      <c r="M48" s="439"/>
      <c r="N48" s="486"/>
    </row>
    <row r="49" spans="1:14" ht="81.75" customHeight="1" x14ac:dyDescent="0.25">
      <c r="A49" s="439"/>
      <c r="B49" s="239"/>
      <c r="C49" s="423"/>
      <c r="D49" s="425"/>
      <c r="E49" s="5" t="s">
        <v>138</v>
      </c>
      <c r="F49" s="6" t="s">
        <v>211</v>
      </c>
      <c r="G49" s="7" t="s">
        <v>140</v>
      </c>
      <c r="H49" s="38">
        <v>100</v>
      </c>
      <c r="I49" s="38">
        <v>100</v>
      </c>
      <c r="J49" s="51">
        <f>IF(I49/H49*100&gt;100,100,I49/H49*100)</f>
        <v>100</v>
      </c>
      <c r="K49" s="469"/>
      <c r="L49" s="432"/>
      <c r="M49" s="439"/>
      <c r="N49" s="486"/>
    </row>
    <row r="50" spans="1:14" ht="81.75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/>
      <c r="I50" s="38"/>
      <c r="J50" s="51"/>
      <c r="K50" s="470"/>
      <c r="L50" s="432"/>
      <c r="M50" s="439"/>
      <c r="N50" s="486"/>
    </row>
    <row r="51" spans="1:14" ht="31.5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11">
        <v>2</v>
      </c>
      <c r="I51" s="11">
        <v>2</v>
      </c>
      <c r="J51" s="51">
        <f t="shared" si="0"/>
        <v>100</v>
      </c>
      <c r="K51" s="51">
        <f>J51</f>
        <v>100</v>
      </c>
      <c r="L51" s="433"/>
      <c r="M51" s="439"/>
      <c r="N51" s="486"/>
    </row>
    <row r="52" spans="1:14" ht="73.5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258</v>
      </c>
      <c r="G52" s="7" t="s">
        <v>140</v>
      </c>
      <c r="H52" s="38">
        <v>100</v>
      </c>
      <c r="I52" s="38">
        <v>100</v>
      </c>
      <c r="J52" s="51">
        <f>IF(I52/H52*100&gt;100,100,I52/H52*100)</f>
        <v>100</v>
      </c>
      <c r="K52" s="428">
        <f>(J52+J53)/2</f>
        <v>100</v>
      </c>
      <c r="L52" s="431">
        <f>(K52+K55)/2</f>
        <v>100</v>
      </c>
      <c r="M52" s="439"/>
      <c r="N52" s="486"/>
    </row>
    <row r="53" spans="1:14" ht="70.5" customHeight="1" x14ac:dyDescent="0.25">
      <c r="A53" s="439"/>
      <c r="B53" s="239"/>
      <c r="C53" s="423"/>
      <c r="D53" s="425"/>
      <c r="E53" s="5" t="s">
        <v>138</v>
      </c>
      <c r="F53" s="6" t="s">
        <v>211</v>
      </c>
      <c r="G53" s="7" t="s">
        <v>140</v>
      </c>
      <c r="H53" s="38">
        <v>100</v>
      </c>
      <c r="I53" s="38">
        <v>100</v>
      </c>
      <c r="J53" s="51">
        <f>IF(I53/H53*100&gt;100,100,I53/H53*100)</f>
        <v>100</v>
      </c>
      <c r="K53" s="469"/>
      <c r="L53" s="432"/>
      <c r="M53" s="439"/>
      <c r="N53" s="486"/>
    </row>
    <row r="54" spans="1:14" ht="64.5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/>
      <c r="I54" s="38"/>
      <c r="J54" s="51"/>
      <c r="K54" s="470"/>
      <c r="L54" s="432"/>
      <c r="M54" s="439"/>
      <c r="N54" s="486"/>
    </row>
    <row r="55" spans="1:14" ht="38.25" customHeight="1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11">
        <v>0.55555555555555558</v>
      </c>
      <c r="I55" s="11">
        <v>0.55555555555555558</v>
      </c>
      <c r="J55" s="51">
        <f t="shared" si="0"/>
        <v>100</v>
      </c>
      <c r="K55" s="51">
        <f>J55</f>
        <v>100</v>
      </c>
      <c r="L55" s="433"/>
      <c r="M55" s="439"/>
      <c r="N55" s="486"/>
    </row>
    <row r="56" spans="1:14" ht="81.75" hidden="1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258</v>
      </c>
      <c r="G56" s="7" t="s">
        <v>140</v>
      </c>
      <c r="H56" s="38">
        <v>0</v>
      </c>
      <c r="I56" s="38">
        <v>0</v>
      </c>
      <c r="J56" s="51" t="e">
        <f t="shared" si="0"/>
        <v>#DIV/0!</v>
      </c>
      <c r="K56" s="428" t="e">
        <f>(J56+J57+J58)/3</f>
        <v>#DIV/0!</v>
      </c>
      <c r="L56" s="431" t="e">
        <f>(K56+K59)/2</f>
        <v>#DIV/0!</v>
      </c>
      <c r="M56" s="439"/>
      <c r="N56" s="486"/>
    </row>
    <row r="57" spans="1:14" ht="81.75" hidden="1" customHeight="1" x14ac:dyDescent="0.25">
      <c r="A57" s="439"/>
      <c r="B57" s="239"/>
      <c r="C57" s="423"/>
      <c r="D57" s="425"/>
      <c r="E57" s="5" t="s">
        <v>138</v>
      </c>
      <c r="F57" s="6" t="s">
        <v>211</v>
      </c>
      <c r="G57" s="7" t="s">
        <v>140</v>
      </c>
      <c r="H57" s="38">
        <v>0</v>
      </c>
      <c r="I57" s="38">
        <v>0</v>
      </c>
      <c r="J57" s="51" t="e">
        <f t="shared" si="0"/>
        <v>#DIV/0!</v>
      </c>
      <c r="K57" s="469"/>
      <c r="L57" s="432"/>
      <c r="M57" s="439"/>
      <c r="N57" s="486"/>
    </row>
    <row r="58" spans="1:14" ht="81.75" hidden="1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0</v>
      </c>
      <c r="I58" s="38">
        <v>0</v>
      </c>
      <c r="J58" s="51" t="e">
        <f t="shared" si="0"/>
        <v>#DIV/0!</v>
      </c>
      <c r="K58" s="470"/>
      <c r="L58" s="432"/>
      <c r="M58" s="439"/>
      <c r="N58" s="486"/>
    </row>
    <row r="59" spans="1:14" ht="31.5" hidden="1" customHeight="1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11">
        <v>0</v>
      </c>
      <c r="I59" s="11">
        <v>0</v>
      </c>
      <c r="J59" s="51" t="e">
        <f t="shared" si="0"/>
        <v>#DIV/0!</v>
      </c>
      <c r="K59" s="51" t="e">
        <f>J59</f>
        <v>#DIV/0!</v>
      </c>
      <c r="L59" s="433"/>
      <c r="M59" s="439"/>
      <c r="N59" s="486"/>
    </row>
    <row r="60" spans="1:14" ht="81.75" hidden="1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258</v>
      </c>
      <c r="G60" s="7" t="s">
        <v>140</v>
      </c>
      <c r="H60" s="38">
        <v>0</v>
      </c>
      <c r="I60" s="38">
        <v>0</v>
      </c>
      <c r="J60" s="51" t="e">
        <f t="shared" si="0"/>
        <v>#DIV/0!</v>
      </c>
      <c r="K60" s="428" t="e">
        <f>(J60+J61+J62)/3</f>
        <v>#DIV/0!</v>
      </c>
      <c r="L60" s="431" t="e">
        <f>(K60+K63)/2</f>
        <v>#DIV/0!</v>
      </c>
      <c r="M60" s="439"/>
      <c r="N60" s="486"/>
    </row>
    <row r="61" spans="1:14" ht="81.75" hidden="1" customHeight="1" x14ac:dyDescent="0.25">
      <c r="A61" s="439"/>
      <c r="B61" s="239"/>
      <c r="C61" s="423"/>
      <c r="D61" s="425"/>
      <c r="E61" s="5" t="s">
        <v>138</v>
      </c>
      <c r="F61" s="6" t="s">
        <v>211</v>
      </c>
      <c r="G61" s="7" t="s">
        <v>140</v>
      </c>
      <c r="H61" s="38">
        <v>0</v>
      </c>
      <c r="I61" s="38">
        <v>0</v>
      </c>
      <c r="J61" s="51" t="e">
        <f t="shared" si="0"/>
        <v>#DIV/0!</v>
      </c>
      <c r="K61" s="469"/>
      <c r="L61" s="432"/>
      <c r="M61" s="439"/>
      <c r="N61" s="486"/>
    </row>
    <row r="62" spans="1:14" ht="81.75" hidden="1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51" t="e">
        <f t="shared" si="0"/>
        <v>#DIV/0!</v>
      </c>
      <c r="K62" s="470"/>
      <c r="L62" s="432"/>
      <c r="M62" s="439"/>
      <c r="N62" s="486"/>
    </row>
    <row r="63" spans="1:14" ht="31.5" hidden="1" customHeight="1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11">
        <v>0</v>
      </c>
      <c r="I63" s="11">
        <v>0</v>
      </c>
      <c r="J63" s="51" t="e">
        <f t="shared" si="0"/>
        <v>#DIV/0!</v>
      </c>
      <c r="K63" s="51" t="e">
        <f>J63</f>
        <v>#DIV/0!</v>
      </c>
      <c r="L63" s="433"/>
      <c r="M63" s="439"/>
      <c r="N63" s="486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258</v>
      </c>
      <c r="G64" s="7" t="s">
        <v>140</v>
      </c>
      <c r="H64" s="38">
        <v>0</v>
      </c>
      <c r="I64" s="38">
        <v>0</v>
      </c>
      <c r="J64" s="51" t="e">
        <f t="shared" si="0"/>
        <v>#DIV/0!</v>
      </c>
      <c r="K64" s="428" t="e">
        <f>(J64+J65+J66)/3</f>
        <v>#DIV/0!</v>
      </c>
      <c r="L64" s="431" t="e">
        <f>(K64+K67)/2</f>
        <v>#DIV/0!</v>
      </c>
      <c r="M64" s="439"/>
      <c r="N64" s="486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211</v>
      </c>
      <c r="G65" s="7" t="s">
        <v>140</v>
      </c>
      <c r="H65" s="38">
        <v>0</v>
      </c>
      <c r="I65" s="38">
        <v>0</v>
      </c>
      <c r="J65" s="51" t="e">
        <f t="shared" si="0"/>
        <v>#DIV/0!</v>
      </c>
      <c r="K65" s="469"/>
      <c r="L65" s="432"/>
      <c r="M65" s="439"/>
      <c r="N65" s="486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51" t="e">
        <f t="shared" si="0"/>
        <v>#DIV/0!</v>
      </c>
      <c r="K66" s="470"/>
      <c r="L66" s="432"/>
      <c r="M66" s="439"/>
      <c r="N66" s="486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11">
        <v>0</v>
      </c>
      <c r="I67" s="11">
        <v>0</v>
      </c>
      <c r="J67" s="51" t="e">
        <f t="shared" si="0"/>
        <v>#DIV/0!</v>
      </c>
      <c r="K67" s="51" t="e">
        <f>J67</f>
        <v>#DIV/0!</v>
      </c>
      <c r="L67" s="433"/>
      <c r="M67" s="439"/>
      <c r="N67" s="486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258</v>
      </c>
      <c r="G68" s="7" t="s">
        <v>140</v>
      </c>
      <c r="H68" s="38">
        <v>0</v>
      </c>
      <c r="I68" s="38">
        <v>0</v>
      </c>
      <c r="J68" s="51" t="e">
        <f t="shared" ref="J68:J131" si="1">IF(I68/H68*100&gt;100,100,I68/H68*100)</f>
        <v>#DIV/0!</v>
      </c>
      <c r="K68" s="428" t="e">
        <f>(J68+J69+J70)/3</f>
        <v>#DIV/0!</v>
      </c>
      <c r="L68" s="431" t="e">
        <f>(K68+K71)/2</f>
        <v>#DIV/0!</v>
      </c>
      <c r="M68" s="439"/>
      <c r="N68" s="486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211</v>
      </c>
      <c r="G69" s="7" t="s">
        <v>140</v>
      </c>
      <c r="H69" s="38">
        <v>0</v>
      </c>
      <c r="I69" s="38">
        <v>0</v>
      </c>
      <c r="J69" s="51" t="e">
        <f t="shared" si="1"/>
        <v>#DIV/0!</v>
      </c>
      <c r="K69" s="469"/>
      <c r="L69" s="432"/>
      <c r="M69" s="439"/>
      <c r="N69" s="486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51" t="e">
        <f t="shared" si="1"/>
        <v>#DIV/0!</v>
      </c>
      <c r="K70" s="470"/>
      <c r="L70" s="432"/>
      <c r="M70" s="439"/>
      <c r="N70" s="486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11">
        <v>0</v>
      </c>
      <c r="I71" s="11">
        <v>0</v>
      </c>
      <c r="J71" s="51" t="e">
        <f t="shared" si="1"/>
        <v>#DIV/0!</v>
      </c>
      <c r="K71" s="51" t="e">
        <f>J71</f>
        <v>#DIV/0!</v>
      </c>
      <c r="L71" s="433"/>
      <c r="M71" s="439"/>
      <c r="N71" s="486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258</v>
      </c>
      <c r="G72" s="7" t="s">
        <v>140</v>
      </c>
      <c r="H72" s="38">
        <v>0</v>
      </c>
      <c r="I72" s="38">
        <v>0</v>
      </c>
      <c r="J72" s="51" t="e">
        <f t="shared" si="1"/>
        <v>#DIV/0!</v>
      </c>
      <c r="K72" s="428" t="e">
        <f>(J72+J73+J74)/3</f>
        <v>#DIV/0!</v>
      </c>
      <c r="L72" s="431" t="e">
        <f>(K72+K75)/2</f>
        <v>#DIV/0!</v>
      </c>
      <c r="M72" s="439"/>
      <c r="N72" s="486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211</v>
      </c>
      <c r="G73" s="7" t="s">
        <v>140</v>
      </c>
      <c r="H73" s="38">
        <v>0</v>
      </c>
      <c r="I73" s="38">
        <v>0</v>
      </c>
      <c r="J73" s="51" t="e">
        <f t="shared" si="1"/>
        <v>#DIV/0!</v>
      </c>
      <c r="K73" s="469"/>
      <c r="L73" s="432"/>
      <c r="M73" s="439"/>
      <c r="N73" s="486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51" t="e">
        <f t="shared" si="1"/>
        <v>#DIV/0!</v>
      </c>
      <c r="K74" s="470"/>
      <c r="L74" s="432"/>
      <c r="M74" s="439"/>
      <c r="N74" s="486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11">
        <v>0</v>
      </c>
      <c r="I75" s="11">
        <v>0</v>
      </c>
      <c r="J75" s="51" t="e">
        <f t="shared" si="1"/>
        <v>#DIV/0!</v>
      </c>
      <c r="K75" s="51" t="e">
        <f>J75</f>
        <v>#DIV/0!</v>
      </c>
      <c r="L75" s="433"/>
      <c r="M75" s="439"/>
      <c r="N75" s="486"/>
    </row>
    <row r="76" spans="1:14" ht="81.75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258</v>
      </c>
      <c r="G76" s="7" t="s">
        <v>140</v>
      </c>
      <c r="H76" s="38">
        <v>100</v>
      </c>
      <c r="I76" s="38">
        <v>100</v>
      </c>
      <c r="J76" s="51">
        <f t="shared" si="1"/>
        <v>100</v>
      </c>
      <c r="K76" s="428">
        <f>(J76+J77+J78)/3</f>
        <v>99.1869918699187</v>
      </c>
      <c r="L76" s="431">
        <f>(K76+K79)/2</f>
        <v>99.489653775042427</v>
      </c>
      <c r="M76" s="439"/>
      <c r="N76" s="486"/>
    </row>
    <row r="77" spans="1:14" ht="81.75" customHeight="1" x14ac:dyDescent="0.25">
      <c r="A77" s="439"/>
      <c r="B77" s="239"/>
      <c r="C77" s="423"/>
      <c r="D77" s="425"/>
      <c r="E77" s="5" t="s">
        <v>138</v>
      </c>
      <c r="F77" s="6" t="s">
        <v>211</v>
      </c>
      <c r="G77" s="7" t="s">
        <v>140</v>
      </c>
      <c r="H77" s="38">
        <v>100</v>
      </c>
      <c r="I77" s="38">
        <v>100</v>
      </c>
      <c r="J77" s="51">
        <f t="shared" si="1"/>
        <v>100</v>
      </c>
      <c r="K77" s="469"/>
      <c r="L77" s="432"/>
      <c r="M77" s="439"/>
      <c r="N77" s="486"/>
    </row>
    <row r="78" spans="1:14" ht="81.75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100</v>
      </c>
      <c r="I78" s="38">
        <v>97.560975609756099</v>
      </c>
      <c r="J78" s="51">
        <f t="shared" si="1"/>
        <v>97.560975609756099</v>
      </c>
      <c r="K78" s="470"/>
      <c r="L78" s="432"/>
      <c r="M78" s="439"/>
      <c r="N78" s="486"/>
    </row>
    <row r="79" spans="1:14" ht="31.5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11">
        <v>428</v>
      </c>
      <c r="I79" s="11">
        <v>427.11111111111109</v>
      </c>
      <c r="J79" s="51">
        <f t="shared" si="1"/>
        <v>99.792315680166141</v>
      </c>
      <c r="K79" s="51">
        <f>J79</f>
        <v>99.792315680166141</v>
      </c>
      <c r="L79" s="433"/>
      <c r="M79" s="439"/>
      <c r="N79" s="486"/>
    </row>
    <row r="80" spans="1:14" ht="81.75" hidden="1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258</v>
      </c>
      <c r="G80" s="7" t="s">
        <v>140</v>
      </c>
      <c r="H80" s="38">
        <v>0</v>
      </c>
      <c r="I80" s="38">
        <v>0</v>
      </c>
      <c r="J80" s="51" t="e">
        <f t="shared" si="1"/>
        <v>#DIV/0!</v>
      </c>
      <c r="K80" s="428" t="e">
        <f>(J80+J81+J82)/3</f>
        <v>#DIV/0!</v>
      </c>
      <c r="L80" s="431" t="e">
        <f>(K80+K83)/2</f>
        <v>#DIV/0!</v>
      </c>
      <c r="M80" s="439"/>
      <c r="N80" s="486"/>
    </row>
    <row r="81" spans="1:14" ht="81.75" hidden="1" customHeight="1" x14ac:dyDescent="0.25">
      <c r="A81" s="439"/>
      <c r="B81" s="239"/>
      <c r="C81" s="423"/>
      <c r="D81" s="425"/>
      <c r="E81" s="5" t="s">
        <v>138</v>
      </c>
      <c r="F81" s="6" t="s">
        <v>211</v>
      </c>
      <c r="G81" s="7" t="s">
        <v>140</v>
      </c>
      <c r="H81" s="38">
        <v>0</v>
      </c>
      <c r="I81" s="38">
        <v>0</v>
      </c>
      <c r="J81" s="51" t="e">
        <f t="shared" si="1"/>
        <v>#DIV/0!</v>
      </c>
      <c r="K81" s="469"/>
      <c r="L81" s="432"/>
      <c r="M81" s="439"/>
      <c r="N81" s="486"/>
    </row>
    <row r="82" spans="1:14" ht="81.75" hidden="1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>
        <v>0</v>
      </c>
      <c r="I82" s="38">
        <v>0</v>
      </c>
      <c r="J82" s="51" t="e">
        <f t="shared" si="1"/>
        <v>#DIV/0!</v>
      </c>
      <c r="K82" s="470"/>
      <c r="L82" s="432"/>
      <c r="M82" s="439"/>
      <c r="N82" s="486"/>
    </row>
    <row r="83" spans="1:14" ht="31.5" hidden="1" customHeight="1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11">
        <v>0</v>
      </c>
      <c r="I83" s="11">
        <v>0</v>
      </c>
      <c r="J83" s="51" t="e">
        <f t="shared" si="1"/>
        <v>#DIV/0!</v>
      </c>
      <c r="K83" s="51" t="e">
        <f>J83</f>
        <v>#DIV/0!</v>
      </c>
      <c r="L83" s="433"/>
      <c r="M83" s="439"/>
      <c r="N83" s="486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258</v>
      </c>
      <c r="G84" s="7" t="s">
        <v>140</v>
      </c>
      <c r="H84" s="38">
        <v>0</v>
      </c>
      <c r="I84" s="38">
        <v>0</v>
      </c>
      <c r="J84" s="51" t="e">
        <f t="shared" si="1"/>
        <v>#DIV/0!</v>
      </c>
      <c r="K84" s="428" t="e">
        <f>(J84+J85+J86)/3</f>
        <v>#DIV/0!</v>
      </c>
      <c r="L84" s="431" t="e">
        <f>(K84+K87)/2</f>
        <v>#DIV/0!</v>
      </c>
      <c r="M84" s="439"/>
      <c r="N84" s="486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211</v>
      </c>
      <c r="G85" s="7" t="s">
        <v>140</v>
      </c>
      <c r="H85" s="38">
        <v>0</v>
      </c>
      <c r="I85" s="38">
        <v>0</v>
      </c>
      <c r="J85" s="51" t="e">
        <f t="shared" si="1"/>
        <v>#DIV/0!</v>
      </c>
      <c r="K85" s="469"/>
      <c r="L85" s="432"/>
      <c r="M85" s="439"/>
      <c r="N85" s="486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51" t="e">
        <f t="shared" si="1"/>
        <v>#DIV/0!</v>
      </c>
      <c r="K86" s="470"/>
      <c r="L86" s="432"/>
      <c r="M86" s="439"/>
      <c r="N86" s="486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11">
        <v>0</v>
      </c>
      <c r="I87" s="11">
        <v>0</v>
      </c>
      <c r="J87" s="51" t="e">
        <f t="shared" si="1"/>
        <v>#DIV/0!</v>
      </c>
      <c r="K87" s="51" t="e">
        <f>J87</f>
        <v>#DIV/0!</v>
      </c>
      <c r="L87" s="433"/>
      <c r="M87" s="439"/>
      <c r="N87" s="486"/>
    </row>
    <row r="88" spans="1:14" ht="81.75" hidden="1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258</v>
      </c>
      <c r="G88" s="7" t="s">
        <v>140</v>
      </c>
      <c r="H88" s="38">
        <v>0</v>
      </c>
      <c r="I88" s="38">
        <v>0</v>
      </c>
      <c r="J88" s="51" t="e">
        <f t="shared" si="1"/>
        <v>#DIV/0!</v>
      </c>
      <c r="K88" s="428" t="e">
        <f>(J88+J89+J90)/3</f>
        <v>#DIV/0!</v>
      </c>
      <c r="L88" s="431" t="e">
        <f>(K88+K91)/2</f>
        <v>#DIV/0!</v>
      </c>
      <c r="M88" s="439"/>
      <c r="N88" s="486"/>
    </row>
    <row r="89" spans="1:14" ht="81.75" hidden="1" customHeight="1" x14ac:dyDescent="0.25">
      <c r="A89" s="439"/>
      <c r="B89" s="239"/>
      <c r="C89" s="423"/>
      <c r="D89" s="425"/>
      <c r="E89" s="5" t="s">
        <v>138</v>
      </c>
      <c r="F89" s="6" t="s">
        <v>211</v>
      </c>
      <c r="G89" s="7" t="s">
        <v>140</v>
      </c>
      <c r="H89" s="38">
        <v>0</v>
      </c>
      <c r="I89" s="38">
        <v>0</v>
      </c>
      <c r="J89" s="51" t="e">
        <f t="shared" si="1"/>
        <v>#DIV/0!</v>
      </c>
      <c r="K89" s="469"/>
      <c r="L89" s="432"/>
      <c r="M89" s="439"/>
      <c r="N89" s="486"/>
    </row>
    <row r="90" spans="1:14" ht="81.75" hidden="1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51" t="e">
        <f t="shared" si="1"/>
        <v>#DIV/0!</v>
      </c>
      <c r="K90" s="470"/>
      <c r="L90" s="432"/>
      <c r="M90" s="439"/>
      <c r="N90" s="486"/>
    </row>
    <row r="91" spans="1:14" ht="31.5" hidden="1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11">
        <v>0</v>
      </c>
      <c r="I91" s="11">
        <v>0</v>
      </c>
      <c r="J91" s="51" t="e">
        <f t="shared" si="1"/>
        <v>#DIV/0!</v>
      </c>
      <c r="K91" s="51" t="e">
        <f>J91</f>
        <v>#DIV/0!</v>
      </c>
      <c r="L91" s="433"/>
      <c r="M91" s="439"/>
      <c r="N91" s="486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258</v>
      </c>
      <c r="G92" s="7" t="s">
        <v>140</v>
      </c>
      <c r="H92" s="38">
        <v>100</v>
      </c>
      <c r="I92" s="38">
        <v>100</v>
      </c>
      <c r="J92" s="51">
        <f t="shared" si="1"/>
        <v>100</v>
      </c>
      <c r="K92" s="428">
        <f>(J92+J93)/2</f>
        <v>100</v>
      </c>
      <c r="L92" s="431">
        <f>(K92+K95)/2</f>
        <v>100</v>
      </c>
      <c r="M92" s="439"/>
      <c r="N92" s="486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211</v>
      </c>
      <c r="G93" s="7" t="s">
        <v>140</v>
      </c>
      <c r="H93" s="38">
        <v>100</v>
      </c>
      <c r="I93" s="38">
        <v>100</v>
      </c>
      <c r="J93" s="38">
        <f>'[2]ООО (адапт, ОВЗ, не ук)'!E15</f>
        <v>100</v>
      </c>
      <c r="K93" s="469"/>
      <c r="L93" s="432"/>
      <c r="M93" s="439"/>
      <c r="N93" s="486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/>
      <c r="I94" s="38"/>
      <c r="J94" s="38"/>
      <c r="K94" s="470"/>
      <c r="L94" s="432"/>
      <c r="M94" s="439"/>
      <c r="N94" s="486"/>
    </row>
    <row r="95" spans="1:14" ht="31.5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11">
        <v>5.4444444444444446</v>
      </c>
      <c r="I95" s="11">
        <v>5.4444444444444446</v>
      </c>
      <c r="J95" s="51">
        <f t="shared" si="1"/>
        <v>100</v>
      </c>
      <c r="K95" s="51">
        <f>J95</f>
        <v>100</v>
      </c>
      <c r="L95" s="433"/>
      <c r="M95" s="439"/>
      <c r="N95" s="486"/>
    </row>
    <row r="96" spans="1:14" ht="81.75" hidden="1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258</v>
      </c>
      <c r="G96" s="7" t="s">
        <v>140</v>
      </c>
      <c r="H96" s="38">
        <v>0</v>
      </c>
      <c r="I96" s="38">
        <v>0</v>
      </c>
      <c r="J96" s="51" t="e">
        <f t="shared" si="1"/>
        <v>#DIV/0!</v>
      </c>
      <c r="K96" s="428" t="e">
        <f>(J96+J97+J98)/3</f>
        <v>#DIV/0!</v>
      </c>
      <c r="L96" s="431" t="e">
        <f>(K96+K99)/2</f>
        <v>#DIV/0!</v>
      </c>
      <c r="M96" s="439"/>
      <c r="N96" s="486"/>
    </row>
    <row r="97" spans="1:14" ht="81.75" hidden="1" customHeight="1" x14ac:dyDescent="0.25">
      <c r="A97" s="439"/>
      <c r="B97" s="239"/>
      <c r="C97" s="423"/>
      <c r="D97" s="425"/>
      <c r="E97" s="5" t="s">
        <v>138</v>
      </c>
      <c r="F97" s="6" t="s">
        <v>211</v>
      </c>
      <c r="G97" s="7" t="s">
        <v>140</v>
      </c>
      <c r="H97" s="38">
        <v>0</v>
      </c>
      <c r="I97" s="38">
        <v>0</v>
      </c>
      <c r="J97" s="51" t="e">
        <f t="shared" si="1"/>
        <v>#DIV/0!</v>
      </c>
      <c r="K97" s="469"/>
      <c r="L97" s="432"/>
      <c r="M97" s="439"/>
      <c r="N97" s="486"/>
    </row>
    <row r="98" spans="1:14" ht="81.75" hidden="1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>
        <v>0</v>
      </c>
      <c r="I98" s="38">
        <v>0</v>
      </c>
      <c r="J98" s="51" t="e">
        <f t="shared" si="1"/>
        <v>#DIV/0!</v>
      </c>
      <c r="K98" s="470"/>
      <c r="L98" s="432"/>
      <c r="M98" s="439"/>
      <c r="N98" s="486"/>
    </row>
    <row r="99" spans="1:14" ht="31.5" hidden="1" customHeight="1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11">
        <v>0</v>
      </c>
      <c r="I99" s="11">
        <v>0</v>
      </c>
      <c r="J99" s="51" t="e">
        <f t="shared" si="1"/>
        <v>#DIV/0!</v>
      </c>
      <c r="K99" s="51" t="e">
        <f>J99</f>
        <v>#DIV/0!</v>
      </c>
      <c r="L99" s="433"/>
      <c r="M99" s="439"/>
      <c r="N99" s="486"/>
    </row>
    <row r="100" spans="1:14" ht="65.25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258</v>
      </c>
      <c r="G100" s="7" t="s">
        <v>140</v>
      </c>
      <c r="H100" s="38">
        <v>100</v>
      </c>
      <c r="I100" s="38">
        <v>100</v>
      </c>
      <c r="J100" s="51">
        <f t="shared" si="1"/>
        <v>100</v>
      </c>
      <c r="K100" s="428">
        <f>(J100+J101+J102)/3</f>
        <v>100</v>
      </c>
      <c r="L100" s="431">
        <f>(K100+K103)/2</f>
        <v>100</v>
      </c>
      <c r="M100" s="439"/>
      <c r="N100" s="486"/>
    </row>
    <row r="101" spans="1:14" ht="53.25" customHeight="1" x14ac:dyDescent="0.25">
      <c r="A101" s="439"/>
      <c r="B101" s="239"/>
      <c r="C101" s="423"/>
      <c r="D101" s="425"/>
      <c r="E101" s="5" t="s">
        <v>138</v>
      </c>
      <c r="F101" s="6" t="s">
        <v>211</v>
      </c>
      <c r="G101" s="7" t="s">
        <v>140</v>
      </c>
      <c r="H101" s="38">
        <v>100</v>
      </c>
      <c r="I101" s="38">
        <v>100</v>
      </c>
      <c r="J101" s="51">
        <f t="shared" si="1"/>
        <v>100</v>
      </c>
      <c r="K101" s="469"/>
      <c r="L101" s="432"/>
      <c r="M101" s="439"/>
      <c r="N101" s="486"/>
    </row>
    <row r="102" spans="1:14" ht="54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100</v>
      </c>
      <c r="I102" s="38">
        <v>100</v>
      </c>
      <c r="J102" s="51">
        <f t="shared" si="1"/>
        <v>100</v>
      </c>
      <c r="K102" s="470"/>
      <c r="L102" s="432"/>
      <c r="M102" s="439"/>
      <c r="N102" s="486"/>
    </row>
    <row r="103" spans="1:14" ht="31.5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11">
        <v>15</v>
      </c>
      <c r="I103" s="11">
        <v>15</v>
      </c>
      <c r="J103" s="51">
        <f t="shared" si="1"/>
        <v>100</v>
      </c>
      <c r="K103" s="51">
        <f>J103</f>
        <v>100</v>
      </c>
      <c r="L103" s="433"/>
      <c r="M103" s="439"/>
      <c r="N103" s="486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258</v>
      </c>
      <c r="G104" s="7" t="s">
        <v>140</v>
      </c>
      <c r="H104" s="38">
        <v>0</v>
      </c>
      <c r="I104" s="38">
        <v>0</v>
      </c>
      <c r="J104" s="51" t="e">
        <f t="shared" si="1"/>
        <v>#DIV/0!</v>
      </c>
      <c r="K104" s="428" t="e">
        <f>(J104+J105+J106)/3</f>
        <v>#DIV/0!</v>
      </c>
      <c r="L104" s="431" t="e">
        <f>(K104+K107)/2</f>
        <v>#DIV/0!</v>
      </c>
      <c r="M104" s="439"/>
      <c r="N104" s="486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211</v>
      </c>
      <c r="G105" s="7" t="s">
        <v>140</v>
      </c>
      <c r="H105" s="38">
        <v>0</v>
      </c>
      <c r="I105" s="38">
        <v>0</v>
      </c>
      <c r="J105" s="51" t="e">
        <f t="shared" si="1"/>
        <v>#DIV/0!</v>
      </c>
      <c r="K105" s="469"/>
      <c r="L105" s="432"/>
      <c r="M105" s="439"/>
      <c r="N105" s="486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51" t="e">
        <f t="shared" si="1"/>
        <v>#DIV/0!</v>
      </c>
      <c r="K106" s="470"/>
      <c r="L106" s="432"/>
      <c r="M106" s="439"/>
      <c r="N106" s="486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11">
        <v>0</v>
      </c>
      <c r="I107" s="11">
        <v>0</v>
      </c>
      <c r="J107" s="51" t="e">
        <f t="shared" si="1"/>
        <v>#DIV/0!</v>
      </c>
      <c r="K107" s="51" t="e">
        <f>J107</f>
        <v>#DIV/0!</v>
      </c>
      <c r="L107" s="433"/>
      <c r="M107" s="439"/>
      <c r="N107" s="486"/>
    </row>
    <row r="108" spans="1:14" ht="53.25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258</v>
      </c>
      <c r="G108" s="7" t="s">
        <v>140</v>
      </c>
      <c r="H108" s="38">
        <v>100</v>
      </c>
      <c r="I108" s="38">
        <v>100</v>
      </c>
      <c r="J108" s="51">
        <f t="shared" si="1"/>
        <v>100</v>
      </c>
      <c r="K108" s="428">
        <f>(J108+J109+J110)/3</f>
        <v>100</v>
      </c>
      <c r="L108" s="431">
        <f>(K108+K111)/2</f>
        <v>99.782923299565851</v>
      </c>
      <c r="M108" s="439"/>
      <c r="N108" s="486"/>
    </row>
    <row r="109" spans="1:14" ht="54" customHeight="1" x14ac:dyDescent="0.25">
      <c r="A109" s="439"/>
      <c r="B109" s="239"/>
      <c r="C109" s="423"/>
      <c r="D109" s="425"/>
      <c r="E109" s="5" t="s">
        <v>138</v>
      </c>
      <c r="F109" s="6" t="s">
        <v>211</v>
      </c>
      <c r="G109" s="7" t="s">
        <v>140</v>
      </c>
      <c r="H109" s="38">
        <v>100</v>
      </c>
      <c r="I109" s="38">
        <v>100</v>
      </c>
      <c r="J109" s="51">
        <f t="shared" si="1"/>
        <v>100</v>
      </c>
      <c r="K109" s="469"/>
      <c r="L109" s="432"/>
      <c r="M109" s="439"/>
      <c r="N109" s="486"/>
    </row>
    <row r="110" spans="1:14" ht="5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100</v>
      </c>
      <c r="I110" s="38">
        <v>100</v>
      </c>
      <c r="J110" s="51">
        <f t="shared" si="1"/>
        <v>100</v>
      </c>
      <c r="K110" s="470"/>
      <c r="L110" s="432"/>
      <c r="M110" s="439"/>
      <c r="N110" s="486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11">
        <v>76.777777777777771</v>
      </c>
      <c r="I111" s="11">
        <v>76.444444444444443</v>
      </c>
      <c r="J111" s="51">
        <f t="shared" si="1"/>
        <v>99.565846599131703</v>
      </c>
      <c r="K111" s="51">
        <f>J111</f>
        <v>99.565846599131703</v>
      </c>
      <c r="L111" s="433"/>
      <c r="M111" s="439"/>
      <c r="N111" s="486"/>
    </row>
    <row r="112" spans="1:14" ht="81.75" hidden="1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258</v>
      </c>
      <c r="G112" s="7" t="s">
        <v>140</v>
      </c>
      <c r="H112" s="38">
        <v>0</v>
      </c>
      <c r="I112" s="38">
        <v>0</v>
      </c>
      <c r="J112" s="51" t="e">
        <f t="shared" si="1"/>
        <v>#DIV/0!</v>
      </c>
      <c r="K112" s="428" t="e">
        <f>(J112+J113+J114)/3</f>
        <v>#DIV/0!</v>
      </c>
      <c r="L112" s="431" t="e">
        <f>(K112+K115)/2</f>
        <v>#DIV/0!</v>
      </c>
      <c r="M112" s="439"/>
      <c r="N112" s="486"/>
    </row>
    <row r="113" spans="1:14" ht="81.75" hidden="1" customHeight="1" x14ac:dyDescent="0.25">
      <c r="A113" s="439"/>
      <c r="B113" s="239"/>
      <c r="C113" s="423"/>
      <c r="D113" s="425"/>
      <c r="E113" s="5" t="s">
        <v>138</v>
      </c>
      <c r="F113" s="6" t="s">
        <v>211</v>
      </c>
      <c r="G113" s="7" t="s">
        <v>140</v>
      </c>
      <c r="H113" s="38">
        <v>0</v>
      </c>
      <c r="I113" s="38">
        <v>0</v>
      </c>
      <c r="J113" s="51" t="e">
        <f t="shared" si="1"/>
        <v>#DIV/0!</v>
      </c>
      <c r="K113" s="469"/>
      <c r="L113" s="432"/>
      <c r="M113" s="439"/>
      <c r="N113" s="486"/>
    </row>
    <row r="114" spans="1:14" ht="81.75" hidden="1" customHeight="1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0</v>
      </c>
      <c r="I114" s="38">
        <v>0</v>
      </c>
      <c r="J114" s="51" t="e">
        <f t="shared" si="1"/>
        <v>#DIV/0!</v>
      </c>
      <c r="K114" s="470"/>
      <c r="L114" s="432"/>
      <c r="M114" s="439"/>
      <c r="N114" s="486"/>
    </row>
    <row r="115" spans="1:14" ht="31.5" hidden="1" customHeight="1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11">
        <v>0</v>
      </c>
      <c r="I115" s="11">
        <v>0</v>
      </c>
      <c r="J115" s="51" t="e">
        <f t="shared" si="1"/>
        <v>#DIV/0!</v>
      </c>
      <c r="K115" s="51" t="e">
        <f>J115</f>
        <v>#DIV/0!</v>
      </c>
      <c r="L115" s="433"/>
      <c r="M115" s="439"/>
      <c r="N115" s="486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258</v>
      </c>
      <c r="G116" s="7" t="s">
        <v>140</v>
      </c>
      <c r="H116" s="38">
        <v>0</v>
      </c>
      <c r="I116" s="38">
        <v>0</v>
      </c>
      <c r="J116" s="51" t="e">
        <f t="shared" si="1"/>
        <v>#DIV/0!</v>
      </c>
      <c r="K116" s="428" t="e">
        <f>(J116+J117+J118)/3</f>
        <v>#DIV/0!</v>
      </c>
      <c r="L116" s="431" t="e">
        <f>(K116+K119)/2</f>
        <v>#DIV/0!</v>
      </c>
      <c r="M116" s="439"/>
      <c r="N116" s="486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211</v>
      </c>
      <c r="G117" s="7" t="s">
        <v>140</v>
      </c>
      <c r="H117" s="38">
        <v>0</v>
      </c>
      <c r="I117" s="38">
        <v>0</v>
      </c>
      <c r="J117" s="51" t="e">
        <f t="shared" si="1"/>
        <v>#DIV/0!</v>
      </c>
      <c r="K117" s="469"/>
      <c r="L117" s="432"/>
      <c r="M117" s="439"/>
      <c r="N117" s="486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51" t="e">
        <f t="shared" si="1"/>
        <v>#DIV/0!</v>
      </c>
      <c r="K118" s="470"/>
      <c r="L118" s="432"/>
      <c r="M118" s="439"/>
      <c r="N118" s="486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11">
        <v>0</v>
      </c>
      <c r="I119" s="11">
        <v>0</v>
      </c>
      <c r="J119" s="51" t="e">
        <f t="shared" si="1"/>
        <v>#DIV/0!</v>
      </c>
      <c r="K119" s="51" t="e">
        <f>J119</f>
        <v>#DIV/0!</v>
      </c>
      <c r="L119" s="433"/>
      <c r="M119" s="439"/>
      <c r="N119" s="486"/>
    </row>
    <row r="120" spans="1:14" ht="81.75" hidden="1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258</v>
      </c>
      <c r="G120" s="7" t="s">
        <v>140</v>
      </c>
      <c r="H120" s="38">
        <v>0</v>
      </c>
      <c r="I120" s="38">
        <v>0</v>
      </c>
      <c r="J120" s="51" t="e">
        <f t="shared" si="1"/>
        <v>#DIV/0!</v>
      </c>
      <c r="K120" s="428" t="e">
        <f>(J120+J121+J122)/3</f>
        <v>#DIV/0!</v>
      </c>
      <c r="L120" s="431" t="e">
        <f>(K120+K123)/2</f>
        <v>#DIV/0!</v>
      </c>
      <c r="M120" s="439"/>
      <c r="N120" s="486"/>
    </row>
    <row r="121" spans="1:14" ht="81.75" hidden="1" customHeight="1" x14ac:dyDescent="0.25">
      <c r="A121" s="439"/>
      <c r="B121" s="239"/>
      <c r="C121" s="423"/>
      <c r="D121" s="425"/>
      <c r="E121" s="5" t="s">
        <v>138</v>
      </c>
      <c r="F121" s="6" t="s">
        <v>211</v>
      </c>
      <c r="G121" s="7" t="s">
        <v>140</v>
      </c>
      <c r="H121" s="38">
        <v>0</v>
      </c>
      <c r="I121" s="38">
        <v>0</v>
      </c>
      <c r="J121" s="51" t="e">
        <f t="shared" si="1"/>
        <v>#DIV/0!</v>
      </c>
      <c r="K121" s="469"/>
      <c r="L121" s="432"/>
      <c r="M121" s="439"/>
      <c r="N121" s="486"/>
    </row>
    <row r="122" spans="1:14" ht="81.75" hidden="1" customHeight="1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>
        <v>0</v>
      </c>
      <c r="I122" s="38">
        <v>0</v>
      </c>
      <c r="J122" s="51" t="e">
        <f t="shared" si="1"/>
        <v>#DIV/0!</v>
      </c>
      <c r="K122" s="470"/>
      <c r="L122" s="432"/>
      <c r="M122" s="439"/>
      <c r="N122" s="486"/>
    </row>
    <row r="123" spans="1:14" ht="31.5" hidden="1" customHeight="1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11">
        <v>0</v>
      </c>
      <c r="I123" s="11">
        <v>0</v>
      </c>
      <c r="J123" s="51" t="e">
        <f t="shared" si="1"/>
        <v>#DIV/0!</v>
      </c>
      <c r="K123" s="51" t="e">
        <f>J123</f>
        <v>#DIV/0!</v>
      </c>
      <c r="L123" s="433"/>
      <c r="M123" s="439"/>
      <c r="N123" s="486"/>
    </row>
    <row r="124" spans="1:14" ht="81.75" hidden="1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258</v>
      </c>
      <c r="G124" s="7" t="s">
        <v>140</v>
      </c>
      <c r="H124" s="38">
        <v>0</v>
      </c>
      <c r="I124" s="38">
        <v>0</v>
      </c>
      <c r="J124" s="51" t="e">
        <f t="shared" si="1"/>
        <v>#DIV/0!</v>
      </c>
      <c r="K124" s="428" t="e">
        <f>(J124+J125+J126)/3</f>
        <v>#DIV/0!</v>
      </c>
      <c r="L124" s="431" t="e">
        <f>(K124+K127)/2</f>
        <v>#DIV/0!</v>
      </c>
      <c r="M124" s="439"/>
      <c r="N124" s="486"/>
    </row>
    <row r="125" spans="1:14" ht="81.75" hidden="1" customHeight="1" x14ac:dyDescent="0.25">
      <c r="A125" s="439"/>
      <c r="B125" s="239"/>
      <c r="C125" s="423"/>
      <c r="D125" s="425"/>
      <c r="E125" s="5" t="s">
        <v>138</v>
      </c>
      <c r="F125" s="6" t="s">
        <v>211</v>
      </c>
      <c r="G125" s="7" t="s">
        <v>140</v>
      </c>
      <c r="H125" s="38">
        <v>0</v>
      </c>
      <c r="I125" s="38">
        <v>0</v>
      </c>
      <c r="J125" s="51" t="e">
        <f t="shared" si="1"/>
        <v>#DIV/0!</v>
      </c>
      <c r="K125" s="469"/>
      <c r="L125" s="432"/>
      <c r="M125" s="439"/>
      <c r="N125" s="486"/>
    </row>
    <row r="126" spans="1:14" ht="81.75" hidden="1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>
        <v>0</v>
      </c>
      <c r="I126" s="38">
        <v>0</v>
      </c>
      <c r="J126" s="51" t="e">
        <f t="shared" si="1"/>
        <v>#DIV/0!</v>
      </c>
      <c r="K126" s="470"/>
      <c r="L126" s="432"/>
      <c r="M126" s="439"/>
      <c r="N126" s="486"/>
    </row>
    <row r="127" spans="1:14" ht="31.5" hidden="1" customHeight="1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11">
        <v>0</v>
      </c>
      <c r="I127" s="11">
        <v>0</v>
      </c>
      <c r="J127" s="51" t="e">
        <f t="shared" si="1"/>
        <v>#DIV/0!</v>
      </c>
      <c r="K127" s="51" t="e">
        <f>J127</f>
        <v>#DIV/0!</v>
      </c>
      <c r="L127" s="433"/>
      <c r="M127" s="439"/>
      <c r="N127" s="486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258</v>
      </c>
      <c r="G128" s="7" t="s">
        <v>140</v>
      </c>
      <c r="H128" s="38">
        <v>0</v>
      </c>
      <c r="I128" s="38">
        <v>0</v>
      </c>
      <c r="J128" s="51" t="e">
        <f t="shared" si="1"/>
        <v>#DIV/0!</v>
      </c>
      <c r="K128" s="428" t="e">
        <f>(J128+J129+J130)/3</f>
        <v>#DIV/0!</v>
      </c>
      <c r="L128" s="431" t="e">
        <f>(K128+K131)/2</f>
        <v>#DIV/0!</v>
      </c>
      <c r="M128" s="439"/>
      <c r="N128" s="486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211</v>
      </c>
      <c r="G129" s="7" t="s">
        <v>140</v>
      </c>
      <c r="H129" s="38">
        <v>0</v>
      </c>
      <c r="I129" s="38">
        <v>0</v>
      </c>
      <c r="J129" s="51" t="e">
        <f t="shared" si="1"/>
        <v>#DIV/0!</v>
      </c>
      <c r="K129" s="469"/>
      <c r="L129" s="432"/>
      <c r="M129" s="439"/>
      <c r="N129" s="486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51" t="e">
        <f t="shared" si="1"/>
        <v>#DIV/0!</v>
      </c>
      <c r="K130" s="470"/>
      <c r="L130" s="432"/>
      <c r="M130" s="439"/>
      <c r="N130" s="486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11">
        <v>0</v>
      </c>
      <c r="I131" s="11">
        <v>0</v>
      </c>
      <c r="J131" s="51" t="e">
        <f t="shared" si="1"/>
        <v>#DIV/0!</v>
      </c>
      <c r="K131" s="51" t="e">
        <f>J131</f>
        <v>#DIV/0!</v>
      </c>
      <c r="L131" s="433"/>
      <c r="M131" s="439"/>
      <c r="N131" s="486"/>
    </row>
    <row r="132" spans="1:14" ht="81.75" hidden="1" customHeight="1" x14ac:dyDescent="0.25">
      <c r="A132" s="439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258</v>
      </c>
      <c r="G132" s="7" t="s">
        <v>140</v>
      </c>
      <c r="H132" s="38">
        <v>0</v>
      </c>
      <c r="I132" s="38">
        <v>0</v>
      </c>
      <c r="J132" s="51" t="e">
        <f t="shared" ref="J132:J195" si="2">IF(I132/H132*100&gt;100,100,I132/H132*100)</f>
        <v>#DIV/0!</v>
      </c>
      <c r="K132" s="428" t="e">
        <f>(J132+J133+J134)/2</f>
        <v>#DIV/0!</v>
      </c>
      <c r="L132" s="431" t="e">
        <f>(K132+K135)/2</f>
        <v>#DIV/0!</v>
      </c>
      <c r="M132" s="439"/>
      <c r="N132" s="486"/>
    </row>
    <row r="133" spans="1:14" ht="81.75" hidden="1" customHeight="1" x14ac:dyDescent="0.25">
      <c r="A133" s="439"/>
      <c r="B133" s="239"/>
      <c r="C133" s="423"/>
      <c r="D133" s="425"/>
      <c r="E133" s="5" t="s">
        <v>138</v>
      </c>
      <c r="F133" s="6" t="s">
        <v>211</v>
      </c>
      <c r="G133" s="7" t="s">
        <v>140</v>
      </c>
      <c r="H133" s="38">
        <v>0</v>
      </c>
      <c r="I133" s="38">
        <v>0</v>
      </c>
      <c r="J133" s="51" t="e">
        <f t="shared" si="2"/>
        <v>#DIV/0!</v>
      </c>
      <c r="K133" s="469"/>
      <c r="L133" s="432"/>
      <c r="M133" s="439"/>
      <c r="N133" s="486"/>
    </row>
    <row r="134" spans="1:14" ht="81.75" hidden="1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>
        <v>0</v>
      </c>
      <c r="I134" s="38">
        <v>0</v>
      </c>
      <c r="J134" s="51">
        <v>0</v>
      </c>
      <c r="K134" s="470"/>
      <c r="L134" s="432"/>
      <c r="M134" s="439"/>
      <c r="N134" s="486"/>
    </row>
    <row r="135" spans="1:14" ht="31.5" hidden="1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11">
        <v>0</v>
      </c>
      <c r="I135" s="11">
        <v>0</v>
      </c>
      <c r="J135" s="51" t="e">
        <f t="shared" si="2"/>
        <v>#DIV/0!</v>
      </c>
      <c r="K135" s="51" t="e">
        <f>J135</f>
        <v>#DIV/0!</v>
      </c>
      <c r="L135" s="433"/>
      <c r="M135" s="439"/>
      <c r="N135" s="486"/>
    </row>
    <row r="136" spans="1:14" ht="81.75" hidden="1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258</v>
      </c>
      <c r="G136" s="7" t="s">
        <v>140</v>
      </c>
      <c r="H136" s="38">
        <v>0</v>
      </c>
      <c r="I136" s="38">
        <v>0</v>
      </c>
      <c r="J136" s="51" t="e">
        <f t="shared" si="2"/>
        <v>#DIV/0!</v>
      </c>
      <c r="K136" s="428" t="e">
        <f>(J136+J137+J138)/3</f>
        <v>#DIV/0!</v>
      </c>
      <c r="L136" s="431" t="e">
        <f>(K136+K139)/2</f>
        <v>#DIV/0!</v>
      </c>
      <c r="M136" s="439"/>
      <c r="N136" s="486"/>
    </row>
    <row r="137" spans="1:14" ht="81.75" hidden="1" customHeight="1" x14ac:dyDescent="0.25">
      <c r="A137" s="439"/>
      <c r="B137" s="239"/>
      <c r="C137" s="423"/>
      <c r="D137" s="425"/>
      <c r="E137" s="5" t="s">
        <v>138</v>
      </c>
      <c r="F137" s="6" t="s">
        <v>211</v>
      </c>
      <c r="G137" s="7" t="s">
        <v>140</v>
      </c>
      <c r="H137" s="38">
        <v>0</v>
      </c>
      <c r="I137" s="38">
        <v>0</v>
      </c>
      <c r="J137" s="51" t="e">
        <f t="shared" si="2"/>
        <v>#DIV/0!</v>
      </c>
      <c r="K137" s="469"/>
      <c r="L137" s="432"/>
      <c r="M137" s="439"/>
      <c r="N137" s="486"/>
    </row>
    <row r="138" spans="1:14" ht="81.75" hidden="1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>
        <v>0</v>
      </c>
      <c r="I138" s="38">
        <v>0</v>
      </c>
      <c r="J138" s="51" t="e">
        <f t="shared" si="2"/>
        <v>#DIV/0!</v>
      </c>
      <c r="K138" s="470"/>
      <c r="L138" s="432"/>
      <c r="M138" s="439"/>
      <c r="N138" s="486"/>
    </row>
    <row r="139" spans="1:14" ht="31.5" hidden="1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11">
        <v>0</v>
      </c>
      <c r="I139" s="11">
        <v>0</v>
      </c>
      <c r="J139" s="51" t="e">
        <f t="shared" si="2"/>
        <v>#DIV/0!</v>
      </c>
      <c r="K139" s="51" t="e">
        <f>J139</f>
        <v>#DIV/0!</v>
      </c>
      <c r="L139" s="433"/>
      <c r="M139" s="439"/>
      <c r="N139" s="486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258</v>
      </c>
      <c r="G140" s="7" t="s">
        <v>140</v>
      </c>
      <c r="H140" s="38">
        <v>0</v>
      </c>
      <c r="I140" s="38">
        <v>0</v>
      </c>
      <c r="J140" s="51" t="e">
        <f t="shared" si="2"/>
        <v>#DIV/0!</v>
      </c>
      <c r="K140" s="428" t="e">
        <f>(J140+J141+J142)/3</f>
        <v>#DIV/0!</v>
      </c>
      <c r="L140" s="431" t="e">
        <f>(K140+K143)/2</f>
        <v>#DIV/0!</v>
      </c>
      <c r="M140" s="439"/>
      <c r="N140" s="486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211</v>
      </c>
      <c r="G141" s="7" t="s">
        <v>140</v>
      </c>
      <c r="H141" s="38">
        <v>0</v>
      </c>
      <c r="I141" s="38">
        <v>0</v>
      </c>
      <c r="J141" s="51" t="e">
        <f t="shared" si="2"/>
        <v>#DIV/0!</v>
      </c>
      <c r="K141" s="469"/>
      <c r="L141" s="432"/>
      <c r="M141" s="439"/>
      <c r="N141" s="486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51" t="e">
        <f t="shared" si="2"/>
        <v>#DIV/0!</v>
      </c>
      <c r="K142" s="470"/>
      <c r="L142" s="432"/>
      <c r="M142" s="439"/>
      <c r="N142" s="486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11">
        <v>0</v>
      </c>
      <c r="I143" s="11">
        <v>0</v>
      </c>
      <c r="J143" s="51" t="e">
        <f t="shared" si="2"/>
        <v>#DIV/0!</v>
      </c>
      <c r="K143" s="51" t="e">
        <f>J143</f>
        <v>#DIV/0!</v>
      </c>
      <c r="L143" s="433"/>
      <c r="M143" s="439"/>
      <c r="N143" s="486"/>
    </row>
    <row r="144" spans="1:14" ht="81.75" hidden="1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258</v>
      </c>
      <c r="G144" s="7" t="s">
        <v>140</v>
      </c>
      <c r="H144" s="38">
        <v>0</v>
      </c>
      <c r="I144" s="38">
        <v>0</v>
      </c>
      <c r="J144" s="51" t="e">
        <f t="shared" si="2"/>
        <v>#DIV/0!</v>
      </c>
      <c r="K144" s="428" t="e">
        <f>(J144+J145+J146)/3</f>
        <v>#DIV/0!</v>
      </c>
      <c r="L144" s="431" t="e">
        <f>(K144+K147)/2</f>
        <v>#DIV/0!</v>
      </c>
      <c r="M144" s="439"/>
      <c r="N144" s="486"/>
    </row>
    <row r="145" spans="1:14" ht="81.75" hidden="1" customHeight="1" x14ac:dyDescent="0.25">
      <c r="A145" s="439"/>
      <c r="B145" s="239"/>
      <c r="C145" s="423"/>
      <c r="D145" s="425"/>
      <c r="E145" s="5" t="s">
        <v>138</v>
      </c>
      <c r="F145" s="6" t="s">
        <v>211</v>
      </c>
      <c r="G145" s="7" t="s">
        <v>140</v>
      </c>
      <c r="H145" s="38">
        <v>0</v>
      </c>
      <c r="I145" s="38">
        <v>0</v>
      </c>
      <c r="J145" s="51" t="e">
        <f t="shared" si="2"/>
        <v>#DIV/0!</v>
      </c>
      <c r="K145" s="469"/>
      <c r="L145" s="432"/>
      <c r="M145" s="439"/>
      <c r="N145" s="486"/>
    </row>
    <row r="146" spans="1:14" ht="81.75" hidden="1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>
        <v>0</v>
      </c>
      <c r="I146" s="38">
        <v>0</v>
      </c>
      <c r="J146" s="51" t="e">
        <f t="shared" si="2"/>
        <v>#DIV/0!</v>
      </c>
      <c r="K146" s="470"/>
      <c r="L146" s="432"/>
      <c r="M146" s="439"/>
      <c r="N146" s="486"/>
    </row>
    <row r="147" spans="1:14" ht="31.5" hidden="1" customHeight="1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11">
        <v>0</v>
      </c>
      <c r="I147" s="11">
        <v>0</v>
      </c>
      <c r="J147" s="51" t="e">
        <f t="shared" si="2"/>
        <v>#DIV/0!</v>
      </c>
      <c r="K147" s="51" t="e">
        <f>J147</f>
        <v>#DIV/0!</v>
      </c>
      <c r="L147" s="433"/>
      <c r="M147" s="439"/>
      <c r="N147" s="486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51" t="e">
        <f t="shared" si="2"/>
        <v>#DIV/0!</v>
      </c>
      <c r="K148" s="428" t="e">
        <f>(J148+J149+J150)/3</f>
        <v>#DIV/0!</v>
      </c>
      <c r="L148" s="431" t="e">
        <f>(K148+K151)/2</f>
        <v>#DIV/0!</v>
      </c>
      <c r="M148" s="439"/>
      <c r="N148" s="486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51" t="e">
        <f t="shared" si="2"/>
        <v>#DIV/0!</v>
      </c>
      <c r="K149" s="469"/>
      <c r="L149" s="432"/>
      <c r="M149" s="439"/>
      <c r="N149" s="486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51" t="e">
        <f t="shared" si="2"/>
        <v>#DIV/0!</v>
      </c>
      <c r="K150" s="470"/>
      <c r="L150" s="432"/>
      <c r="M150" s="439"/>
      <c r="N150" s="486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11">
        <v>0</v>
      </c>
      <c r="I151" s="11">
        <v>0</v>
      </c>
      <c r="J151" s="51" t="e">
        <f t="shared" si="2"/>
        <v>#DIV/0!</v>
      </c>
      <c r="K151" s="51" t="e">
        <f>J151</f>
        <v>#DIV/0!</v>
      </c>
      <c r="L151" s="433"/>
      <c r="M151" s="439"/>
      <c r="N151" s="486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51" t="e">
        <f t="shared" si="2"/>
        <v>#DIV/0!</v>
      </c>
      <c r="K152" s="428" t="e">
        <f>(J152+J153+J154)/3</f>
        <v>#DIV/0!</v>
      </c>
      <c r="L152" s="431" t="e">
        <f>(K152+K155)/2</f>
        <v>#DIV/0!</v>
      </c>
      <c r="M152" s="439"/>
      <c r="N152" s="486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51" t="e">
        <f t="shared" si="2"/>
        <v>#DIV/0!</v>
      </c>
      <c r="K153" s="469"/>
      <c r="L153" s="432"/>
      <c r="M153" s="439"/>
      <c r="N153" s="486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51" t="e">
        <f t="shared" si="2"/>
        <v>#DIV/0!</v>
      </c>
      <c r="K154" s="470"/>
      <c r="L154" s="432"/>
      <c r="M154" s="439"/>
      <c r="N154" s="486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11">
        <v>0</v>
      </c>
      <c r="I155" s="11">
        <v>0</v>
      </c>
      <c r="J155" s="51" t="e">
        <f t="shared" si="2"/>
        <v>#DIV/0!</v>
      </c>
      <c r="K155" s="51" t="e">
        <f>J155</f>
        <v>#DIV/0!</v>
      </c>
      <c r="L155" s="433"/>
      <c r="M155" s="439"/>
      <c r="N155" s="486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51" t="e">
        <f>IF(I156/H156*100&gt;100,100,I156/H156*100)</f>
        <v>#DIV/0!</v>
      </c>
      <c r="K156" s="428" t="e">
        <f>(J156+J157+J158)/2</f>
        <v>#DIV/0!</v>
      </c>
      <c r="L156" s="431" t="e">
        <f>(K156+K159)/2</f>
        <v>#DIV/0!</v>
      </c>
      <c r="M156" s="439"/>
      <c r="N156" s="486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51" t="e">
        <f t="shared" si="2"/>
        <v>#DIV/0!</v>
      </c>
      <c r="K157" s="469"/>
      <c r="L157" s="432"/>
      <c r="M157" s="439"/>
      <c r="N157" s="486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51">
        <v>0</v>
      </c>
      <c r="K158" s="470"/>
      <c r="L158" s="432"/>
      <c r="M158" s="439"/>
      <c r="N158" s="486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11">
        <v>0</v>
      </c>
      <c r="I159" s="11">
        <v>0</v>
      </c>
      <c r="J159" s="51" t="e">
        <f t="shared" si="2"/>
        <v>#DIV/0!</v>
      </c>
      <c r="K159" s="51" t="e">
        <f>J159</f>
        <v>#DIV/0!</v>
      </c>
      <c r="L159" s="433"/>
      <c r="M159" s="439"/>
      <c r="N159" s="486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51" t="e">
        <f t="shared" si="2"/>
        <v>#DIV/0!</v>
      </c>
      <c r="K160" s="428" t="e">
        <f>(J160+J161+J162)/3</f>
        <v>#DIV/0!</v>
      </c>
      <c r="L160" s="431" t="e">
        <f>(K160+K163)/2</f>
        <v>#DIV/0!</v>
      </c>
      <c r="M160" s="439"/>
      <c r="N160" s="486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51" t="e">
        <f t="shared" si="2"/>
        <v>#DIV/0!</v>
      </c>
      <c r="K161" s="469"/>
      <c r="L161" s="432"/>
      <c r="M161" s="439"/>
      <c r="N161" s="486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51" t="e">
        <f t="shared" si="2"/>
        <v>#DIV/0!</v>
      </c>
      <c r="K162" s="470"/>
      <c r="L162" s="432"/>
      <c r="M162" s="439"/>
      <c r="N162" s="486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11">
        <v>0</v>
      </c>
      <c r="I163" s="11">
        <v>0</v>
      </c>
      <c r="J163" s="51" t="e">
        <f t="shared" si="2"/>
        <v>#DIV/0!</v>
      </c>
      <c r="K163" s="51" t="e">
        <f>J163</f>
        <v>#DIV/0!</v>
      </c>
      <c r="L163" s="433"/>
      <c r="M163" s="439"/>
      <c r="N163" s="486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51" t="e">
        <f t="shared" si="2"/>
        <v>#DIV/0!</v>
      </c>
      <c r="K164" s="428" t="e">
        <f>(J164+J165+J166)/3</f>
        <v>#DIV/0!</v>
      </c>
      <c r="L164" s="431" t="e">
        <f>(K164+K167)/2</f>
        <v>#DIV/0!</v>
      </c>
      <c r="M164" s="439"/>
      <c r="N164" s="486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51" t="e">
        <f t="shared" si="2"/>
        <v>#DIV/0!</v>
      </c>
      <c r="K165" s="469"/>
      <c r="L165" s="432"/>
      <c r="M165" s="439"/>
      <c r="N165" s="486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51" t="e">
        <f t="shared" si="2"/>
        <v>#DIV/0!</v>
      </c>
      <c r="K166" s="470"/>
      <c r="L166" s="432"/>
      <c r="M166" s="439"/>
      <c r="N166" s="486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11">
        <v>0</v>
      </c>
      <c r="I167" s="11">
        <v>0</v>
      </c>
      <c r="J167" s="51" t="e">
        <f t="shared" si="2"/>
        <v>#DIV/0!</v>
      </c>
      <c r="K167" s="51" t="e">
        <f>J167</f>
        <v>#DIV/0!</v>
      </c>
      <c r="L167" s="433"/>
      <c r="M167" s="439"/>
      <c r="N167" s="486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51" t="e">
        <f t="shared" si="2"/>
        <v>#DIV/0!</v>
      </c>
      <c r="K168" s="428" t="e">
        <f>(J168+J169+J170)/3</f>
        <v>#DIV/0!</v>
      </c>
      <c r="L168" s="431" t="e">
        <f>(K168+K171)/2</f>
        <v>#DIV/0!</v>
      </c>
      <c r="M168" s="439"/>
      <c r="N168" s="486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51" t="e">
        <f t="shared" si="2"/>
        <v>#DIV/0!</v>
      </c>
      <c r="K169" s="469"/>
      <c r="L169" s="432"/>
      <c r="M169" s="439"/>
      <c r="N169" s="486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51" t="e">
        <f>IF(I170/H170*100&gt;100,100,I170/H170*100)</f>
        <v>#DIV/0!</v>
      </c>
      <c r="K170" s="470"/>
      <c r="L170" s="432"/>
      <c r="M170" s="439"/>
      <c r="N170" s="486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11">
        <v>0</v>
      </c>
      <c r="I171" s="11">
        <v>0</v>
      </c>
      <c r="J171" s="51" t="e">
        <f t="shared" si="2"/>
        <v>#DIV/0!</v>
      </c>
      <c r="K171" s="51" t="e">
        <f>J171</f>
        <v>#DIV/0!</v>
      </c>
      <c r="L171" s="433"/>
      <c r="M171" s="439"/>
      <c r="N171" s="486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51" t="e">
        <f t="shared" si="2"/>
        <v>#DIV/0!</v>
      </c>
      <c r="K172" s="428" t="e">
        <f>(J172+J173+J174)/3</f>
        <v>#DIV/0!</v>
      </c>
      <c r="L172" s="431" t="e">
        <f>(K172+K175)/2</f>
        <v>#DIV/0!</v>
      </c>
      <c r="M172" s="439"/>
      <c r="N172" s="486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51" t="e">
        <f t="shared" si="2"/>
        <v>#DIV/0!</v>
      </c>
      <c r="K173" s="469"/>
      <c r="L173" s="432"/>
      <c r="M173" s="439"/>
      <c r="N173" s="486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51" t="e">
        <f t="shared" si="2"/>
        <v>#DIV/0!</v>
      </c>
      <c r="K174" s="470"/>
      <c r="L174" s="432"/>
      <c r="M174" s="439"/>
      <c r="N174" s="486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11">
        <v>0</v>
      </c>
      <c r="I175" s="11">
        <v>0</v>
      </c>
      <c r="J175" s="51" t="e">
        <f t="shared" si="2"/>
        <v>#DIV/0!</v>
      </c>
      <c r="K175" s="51" t="e">
        <f>J175</f>
        <v>#DIV/0!</v>
      </c>
      <c r="L175" s="433"/>
      <c r="M175" s="439"/>
      <c r="N175" s="486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51" t="e">
        <f t="shared" si="2"/>
        <v>#DIV/0!</v>
      </c>
      <c r="K176" s="428" t="e">
        <f>(J176+J177+J178)/2</f>
        <v>#DIV/0!</v>
      </c>
      <c r="L176" s="431" t="e">
        <f>(K176+K179)/2</f>
        <v>#DIV/0!</v>
      </c>
      <c r="M176" s="439"/>
      <c r="N176" s="486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51" t="e">
        <f t="shared" si="2"/>
        <v>#DIV/0!</v>
      </c>
      <c r="K177" s="469"/>
      <c r="L177" s="432"/>
      <c r="M177" s="439"/>
      <c r="N177" s="486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51">
        <v>0</v>
      </c>
      <c r="K178" s="470"/>
      <c r="L178" s="432"/>
      <c r="M178" s="439"/>
      <c r="N178" s="486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11">
        <v>0</v>
      </c>
      <c r="I179" s="11">
        <v>0</v>
      </c>
      <c r="J179" s="51" t="e">
        <f t="shared" si="2"/>
        <v>#DIV/0!</v>
      </c>
      <c r="K179" s="51" t="e">
        <f>J179</f>
        <v>#DIV/0!</v>
      </c>
      <c r="L179" s="433"/>
      <c r="M179" s="439"/>
      <c r="N179" s="486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51" t="e">
        <f t="shared" si="2"/>
        <v>#DIV/0!</v>
      </c>
      <c r="K180" s="428" t="e">
        <f>(J180+J181+J182)/3</f>
        <v>#DIV/0!</v>
      </c>
      <c r="L180" s="28"/>
      <c r="M180" s="439"/>
      <c r="N180" s="486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51" t="e">
        <f t="shared" si="2"/>
        <v>#DIV/0!</v>
      </c>
      <c r="K181" s="469"/>
      <c r="L181" s="28"/>
      <c r="M181" s="439"/>
      <c r="N181" s="486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51" t="e">
        <f t="shared" si="2"/>
        <v>#DIV/0!</v>
      </c>
      <c r="K182" s="470"/>
      <c r="L182" s="28"/>
      <c r="M182" s="439"/>
      <c r="N182" s="486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11">
        <v>0</v>
      </c>
      <c r="I183" s="11">
        <v>0</v>
      </c>
      <c r="J183" s="51" t="e">
        <f t="shared" si="2"/>
        <v>#DIV/0!</v>
      </c>
      <c r="K183" s="51" t="e">
        <f>J183</f>
        <v>#DIV/0!</v>
      </c>
      <c r="L183" s="251" t="e">
        <f>(K180+K183)/2</f>
        <v>#DIV/0!</v>
      </c>
      <c r="M183" s="439"/>
      <c r="N183" s="486"/>
    </row>
    <row r="184" spans="1:14" ht="81.75" hidden="1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0</v>
      </c>
      <c r="I184" s="38">
        <v>0</v>
      </c>
      <c r="J184" s="51" t="e">
        <f t="shared" si="2"/>
        <v>#DIV/0!</v>
      </c>
      <c r="K184" s="428" t="e">
        <f>(J184+J185+J186)/3</f>
        <v>#DIV/0!</v>
      </c>
      <c r="L184" s="431" t="e">
        <f>(K184+K187)/2</f>
        <v>#DIV/0!</v>
      </c>
      <c r="M184" s="439"/>
      <c r="N184" s="486"/>
    </row>
    <row r="185" spans="1:14" ht="81.75" hidden="1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0</v>
      </c>
      <c r="I185" s="38">
        <v>0</v>
      </c>
      <c r="J185" s="51" t="e">
        <f t="shared" si="2"/>
        <v>#DIV/0!</v>
      </c>
      <c r="K185" s="469"/>
      <c r="L185" s="432"/>
      <c r="M185" s="439"/>
      <c r="N185" s="486"/>
    </row>
    <row r="186" spans="1:14" ht="81.75" hidden="1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>
        <v>0</v>
      </c>
      <c r="I186" s="38">
        <v>0</v>
      </c>
      <c r="J186" s="51" t="e">
        <f>IF(I186/H186*100&gt;100,100,I186/H186*100)</f>
        <v>#DIV/0!</v>
      </c>
      <c r="K186" s="470"/>
      <c r="L186" s="432"/>
      <c r="M186" s="439"/>
      <c r="N186" s="486"/>
    </row>
    <row r="187" spans="1:14" ht="81.75" hidden="1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11">
        <v>0</v>
      </c>
      <c r="I187" s="11">
        <v>0</v>
      </c>
      <c r="J187" s="51" t="e">
        <f t="shared" si="2"/>
        <v>#DIV/0!</v>
      </c>
      <c r="K187" s="51" t="e">
        <f>J187</f>
        <v>#DIV/0!</v>
      </c>
      <c r="L187" s="433"/>
      <c r="M187" s="439"/>
      <c r="N187" s="486"/>
    </row>
    <row r="188" spans="1:14" ht="47.25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4.5960054471175669</v>
      </c>
      <c r="I188" s="38">
        <v>4.5999999999999996</v>
      </c>
      <c r="J188" s="51">
        <f>IF(I188/H188*100&gt;100,100,I188/H188*100)</f>
        <v>100</v>
      </c>
      <c r="K188" s="428">
        <f>(J188+J190)/2</f>
        <v>88.45</v>
      </c>
      <c r="L188" s="431">
        <f>(K188+K191)/2</f>
        <v>94.224999999999994</v>
      </c>
      <c r="M188" s="439"/>
      <c r="N188" s="486"/>
    </row>
    <row r="189" spans="1:14" ht="48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/>
      <c r="I189" s="38"/>
      <c r="J189" s="51"/>
      <c r="K189" s="469"/>
      <c r="L189" s="432"/>
      <c r="M189" s="439"/>
      <c r="N189" s="486"/>
    </row>
    <row r="190" spans="1:14" ht="48.75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>
        <v>20</v>
      </c>
      <c r="I190" s="38">
        <v>15.38</v>
      </c>
      <c r="J190" s="51">
        <f>IF(I190/H190*100&gt;100,100,I190/H190*100)</f>
        <v>76.900000000000006</v>
      </c>
      <c r="K190" s="470"/>
      <c r="L190" s="432"/>
      <c r="M190" s="439"/>
      <c r="N190" s="486"/>
    </row>
    <row r="191" spans="1:14" ht="49.5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11">
        <v>5070</v>
      </c>
      <c r="I191" s="11">
        <v>5070</v>
      </c>
      <c r="J191" s="51">
        <f t="shared" si="2"/>
        <v>100</v>
      </c>
      <c r="K191" s="51">
        <f>J191</f>
        <v>100</v>
      </c>
      <c r="L191" s="433"/>
      <c r="M191" s="439"/>
      <c r="N191" s="486"/>
    </row>
    <row r="192" spans="1:14" ht="62.25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10.950975941897413</v>
      </c>
      <c r="I192" s="38">
        <v>10.95</v>
      </c>
      <c r="J192" s="51">
        <f t="shared" si="2"/>
        <v>99.991088082901541</v>
      </c>
      <c r="K192" s="428">
        <f>(J192+J193+J194)/3</f>
        <v>99.99702936096719</v>
      </c>
      <c r="L192" s="431">
        <f>(K192+K195)/2</f>
        <v>99.998514680483595</v>
      </c>
      <c r="M192" s="439"/>
      <c r="N192" s="486"/>
    </row>
    <row r="193" spans="1:14" ht="45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100</v>
      </c>
      <c r="I193" s="38">
        <v>100</v>
      </c>
      <c r="J193" s="51">
        <f t="shared" si="2"/>
        <v>100</v>
      </c>
      <c r="K193" s="469"/>
      <c r="L193" s="432"/>
      <c r="M193" s="439"/>
      <c r="N193" s="486"/>
    </row>
    <row r="194" spans="1:14" ht="44.25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23.008849557522122</v>
      </c>
      <c r="I194" s="38">
        <v>33.020000000000003</v>
      </c>
      <c r="J194" s="51">
        <f>IF(I194/H194*100&gt;100,100,I194/H194*100)</f>
        <v>100</v>
      </c>
      <c r="K194" s="470"/>
      <c r="L194" s="432"/>
      <c r="M194" s="439"/>
      <c r="N194" s="486"/>
    </row>
    <row r="195" spans="1:14" ht="41.25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11">
        <v>12043.3</v>
      </c>
      <c r="I195" s="11">
        <v>12043.3</v>
      </c>
      <c r="J195" s="51">
        <f t="shared" si="2"/>
        <v>100</v>
      </c>
      <c r="K195" s="51">
        <f>J195</f>
        <v>100</v>
      </c>
      <c r="L195" s="433"/>
      <c r="M195" s="439"/>
      <c r="N195" s="486"/>
    </row>
    <row r="196" spans="1:14" ht="54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27.950522015433503</v>
      </c>
      <c r="I196" s="38">
        <v>27.96</v>
      </c>
      <c r="J196" s="51">
        <f>IF(I196/H196*100&gt;100,100,I196/H196*100)</f>
        <v>100</v>
      </c>
      <c r="K196" s="428">
        <f>(J196+J197+J198)/3</f>
        <v>98.219999999999985</v>
      </c>
      <c r="L196" s="431">
        <f>(K196+K199)/2</f>
        <v>99.109999999999985</v>
      </c>
      <c r="M196" s="439"/>
      <c r="N196" s="486"/>
    </row>
    <row r="197" spans="1:14" ht="62.25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100</v>
      </c>
      <c r="I197" s="38">
        <v>97.78</v>
      </c>
      <c r="J197" s="51">
        <f>IF(I197/H197*100&gt;100,100,I197/H197*100)</f>
        <v>97.78</v>
      </c>
      <c r="K197" s="469"/>
      <c r="L197" s="432"/>
      <c r="M197" s="439"/>
      <c r="N197" s="486"/>
    </row>
    <row r="198" spans="1:14" ht="60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>
        <v>50</v>
      </c>
      <c r="I198" s="38">
        <v>48.44</v>
      </c>
      <c r="J198" s="51">
        <f>IF(I198/H198*100&gt;100,100,I198/H198*100)</f>
        <v>96.88</v>
      </c>
      <c r="K198" s="470"/>
      <c r="L198" s="432"/>
      <c r="M198" s="439"/>
      <c r="N198" s="486"/>
    </row>
    <row r="199" spans="1:14" ht="38.25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11">
        <v>30822</v>
      </c>
      <c r="I199" s="11">
        <v>30822</v>
      </c>
      <c r="J199" s="51">
        <f t="shared" ref="J199:J215" si="3">IF(I199/H199*100&gt;100,100,I199/H199*100)</f>
        <v>100</v>
      </c>
      <c r="K199" s="51">
        <f>J199</f>
        <v>100</v>
      </c>
      <c r="L199" s="433"/>
      <c r="M199" s="439"/>
      <c r="N199" s="486"/>
    </row>
    <row r="200" spans="1:14" ht="81.75" hidden="1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0</v>
      </c>
      <c r="I200" s="38">
        <v>0</v>
      </c>
      <c r="J200" s="51" t="e">
        <f t="shared" si="3"/>
        <v>#DIV/0!</v>
      </c>
      <c r="K200" s="428" t="e">
        <f>(J200+J201+J202)/3</f>
        <v>#DIV/0!</v>
      </c>
      <c r="L200" s="431" t="e">
        <f>(K200+K203)/2</f>
        <v>#DIV/0!</v>
      </c>
      <c r="M200" s="439"/>
      <c r="N200" s="486"/>
    </row>
    <row r="201" spans="1:14" ht="81.75" hidden="1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38">
        <v>0</v>
      </c>
      <c r="I201" s="38">
        <v>0</v>
      </c>
      <c r="J201" s="51" t="e">
        <f t="shared" si="3"/>
        <v>#DIV/0!</v>
      </c>
      <c r="K201" s="469"/>
      <c r="L201" s="432"/>
      <c r="M201" s="439"/>
      <c r="N201" s="486"/>
    </row>
    <row r="202" spans="1:14" ht="81.75" hidden="1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38">
        <v>0</v>
      </c>
      <c r="I202" s="38">
        <v>0</v>
      </c>
      <c r="J202" s="51" t="e">
        <f t="shared" si="3"/>
        <v>#DIV/0!</v>
      </c>
      <c r="K202" s="470"/>
      <c r="L202" s="432"/>
      <c r="M202" s="439"/>
      <c r="N202" s="486"/>
    </row>
    <row r="203" spans="1:14" ht="81.75" hidden="1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11">
        <v>0</v>
      </c>
      <c r="I203" s="11">
        <v>0</v>
      </c>
      <c r="J203" s="51" t="e">
        <f t="shared" si="3"/>
        <v>#DIV/0!</v>
      </c>
      <c r="K203" s="51" t="e">
        <f>J203</f>
        <v>#DIV/0!</v>
      </c>
      <c r="L203" s="433"/>
      <c r="M203" s="439"/>
      <c r="N203" s="486"/>
    </row>
    <row r="204" spans="1:14" ht="60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7.9323649568769863</v>
      </c>
      <c r="I204" s="38">
        <v>7.94</v>
      </c>
      <c r="J204" s="51">
        <f t="shared" si="3"/>
        <v>100</v>
      </c>
      <c r="K204" s="428">
        <f>(J204+J205+J206)/3</f>
        <v>100</v>
      </c>
      <c r="L204" s="431">
        <f>(K204+K207)/2</f>
        <v>99.997141550423052</v>
      </c>
      <c r="M204" s="439"/>
      <c r="N204" s="486"/>
    </row>
    <row r="205" spans="1:14" ht="56.25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100</v>
      </c>
      <c r="I205" s="38">
        <v>100</v>
      </c>
      <c r="J205" s="51">
        <f t="shared" si="3"/>
        <v>100</v>
      </c>
      <c r="K205" s="469"/>
      <c r="L205" s="432"/>
      <c r="M205" s="439"/>
      <c r="N205" s="486"/>
    </row>
    <row r="206" spans="1:14" ht="60.75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>
        <v>24.950495049504955</v>
      </c>
      <c r="I206" s="38">
        <v>27.96</v>
      </c>
      <c r="J206" s="51">
        <f>IF(I206/H206*100&gt;100,100,I206/H206*100)</f>
        <v>100</v>
      </c>
      <c r="K206" s="470"/>
      <c r="L206" s="432"/>
      <c r="M206" s="439"/>
      <c r="N206" s="486"/>
    </row>
    <row r="207" spans="1:14" ht="39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11">
        <v>8746</v>
      </c>
      <c r="I207" s="11">
        <v>8745.5</v>
      </c>
      <c r="J207" s="51">
        <f t="shared" si="3"/>
        <v>99.994283100846104</v>
      </c>
      <c r="K207" s="51">
        <f>J207</f>
        <v>99.994283100846104</v>
      </c>
      <c r="L207" s="433"/>
      <c r="M207" s="439"/>
      <c r="N207" s="486"/>
    </row>
    <row r="208" spans="1:14" ht="56.25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5.8896958692691781</v>
      </c>
      <c r="I208" s="38">
        <v>5.8917016687478707</v>
      </c>
      <c r="J208" s="51">
        <f t="shared" si="3"/>
        <v>100</v>
      </c>
      <c r="K208" s="428">
        <f>(J208+J209+J210)/3</f>
        <v>99.546666666666667</v>
      </c>
      <c r="L208" s="431">
        <f>(K208+K211)/2</f>
        <v>99.769502502809274</v>
      </c>
      <c r="M208" s="439"/>
      <c r="N208" s="486"/>
    </row>
    <row r="209" spans="1:14" ht="61.5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100</v>
      </c>
      <c r="I209" s="38">
        <v>100</v>
      </c>
      <c r="J209" s="51">
        <f t="shared" si="3"/>
        <v>100</v>
      </c>
      <c r="K209" s="469"/>
      <c r="L209" s="444"/>
      <c r="M209" s="439"/>
      <c r="N209" s="486"/>
    </row>
    <row r="210" spans="1:14" ht="64.5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>
        <v>25</v>
      </c>
      <c r="I210" s="38">
        <v>24.66</v>
      </c>
      <c r="J210" s="51">
        <f t="shared" si="3"/>
        <v>98.64</v>
      </c>
      <c r="K210" s="470"/>
      <c r="L210" s="444"/>
      <c r="M210" s="439"/>
      <c r="N210" s="486"/>
    </row>
    <row r="211" spans="1:14" ht="39.75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11">
        <v>6526</v>
      </c>
      <c r="I211" s="11">
        <v>6525.5</v>
      </c>
      <c r="J211" s="51">
        <f t="shared" si="3"/>
        <v>99.992338338951882</v>
      </c>
      <c r="K211" s="51">
        <f>J211</f>
        <v>99.992338338951882</v>
      </c>
      <c r="L211" s="445"/>
      <c r="M211" s="439"/>
      <c r="N211" s="486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51" t="e">
        <f t="shared" si="3"/>
        <v>#DIV/0!</v>
      </c>
      <c r="K212" s="428" t="e">
        <f>(J212+J213+J214)/3</f>
        <v>#DIV/0!</v>
      </c>
      <c r="L212" s="28"/>
      <c r="M212" s="439"/>
      <c r="N212" s="486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51" t="e">
        <f t="shared" si="3"/>
        <v>#DIV/0!</v>
      </c>
      <c r="K213" s="469"/>
      <c r="L213" s="28"/>
      <c r="M213" s="439"/>
      <c r="N213" s="486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51" t="e">
        <f t="shared" si="3"/>
        <v>#DIV/0!</v>
      </c>
      <c r="K214" s="470"/>
      <c r="L214" s="28"/>
      <c r="M214" s="439"/>
      <c r="N214" s="486"/>
    </row>
    <row r="215" spans="1:14" ht="60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11">
        <v>0</v>
      </c>
      <c r="I215" s="11">
        <v>0</v>
      </c>
      <c r="J215" s="51" t="e">
        <f t="shared" si="3"/>
        <v>#DIV/0!</v>
      </c>
      <c r="K215" s="51" t="e">
        <f>J215</f>
        <v>#DIV/0!</v>
      </c>
      <c r="L215" s="251" t="e">
        <f>(K212+K215)/2</f>
        <v>#DIV/0!</v>
      </c>
      <c r="M215" s="440"/>
      <c r="N215" s="487"/>
    </row>
    <row r="216" spans="1:14" x14ac:dyDescent="0.25">
      <c r="L216" s="23"/>
    </row>
    <row r="217" spans="1:14" x14ac:dyDescent="0.25">
      <c r="L217" s="23"/>
    </row>
    <row r="218" spans="1:14" x14ac:dyDescent="0.25">
      <c r="A218" s="21"/>
      <c r="B218" s="22"/>
      <c r="C218" s="21"/>
      <c r="E218" s="21"/>
      <c r="L218" s="23"/>
    </row>
    <row r="219" spans="1:14" x14ac:dyDescent="0.25">
      <c r="A219" s="21"/>
      <c r="B219" s="22"/>
      <c r="C219" s="25"/>
      <c r="D219" s="25"/>
      <c r="E219" s="26"/>
      <c r="F219" s="2"/>
      <c r="L219" s="23"/>
    </row>
    <row r="220" spans="1:14" x14ac:dyDescent="0.25">
      <c r="A220" s="21"/>
      <c r="B220" s="22"/>
      <c r="C220" s="21"/>
      <c r="E220" s="21"/>
      <c r="H220" s="296"/>
      <c r="I220" s="296"/>
      <c r="J220" s="296"/>
      <c r="L220" s="23"/>
    </row>
    <row r="221" spans="1:14" x14ac:dyDescent="0.25">
      <c r="A221" s="21"/>
      <c r="B221" s="22"/>
      <c r="C221" s="25"/>
      <c r="D221" s="25"/>
      <c r="E221" s="26"/>
      <c r="F221" s="2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</row>
    <row r="223" spans="1:14" x14ac:dyDescent="0.25">
      <c r="A223" s="296"/>
      <c r="B223" s="17"/>
      <c r="F223" s="296"/>
      <c r="H223" s="17"/>
      <c r="I223" s="17"/>
      <c r="J223" s="17"/>
      <c r="K223" s="17"/>
    </row>
    <row r="224" spans="1:14" x14ac:dyDescent="0.25">
      <c r="A224" s="21"/>
      <c r="B224" s="22" t="s">
        <v>367</v>
      </c>
      <c r="C224" s="21"/>
      <c r="E224" s="21"/>
      <c r="L224" s="23"/>
    </row>
    <row r="225" spans="12:12" x14ac:dyDescent="0.25">
      <c r="L225" s="23"/>
    </row>
    <row r="226" spans="12:12" x14ac:dyDescent="0.25">
      <c r="L226" s="23"/>
    </row>
    <row r="227" spans="12:12" x14ac:dyDescent="0.25">
      <c r="L227" s="23"/>
    </row>
    <row r="228" spans="12:12" x14ac:dyDescent="0.25">
      <c r="L228" s="23"/>
    </row>
    <row r="229" spans="12:12" x14ac:dyDescent="0.25">
      <c r="L229" s="23"/>
    </row>
    <row r="230" spans="12:12" x14ac:dyDescent="0.25">
      <c r="L230" s="23"/>
    </row>
    <row r="231" spans="12:12" x14ac:dyDescent="0.25">
      <c r="L231" s="23"/>
    </row>
    <row r="232" spans="12:12" x14ac:dyDescent="0.25">
      <c r="L232" s="23"/>
    </row>
    <row r="233" spans="12:12" x14ac:dyDescent="0.25">
      <c r="L233" s="23"/>
    </row>
    <row r="234" spans="12:12" x14ac:dyDescent="0.25">
      <c r="L234" s="23"/>
    </row>
    <row r="235" spans="12:12" x14ac:dyDescent="0.25">
      <c r="L235" s="23"/>
    </row>
    <row r="236" spans="12:12" x14ac:dyDescent="0.25">
      <c r="L236" s="23"/>
    </row>
    <row r="237" spans="12:12" x14ac:dyDescent="0.25">
      <c r="L237" s="23"/>
    </row>
    <row r="238" spans="12:12" x14ac:dyDescent="0.25">
      <c r="L238" s="23"/>
    </row>
    <row r="239" spans="12:12" x14ac:dyDescent="0.25">
      <c r="L239" s="23"/>
    </row>
    <row r="240" spans="12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  <row r="329" spans="12:12" x14ac:dyDescent="0.25">
      <c r="L329" s="23"/>
    </row>
  </sheetData>
  <autoFilter ref="A3:N215"/>
  <mergeCells count="214">
    <mergeCell ref="L52:L55"/>
    <mergeCell ref="L28:L31"/>
    <mergeCell ref="K156:K158"/>
    <mergeCell ref="K152:K154"/>
    <mergeCell ref="K160:K162"/>
    <mergeCell ref="L140:L143"/>
    <mergeCell ref="L136:L139"/>
    <mergeCell ref="L152:L155"/>
    <mergeCell ref="L160:L163"/>
    <mergeCell ref="L144:L147"/>
    <mergeCell ref="L104:L107"/>
    <mergeCell ref="L124:L127"/>
    <mergeCell ref="K88:K90"/>
    <mergeCell ref="K84:K86"/>
    <mergeCell ref="K96:K98"/>
    <mergeCell ref="K148:K150"/>
    <mergeCell ref="K108:K110"/>
    <mergeCell ref="L116:L119"/>
    <mergeCell ref="L96:L99"/>
    <mergeCell ref="L92:L95"/>
    <mergeCell ref="L88:L91"/>
    <mergeCell ref="K176:K178"/>
    <mergeCell ref="C104:C107"/>
    <mergeCell ref="C112:C115"/>
    <mergeCell ref="D104:D107"/>
    <mergeCell ref="C108:C111"/>
    <mergeCell ref="D108:D111"/>
    <mergeCell ref="L12:L15"/>
    <mergeCell ref="L32:L35"/>
    <mergeCell ref="L36:L39"/>
    <mergeCell ref="K76:K78"/>
    <mergeCell ref="K68:K70"/>
    <mergeCell ref="L80:L83"/>
    <mergeCell ref="L16:L19"/>
    <mergeCell ref="L20:L23"/>
    <mergeCell ref="K64:K66"/>
    <mergeCell ref="L64:L67"/>
    <mergeCell ref="L72:L75"/>
    <mergeCell ref="K56:K58"/>
    <mergeCell ref="K52:K54"/>
    <mergeCell ref="K44:K46"/>
    <mergeCell ref="L76:L79"/>
    <mergeCell ref="K80:K82"/>
    <mergeCell ref="K72:K74"/>
    <mergeCell ref="K48:K50"/>
    <mergeCell ref="C140:C143"/>
    <mergeCell ref="K168:K170"/>
    <mergeCell ref="D76:D79"/>
    <mergeCell ref="K60:K62"/>
    <mergeCell ref="K120:K122"/>
    <mergeCell ref="K164:K166"/>
    <mergeCell ref="K144:K146"/>
    <mergeCell ref="D148:D151"/>
    <mergeCell ref="K128:K130"/>
    <mergeCell ref="D140:D143"/>
    <mergeCell ref="D132:D135"/>
    <mergeCell ref="K124:K126"/>
    <mergeCell ref="K140:K142"/>
    <mergeCell ref="K132:K134"/>
    <mergeCell ref="K136:K138"/>
    <mergeCell ref="K104:K106"/>
    <mergeCell ref="K112:K114"/>
    <mergeCell ref="K92:K94"/>
    <mergeCell ref="K100:K102"/>
    <mergeCell ref="K116:K118"/>
    <mergeCell ref="D136:D139"/>
    <mergeCell ref="D88:D91"/>
    <mergeCell ref="D92:D95"/>
    <mergeCell ref="D100:D103"/>
    <mergeCell ref="D84:D87"/>
    <mergeCell ref="D112:D115"/>
    <mergeCell ref="C180:C183"/>
    <mergeCell ref="C200:C203"/>
    <mergeCell ref="C148:C151"/>
    <mergeCell ref="D144:D147"/>
    <mergeCell ref="D152:D155"/>
    <mergeCell ref="C168:C171"/>
    <mergeCell ref="D184:D187"/>
    <mergeCell ref="C188:C191"/>
    <mergeCell ref="D180:D183"/>
    <mergeCell ref="D176:D179"/>
    <mergeCell ref="C144:C147"/>
    <mergeCell ref="C152:C155"/>
    <mergeCell ref="C160:C163"/>
    <mergeCell ref="C184:C187"/>
    <mergeCell ref="C192:C195"/>
    <mergeCell ref="D168:D171"/>
    <mergeCell ref="D196:D199"/>
    <mergeCell ref="C176:C179"/>
    <mergeCell ref="C156:C159"/>
    <mergeCell ref="C164:C167"/>
    <mergeCell ref="C136:C139"/>
    <mergeCell ref="K204:K206"/>
    <mergeCell ref="K192:K194"/>
    <mergeCell ref="C212:C215"/>
    <mergeCell ref="D204:D207"/>
    <mergeCell ref="C204:C207"/>
    <mergeCell ref="D208:D211"/>
    <mergeCell ref="D212:D215"/>
    <mergeCell ref="C208:C211"/>
    <mergeCell ref="L156:L159"/>
    <mergeCell ref="L164:L167"/>
    <mergeCell ref="L188:L191"/>
    <mergeCell ref="K212:K214"/>
    <mergeCell ref="D188:D191"/>
    <mergeCell ref="K208:K210"/>
    <mergeCell ref="K200:K202"/>
    <mergeCell ref="K196:K198"/>
    <mergeCell ref="D200:D203"/>
    <mergeCell ref="D192:D195"/>
    <mergeCell ref="D156:D159"/>
    <mergeCell ref="C196:C199"/>
    <mergeCell ref="C172:C175"/>
    <mergeCell ref="D172:D175"/>
    <mergeCell ref="D160:D163"/>
    <mergeCell ref="D164:D167"/>
    <mergeCell ref="N4:N215"/>
    <mergeCell ref="L100:L103"/>
    <mergeCell ref="L120:L123"/>
    <mergeCell ref="L132:L135"/>
    <mergeCell ref="L168:L171"/>
    <mergeCell ref="L196:L199"/>
    <mergeCell ref="L172:L175"/>
    <mergeCell ref="L56:L59"/>
    <mergeCell ref="L44:L47"/>
    <mergeCell ref="L48:L51"/>
    <mergeCell ref="M4:M215"/>
    <mergeCell ref="L4:L7"/>
    <mergeCell ref="L8:L11"/>
    <mergeCell ref="L84:L87"/>
    <mergeCell ref="L204:L207"/>
    <mergeCell ref="L68:L71"/>
    <mergeCell ref="L112:L115"/>
    <mergeCell ref="L108:L111"/>
    <mergeCell ref="L208:L211"/>
    <mergeCell ref="L184:L187"/>
    <mergeCell ref="L128:L131"/>
    <mergeCell ref="L60:L63"/>
    <mergeCell ref="L24:L27"/>
    <mergeCell ref="L40:L43"/>
    <mergeCell ref="K184:K186"/>
    <mergeCell ref="K180:K182"/>
    <mergeCell ref="L200:L203"/>
    <mergeCell ref="L148:L151"/>
    <mergeCell ref="L192:L195"/>
    <mergeCell ref="L176:L179"/>
    <mergeCell ref="K172:K174"/>
    <mergeCell ref="K188:K190"/>
    <mergeCell ref="C80:C83"/>
    <mergeCell ref="C116:C119"/>
    <mergeCell ref="C132:C135"/>
    <mergeCell ref="C124:C127"/>
    <mergeCell ref="C128:C131"/>
    <mergeCell ref="C120:C123"/>
    <mergeCell ref="C88:C91"/>
    <mergeCell ref="C100:C103"/>
    <mergeCell ref="C92:C95"/>
    <mergeCell ref="C84:C87"/>
    <mergeCell ref="D96:D99"/>
    <mergeCell ref="D128:D131"/>
    <mergeCell ref="D80:D83"/>
    <mergeCell ref="D124:D127"/>
    <mergeCell ref="D120:D123"/>
    <mergeCell ref="D116:D119"/>
    <mergeCell ref="D56:D59"/>
    <mergeCell ref="D72:D75"/>
    <mergeCell ref="D64:D67"/>
    <mergeCell ref="D60:D63"/>
    <mergeCell ref="D68:D71"/>
    <mergeCell ref="C64:C67"/>
    <mergeCell ref="C72:C75"/>
    <mergeCell ref="C60:C63"/>
    <mergeCell ref="C68:C71"/>
    <mergeCell ref="C56:C59"/>
    <mergeCell ref="C76:C79"/>
    <mergeCell ref="D52:D55"/>
    <mergeCell ref="A1:N1"/>
    <mergeCell ref="A4:A215"/>
    <mergeCell ref="C4:C7"/>
    <mergeCell ref="D4:D7"/>
    <mergeCell ref="K4:K6"/>
    <mergeCell ref="C96:C99"/>
    <mergeCell ref="K12:K14"/>
    <mergeCell ref="D32:D35"/>
    <mergeCell ref="C52:C55"/>
    <mergeCell ref="D48:D51"/>
    <mergeCell ref="C48:C51"/>
    <mergeCell ref="C20:C23"/>
    <mergeCell ref="K20:K22"/>
    <mergeCell ref="D16:D19"/>
    <mergeCell ref="C32:C35"/>
    <mergeCell ref="D20:D23"/>
    <mergeCell ref="C28:C31"/>
    <mergeCell ref="K16:K18"/>
    <mergeCell ref="C16:C19"/>
    <mergeCell ref="C8:C11"/>
    <mergeCell ref="D36:D39"/>
    <mergeCell ref="C24:C27"/>
    <mergeCell ref="C36:C39"/>
    <mergeCell ref="D8:D11"/>
    <mergeCell ref="C12:C15"/>
    <mergeCell ref="K40:K42"/>
    <mergeCell ref="D12:D15"/>
    <mergeCell ref="K8:K10"/>
    <mergeCell ref="K28:K30"/>
    <mergeCell ref="C44:C47"/>
    <mergeCell ref="C40:C43"/>
    <mergeCell ref="D44:D47"/>
    <mergeCell ref="K24:K26"/>
    <mergeCell ref="K32:K34"/>
    <mergeCell ref="D40:D43"/>
    <mergeCell ref="D24:D27"/>
    <mergeCell ref="D28:D31"/>
    <mergeCell ref="K36:K38"/>
  </mergeCells>
  <phoneticPr fontId="0" type="noConversion"/>
  <pageMargins left="0.7" right="0.7" top="0.75" bottom="0.75" header="0.3" footer="0.3"/>
  <pageSetup paperSize="9" scale="28" orientation="portrait" r:id="rId1"/>
  <rowBreaks count="1" manualBreakCount="1">
    <brk id="191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P341"/>
  <sheetViews>
    <sheetView topLeftCell="C1" zoomScale="80" zoomScaleNormal="80" zoomScaleSheetLayoutView="55" workbookViewId="0">
      <selection activeCell="C2" sqref="C2"/>
    </sheetView>
  </sheetViews>
  <sheetFormatPr defaultColWidth="9.140625" defaultRowHeight="15.75" x14ac:dyDescent="0.25"/>
  <cols>
    <col min="1" max="1" width="23.5703125" style="17" customWidth="1"/>
    <col min="2" max="2" width="34.28515625" style="19" customWidth="1"/>
    <col min="3" max="3" width="48.8554687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85546875" style="17" customWidth="1"/>
    <col min="8" max="8" width="18.28515625" style="17" customWidth="1"/>
    <col min="9" max="9" width="15.42578125" style="20" customWidth="1"/>
    <col min="10" max="10" width="17.85546875" style="17" customWidth="1"/>
    <col min="11" max="11" width="19.5703125" style="17" customWidth="1"/>
    <col min="12" max="12" width="18.28515625" style="17" customWidth="1"/>
    <col min="13" max="13" width="15.140625" style="17" customWidth="1"/>
    <col min="14" max="14" width="20.8554687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241" t="s">
        <v>377</v>
      </c>
      <c r="I2" s="29" t="s">
        <v>378</v>
      </c>
      <c r="J2" s="241" t="s">
        <v>129</v>
      </c>
      <c r="K2" s="241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2">
        <v>8</v>
      </c>
      <c r="I3" s="63">
        <v>9</v>
      </c>
      <c r="J3" s="62">
        <v>10</v>
      </c>
      <c r="K3" s="63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38" t="s">
        <v>259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38">
        <v>0</v>
      </c>
      <c r="I4" s="38">
        <v>0</v>
      </c>
      <c r="J4" s="51" t="e">
        <f t="shared" ref="J4:J67" si="0">IF(I4/H4*100&gt;100,100,I4/H4*100)</f>
        <v>#DIV/0!</v>
      </c>
      <c r="K4" s="428" t="e">
        <f>(J4+J5+J6)/3</f>
        <v>#DIV/0!</v>
      </c>
      <c r="L4" s="431" t="e">
        <f>(K4+K7)/2</f>
        <v>#DIV/0!</v>
      </c>
      <c r="M4" s="438" t="s">
        <v>141</v>
      </c>
      <c r="N4" s="434"/>
      <c r="P4" s="23">
        <f>H7+H11+H15+H19+H23+H27+H31+H35+H39+H43+H47</f>
        <v>934.66666666666674</v>
      </c>
    </row>
    <row r="5" spans="1:16" ht="81.75" hidden="1" customHeight="1" x14ac:dyDescent="0.25">
      <c r="A5" s="439"/>
      <c r="B5" s="248"/>
      <c r="C5" s="423"/>
      <c r="D5" s="425"/>
      <c r="E5" s="5" t="s">
        <v>138</v>
      </c>
      <c r="F5" s="6" t="s">
        <v>142</v>
      </c>
      <c r="G5" s="7" t="s">
        <v>140</v>
      </c>
      <c r="H5" s="38">
        <v>0</v>
      </c>
      <c r="I5" s="38">
        <v>0</v>
      </c>
      <c r="J5" s="51" t="e">
        <f t="shared" si="0"/>
        <v>#DIV/0!</v>
      </c>
      <c r="K5" s="469"/>
      <c r="L5" s="432"/>
      <c r="M5" s="439"/>
      <c r="N5" s="435"/>
      <c r="P5" s="23">
        <f>H51+H55+H59+H63+H67+H71+H75+H79+H83+H87+H91+H95</f>
        <v>892.1111111111112</v>
      </c>
    </row>
    <row r="6" spans="1:16" ht="81.75" hidden="1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>
        <v>0</v>
      </c>
      <c r="I6" s="38">
        <v>0</v>
      </c>
      <c r="J6" s="51" t="e">
        <f t="shared" si="0"/>
        <v>#DIV/0!</v>
      </c>
      <c r="K6" s="470"/>
      <c r="L6" s="432"/>
      <c r="M6" s="439"/>
      <c r="N6" s="435"/>
      <c r="P6" s="23">
        <f>H103+H107+H111+H115+H119+H123+H127+H131+H135+H139+H143+H147</f>
        <v>329.22222222222217</v>
      </c>
    </row>
    <row r="7" spans="1:16" ht="31.5" hidden="1" customHeight="1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11">
        <v>0</v>
      </c>
      <c r="I7" s="11">
        <v>0</v>
      </c>
      <c r="J7" s="51" t="e">
        <f t="shared" si="0"/>
        <v>#DIV/0!</v>
      </c>
      <c r="K7" s="51" t="e">
        <f>J7</f>
        <v>#DIV/0!</v>
      </c>
      <c r="L7" s="433"/>
      <c r="M7" s="439"/>
      <c r="N7" s="435"/>
      <c r="P7" s="23">
        <f>H151+H155+H159+H163+H167+H171+H175+H179+H183+H187+H191+H195+H199+H203+H207+H211</f>
        <v>270073.3</v>
      </c>
    </row>
    <row r="8" spans="1:16" ht="81.75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38">
        <v>100</v>
      </c>
      <c r="I8" s="38">
        <v>100</v>
      </c>
      <c r="J8" s="51">
        <f>IF(I8/H8*100&gt;100,100,I8/H8*100)</f>
        <v>100</v>
      </c>
      <c r="K8" s="428">
        <f>(J8+J9+J10)/3</f>
        <v>100</v>
      </c>
      <c r="L8" s="431">
        <f>(K8+K11)/2</f>
        <v>99.399477806788497</v>
      </c>
      <c r="M8" s="439"/>
      <c r="N8" s="435"/>
      <c r="O8" s="20"/>
    </row>
    <row r="9" spans="1:16" ht="81.75" customHeight="1" x14ac:dyDescent="0.25">
      <c r="A9" s="439"/>
      <c r="B9" s="239"/>
      <c r="C9" s="423"/>
      <c r="D9" s="425"/>
      <c r="E9" s="5" t="s">
        <v>138</v>
      </c>
      <c r="F9" s="6" t="s">
        <v>142</v>
      </c>
      <c r="G9" s="7" t="s">
        <v>140</v>
      </c>
      <c r="H9" s="38">
        <v>95</v>
      </c>
      <c r="I9" s="38">
        <v>95</v>
      </c>
      <c r="J9" s="51">
        <f>IF(I9/H9*100&gt;100,100,I9/H9*100)</f>
        <v>100</v>
      </c>
      <c r="K9" s="432"/>
      <c r="L9" s="432"/>
      <c r="M9" s="439"/>
      <c r="N9" s="435"/>
    </row>
    <row r="10" spans="1:16" ht="81.75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97.988826815642454</v>
      </c>
      <c r="I10" s="38">
        <v>100</v>
      </c>
      <c r="J10" s="51">
        <f>IF(I10/H10*100&gt;100,100,I10/H10*100)</f>
        <v>100</v>
      </c>
      <c r="K10" s="433"/>
      <c r="L10" s="432"/>
      <c r="M10" s="439"/>
      <c r="N10" s="435"/>
    </row>
    <row r="11" spans="1:16" ht="31.5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11">
        <v>638.33333333333337</v>
      </c>
      <c r="I11" s="11">
        <v>630.66666666666663</v>
      </c>
      <c r="J11" s="51">
        <f t="shared" si="0"/>
        <v>98.798955613577007</v>
      </c>
      <c r="K11" s="51">
        <f>J11</f>
        <v>98.798955613577007</v>
      </c>
      <c r="L11" s="433"/>
      <c r="M11" s="439"/>
      <c r="N11" s="435"/>
    </row>
    <row r="12" spans="1:16" ht="81.75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38">
        <v>100</v>
      </c>
      <c r="I12" s="38">
        <v>100</v>
      </c>
      <c r="J12" s="51">
        <f>IF(I12/H12*100&gt;100,100,I12/H12*100)</f>
        <v>100</v>
      </c>
      <c r="K12" s="428">
        <f>(J12+J13)/2</f>
        <v>99.99773913043478</v>
      </c>
      <c r="L12" s="431">
        <f>(K12+K15)/2</f>
        <v>99.614254180602003</v>
      </c>
      <c r="M12" s="439"/>
      <c r="N12" s="435"/>
    </row>
    <row r="13" spans="1:16" ht="81.75" customHeight="1" x14ac:dyDescent="0.25">
      <c r="A13" s="439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38">
        <v>93.954248366013076</v>
      </c>
      <c r="I13" s="38">
        <v>93.95</v>
      </c>
      <c r="J13" s="51">
        <f>IF(I13/H13*100&gt;100,100,I13/H13*100)</f>
        <v>99.995478260869561</v>
      </c>
      <c r="K13" s="432"/>
      <c r="L13" s="432"/>
      <c r="M13" s="439"/>
      <c r="N13" s="435"/>
    </row>
    <row r="14" spans="1:16" ht="81.75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/>
      <c r="I14" s="38"/>
      <c r="J14" s="51"/>
      <c r="K14" s="433"/>
      <c r="L14" s="432"/>
      <c r="M14" s="439"/>
      <c r="N14" s="435"/>
    </row>
    <row r="15" spans="1:16" ht="31.5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11">
        <v>245.55555555555554</v>
      </c>
      <c r="I15" s="11">
        <v>243.66666666666666</v>
      </c>
      <c r="J15" s="51">
        <f t="shared" si="0"/>
        <v>99.230769230769226</v>
      </c>
      <c r="K15" s="51">
        <f>J15</f>
        <v>99.230769230769226</v>
      </c>
      <c r="L15" s="433"/>
      <c r="M15" s="439"/>
      <c r="N15" s="435"/>
    </row>
    <row r="16" spans="1:16" ht="81.75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38">
        <v>100</v>
      </c>
      <c r="I16" s="38">
        <v>100</v>
      </c>
      <c r="J16" s="51">
        <f t="shared" si="0"/>
        <v>100</v>
      </c>
      <c r="K16" s="428">
        <f>(J16+J17)/2</f>
        <v>100</v>
      </c>
      <c r="L16" s="431">
        <f>(K16+K19)/2</f>
        <v>100</v>
      </c>
      <c r="M16" s="439"/>
      <c r="N16" s="435"/>
    </row>
    <row r="17" spans="1:14" ht="81.75" customHeight="1" x14ac:dyDescent="0.25">
      <c r="A17" s="439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38">
        <v>100</v>
      </c>
      <c r="I17" s="38">
        <v>100</v>
      </c>
      <c r="J17" s="51">
        <f t="shared" si="0"/>
        <v>100</v>
      </c>
      <c r="K17" s="469"/>
      <c r="L17" s="432"/>
      <c r="M17" s="439"/>
      <c r="N17" s="435"/>
    </row>
    <row r="18" spans="1:14" ht="81.75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/>
      <c r="I18" s="38"/>
      <c r="J18" s="51"/>
      <c r="K18" s="470"/>
      <c r="L18" s="432"/>
      <c r="M18" s="439"/>
      <c r="N18" s="435"/>
    </row>
    <row r="19" spans="1:14" ht="31.5" customHeight="1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11">
        <v>0.55555555555555558</v>
      </c>
      <c r="I19" s="11">
        <v>0.55555555555555558</v>
      </c>
      <c r="J19" s="51">
        <f t="shared" si="0"/>
        <v>100</v>
      </c>
      <c r="K19" s="51">
        <f>J19</f>
        <v>100</v>
      </c>
      <c r="L19" s="433"/>
      <c r="M19" s="439"/>
      <c r="N19" s="435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38">
        <v>0</v>
      </c>
      <c r="I20" s="38">
        <v>0</v>
      </c>
      <c r="J20" s="51" t="e">
        <f t="shared" si="0"/>
        <v>#DIV/0!</v>
      </c>
      <c r="K20" s="428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38">
        <v>0</v>
      </c>
      <c r="I21" s="38">
        <v>0</v>
      </c>
      <c r="J21" s="51" t="e">
        <f t="shared" si="0"/>
        <v>#DIV/0!</v>
      </c>
      <c r="K21" s="469"/>
      <c r="L21" s="432"/>
      <c r="M21" s="439"/>
      <c r="N21" s="435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51" t="e">
        <f t="shared" si="0"/>
        <v>#DIV/0!</v>
      </c>
      <c r="K22" s="470"/>
      <c r="L22" s="432"/>
      <c r="M22" s="439"/>
      <c r="N22" s="435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11">
        <v>0</v>
      </c>
      <c r="I23" s="11">
        <v>0</v>
      </c>
      <c r="J23" s="51" t="e">
        <f t="shared" si="0"/>
        <v>#DIV/0!</v>
      </c>
      <c r="K23" s="51" t="e">
        <f>J23</f>
        <v>#DIV/0!</v>
      </c>
      <c r="L23" s="433"/>
      <c r="M23" s="439"/>
      <c r="N23" s="435"/>
    </row>
    <row r="24" spans="1:14" ht="81.75" hidden="1" customHeight="1" x14ac:dyDescent="0.25">
      <c r="A24" s="439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38">
        <v>0</v>
      </c>
      <c r="I24" s="38">
        <v>0</v>
      </c>
      <c r="J24" s="51" t="e">
        <f t="shared" si="0"/>
        <v>#DIV/0!</v>
      </c>
      <c r="K24" s="428" t="e">
        <f>(J24+J25+J26)/3</f>
        <v>#DIV/0!</v>
      </c>
      <c r="L24" s="431" t="e">
        <f>(K24+K27)/2</f>
        <v>#DIV/0!</v>
      </c>
      <c r="M24" s="439"/>
      <c r="N24" s="435"/>
    </row>
    <row r="25" spans="1:14" ht="81.75" hidden="1" customHeight="1" x14ac:dyDescent="0.25">
      <c r="A25" s="439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38">
        <v>0</v>
      </c>
      <c r="I25" s="38">
        <v>0</v>
      </c>
      <c r="J25" s="51" t="e">
        <f t="shared" si="0"/>
        <v>#DIV/0!</v>
      </c>
      <c r="K25" s="469"/>
      <c r="L25" s="432"/>
      <c r="M25" s="439"/>
      <c r="N25" s="435"/>
    </row>
    <row r="26" spans="1:14" ht="81.75" hidden="1" customHeight="1" x14ac:dyDescent="0.25">
      <c r="A26" s="439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51" t="e">
        <f t="shared" si="0"/>
        <v>#DIV/0!</v>
      </c>
      <c r="K26" s="470"/>
      <c r="L26" s="432"/>
      <c r="M26" s="439"/>
      <c r="N26" s="435"/>
    </row>
    <row r="27" spans="1:14" ht="31.5" hidden="1" customHeight="1" x14ac:dyDescent="0.25">
      <c r="A27" s="439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11">
        <v>0</v>
      </c>
      <c r="I27" s="11">
        <v>0</v>
      </c>
      <c r="J27" s="51" t="e">
        <f t="shared" si="0"/>
        <v>#DIV/0!</v>
      </c>
      <c r="K27" s="51" t="e">
        <f>J27</f>
        <v>#DIV/0!</v>
      </c>
      <c r="L27" s="433"/>
      <c r="M27" s="439"/>
      <c r="N27" s="435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38">
        <v>0</v>
      </c>
      <c r="I28" s="38">
        <v>0</v>
      </c>
      <c r="J28" s="51" t="e">
        <f t="shared" si="0"/>
        <v>#DIV/0!</v>
      </c>
      <c r="K28" s="428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38">
        <v>0</v>
      </c>
      <c r="I29" s="38">
        <v>0</v>
      </c>
      <c r="J29" s="51" t="e">
        <f t="shared" si="0"/>
        <v>#DIV/0!</v>
      </c>
      <c r="K29" s="469"/>
      <c r="L29" s="432"/>
      <c r="M29" s="439"/>
      <c r="N29" s="435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51" t="e">
        <f t="shared" si="0"/>
        <v>#DIV/0!</v>
      </c>
      <c r="K30" s="470"/>
      <c r="L30" s="432"/>
      <c r="M30" s="439"/>
      <c r="N30" s="435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11">
        <v>0</v>
      </c>
      <c r="I31" s="11">
        <v>0</v>
      </c>
      <c r="J31" s="51" t="e">
        <f t="shared" si="0"/>
        <v>#DIV/0!</v>
      </c>
      <c r="K31" s="51" t="e">
        <f>J31</f>
        <v>#DIV/0!</v>
      </c>
      <c r="L31" s="433"/>
      <c r="M31" s="439"/>
      <c r="N31" s="435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38">
        <v>0</v>
      </c>
      <c r="I32" s="38">
        <v>0</v>
      </c>
      <c r="J32" s="51" t="e">
        <f t="shared" si="0"/>
        <v>#DIV/0!</v>
      </c>
      <c r="K32" s="428" t="e">
        <f>(J32+J33+J34)/3</f>
        <v>#DIV/0!</v>
      </c>
      <c r="L32" s="431" t="e">
        <f>(K32+K35)/2</f>
        <v>#DIV/0!</v>
      </c>
      <c r="M32" s="439"/>
      <c r="N32" s="435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38">
        <v>0</v>
      </c>
      <c r="I33" s="38">
        <v>0</v>
      </c>
      <c r="J33" s="51" t="e">
        <f t="shared" si="0"/>
        <v>#DIV/0!</v>
      </c>
      <c r="K33" s="469"/>
      <c r="L33" s="432"/>
      <c r="M33" s="439"/>
      <c r="N33" s="435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>
        <v>0</v>
      </c>
      <c r="I34" s="38">
        <v>0</v>
      </c>
      <c r="J34" s="51" t="e">
        <f t="shared" si="0"/>
        <v>#DIV/0!</v>
      </c>
      <c r="K34" s="470"/>
      <c r="L34" s="432"/>
      <c r="M34" s="439"/>
      <c r="N34" s="435"/>
    </row>
    <row r="35" spans="1:14" ht="31.5" hidden="1" customHeight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11">
        <v>0</v>
      </c>
      <c r="I35" s="11">
        <v>0</v>
      </c>
      <c r="J35" s="51" t="e">
        <f t="shared" si="0"/>
        <v>#DIV/0!</v>
      </c>
      <c r="K35" s="51" t="e">
        <f>J35</f>
        <v>#DIV/0!</v>
      </c>
      <c r="L35" s="433"/>
      <c r="M35" s="439"/>
      <c r="N35" s="435"/>
    </row>
    <row r="36" spans="1:14" ht="81.7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38">
        <v>100</v>
      </c>
      <c r="I36" s="38">
        <v>100</v>
      </c>
      <c r="J36" s="51">
        <f>IF(I36/H36*100&gt;100,100,I36/H36*100)</f>
        <v>100</v>
      </c>
      <c r="K36" s="428">
        <f>(J36+J37+J38)/3</f>
        <v>100</v>
      </c>
      <c r="L36" s="431">
        <f>(K36+K39)/2</f>
        <v>100</v>
      </c>
      <c r="M36" s="439"/>
      <c r="N36" s="435"/>
    </row>
    <row r="37" spans="1:14" ht="81.75" customHeight="1" x14ac:dyDescent="0.25">
      <c r="A37" s="439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38">
        <v>100</v>
      </c>
      <c r="I37" s="38">
        <v>100</v>
      </c>
      <c r="J37" s="51">
        <f>IF(I37/H37*100&gt;100,100,I37/H37*100)</f>
        <v>100</v>
      </c>
      <c r="K37" s="432"/>
      <c r="L37" s="432"/>
      <c r="M37" s="439"/>
      <c r="N37" s="435"/>
    </row>
    <row r="38" spans="1:14" ht="81.75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>
        <v>50</v>
      </c>
      <c r="I38" s="38">
        <v>100</v>
      </c>
      <c r="J38" s="51">
        <f>IF(I38/H38*100&gt;100,100,I38/H38*100)</f>
        <v>100</v>
      </c>
      <c r="K38" s="433"/>
      <c r="L38" s="432"/>
      <c r="M38" s="439"/>
      <c r="N38" s="435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11">
        <v>46.888888888888886</v>
      </c>
      <c r="I39" s="11">
        <v>48</v>
      </c>
      <c r="J39" s="51">
        <f t="shared" si="0"/>
        <v>100</v>
      </c>
      <c r="K39" s="51">
        <f>J39</f>
        <v>100</v>
      </c>
      <c r="L39" s="433"/>
      <c r="M39" s="439"/>
      <c r="N39" s="435"/>
    </row>
    <row r="40" spans="1:14" ht="81.75" customHeight="1" x14ac:dyDescent="0.25">
      <c r="A40" s="439"/>
      <c r="B40" s="12" t="s">
        <v>161</v>
      </c>
      <c r="C40" s="438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38">
        <v>100</v>
      </c>
      <c r="I40" s="38">
        <v>100</v>
      </c>
      <c r="J40" s="51">
        <f t="shared" si="0"/>
        <v>100</v>
      </c>
      <c r="K40" s="428">
        <f>(J40+J41)/2</f>
        <v>100</v>
      </c>
      <c r="L40" s="431">
        <f>(K40+K43)/2</f>
        <v>100</v>
      </c>
      <c r="M40" s="439"/>
      <c r="N40" s="435"/>
    </row>
    <row r="41" spans="1:14" ht="81.75" customHeight="1" x14ac:dyDescent="0.25">
      <c r="A41" s="439"/>
      <c r="B41" s="239"/>
      <c r="C41" s="439"/>
      <c r="D41" s="425"/>
      <c r="E41" s="5" t="s">
        <v>138</v>
      </c>
      <c r="F41" s="6" t="s">
        <v>142</v>
      </c>
      <c r="G41" s="7" t="s">
        <v>140</v>
      </c>
      <c r="H41" s="38">
        <v>100</v>
      </c>
      <c r="I41" s="38">
        <v>100</v>
      </c>
      <c r="J41" s="51">
        <f t="shared" si="0"/>
        <v>100</v>
      </c>
      <c r="K41" s="469"/>
      <c r="L41" s="432"/>
      <c r="M41" s="439"/>
      <c r="N41" s="435"/>
    </row>
    <row r="42" spans="1:14" ht="81.75" customHeight="1" x14ac:dyDescent="0.25">
      <c r="A42" s="439"/>
      <c r="B42" s="239"/>
      <c r="C42" s="439"/>
      <c r="D42" s="425"/>
      <c r="E42" s="5" t="s">
        <v>138</v>
      </c>
      <c r="F42" s="6" t="s">
        <v>143</v>
      </c>
      <c r="G42" s="7" t="s">
        <v>140</v>
      </c>
      <c r="H42" s="38"/>
      <c r="I42" s="38"/>
      <c r="J42" s="51"/>
      <c r="K42" s="470"/>
      <c r="L42" s="432"/>
      <c r="M42" s="439"/>
      <c r="N42" s="435"/>
    </row>
    <row r="43" spans="1:14" ht="31.5" x14ac:dyDescent="0.25">
      <c r="A43" s="439"/>
      <c r="B43" s="240"/>
      <c r="C43" s="440"/>
      <c r="D43" s="426"/>
      <c r="E43" s="5" t="s">
        <v>144</v>
      </c>
      <c r="F43" s="1" t="s">
        <v>145</v>
      </c>
      <c r="G43" s="7" t="s">
        <v>146</v>
      </c>
      <c r="H43" s="11">
        <v>1</v>
      </c>
      <c r="I43" s="11">
        <v>1</v>
      </c>
      <c r="J43" s="51">
        <f t="shared" si="0"/>
        <v>100</v>
      </c>
      <c r="K43" s="51">
        <f>J43</f>
        <v>100</v>
      </c>
      <c r="L43" s="433"/>
      <c r="M43" s="439"/>
      <c r="N43" s="435"/>
    </row>
    <row r="44" spans="1:14" ht="81.75" customHeight="1" x14ac:dyDescent="0.25">
      <c r="A44" s="439"/>
      <c r="B44" s="12" t="s">
        <v>260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38">
        <v>100</v>
      </c>
      <c r="I44" s="38">
        <v>100</v>
      </c>
      <c r="J44" s="51">
        <f t="shared" si="0"/>
        <v>100</v>
      </c>
      <c r="K44" s="428">
        <f>(J44+J45)/2</f>
        <v>100</v>
      </c>
      <c r="L44" s="431">
        <f>(K44+K47)/2</f>
        <v>100</v>
      </c>
      <c r="M44" s="439"/>
      <c r="N44" s="435"/>
    </row>
    <row r="45" spans="1:14" ht="81.75" customHeight="1" x14ac:dyDescent="0.25">
      <c r="A45" s="439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38">
        <v>100</v>
      </c>
      <c r="I45" s="38">
        <v>100</v>
      </c>
      <c r="J45" s="51">
        <f t="shared" si="0"/>
        <v>100</v>
      </c>
      <c r="K45" s="432"/>
      <c r="L45" s="432"/>
      <c r="M45" s="439"/>
      <c r="N45" s="435"/>
    </row>
    <row r="46" spans="1:14" ht="81.75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/>
      <c r="I46" s="38"/>
      <c r="J46" s="51"/>
      <c r="K46" s="433"/>
      <c r="L46" s="432"/>
      <c r="M46" s="439"/>
      <c r="N46" s="435"/>
    </row>
    <row r="47" spans="1:14" ht="31.5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11">
        <v>2.3333333333333335</v>
      </c>
      <c r="I47" s="11">
        <v>2.3333333333333335</v>
      </c>
      <c r="J47" s="51">
        <f t="shared" si="0"/>
        <v>100</v>
      </c>
      <c r="K47" s="51">
        <f>J47</f>
        <v>100</v>
      </c>
      <c r="L47" s="433"/>
      <c r="M47" s="439"/>
      <c r="N47" s="435"/>
    </row>
    <row r="48" spans="1:14" ht="81.75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38">
        <v>100</v>
      </c>
      <c r="I48" s="38">
        <v>100</v>
      </c>
      <c r="J48" s="51">
        <f t="shared" si="0"/>
        <v>100</v>
      </c>
      <c r="K48" s="428">
        <f>(J48+J49)/2</f>
        <v>100</v>
      </c>
      <c r="L48" s="431">
        <f>(K48+K51)/2</f>
        <v>100</v>
      </c>
      <c r="M48" s="439"/>
      <c r="N48" s="435"/>
    </row>
    <row r="49" spans="1:14" ht="81.75" customHeight="1" x14ac:dyDescent="0.25">
      <c r="A49" s="439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38">
        <v>100</v>
      </c>
      <c r="I49" s="38">
        <v>100</v>
      </c>
      <c r="J49" s="51">
        <f t="shared" si="0"/>
        <v>100</v>
      </c>
      <c r="K49" s="432"/>
      <c r="L49" s="432"/>
      <c r="M49" s="439"/>
      <c r="N49" s="435"/>
    </row>
    <row r="50" spans="1:14" ht="81.75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/>
      <c r="I50" s="38"/>
      <c r="J50" s="51"/>
      <c r="K50" s="433"/>
      <c r="L50" s="432"/>
      <c r="M50" s="439"/>
      <c r="N50" s="435"/>
    </row>
    <row r="51" spans="1:14" ht="31.5" customHeight="1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11">
        <v>0.44444444444444442</v>
      </c>
      <c r="I51" s="11">
        <v>0.44444444444444442</v>
      </c>
      <c r="J51" s="51">
        <f t="shared" si="0"/>
        <v>100</v>
      </c>
      <c r="K51" s="51">
        <f>J51</f>
        <v>100</v>
      </c>
      <c r="L51" s="433"/>
      <c r="M51" s="439"/>
      <c r="N51" s="435"/>
    </row>
    <row r="52" spans="1:14" ht="81.75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38">
        <v>100</v>
      </c>
      <c r="I52" s="38">
        <v>100</v>
      </c>
      <c r="J52" s="51">
        <f t="shared" si="0"/>
        <v>100</v>
      </c>
      <c r="K52" s="428">
        <f>(J52+J53)/2</f>
        <v>100</v>
      </c>
      <c r="L52" s="431">
        <f>(K52+K55)/2</f>
        <v>100</v>
      </c>
      <c r="M52" s="439"/>
      <c r="N52" s="435"/>
    </row>
    <row r="53" spans="1:14" ht="81.75" customHeight="1" x14ac:dyDescent="0.25">
      <c r="A53" s="439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38">
        <v>100</v>
      </c>
      <c r="I53" s="38">
        <v>100</v>
      </c>
      <c r="J53" s="51">
        <f t="shared" si="0"/>
        <v>100</v>
      </c>
      <c r="K53" s="469"/>
      <c r="L53" s="432"/>
      <c r="M53" s="439"/>
      <c r="N53" s="435"/>
    </row>
    <row r="54" spans="1:14" ht="81.75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/>
      <c r="I54" s="38"/>
      <c r="J54" s="51"/>
      <c r="K54" s="470"/>
      <c r="L54" s="432"/>
      <c r="M54" s="439"/>
      <c r="N54" s="435"/>
    </row>
    <row r="55" spans="1:14" ht="31.5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11">
        <v>1</v>
      </c>
      <c r="I55" s="11">
        <v>1</v>
      </c>
      <c r="J55" s="51">
        <f t="shared" si="0"/>
        <v>100</v>
      </c>
      <c r="K55" s="51">
        <f>J55</f>
        <v>100</v>
      </c>
      <c r="L55" s="433"/>
      <c r="M55" s="439"/>
      <c r="N55" s="435"/>
    </row>
    <row r="56" spans="1:14" ht="81.75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38">
        <v>100</v>
      </c>
      <c r="I56" s="38">
        <v>100</v>
      </c>
      <c r="J56" s="51">
        <f t="shared" si="0"/>
        <v>100</v>
      </c>
      <c r="K56" s="428">
        <f>(J56+J57+J58)/3</f>
        <v>100</v>
      </c>
      <c r="L56" s="431">
        <f>(K56+K59)/2</f>
        <v>100</v>
      </c>
      <c r="M56" s="439"/>
      <c r="N56" s="435"/>
    </row>
    <row r="57" spans="1:14" ht="81.75" customHeight="1" x14ac:dyDescent="0.25">
      <c r="A57" s="439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38">
        <v>94.027777777777786</v>
      </c>
      <c r="I57" s="38">
        <v>94.42</v>
      </c>
      <c r="J57" s="51">
        <f t="shared" si="0"/>
        <v>100</v>
      </c>
      <c r="K57" s="432"/>
      <c r="L57" s="432"/>
      <c r="M57" s="439"/>
      <c r="N57" s="435"/>
    </row>
    <row r="58" spans="1:14" ht="81.75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86.04651162790698</v>
      </c>
      <c r="I58" s="38">
        <v>98.449612403100772</v>
      </c>
      <c r="J58" s="51">
        <f t="shared" si="0"/>
        <v>100</v>
      </c>
      <c r="K58" s="433"/>
      <c r="L58" s="432"/>
      <c r="M58" s="439"/>
      <c r="N58" s="435"/>
    </row>
    <row r="59" spans="1:14" ht="31.5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11">
        <v>346.22222222222223</v>
      </c>
      <c r="I59" s="11">
        <v>346.88888888888891</v>
      </c>
      <c r="J59" s="51">
        <f t="shared" si="0"/>
        <v>100</v>
      </c>
      <c r="K59" s="51">
        <f>J59</f>
        <v>100</v>
      </c>
      <c r="L59" s="433"/>
      <c r="M59" s="439"/>
      <c r="N59" s="435"/>
    </row>
    <row r="60" spans="1:14" ht="81.75" hidden="1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38">
        <v>0</v>
      </c>
      <c r="I60" s="38">
        <v>0</v>
      </c>
      <c r="J60" s="51" t="e">
        <f t="shared" si="0"/>
        <v>#DIV/0!</v>
      </c>
      <c r="K60" s="428" t="e">
        <f>(J60+J61+J62)/3</f>
        <v>#DIV/0!</v>
      </c>
      <c r="L60" s="431" t="e">
        <f>(K60+K63)/2</f>
        <v>#DIV/0!</v>
      </c>
      <c r="M60" s="439"/>
      <c r="N60" s="435"/>
    </row>
    <row r="61" spans="1:14" ht="81.75" hidden="1" customHeight="1" x14ac:dyDescent="0.25">
      <c r="A61" s="439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38">
        <v>0</v>
      </c>
      <c r="I61" s="38">
        <v>0</v>
      </c>
      <c r="J61" s="51" t="e">
        <f t="shared" si="0"/>
        <v>#DIV/0!</v>
      </c>
      <c r="K61" s="469"/>
      <c r="L61" s="432"/>
      <c r="M61" s="439"/>
      <c r="N61" s="435"/>
    </row>
    <row r="62" spans="1:14" ht="81.75" hidden="1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51" t="e">
        <f t="shared" si="0"/>
        <v>#DIV/0!</v>
      </c>
      <c r="K62" s="470"/>
      <c r="L62" s="432"/>
      <c r="M62" s="439"/>
      <c r="N62" s="435"/>
    </row>
    <row r="63" spans="1:14" ht="31.5" hidden="1" customHeight="1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11">
        <v>0</v>
      </c>
      <c r="I63" s="11">
        <v>0</v>
      </c>
      <c r="J63" s="51" t="e">
        <f t="shared" si="0"/>
        <v>#DIV/0!</v>
      </c>
      <c r="K63" s="51" t="e">
        <f>J63</f>
        <v>#DIV/0!</v>
      </c>
      <c r="L63" s="433"/>
      <c r="M63" s="439"/>
      <c r="N63" s="435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38">
        <v>0</v>
      </c>
      <c r="I64" s="38">
        <v>0</v>
      </c>
      <c r="J64" s="51" t="e">
        <f t="shared" si="0"/>
        <v>#DIV/0!</v>
      </c>
      <c r="K64" s="428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38">
        <v>0</v>
      </c>
      <c r="I65" s="38">
        <v>0</v>
      </c>
      <c r="J65" s="51" t="e">
        <f t="shared" si="0"/>
        <v>#DIV/0!</v>
      </c>
      <c r="K65" s="469"/>
      <c r="L65" s="432"/>
      <c r="M65" s="439"/>
      <c r="N65" s="435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51" t="e">
        <f t="shared" si="0"/>
        <v>#DIV/0!</v>
      </c>
      <c r="K66" s="470"/>
      <c r="L66" s="432"/>
      <c r="M66" s="439"/>
      <c r="N66" s="435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11">
        <v>0</v>
      </c>
      <c r="I67" s="11">
        <v>0</v>
      </c>
      <c r="J67" s="51" t="e">
        <f t="shared" si="0"/>
        <v>#DIV/0!</v>
      </c>
      <c r="K67" s="51" t="e">
        <f>J67</f>
        <v>#DIV/0!</v>
      </c>
      <c r="L67" s="433"/>
      <c r="M67" s="439"/>
      <c r="N67" s="435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38">
        <v>0</v>
      </c>
      <c r="I68" s="38">
        <v>0</v>
      </c>
      <c r="J68" s="51" t="e">
        <f t="shared" ref="J68:J131" si="1">IF(I68/H68*100&gt;100,100,I68/H68*100)</f>
        <v>#DIV/0!</v>
      </c>
      <c r="K68" s="428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38">
        <v>0</v>
      </c>
      <c r="I69" s="38">
        <v>0</v>
      </c>
      <c r="J69" s="51" t="e">
        <f t="shared" si="1"/>
        <v>#DIV/0!</v>
      </c>
      <c r="K69" s="469"/>
      <c r="L69" s="432"/>
      <c r="M69" s="439"/>
      <c r="N69" s="435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51" t="e">
        <f t="shared" si="1"/>
        <v>#DIV/0!</v>
      </c>
      <c r="K70" s="470"/>
      <c r="L70" s="432"/>
      <c r="M70" s="439"/>
      <c r="N70" s="435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11">
        <v>0</v>
      </c>
      <c r="I71" s="11">
        <v>0</v>
      </c>
      <c r="J71" s="51" t="e">
        <f t="shared" si="1"/>
        <v>#DIV/0!</v>
      </c>
      <c r="K71" s="51" t="e">
        <f>J71</f>
        <v>#DIV/0!</v>
      </c>
      <c r="L71" s="433"/>
      <c r="M71" s="439"/>
      <c r="N71" s="435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38">
        <v>0</v>
      </c>
      <c r="I72" s="38">
        <v>0</v>
      </c>
      <c r="J72" s="51" t="e">
        <f t="shared" si="1"/>
        <v>#DIV/0!</v>
      </c>
      <c r="K72" s="428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38">
        <v>0</v>
      </c>
      <c r="I73" s="38">
        <v>0</v>
      </c>
      <c r="J73" s="51" t="e">
        <f t="shared" si="1"/>
        <v>#DIV/0!</v>
      </c>
      <c r="K73" s="469"/>
      <c r="L73" s="432"/>
      <c r="M73" s="439"/>
      <c r="N73" s="435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51" t="e">
        <f t="shared" si="1"/>
        <v>#DIV/0!</v>
      </c>
      <c r="K74" s="470"/>
      <c r="L74" s="432"/>
      <c r="M74" s="439"/>
      <c r="N74" s="435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11">
        <v>0</v>
      </c>
      <c r="I75" s="11">
        <v>0</v>
      </c>
      <c r="J75" s="51" t="e">
        <f t="shared" si="1"/>
        <v>#DIV/0!</v>
      </c>
      <c r="K75" s="51" t="e">
        <f>J75</f>
        <v>#DIV/0!</v>
      </c>
      <c r="L75" s="433"/>
      <c r="M75" s="439"/>
      <c r="N75" s="435"/>
    </row>
    <row r="76" spans="1:14" ht="81.75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38">
        <v>100</v>
      </c>
      <c r="I76" s="38">
        <v>100</v>
      </c>
      <c r="J76" s="51">
        <f t="shared" si="1"/>
        <v>100</v>
      </c>
      <c r="K76" s="428">
        <f>(J76+J77+J78)/3</f>
        <v>100</v>
      </c>
      <c r="L76" s="431">
        <f>(K76+K79)/2</f>
        <v>100</v>
      </c>
      <c r="M76" s="439"/>
      <c r="N76" s="435"/>
    </row>
    <row r="77" spans="1:14" ht="81.75" customHeight="1" x14ac:dyDescent="0.25">
      <c r="A77" s="439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38">
        <v>95</v>
      </c>
      <c r="I77" s="38">
        <v>97.05</v>
      </c>
      <c r="J77" s="51">
        <f t="shared" si="1"/>
        <v>100</v>
      </c>
      <c r="K77" s="432"/>
      <c r="L77" s="432"/>
      <c r="M77" s="439"/>
      <c r="N77" s="435"/>
    </row>
    <row r="78" spans="1:14" ht="81.75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87.980769230769226</v>
      </c>
      <c r="I78" s="38">
        <v>96.15384615384616</v>
      </c>
      <c r="J78" s="51">
        <f t="shared" si="1"/>
        <v>100</v>
      </c>
      <c r="K78" s="433"/>
      <c r="L78" s="432"/>
      <c r="M78" s="439"/>
      <c r="N78" s="435"/>
    </row>
    <row r="79" spans="1:14" ht="31.5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11">
        <v>536.88888888888891</v>
      </c>
      <c r="I79" s="11">
        <v>538.77777777777783</v>
      </c>
      <c r="J79" s="51">
        <f t="shared" si="1"/>
        <v>100</v>
      </c>
      <c r="K79" s="51">
        <f>J79</f>
        <v>100</v>
      </c>
      <c r="L79" s="433"/>
      <c r="M79" s="439"/>
      <c r="N79" s="435"/>
    </row>
    <row r="80" spans="1:14" ht="81.75" hidden="1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38">
        <v>0</v>
      </c>
      <c r="I80" s="38">
        <v>0</v>
      </c>
      <c r="J80" s="51" t="e">
        <f t="shared" si="1"/>
        <v>#DIV/0!</v>
      </c>
      <c r="K80" s="428" t="e">
        <f>(J80+J81+J82)/3</f>
        <v>#DIV/0!</v>
      </c>
      <c r="L80" s="431" t="e">
        <f>(K80+K83)/2</f>
        <v>#DIV/0!</v>
      </c>
      <c r="M80" s="439"/>
      <c r="N80" s="435"/>
    </row>
    <row r="81" spans="1:14" ht="81.75" hidden="1" customHeight="1" x14ac:dyDescent="0.25">
      <c r="A81" s="439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38">
        <v>0</v>
      </c>
      <c r="I81" s="38">
        <v>0</v>
      </c>
      <c r="J81" s="51" t="e">
        <f t="shared" si="1"/>
        <v>#DIV/0!</v>
      </c>
      <c r="K81" s="469"/>
      <c r="L81" s="432"/>
      <c r="M81" s="439"/>
      <c r="N81" s="435"/>
    </row>
    <row r="82" spans="1:14" ht="81.75" hidden="1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>
        <v>0</v>
      </c>
      <c r="I82" s="38">
        <v>0</v>
      </c>
      <c r="J82" s="51" t="e">
        <f t="shared" si="1"/>
        <v>#DIV/0!</v>
      </c>
      <c r="K82" s="470"/>
      <c r="L82" s="432"/>
      <c r="M82" s="439"/>
      <c r="N82" s="435"/>
    </row>
    <row r="83" spans="1:14" ht="31.5" hidden="1" customHeight="1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11">
        <v>0</v>
      </c>
      <c r="I83" s="11">
        <v>0</v>
      </c>
      <c r="J83" s="51" t="e">
        <f t="shared" si="1"/>
        <v>#DIV/0!</v>
      </c>
      <c r="K83" s="51" t="e">
        <f>J83</f>
        <v>#DIV/0!</v>
      </c>
      <c r="L83" s="433"/>
      <c r="M83" s="439"/>
      <c r="N83" s="435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38">
        <v>0</v>
      </c>
      <c r="I84" s="38">
        <v>0</v>
      </c>
      <c r="J84" s="51" t="e">
        <f t="shared" si="1"/>
        <v>#DIV/0!</v>
      </c>
      <c r="K84" s="428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38">
        <v>0</v>
      </c>
      <c r="I85" s="38">
        <v>0</v>
      </c>
      <c r="J85" s="51" t="e">
        <f t="shared" si="1"/>
        <v>#DIV/0!</v>
      </c>
      <c r="K85" s="469"/>
      <c r="L85" s="432"/>
      <c r="M85" s="439"/>
      <c r="N85" s="435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51" t="e">
        <f t="shared" si="1"/>
        <v>#DIV/0!</v>
      </c>
      <c r="K86" s="470"/>
      <c r="L86" s="432"/>
      <c r="M86" s="439"/>
      <c r="N86" s="435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11">
        <v>0</v>
      </c>
      <c r="I87" s="11">
        <v>0</v>
      </c>
      <c r="J87" s="51" t="e">
        <f t="shared" si="1"/>
        <v>#DIV/0!</v>
      </c>
      <c r="K87" s="51" t="e">
        <f>J87</f>
        <v>#DIV/0!</v>
      </c>
      <c r="L87" s="433"/>
      <c r="M87" s="439"/>
      <c r="N87" s="435"/>
    </row>
    <row r="88" spans="1:14" ht="81.75" hidden="1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38">
        <v>0</v>
      </c>
      <c r="I88" s="38">
        <v>0</v>
      </c>
      <c r="J88" s="51" t="e">
        <f t="shared" si="1"/>
        <v>#DIV/0!</v>
      </c>
      <c r="K88" s="428" t="e">
        <f>(J88+J89+J90)/3</f>
        <v>#DIV/0!</v>
      </c>
      <c r="L88" s="431" t="e">
        <f>(K88+K91)/2</f>
        <v>#DIV/0!</v>
      </c>
      <c r="M88" s="439"/>
      <c r="N88" s="435"/>
    </row>
    <row r="89" spans="1:14" ht="81.75" hidden="1" customHeight="1" x14ac:dyDescent="0.25">
      <c r="A89" s="439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38">
        <v>0</v>
      </c>
      <c r="I89" s="38">
        <v>0</v>
      </c>
      <c r="J89" s="51" t="e">
        <f t="shared" si="1"/>
        <v>#DIV/0!</v>
      </c>
      <c r="K89" s="432"/>
      <c r="L89" s="432"/>
      <c r="M89" s="439"/>
      <c r="N89" s="435"/>
    </row>
    <row r="90" spans="1:14" ht="81.75" hidden="1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51" t="e">
        <f>IF(I90/H90*100&gt;100,100,I90/H90*100)</f>
        <v>#DIV/0!</v>
      </c>
      <c r="K90" s="433"/>
      <c r="L90" s="432"/>
      <c r="M90" s="439"/>
      <c r="N90" s="435"/>
    </row>
    <row r="91" spans="1:14" ht="31.5" hidden="1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11">
        <v>0</v>
      </c>
      <c r="I91" s="11">
        <v>0</v>
      </c>
      <c r="J91" s="51" t="e">
        <f t="shared" si="1"/>
        <v>#DIV/0!</v>
      </c>
      <c r="K91" s="51" t="e">
        <f>J91</f>
        <v>#DIV/0!</v>
      </c>
      <c r="L91" s="433"/>
      <c r="M91" s="439"/>
      <c r="N91" s="435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38">
        <v>100</v>
      </c>
      <c r="I92" s="38">
        <v>100</v>
      </c>
      <c r="J92" s="51">
        <f t="shared" si="1"/>
        <v>100</v>
      </c>
      <c r="K92" s="428">
        <f>(J92+J93+J94)/3</f>
        <v>100</v>
      </c>
      <c r="L92" s="431">
        <f>(K92+K95)/2</f>
        <v>99.264705882352942</v>
      </c>
      <c r="M92" s="439"/>
      <c r="N92" s="435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38">
        <v>100</v>
      </c>
      <c r="I93" s="38">
        <v>100</v>
      </c>
      <c r="J93" s="51">
        <f t="shared" si="1"/>
        <v>100</v>
      </c>
      <c r="K93" s="432"/>
      <c r="L93" s="432"/>
      <c r="M93" s="439"/>
      <c r="N93" s="435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>
        <v>100</v>
      </c>
      <c r="I94" s="38">
        <v>100</v>
      </c>
      <c r="J94" s="51">
        <f t="shared" si="1"/>
        <v>100</v>
      </c>
      <c r="K94" s="433"/>
      <c r="L94" s="432"/>
      <c r="M94" s="439"/>
      <c r="N94" s="435"/>
    </row>
    <row r="95" spans="1:14" ht="31.5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11">
        <v>7.5555555555555554</v>
      </c>
      <c r="I95" s="11">
        <v>7.4444444444444446</v>
      </c>
      <c r="J95" s="51">
        <f t="shared" si="1"/>
        <v>98.529411764705884</v>
      </c>
      <c r="K95" s="51">
        <f>J95</f>
        <v>98.529411764705884</v>
      </c>
      <c r="L95" s="433"/>
      <c r="M95" s="439"/>
      <c r="N95" s="435"/>
    </row>
    <row r="96" spans="1:14" ht="81.75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38">
        <v>100</v>
      </c>
      <c r="I96" s="38">
        <v>100</v>
      </c>
      <c r="J96" s="51">
        <f t="shared" si="1"/>
        <v>100</v>
      </c>
      <c r="K96" s="428">
        <f>(J96+J97)/2</f>
        <v>100</v>
      </c>
      <c r="L96" s="431">
        <f>(K96+K99)/2</f>
        <v>100</v>
      </c>
      <c r="M96" s="439"/>
      <c r="N96" s="435"/>
    </row>
    <row r="97" spans="1:14" ht="81.75" customHeight="1" x14ac:dyDescent="0.25">
      <c r="A97" s="439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38">
        <v>100</v>
      </c>
      <c r="I97" s="38">
        <v>100</v>
      </c>
      <c r="J97" s="51">
        <f t="shared" si="1"/>
        <v>100</v>
      </c>
      <c r="K97" s="432"/>
      <c r="L97" s="432"/>
      <c r="M97" s="439"/>
      <c r="N97" s="435"/>
    </row>
    <row r="98" spans="1:14" ht="81.75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/>
      <c r="I98" s="38"/>
      <c r="J98" s="51"/>
      <c r="K98" s="433"/>
      <c r="L98" s="432"/>
      <c r="M98" s="439"/>
      <c r="N98" s="435"/>
    </row>
    <row r="99" spans="1:14" ht="31.5" customHeight="1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11">
        <v>1.5555555555555556</v>
      </c>
      <c r="I99" s="11">
        <v>1.5555555555555556</v>
      </c>
      <c r="J99" s="51">
        <f t="shared" si="1"/>
        <v>100</v>
      </c>
      <c r="K99" s="51">
        <f>J99</f>
        <v>100</v>
      </c>
      <c r="L99" s="433"/>
      <c r="M99" s="439"/>
      <c r="N99" s="435"/>
    </row>
    <row r="100" spans="1:14" ht="81.75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38">
        <v>100</v>
      </c>
      <c r="I100" s="38">
        <v>100</v>
      </c>
      <c r="J100" s="51">
        <f t="shared" si="1"/>
        <v>100</v>
      </c>
      <c r="K100" s="428">
        <f>(J100+J101+J102)/3</f>
        <v>100</v>
      </c>
      <c r="L100" s="431">
        <f>(K100+K103)/2</f>
        <v>99.74522292993629</v>
      </c>
      <c r="M100" s="439"/>
      <c r="N100" s="435"/>
    </row>
    <row r="101" spans="1:14" ht="81.75" customHeight="1" x14ac:dyDescent="0.25">
      <c r="A101" s="439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38">
        <v>100</v>
      </c>
      <c r="I101" s="38">
        <v>100</v>
      </c>
      <c r="J101" s="51">
        <f t="shared" si="1"/>
        <v>100</v>
      </c>
      <c r="K101" s="432"/>
      <c r="L101" s="432"/>
      <c r="M101" s="439"/>
      <c r="N101" s="435"/>
    </row>
    <row r="102" spans="1:14" ht="81.75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87</v>
      </c>
      <c r="I102" s="38">
        <v>97.777777777777771</v>
      </c>
      <c r="J102" s="51">
        <f t="shared" si="1"/>
        <v>100</v>
      </c>
      <c r="K102" s="433"/>
      <c r="L102" s="432"/>
      <c r="M102" s="439"/>
      <c r="N102" s="435"/>
    </row>
    <row r="103" spans="1:14" ht="31.5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11">
        <v>174.44444444444446</v>
      </c>
      <c r="I103" s="11">
        <v>173.55555555555554</v>
      </c>
      <c r="J103" s="51">
        <f t="shared" si="1"/>
        <v>99.490445859872594</v>
      </c>
      <c r="K103" s="51">
        <f>J103</f>
        <v>99.490445859872594</v>
      </c>
      <c r="L103" s="433"/>
      <c r="M103" s="439"/>
      <c r="N103" s="435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38">
        <v>0</v>
      </c>
      <c r="I104" s="38">
        <v>0</v>
      </c>
      <c r="J104" s="51" t="e">
        <f t="shared" si="1"/>
        <v>#DIV/0!</v>
      </c>
      <c r="K104" s="428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38">
        <v>0</v>
      </c>
      <c r="I105" s="38">
        <v>0</v>
      </c>
      <c r="J105" s="51" t="e">
        <f t="shared" si="1"/>
        <v>#DIV/0!</v>
      </c>
      <c r="K105" s="469"/>
      <c r="L105" s="432"/>
      <c r="M105" s="439"/>
      <c r="N105" s="435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51" t="e">
        <f t="shared" si="1"/>
        <v>#DIV/0!</v>
      </c>
      <c r="K106" s="470"/>
      <c r="L106" s="432"/>
      <c r="M106" s="439"/>
      <c r="N106" s="435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11">
        <v>0</v>
      </c>
      <c r="I107" s="11">
        <v>0</v>
      </c>
      <c r="J107" s="51" t="e">
        <f t="shared" si="1"/>
        <v>#DIV/0!</v>
      </c>
      <c r="K107" s="51" t="e">
        <f>J107</f>
        <v>#DIV/0!</v>
      </c>
      <c r="L107" s="433"/>
      <c r="M107" s="439"/>
      <c r="N107" s="435"/>
    </row>
    <row r="108" spans="1:14" ht="81.75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38">
        <v>100</v>
      </c>
      <c r="I108" s="38">
        <v>100</v>
      </c>
      <c r="J108" s="51">
        <f t="shared" si="1"/>
        <v>100</v>
      </c>
      <c r="K108" s="428">
        <f>(J108+J109+J110)/3</f>
        <v>98.76543209876543</v>
      </c>
      <c r="L108" s="431">
        <f>(K108+K111)/2</f>
        <v>99.016415683082357</v>
      </c>
      <c r="M108" s="439"/>
      <c r="N108" s="435"/>
    </row>
    <row r="109" spans="1:14" ht="81.75" customHeight="1" x14ac:dyDescent="0.25">
      <c r="A109" s="439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38">
        <v>100</v>
      </c>
      <c r="I109" s="38">
        <v>96.296296296296291</v>
      </c>
      <c r="J109" s="51">
        <f t="shared" si="1"/>
        <v>96.296296296296291</v>
      </c>
      <c r="K109" s="432"/>
      <c r="L109" s="432"/>
      <c r="M109" s="439"/>
      <c r="N109" s="435"/>
    </row>
    <row r="110" spans="1:14" ht="8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92</v>
      </c>
      <c r="I110" s="38">
        <v>100</v>
      </c>
      <c r="J110" s="51">
        <f t="shared" si="1"/>
        <v>100</v>
      </c>
      <c r="K110" s="433"/>
      <c r="L110" s="432"/>
      <c r="M110" s="439"/>
      <c r="N110" s="435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11">
        <v>151.66666666666666</v>
      </c>
      <c r="I111" s="11">
        <v>150.55555555555554</v>
      </c>
      <c r="J111" s="51">
        <f t="shared" si="1"/>
        <v>99.26739926739927</v>
      </c>
      <c r="K111" s="51">
        <f>J111</f>
        <v>99.26739926739927</v>
      </c>
      <c r="L111" s="433"/>
      <c r="M111" s="439"/>
      <c r="N111" s="435"/>
    </row>
    <row r="112" spans="1:14" ht="81.75" hidden="1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38">
        <v>0</v>
      </c>
      <c r="I112" s="38">
        <v>0</v>
      </c>
      <c r="J112" s="51" t="e">
        <f t="shared" si="1"/>
        <v>#DIV/0!</v>
      </c>
      <c r="K112" s="428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39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38">
        <v>0</v>
      </c>
      <c r="I113" s="38">
        <v>0</v>
      </c>
      <c r="J113" s="51" t="e">
        <f t="shared" si="1"/>
        <v>#DIV/0!</v>
      </c>
      <c r="K113" s="469"/>
      <c r="L113" s="432"/>
      <c r="M113" s="439"/>
      <c r="N113" s="435"/>
    </row>
    <row r="114" spans="1:14" ht="81.75" hidden="1" customHeight="1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0</v>
      </c>
      <c r="I114" s="38">
        <v>0</v>
      </c>
      <c r="J114" s="51" t="e">
        <f t="shared" si="1"/>
        <v>#DIV/0!</v>
      </c>
      <c r="K114" s="470"/>
      <c r="L114" s="432"/>
      <c r="M114" s="439"/>
      <c r="N114" s="435"/>
    </row>
    <row r="115" spans="1:14" ht="31.5" hidden="1" customHeight="1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11">
        <v>0</v>
      </c>
      <c r="I115" s="11">
        <v>0</v>
      </c>
      <c r="J115" s="51" t="e">
        <f t="shared" si="1"/>
        <v>#DIV/0!</v>
      </c>
      <c r="K115" s="51" t="e">
        <f>J115</f>
        <v>#DIV/0!</v>
      </c>
      <c r="L115" s="433"/>
      <c r="M115" s="439"/>
      <c r="N115" s="435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38">
        <v>0</v>
      </c>
      <c r="I116" s="38">
        <v>0</v>
      </c>
      <c r="J116" s="51" t="e">
        <f t="shared" si="1"/>
        <v>#DIV/0!</v>
      </c>
      <c r="K116" s="428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38">
        <v>0</v>
      </c>
      <c r="I117" s="38">
        <v>0</v>
      </c>
      <c r="J117" s="51" t="e">
        <f t="shared" si="1"/>
        <v>#DIV/0!</v>
      </c>
      <c r="K117" s="469"/>
      <c r="L117" s="432"/>
      <c r="M117" s="439"/>
      <c r="N117" s="435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51" t="e">
        <f t="shared" si="1"/>
        <v>#DIV/0!</v>
      </c>
      <c r="K118" s="470"/>
      <c r="L118" s="432"/>
      <c r="M118" s="439"/>
      <c r="N118" s="435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11">
        <v>0</v>
      </c>
      <c r="I119" s="11">
        <v>0</v>
      </c>
      <c r="J119" s="51" t="e">
        <f t="shared" si="1"/>
        <v>#DIV/0!</v>
      </c>
      <c r="K119" s="51" t="e">
        <f>J119</f>
        <v>#DIV/0!</v>
      </c>
      <c r="L119" s="433"/>
      <c r="M119" s="439"/>
      <c r="N119" s="435"/>
    </row>
    <row r="120" spans="1:14" ht="81.75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38">
        <v>100</v>
      </c>
      <c r="I120" s="38">
        <v>100</v>
      </c>
      <c r="J120" s="51">
        <f t="shared" si="1"/>
        <v>100</v>
      </c>
      <c r="K120" s="428">
        <f>(J120+J121+J122)/3</f>
        <v>100</v>
      </c>
      <c r="L120" s="431">
        <f>(K120+K123)/2</f>
        <v>100</v>
      </c>
      <c r="M120" s="439"/>
      <c r="N120" s="435"/>
    </row>
    <row r="121" spans="1:14" ht="81.75" customHeight="1" x14ac:dyDescent="0.25">
      <c r="A121" s="439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38">
        <v>100</v>
      </c>
      <c r="I121" s="38">
        <v>100</v>
      </c>
      <c r="J121" s="51">
        <f t="shared" si="1"/>
        <v>100</v>
      </c>
      <c r="K121" s="469"/>
      <c r="L121" s="432"/>
      <c r="M121" s="439"/>
      <c r="N121" s="435"/>
    </row>
    <row r="122" spans="1:14" ht="81.75" customHeight="1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>
        <v>100</v>
      </c>
      <c r="I122" s="38">
        <v>100</v>
      </c>
      <c r="J122" s="51">
        <f t="shared" si="1"/>
        <v>100</v>
      </c>
      <c r="K122" s="470"/>
      <c r="L122" s="432"/>
      <c r="M122" s="439"/>
      <c r="N122" s="435"/>
    </row>
    <row r="123" spans="1:14" ht="31.5" customHeight="1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11">
        <v>0.55555555555555558</v>
      </c>
      <c r="I123" s="11">
        <v>0.55555555555555558</v>
      </c>
      <c r="J123" s="51">
        <f t="shared" si="1"/>
        <v>100</v>
      </c>
      <c r="K123" s="51">
        <f>J123</f>
        <v>100</v>
      </c>
      <c r="L123" s="433"/>
      <c r="M123" s="439"/>
      <c r="N123" s="435"/>
    </row>
    <row r="124" spans="1:14" ht="81.75" hidden="1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38">
        <v>0</v>
      </c>
      <c r="I124" s="38">
        <v>0</v>
      </c>
      <c r="J124" s="51" t="e">
        <f t="shared" si="1"/>
        <v>#DIV/0!</v>
      </c>
      <c r="K124" s="428" t="e">
        <f>(J124+J125+J126)/3</f>
        <v>#DIV/0!</v>
      </c>
      <c r="L124" s="431" t="e">
        <f>(K124+K127)/2</f>
        <v>#DIV/0!</v>
      </c>
      <c r="M124" s="439"/>
      <c r="N124" s="435"/>
    </row>
    <row r="125" spans="1:14" ht="81.75" hidden="1" customHeight="1" x14ac:dyDescent="0.25">
      <c r="A125" s="439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38">
        <v>0</v>
      </c>
      <c r="I125" s="38">
        <v>0</v>
      </c>
      <c r="J125" s="51" t="e">
        <f t="shared" si="1"/>
        <v>#DIV/0!</v>
      </c>
      <c r="K125" s="469"/>
      <c r="L125" s="432"/>
      <c r="M125" s="439"/>
      <c r="N125" s="435"/>
    </row>
    <row r="126" spans="1:14" ht="81.75" hidden="1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>
        <v>0</v>
      </c>
      <c r="I126" s="38">
        <v>0</v>
      </c>
      <c r="J126" s="51" t="e">
        <f t="shared" si="1"/>
        <v>#DIV/0!</v>
      </c>
      <c r="K126" s="470"/>
      <c r="L126" s="432"/>
      <c r="M126" s="439"/>
      <c r="N126" s="435"/>
    </row>
    <row r="127" spans="1:14" ht="31.5" hidden="1" customHeight="1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11">
        <v>0</v>
      </c>
      <c r="I127" s="11">
        <v>0</v>
      </c>
      <c r="J127" s="51" t="e">
        <f t="shared" si="1"/>
        <v>#DIV/0!</v>
      </c>
      <c r="K127" s="51" t="e">
        <f>J127</f>
        <v>#DIV/0!</v>
      </c>
      <c r="L127" s="433"/>
      <c r="M127" s="439"/>
      <c r="N127" s="435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38">
        <v>0</v>
      </c>
      <c r="I128" s="38">
        <v>0</v>
      </c>
      <c r="J128" s="51" t="e">
        <f t="shared" si="1"/>
        <v>#DIV/0!</v>
      </c>
      <c r="K128" s="428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38">
        <v>0</v>
      </c>
      <c r="I129" s="38">
        <v>0</v>
      </c>
      <c r="J129" s="51" t="e">
        <f t="shared" si="1"/>
        <v>#DIV/0!</v>
      </c>
      <c r="K129" s="469"/>
      <c r="L129" s="432"/>
      <c r="M129" s="439"/>
      <c r="N129" s="435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51" t="e">
        <f t="shared" si="1"/>
        <v>#DIV/0!</v>
      </c>
      <c r="K130" s="470"/>
      <c r="L130" s="432"/>
      <c r="M130" s="439"/>
      <c r="N130" s="435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11">
        <v>0</v>
      </c>
      <c r="I131" s="11">
        <v>0</v>
      </c>
      <c r="J131" s="51" t="e">
        <f t="shared" si="1"/>
        <v>#DIV/0!</v>
      </c>
      <c r="K131" s="51" t="e">
        <f>J131</f>
        <v>#DIV/0!</v>
      </c>
      <c r="L131" s="433"/>
      <c r="M131" s="439"/>
      <c r="N131" s="435"/>
    </row>
    <row r="132" spans="1:14" ht="81.75" customHeight="1" x14ac:dyDescent="0.25">
      <c r="A132" s="439"/>
      <c r="B132" s="12" t="s">
        <v>261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38">
        <v>100</v>
      </c>
      <c r="I132" s="38">
        <v>100</v>
      </c>
      <c r="J132" s="51">
        <f t="shared" ref="J132:J189" si="2">IF(I132/H132*100&gt;100,100,I132/H132*100)</f>
        <v>100</v>
      </c>
      <c r="K132" s="428">
        <f>(J132+J133)/2</f>
        <v>100</v>
      </c>
      <c r="L132" s="431">
        <f>(K132+K135)/2</f>
        <v>100</v>
      </c>
      <c r="M132" s="439"/>
      <c r="N132" s="435"/>
    </row>
    <row r="133" spans="1:14" ht="81.75" customHeight="1" x14ac:dyDescent="0.25">
      <c r="A133" s="439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38">
        <v>100</v>
      </c>
      <c r="I133" s="38">
        <v>100</v>
      </c>
      <c r="J133" s="51">
        <f t="shared" si="2"/>
        <v>100</v>
      </c>
      <c r="K133" s="469"/>
      <c r="L133" s="432"/>
      <c r="M133" s="439"/>
      <c r="N133" s="435"/>
    </row>
    <row r="134" spans="1:14" ht="81.75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/>
      <c r="I134" s="38"/>
      <c r="J134" s="51"/>
      <c r="K134" s="470"/>
      <c r="L134" s="432"/>
      <c r="M134" s="439"/>
      <c r="N134" s="435"/>
    </row>
    <row r="135" spans="1:14" ht="31.5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11">
        <v>1</v>
      </c>
      <c r="I135" s="11">
        <v>1</v>
      </c>
      <c r="J135" s="51">
        <f t="shared" si="2"/>
        <v>100</v>
      </c>
      <c r="K135" s="51">
        <f>J135</f>
        <v>100</v>
      </c>
      <c r="L135" s="433"/>
      <c r="M135" s="439"/>
      <c r="N135" s="435"/>
    </row>
    <row r="136" spans="1:14" ht="81.75" hidden="1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38">
        <v>0</v>
      </c>
      <c r="I136" s="38">
        <v>0</v>
      </c>
      <c r="J136" s="51" t="e">
        <f t="shared" si="2"/>
        <v>#DIV/0!</v>
      </c>
      <c r="K136" s="428" t="e">
        <f>(J136+J137+J138)/3</f>
        <v>#DIV/0!</v>
      </c>
      <c r="L136" s="431" t="e">
        <f>(K136+K139)/2</f>
        <v>#DIV/0!</v>
      </c>
      <c r="M136" s="439"/>
      <c r="N136" s="435"/>
    </row>
    <row r="137" spans="1:14" ht="81.75" hidden="1" customHeight="1" x14ac:dyDescent="0.25">
      <c r="A137" s="439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38">
        <v>0</v>
      </c>
      <c r="I137" s="38">
        <v>0</v>
      </c>
      <c r="J137" s="51" t="e">
        <f t="shared" si="2"/>
        <v>#DIV/0!</v>
      </c>
      <c r="K137" s="469"/>
      <c r="L137" s="432"/>
      <c r="M137" s="439"/>
      <c r="N137" s="435"/>
    </row>
    <row r="138" spans="1:14" ht="81.75" hidden="1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>
        <v>0</v>
      </c>
      <c r="I138" s="38">
        <v>0</v>
      </c>
      <c r="J138" s="51" t="e">
        <f t="shared" si="2"/>
        <v>#DIV/0!</v>
      </c>
      <c r="K138" s="470"/>
      <c r="L138" s="432"/>
      <c r="M138" s="439"/>
      <c r="N138" s="435"/>
    </row>
    <row r="139" spans="1:14" ht="31.5" hidden="1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11">
        <v>0</v>
      </c>
      <c r="I139" s="11">
        <v>0</v>
      </c>
      <c r="J139" s="51" t="e">
        <f t="shared" si="2"/>
        <v>#DIV/0!</v>
      </c>
      <c r="K139" s="51" t="e">
        <f>J139</f>
        <v>#DIV/0!</v>
      </c>
      <c r="L139" s="433"/>
      <c r="M139" s="439"/>
      <c r="N139" s="435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38">
        <v>0</v>
      </c>
      <c r="I140" s="38">
        <v>0</v>
      </c>
      <c r="J140" s="51" t="e">
        <f t="shared" si="2"/>
        <v>#DIV/0!</v>
      </c>
      <c r="K140" s="428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38">
        <v>0</v>
      </c>
      <c r="I141" s="38">
        <v>0</v>
      </c>
      <c r="J141" s="51" t="e">
        <f t="shared" si="2"/>
        <v>#DIV/0!</v>
      </c>
      <c r="K141" s="432"/>
      <c r="L141" s="432"/>
      <c r="M141" s="439"/>
      <c r="N141" s="435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51" t="e">
        <f>IF(I142/H142*100&gt;100,100,I142/H142*100)</f>
        <v>#DIV/0!</v>
      </c>
      <c r="K142" s="433"/>
      <c r="L142" s="432"/>
      <c r="M142" s="439"/>
      <c r="N142" s="435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11">
        <v>0</v>
      </c>
      <c r="I143" s="11">
        <v>0</v>
      </c>
      <c r="J143" s="51" t="e">
        <f t="shared" si="2"/>
        <v>#DIV/0!</v>
      </c>
      <c r="K143" s="51" t="e">
        <f>J143</f>
        <v>#DIV/0!</v>
      </c>
      <c r="L143" s="433"/>
      <c r="M143" s="439"/>
      <c r="N143" s="435"/>
    </row>
    <row r="144" spans="1:14" ht="81.75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38">
        <v>100</v>
      </c>
      <c r="I144" s="38">
        <v>100</v>
      </c>
      <c r="J144" s="51">
        <f t="shared" si="2"/>
        <v>100</v>
      </c>
      <c r="K144" s="428">
        <f>(J144+J145)/2</f>
        <v>100</v>
      </c>
      <c r="L144" s="431">
        <f>(K144+K147)/2</f>
        <v>92.857142857142861</v>
      </c>
      <c r="M144" s="439"/>
      <c r="N144" s="435"/>
    </row>
    <row r="145" spans="1:14" ht="81.75" customHeight="1" x14ac:dyDescent="0.25">
      <c r="A145" s="439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38">
        <v>100</v>
      </c>
      <c r="I145" s="38">
        <v>100</v>
      </c>
      <c r="J145" s="51">
        <f t="shared" si="2"/>
        <v>100</v>
      </c>
      <c r="K145" s="432"/>
      <c r="L145" s="432"/>
      <c r="M145" s="439"/>
      <c r="N145" s="435"/>
    </row>
    <row r="146" spans="1:14" ht="81.75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/>
      <c r="I146" s="38"/>
      <c r="J146" s="51"/>
      <c r="K146" s="433"/>
      <c r="L146" s="432"/>
      <c r="M146" s="439"/>
      <c r="N146" s="435"/>
    </row>
    <row r="147" spans="1:14" ht="31.5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11">
        <v>1.5555555555555556</v>
      </c>
      <c r="I147" s="11">
        <v>1.3333333333333333</v>
      </c>
      <c r="J147" s="51">
        <f t="shared" si="2"/>
        <v>85.714285714285708</v>
      </c>
      <c r="K147" s="51">
        <f>J147</f>
        <v>85.714285714285708</v>
      </c>
      <c r="L147" s="433"/>
      <c r="M147" s="439"/>
      <c r="N147" s="435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51" t="e">
        <f t="shared" si="2"/>
        <v>#DIV/0!</v>
      </c>
      <c r="K148" s="428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51" t="e">
        <f t="shared" si="2"/>
        <v>#DIV/0!</v>
      </c>
      <c r="K149" s="469"/>
      <c r="L149" s="432"/>
      <c r="M149" s="439"/>
      <c r="N149" s="435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51" t="e">
        <f t="shared" si="2"/>
        <v>#DIV/0!</v>
      </c>
      <c r="K150" s="470"/>
      <c r="L150" s="432"/>
      <c r="M150" s="439"/>
      <c r="N150" s="435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11">
        <v>0</v>
      </c>
      <c r="I151" s="11">
        <v>0</v>
      </c>
      <c r="J151" s="51" t="e">
        <f t="shared" si="2"/>
        <v>#DIV/0!</v>
      </c>
      <c r="K151" s="51" t="e">
        <f>J151</f>
        <v>#DIV/0!</v>
      </c>
      <c r="L151" s="433"/>
      <c r="M151" s="439"/>
      <c r="N151" s="435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51" t="e">
        <f t="shared" si="2"/>
        <v>#DIV/0!</v>
      </c>
      <c r="K152" s="428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51" t="e">
        <f t="shared" si="2"/>
        <v>#DIV/0!</v>
      </c>
      <c r="K153" s="469"/>
      <c r="L153" s="432"/>
      <c r="M153" s="439"/>
      <c r="N153" s="435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51" t="e">
        <f t="shared" si="2"/>
        <v>#DIV/0!</v>
      </c>
      <c r="K154" s="470"/>
      <c r="L154" s="432"/>
      <c r="M154" s="439"/>
      <c r="N154" s="435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11">
        <v>0</v>
      </c>
      <c r="I155" s="11">
        <v>0</v>
      </c>
      <c r="J155" s="51" t="e">
        <f t="shared" si="2"/>
        <v>#DIV/0!</v>
      </c>
      <c r="K155" s="51" t="e">
        <f>J155</f>
        <v>#DIV/0!</v>
      </c>
      <c r="L155" s="433"/>
      <c r="M155" s="439"/>
      <c r="N155" s="435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51" t="e">
        <f t="shared" si="2"/>
        <v>#DIV/0!</v>
      </c>
      <c r="K156" s="428" t="e">
        <f>(J156+J157+J158)/3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51" t="e">
        <f t="shared" si="2"/>
        <v>#DIV/0!</v>
      </c>
      <c r="K157" s="469"/>
      <c r="L157" s="432"/>
      <c r="M157" s="439"/>
      <c r="N157" s="435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51" t="e">
        <f t="shared" si="2"/>
        <v>#DIV/0!</v>
      </c>
      <c r="K158" s="470"/>
      <c r="L158" s="432"/>
      <c r="M158" s="439"/>
      <c r="N158" s="435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11">
        <v>0</v>
      </c>
      <c r="I159" s="11">
        <v>0</v>
      </c>
      <c r="J159" s="51" t="e">
        <f t="shared" si="2"/>
        <v>#DIV/0!</v>
      </c>
      <c r="K159" s="51" t="e">
        <f>J159</f>
        <v>#DIV/0!</v>
      </c>
      <c r="L159" s="433"/>
      <c r="M159" s="439"/>
      <c r="N159" s="435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51" t="e">
        <f t="shared" si="2"/>
        <v>#DIV/0!</v>
      </c>
      <c r="K160" s="428" t="e">
        <f>(J160+J161+J162)/2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51" t="e">
        <f t="shared" si="2"/>
        <v>#DIV/0!</v>
      </c>
      <c r="K161" s="469"/>
      <c r="L161" s="432"/>
      <c r="M161" s="439"/>
      <c r="N161" s="435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51">
        <v>0</v>
      </c>
      <c r="K162" s="470"/>
      <c r="L162" s="432"/>
      <c r="M162" s="439"/>
      <c r="N162" s="435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11">
        <v>0</v>
      </c>
      <c r="I163" s="11">
        <v>0</v>
      </c>
      <c r="J163" s="51" t="e">
        <f t="shared" si="2"/>
        <v>#DIV/0!</v>
      </c>
      <c r="K163" s="51" t="e">
        <f>J163</f>
        <v>#DIV/0!</v>
      </c>
      <c r="L163" s="433"/>
      <c r="M163" s="439"/>
      <c r="N163" s="435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51" t="e">
        <f t="shared" si="2"/>
        <v>#DIV/0!</v>
      </c>
      <c r="K164" s="428" t="e">
        <f>(J164+J165+J166)/3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51" t="e">
        <f t="shared" si="2"/>
        <v>#DIV/0!</v>
      </c>
      <c r="K165" s="469"/>
      <c r="L165" s="432"/>
      <c r="M165" s="439"/>
      <c r="N165" s="435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51" t="e">
        <f t="shared" si="2"/>
        <v>#DIV/0!</v>
      </c>
      <c r="K166" s="470"/>
      <c r="L166" s="432"/>
      <c r="M166" s="439"/>
      <c r="N166" s="435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11">
        <v>0</v>
      </c>
      <c r="I167" s="11">
        <v>0</v>
      </c>
      <c r="J167" s="51" t="e">
        <f t="shared" si="2"/>
        <v>#DIV/0!</v>
      </c>
      <c r="K167" s="51" t="e">
        <f>J167</f>
        <v>#DIV/0!</v>
      </c>
      <c r="L167" s="433"/>
      <c r="M167" s="439"/>
      <c r="N167" s="435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51" t="e">
        <f t="shared" si="2"/>
        <v>#DIV/0!</v>
      </c>
      <c r="K168" s="428" t="e">
        <f>(J168+J169+J170)/2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51" t="e">
        <f t="shared" si="2"/>
        <v>#DIV/0!</v>
      </c>
      <c r="K169" s="432"/>
      <c r="L169" s="432"/>
      <c r="M169" s="439"/>
      <c r="N169" s="435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51">
        <v>0</v>
      </c>
      <c r="K170" s="433"/>
      <c r="L170" s="432"/>
      <c r="M170" s="439"/>
      <c r="N170" s="435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11">
        <v>0</v>
      </c>
      <c r="I171" s="11">
        <v>0</v>
      </c>
      <c r="J171" s="51" t="e">
        <f t="shared" si="2"/>
        <v>#DIV/0!</v>
      </c>
      <c r="K171" s="51" t="e">
        <f>J171</f>
        <v>#DIV/0!</v>
      </c>
      <c r="L171" s="433"/>
      <c r="M171" s="439"/>
      <c r="N171" s="435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51" t="e">
        <f t="shared" si="2"/>
        <v>#DIV/0!</v>
      </c>
      <c r="K172" s="428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51" t="e">
        <f t="shared" si="2"/>
        <v>#DIV/0!</v>
      </c>
      <c r="K173" s="469"/>
      <c r="L173" s="432"/>
      <c r="M173" s="439"/>
      <c r="N173" s="435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51" t="e">
        <f t="shared" si="2"/>
        <v>#DIV/0!</v>
      </c>
      <c r="K174" s="470"/>
      <c r="L174" s="432"/>
      <c r="M174" s="439"/>
      <c r="N174" s="435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11">
        <v>0</v>
      </c>
      <c r="I175" s="11">
        <v>0</v>
      </c>
      <c r="J175" s="51" t="e">
        <f t="shared" si="2"/>
        <v>#DIV/0!</v>
      </c>
      <c r="K175" s="51" t="e">
        <f>J175</f>
        <v>#DIV/0!</v>
      </c>
      <c r="L175" s="433"/>
      <c r="M175" s="439"/>
      <c r="N175" s="435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51" t="e">
        <f t="shared" si="2"/>
        <v>#DIV/0!</v>
      </c>
      <c r="K176" s="428" t="e">
        <f>(J176+J177+J178)/3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51" t="e">
        <f t="shared" si="2"/>
        <v>#DIV/0!</v>
      </c>
      <c r="K177" s="469"/>
      <c r="L177" s="432"/>
      <c r="M177" s="439"/>
      <c r="N177" s="435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51" t="e">
        <f t="shared" si="2"/>
        <v>#DIV/0!</v>
      </c>
      <c r="K178" s="470"/>
      <c r="L178" s="432"/>
      <c r="M178" s="439"/>
      <c r="N178" s="435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11">
        <v>0</v>
      </c>
      <c r="I179" s="11">
        <v>0</v>
      </c>
      <c r="J179" s="51" t="e">
        <f t="shared" si="2"/>
        <v>#DIV/0!</v>
      </c>
      <c r="K179" s="51" t="e">
        <f>J179</f>
        <v>#DIV/0!</v>
      </c>
      <c r="L179" s="433"/>
      <c r="M179" s="439"/>
      <c r="N179" s="435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51" t="e">
        <f t="shared" si="2"/>
        <v>#DIV/0!</v>
      </c>
      <c r="K180" s="428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51" t="e">
        <f t="shared" si="2"/>
        <v>#DIV/0!</v>
      </c>
      <c r="K181" s="469"/>
      <c r="L181" s="28"/>
      <c r="M181" s="439"/>
      <c r="N181" s="435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51" t="e">
        <f t="shared" si="2"/>
        <v>#DIV/0!</v>
      </c>
      <c r="K182" s="470"/>
      <c r="L182" s="28"/>
      <c r="M182" s="439"/>
      <c r="N182" s="435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11">
        <v>0</v>
      </c>
      <c r="I183" s="11">
        <v>0</v>
      </c>
      <c r="J183" s="51" t="e">
        <f t="shared" si="2"/>
        <v>#DIV/0!</v>
      </c>
      <c r="K183" s="51" t="e">
        <f>J183</f>
        <v>#DIV/0!</v>
      </c>
      <c r="L183" s="251" t="e">
        <f>(K180+K183)/2</f>
        <v>#DIV/0!</v>
      </c>
      <c r="M183" s="439"/>
      <c r="N183" s="435"/>
    </row>
    <row r="184" spans="1:14" ht="81.75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6.1180348130600475</v>
      </c>
      <c r="I184" s="38">
        <v>6.05</v>
      </c>
      <c r="J184" s="51">
        <f>IF(I184/H184*100&gt;100,100,I184/H184*100)</f>
        <v>98.887962962962959</v>
      </c>
      <c r="K184" s="428">
        <f>(J184+J185+J186)/3</f>
        <v>96.762744007086312</v>
      </c>
      <c r="L184" s="431">
        <f>(K184+K187)/2</f>
        <v>97.724344959484029</v>
      </c>
      <c r="M184" s="439"/>
      <c r="N184" s="435"/>
    </row>
    <row r="185" spans="1:14" ht="81.75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100</v>
      </c>
      <c r="I185" s="38">
        <v>100</v>
      </c>
      <c r="J185" s="51">
        <f>IF(I185/H185*100&gt;100,100,I185/H185*100)</f>
        <v>100</v>
      </c>
      <c r="K185" s="432"/>
      <c r="L185" s="432"/>
      <c r="M185" s="439"/>
      <c r="N185" s="435"/>
    </row>
    <row r="186" spans="1:14" ht="81.75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>
        <v>96.017222820236796</v>
      </c>
      <c r="I186" s="38">
        <v>87.76</v>
      </c>
      <c r="J186" s="51">
        <f>IF(I186/H186*100&gt;100,100,I186/H186*100)</f>
        <v>91.40026905829599</v>
      </c>
      <c r="K186" s="433"/>
      <c r="L186" s="432"/>
      <c r="M186" s="439"/>
      <c r="N186" s="435"/>
    </row>
    <row r="187" spans="1:14" ht="81.75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11">
        <v>13464</v>
      </c>
      <c r="I187" s="11">
        <v>13287.075757575756</v>
      </c>
      <c r="J187" s="51">
        <f>IF(I187/H187*100&gt;100,100,I187/H187*100)</f>
        <v>98.685945911881731</v>
      </c>
      <c r="K187" s="51">
        <f>J187</f>
        <v>98.685945911881731</v>
      </c>
      <c r="L187" s="433"/>
      <c r="M187" s="439"/>
      <c r="N187" s="435"/>
    </row>
    <row r="188" spans="1:14" ht="81.75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4.704301075268817</v>
      </c>
      <c r="I188" s="38">
        <v>4.66</v>
      </c>
      <c r="J188" s="51">
        <f t="shared" si="2"/>
        <v>99.058285714285716</v>
      </c>
      <c r="K188" s="428">
        <f>(J188+J189)/2</f>
        <v>99.529142857142858</v>
      </c>
      <c r="L188" s="431">
        <f>(K188+K191)/2</f>
        <v>99.181027324800212</v>
      </c>
      <c r="M188" s="439"/>
      <c r="N188" s="435"/>
    </row>
    <row r="189" spans="1:14" ht="81.75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>
        <v>100</v>
      </c>
      <c r="I189" s="38">
        <v>100</v>
      </c>
      <c r="J189" s="51">
        <f t="shared" si="2"/>
        <v>100</v>
      </c>
      <c r="K189" s="432"/>
      <c r="L189" s="432"/>
      <c r="M189" s="439"/>
      <c r="N189" s="435"/>
    </row>
    <row r="190" spans="1:14" ht="81.75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/>
      <c r="I190" s="38"/>
      <c r="J190" s="51"/>
      <c r="K190" s="433"/>
      <c r="L190" s="432"/>
      <c r="M190" s="439"/>
      <c r="N190" s="435"/>
    </row>
    <row r="191" spans="1:14" ht="81.75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11">
        <v>5213.3</v>
      </c>
      <c r="I191" s="11">
        <v>5152.4561904761904</v>
      </c>
      <c r="J191" s="51">
        <f t="shared" ref="J191:J211" si="3">IF(I191/H191*100&gt;100,100,I191/H191*100)</f>
        <v>98.832911792457566</v>
      </c>
      <c r="K191" s="51">
        <f>J191</f>
        <v>98.832911792457566</v>
      </c>
      <c r="L191" s="433"/>
      <c r="M191" s="439"/>
      <c r="N191" s="435"/>
    </row>
    <row r="192" spans="1:14" ht="81.75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28.782572870532498</v>
      </c>
      <c r="I192" s="38">
        <v>28.79</v>
      </c>
      <c r="J192" s="51">
        <f t="shared" si="3"/>
        <v>100</v>
      </c>
      <c r="K192" s="428">
        <f>(J192+J193+J194)/3</f>
        <v>98.779005524861873</v>
      </c>
      <c r="L192" s="431">
        <f>(K192+K195)/2</f>
        <v>99.221365304042749</v>
      </c>
      <c r="M192" s="439"/>
      <c r="N192" s="435"/>
    </row>
    <row r="193" spans="1:14" ht="81.75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100</v>
      </c>
      <c r="I193" s="38">
        <v>100</v>
      </c>
      <c r="J193" s="51">
        <f t="shared" si="3"/>
        <v>100</v>
      </c>
      <c r="K193" s="432"/>
      <c r="L193" s="432"/>
      <c r="M193" s="439"/>
      <c r="N193" s="435"/>
    </row>
    <row r="194" spans="1:14" ht="81.75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77.021276595744695</v>
      </c>
      <c r="I194" s="38">
        <v>74.2</v>
      </c>
      <c r="J194" s="51">
        <f>IF(I194/H194*100&gt;100,100,I194/H194*100)</f>
        <v>96.337016574585618</v>
      </c>
      <c r="K194" s="433"/>
      <c r="L194" s="432"/>
      <c r="M194" s="439"/>
      <c r="N194" s="435"/>
    </row>
    <row r="195" spans="1:14" ht="81.75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11">
        <v>79718.7</v>
      </c>
      <c r="I195" s="11">
        <v>79450.626007919782</v>
      </c>
      <c r="J195" s="51">
        <f t="shared" si="3"/>
        <v>99.663725083223625</v>
      </c>
      <c r="K195" s="51">
        <f>J195</f>
        <v>99.663725083223625</v>
      </c>
      <c r="L195" s="433"/>
      <c r="M195" s="439"/>
      <c r="N195" s="435"/>
    </row>
    <row r="196" spans="1:14" ht="81.75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49.016376557832942</v>
      </c>
      <c r="I196" s="38">
        <v>49.06</v>
      </c>
      <c r="J196" s="51">
        <f t="shared" si="3"/>
        <v>100</v>
      </c>
      <c r="K196" s="428">
        <f>(J196+J197+J198)/3</f>
        <v>100</v>
      </c>
      <c r="L196" s="431">
        <f>(K196+K199)/2</f>
        <v>99.856327665719078</v>
      </c>
      <c r="M196" s="439"/>
      <c r="N196" s="435"/>
    </row>
    <row r="197" spans="1:14" ht="81.75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100</v>
      </c>
      <c r="I197" s="38">
        <v>100</v>
      </c>
      <c r="J197" s="51">
        <f t="shared" si="3"/>
        <v>100</v>
      </c>
      <c r="K197" s="432"/>
      <c r="L197" s="432"/>
      <c r="M197" s="439"/>
      <c r="N197" s="435"/>
    </row>
    <row r="198" spans="1:14" ht="81.75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>
        <v>84.01315789473685</v>
      </c>
      <c r="I198" s="38">
        <v>87.25</v>
      </c>
      <c r="J198" s="51">
        <f>IF(I198/H198*100&gt;100,100,I198/H198*100)</f>
        <v>100</v>
      </c>
      <c r="K198" s="433"/>
      <c r="L198" s="432"/>
      <c r="M198" s="439"/>
      <c r="N198" s="435"/>
    </row>
    <row r="199" spans="1:14" ht="81.75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11">
        <v>127024</v>
      </c>
      <c r="I199" s="11">
        <v>126659.00330820603</v>
      </c>
      <c r="J199" s="51">
        <f t="shared" si="3"/>
        <v>99.712655331438171</v>
      </c>
      <c r="K199" s="51">
        <f>J199</f>
        <v>99.712655331438171</v>
      </c>
      <c r="L199" s="433"/>
      <c r="M199" s="439"/>
      <c r="N199" s="435"/>
    </row>
    <row r="200" spans="1:14" ht="81.75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2.7809249150272941</v>
      </c>
      <c r="I200" s="38">
        <v>2.73</v>
      </c>
      <c r="J200" s="51">
        <f t="shared" si="3"/>
        <v>98.168777777777777</v>
      </c>
      <c r="K200" s="428">
        <f>(J200+J201+J202)/3</f>
        <v>96.568539961013641</v>
      </c>
      <c r="L200" s="431">
        <f>(K200+K203)/2</f>
        <v>97.173580543441659</v>
      </c>
      <c r="M200" s="439"/>
      <c r="N200" s="435"/>
    </row>
    <row r="201" spans="1:14" ht="81.75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38">
        <v>100</v>
      </c>
      <c r="I201" s="38">
        <v>100</v>
      </c>
      <c r="J201" s="51">
        <f t="shared" si="3"/>
        <v>100</v>
      </c>
      <c r="K201" s="432"/>
      <c r="L201" s="432"/>
      <c r="M201" s="439"/>
      <c r="N201" s="435"/>
    </row>
    <row r="202" spans="1:14" ht="81.75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38">
        <v>95</v>
      </c>
      <c r="I202" s="38">
        <v>86.96</v>
      </c>
      <c r="J202" s="51">
        <f>IF(I202/H202*100&gt;100,100,I202/H202*100)</f>
        <v>91.536842105263148</v>
      </c>
      <c r="K202" s="433"/>
      <c r="L202" s="432"/>
      <c r="M202" s="439"/>
      <c r="N202" s="435"/>
    </row>
    <row r="203" spans="1:14" ht="81.75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11">
        <v>10540</v>
      </c>
      <c r="I203" s="11">
        <v>10305.866666666665</v>
      </c>
      <c r="J203" s="51">
        <f t="shared" si="3"/>
        <v>97.778621125869691</v>
      </c>
      <c r="K203" s="51">
        <f>J203</f>
        <v>97.778621125869691</v>
      </c>
      <c r="L203" s="433"/>
      <c r="M203" s="439"/>
      <c r="N203" s="435"/>
    </row>
    <row r="204" spans="1:14" ht="81.75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8.9605734767025087</v>
      </c>
      <c r="I204" s="38">
        <v>8.92</v>
      </c>
      <c r="J204" s="51">
        <f t="shared" si="3"/>
        <v>99.547200000000004</v>
      </c>
      <c r="K204" s="428">
        <f>(J204+J205)/2</f>
        <v>99.773600000000002</v>
      </c>
      <c r="L204" s="431">
        <f>(K204+K207)/2</f>
        <v>99.580366176470591</v>
      </c>
      <c r="M204" s="439"/>
      <c r="N204" s="435"/>
    </row>
    <row r="205" spans="1:14" ht="81.75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100</v>
      </c>
      <c r="I205" s="38">
        <v>100</v>
      </c>
      <c r="J205" s="51">
        <f t="shared" si="3"/>
        <v>100</v>
      </c>
      <c r="K205" s="432"/>
      <c r="L205" s="432"/>
      <c r="M205" s="439"/>
      <c r="N205" s="435"/>
    </row>
    <row r="206" spans="1:14" ht="81.75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/>
      <c r="I206" s="38"/>
      <c r="J206" s="51"/>
      <c r="K206" s="433"/>
      <c r="L206" s="432"/>
      <c r="M206" s="439"/>
      <c r="N206" s="435"/>
    </row>
    <row r="207" spans="1:14" ht="81.75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11">
        <v>16320</v>
      </c>
      <c r="I207" s="11">
        <v>16219.98</v>
      </c>
      <c r="J207" s="51">
        <f t="shared" si="3"/>
        <v>99.38713235294118</v>
      </c>
      <c r="K207" s="51">
        <f>J207</f>
        <v>99.38713235294118</v>
      </c>
      <c r="L207" s="433"/>
      <c r="M207" s="439"/>
      <c r="N207" s="435"/>
    </row>
    <row r="208" spans="1:14" ht="88.5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7.6732928210938303</v>
      </c>
      <c r="I208" s="38">
        <v>7.65</v>
      </c>
      <c r="J208" s="51">
        <f t="shared" si="3"/>
        <v>99.696442953020139</v>
      </c>
      <c r="K208" s="428">
        <f>(J208+J209+J210)/3</f>
        <v>99.815598485886127</v>
      </c>
      <c r="L208" s="431">
        <f>(K208+K211)/2</f>
        <v>99.554296323397523</v>
      </c>
      <c r="M208" s="439"/>
      <c r="N208" s="435"/>
    </row>
    <row r="209" spans="1:14" ht="72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79.972972972972983</v>
      </c>
      <c r="I209" s="38">
        <v>84.03</v>
      </c>
      <c r="J209" s="51">
        <f t="shared" si="3"/>
        <v>100</v>
      </c>
      <c r="K209" s="432"/>
      <c r="L209" s="444"/>
      <c r="M209" s="439"/>
      <c r="N209" s="435"/>
    </row>
    <row r="210" spans="1:14" ht="81.75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>
        <v>91.047297297297305</v>
      </c>
      <c r="I210" s="38">
        <v>90.82</v>
      </c>
      <c r="J210" s="51">
        <f>IF(I210/H210*100&gt;100,100,I210/H210*100)</f>
        <v>99.750352504638201</v>
      </c>
      <c r="K210" s="433"/>
      <c r="L210" s="444"/>
      <c r="M210" s="439"/>
      <c r="N210" s="435"/>
    </row>
    <row r="211" spans="1:14" ht="60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11">
        <v>17793.3</v>
      </c>
      <c r="I211" s="11">
        <v>17667.500330033003</v>
      </c>
      <c r="J211" s="51">
        <f t="shared" si="3"/>
        <v>99.292994160908904</v>
      </c>
      <c r="K211" s="51">
        <f>J211</f>
        <v>99.292994160908904</v>
      </c>
      <c r="L211" s="445"/>
      <c r="M211" s="439"/>
      <c r="N211" s="435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51" t="e">
        <f t="shared" ref="J212:J219" si="4">IF(I212/H212*100&gt;100,100,I212/H212*100)</f>
        <v>#DIV/0!</v>
      </c>
      <c r="K212" s="428" t="e">
        <f>(J212+J213+J214)/3</f>
        <v>#DIV/0!</v>
      </c>
      <c r="L212" s="28"/>
      <c r="M212" s="439"/>
      <c r="N212" s="435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51" t="e">
        <f t="shared" si="4"/>
        <v>#DIV/0!</v>
      </c>
      <c r="K213" s="469"/>
      <c r="L213" s="28"/>
      <c r="M213" s="439"/>
      <c r="N213" s="435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51" t="e">
        <f t="shared" si="4"/>
        <v>#DIV/0!</v>
      </c>
      <c r="K214" s="470"/>
      <c r="L214" s="28"/>
      <c r="M214" s="439"/>
      <c r="N214" s="435"/>
    </row>
    <row r="215" spans="1:14" ht="60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11">
        <v>0</v>
      </c>
      <c r="I215" s="11">
        <v>0</v>
      </c>
      <c r="J215" s="51" t="e">
        <f t="shared" si="4"/>
        <v>#DIV/0!</v>
      </c>
      <c r="K215" s="51" t="e">
        <f>J215</f>
        <v>#DIV/0!</v>
      </c>
      <c r="L215" s="251" t="e">
        <f>(K212+K215)/2</f>
        <v>#DIV/0!</v>
      </c>
      <c r="M215" s="440"/>
      <c r="N215" s="436"/>
    </row>
    <row r="216" spans="1:14" ht="63" hidden="1" x14ac:dyDescent="0.25">
      <c r="A216" s="434"/>
      <c r="B216" s="438"/>
      <c r="C216" s="423" t="s">
        <v>336</v>
      </c>
      <c r="D216" s="424" t="s">
        <v>137</v>
      </c>
      <c r="E216" s="5" t="s">
        <v>138</v>
      </c>
      <c r="F216" s="6" t="s">
        <v>312</v>
      </c>
      <c r="G216" s="5" t="s">
        <v>140</v>
      </c>
      <c r="H216" s="38">
        <v>0</v>
      </c>
      <c r="I216" s="38">
        <v>0</v>
      </c>
      <c r="J216" s="51" t="e">
        <f t="shared" si="4"/>
        <v>#DIV/0!</v>
      </c>
      <c r="K216" s="428" t="e">
        <f>(J216+J217+J218)/3</f>
        <v>#DIV/0!</v>
      </c>
      <c r="L216" s="431" t="e">
        <f>(K216+K219)/2</f>
        <v>#DIV/0!</v>
      </c>
      <c r="M216" s="438"/>
      <c r="N216" s="488"/>
    </row>
    <row r="217" spans="1:14" ht="63" hidden="1" x14ac:dyDescent="0.25">
      <c r="A217" s="435"/>
      <c r="B217" s="439"/>
      <c r="C217" s="423"/>
      <c r="D217" s="425"/>
      <c r="E217" s="5" t="s">
        <v>138</v>
      </c>
      <c r="F217" s="6" t="s">
        <v>258</v>
      </c>
      <c r="G217" s="5" t="s">
        <v>140</v>
      </c>
      <c r="H217" s="38">
        <v>0</v>
      </c>
      <c r="I217" s="38">
        <v>0</v>
      </c>
      <c r="J217" s="51" t="e">
        <f t="shared" si="4"/>
        <v>#DIV/0!</v>
      </c>
      <c r="K217" s="469"/>
      <c r="L217" s="432"/>
      <c r="M217" s="439"/>
      <c r="N217" s="489"/>
    </row>
    <row r="218" spans="1:14" ht="63" hidden="1" x14ac:dyDescent="0.25">
      <c r="A218" s="435"/>
      <c r="B218" s="439"/>
      <c r="C218" s="423"/>
      <c r="D218" s="425"/>
      <c r="E218" s="5" t="s">
        <v>138</v>
      </c>
      <c r="F218" s="6" t="s">
        <v>313</v>
      </c>
      <c r="G218" s="5" t="s">
        <v>140</v>
      </c>
      <c r="H218" s="38">
        <v>0</v>
      </c>
      <c r="I218" s="38">
        <v>0</v>
      </c>
      <c r="J218" s="51" t="e">
        <f t="shared" si="4"/>
        <v>#DIV/0!</v>
      </c>
      <c r="K218" s="470"/>
      <c r="L218" s="432"/>
      <c r="M218" s="439"/>
      <c r="N218" s="489"/>
    </row>
    <row r="219" spans="1:14" ht="31.5" hidden="1" x14ac:dyDescent="0.25">
      <c r="A219" s="435"/>
      <c r="B219" s="440"/>
      <c r="C219" s="423"/>
      <c r="D219" s="426"/>
      <c r="E219" s="5" t="s">
        <v>144</v>
      </c>
      <c r="F219" s="1" t="s">
        <v>265</v>
      </c>
      <c r="G219" s="5" t="s">
        <v>266</v>
      </c>
      <c r="H219" s="11">
        <v>0</v>
      </c>
      <c r="I219" s="11">
        <v>0</v>
      </c>
      <c r="J219" s="51" t="e">
        <f t="shared" si="4"/>
        <v>#DIV/0!</v>
      </c>
      <c r="K219" s="51" t="e">
        <f>J219</f>
        <v>#DIV/0!</v>
      </c>
      <c r="L219" s="433"/>
      <c r="M219" s="439"/>
      <c r="N219" s="490"/>
    </row>
    <row r="220" spans="1:14" ht="63" x14ac:dyDescent="0.25">
      <c r="A220" s="435"/>
      <c r="B220" s="438" t="s">
        <v>314</v>
      </c>
      <c r="C220" s="423" t="s">
        <v>337</v>
      </c>
      <c r="D220" s="424" t="s">
        <v>137</v>
      </c>
      <c r="E220" s="5" t="s">
        <v>138</v>
      </c>
      <c r="F220" s="6" t="s">
        <v>312</v>
      </c>
      <c r="G220" s="5" t="s">
        <v>140</v>
      </c>
      <c r="H220" s="38">
        <v>10.014053441295545</v>
      </c>
      <c r="I220" s="38">
        <v>8.3562753036437236</v>
      </c>
      <c r="J220" s="51">
        <f>IF(H220/I220*100&gt;100,100,H220/I220*100)</f>
        <v>100</v>
      </c>
      <c r="K220" s="428">
        <f>(J220+J221+J222)/3</f>
        <v>100</v>
      </c>
      <c r="L220" s="431">
        <f>(K220+K223)/2</f>
        <v>100</v>
      </c>
      <c r="M220" s="439"/>
      <c r="N220" s="488"/>
    </row>
    <row r="221" spans="1:14" ht="63" x14ac:dyDescent="0.25">
      <c r="A221" s="435"/>
      <c r="B221" s="439"/>
      <c r="C221" s="423"/>
      <c r="D221" s="425"/>
      <c r="E221" s="5" t="s">
        <v>138</v>
      </c>
      <c r="F221" s="6" t="s">
        <v>258</v>
      </c>
      <c r="G221" s="5" t="s">
        <v>140</v>
      </c>
      <c r="H221" s="38">
        <v>100</v>
      </c>
      <c r="I221" s="38">
        <v>100</v>
      </c>
      <c r="J221" s="51">
        <f t="shared" ref="J221:J237" si="5">IF(I221/H221*100&gt;100,100,I221/H221*100)</f>
        <v>100</v>
      </c>
      <c r="K221" s="469"/>
      <c r="L221" s="444"/>
      <c r="M221" s="439"/>
      <c r="N221" s="489"/>
    </row>
    <row r="222" spans="1:14" ht="63" x14ac:dyDescent="0.25">
      <c r="A222" s="435"/>
      <c r="B222" s="439"/>
      <c r="C222" s="423"/>
      <c r="D222" s="425"/>
      <c r="E222" s="5" t="s">
        <v>138</v>
      </c>
      <c r="F222" s="6" t="s">
        <v>313</v>
      </c>
      <c r="G222" s="5" t="s">
        <v>140</v>
      </c>
      <c r="H222" s="38">
        <v>100</v>
      </c>
      <c r="I222" s="38">
        <v>100</v>
      </c>
      <c r="J222" s="51">
        <f t="shared" si="5"/>
        <v>100</v>
      </c>
      <c r="K222" s="470"/>
      <c r="L222" s="444"/>
      <c r="M222" s="439"/>
      <c r="N222" s="489"/>
    </row>
    <row r="223" spans="1:14" ht="31.5" x14ac:dyDescent="0.25">
      <c r="A223" s="435"/>
      <c r="B223" s="440"/>
      <c r="C223" s="423"/>
      <c r="D223" s="426"/>
      <c r="E223" s="5" t="s">
        <v>144</v>
      </c>
      <c r="F223" s="1" t="s">
        <v>265</v>
      </c>
      <c r="G223" s="5" t="s">
        <v>266</v>
      </c>
      <c r="H223" s="11">
        <v>8.3333333333333339</v>
      </c>
      <c r="I223" s="11">
        <v>8.3333333333333339</v>
      </c>
      <c r="J223" s="51">
        <f t="shared" si="5"/>
        <v>100</v>
      </c>
      <c r="K223" s="51">
        <f>J223</f>
        <v>100</v>
      </c>
      <c r="L223" s="445"/>
      <c r="M223" s="439"/>
      <c r="N223" s="490"/>
    </row>
    <row r="224" spans="1:14" ht="63" hidden="1" x14ac:dyDescent="0.25">
      <c r="A224" s="435"/>
      <c r="B224" s="438"/>
      <c r="C224" s="423" t="s">
        <v>338</v>
      </c>
      <c r="D224" s="424" t="s">
        <v>137</v>
      </c>
      <c r="E224" s="5" t="s">
        <v>138</v>
      </c>
      <c r="F224" s="6" t="s">
        <v>312</v>
      </c>
      <c r="G224" s="5" t="s">
        <v>140</v>
      </c>
      <c r="H224" s="38">
        <v>0</v>
      </c>
      <c r="I224" s="38">
        <v>0</v>
      </c>
      <c r="J224" s="51" t="e">
        <f t="shared" si="5"/>
        <v>#DIV/0!</v>
      </c>
      <c r="K224" s="428" t="e">
        <f>(J224+J225+J226)/3</f>
        <v>#DIV/0!</v>
      </c>
      <c r="L224" s="431" t="e">
        <f>(K224+K227)/2</f>
        <v>#DIV/0!</v>
      </c>
      <c r="M224" s="439"/>
      <c r="N224" s="488"/>
    </row>
    <row r="225" spans="1:14" ht="63" hidden="1" x14ac:dyDescent="0.25">
      <c r="A225" s="435"/>
      <c r="B225" s="439"/>
      <c r="C225" s="423"/>
      <c r="D225" s="425"/>
      <c r="E225" s="5" t="s">
        <v>138</v>
      </c>
      <c r="F225" s="6" t="s">
        <v>258</v>
      </c>
      <c r="G225" s="5" t="s">
        <v>140</v>
      </c>
      <c r="H225" s="38">
        <v>0</v>
      </c>
      <c r="I225" s="38">
        <v>0</v>
      </c>
      <c r="J225" s="51" t="e">
        <f t="shared" si="5"/>
        <v>#DIV/0!</v>
      </c>
      <c r="K225" s="469"/>
      <c r="L225" s="432"/>
      <c r="M225" s="439"/>
      <c r="N225" s="489"/>
    </row>
    <row r="226" spans="1:14" ht="63" hidden="1" x14ac:dyDescent="0.25">
      <c r="A226" s="435"/>
      <c r="B226" s="439"/>
      <c r="C226" s="423"/>
      <c r="D226" s="425"/>
      <c r="E226" s="5" t="s">
        <v>138</v>
      </c>
      <c r="F226" s="6" t="s">
        <v>313</v>
      </c>
      <c r="G226" s="5" t="s">
        <v>140</v>
      </c>
      <c r="H226" s="38">
        <v>0</v>
      </c>
      <c r="I226" s="38">
        <v>0</v>
      </c>
      <c r="J226" s="51" t="e">
        <f t="shared" si="5"/>
        <v>#DIV/0!</v>
      </c>
      <c r="K226" s="470"/>
      <c r="L226" s="432"/>
      <c r="M226" s="439"/>
      <c r="N226" s="489"/>
    </row>
    <row r="227" spans="1:14" ht="31.5" hidden="1" x14ac:dyDescent="0.25">
      <c r="A227" s="435"/>
      <c r="B227" s="440"/>
      <c r="C227" s="423"/>
      <c r="D227" s="426"/>
      <c r="E227" s="5" t="s">
        <v>144</v>
      </c>
      <c r="F227" s="1" t="s">
        <v>265</v>
      </c>
      <c r="G227" s="5" t="s">
        <v>266</v>
      </c>
      <c r="H227" s="11">
        <v>0</v>
      </c>
      <c r="I227" s="11">
        <v>0</v>
      </c>
      <c r="J227" s="51" t="e">
        <f t="shared" si="5"/>
        <v>#DIV/0!</v>
      </c>
      <c r="K227" s="51" t="e">
        <f>J227</f>
        <v>#DIV/0!</v>
      </c>
      <c r="L227" s="433"/>
      <c r="M227" s="439"/>
      <c r="N227" s="490"/>
    </row>
    <row r="228" spans="1:14" ht="63" hidden="1" x14ac:dyDescent="0.25">
      <c r="A228" s="435"/>
      <c r="B228" s="438" t="s">
        <v>315</v>
      </c>
      <c r="C228" s="423" t="s">
        <v>339</v>
      </c>
      <c r="D228" s="424" t="s">
        <v>137</v>
      </c>
      <c r="E228" s="5" t="s">
        <v>138</v>
      </c>
      <c r="F228" s="6" t="s">
        <v>312</v>
      </c>
      <c r="G228" s="5" t="s">
        <v>140</v>
      </c>
      <c r="H228" s="38">
        <v>0</v>
      </c>
      <c r="I228" s="38">
        <v>0</v>
      </c>
      <c r="J228" s="51" t="e">
        <f t="shared" si="5"/>
        <v>#DIV/0!</v>
      </c>
      <c r="K228" s="428" t="e">
        <f>(J228+J229+J230)/3</f>
        <v>#DIV/0!</v>
      </c>
      <c r="L228" s="431" t="e">
        <f>(K228+K231)/2</f>
        <v>#DIV/0!</v>
      </c>
      <c r="M228" s="439"/>
      <c r="N228" s="488"/>
    </row>
    <row r="229" spans="1:14" ht="63" hidden="1" x14ac:dyDescent="0.25">
      <c r="A229" s="435"/>
      <c r="B229" s="439"/>
      <c r="C229" s="423"/>
      <c r="D229" s="425"/>
      <c r="E229" s="5" t="s">
        <v>138</v>
      </c>
      <c r="F229" s="6" t="s">
        <v>258</v>
      </c>
      <c r="G229" s="5" t="s">
        <v>140</v>
      </c>
      <c r="H229" s="38">
        <v>0</v>
      </c>
      <c r="I229" s="38">
        <v>0</v>
      </c>
      <c r="J229" s="51" t="e">
        <f t="shared" si="5"/>
        <v>#DIV/0!</v>
      </c>
      <c r="K229" s="469"/>
      <c r="L229" s="444"/>
      <c r="M229" s="439"/>
      <c r="N229" s="489"/>
    </row>
    <row r="230" spans="1:14" ht="63" hidden="1" x14ac:dyDescent="0.25">
      <c r="A230" s="435"/>
      <c r="B230" s="439"/>
      <c r="C230" s="423"/>
      <c r="D230" s="425"/>
      <c r="E230" s="5" t="s">
        <v>138</v>
      </c>
      <c r="F230" s="6" t="s">
        <v>313</v>
      </c>
      <c r="G230" s="5" t="s">
        <v>140</v>
      </c>
      <c r="H230" s="38">
        <v>0</v>
      </c>
      <c r="I230" s="38">
        <v>0</v>
      </c>
      <c r="J230" s="51" t="e">
        <f t="shared" si="5"/>
        <v>#DIV/0!</v>
      </c>
      <c r="K230" s="470"/>
      <c r="L230" s="444"/>
      <c r="M230" s="439"/>
      <c r="N230" s="489"/>
    </row>
    <row r="231" spans="1:14" ht="31.5" hidden="1" x14ac:dyDescent="0.25">
      <c r="A231" s="435"/>
      <c r="B231" s="440"/>
      <c r="C231" s="423"/>
      <c r="D231" s="426"/>
      <c r="E231" s="5" t="s">
        <v>144</v>
      </c>
      <c r="F231" s="1" t="s">
        <v>265</v>
      </c>
      <c r="G231" s="5" t="s">
        <v>266</v>
      </c>
      <c r="H231" s="11">
        <v>0</v>
      </c>
      <c r="I231" s="11">
        <v>0</v>
      </c>
      <c r="J231" s="51" t="e">
        <f t="shared" si="5"/>
        <v>#DIV/0!</v>
      </c>
      <c r="K231" s="51" t="e">
        <f>J231</f>
        <v>#DIV/0!</v>
      </c>
      <c r="L231" s="445"/>
      <c r="M231" s="439"/>
      <c r="N231" s="490"/>
    </row>
    <row r="232" spans="1:14" ht="63" hidden="1" x14ac:dyDescent="0.25">
      <c r="A232" s="435"/>
      <c r="B232" s="438" t="s">
        <v>316</v>
      </c>
      <c r="C232" s="423" t="s">
        <v>340</v>
      </c>
      <c r="D232" s="424" t="s">
        <v>137</v>
      </c>
      <c r="E232" s="5" t="s">
        <v>138</v>
      </c>
      <c r="F232" s="6" t="s">
        <v>312</v>
      </c>
      <c r="G232" s="5" t="s">
        <v>140</v>
      </c>
      <c r="H232" s="38">
        <v>0</v>
      </c>
      <c r="I232" s="38">
        <v>0</v>
      </c>
      <c r="J232" s="51" t="e">
        <f t="shared" si="5"/>
        <v>#DIV/0!</v>
      </c>
      <c r="K232" s="428" t="e">
        <f>(J232+J233+J234)/3</f>
        <v>#DIV/0!</v>
      </c>
      <c r="L232" s="431" t="e">
        <f>(K232+K235)/2</f>
        <v>#DIV/0!</v>
      </c>
      <c r="M232" s="439"/>
      <c r="N232" s="488"/>
    </row>
    <row r="233" spans="1:14" ht="63" hidden="1" x14ac:dyDescent="0.25">
      <c r="A233" s="435"/>
      <c r="B233" s="439"/>
      <c r="C233" s="423"/>
      <c r="D233" s="425"/>
      <c r="E233" s="5" t="s">
        <v>138</v>
      </c>
      <c r="F233" s="6" t="s">
        <v>258</v>
      </c>
      <c r="G233" s="5" t="s">
        <v>140</v>
      </c>
      <c r="H233" s="38">
        <v>0</v>
      </c>
      <c r="I233" s="38">
        <v>0</v>
      </c>
      <c r="J233" s="51" t="e">
        <f t="shared" si="5"/>
        <v>#DIV/0!</v>
      </c>
      <c r="K233" s="469"/>
      <c r="L233" s="432"/>
      <c r="M233" s="439"/>
      <c r="N233" s="489"/>
    </row>
    <row r="234" spans="1:14" ht="63" hidden="1" x14ac:dyDescent="0.25">
      <c r="A234" s="435"/>
      <c r="B234" s="439"/>
      <c r="C234" s="423"/>
      <c r="D234" s="425"/>
      <c r="E234" s="5" t="s">
        <v>138</v>
      </c>
      <c r="F234" s="6" t="s">
        <v>313</v>
      </c>
      <c r="G234" s="5" t="s">
        <v>140</v>
      </c>
      <c r="H234" s="38">
        <v>0</v>
      </c>
      <c r="I234" s="38">
        <v>0</v>
      </c>
      <c r="J234" s="51" t="e">
        <f t="shared" si="5"/>
        <v>#DIV/0!</v>
      </c>
      <c r="K234" s="470"/>
      <c r="L234" s="432"/>
      <c r="M234" s="439"/>
      <c r="N234" s="489"/>
    </row>
    <row r="235" spans="1:14" ht="31.5" hidden="1" x14ac:dyDescent="0.25">
      <c r="A235" s="435"/>
      <c r="B235" s="440"/>
      <c r="C235" s="423"/>
      <c r="D235" s="426"/>
      <c r="E235" s="5" t="s">
        <v>144</v>
      </c>
      <c r="F235" s="1" t="s">
        <v>265</v>
      </c>
      <c r="G235" s="5" t="s">
        <v>266</v>
      </c>
      <c r="H235" s="11">
        <v>0</v>
      </c>
      <c r="I235" s="11">
        <v>0</v>
      </c>
      <c r="J235" s="51" t="e">
        <f t="shared" si="5"/>
        <v>#DIV/0!</v>
      </c>
      <c r="K235" s="51" t="e">
        <f>J235</f>
        <v>#DIV/0!</v>
      </c>
      <c r="L235" s="433"/>
      <c r="M235" s="439"/>
      <c r="N235" s="490"/>
    </row>
    <row r="236" spans="1:14" ht="63" hidden="1" x14ac:dyDescent="0.25">
      <c r="A236" s="435"/>
      <c r="B236" s="438"/>
      <c r="C236" s="423" t="s">
        <v>341</v>
      </c>
      <c r="D236" s="424" t="s">
        <v>137</v>
      </c>
      <c r="E236" s="5" t="s">
        <v>138</v>
      </c>
      <c r="F236" s="6" t="s">
        <v>312</v>
      </c>
      <c r="G236" s="5" t="s">
        <v>140</v>
      </c>
      <c r="H236" s="38">
        <v>0</v>
      </c>
      <c r="I236" s="38">
        <v>0</v>
      </c>
      <c r="J236" s="51" t="e">
        <f t="shared" si="5"/>
        <v>#DIV/0!</v>
      </c>
      <c r="K236" s="428" t="e">
        <f>(J236+J237+J238)/3</f>
        <v>#DIV/0!</v>
      </c>
      <c r="L236" s="431" t="e">
        <f>(K236+K239)/2</f>
        <v>#DIV/0!</v>
      </c>
      <c r="M236" s="439"/>
      <c r="N236" s="488"/>
    </row>
    <row r="237" spans="1:14" ht="63" hidden="1" x14ac:dyDescent="0.25">
      <c r="A237" s="435"/>
      <c r="B237" s="439"/>
      <c r="C237" s="423"/>
      <c r="D237" s="425"/>
      <c r="E237" s="5" t="s">
        <v>138</v>
      </c>
      <c r="F237" s="6" t="s">
        <v>258</v>
      </c>
      <c r="G237" s="5" t="s">
        <v>140</v>
      </c>
      <c r="H237" s="38">
        <v>0</v>
      </c>
      <c r="I237" s="38">
        <v>0</v>
      </c>
      <c r="J237" s="51" t="e">
        <f t="shared" si="5"/>
        <v>#DIV/0!</v>
      </c>
      <c r="K237" s="469"/>
      <c r="L237" s="444"/>
      <c r="M237" s="439"/>
      <c r="N237" s="489"/>
    </row>
    <row r="238" spans="1:14" ht="63" hidden="1" x14ac:dyDescent="0.25">
      <c r="A238" s="435"/>
      <c r="B238" s="439"/>
      <c r="C238" s="423"/>
      <c r="D238" s="425"/>
      <c r="E238" s="5" t="s">
        <v>138</v>
      </c>
      <c r="F238" s="6" t="s">
        <v>313</v>
      </c>
      <c r="G238" s="5" t="s">
        <v>140</v>
      </c>
      <c r="H238" s="38">
        <v>0</v>
      </c>
      <c r="I238" s="38">
        <v>0</v>
      </c>
      <c r="J238" s="51" t="e">
        <f>IF(I238/H238*100&gt;100,100,I238/H238*100)</f>
        <v>#DIV/0!</v>
      </c>
      <c r="K238" s="470"/>
      <c r="L238" s="444"/>
      <c r="M238" s="439"/>
      <c r="N238" s="489"/>
    </row>
    <row r="239" spans="1:14" ht="31.5" hidden="1" x14ac:dyDescent="0.25">
      <c r="A239" s="435"/>
      <c r="B239" s="440"/>
      <c r="C239" s="423"/>
      <c r="D239" s="426"/>
      <c r="E239" s="5" t="s">
        <v>144</v>
      </c>
      <c r="F239" s="1" t="s">
        <v>265</v>
      </c>
      <c r="G239" s="5" t="s">
        <v>266</v>
      </c>
      <c r="H239" s="11">
        <v>0</v>
      </c>
      <c r="I239" s="11">
        <v>0</v>
      </c>
      <c r="J239" s="51" t="e">
        <f>IF(I239/H239*100&gt;100,100,I239/H239*100)</f>
        <v>#DIV/0!</v>
      </c>
      <c r="K239" s="51" t="e">
        <f>J239</f>
        <v>#DIV/0!</v>
      </c>
      <c r="L239" s="445"/>
      <c r="M239" s="439"/>
      <c r="N239" s="490"/>
    </row>
    <row r="240" spans="1:14" ht="63" x14ac:dyDescent="0.25">
      <c r="A240" s="435"/>
      <c r="B240" s="438" t="s">
        <v>317</v>
      </c>
      <c r="C240" s="423" t="s">
        <v>342</v>
      </c>
      <c r="D240" s="424" t="s">
        <v>137</v>
      </c>
      <c r="E240" s="5" t="s">
        <v>138</v>
      </c>
      <c r="F240" s="6" t="s">
        <v>312</v>
      </c>
      <c r="G240" s="5" t="s">
        <v>140</v>
      </c>
      <c r="H240" s="38">
        <v>10</v>
      </c>
      <c r="I240" s="38">
        <v>10.121457489878543</v>
      </c>
      <c r="J240" s="51">
        <f>IF(H240/I240*100&gt;100,100,H240/I240*100)</f>
        <v>98.8</v>
      </c>
      <c r="K240" s="428">
        <f>(J240+J241+J242)/3</f>
        <v>99.600000000000009</v>
      </c>
      <c r="L240" s="431">
        <f>(K240+K243)/2</f>
        <v>99.800000000000011</v>
      </c>
      <c r="M240" s="439"/>
      <c r="N240" s="488"/>
    </row>
    <row r="241" spans="1:14" ht="63" x14ac:dyDescent="0.25">
      <c r="A241" s="435"/>
      <c r="B241" s="439"/>
      <c r="C241" s="423"/>
      <c r="D241" s="425"/>
      <c r="E241" s="5" t="s">
        <v>138</v>
      </c>
      <c r="F241" s="6" t="s">
        <v>258</v>
      </c>
      <c r="G241" s="5" t="s">
        <v>140</v>
      </c>
      <c r="H241" s="38">
        <v>100</v>
      </c>
      <c r="I241" s="38">
        <v>100</v>
      </c>
      <c r="J241" s="51">
        <f>IF(I241/H241*100&gt;100,100,I241/H241*100)</f>
        <v>100</v>
      </c>
      <c r="K241" s="469"/>
      <c r="L241" s="432"/>
      <c r="M241" s="439"/>
      <c r="N241" s="489"/>
    </row>
    <row r="242" spans="1:14" ht="63" x14ac:dyDescent="0.25">
      <c r="A242" s="435"/>
      <c r="B242" s="439"/>
      <c r="C242" s="423"/>
      <c r="D242" s="425"/>
      <c r="E242" s="5" t="s">
        <v>138</v>
      </c>
      <c r="F242" s="6" t="s">
        <v>313</v>
      </c>
      <c r="G242" s="5" t="s">
        <v>140</v>
      </c>
      <c r="H242" s="38">
        <v>100</v>
      </c>
      <c r="I242" s="38">
        <v>100</v>
      </c>
      <c r="J242" s="51">
        <f>IF(I242/H242*100&gt;100,100,I242/H242*100)</f>
        <v>100</v>
      </c>
      <c r="K242" s="470"/>
      <c r="L242" s="432"/>
      <c r="M242" s="439"/>
      <c r="N242" s="489"/>
    </row>
    <row r="243" spans="1:14" ht="31.5" x14ac:dyDescent="0.25">
      <c r="A243" s="435"/>
      <c r="B243" s="440"/>
      <c r="C243" s="423"/>
      <c r="D243" s="426"/>
      <c r="E243" s="5" t="s">
        <v>144</v>
      </c>
      <c r="F243" s="1" t="s">
        <v>265</v>
      </c>
      <c r="G243" s="5" t="s">
        <v>266</v>
      </c>
      <c r="H243" s="11">
        <v>1</v>
      </c>
      <c r="I243" s="11">
        <v>1</v>
      </c>
      <c r="J243" s="51">
        <f>IF(I243/H243*100&gt;100,100,I243/H243*100)</f>
        <v>100</v>
      </c>
      <c r="K243" s="51">
        <f>J243</f>
        <v>100</v>
      </c>
      <c r="L243" s="433"/>
      <c r="M243" s="439"/>
      <c r="N243" s="490"/>
    </row>
    <row r="244" spans="1:14" ht="63" x14ac:dyDescent="0.25">
      <c r="A244" s="435"/>
      <c r="B244" s="438" t="s">
        <v>318</v>
      </c>
      <c r="C244" s="423" t="s">
        <v>343</v>
      </c>
      <c r="D244" s="424" t="s">
        <v>137</v>
      </c>
      <c r="E244" s="5" t="s">
        <v>138</v>
      </c>
      <c r="F244" s="6" t="s">
        <v>312</v>
      </c>
      <c r="G244" s="5" t="s">
        <v>140</v>
      </c>
      <c r="H244" s="38">
        <v>14.034519497123377</v>
      </c>
      <c r="I244" s="38">
        <v>10.881801125703564</v>
      </c>
      <c r="J244" s="51">
        <f>IF(H244/I244*100&gt;100,100,H244/I244*100)</f>
        <v>100</v>
      </c>
      <c r="K244" s="428">
        <f>(J244+J245+J246)/3</f>
        <v>100</v>
      </c>
      <c r="L244" s="431">
        <f>(K244+K247)/2</f>
        <v>100</v>
      </c>
      <c r="M244" s="439"/>
      <c r="N244" s="488"/>
    </row>
    <row r="245" spans="1:14" ht="63" x14ac:dyDescent="0.25">
      <c r="A245" s="435"/>
      <c r="B245" s="439"/>
      <c r="C245" s="423"/>
      <c r="D245" s="425"/>
      <c r="E245" s="5" t="s">
        <v>138</v>
      </c>
      <c r="F245" s="6" t="s">
        <v>258</v>
      </c>
      <c r="G245" s="5" t="s">
        <v>140</v>
      </c>
      <c r="H245" s="38">
        <v>100</v>
      </c>
      <c r="I245" s="38">
        <v>100</v>
      </c>
      <c r="J245" s="51">
        <f>IF(I245/H245*100&gt;100,100,I245/H245*100)</f>
        <v>100</v>
      </c>
      <c r="K245" s="469"/>
      <c r="L245" s="444"/>
      <c r="M245" s="439"/>
      <c r="N245" s="489"/>
    </row>
    <row r="246" spans="1:14" ht="63" x14ac:dyDescent="0.25">
      <c r="A246" s="435"/>
      <c r="B246" s="439"/>
      <c r="C246" s="423"/>
      <c r="D246" s="425"/>
      <c r="E246" s="5" t="s">
        <v>138</v>
      </c>
      <c r="F246" s="6" t="s">
        <v>313</v>
      </c>
      <c r="G246" s="5" t="s">
        <v>140</v>
      </c>
      <c r="H246" s="38">
        <v>100</v>
      </c>
      <c r="I246" s="38">
        <v>100</v>
      </c>
      <c r="J246" s="51">
        <f>IF(I246/H246*100&gt;100,100,I246/H246*100)</f>
        <v>100</v>
      </c>
      <c r="K246" s="470"/>
      <c r="L246" s="444"/>
      <c r="M246" s="439"/>
      <c r="N246" s="489"/>
    </row>
    <row r="247" spans="1:14" ht="31.5" x14ac:dyDescent="0.25">
      <c r="A247" s="435"/>
      <c r="B247" s="440"/>
      <c r="C247" s="423"/>
      <c r="D247" s="426"/>
      <c r="E247" s="5" t="s">
        <v>144</v>
      </c>
      <c r="F247" s="1" t="s">
        <v>265</v>
      </c>
      <c r="G247" s="5" t="s">
        <v>266</v>
      </c>
      <c r="H247" s="11">
        <v>19</v>
      </c>
      <c r="I247" s="11">
        <v>20.5</v>
      </c>
      <c r="J247" s="51">
        <f>IF(I247/H247*100&gt;100,100,I247/H247*100)</f>
        <v>100</v>
      </c>
      <c r="K247" s="51">
        <f>J247</f>
        <v>100</v>
      </c>
      <c r="L247" s="445"/>
      <c r="M247" s="439"/>
      <c r="N247" s="490"/>
    </row>
    <row r="248" spans="1:14" ht="63" x14ac:dyDescent="0.25">
      <c r="A248" s="435"/>
      <c r="B248" s="438" t="s">
        <v>319</v>
      </c>
      <c r="C248" s="423" t="s">
        <v>344</v>
      </c>
      <c r="D248" s="424" t="s">
        <v>137</v>
      </c>
      <c r="E248" s="5" t="s">
        <v>138</v>
      </c>
      <c r="F248" s="6" t="s">
        <v>312</v>
      </c>
      <c r="G248" s="5" t="s">
        <v>140</v>
      </c>
      <c r="H248" s="38">
        <v>9.9954341690187611</v>
      </c>
      <c r="I248" s="38">
        <v>8.3134107810040963</v>
      </c>
      <c r="J248" s="51">
        <f>IF(H248/I248*100&gt;100,100,H248/I248*100)</f>
        <v>100</v>
      </c>
      <c r="K248" s="428">
        <f>(J248+J249+J250)/3</f>
        <v>98.301833248773889</v>
      </c>
      <c r="L248" s="431">
        <f>(K248+K251)/2</f>
        <v>98.983329873598308</v>
      </c>
      <c r="M248" s="439"/>
      <c r="N248" s="488"/>
    </row>
    <row r="249" spans="1:14" ht="63" x14ac:dyDescent="0.25">
      <c r="A249" s="435"/>
      <c r="B249" s="439"/>
      <c r="C249" s="423"/>
      <c r="D249" s="425"/>
      <c r="E249" s="5" t="s">
        <v>138</v>
      </c>
      <c r="F249" s="6" t="s">
        <v>258</v>
      </c>
      <c r="G249" s="5" t="s">
        <v>140</v>
      </c>
      <c r="H249" s="38">
        <v>100</v>
      </c>
      <c r="I249" s="38">
        <v>100</v>
      </c>
      <c r="J249" s="51">
        <f>IF(I249/H249*100&gt;100,100,I249/H249*100)</f>
        <v>100</v>
      </c>
      <c r="K249" s="469"/>
      <c r="L249" s="432"/>
      <c r="M249" s="439"/>
      <c r="N249" s="489"/>
    </row>
    <row r="250" spans="1:14" ht="63" x14ac:dyDescent="0.25">
      <c r="A250" s="435"/>
      <c r="B250" s="439"/>
      <c r="C250" s="423"/>
      <c r="D250" s="425"/>
      <c r="E250" s="5" t="s">
        <v>138</v>
      </c>
      <c r="F250" s="6" t="s">
        <v>313</v>
      </c>
      <c r="G250" s="5" t="s">
        <v>140</v>
      </c>
      <c r="H250" s="38">
        <v>74.042073628850503</v>
      </c>
      <c r="I250" s="38">
        <v>70.27</v>
      </c>
      <c r="J250" s="51">
        <f>IF(I250/H250*100&gt;100,100,I250/H250*100)</f>
        <v>94.905499746321638</v>
      </c>
      <c r="K250" s="470"/>
      <c r="L250" s="432"/>
      <c r="M250" s="439"/>
      <c r="N250" s="489"/>
    </row>
    <row r="251" spans="1:14" ht="31.5" x14ac:dyDescent="0.25">
      <c r="A251" s="435"/>
      <c r="B251" s="440"/>
      <c r="C251" s="423"/>
      <c r="D251" s="426"/>
      <c r="E251" s="5" t="s">
        <v>144</v>
      </c>
      <c r="F251" s="1" t="s">
        <v>265</v>
      </c>
      <c r="G251" s="5" t="s">
        <v>266</v>
      </c>
      <c r="H251" s="11">
        <v>422.66666666666669</v>
      </c>
      <c r="I251" s="11">
        <v>421.25</v>
      </c>
      <c r="J251" s="51">
        <f>IF(I251/H251*100&gt;100,100,I251/H251*100)</f>
        <v>99.664826498422713</v>
      </c>
      <c r="K251" s="51">
        <f>J251</f>
        <v>99.664826498422713</v>
      </c>
      <c r="L251" s="433"/>
      <c r="M251" s="439"/>
      <c r="N251" s="490"/>
    </row>
    <row r="252" spans="1:14" ht="63" x14ac:dyDescent="0.25">
      <c r="A252" s="435"/>
      <c r="B252" s="438" t="s">
        <v>320</v>
      </c>
      <c r="C252" s="423" t="s">
        <v>345</v>
      </c>
      <c r="D252" s="424" t="s">
        <v>137</v>
      </c>
      <c r="E252" s="5" t="s">
        <v>138</v>
      </c>
      <c r="F252" s="6" t="s">
        <v>312</v>
      </c>
      <c r="G252" s="5" t="s">
        <v>140</v>
      </c>
      <c r="H252" s="38">
        <v>10.032388663967609</v>
      </c>
      <c r="I252" s="38">
        <v>11.781376518218622</v>
      </c>
      <c r="J252" s="51">
        <f>IF(H252/I252*100&gt;100,100,H252/I252*100)</f>
        <v>85.154639175257728</v>
      </c>
      <c r="K252" s="428">
        <f>(J252+J253+J254)/3</f>
        <v>95.051546391752581</v>
      </c>
      <c r="L252" s="431">
        <f>(K252+K255)/2</f>
        <v>97.525773195876297</v>
      </c>
      <c r="M252" s="439"/>
      <c r="N252" s="488"/>
    </row>
    <row r="253" spans="1:14" ht="63" x14ac:dyDescent="0.25">
      <c r="A253" s="435"/>
      <c r="B253" s="439"/>
      <c r="C253" s="423"/>
      <c r="D253" s="425"/>
      <c r="E253" s="5" t="s">
        <v>138</v>
      </c>
      <c r="F253" s="6" t="s">
        <v>258</v>
      </c>
      <c r="G253" s="5" t="s">
        <v>140</v>
      </c>
      <c r="H253" s="38">
        <v>100</v>
      </c>
      <c r="I253" s="38">
        <v>100</v>
      </c>
      <c r="J253" s="51">
        <f t="shared" ref="J253:J259" si="6">IF(I253/H253*100&gt;100,100,I253/H253*100)</f>
        <v>100</v>
      </c>
      <c r="K253" s="469"/>
      <c r="L253" s="432"/>
      <c r="M253" s="439"/>
      <c r="N253" s="489"/>
    </row>
    <row r="254" spans="1:14" ht="63" x14ac:dyDescent="0.25">
      <c r="A254" s="435"/>
      <c r="B254" s="439"/>
      <c r="C254" s="423"/>
      <c r="D254" s="425"/>
      <c r="E254" s="5" t="s">
        <v>138</v>
      </c>
      <c r="F254" s="6" t="s">
        <v>313</v>
      </c>
      <c r="G254" s="5" t="s">
        <v>140</v>
      </c>
      <c r="H254" s="38">
        <v>50</v>
      </c>
      <c r="I254" s="38">
        <v>50</v>
      </c>
      <c r="J254" s="51">
        <f t="shared" si="6"/>
        <v>100</v>
      </c>
      <c r="K254" s="470"/>
      <c r="L254" s="432"/>
      <c r="M254" s="439"/>
      <c r="N254" s="489"/>
    </row>
    <row r="255" spans="1:14" ht="31.5" x14ac:dyDescent="0.25">
      <c r="A255" s="435"/>
      <c r="B255" s="440"/>
      <c r="C255" s="423"/>
      <c r="D255" s="426"/>
      <c r="E255" s="5" t="s">
        <v>144</v>
      </c>
      <c r="F255" s="1" t="s">
        <v>265</v>
      </c>
      <c r="G255" s="5" t="s">
        <v>266</v>
      </c>
      <c r="H255" s="11">
        <v>1.6666666666666667</v>
      </c>
      <c r="I255" s="11">
        <v>1.6666666666666667</v>
      </c>
      <c r="J255" s="51">
        <f t="shared" si="6"/>
        <v>100</v>
      </c>
      <c r="K255" s="51">
        <f>J255</f>
        <v>100</v>
      </c>
      <c r="L255" s="433"/>
      <c r="M255" s="439"/>
      <c r="N255" s="490"/>
    </row>
    <row r="256" spans="1:14" ht="63" hidden="1" x14ac:dyDescent="0.25">
      <c r="A256" s="435"/>
      <c r="B256" s="438" t="s">
        <v>321</v>
      </c>
      <c r="C256" s="423" t="s">
        <v>346</v>
      </c>
      <c r="D256" s="424" t="s">
        <v>137</v>
      </c>
      <c r="E256" s="5" t="s">
        <v>138</v>
      </c>
      <c r="F256" s="6" t="s">
        <v>312</v>
      </c>
      <c r="G256" s="5" t="s">
        <v>140</v>
      </c>
      <c r="H256" s="38">
        <v>0</v>
      </c>
      <c r="I256" s="38">
        <v>0</v>
      </c>
      <c r="J256" s="51" t="e">
        <f t="shared" si="6"/>
        <v>#DIV/0!</v>
      </c>
      <c r="K256" s="428" t="e">
        <f>(J256+J257+J258)/3</f>
        <v>#DIV/0!</v>
      </c>
      <c r="L256" s="431" t="e">
        <f>(K256+K259)/2</f>
        <v>#DIV/0!</v>
      </c>
      <c r="M256" s="439"/>
      <c r="N256" s="488"/>
    </row>
    <row r="257" spans="1:14" ht="63" hidden="1" x14ac:dyDescent="0.25">
      <c r="A257" s="435"/>
      <c r="B257" s="439"/>
      <c r="C257" s="423"/>
      <c r="D257" s="425"/>
      <c r="E257" s="5" t="s">
        <v>138</v>
      </c>
      <c r="F257" s="6" t="s">
        <v>258</v>
      </c>
      <c r="G257" s="5" t="s">
        <v>140</v>
      </c>
      <c r="H257" s="38">
        <v>0</v>
      </c>
      <c r="I257" s="38">
        <v>0</v>
      </c>
      <c r="J257" s="51" t="e">
        <f t="shared" si="6"/>
        <v>#DIV/0!</v>
      </c>
      <c r="K257" s="469"/>
      <c r="L257" s="432"/>
      <c r="M257" s="439"/>
      <c r="N257" s="489"/>
    </row>
    <row r="258" spans="1:14" ht="63" hidden="1" x14ac:dyDescent="0.25">
      <c r="A258" s="435"/>
      <c r="B258" s="439"/>
      <c r="C258" s="423"/>
      <c r="D258" s="425"/>
      <c r="E258" s="5" t="s">
        <v>138</v>
      </c>
      <c r="F258" s="6" t="s">
        <v>313</v>
      </c>
      <c r="G258" s="5" t="s">
        <v>140</v>
      </c>
      <c r="H258" s="38">
        <v>0</v>
      </c>
      <c r="I258" s="38">
        <v>0</v>
      </c>
      <c r="J258" s="51" t="e">
        <f t="shared" si="6"/>
        <v>#DIV/0!</v>
      </c>
      <c r="K258" s="470"/>
      <c r="L258" s="432"/>
      <c r="M258" s="439"/>
      <c r="N258" s="489"/>
    </row>
    <row r="259" spans="1:14" ht="31.5" hidden="1" x14ac:dyDescent="0.25">
      <c r="A259" s="435"/>
      <c r="B259" s="440"/>
      <c r="C259" s="423"/>
      <c r="D259" s="426"/>
      <c r="E259" s="5" t="s">
        <v>144</v>
      </c>
      <c r="F259" s="1" t="s">
        <v>265</v>
      </c>
      <c r="G259" s="5" t="s">
        <v>266</v>
      </c>
      <c r="H259" s="11">
        <v>0</v>
      </c>
      <c r="I259" s="11">
        <v>0</v>
      </c>
      <c r="J259" s="51" t="e">
        <f t="shared" si="6"/>
        <v>#DIV/0!</v>
      </c>
      <c r="K259" s="51" t="e">
        <f>J259</f>
        <v>#DIV/0!</v>
      </c>
      <c r="L259" s="433"/>
      <c r="M259" s="439"/>
      <c r="N259" s="490"/>
    </row>
    <row r="260" spans="1:14" ht="63" x14ac:dyDescent="0.25">
      <c r="A260" s="435"/>
      <c r="B260" s="438" t="s">
        <v>366</v>
      </c>
      <c r="C260" s="423" t="s">
        <v>347</v>
      </c>
      <c r="D260" s="424" t="s">
        <v>137</v>
      </c>
      <c r="E260" s="5" t="s">
        <v>138</v>
      </c>
      <c r="F260" s="6" t="s">
        <v>312</v>
      </c>
      <c r="G260" s="5" t="s">
        <v>140</v>
      </c>
      <c r="H260" s="38">
        <v>9.9806372117584914</v>
      </c>
      <c r="I260" s="38">
        <v>7.0573194118900489</v>
      </c>
      <c r="J260" s="51">
        <f>IF(H260/I260*100&gt;100,100,H260/I260*100)</f>
        <v>100</v>
      </c>
      <c r="K260" s="428">
        <f>(J260+J261+J262)/3</f>
        <v>100</v>
      </c>
      <c r="L260" s="431">
        <f>(K260+K263)/2</f>
        <v>100</v>
      </c>
      <c r="M260" s="439"/>
      <c r="N260" s="488"/>
    </row>
    <row r="261" spans="1:14" ht="63" x14ac:dyDescent="0.25">
      <c r="A261" s="435"/>
      <c r="B261" s="439"/>
      <c r="C261" s="423"/>
      <c r="D261" s="425"/>
      <c r="E261" s="5" t="s">
        <v>138</v>
      </c>
      <c r="F261" s="6" t="s">
        <v>258</v>
      </c>
      <c r="G261" s="5" t="s">
        <v>140</v>
      </c>
      <c r="H261" s="38">
        <v>100</v>
      </c>
      <c r="I261" s="38">
        <v>100</v>
      </c>
      <c r="J261" s="51">
        <f t="shared" ref="J261:J275" si="7">IF(I261/H261*100&gt;100,100,I261/H261*100)</f>
        <v>100</v>
      </c>
      <c r="K261" s="469"/>
      <c r="L261" s="444"/>
      <c r="M261" s="439"/>
      <c r="N261" s="489"/>
    </row>
    <row r="262" spans="1:14" ht="63" x14ac:dyDescent="0.25">
      <c r="A262" s="435"/>
      <c r="B262" s="439"/>
      <c r="C262" s="423"/>
      <c r="D262" s="425"/>
      <c r="E262" s="5" t="s">
        <v>138</v>
      </c>
      <c r="F262" s="6" t="s">
        <v>313</v>
      </c>
      <c r="G262" s="5" t="s">
        <v>140</v>
      </c>
      <c r="H262" s="38">
        <v>100</v>
      </c>
      <c r="I262" s="38">
        <v>100</v>
      </c>
      <c r="J262" s="51">
        <f t="shared" si="7"/>
        <v>100</v>
      </c>
      <c r="K262" s="470"/>
      <c r="L262" s="444"/>
      <c r="M262" s="439"/>
      <c r="N262" s="489"/>
    </row>
    <row r="263" spans="1:14" ht="31.5" x14ac:dyDescent="0.25">
      <c r="A263" s="435"/>
      <c r="B263" s="440"/>
      <c r="C263" s="423"/>
      <c r="D263" s="426"/>
      <c r="E263" s="5" t="s">
        <v>144</v>
      </c>
      <c r="F263" s="1" t="s">
        <v>265</v>
      </c>
      <c r="G263" s="5" t="s">
        <v>266</v>
      </c>
      <c r="H263" s="11">
        <v>7.666666666666667</v>
      </c>
      <c r="I263" s="11">
        <v>7.916666666666667</v>
      </c>
      <c r="J263" s="51">
        <f t="shared" si="7"/>
        <v>100</v>
      </c>
      <c r="K263" s="51">
        <f>J263</f>
        <v>100</v>
      </c>
      <c r="L263" s="445"/>
      <c r="M263" s="439"/>
      <c r="N263" s="490"/>
    </row>
    <row r="264" spans="1:14" ht="63" x14ac:dyDescent="0.25">
      <c r="A264" s="435"/>
      <c r="B264" s="438" t="s">
        <v>380</v>
      </c>
      <c r="C264" s="423" t="s">
        <v>348</v>
      </c>
      <c r="D264" s="424" t="s">
        <v>137</v>
      </c>
      <c r="E264" s="5" t="s">
        <v>138</v>
      </c>
      <c r="F264" s="6" t="s">
        <v>312</v>
      </c>
      <c r="G264" s="5" t="s">
        <v>140</v>
      </c>
      <c r="H264" s="38">
        <v>14.048582995951417</v>
      </c>
      <c r="I264" s="38">
        <v>11.336032388663966</v>
      </c>
      <c r="J264" s="51">
        <f>IF(H264/I264*100&gt;100,100,H264/I264*100)</f>
        <v>100</v>
      </c>
      <c r="K264" s="428">
        <f>(J264+J265+J266)/3</f>
        <v>100</v>
      </c>
      <c r="L264" s="431">
        <f>(K264+K267)/2</f>
        <v>100</v>
      </c>
      <c r="M264" s="439"/>
      <c r="N264" s="488"/>
    </row>
    <row r="265" spans="1:14" ht="63" x14ac:dyDescent="0.25">
      <c r="A265" s="435"/>
      <c r="B265" s="439"/>
      <c r="C265" s="423"/>
      <c r="D265" s="425"/>
      <c r="E265" s="5" t="s">
        <v>138</v>
      </c>
      <c r="F265" s="6" t="s">
        <v>258</v>
      </c>
      <c r="G265" s="5" t="s">
        <v>140</v>
      </c>
      <c r="H265" s="38">
        <v>100</v>
      </c>
      <c r="I265" s="38">
        <v>100</v>
      </c>
      <c r="J265" s="51">
        <f t="shared" si="7"/>
        <v>100</v>
      </c>
      <c r="K265" s="469"/>
      <c r="L265" s="432"/>
      <c r="M265" s="439"/>
      <c r="N265" s="489"/>
    </row>
    <row r="266" spans="1:14" ht="63" x14ac:dyDescent="0.25">
      <c r="A266" s="435"/>
      <c r="B266" s="439"/>
      <c r="C266" s="423"/>
      <c r="D266" s="425"/>
      <c r="E266" s="5" t="s">
        <v>138</v>
      </c>
      <c r="F266" s="6" t="s">
        <v>313</v>
      </c>
      <c r="G266" s="5" t="s">
        <v>140</v>
      </c>
      <c r="H266" s="38">
        <v>100</v>
      </c>
      <c r="I266" s="38">
        <v>100</v>
      </c>
      <c r="J266" s="51">
        <f t="shared" si="7"/>
        <v>100</v>
      </c>
      <c r="K266" s="470"/>
      <c r="L266" s="432"/>
      <c r="M266" s="439"/>
      <c r="N266" s="489"/>
    </row>
    <row r="267" spans="1:14" ht="31.5" x14ac:dyDescent="0.25">
      <c r="A267" s="435"/>
      <c r="B267" s="440"/>
      <c r="C267" s="423"/>
      <c r="D267" s="426"/>
      <c r="E267" s="5" t="s">
        <v>144</v>
      </c>
      <c r="F267" s="1" t="s">
        <v>265</v>
      </c>
      <c r="G267" s="5" t="s">
        <v>266</v>
      </c>
      <c r="H267" s="11">
        <v>2</v>
      </c>
      <c r="I267" s="11">
        <v>2</v>
      </c>
      <c r="J267" s="51">
        <f t="shared" si="7"/>
        <v>100</v>
      </c>
      <c r="K267" s="51">
        <f>J267</f>
        <v>100</v>
      </c>
      <c r="L267" s="433"/>
      <c r="M267" s="439"/>
      <c r="N267" s="490"/>
    </row>
    <row r="268" spans="1:14" ht="63" hidden="1" x14ac:dyDescent="0.25">
      <c r="A268" s="435"/>
      <c r="B268" s="438"/>
      <c r="C268" s="423" t="s">
        <v>349</v>
      </c>
      <c r="D268" s="424" t="s">
        <v>137</v>
      </c>
      <c r="E268" s="5" t="s">
        <v>138</v>
      </c>
      <c r="F268" s="6" t="s">
        <v>312</v>
      </c>
      <c r="G268" s="5" t="s">
        <v>140</v>
      </c>
      <c r="H268" s="38">
        <v>0</v>
      </c>
      <c r="I268" s="38">
        <v>0</v>
      </c>
      <c r="J268" s="51" t="e">
        <f t="shared" si="7"/>
        <v>#DIV/0!</v>
      </c>
      <c r="K268" s="428" t="e">
        <f>(J268+J269+J270)/3</f>
        <v>#DIV/0!</v>
      </c>
      <c r="L268" s="431" t="e">
        <f>(K268+K271)/2</f>
        <v>#DIV/0!</v>
      </c>
      <c r="M268" s="439"/>
      <c r="N268" s="488"/>
    </row>
    <row r="269" spans="1:14" ht="63" hidden="1" x14ac:dyDescent="0.25">
      <c r="A269" s="435"/>
      <c r="B269" s="439"/>
      <c r="C269" s="423"/>
      <c r="D269" s="425"/>
      <c r="E269" s="5" t="s">
        <v>138</v>
      </c>
      <c r="F269" s="6" t="s">
        <v>258</v>
      </c>
      <c r="G269" s="5" t="s">
        <v>140</v>
      </c>
      <c r="H269" s="38">
        <v>0</v>
      </c>
      <c r="I269" s="38">
        <v>0</v>
      </c>
      <c r="J269" s="51" t="e">
        <f t="shared" si="7"/>
        <v>#DIV/0!</v>
      </c>
      <c r="K269" s="469"/>
      <c r="L269" s="444"/>
      <c r="M269" s="439"/>
      <c r="N269" s="489"/>
    </row>
    <row r="270" spans="1:14" ht="63" hidden="1" x14ac:dyDescent="0.25">
      <c r="A270" s="435"/>
      <c r="B270" s="439"/>
      <c r="C270" s="423"/>
      <c r="D270" s="425"/>
      <c r="E270" s="5" t="s">
        <v>138</v>
      </c>
      <c r="F270" s="6" t="s">
        <v>313</v>
      </c>
      <c r="G270" s="5" t="s">
        <v>140</v>
      </c>
      <c r="H270" s="38">
        <v>0</v>
      </c>
      <c r="I270" s="38">
        <v>0</v>
      </c>
      <c r="J270" s="51" t="e">
        <f t="shared" si="7"/>
        <v>#DIV/0!</v>
      </c>
      <c r="K270" s="470"/>
      <c r="L270" s="444"/>
      <c r="M270" s="439"/>
      <c r="N270" s="489"/>
    </row>
    <row r="271" spans="1:14" ht="31.5" hidden="1" x14ac:dyDescent="0.25">
      <c r="A271" s="435"/>
      <c r="B271" s="440"/>
      <c r="C271" s="423"/>
      <c r="D271" s="426"/>
      <c r="E271" s="5" t="s">
        <v>144</v>
      </c>
      <c r="F271" s="1" t="s">
        <v>265</v>
      </c>
      <c r="G271" s="5" t="s">
        <v>266</v>
      </c>
      <c r="H271" s="11">
        <v>0</v>
      </c>
      <c r="I271" s="11">
        <v>0</v>
      </c>
      <c r="J271" s="51" t="e">
        <f t="shared" si="7"/>
        <v>#DIV/0!</v>
      </c>
      <c r="K271" s="51" t="e">
        <f>J271</f>
        <v>#DIV/0!</v>
      </c>
      <c r="L271" s="445"/>
      <c r="M271" s="439"/>
      <c r="N271" s="490"/>
    </row>
    <row r="272" spans="1:14" ht="63" hidden="1" x14ac:dyDescent="0.25">
      <c r="A272" s="435"/>
      <c r="B272" s="438"/>
      <c r="C272" s="423" t="s">
        <v>350</v>
      </c>
      <c r="D272" s="424" t="s">
        <v>137</v>
      </c>
      <c r="E272" s="5" t="s">
        <v>138</v>
      </c>
      <c r="F272" s="6" t="s">
        <v>312</v>
      </c>
      <c r="G272" s="5" t="s">
        <v>140</v>
      </c>
      <c r="H272" s="38">
        <v>0</v>
      </c>
      <c r="I272" s="38">
        <v>0</v>
      </c>
      <c r="J272" s="51" t="e">
        <f t="shared" si="7"/>
        <v>#DIV/0!</v>
      </c>
      <c r="K272" s="428" t="e">
        <f>(J272+J273+J274)/3</f>
        <v>#DIV/0!</v>
      </c>
      <c r="L272" s="431" t="e">
        <f>(K272+K275)/2</f>
        <v>#DIV/0!</v>
      </c>
      <c r="M272" s="439"/>
      <c r="N272" s="488"/>
    </row>
    <row r="273" spans="1:14" ht="63" hidden="1" x14ac:dyDescent="0.25">
      <c r="A273" s="435"/>
      <c r="B273" s="439"/>
      <c r="C273" s="423"/>
      <c r="D273" s="425"/>
      <c r="E273" s="5" t="s">
        <v>138</v>
      </c>
      <c r="F273" s="6" t="s">
        <v>258</v>
      </c>
      <c r="G273" s="5" t="s">
        <v>140</v>
      </c>
      <c r="H273" s="38">
        <v>0</v>
      </c>
      <c r="I273" s="38">
        <v>0</v>
      </c>
      <c r="J273" s="51" t="e">
        <f t="shared" si="7"/>
        <v>#DIV/0!</v>
      </c>
      <c r="K273" s="469"/>
      <c r="L273" s="432"/>
      <c r="M273" s="439"/>
      <c r="N273" s="489"/>
    </row>
    <row r="274" spans="1:14" ht="63" hidden="1" x14ac:dyDescent="0.25">
      <c r="A274" s="435"/>
      <c r="B274" s="439"/>
      <c r="C274" s="423"/>
      <c r="D274" s="425"/>
      <c r="E274" s="5" t="s">
        <v>138</v>
      </c>
      <c r="F274" s="6" t="s">
        <v>313</v>
      </c>
      <c r="G274" s="5" t="s">
        <v>140</v>
      </c>
      <c r="H274" s="38">
        <v>0</v>
      </c>
      <c r="I274" s="38">
        <v>0</v>
      </c>
      <c r="J274" s="51" t="e">
        <f t="shared" si="7"/>
        <v>#DIV/0!</v>
      </c>
      <c r="K274" s="470"/>
      <c r="L274" s="432"/>
      <c r="M274" s="439"/>
      <c r="N274" s="489"/>
    </row>
    <row r="275" spans="1:14" ht="31.5" hidden="1" x14ac:dyDescent="0.25">
      <c r="A275" s="435"/>
      <c r="B275" s="440"/>
      <c r="C275" s="423"/>
      <c r="D275" s="426"/>
      <c r="E275" s="5" t="s">
        <v>144</v>
      </c>
      <c r="F275" s="1" t="s">
        <v>265</v>
      </c>
      <c r="G275" s="5" t="s">
        <v>266</v>
      </c>
      <c r="H275" s="11">
        <v>0</v>
      </c>
      <c r="I275" s="11">
        <v>0</v>
      </c>
      <c r="J275" s="51" t="e">
        <f t="shared" si="7"/>
        <v>#DIV/0!</v>
      </c>
      <c r="K275" s="51" t="e">
        <f>J275</f>
        <v>#DIV/0!</v>
      </c>
      <c r="L275" s="433"/>
      <c r="M275" s="439"/>
      <c r="N275" s="490"/>
    </row>
    <row r="276" spans="1:14" ht="63" x14ac:dyDescent="0.25">
      <c r="A276" s="435"/>
      <c r="B276" s="438" t="s">
        <v>322</v>
      </c>
      <c r="C276" s="423" t="s">
        <v>351</v>
      </c>
      <c r="D276" s="424" t="s">
        <v>137</v>
      </c>
      <c r="E276" s="5" t="s">
        <v>138</v>
      </c>
      <c r="F276" s="6" t="s">
        <v>312</v>
      </c>
      <c r="G276" s="5" t="s">
        <v>140</v>
      </c>
      <c r="H276" s="38">
        <v>10.023980068514481</v>
      </c>
      <c r="I276" s="38">
        <v>8.601329157436405</v>
      </c>
      <c r="J276" s="51">
        <f>IF(H276/I276*100&gt;100,100,H276/I276*100)</f>
        <v>100</v>
      </c>
      <c r="K276" s="428">
        <f>(J276+J277+J278)/3</f>
        <v>95.833333333333329</v>
      </c>
      <c r="L276" s="431">
        <f>(K276+K279)/2</f>
        <v>97.916666666666657</v>
      </c>
      <c r="M276" s="439"/>
      <c r="N276" s="488"/>
    </row>
    <row r="277" spans="1:14" ht="63" x14ac:dyDescent="0.25">
      <c r="A277" s="435"/>
      <c r="B277" s="439"/>
      <c r="C277" s="423"/>
      <c r="D277" s="425"/>
      <c r="E277" s="5" t="s">
        <v>138</v>
      </c>
      <c r="F277" s="6" t="s">
        <v>258</v>
      </c>
      <c r="G277" s="5" t="s">
        <v>140</v>
      </c>
      <c r="H277" s="38">
        <v>100</v>
      </c>
      <c r="I277" s="38">
        <v>100</v>
      </c>
      <c r="J277" s="51">
        <f t="shared" ref="J277:J285" si="8">IF(I277/H277*100&gt;100,100,I277/H277*100)</f>
        <v>100</v>
      </c>
      <c r="K277" s="469"/>
      <c r="L277" s="444"/>
      <c r="M277" s="439"/>
      <c r="N277" s="489"/>
    </row>
    <row r="278" spans="1:14" ht="63" x14ac:dyDescent="0.25">
      <c r="A278" s="435"/>
      <c r="B278" s="439"/>
      <c r="C278" s="423"/>
      <c r="D278" s="425"/>
      <c r="E278" s="5" t="s">
        <v>138</v>
      </c>
      <c r="F278" s="6" t="s">
        <v>313</v>
      </c>
      <c r="G278" s="5" t="s">
        <v>140</v>
      </c>
      <c r="H278" s="38">
        <v>100</v>
      </c>
      <c r="I278" s="38">
        <v>87.5</v>
      </c>
      <c r="J278" s="51">
        <f t="shared" si="8"/>
        <v>87.5</v>
      </c>
      <c r="K278" s="470"/>
      <c r="L278" s="444"/>
      <c r="M278" s="439"/>
      <c r="N278" s="489"/>
    </row>
    <row r="279" spans="1:14" ht="31.5" x14ac:dyDescent="0.25">
      <c r="A279" s="435"/>
      <c r="B279" s="440"/>
      <c r="C279" s="423"/>
      <c r="D279" s="426"/>
      <c r="E279" s="5" t="s">
        <v>144</v>
      </c>
      <c r="F279" s="1" t="s">
        <v>265</v>
      </c>
      <c r="G279" s="5" t="s">
        <v>266</v>
      </c>
      <c r="H279" s="11">
        <v>26</v>
      </c>
      <c r="I279" s="11">
        <v>26.5</v>
      </c>
      <c r="J279" s="51">
        <f t="shared" si="8"/>
        <v>100</v>
      </c>
      <c r="K279" s="51">
        <f>J279</f>
        <v>100</v>
      </c>
      <c r="L279" s="445"/>
      <c r="M279" s="439"/>
      <c r="N279" s="490"/>
    </row>
    <row r="280" spans="1:14" ht="63" hidden="1" x14ac:dyDescent="0.25">
      <c r="A280" s="435"/>
      <c r="B280" s="438"/>
      <c r="C280" s="423" t="s">
        <v>352</v>
      </c>
      <c r="D280" s="424" t="s">
        <v>137</v>
      </c>
      <c r="E280" s="5" t="s">
        <v>138</v>
      </c>
      <c r="F280" s="6" t="s">
        <v>312</v>
      </c>
      <c r="G280" s="5" t="s">
        <v>140</v>
      </c>
      <c r="H280" s="38">
        <v>0</v>
      </c>
      <c r="I280" s="38">
        <v>0</v>
      </c>
      <c r="J280" s="51" t="e">
        <f t="shared" si="8"/>
        <v>#DIV/0!</v>
      </c>
      <c r="K280" s="428" t="e">
        <f>(J280+J281+J282)/3</f>
        <v>#DIV/0!</v>
      </c>
      <c r="L280" s="431" t="e">
        <f>(K280+K283)/2</f>
        <v>#DIV/0!</v>
      </c>
      <c r="M280" s="439"/>
      <c r="N280" s="488"/>
    </row>
    <row r="281" spans="1:14" ht="63" hidden="1" x14ac:dyDescent="0.25">
      <c r="A281" s="435"/>
      <c r="B281" s="439"/>
      <c r="C281" s="423"/>
      <c r="D281" s="425"/>
      <c r="E281" s="5" t="s">
        <v>138</v>
      </c>
      <c r="F281" s="6" t="s">
        <v>258</v>
      </c>
      <c r="G281" s="5" t="s">
        <v>140</v>
      </c>
      <c r="H281" s="38">
        <v>0</v>
      </c>
      <c r="I281" s="38">
        <v>0</v>
      </c>
      <c r="J281" s="51" t="e">
        <f t="shared" si="8"/>
        <v>#DIV/0!</v>
      </c>
      <c r="K281" s="469"/>
      <c r="L281" s="432"/>
      <c r="M281" s="439"/>
      <c r="N281" s="489"/>
    </row>
    <row r="282" spans="1:14" ht="63" hidden="1" x14ac:dyDescent="0.25">
      <c r="A282" s="435"/>
      <c r="B282" s="439"/>
      <c r="C282" s="423"/>
      <c r="D282" s="425"/>
      <c r="E282" s="5" t="s">
        <v>138</v>
      </c>
      <c r="F282" s="6" t="s">
        <v>313</v>
      </c>
      <c r="G282" s="5" t="s">
        <v>140</v>
      </c>
      <c r="H282" s="38">
        <v>0</v>
      </c>
      <c r="I282" s="38">
        <v>0</v>
      </c>
      <c r="J282" s="51" t="e">
        <f t="shared" si="8"/>
        <v>#DIV/0!</v>
      </c>
      <c r="K282" s="470"/>
      <c r="L282" s="432"/>
      <c r="M282" s="439"/>
      <c r="N282" s="489"/>
    </row>
    <row r="283" spans="1:14" ht="31.5" hidden="1" x14ac:dyDescent="0.25">
      <c r="A283" s="435"/>
      <c r="B283" s="440"/>
      <c r="C283" s="423"/>
      <c r="D283" s="426"/>
      <c r="E283" s="5" t="s">
        <v>144</v>
      </c>
      <c r="F283" s="1" t="s">
        <v>265</v>
      </c>
      <c r="G283" s="5" t="s">
        <v>266</v>
      </c>
      <c r="H283" s="11">
        <v>0</v>
      </c>
      <c r="I283" s="11">
        <v>0</v>
      </c>
      <c r="J283" s="51" t="e">
        <f t="shared" si="8"/>
        <v>#DIV/0!</v>
      </c>
      <c r="K283" s="51" t="e">
        <f>J283</f>
        <v>#DIV/0!</v>
      </c>
      <c r="L283" s="433"/>
      <c r="M283" s="439"/>
      <c r="N283" s="490"/>
    </row>
    <row r="284" spans="1:14" ht="63" hidden="1" x14ac:dyDescent="0.25">
      <c r="A284" s="435"/>
      <c r="B284" s="438"/>
      <c r="C284" s="423" t="s">
        <v>353</v>
      </c>
      <c r="D284" s="424" t="s">
        <v>137</v>
      </c>
      <c r="E284" s="5" t="s">
        <v>138</v>
      </c>
      <c r="F284" s="6" t="s">
        <v>244</v>
      </c>
      <c r="G284" s="5" t="s">
        <v>140</v>
      </c>
      <c r="H284" s="38">
        <v>0</v>
      </c>
      <c r="I284" s="38">
        <v>0</v>
      </c>
      <c r="J284" s="51" t="e">
        <f t="shared" si="8"/>
        <v>#DIV/0!</v>
      </c>
      <c r="K284" s="428" t="e">
        <f>(J284+J285+J286)/3</f>
        <v>#DIV/0!</v>
      </c>
      <c r="L284" s="431" t="e">
        <f>(K284+K287)/2</f>
        <v>#DIV/0!</v>
      </c>
      <c r="M284" s="439"/>
      <c r="N284" s="488"/>
    </row>
    <row r="285" spans="1:14" ht="63" hidden="1" x14ac:dyDescent="0.25">
      <c r="A285" s="435"/>
      <c r="B285" s="439"/>
      <c r="C285" s="423"/>
      <c r="D285" s="425"/>
      <c r="E285" s="5" t="s">
        <v>138</v>
      </c>
      <c r="F285" s="6" t="s">
        <v>245</v>
      </c>
      <c r="G285" s="5" t="s">
        <v>140</v>
      </c>
      <c r="H285" s="38">
        <v>0</v>
      </c>
      <c r="I285" s="38">
        <v>0</v>
      </c>
      <c r="J285" s="51" t="e">
        <f t="shared" si="8"/>
        <v>#DIV/0!</v>
      </c>
      <c r="K285" s="469"/>
      <c r="L285" s="444"/>
      <c r="M285" s="439"/>
      <c r="N285" s="489"/>
    </row>
    <row r="286" spans="1:14" ht="47.25" hidden="1" x14ac:dyDescent="0.25">
      <c r="A286" s="435"/>
      <c r="B286" s="439"/>
      <c r="C286" s="423"/>
      <c r="D286" s="425"/>
      <c r="E286" s="5" t="s">
        <v>138</v>
      </c>
      <c r="F286" s="6" t="s">
        <v>246</v>
      </c>
      <c r="G286" s="5" t="s">
        <v>140</v>
      </c>
      <c r="H286" s="38">
        <v>0</v>
      </c>
      <c r="I286" s="38">
        <v>0</v>
      </c>
      <c r="J286" s="51" t="e">
        <f>IF(I286/H286*100&gt;100,100,I286/H286*100)</f>
        <v>#DIV/0!</v>
      </c>
      <c r="K286" s="470"/>
      <c r="L286" s="444"/>
      <c r="M286" s="439"/>
      <c r="N286" s="489"/>
    </row>
    <row r="287" spans="1:14" ht="31.5" hidden="1" x14ac:dyDescent="0.25">
      <c r="A287" s="435"/>
      <c r="B287" s="440"/>
      <c r="C287" s="423"/>
      <c r="D287" s="426"/>
      <c r="E287" s="5" t="s">
        <v>144</v>
      </c>
      <c r="F287" s="1" t="s">
        <v>265</v>
      </c>
      <c r="G287" s="5" t="s">
        <v>266</v>
      </c>
      <c r="H287" s="11">
        <v>0</v>
      </c>
      <c r="I287" s="11">
        <v>0</v>
      </c>
      <c r="J287" s="51" t="e">
        <f>IF(I287/H287*100&gt;100,100,I287/H287*100)</f>
        <v>#DIV/0!</v>
      </c>
      <c r="K287" s="51" t="e">
        <f>J287</f>
        <v>#DIV/0!</v>
      </c>
      <c r="L287" s="445"/>
      <c r="M287" s="439"/>
      <c r="N287" s="490"/>
    </row>
    <row r="288" spans="1:14" ht="63" x14ac:dyDescent="0.25">
      <c r="A288" s="435"/>
      <c r="B288" s="438" t="s">
        <v>326</v>
      </c>
      <c r="C288" s="423" t="s">
        <v>354</v>
      </c>
      <c r="D288" s="424" t="s">
        <v>137</v>
      </c>
      <c r="E288" s="5" t="s">
        <v>138</v>
      </c>
      <c r="F288" s="6" t="s">
        <v>244</v>
      </c>
      <c r="G288" s="5" t="s">
        <v>140</v>
      </c>
      <c r="H288" s="38">
        <v>9.9806372117584914</v>
      </c>
      <c r="I288" s="38">
        <v>7.0573194118900489</v>
      </c>
      <c r="J288" s="51">
        <f>IF(H288/I288*100&gt;100,100,H288/I288*100)</f>
        <v>100</v>
      </c>
      <c r="K288" s="428">
        <f>(J288+J289+J290)/3</f>
        <v>100</v>
      </c>
      <c r="L288" s="431">
        <f>(K288+K291)/2</f>
        <v>100</v>
      </c>
      <c r="M288" s="439"/>
      <c r="N288" s="488"/>
    </row>
    <row r="289" spans="1:14" ht="63" x14ac:dyDescent="0.25">
      <c r="A289" s="435"/>
      <c r="B289" s="439"/>
      <c r="C289" s="423"/>
      <c r="D289" s="425"/>
      <c r="E289" s="5" t="s">
        <v>138</v>
      </c>
      <c r="F289" s="6" t="s">
        <v>245</v>
      </c>
      <c r="G289" s="5" t="s">
        <v>140</v>
      </c>
      <c r="H289" s="38">
        <v>100</v>
      </c>
      <c r="I289" s="38">
        <v>100</v>
      </c>
      <c r="J289" s="51">
        <f>IF(I289/H289*100&gt;100,100,I289/H289*100)</f>
        <v>100</v>
      </c>
      <c r="K289" s="469"/>
      <c r="L289" s="432"/>
      <c r="M289" s="439"/>
      <c r="N289" s="489"/>
    </row>
    <row r="290" spans="1:14" ht="47.25" x14ac:dyDescent="0.25">
      <c r="A290" s="435"/>
      <c r="B290" s="439"/>
      <c r="C290" s="423"/>
      <c r="D290" s="425"/>
      <c r="E290" s="5" t="s">
        <v>138</v>
      </c>
      <c r="F290" s="6" t="s">
        <v>246</v>
      </c>
      <c r="G290" s="5" t="s">
        <v>140</v>
      </c>
      <c r="H290" s="38">
        <v>100</v>
      </c>
      <c r="I290" s="38">
        <v>100</v>
      </c>
      <c r="J290" s="51">
        <f>IF(I290/H290*100&gt;100,100,I290/H290*100)</f>
        <v>100</v>
      </c>
      <c r="K290" s="470"/>
      <c r="L290" s="432"/>
      <c r="M290" s="439"/>
      <c r="N290" s="489"/>
    </row>
    <row r="291" spans="1:14" ht="31.5" x14ac:dyDescent="0.25">
      <c r="A291" s="435"/>
      <c r="B291" s="440"/>
      <c r="C291" s="423"/>
      <c r="D291" s="426"/>
      <c r="E291" s="5" t="s">
        <v>144</v>
      </c>
      <c r="F291" s="1" t="s">
        <v>265</v>
      </c>
      <c r="G291" s="5" t="s">
        <v>266</v>
      </c>
      <c r="H291" s="11">
        <v>7.666666666666667</v>
      </c>
      <c r="I291" s="11">
        <v>7.916666666666667</v>
      </c>
      <c r="J291" s="51">
        <f>IF(I291/H291*100&gt;100,100,I291/H291*100)</f>
        <v>100</v>
      </c>
      <c r="K291" s="51">
        <f>J291</f>
        <v>100</v>
      </c>
      <c r="L291" s="433"/>
      <c r="M291" s="439"/>
      <c r="N291" s="490"/>
    </row>
    <row r="292" spans="1:14" ht="63" x14ac:dyDescent="0.25">
      <c r="A292" s="435"/>
      <c r="B292" s="438" t="s">
        <v>323</v>
      </c>
      <c r="C292" s="423" t="s">
        <v>355</v>
      </c>
      <c r="D292" s="424" t="s">
        <v>137</v>
      </c>
      <c r="E292" s="5" t="s">
        <v>138</v>
      </c>
      <c r="F292" s="6" t="s">
        <v>244</v>
      </c>
      <c r="G292" s="5" t="s">
        <v>140</v>
      </c>
      <c r="H292" s="38">
        <v>9.9925888268909215</v>
      </c>
      <c r="I292" s="38">
        <v>8.4347138233035128</v>
      </c>
      <c r="J292" s="51">
        <f>IF(H292/I292*100&gt;100,100,H292/I292*100)</f>
        <v>100</v>
      </c>
      <c r="K292" s="428">
        <f>(J292+J293+J294)/3</f>
        <v>99.943353474320247</v>
      </c>
      <c r="L292" s="431">
        <f>(K292+K295)/2</f>
        <v>99.962221366509596</v>
      </c>
      <c r="M292" s="439"/>
      <c r="N292" s="488"/>
    </row>
    <row r="293" spans="1:14" ht="63" x14ac:dyDescent="0.25">
      <c r="A293" s="435"/>
      <c r="B293" s="439"/>
      <c r="C293" s="423"/>
      <c r="D293" s="425"/>
      <c r="E293" s="5" t="s">
        <v>138</v>
      </c>
      <c r="F293" s="6" t="s">
        <v>245</v>
      </c>
      <c r="G293" s="5" t="s">
        <v>140</v>
      </c>
      <c r="H293" s="38">
        <v>100</v>
      </c>
      <c r="I293" s="38">
        <v>100</v>
      </c>
      <c r="J293" s="51">
        <f t="shared" ref="J293:J315" si="9">IF(I293/H293*100&gt;100,100,I293/H293*100)</f>
        <v>100</v>
      </c>
      <c r="K293" s="469"/>
      <c r="L293" s="444"/>
      <c r="M293" s="439"/>
      <c r="N293" s="489"/>
    </row>
    <row r="294" spans="1:14" ht="47.25" x14ac:dyDescent="0.25">
      <c r="A294" s="435"/>
      <c r="B294" s="439"/>
      <c r="C294" s="423"/>
      <c r="D294" s="425"/>
      <c r="E294" s="5" t="s">
        <v>138</v>
      </c>
      <c r="F294" s="6" t="s">
        <v>246</v>
      </c>
      <c r="G294" s="5" t="s">
        <v>140</v>
      </c>
      <c r="H294" s="38">
        <v>100</v>
      </c>
      <c r="I294" s="38">
        <v>99.830060422960713</v>
      </c>
      <c r="J294" s="51">
        <f t="shared" si="9"/>
        <v>99.830060422960713</v>
      </c>
      <c r="K294" s="470"/>
      <c r="L294" s="444"/>
      <c r="M294" s="439"/>
      <c r="N294" s="489"/>
    </row>
    <row r="295" spans="1:14" ht="31.5" x14ac:dyDescent="0.25">
      <c r="A295" s="435"/>
      <c r="B295" s="440"/>
      <c r="C295" s="423"/>
      <c r="D295" s="426"/>
      <c r="E295" s="5" t="s">
        <v>144</v>
      </c>
      <c r="F295" s="1" t="s">
        <v>265</v>
      </c>
      <c r="G295" s="5" t="s">
        <v>266</v>
      </c>
      <c r="H295" s="11">
        <v>440.66666666666669</v>
      </c>
      <c r="I295" s="11">
        <v>440.58333333333331</v>
      </c>
      <c r="J295" s="51">
        <f t="shared" si="9"/>
        <v>99.98108925869893</v>
      </c>
      <c r="K295" s="51">
        <f>J295</f>
        <v>99.98108925869893</v>
      </c>
      <c r="L295" s="445"/>
      <c r="M295" s="439"/>
      <c r="N295" s="490"/>
    </row>
    <row r="296" spans="1:14" ht="63" x14ac:dyDescent="0.25">
      <c r="A296" s="435"/>
      <c r="B296" s="438" t="s">
        <v>324</v>
      </c>
      <c r="C296" s="423" t="s">
        <v>356</v>
      </c>
      <c r="D296" s="424" t="s">
        <v>137</v>
      </c>
      <c r="E296" s="5" t="s">
        <v>138</v>
      </c>
      <c r="F296" s="6" t="s">
        <v>244</v>
      </c>
      <c r="G296" s="5" t="s">
        <v>140</v>
      </c>
      <c r="H296" s="38">
        <v>9.9643724696356273</v>
      </c>
      <c r="I296" s="38">
        <v>12.145748987854249</v>
      </c>
      <c r="J296" s="51">
        <f>IF(H296/I296*100&gt;100,100,H296/I296*100)</f>
        <v>82.04</v>
      </c>
      <c r="K296" s="428">
        <f>(J296+J297+J298)/3</f>
        <v>94.013333333333335</v>
      </c>
      <c r="L296" s="431">
        <f>(K296+K299)/2</f>
        <v>97.006666666666661</v>
      </c>
      <c r="M296" s="439"/>
      <c r="N296" s="488"/>
    </row>
    <row r="297" spans="1:14" ht="63" x14ac:dyDescent="0.25">
      <c r="A297" s="435"/>
      <c r="B297" s="439"/>
      <c r="C297" s="423"/>
      <c r="D297" s="425"/>
      <c r="E297" s="5" t="s">
        <v>138</v>
      </c>
      <c r="F297" s="6" t="s">
        <v>245</v>
      </c>
      <c r="G297" s="5" t="s">
        <v>140</v>
      </c>
      <c r="H297" s="38">
        <v>100</v>
      </c>
      <c r="I297" s="38">
        <v>100</v>
      </c>
      <c r="J297" s="51">
        <f t="shared" si="9"/>
        <v>100</v>
      </c>
      <c r="K297" s="469"/>
      <c r="L297" s="432"/>
      <c r="M297" s="439"/>
      <c r="N297" s="489"/>
    </row>
    <row r="298" spans="1:14" ht="47.25" x14ac:dyDescent="0.25">
      <c r="A298" s="435"/>
      <c r="B298" s="439"/>
      <c r="C298" s="423"/>
      <c r="D298" s="425"/>
      <c r="E298" s="5" t="s">
        <v>138</v>
      </c>
      <c r="F298" s="6" t="s">
        <v>246</v>
      </c>
      <c r="G298" s="5" t="s">
        <v>140</v>
      </c>
      <c r="H298" s="38">
        <v>100</v>
      </c>
      <c r="I298" s="38">
        <v>100</v>
      </c>
      <c r="J298" s="51">
        <f t="shared" si="9"/>
        <v>100</v>
      </c>
      <c r="K298" s="470"/>
      <c r="L298" s="432"/>
      <c r="M298" s="439"/>
      <c r="N298" s="489"/>
    </row>
    <row r="299" spans="1:14" ht="31.5" x14ac:dyDescent="0.25">
      <c r="A299" s="435"/>
      <c r="B299" s="440"/>
      <c r="C299" s="423"/>
      <c r="D299" s="426"/>
      <c r="E299" s="5" t="s">
        <v>144</v>
      </c>
      <c r="F299" s="1" t="s">
        <v>265</v>
      </c>
      <c r="G299" s="5" t="s">
        <v>266</v>
      </c>
      <c r="H299" s="11">
        <v>1.6666666666666667</v>
      </c>
      <c r="I299" s="11">
        <v>1.6666666666666667</v>
      </c>
      <c r="J299" s="51">
        <f t="shared" si="9"/>
        <v>100</v>
      </c>
      <c r="K299" s="51">
        <f>J299</f>
        <v>100</v>
      </c>
      <c r="L299" s="433"/>
      <c r="M299" s="439"/>
      <c r="N299" s="490"/>
    </row>
    <row r="300" spans="1:14" ht="63" hidden="1" x14ac:dyDescent="0.25">
      <c r="A300" s="435"/>
      <c r="B300" s="438"/>
      <c r="C300" s="423" t="s">
        <v>357</v>
      </c>
      <c r="D300" s="424" t="s">
        <v>137</v>
      </c>
      <c r="E300" s="5" t="s">
        <v>138</v>
      </c>
      <c r="F300" s="6" t="s">
        <v>244</v>
      </c>
      <c r="G300" s="5" t="s">
        <v>140</v>
      </c>
      <c r="H300" s="38">
        <v>0</v>
      </c>
      <c r="I300" s="38">
        <v>0</v>
      </c>
      <c r="J300" s="51" t="e">
        <f t="shared" si="9"/>
        <v>#DIV/0!</v>
      </c>
      <c r="K300" s="428" t="e">
        <f>(J300+J301+J302)/3</f>
        <v>#DIV/0!</v>
      </c>
      <c r="L300" s="431" t="e">
        <f>(K300+K303)/2</f>
        <v>#DIV/0!</v>
      </c>
      <c r="M300" s="439"/>
      <c r="N300" s="488"/>
    </row>
    <row r="301" spans="1:14" ht="63" hidden="1" x14ac:dyDescent="0.25">
      <c r="A301" s="435"/>
      <c r="B301" s="439"/>
      <c r="C301" s="423"/>
      <c r="D301" s="425"/>
      <c r="E301" s="5" t="s">
        <v>138</v>
      </c>
      <c r="F301" s="6" t="s">
        <v>245</v>
      </c>
      <c r="G301" s="5" t="s">
        <v>140</v>
      </c>
      <c r="H301" s="38">
        <v>0</v>
      </c>
      <c r="I301" s="38">
        <v>0</v>
      </c>
      <c r="J301" s="51" t="e">
        <f t="shared" si="9"/>
        <v>#DIV/0!</v>
      </c>
      <c r="K301" s="469"/>
      <c r="L301" s="444"/>
      <c r="M301" s="439"/>
      <c r="N301" s="489"/>
    </row>
    <row r="302" spans="1:14" ht="47.25" hidden="1" x14ac:dyDescent="0.25">
      <c r="A302" s="435"/>
      <c r="B302" s="439"/>
      <c r="C302" s="423"/>
      <c r="D302" s="425"/>
      <c r="E302" s="5" t="s">
        <v>138</v>
      </c>
      <c r="F302" s="6" t="s">
        <v>246</v>
      </c>
      <c r="G302" s="5" t="s">
        <v>140</v>
      </c>
      <c r="H302" s="38">
        <v>0</v>
      </c>
      <c r="I302" s="38">
        <v>0</v>
      </c>
      <c r="J302" s="51" t="e">
        <f t="shared" si="9"/>
        <v>#DIV/0!</v>
      </c>
      <c r="K302" s="470"/>
      <c r="L302" s="444"/>
      <c r="M302" s="439"/>
      <c r="N302" s="489"/>
    </row>
    <row r="303" spans="1:14" ht="31.5" hidden="1" x14ac:dyDescent="0.25">
      <c r="A303" s="435"/>
      <c r="B303" s="440"/>
      <c r="C303" s="423"/>
      <c r="D303" s="426"/>
      <c r="E303" s="5" t="s">
        <v>144</v>
      </c>
      <c r="F303" s="1" t="s">
        <v>265</v>
      </c>
      <c r="G303" s="5" t="s">
        <v>266</v>
      </c>
      <c r="H303" s="11">
        <v>0</v>
      </c>
      <c r="I303" s="11">
        <v>0</v>
      </c>
      <c r="J303" s="51" t="e">
        <f t="shared" si="9"/>
        <v>#DIV/0!</v>
      </c>
      <c r="K303" s="51" t="e">
        <f>J303</f>
        <v>#DIV/0!</v>
      </c>
      <c r="L303" s="445"/>
      <c r="M303" s="439"/>
      <c r="N303" s="490"/>
    </row>
    <row r="304" spans="1:14" ht="63" hidden="1" x14ac:dyDescent="0.25">
      <c r="A304" s="435"/>
      <c r="B304" s="438"/>
      <c r="C304" s="423" t="s">
        <v>358</v>
      </c>
      <c r="D304" s="424" t="s">
        <v>137</v>
      </c>
      <c r="E304" s="5" t="s">
        <v>138</v>
      </c>
      <c r="F304" s="6" t="s">
        <v>244</v>
      </c>
      <c r="G304" s="5" t="s">
        <v>140</v>
      </c>
      <c r="H304" s="38">
        <v>0</v>
      </c>
      <c r="I304" s="38">
        <v>0</v>
      </c>
      <c r="J304" s="51" t="e">
        <f t="shared" si="9"/>
        <v>#DIV/0!</v>
      </c>
      <c r="K304" s="428" t="e">
        <f>(J304+J305+J306)/3</f>
        <v>#DIV/0!</v>
      </c>
      <c r="L304" s="431" t="e">
        <f>(K304+K307)/2</f>
        <v>#DIV/0!</v>
      </c>
      <c r="M304" s="439"/>
      <c r="N304" s="488"/>
    </row>
    <row r="305" spans="1:14" ht="63" hidden="1" x14ac:dyDescent="0.25">
      <c r="A305" s="435"/>
      <c r="B305" s="439"/>
      <c r="C305" s="423"/>
      <c r="D305" s="425"/>
      <c r="E305" s="5" t="s">
        <v>138</v>
      </c>
      <c r="F305" s="6" t="s">
        <v>245</v>
      </c>
      <c r="G305" s="5" t="s">
        <v>140</v>
      </c>
      <c r="H305" s="38">
        <v>0</v>
      </c>
      <c r="I305" s="38">
        <v>0</v>
      </c>
      <c r="J305" s="51" t="e">
        <f t="shared" si="9"/>
        <v>#DIV/0!</v>
      </c>
      <c r="K305" s="469"/>
      <c r="L305" s="432"/>
      <c r="M305" s="439"/>
      <c r="N305" s="489"/>
    </row>
    <row r="306" spans="1:14" ht="47.25" hidden="1" x14ac:dyDescent="0.25">
      <c r="A306" s="435"/>
      <c r="B306" s="439"/>
      <c r="C306" s="423"/>
      <c r="D306" s="425"/>
      <c r="E306" s="5" t="s">
        <v>138</v>
      </c>
      <c r="F306" s="6" t="s">
        <v>246</v>
      </c>
      <c r="G306" s="5" t="s">
        <v>140</v>
      </c>
      <c r="H306" s="38">
        <v>0</v>
      </c>
      <c r="I306" s="38">
        <v>0</v>
      </c>
      <c r="J306" s="51" t="e">
        <f t="shared" si="9"/>
        <v>#DIV/0!</v>
      </c>
      <c r="K306" s="470"/>
      <c r="L306" s="432"/>
      <c r="M306" s="439"/>
      <c r="N306" s="489"/>
    </row>
    <row r="307" spans="1:14" ht="31.5" hidden="1" x14ac:dyDescent="0.25">
      <c r="A307" s="435"/>
      <c r="B307" s="440"/>
      <c r="C307" s="423"/>
      <c r="D307" s="426"/>
      <c r="E307" s="5" t="s">
        <v>144</v>
      </c>
      <c r="F307" s="1" t="s">
        <v>265</v>
      </c>
      <c r="G307" s="5" t="s">
        <v>266</v>
      </c>
      <c r="H307" s="11">
        <v>0</v>
      </c>
      <c r="I307" s="11">
        <v>0</v>
      </c>
      <c r="J307" s="51" t="e">
        <f t="shared" si="9"/>
        <v>#DIV/0!</v>
      </c>
      <c r="K307" s="51" t="e">
        <f>J307</f>
        <v>#DIV/0!</v>
      </c>
      <c r="L307" s="433"/>
      <c r="M307" s="439"/>
      <c r="N307" s="490"/>
    </row>
    <row r="308" spans="1:14" ht="63" hidden="1" x14ac:dyDescent="0.25">
      <c r="A308" s="435"/>
      <c r="B308" s="438"/>
      <c r="C308" s="423" t="s">
        <v>359</v>
      </c>
      <c r="D308" s="424" t="s">
        <v>137</v>
      </c>
      <c r="E308" s="5" t="s">
        <v>138</v>
      </c>
      <c r="F308" s="6" t="s">
        <v>244</v>
      </c>
      <c r="G308" s="5" t="s">
        <v>140</v>
      </c>
      <c r="H308" s="38">
        <v>0</v>
      </c>
      <c r="I308" s="38">
        <v>0</v>
      </c>
      <c r="J308" s="51" t="e">
        <f t="shared" si="9"/>
        <v>#DIV/0!</v>
      </c>
      <c r="K308" s="428" t="e">
        <f>(J308+J309+J310)/3</f>
        <v>#DIV/0!</v>
      </c>
      <c r="L308" s="431" t="e">
        <f>(K308+K311)/2</f>
        <v>#DIV/0!</v>
      </c>
      <c r="M308" s="439"/>
      <c r="N308" s="488"/>
    </row>
    <row r="309" spans="1:14" ht="63" hidden="1" x14ac:dyDescent="0.25">
      <c r="A309" s="435"/>
      <c r="B309" s="439"/>
      <c r="C309" s="423"/>
      <c r="D309" s="425"/>
      <c r="E309" s="5" t="s">
        <v>138</v>
      </c>
      <c r="F309" s="6" t="s">
        <v>245</v>
      </c>
      <c r="G309" s="5" t="s">
        <v>140</v>
      </c>
      <c r="H309" s="38">
        <v>0</v>
      </c>
      <c r="I309" s="38">
        <v>0</v>
      </c>
      <c r="J309" s="51" t="e">
        <f t="shared" si="9"/>
        <v>#DIV/0!</v>
      </c>
      <c r="K309" s="469"/>
      <c r="L309" s="444"/>
      <c r="M309" s="439"/>
      <c r="N309" s="489"/>
    </row>
    <row r="310" spans="1:14" ht="47.25" hidden="1" x14ac:dyDescent="0.25">
      <c r="A310" s="435"/>
      <c r="B310" s="439"/>
      <c r="C310" s="423"/>
      <c r="D310" s="425"/>
      <c r="E310" s="5" t="s">
        <v>138</v>
      </c>
      <c r="F310" s="6" t="s">
        <v>246</v>
      </c>
      <c r="G310" s="5" t="s">
        <v>140</v>
      </c>
      <c r="H310" s="38">
        <v>0</v>
      </c>
      <c r="I310" s="38">
        <v>0</v>
      </c>
      <c r="J310" s="51" t="e">
        <f t="shared" si="9"/>
        <v>#DIV/0!</v>
      </c>
      <c r="K310" s="470"/>
      <c r="L310" s="444"/>
      <c r="M310" s="439"/>
      <c r="N310" s="489"/>
    </row>
    <row r="311" spans="1:14" ht="31.5" hidden="1" x14ac:dyDescent="0.25">
      <c r="A311" s="435"/>
      <c r="B311" s="440"/>
      <c r="C311" s="423"/>
      <c r="D311" s="426"/>
      <c r="E311" s="5" t="s">
        <v>144</v>
      </c>
      <c r="F311" s="1" t="s">
        <v>265</v>
      </c>
      <c r="G311" s="5" t="s">
        <v>266</v>
      </c>
      <c r="H311" s="11">
        <v>0</v>
      </c>
      <c r="I311" s="11">
        <v>0</v>
      </c>
      <c r="J311" s="51" t="e">
        <f t="shared" si="9"/>
        <v>#DIV/0!</v>
      </c>
      <c r="K311" s="51" t="e">
        <f>J311</f>
        <v>#DIV/0!</v>
      </c>
      <c r="L311" s="445"/>
      <c r="M311" s="439"/>
      <c r="N311" s="490"/>
    </row>
    <row r="312" spans="1:14" ht="63" hidden="1" x14ac:dyDescent="0.25">
      <c r="A312" s="435"/>
      <c r="B312" s="438"/>
      <c r="C312" s="423" t="s">
        <v>360</v>
      </c>
      <c r="D312" s="424" t="s">
        <v>137</v>
      </c>
      <c r="E312" s="5" t="s">
        <v>138</v>
      </c>
      <c r="F312" s="6" t="s">
        <v>244</v>
      </c>
      <c r="G312" s="5" t="s">
        <v>140</v>
      </c>
      <c r="H312" s="38">
        <v>0</v>
      </c>
      <c r="I312" s="38">
        <v>0</v>
      </c>
      <c r="J312" s="51" t="e">
        <f t="shared" si="9"/>
        <v>#DIV/0!</v>
      </c>
      <c r="K312" s="428" t="e">
        <f>(J312+J313+J314)/3</f>
        <v>#DIV/0!</v>
      </c>
      <c r="L312" s="431" t="e">
        <f>(K312+K315)/2</f>
        <v>#DIV/0!</v>
      </c>
      <c r="M312" s="439"/>
      <c r="N312" s="488"/>
    </row>
    <row r="313" spans="1:14" ht="63" hidden="1" x14ac:dyDescent="0.25">
      <c r="A313" s="435"/>
      <c r="B313" s="439"/>
      <c r="C313" s="423"/>
      <c r="D313" s="425"/>
      <c r="E313" s="5" t="s">
        <v>138</v>
      </c>
      <c r="F313" s="6" t="s">
        <v>245</v>
      </c>
      <c r="G313" s="5" t="s">
        <v>140</v>
      </c>
      <c r="H313" s="38">
        <v>0</v>
      </c>
      <c r="I313" s="38">
        <v>0</v>
      </c>
      <c r="J313" s="51" t="e">
        <f t="shared" si="9"/>
        <v>#DIV/0!</v>
      </c>
      <c r="K313" s="469"/>
      <c r="L313" s="432"/>
      <c r="M313" s="439"/>
      <c r="N313" s="489"/>
    </row>
    <row r="314" spans="1:14" ht="47.25" hidden="1" x14ac:dyDescent="0.25">
      <c r="A314" s="435"/>
      <c r="B314" s="439"/>
      <c r="C314" s="423"/>
      <c r="D314" s="425"/>
      <c r="E314" s="5" t="s">
        <v>138</v>
      </c>
      <c r="F314" s="6" t="s">
        <v>246</v>
      </c>
      <c r="G314" s="5" t="s">
        <v>140</v>
      </c>
      <c r="H314" s="38">
        <v>0</v>
      </c>
      <c r="I314" s="38">
        <v>0</v>
      </c>
      <c r="J314" s="51" t="e">
        <f t="shared" si="9"/>
        <v>#DIV/0!</v>
      </c>
      <c r="K314" s="470"/>
      <c r="L314" s="432"/>
      <c r="M314" s="439"/>
      <c r="N314" s="489"/>
    </row>
    <row r="315" spans="1:14" ht="31.5" hidden="1" x14ac:dyDescent="0.25">
      <c r="A315" s="435"/>
      <c r="B315" s="440"/>
      <c r="C315" s="423"/>
      <c r="D315" s="426"/>
      <c r="E315" s="5" t="s">
        <v>144</v>
      </c>
      <c r="F315" s="1" t="s">
        <v>265</v>
      </c>
      <c r="G315" s="5" t="s">
        <v>266</v>
      </c>
      <c r="H315" s="11">
        <v>0</v>
      </c>
      <c r="I315" s="11">
        <v>0</v>
      </c>
      <c r="J315" s="51" t="e">
        <f t="shared" si="9"/>
        <v>#DIV/0!</v>
      </c>
      <c r="K315" s="51" t="e">
        <f>J315</f>
        <v>#DIV/0!</v>
      </c>
      <c r="L315" s="433"/>
      <c r="M315" s="439"/>
      <c r="N315" s="490"/>
    </row>
    <row r="316" spans="1:14" ht="63" x14ac:dyDescent="0.25">
      <c r="A316" s="435"/>
      <c r="B316" s="438" t="s">
        <v>325</v>
      </c>
      <c r="C316" s="423" t="s">
        <v>361</v>
      </c>
      <c r="D316" s="424" t="s">
        <v>137</v>
      </c>
      <c r="E316" s="5" t="s">
        <v>138</v>
      </c>
      <c r="F316" s="6" t="s">
        <v>244</v>
      </c>
      <c r="G316" s="5" t="s">
        <v>140</v>
      </c>
      <c r="H316" s="38">
        <v>9.9623170351915267</v>
      </c>
      <c r="I316" s="38">
        <v>8.5784126499121527</v>
      </c>
      <c r="J316" s="51">
        <f>IF(H316/I316*100&gt;100,100,H316/I316*100)</f>
        <v>100</v>
      </c>
      <c r="K316" s="428">
        <f>(J316+J317+J318)/3</f>
        <v>100</v>
      </c>
      <c r="L316" s="431">
        <f>(K316+K319)/2</f>
        <v>100</v>
      </c>
      <c r="M316" s="439"/>
      <c r="N316" s="488"/>
    </row>
    <row r="317" spans="1:14" ht="63" x14ac:dyDescent="0.25">
      <c r="A317" s="435"/>
      <c r="B317" s="439"/>
      <c r="C317" s="423"/>
      <c r="D317" s="425"/>
      <c r="E317" s="5" t="s">
        <v>138</v>
      </c>
      <c r="F317" s="6" t="s">
        <v>245</v>
      </c>
      <c r="G317" s="5" t="s">
        <v>140</v>
      </c>
      <c r="H317" s="38">
        <v>100</v>
      </c>
      <c r="I317" s="38">
        <v>100</v>
      </c>
      <c r="J317" s="51">
        <f>IF(I317/H317*100&gt;100,100,I317/H317*100)</f>
        <v>100</v>
      </c>
      <c r="K317" s="469"/>
      <c r="L317" s="444"/>
      <c r="M317" s="439"/>
      <c r="N317" s="489"/>
    </row>
    <row r="318" spans="1:14" ht="47.25" x14ac:dyDescent="0.25">
      <c r="A318" s="435"/>
      <c r="B318" s="439"/>
      <c r="C318" s="423"/>
      <c r="D318" s="425"/>
      <c r="E318" s="5" t="s">
        <v>138</v>
      </c>
      <c r="F318" s="6" t="s">
        <v>246</v>
      </c>
      <c r="G318" s="5" t="s">
        <v>140</v>
      </c>
      <c r="H318" s="38">
        <v>100</v>
      </c>
      <c r="I318" s="38">
        <v>100</v>
      </c>
      <c r="J318" s="51">
        <f>IF(I318/H318*100&gt;100,100,I318/H318*100)</f>
        <v>100</v>
      </c>
      <c r="K318" s="470"/>
      <c r="L318" s="444"/>
      <c r="M318" s="439"/>
      <c r="N318" s="489"/>
    </row>
    <row r="319" spans="1:14" ht="31.5" x14ac:dyDescent="0.25">
      <c r="A319" s="435"/>
      <c r="B319" s="440"/>
      <c r="C319" s="423"/>
      <c r="D319" s="426"/>
      <c r="E319" s="5" t="s">
        <v>144</v>
      </c>
      <c r="F319" s="1" t="s">
        <v>265</v>
      </c>
      <c r="G319" s="5" t="s">
        <v>266</v>
      </c>
      <c r="H319" s="11">
        <v>26</v>
      </c>
      <c r="I319" s="11">
        <v>26.5</v>
      </c>
      <c r="J319" s="51">
        <f>IF(I319/H319*100&gt;100,100,I319/H319*100)</f>
        <v>100</v>
      </c>
      <c r="K319" s="51">
        <f>J319</f>
        <v>100</v>
      </c>
      <c r="L319" s="445"/>
      <c r="M319" s="439"/>
      <c r="N319" s="490"/>
    </row>
    <row r="320" spans="1:14" ht="63" x14ac:dyDescent="0.25">
      <c r="A320" s="435"/>
      <c r="B320" s="438" t="s">
        <v>326</v>
      </c>
      <c r="C320" s="423" t="s">
        <v>362</v>
      </c>
      <c r="D320" s="424" t="s">
        <v>137</v>
      </c>
      <c r="E320" s="5" t="s">
        <v>138</v>
      </c>
      <c r="F320" s="6" t="s">
        <v>244</v>
      </c>
      <c r="G320" s="5" t="s">
        <v>140</v>
      </c>
      <c r="H320" s="38">
        <v>10.017813765182185</v>
      </c>
      <c r="I320" s="38">
        <v>8.3562753036437236</v>
      </c>
      <c r="J320" s="51">
        <f>IF(H320/I320*100&gt;100,100,H320/I320*100)</f>
        <v>100</v>
      </c>
      <c r="K320" s="428">
        <f>(J320+J321+J322)/3</f>
        <v>100</v>
      </c>
      <c r="L320" s="431">
        <f>(K320+K323)/2</f>
        <v>100</v>
      </c>
      <c r="M320" s="439"/>
      <c r="N320" s="488"/>
    </row>
    <row r="321" spans="1:14" ht="63" x14ac:dyDescent="0.25">
      <c r="A321" s="435"/>
      <c r="B321" s="439"/>
      <c r="C321" s="423"/>
      <c r="D321" s="425"/>
      <c r="E321" s="5" t="s">
        <v>138</v>
      </c>
      <c r="F321" s="6" t="s">
        <v>245</v>
      </c>
      <c r="G321" s="5" t="s">
        <v>140</v>
      </c>
      <c r="H321" s="38">
        <v>100</v>
      </c>
      <c r="I321" s="38">
        <v>100</v>
      </c>
      <c r="J321" s="51">
        <f>IF(I321/H321*100&gt;100,100,I321/H321*100)</f>
        <v>100</v>
      </c>
      <c r="K321" s="469"/>
      <c r="L321" s="432"/>
      <c r="M321" s="439"/>
      <c r="N321" s="489"/>
    </row>
    <row r="322" spans="1:14" ht="47.25" x14ac:dyDescent="0.25">
      <c r="A322" s="435"/>
      <c r="B322" s="439"/>
      <c r="C322" s="423"/>
      <c r="D322" s="425"/>
      <c r="E322" s="5" t="s">
        <v>138</v>
      </c>
      <c r="F322" s="6" t="s">
        <v>246</v>
      </c>
      <c r="G322" s="5" t="s">
        <v>140</v>
      </c>
      <c r="H322" s="38">
        <v>100</v>
      </c>
      <c r="I322" s="38">
        <v>100</v>
      </c>
      <c r="J322" s="51">
        <f>IF(I322/H322*100&gt;100,100,I322/H322*100)</f>
        <v>100</v>
      </c>
      <c r="K322" s="470"/>
      <c r="L322" s="432"/>
      <c r="M322" s="439"/>
      <c r="N322" s="489"/>
    </row>
    <row r="323" spans="1:14" ht="31.5" x14ac:dyDescent="0.25">
      <c r="A323" s="435"/>
      <c r="B323" s="440"/>
      <c r="C323" s="423"/>
      <c r="D323" s="426"/>
      <c r="E323" s="5" t="s">
        <v>144</v>
      </c>
      <c r="F323" s="1" t="s">
        <v>265</v>
      </c>
      <c r="G323" s="5" t="s">
        <v>266</v>
      </c>
      <c r="H323" s="11">
        <v>8.3333333333333339</v>
      </c>
      <c r="I323" s="11">
        <v>8.3333333333333339</v>
      </c>
      <c r="J323" s="51">
        <f>IF(I323/H323*100&gt;100,100,I323/H323*100)</f>
        <v>100</v>
      </c>
      <c r="K323" s="51">
        <f>J323</f>
        <v>100</v>
      </c>
      <c r="L323" s="433"/>
      <c r="M323" s="439"/>
      <c r="N323" s="490"/>
    </row>
    <row r="324" spans="1:14" ht="63" x14ac:dyDescent="0.25">
      <c r="A324" s="435"/>
      <c r="B324" s="438" t="s">
        <v>327</v>
      </c>
      <c r="C324" s="423" t="s">
        <v>363</v>
      </c>
      <c r="D324" s="424" t="s">
        <v>137</v>
      </c>
      <c r="E324" s="5" t="s">
        <v>138</v>
      </c>
      <c r="F324" s="6" t="s">
        <v>244</v>
      </c>
      <c r="G324" s="5" t="s">
        <v>140</v>
      </c>
      <c r="H324" s="38">
        <v>10</v>
      </c>
      <c r="I324" s="38">
        <v>10.008097165991902</v>
      </c>
      <c r="J324" s="51">
        <f>IF(H324/I324*100&gt;100,100,H324/I324*100)</f>
        <v>99.919093851132686</v>
      </c>
      <c r="K324" s="428">
        <f>(J324+J325+J326)/3</f>
        <v>99.973031283710895</v>
      </c>
      <c r="L324" s="431">
        <f>(K324+K327)/2</f>
        <v>99.986515641855448</v>
      </c>
      <c r="M324" s="439"/>
      <c r="N324" s="488"/>
    </row>
    <row r="325" spans="1:14" ht="63" x14ac:dyDescent="0.25">
      <c r="A325" s="435"/>
      <c r="B325" s="439"/>
      <c r="C325" s="423"/>
      <c r="D325" s="425"/>
      <c r="E325" s="5" t="s">
        <v>138</v>
      </c>
      <c r="F325" s="6" t="s">
        <v>245</v>
      </c>
      <c r="G325" s="5" t="s">
        <v>140</v>
      </c>
      <c r="H325" s="38">
        <v>100</v>
      </c>
      <c r="I325" s="38">
        <v>100</v>
      </c>
      <c r="J325" s="51">
        <f t="shared" ref="J325:J331" si="10">IF(I325/H325*100&gt;100,100,I325/H325*100)</f>
        <v>100</v>
      </c>
      <c r="K325" s="469"/>
      <c r="L325" s="444"/>
      <c r="M325" s="439"/>
      <c r="N325" s="489"/>
    </row>
    <row r="326" spans="1:14" ht="47.25" x14ac:dyDescent="0.25">
      <c r="A326" s="435"/>
      <c r="B326" s="439"/>
      <c r="C326" s="423"/>
      <c r="D326" s="425"/>
      <c r="E326" s="5" t="s">
        <v>138</v>
      </c>
      <c r="F326" s="6" t="s">
        <v>246</v>
      </c>
      <c r="G326" s="5" t="s">
        <v>140</v>
      </c>
      <c r="H326" s="38">
        <v>100</v>
      </c>
      <c r="I326" s="38">
        <v>100</v>
      </c>
      <c r="J326" s="51">
        <f t="shared" si="10"/>
        <v>100</v>
      </c>
      <c r="K326" s="470"/>
      <c r="L326" s="444"/>
      <c r="M326" s="439"/>
      <c r="N326" s="489"/>
    </row>
    <row r="327" spans="1:14" ht="31.5" x14ac:dyDescent="0.25">
      <c r="A327" s="435"/>
      <c r="B327" s="440"/>
      <c r="C327" s="423"/>
      <c r="D327" s="426"/>
      <c r="E327" s="5" t="s">
        <v>144</v>
      </c>
      <c r="F327" s="1" t="s">
        <v>265</v>
      </c>
      <c r="G327" s="5" t="s">
        <v>266</v>
      </c>
      <c r="H327" s="11">
        <v>4</v>
      </c>
      <c r="I327" s="11">
        <v>4.166666666666667</v>
      </c>
      <c r="J327" s="51">
        <f t="shared" si="10"/>
        <v>100</v>
      </c>
      <c r="K327" s="51">
        <f>J327</f>
        <v>100</v>
      </c>
      <c r="L327" s="445"/>
      <c r="M327" s="439"/>
      <c r="N327" s="489"/>
    </row>
    <row r="328" spans="1:14" ht="63" hidden="1" customHeight="1" x14ac:dyDescent="0.25">
      <c r="A328" s="435"/>
      <c r="B328" s="248" t="s">
        <v>364</v>
      </c>
      <c r="C328" s="423" t="s">
        <v>365</v>
      </c>
      <c r="D328" s="424" t="s">
        <v>137</v>
      </c>
      <c r="E328" s="5" t="s">
        <v>138</v>
      </c>
      <c r="F328" s="6" t="s">
        <v>244</v>
      </c>
      <c r="G328" s="5" t="s">
        <v>140</v>
      </c>
      <c r="H328" s="38">
        <v>0</v>
      </c>
      <c r="I328" s="38">
        <v>0</v>
      </c>
      <c r="J328" s="51" t="e">
        <f t="shared" si="10"/>
        <v>#DIV/0!</v>
      </c>
      <c r="K328" s="428" t="e">
        <f>(J328+J329+J330)/3</f>
        <v>#DIV/0!</v>
      </c>
      <c r="L328" s="431" t="e">
        <f>(K328+K331)/2</f>
        <v>#DIV/0!</v>
      </c>
      <c r="M328" s="439"/>
      <c r="N328" s="489"/>
    </row>
    <row r="329" spans="1:14" ht="63" hidden="1" customHeight="1" x14ac:dyDescent="0.25">
      <c r="A329" s="435"/>
      <c r="B329" s="239"/>
      <c r="C329" s="423"/>
      <c r="D329" s="425"/>
      <c r="E329" s="5" t="s">
        <v>138</v>
      </c>
      <c r="F329" s="6" t="s">
        <v>245</v>
      </c>
      <c r="G329" s="5" t="s">
        <v>140</v>
      </c>
      <c r="H329" s="38">
        <v>0</v>
      </c>
      <c r="I329" s="38">
        <v>0</v>
      </c>
      <c r="J329" s="51" t="e">
        <f t="shared" si="10"/>
        <v>#DIV/0!</v>
      </c>
      <c r="K329" s="469"/>
      <c r="L329" s="435"/>
      <c r="M329" s="439"/>
      <c r="N329" s="489"/>
    </row>
    <row r="330" spans="1:14" ht="47.25" hidden="1" customHeight="1" x14ac:dyDescent="0.25">
      <c r="A330" s="435"/>
      <c r="B330" s="239"/>
      <c r="C330" s="423"/>
      <c r="D330" s="425"/>
      <c r="E330" s="5" t="s">
        <v>138</v>
      </c>
      <c r="F330" s="6" t="s">
        <v>246</v>
      </c>
      <c r="G330" s="5" t="s">
        <v>140</v>
      </c>
      <c r="H330" s="38">
        <v>0</v>
      </c>
      <c r="I330" s="38">
        <v>0</v>
      </c>
      <c r="J330" s="51" t="e">
        <f t="shared" si="10"/>
        <v>#DIV/0!</v>
      </c>
      <c r="K330" s="470"/>
      <c r="L330" s="435"/>
      <c r="M330" s="439"/>
      <c r="N330" s="489"/>
    </row>
    <row r="331" spans="1:14" ht="31.5" hidden="1" customHeight="1" x14ac:dyDescent="0.25">
      <c r="A331" s="436"/>
      <c r="B331" s="240"/>
      <c r="C331" s="423"/>
      <c r="D331" s="426"/>
      <c r="E331" s="5" t="s">
        <v>144</v>
      </c>
      <c r="F331" s="1" t="s">
        <v>265</v>
      </c>
      <c r="G331" s="5" t="s">
        <v>266</v>
      </c>
      <c r="H331" s="11">
        <v>0</v>
      </c>
      <c r="I331" s="11">
        <v>0</v>
      </c>
      <c r="J331" s="51" t="e">
        <f t="shared" si="10"/>
        <v>#DIV/0!</v>
      </c>
      <c r="K331" s="51" t="e">
        <f>J331</f>
        <v>#DIV/0!</v>
      </c>
      <c r="L331" s="436"/>
      <c r="M331" s="440"/>
      <c r="N331" s="489"/>
    </row>
    <row r="332" spans="1:14" ht="31.5" x14ac:dyDescent="0.25">
      <c r="A332" s="7"/>
      <c r="B332" s="241" t="s">
        <v>381</v>
      </c>
      <c r="C332" s="241" t="s">
        <v>334</v>
      </c>
      <c r="D332" s="340" t="s">
        <v>137</v>
      </c>
      <c r="E332" s="6" t="s">
        <v>144</v>
      </c>
      <c r="F332" s="1" t="s">
        <v>265</v>
      </c>
      <c r="G332" s="6" t="s">
        <v>266</v>
      </c>
      <c r="H332" s="31">
        <f>H11+H15+H19+H39+H43+H47+H51+H55+H59+H75+H79+H95+H99+H103+H111+H123+H135+H147</f>
        <v>2157.5555555555561</v>
      </c>
      <c r="I332" s="31">
        <f>I11+I15+I19+I39+I43+I47+I51+I55+I59+I75+I79+I95+I99+I103+I111+I123+I135+I147</f>
        <v>2149.3333333333339</v>
      </c>
      <c r="J332" s="251">
        <f>IF(I332/H332*100&gt;100,100,I332/H332*100)</f>
        <v>99.618910289422189</v>
      </c>
      <c r="K332" s="31">
        <f>J332</f>
        <v>99.618910289422189</v>
      </c>
      <c r="L332" s="30">
        <f>K332</f>
        <v>99.618910289422189</v>
      </c>
      <c r="M332" s="18"/>
      <c r="N332" s="490"/>
    </row>
    <row r="337" spans="1:9" x14ac:dyDescent="0.25">
      <c r="A337" s="296" t="s">
        <v>398</v>
      </c>
      <c r="B337" s="17"/>
      <c r="F337" s="296"/>
      <c r="I337" s="17"/>
    </row>
    <row r="338" spans="1:9" x14ac:dyDescent="0.25">
      <c r="A338" s="21"/>
      <c r="B338" s="22"/>
      <c r="C338" s="21"/>
      <c r="E338" s="21"/>
    </row>
    <row r="339" spans="1:9" x14ac:dyDescent="0.25">
      <c r="A339" s="21"/>
      <c r="B339" s="22"/>
      <c r="C339" s="21"/>
      <c r="E339" s="21"/>
    </row>
    <row r="340" spans="1:9" x14ac:dyDescent="0.25">
      <c r="A340" s="21"/>
      <c r="B340" s="22"/>
      <c r="C340" s="21"/>
      <c r="E340" s="21"/>
    </row>
    <row r="341" spans="1:9" x14ac:dyDescent="0.25">
      <c r="A341" s="21"/>
      <c r="B341" s="22" t="s">
        <v>367</v>
      </c>
      <c r="C341" s="21"/>
      <c r="E341" s="21"/>
    </row>
  </sheetData>
  <autoFilter ref="A3:O3"/>
  <mergeCells count="388">
    <mergeCell ref="L260:L263"/>
    <mergeCell ref="L256:L259"/>
    <mergeCell ref="L240:L243"/>
    <mergeCell ref="L244:L247"/>
    <mergeCell ref="L272:L275"/>
    <mergeCell ref="N256:N259"/>
    <mergeCell ref="N244:N247"/>
    <mergeCell ref="N248:N251"/>
    <mergeCell ref="N268:N271"/>
    <mergeCell ref="L296:L299"/>
    <mergeCell ref="L288:L291"/>
    <mergeCell ref="L284:L287"/>
    <mergeCell ref="N280:N283"/>
    <mergeCell ref="N228:N231"/>
    <mergeCell ref="N240:N243"/>
    <mergeCell ref="L220:L223"/>
    <mergeCell ref="L224:L227"/>
    <mergeCell ref="N220:N223"/>
    <mergeCell ref="L264:L267"/>
    <mergeCell ref="N292:N295"/>
    <mergeCell ref="N288:N291"/>
    <mergeCell ref="L228:L231"/>
    <mergeCell ref="N252:N255"/>
    <mergeCell ref="N236:N239"/>
    <mergeCell ref="N232:N235"/>
    <mergeCell ref="N276:N279"/>
    <mergeCell ref="N272:N275"/>
    <mergeCell ref="L232:L235"/>
    <mergeCell ref="L236:L239"/>
    <mergeCell ref="L280:L283"/>
    <mergeCell ref="L268:L271"/>
    <mergeCell ref="L248:L251"/>
    <mergeCell ref="L276:L279"/>
    <mergeCell ref="N224:N227"/>
    <mergeCell ref="N324:N332"/>
    <mergeCell ref="L316:L319"/>
    <mergeCell ref="L324:L327"/>
    <mergeCell ref="L312:L315"/>
    <mergeCell ref="L320:L323"/>
    <mergeCell ref="N320:N323"/>
    <mergeCell ref="N312:N315"/>
    <mergeCell ref="N316:N319"/>
    <mergeCell ref="L252:L255"/>
    <mergeCell ref="N300:N303"/>
    <mergeCell ref="N304:N307"/>
    <mergeCell ref="L308:L311"/>
    <mergeCell ref="L304:L307"/>
    <mergeCell ref="N308:N311"/>
    <mergeCell ref="M216:M331"/>
    <mergeCell ref="N260:N263"/>
    <mergeCell ref="L292:L295"/>
    <mergeCell ref="N284:N287"/>
    <mergeCell ref="L216:L219"/>
    <mergeCell ref="N296:N299"/>
    <mergeCell ref="N216:N219"/>
    <mergeCell ref="N264:N267"/>
    <mergeCell ref="L300:L303"/>
    <mergeCell ref="L328:L331"/>
    <mergeCell ref="C328:C331"/>
    <mergeCell ref="C308:C311"/>
    <mergeCell ref="D328:D331"/>
    <mergeCell ref="C320:C323"/>
    <mergeCell ref="D316:D319"/>
    <mergeCell ref="D300:D303"/>
    <mergeCell ref="C300:C303"/>
    <mergeCell ref="K328:K330"/>
    <mergeCell ref="D320:D323"/>
    <mergeCell ref="D312:D315"/>
    <mergeCell ref="C324:C327"/>
    <mergeCell ref="D324:D327"/>
    <mergeCell ref="K308:K310"/>
    <mergeCell ref="K312:K314"/>
    <mergeCell ref="K324:K326"/>
    <mergeCell ref="C312:C315"/>
    <mergeCell ref="C316:C319"/>
    <mergeCell ref="K276:K278"/>
    <mergeCell ref="C280:C283"/>
    <mergeCell ref="C288:C291"/>
    <mergeCell ref="K284:K286"/>
    <mergeCell ref="K280:K282"/>
    <mergeCell ref="D284:D287"/>
    <mergeCell ref="D276:D279"/>
    <mergeCell ref="K292:K294"/>
    <mergeCell ref="K320:K322"/>
    <mergeCell ref="K316:K318"/>
    <mergeCell ref="D296:D299"/>
    <mergeCell ref="D308:D311"/>
    <mergeCell ref="K296:K298"/>
    <mergeCell ref="C284:C287"/>
    <mergeCell ref="K304:K306"/>
    <mergeCell ref="D304:D307"/>
    <mergeCell ref="C296:C299"/>
    <mergeCell ref="C304:C307"/>
    <mergeCell ref="K300:K302"/>
    <mergeCell ref="D292:D295"/>
    <mergeCell ref="D288:D291"/>
    <mergeCell ref="K288:K290"/>
    <mergeCell ref="K264:K266"/>
    <mergeCell ref="K260:K262"/>
    <mergeCell ref="K268:K270"/>
    <mergeCell ref="K272:K274"/>
    <mergeCell ref="D272:D275"/>
    <mergeCell ref="K244:K246"/>
    <mergeCell ref="K256:K258"/>
    <mergeCell ref="K252:K254"/>
    <mergeCell ref="D252:D255"/>
    <mergeCell ref="K248:K250"/>
    <mergeCell ref="D268:D271"/>
    <mergeCell ref="C264:C267"/>
    <mergeCell ref="C292:C295"/>
    <mergeCell ref="B288:B291"/>
    <mergeCell ref="C252:C255"/>
    <mergeCell ref="C260:C263"/>
    <mergeCell ref="C240:C243"/>
    <mergeCell ref="D240:D243"/>
    <mergeCell ref="C256:C259"/>
    <mergeCell ref="D260:D263"/>
    <mergeCell ref="B256:B259"/>
    <mergeCell ref="B260:B263"/>
    <mergeCell ref="B272:B275"/>
    <mergeCell ref="D264:D267"/>
    <mergeCell ref="D256:D259"/>
    <mergeCell ref="C248:C251"/>
    <mergeCell ref="C244:C247"/>
    <mergeCell ref="D280:D283"/>
    <mergeCell ref="C268:C271"/>
    <mergeCell ref="B292:B295"/>
    <mergeCell ref="B244:B247"/>
    <mergeCell ref="C276:C279"/>
    <mergeCell ref="C272:C275"/>
    <mergeCell ref="A216:A331"/>
    <mergeCell ref="B264:B267"/>
    <mergeCell ref="B268:B271"/>
    <mergeCell ref="B304:B307"/>
    <mergeCell ref="B284:B287"/>
    <mergeCell ref="B216:B219"/>
    <mergeCell ref="B220:B223"/>
    <mergeCell ref="B228:B231"/>
    <mergeCell ref="B224:B227"/>
    <mergeCell ref="B324:B327"/>
    <mergeCell ref="B320:B323"/>
    <mergeCell ref="B232:B235"/>
    <mergeCell ref="B316:B319"/>
    <mergeCell ref="B312:B315"/>
    <mergeCell ref="B280:B283"/>
    <mergeCell ref="B276:B279"/>
    <mergeCell ref="B308:B311"/>
    <mergeCell ref="B252:B255"/>
    <mergeCell ref="B300:B303"/>
    <mergeCell ref="B296:B299"/>
    <mergeCell ref="K228:K230"/>
    <mergeCell ref="D228:D231"/>
    <mergeCell ref="K220:K222"/>
    <mergeCell ref="K224:K226"/>
    <mergeCell ref="K212:K214"/>
    <mergeCell ref="B240:B243"/>
    <mergeCell ref="B248:B251"/>
    <mergeCell ref="D244:D247"/>
    <mergeCell ref="D248:D251"/>
    <mergeCell ref="C232:C235"/>
    <mergeCell ref="K236:K238"/>
    <mergeCell ref="K240:K242"/>
    <mergeCell ref="C224:C227"/>
    <mergeCell ref="D236:D239"/>
    <mergeCell ref="K232:K234"/>
    <mergeCell ref="C228:C231"/>
    <mergeCell ref="D232:D235"/>
    <mergeCell ref="C236:C239"/>
    <mergeCell ref="B236:B239"/>
    <mergeCell ref="K176:K178"/>
    <mergeCell ref="C220:C223"/>
    <mergeCell ref="D224:D227"/>
    <mergeCell ref="C188:C191"/>
    <mergeCell ref="D220:D223"/>
    <mergeCell ref="C208:C211"/>
    <mergeCell ref="C216:C219"/>
    <mergeCell ref="C200:C203"/>
    <mergeCell ref="C212:C215"/>
    <mergeCell ref="D192:D195"/>
    <mergeCell ref="K208:K210"/>
    <mergeCell ref="K180:K182"/>
    <mergeCell ref="K200:K202"/>
    <mergeCell ref="D200:D203"/>
    <mergeCell ref="D204:D207"/>
    <mergeCell ref="D184:D187"/>
    <mergeCell ref="D208:D211"/>
    <mergeCell ref="K216:K218"/>
    <mergeCell ref="D212:D215"/>
    <mergeCell ref="D216:D219"/>
    <mergeCell ref="A1:N1"/>
    <mergeCell ref="A4:A215"/>
    <mergeCell ref="C4:C7"/>
    <mergeCell ref="D4:D7"/>
    <mergeCell ref="K4:K6"/>
    <mergeCell ref="K188:K190"/>
    <mergeCell ref="C204:C207"/>
    <mergeCell ref="K204:K206"/>
    <mergeCell ref="K196:K198"/>
    <mergeCell ref="K192:K194"/>
    <mergeCell ref="C184:C187"/>
    <mergeCell ref="D196:D199"/>
    <mergeCell ref="C196:C199"/>
    <mergeCell ref="C192:C195"/>
    <mergeCell ref="K184:K186"/>
    <mergeCell ref="D176:D179"/>
    <mergeCell ref="C172:C175"/>
    <mergeCell ref="D144:D147"/>
    <mergeCell ref="D188:D191"/>
    <mergeCell ref="C180:C183"/>
    <mergeCell ref="D172:D175"/>
    <mergeCell ref="C168:C171"/>
    <mergeCell ref="C176:C179"/>
    <mergeCell ref="D180:D183"/>
    <mergeCell ref="D168:D171"/>
    <mergeCell ref="C152:C155"/>
    <mergeCell ref="D152:D155"/>
    <mergeCell ref="D156:D159"/>
    <mergeCell ref="D160:D163"/>
    <mergeCell ref="C148:C151"/>
    <mergeCell ref="C156:C159"/>
    <mergeCell ref="C164:C167"/>
    <mergeCell ref="C160:C163"/>
    <mergeCell ref="C144:C147"/>
    <mergeCell ref="C140:C143"/>
    <mergeCell ref="D140:D143"/>
    <mergeCell ref="C136:C139"/>
    <mergeCell ref="D164:D167"/>
    <mergeCell ref="D136:D139"/>
    <mergeCell ref="C92:C95"/>
    <mergeCell ref="C84:C87"/>
    <mergeCell ref="C88:C91"/>
    <mergeCell ref="C96:C99"/>
    <mergeCell ref="D132:D135"/>
    <mergeCell ref="D148:D151"/>
    <mergeCell ref="D88:D91"/>
    <mergeCell ref="D92:D95"/>
    <mergeCell ref="C132:C135"/>
    <mergeCell ref="C128:C131"/>
    <mergeCell ref="D128:D131"/>
    <mergeCell ref="D108:D111"/>
    <mergeCell ref="C112:C115"/>
    <mergeCell ref="C108:C111"/>
    <mergeCell ref="C120:C123"/>
    <mergeCell ref="D120:D123"/>
    <mergeCell ref="D124:D127"/>
    <mergeCell ref="C124:C127"/>
    <mergeCell ref="C24:C27"/>
    <mergeCell ref="C20:C23"/>
    <mergeCell ref="D24:D27"/>
    <mergeCell ref="D20:D23"/>
    <mergeCell ref="C76:C79"/>
    <mergeCell ref="C80:C83"/>
    <mergeCell ref="C72:C75"/>
    <mergeCell ref="C68:C71"/>
    <mergeCell ref="D68:D71"/>
    <mergeCell ref="D40:D43"/>
    <mergeCell ref="D76:D79"/>
    <mergeCell ref="D72:D75"/>
    <mergeCell ref="D84:D87"/>
    <mergeCell ref="D80:D83"/>
    <mergeCell ref="K64:K66"/>
    <mergeCell ref="K48:K50"/>
    <mergeCell ref="D60:D63"/>
    <mergeCell ref="C116:C119"/>
    <mergeCell ref="D116:D119"/>
    <mergeCell ref="D96:D99"/>
    <mergeCell ref="D100:D103"/>
    <mergeCell ref="D104:D107"/>
    <mergeCell ref="C100:C103"/>
    <mergeCell ref="C104:C107"/>
    <mergeCell ref="D112:D115"/>
    <mergeCell ref="D8:D11"/>
    <mergeCell ref="D64:D67"/>
    <mergeCell ref="C64:C67"/>
    <mergeCell ref="C8:C11"/>
    <mergeCell ref="C12:C15"/>
    <mergeCell ref="D12:D15"/>
    <mergeCell ref="D56:D59"/>
    <mergeCell ref="C36:C39"/>
    <mergeCell ref="C60:C63"/>
    <mergeCell ref="C52:C55"/>
    <mergeCell ref="D28:D31"/>
    <mergeCell ref="C32:C35"/>
    <mergeCell ref="C56:C59"/>
    <mergeCell ref="D52:D55"/>
    <mergeCell ref="D32:D35"/>
    <mergeCell ref="C28:C31"/>
    <mergeCell ref="C48:C51"/>
    <mergeCell ref="D48:D51"/>
    <mergeCell ref="D44:D47"/>
    <mergeCell ref="C44:C47"/>
    <mergeCell ref="D36:D39"/>
    <mergeCell ref="C40:C43"/>
    <mergeCell ref="C16:C19"/>
    <mergeCell ref="D16:D19"/>
    <mergeCell ref="K132:K134"/>
    <mergeCell ref="K124:K126"/>
    <mergeCell ref="K136:K138"/>
    <mergeCell ref="K140:K142"/>
    <mergeCell ref="K28:K30"/>
    <mergeCell ref="K56:K58"/>
    <mergeCell ref="K100:K102"/>
    <mergeCell ref="K40:K42"/>
    <mergeCell ref="K76:K78"/>
    <mergeCell ref="K116:K118"/>
    <mergeCell ref="K96:K98"/>
    <mergeCell ref="K128:K130"/>
    <mergeCell ref="K92:K94"/>
    <mergeCell ref="K120:K122"/>
    <mergeCell ref="K68:K70"/>
    <mergeCell ref="K108:K110"/>
    <mergeCell ref="K112:K114"/>
    <mergeCell ref="K104:K106"/>
    <mergeCell ref="K88:K90"/>
    <mergeCell ref="K80:K82"/>
    <mergeCell ref="K36:K38"/>
    <mergeCell ref="M4:M215"/>
    <mergeCell ref="L16:L19"/>
    <mergeCell ref="L36:L39"/>
    <mergeCell ref="L8:L11"/>
    <mergeCell ref="L84:L87"/>
    <mergeCell ref="L12:L15"/>
    <mergeCell ref="L88:L91"/>
    <mergeCell ref="L28:L31"/>
    <mergeCell ref="L144:L147"/>
    <mergeCell ref="L44:L47"/>
    <mergeCell ref="L124:L127"/>
    <mergeCell ref="L120:L123"/>
    <mergeCell ref="L128:L131"/>
    <mergeCell ref="L136:L139"/>
    <mergeCell ref="L104:L107"/>
    <mergeCell ref="L132:L135"/>
    <mergeCell ref="L112:L115"/>
    <mergeCell ref="L108:L111"/>
    <mergeCell ref="L116:L119"/>
    <mergeCell ref="L96:L99"/>
    <mergeCell ref="L100:L103"/>
    <mergeCell ref="L160:L163"/>
    <mergeCell ref="L80:L83"/>
    <mergeCell ref="L200:L203"/>
    <mergeCell ref="K8:K10"/>
    <mergeCell ref="K16:K18"/>
    <mergeCell ref="K20:K22"/>
    <mergeCell ref="K60:K62"/>
    <mergeCell ref="K44:K46"/>
    <mergeCell ref="K52:K54"/>
    <mergeCell ref="L72:L75"/>
    <mergeCell ref="K32:K34"/>
    <mergeCell ref="K72:K74"/>
    <mergeCell ref="L68:L71"/>
    <mergeCell ref="L56:L59"/>
    <mergeCell ref="L40:L43"/>
    <mergeCell ref="L52:L55"/>
    <mergeCell ref="K24:K26"/>
    <mergeCell ref="K12:K14"/>
    <mergeCell ref="K172:K174"/>
    <mergeCell ref="K164:K166"/>
    <mergeCell ref="K160:K162"/>
    <mergeCell ref="K148:K150"/>
    <mergeCell ref="K152:K154"/>
    <mergeCell ref="K168:K170"/>
    <mergeCell ref="N4:N215"/>
    <mergeCell ref="L4:L7"/>
    <mergeCell ref="L32:L35"/>
    <mergeCell ref="L20:L23"/>
    <mergeCell ref="L24:L27"/>
    <mergeCell ref="L48:L51"/>
    <mergeCell ref="L148:L151"/>
    <mergeCell ref="L208:L211"/>
    <mergeCell ref="L204:L207"/>
    <mergeCell ref="L64:L67"/>
    <mergeCell ref="L76:L79"/>
    <mergeCell ref="L140:L143"/>
    <mergeCell ref="L152:L155"/>
    <mergeCell ref="L92:L95"/>
    <mergeCell ref="L60:L63"/>
    <mergeCell ref="K156:K158"/>
    <mergeCell ref="K144:K146"/>
    <mergeCell ref="K84:K86"/>
    <mergeCell ref="L184:L187"/>
    <mergeCell ref="L192:L195"/>
    <mergeCell ref="L156:L159"/>
    <mergeCell ref="L168:L171"/>
    <mergeCell ref="L196:L199"/>
    <mergeCell ref="L176:L179"/>
    <mergeCell ref="L164:L167"/>
    <mergeCell ref="L172:L175"/>
    <mergeCell ref="L188:L191"/>
  </mergeCells>
  <phoneticPr fontId="0" type="noConversion"/>
  <pageMargins left="0.7" right="0.7" top="0.75" bottom="0.75" header="0.3" footer="0.3"/>
  <pageSetup paperSize="9" scale="26" orientation="portrait" r:id="rId1"/>
  <rowBreaks count="1" manualBreakCount="1">
    <brk id="287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P328"/>
  <sheetViews>
    <sheetView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23.28515625" style="17" customWidth="1"/>
    <col min="2" max="2" width="34.28515625" style="19" customWidth="1"/>
    <col min="3" max="3" width="48.8554687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6.140625" style="300" customWidth="1"/>
    <col min="9" max="9" width="15.42578125" style="300" customWidth="1"/>
    <col min="10" max="10" width="14" style="300" customWidth="1"/>
    <col min="11" max="11" width="14.28515625" style="300" customWidth="1"/>
    <col min="12" max="12" width="15.5703125" style="17" customWidth="1"/>
    <col min="13" max="13" width="14.5703125" style="17" customWidth="1"/>
    <col min="14" max="14" width="14.710937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7" t="s">
        <v>377</v>
      </c>
      <c r="I2" s="37" t="s">
        <v>378</v>
      </c>
      <c r="J2" s="37" t="s">
        <v>129</v>
      </c>
      <c r="K2" s="37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38" t="s">
        <v>262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258</v>
      </c>
      <c r="G4" s="7" t="s">
        <v>140</v>
      </c>
      <c r="H4" s="38">
        <v>0</v>
      </c>
      <c r="I4" s="38">
        <v>0</v>
      </c>
      <c r="J4" s="51" t="e">
        <f t="shared" ref="J4:J67" si="0">IF(I4/H4*100&gt;100,100,I4/H4*100)</f>
        <v>#DIV/0!</v>
      </c>
      <c r="K4" s="428" t="e">
        <f>(J4+J5+J6)/3</f>
        <v>#DIV/0!</v>
      </c>
      <c r="L4" s="431" t="e">
        <f>(K4+K7)/2</f>
        <v>#DIV/0!</v>
      </c>
      <c r="M4" s="438" t="s">
        <v>141</v>
      </c>
      <c r="N4" s="434"/>
      <c r="P4" s="23">
        <f>H7+H11+H15+H19+H23+H27+H31+H35+H39+H43+H47</f>
        <v>236.55555555555557</v>
      </c>
    </row>
    <row r="5" spans="1:16" ht="81.75" hidden="1" customHeight="1" x14ac:dyDescent="0.25">
      <c r="A5" s="439"/>
      <c r="B5" s="248"/>
      <c r="C5" s="423"/>
      <c r="D5" s="425"/>
      <c r="E5" s="5" t="s">
        <v>138</v>
      </c>
      <c r="F5" s="6" t="s">
        <v>211</v>
      </c>
      <c r="G5" s="7" t="s">
        <v>140</v>
      </c>
      <c r="H5" s="38">
        <v>0</v>
      </c>
      <c r="I5" s="38">
        <v>0</v>
      </c>
      <c r="J5" s="51" t="e">
        <f t="shared" si="0"/>
        <v>#DIV/0!</v>
      </c>
      <c r="K5" s="432"/>
      <c r="L5" s="444"/>
      <c r="M5" s="439"/>
      <c r="N5" s="435"/>
      <c r="P5" s="23">
        <f>H51+H55+H59+H63+H67+H71+H75+H79+H83+H87+H91+H95</f>
        <v>285.88888888888886</v>
      </c>
    </row>
    <row r="6" spans="1:16" ht="81.75" hidden="1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>
        <v>0</v>
      </c>
      <c r="I6" s="38">
        <v>0</v>
      </c>
      <c r="J6" s="51" t="e">
        <f t="shared" si="0"/>
        <v>#DIV/0!</v>
      </c>
      <c r="K6" s="433"/>
      <c r="L6" s="444"/>
      <c r="M6" s="439"/>
      <c r="N6" s="435"/>
      <c r="P6" s="23">
        <f>H103+H107+H111+H115+H119+H123+H127+H131+H135+H139+H143+H147</f>
        <v>106.44444444444444</v>
      </c>
    </row>
    <row r="7" spans="1:16" ht="31.5" hidden="1" customHeight="1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11">
        <v>0</v>
      </c>
      <c r="I7" s="11">
        <v>0</v>
      </c>
      <c r="J7" s="51" t="e">
        <f t="shared" si="0"/>
        <v>#DIV/0!</v>
      </c>
      <c r="K7" s="51" t="e">
        <f>J7</f>
        <v>#DIV/0!</v>
      </c>
      <c r="L7" s="445"/>
      <c r="M7" s="439"/>
      <c r="N7" s="435"/>
      <c r="P7" s="23">
        <f>H151+H155+H159+H163+H167+H171+H175+H179+H183+H187+H191+H195+H199+H203+H207+H211</f>
        <v>17410.5</v>
      </c>
    </row>
    <row r="8" spans="1:16" ht="81.75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38">
        <v>100</v>
      </c>
      <c r="I8" s="38">
        <v>100</v>
      </c>
      <c r="J8" s="51">
        <f>IF(I8/H8*100&gt;100,100,I8/H8*100)</f>
        <v>100</v>
      </c>
      <c r="K8" s="428">
        <f>(J8+J9+J10)/3</f>
        <v>100</v>
      </c>
      <c r="L8" s="431">
        <f>(K8+K11)/2</f>
        <v>99.673202614379079</v>
      </c>
      <c r="M8" s="439"/>
      <c r="N8" s="435"/>
    </row>
    <row r="9" spans="1:16" ht="81.75" customHeight="1" x14ac:dyDescent="0.25">
      <c r="A9" s="439"/>
      <c r="B9" s="239"/>
      <c r="C9" s="423"/>
      <c r="D9" s="425"/>
      <c r="E9" s="5" t="s">
        <v>138</v>
      </c>
      <c r="F9" s="6" t="s">
        <v>142</v>
      </c>
      <c r="G9" s="7" t="s">
        <v>140</v>
      </c>
      <c r="H9" s="38">
        <v>90</v>
      </c>
      <c r="I9" s="38">
        <v>90</v>
      </c>
      <c r="J9" s="51">
        <f t="shared" si="0"/>
        <v>100</v>
      </c>
      <c r="K9" s="432"/>
      <c r="L9" s="444"/>
      <c r="M9" s="439"/>
      <c r="N9" s="435"/>
    </row>
    <row r="10" spans="1:16" ht="81.75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100</v>
      </c>
      <c r="I10" s="38">
        <v>100</v>
      </c>
      <c r="J10" s="51">
        <f t="shared" si="0"/>
        <v>100</v>
      </c>
      <c r="K10" s="433"/>
      <c r="L10" s="444"/>
      <c r="M10" s="439"/>
      <c r="N10" s="435"/>
    </row>
    <row r="11" spans="1:16" ht="31.5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11">
        <v>170</v>
      </c>
      <c r="I11" s="11">
        <v>168.88888888888889</v>
      </c>
      <c r="J11" s="51">
        <f t="shared" si="0"/>
        <v>99.346405228758172</v>
      </c>
      <c r="K11" s="51">
        <f>J11</f>
        <v>99.346405228758172</v>
      </c>
      <c r="L11" s="445"/>
      <c r="M11" s="439"/>
      <c r="N11" s="435"/>
    </row>
    <row r="12" spans="1:16" ht="81.75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38">
        <v>100</v>
      </c>
      <c r="I12" s="38">
        <v>100</v>
      </c>
      <c r="J12" s="51">
        <f>IF(I12/H12*100&gt;100,100,I12/H12*100)</f>
        <v>100</v>
      </c>
      <c r="K12" s="428">
        <f>(J12+J13)/2</f>
        <v>97.083333333333343</v>
      </c>
      <c r="L12" s="431">
        <f>(K12+K15)/2</f>
        <v>98.179347826086953</v>
      </c>
      <c r="M12" s="439"/>
      <c r="N12" s="435"/>
    </row>
    <row r="13" spans="1:16" ht="81.75" customHeight="1" x14ac:dyDescent="0.25">
      <c r="A13" s="439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38">
        <v>90</v>
      </c>
      <c r="I13" s="38">
        <v>84.75</v>
      </c>
      <c r="J13" s="51">
        <f>IF(I13/H13*100&gt;100,100,I13/H13*100)</f>
        <v>94.166666666666671</v>
      </c>
      <c r="K13" s="432"/>
      <c r="L13" s="444"/>
      <c r="M13" s="439"/>
      <c r="N13" s="435"/>
    </row>
    <row r="14" spans="1:16" ht="81.75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/>
      <c r="I14" s="38"/>
      <c r="J14" s="51"/>
      <c r="K14" s="433"/>
      <c r="L14" s="444"/>
      <c r="M14" s="439"/>
      <c r="N14" s="435"/>
    </row>
    <row r="15" spans="1:16" ht="31.5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11">
        <v>61.333333333333336</v>
      </c>
      <c r="I15" s="11">
        <v>60.888888888888886</v>
      </c>
      <c r="J15" s="51">
        <f t="shared" si="0"/>
        <v>99.275362318840564</v>
      </c>
      <c r="K15" s="51">
        <f>J15</f>
        <v>99.275362318840564</v>
      </c>
      <c r="L15" s="445"/>
      <c r="M15" s="439"/>
      <c r="N15" s="435"/>
    </row>
    <row r="16" spans="1:16" ht="81.75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258</v>
      </c>
      <c r="G16" s="7" t="s">
        <v>140</v>
      </c>
      <c r="H16" s="38">
        <v>100</v>
      </c>
      <c r="I16" s="38">
        <v>100</v>
      </c>
      <c r="J16" s="51">
        <f t="shared" si="0"/>
        <v>100</v>
      </c>
      <c r="K16" s="428">
        <f>(J16+J17)/2</f>
        <v>96.294444444444451</v>
      </c>
      <c r="L16" s="431">
        <f>(K16+K19)/2</f>
        <v>98.147222222222226</v>
      </c>
      <c r="M16" s="439"/>
      <c r="N16" s="435"/>
    </row>
    <row r="17" spans="1:14" ht="81.75" customHeight="1" x14ac:dyDescent="0.25">
      <c r="A17" s="439"/>
      <c r="B17" s="239"/>
      <c r="C17" s="423"/>
      <c r="D17" s="425"/>
      <c r="E17" s="5" t="s">
        <v>138</v>
      </c>
      <c r="F17" s="6" t="s">
        <v>211</v>
      </c>
      <c r="G17" s="7" t="s">
        <v>140</v>
      </c>
      <c r="H17" s="38">
        <v>90</v>
      </c>
      <c r="I17" s="38">
        <v>83.33</v>
      </c>
      <c r="J17" s="51">
        <f t="shared" si="0"/>
        <v>92.588888888888889</v>
      </c>
      <c r="K17" s="432"/>
      <c r="L17" s="444"/>
      <c r="M17" s="439"/>
      <c r="N17" s="435"/>
    </row>
    <row r="18" spans="1:14" ht="81.75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/>
      <c r="I18" s="38"/>
      <c r="J18" s="51"/>
      <c r="K18" s="433"/>
      <c r="L18" s="444"/>
      <c r="M18" s="439"/>
      <c r="N18" s="435"/>
    </row>
    <row r="19" spans="1:14" ht="31.5" customHeight="1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11">
        <v>0.44444444444444442</v>
      </c>
      <c r="I19" s="11">
        <v>0.44444444444444442</v>
      </c>
      <c r="J19" s="51">
        <f t="shared" si="0"/>
        <v>100</v>
      </c>
      <c r="K19" s="51">
        <f>J19</f>
        <v>100</v>
      </c>
      <c r="L19" s="445"/>
      <c r="M19" s="439"/>
      <c r="N19" s="435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258</v>
      </c>
      <c r="G20" s="7" t="s">
        <v>140</v>
      </c>
      <c r="H20" s="38">
        <v>0</v>
      </c>
      <c r="I20" s="38">
        <v>0</v>
      </c>
      <c r="J20" s="51" t="e">
        <f t="shared" si="0"/>
        <v>#DIV/0!</v>
      </c>
      <c r="K20" s="428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211</v>
      </c>
      <c r="G21" s="7" t="s">
        <v>140</v>
      </c>
      <c r="H21" s="38">
        <v>0</v>
      </c>
      <c r="I21" s="38">
        <v>0</v>
      </c>
      <c r="J21" s="51" t="e">
        <f t="shared" si="0"/>
        <v>#DIV/0!</v>
      </c>
      <c r="K21" s="432"/>
      <c r="L21" s="444"/>
      <c r="M21" s="439"/>
      <c r="N21" s="435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51" t="e">
        <f t="shared" si="0"/>
        <v>#DIV/0!</v>
      </c>
      <c r="K22" s="433"/>
      <c r="L22" s="444"/>
      <c r="M22" s="439"/>
      <c r="N22" s="435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11">
        <v>0</v>
      </c>
      <c r="I23" s="11">
        <v>0</v>
      </c>
      <c r="J23" s="51" t="e">
        <f t="shared" si="0"/>
        <v>#DIV/0!</v>
      </c>
      <c r="K23" s="51" t="e">
        <f>J23</f>
        <v>#DIV/0!</v>
      </c>
      <c r="L23" s="445"/>
      <c r="M23" s="439"/>
      <c r="N23" s="435"/>
    </row>
    <row r="24" spans="1:14" ht="63" hidden="1" customHeight="1" x14ac:dyDescent="0.25">
      <c r="A24" s="439"/>
      <c r="B24" s="12" t="s">
        <v>154</v>
      </c>
      <c r="C24" s="423" t="s">
        <v>155</v>
      </c>
      <c r="D24" s="247"/>
      <c r="E24" s="5" t="s">
        <v>138</v>
      </c>
      <c r="F24" s="6" t="s">
        <v>258</v>
      </c>
      <c r="G24" s="7" t="s">
        <v>140</v>
      </c>
      <c r="H24" s="38">
        <v>0</v>
      </c>
      <c r="I24" s="38">
        <v>0</v>
      </c>
      <c r="J24" s="51">
        <v>0</v>
      </c>
      <c r="K24" s="428">
        <f>(J24+J25+J26)/3</f>
        <v>0</v>
      </c>
      <c r="L24" s="431">
        <f>(K24+K27)/2</f>
        <v>0</v>
      </c>
      <c r="M24" s="439"/>
      <c r="N24" s="435"/>
    </row>
    <row r="25" spans="1:14" ht="63" hidden="1" customHeight="1" x14ac:dyDescent="0.25">
      <c r="A25" s="439"/>
      <c r="B25" s="239"/>
      <c r="C25" s="423"/>
      <c r="D25" s="247"/>
      <c r="E25" s="5" t="s">
        <v>138</v>
      </c>
      <c r="F25" s="6" t="s">
        <v>211</v>
      </c>
      <c r="G25" s="7" t="s">
        <v>140</v>
      </c>
      <c r="H25" s="38">
        <v>0</v>
      </c>
      <c r="I25" s="38">
        <v>0</v>
      </c>
      <c r="J25" s="51">
        <v>0</v>
      </c>
      <c r="K25" s="432"/>
      <c r="L25" s="444"/>
      <c r="M25" s="439"/>
      <c r="N25" s="435"/>
    </row>
    <row r="26" spans="1:14" ht="110.25" hidden="1" customHeight="1" x14ac:dyDescent="0.25">
      <c r="A26" s="439"/>
      <c r="B26" s="239"/>
      <c r="C26" s="423"/>
      <c r="D26" s="247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51">
        <v>0</v>
      </c>
      <c r="K26" s="433"/>
      <c r="L26" s="444"/>
      <c r="M26" s="439"/>
      <c r="N26" s="435"/>
    </row>
    <row r="27" spans="1:14" ht="42.75" hidden="1" customHeight="1" x14ac:dyDescent="0.25">
      <c r="A27" s="439"/>
      <c r="B27" s="240"/>
      <c r="C27" s="423"/>
      <c r="D27" s="247"/>
      <c r="E27" s="5" t="s">
        <v>144</v>
      </c>
      <c r="F27" s="1" t="s">
        <v>145</v>
      </c>
      <c r="G27" s="7" t="s">
        <v>146</v>
      </c>
      <c r="H27" s="11">
        <v>0</v>
      </c>
      <c r="I27" s="11">
        <v>0</v>
      </c>
      <c r="J27" s="51">
        <v>0</v>
      </c>
      <c r="K27" s="51">
        <f>J27</f>
        <v>0</v>
      </c>
      <c r="L27" s="445"/>
      <c r="M27" s="439"/>
      <c r="N27" s="435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258</v>
      </c>
      <c r="G28" s="7" t="s">
        <v>140</v>
      </c>
      <c r="H28" s="38">
        <v>0</v>
      </c>
      <c r="I28" s="38">
        <v>0</v>
      </c>
      <c r="J28" s="51" t="e">
        <f t="shared" si="0"/>
        <v>#DIV/0!</v>
      </c>
      <c r="K28" s="428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211</v>
      </c>
      <c r="G29" s="7" t="s">
        <v>140</v>
      </c>
      <c r="H29" s="38">
        <v>0</v>
      </c>
      <c r="I29" s="38">
        <v>0</v>
      </c>
      <c r="J29" s="51" t="e">
        <f t="shared" si="0"/>
        <v>#DIV/0!</v>
      </c>
      <c r="K29" s="432"/>
      <c r="L29" s="444"/>
      <c r="M29" s="439"/>
      <c r="N29" s="435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51" t="e">
        <f t="shared" si="0"/>
        <v>#DIV/0!</v>
      </c>
      <c r="K30" s="433"/>
      <c r="L30" s="444"/>
      <c r="M30" s="439"/>
      <c r="N30" s="435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11">
        <v>0</v>
      </c>
      <c r="I31" s="11">
        <v>0</v>
      </c>
      <c r="J31" s="51" t="e">
        <f t="shared" si="0"/>
        <v>#DIV/0!</v>
      </c>
      <c r="K31" s="51" t="e">
        <f>J31</f>
        <v>#DIV/0!</v>
      </c>
      <c r="L31" s="445"/>
      <c r="M31" s="439"/>
      <c r="N31" s="435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258</v>
      </c>
      <c r="G32" s="7" t="s">
        <v>140</v>
      </c>
      <c r="H32" s="38">
        <v>0</v>
      </c>
      <c r="I32" s="38">
        <v>0</v>
      </c>
      <c r="J32" s="51" t="e">
        <f t="shared" si="0"/>
        <v>#DIV/0!</v>
      </c>
      <c r="K32" s="428" t="e">
        <f>(J32+J33+J34)/3</f>
        <v>#DIV/0!</v>
      </c>
      <c r="L32" s="431" t="e">
        <f>(K32+K35)/2</f>
        <v>#DIV/0!</v>
      </c>
      <c r="M32" s="439"/>
      <c r="N32" s="435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211</v>
      </c>
      <c r="G33" s="7" t="s">
        <v>140</v>
      </c>
      <c r="H33" s="38">
        <v>0</v>
      </c>
      <c r="I33" s="38">
        <v>0</v>
      </c>
      <c r="J33" s="51" t="e">
        <f t="shared" si="0"/>
        <v>#DIV/0!</v>
      </c>
      <c r="K33" s="432"/>
      <c r="L33" s="444"/>
      <c r="M33" s="439"/>
      <c r="N33" s="435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>
        <v>0</v>
      </c>
      <c r="I34" s="38">
        <v>0</v>
      </c>
      <c r="J34" s="51" t="e">
        <f t="shared" si="0"/>
        <v>#DIV/0!</v>
      </c>
      <c r="K34" s="433"/>
      <c r="L34" s="444"/>
      <c r="M34" s="439"/>
      <c r="N34" s="435"/>
    </row>
    <row r="35" spans="1:14" ht="31.5" hidden="1" customHeight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11">
        <v>0</v>
      </c>
      <c r="I35" s="11">
        <v>0</v>
      </c>
      <c r="J35" s="51" t="e">
        <f t="shared" si="0"/>
        <v>#DIV/0!</v>
      </c>
      <c r="K35" s="51" t="e">
        <f>J35</f>
        <v>#DIV/0!</v>
      </c>
      <c r="L35" s="445"/>
      <c r="M35" s="439"/>
      <c r="N35" s="435"/>
    </row>
    <row r="36" spans="1:14" ht="81.7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258</v>
      </c>
      <c r="G36" s="7" t="s">
        <v>140</v>
      </c>
      <c r="H36" s="38">
        <v>100</v>
      </c>
      <c r="I36" s="38">
        <v>100</v>
      </c>
      <c r="J36" s="51">
        <f t="shared" si="0"/>
        <v>100</v>
      </c>
      <c r="K36" s="428">
        <f>(J36+J37)/2</f>
        <v>93.75</v>
      </c>
      <c r="L36" s="431">
        <f>(K36+K39)/2</f>
        <v>96.875</v>
      </c>
      <c r="M36" s="439"/>
      <c r="N36" s="435"/>
    </row>
    <row r="37" spans="1:14" ht="81.75" customHeight="1" x14ac:dyDescent="0.25">
      <c r="A37" s="439"/>
      <c r="B37" s="239"/>
      <c r="C37" s="423"/>
      <c r="D37" s="425"/>
      <c r="E37" s="5" t="s">
        <v>138</v>
      </c>
      <c r="F37" s="6" t="s">
        <v>211</v>
      </c>
      <c r="G37" s="7" t="s">
        <v>140</v>
      </c>
      <c r="H37" s="38">
        <v>100</v>
      </c>
      <c r="I37" s="38">
        <v>87.5</v>
      </c>
      <c r="J37" s="51">
        <f t="shared" si="0"/>
        <v>87.5</v>
      </c>
      <c r="K37" s="432"/>
      <c r="L37" s="444"/>
      <c r="M37" s="439"/>
      <c r="N37" s="435"/>
    </row>
    <row r="38" spans="1:14" ht="81.75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/>
      <c r="I38" s="38"/>
      <c r="J38" s="51"/>
      <c r="K38" s="433"/>
      <c r="L38" s="444"/>
      <c r="M38" s="439"/>
      <c r="N38" s="435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11">
        <v>4.2222222222222223</v>
      </c>
      <c r="I39" s="11">
        <v>4.2222222222222223</v>
      </c>
      <c r="J39" s="51">
        <f t="shared" si="0"/>
        <v>100</v>
      </c>
      <c r="K39" s="51">
        <f>J39</f>
        <v>100</v>
      </c>
      <c r="L39" s="445"/>
      <c r="M39" s="439"/>
      <c r="N39" s="435"/>
    </row>
    <row r="40" spans="1:14" ht="81.75" customHeight="1" x14ac:dyDescent="0.25">
      <c r="A40" s="439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258</v>
      </c>
      <c r="G40" s="7" t="s">
        <v>140</v>
      </c>
      <c r="H40" s="38">
        <v>100</v>
      </c>
      <c r="I40" s="38">
        <v>100</v>
      </c>
      <c r="J40" s="51">
        <f t="shared" si="0"/>
        <v>100</v>
      </c>
      <c r="K40" s="428">
        <f>(J40+J41+J42)/3</f>
        <v>100</v>
      </c>
      <c r="L40" s="431">
        <f>(K40+K43)/2</f>
        <v>100</v>
      </c>
      <c r="M40" s="439"/>
      <c r="N40" s="435"/>
    </row>
    <row r="41" spans="1:14" ht="81.75" customHeight="1" x14ac:dyDescent="0.25">
      <c r="A41" s="439"/>
      <c r="B41" s="239"/>
      <c r="C41" s="423"/>
      <c r="D41" s="425"/>
      <c r="E41" s="5" t="s">
        <v>138</v>
      </c>
      <c r="F41" s="6" t="s">
        <v>211</v>
      </c>
      <c r="G41" s="7" t="s">
        <v>140</v>
      </c>
      <c r="H41" s="38">
        <v>100</v>
      </c>
      <c r="I41" s="38">
        <v>100</v>
      </c>
      <c r="J41" s="51">
        <f t="shared" si="0"/>
        <v>100</v>
      </c>
      <c r="K41" s="432"/>
      <c r="L41" s="444"/>
      <c r="M41" s="439"/>
      <c r="N41" s="435"/>
    </row>
    <row r="42" spans="1:14" ht="81.75" customHeight="1" x14ac:dyDescent="0.25">
      <c r="A42" s="439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38">
        <v>100</v>
      </c>
      <c r="I42" s="38">
        <v>100</v>
      </c>
      <c r="J42" s="51">
        <f t="shared" si="0"/>
        <v>100</v>
      </c>
      <c r="K42" s="433"/>
      <c r="L42" s="444"/>
      <c r="M42" s="439"/>
      <c r="N42" s="435"/>
    </row>
    <row r="43" spans="1:14" ht="31.5" customHeight="1" x14ac:dyDescent="0.25">
      <c r="A43" s="439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11">
        <v>0.55555555555555558</v>
      </c>
      <c r="I43" s="11">
        <v>0.55555555555555558</v>
      </c>
      <c r="J43" s="51">
        <f t="shared" si="0"/>
        <v>100</v>
      </c>
      <c r="K43" s="51">
        <f>J43</f>
        <v>100</v>
      </c>
      <c r="L43" s="445"/>
      <c r="M43" s="439"/>
      <c r="N43" s="435"/>
    </row>
    <row r="44" spans="1:14" ht="81.75" hidden="1" customHeight="1" x14ac:dyDescent="0.25">
      <c r="A44" s="439"/>
      <c r="B44" s="12" t="s">
        <v>260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38">
        <v>0</v>
      </c>
      <c r="I44" s="38">
        <v>0</v>
      </c>
      <c r="J44" s="51" t="e">
        <f t="shared" si="0"/>
        <v>#DIV/0!</v>
      </c>
      <c r="K44" s="428" t="e">
        <f>(J44+J45+J46)/2</f>
        <v>#DIV/0!</v>
      </c>
      <c r="L44" s="431" t="e">
        <f>(K44+K47)/2</f>
        <v>#DIV/0!</v>
      </c>
      <c r="M44" s="439"/>
      <c r="N44" s="435"/>
    </row>
    <row r="45" spans="1:14" ht="81.75" hidden="1" customHeight="1" x14ac:dyDescent="0.25">
      <c r="A45" s="439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38">
        <v>0</v>
      </c>
      <c r="I45" s="38">
        <v>0</v>
      </c>
      <c r="J45" s="51" t="e">
        <f t="shared" si="0"/>
        <v>#DIV/0!</v>
      </c>
      <c r="K45" s="432"/>
      <c r="L45" s="444"/>
      <c r="M45" s="439"/>
      <c r="N45" s="435"/>
    </row>
    <row r="46" spans="1:14" ht="81.75" hidden="1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>
        <v>0</v>
      </c>
      <c r="I46" s="38">
        <v>0</v>
      </c>
      <c r="J46" s="51">
        <v>0</v>
      </c>
      <c r="K46" s="433"/>
      <c r="L46" s="444"/>
      <c r="M46" s="439"/>
      <c r="N46" s="435"/>
    </row>
    <row r="47" spans="1:14" ht="31.5" hidden="1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11">
        <v>0</v>
      </c>
      <c r="I47" s="11">
        <v>0</v>
      </c>
      <c r="J47" s="51" t="e">
        <f t="shared" si="0"/>
        <v>#DIV/0!</v>
      </c>
      <c r="K47" s="51" t="e">
        <f>J47</f>
        <v>#DIV/0!</v>
      </c>
      <c r="L47" s="445"/>
      <c r="M47" s="439"/>
      <c r="N47" s="435"/>
    </row>
    <row r="48" spans="1:14" ht="81.75" hidden="1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38">
        <v>0</v>
      </c>
      <c r="I48" s="38">
        <v>0</v>
      </c>
      <c r="J48" s="51" t="e">
        <f t="shared" si="0"/>
        <v>#DIV/0!</v>
      </c>
      <c r="K48" s="428" t="e">
        <f>(J48+J49+J50)/3</f>
        <v>#DIV/0!</v>
      </c>
      <c r="L48" s="431" t="e">
        <f>(K48+K51)/2</f>
        <v>#DIV/0!</v>
      </c>
      <c r="M48" s="439"/>
      <c r="N48" s="435"/>
    </row>
    <row r="49" spans="1:14" ht="81.75" hidden="1" customHeight="1" x14ac:dyDescent="0.25">
      <c r="A49" s="439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38">
        <v>0</v>
      </c>
      <c r="I49" s="38">
        <v>0</v>
      </c>
      <c r="J49" s="51" t="e">
        <f t="shared" si="0"/>
        <v>#DIV/0!</v>
      </c>
      <c r="K49" s="432"/>
      <c r="L49" s="444"/>
      <c r="M49" s="439"/>
      <c r="N49" s="435"/>
    </row>
    <row r="50" spans="1:14" ht="81.75" hidden="1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>
        <v>0</v>
      </c>
      <c r="I50" s="38">
        <v>0</v>
      </c>
      <c r="J50" s="51" t="e">
        <f>IF(I50/H50*100&gt;100,100,I50/H50*100)</f>
        <v>#DIV/0!</v>
      </c>
      <c r="K50" s="433"/>
      <c r="L50" s="444"/>
      <c r="M50" s="439"/>
      <c r="N50" s="435"/>
    </row>
    <row r="51" spans="1:14" ht="31.5" hidden="1" customHeight="1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11">
        <v>0</v>
      </c>
      <c r="I51" s="11">
        <v>0</v>
      </c>
      <c r="J51" s="51" t="e">
        <f t="shared" si="0"/>
        <v>#DIV/0!</v>
      </c>
      <c r="K51" s="51" t="e">
        <f>J51</f>
        <v>#DIV/0!</v>
      </c>
      <c r="L51" s="445"/>
      <c r="M51" s="439"/>
      <c r="N51" s="435"/>
    </row>
    <row r="52" spans="1:14" ht="81.75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258</v>
      </c>
      <c r="G52" s="7" t="s">
        <v>140</v>
      </c>
      <c r="H52" s="38">
        <v>100</v>
      </c>
      <c r="I52" s="38">
        <v>100</v>
      </c>
      <c r="J52" s="51">
        <f t="shared" si="0"/>
        <v>100</v>
      </c>
      <c r="K52" s="428">
        <f>(J52+J53)/2</f>
        <v>94.444999999999993</v>
      </c>
      <c r="L52" s="431">
        <f>(K52+K55)/2</f>
        <v>97.222499999999997</v>
      </c>
      <c r="M52" s="439"/>
      <c r="N52" s="435"/>
    </row>
    <row r="53" spans="1:14" ht="81.75" customHeight="1" x14ac:dyDescent="0.25">
      <c r="A53" s="439"/>
      <c r="B53" s="239"/>
      <c r="C53" s="423"/>
      <c r="D53" s="425"/>
      <c r="E53" s="5" t="s">
        <v>138</v>
      </c>
      <c r="F53" s="6" t="s">
        <v>211</v>
      </c>
      <c r="G53" s="7" t="s">
        <v>140</v>
      </c>
      <c r="H53" s="38">
        <v>100</v>
      </c>
      <c r="I53" s="38">
        <v>88.89</v>
      </c>
      <c r="J53" s="51">
        <f t="shared" si="0"/>
        <v>88.89</v>
      </c>
      <c r="K53" s="432"/>
      <c r="L53" s="444"/>
      <c r="M53" s="439"/>
      <c r="N53" s="435"/>
    </row>
    <row r="54" spans="1:14" ht="81.75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/>
      <c r="I54" s="38"/>
      <c r="J54" s="51"/>
      <c r="K54" s="433"/>
      <c r="L54" s="444"/>
      <c r="M54" s="439"/>
      <c r="N54" s="435"/>
    </row>
    <row r="55" spans="1:14" ht="31.5" customHeight="1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11">
        <v>0.44444444444444442</v>
      </c>
      <c r="I55" s="11">
        <v>0.44444444444444442</v>
      </c>
      <c r="J55" s="51">
        <f t="shared" si="0"/>
        <v>100</v>
      </c>
      <c r="K55" s="51">
        <f>J55</f>
        <v>100</v>
      </c>
      <c r="L55" s="445"/>
      <c r="M55" s="439"/>
      <c r="N55" s="435"/>
    </row>
    <row r="56" spans="1:14" ht="81.75" hidden="1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258</v>
      </c>
      <c r="G56" s="7" t="s">
        <v>140</v>
      </c>
      <c r="H56" s="38">
        <v>0</v>
      </c>
      <c r="I56" s="38">
        <v>0</v>
      </c>
      <c r="J56" s="51" t="e">
        <f t="shared" si="0"/>
        <v>#DIV/0!</v>
      </c>
      <c r="K56" s="428" t="e">
        <f>(J56+J57+J58)/3</f>
        <v>#DIV/0!</v>
      </c>
      <c r="L56" s="431" t="e">
        <f>(K56+K59)/2</f>
        <v>#DIV/0!</v>
      </c>
      <c r="M56" s="439"/>
      <c r="N56" s="435"/>
    </row>
    <row r="57" spans="1:14" ht="81.75" hidden="1" customHeight="1" x14ac:dyDescent="0.25">
      <c r="A57" s="439"/>
      <c r="B57" s="239"/>
      <c r="C57" s="423"/>
      <c r="D57" s="425"/>
      <c r="E57" s="5" t="s">
        <v>138</v>
      </c>
      <c r="F57" s="6" t="s">
        <v>211</v>
      </c>
      <c r="G57" s="7" t="s">
        <v>140</v>
      </c>
      <c r="H57" s="38">
        <v>0</v>
      </c>
      <c r="I57" s="38">
        <v>0</v>
      </c>
      <c r="J57" s="51" t="e">
        <f t="shared" si="0"/>
        <v>#DIV/0!</v>
      </c>
      <c r="K57" s="432"/>
      <c r="L57" s="444"/>
      <c r="M57" s="439"/>
      <c r="N57" s="435"/>
    </row>
    <row r="58" spans="1:14" ht="81.75" hidden="1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0</v>
      </c>
      <c r="I58" s="38">
        <v>0</v>
      </c>
      <c r="J58" s="51" t="e">
        <f t="shared" si="0"/>
        <v>#DIV/0!</v>
      </c>
      <c r="K58" s="433"/>
      <c r="L58" s="444"/>
      <c r="M58" s="439"/>
      <c r="N58" s="435"/>
    </row>
    <row r="59" spans="1:14" ht="31.5" hidden="1" customHeight="1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11">
        <v>0</v>
      </c>
      <c r="I59" s="11">
        <v>0</v>
      </c>
      <c r="J59" s="51" t="e">
        <f t="shared" si="0"/>
        <v>#DIV/0!</v>
      </c>
      <c r="K59" s="51" t="e">
        <f>J59</f>
        <v>#DIV/0!</v>
      </c>
      <c r="L59" s="445"/>
      <c r="M59" s="439"/>
      <c r="N59" s="435"/>
    </row>
    <row r="60" spans="1:14" ht="81.75" hidden="1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258</v>
      </c>
      <c r="G60" s="7" t="s">
        <v>140</v>
      </c>
      <c r="H60" s="38">
        <v>0</v>
      </c>
      <c r="I60" s="38">
        <v>0</v>
      </c>
      <c r="J60" s="51" t="e">
        <f t="shared" si="0"/>
        <v>#DIV/0!</v>
      </c>
      <c r="K60" s="428" t="e">
        <f>(J60+J61+J62)/3</f>
        <v>#DIV/0!</v>
      </c>
      <c r="L60" s="431" t="e">
        <f>(K60+K63)/2</f>
        <v>#DIV/0!</v>
      </c>
      <c r="M60" s="439"/>
      <c r="N60" s="435"/>
    </row>
    <row r="61" spans="1:14" ht="81.75" hidden="1" customHeight="1" x14ac:dyDescent="0.25">
      <c r="A61" s="439"/>
      <c r="B61" s="239"/>
      <c r="C61" s="423"/>
      <c r="D61" s="425"/>
      <c r="E61" s="5" t="s">
        <v>138</v>
      </c>
      <c r="F61" s="6" t="s">
        <v>211</v>
      </c>
      <c r="G61" s="7" t="s">
        <v>140</v>
      </c>
      <c r="H61" s="38">
        <v>0</v>
      </c>
      <c r="I61" s="38">
        <v>0</v>
      </c>
      <c r="J61" s="51" t="e">
        <f t="shared" si="0"/>
        <v>#DIV/0!</v>
      </c>
      <c r="K61" s="432"/>
      <c r="L61" s="444"/>
      <c r="M61" s="439"/>
      <c r="N61" s="435"/>
    </row>
    <row r="62" spans="1:14" ht="81.75" hidden="1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51" t="e">
        <f t="shared" si="0"/>
        <v>#DIV/0!</v>
      </c>
      <c r="K62" s="433"/>
      <c r="L62" s="444"/>
      <c r="M62" s="439"/>
      <c r="N62" s="435"/>
    </row>
    <row r="63" spans="1:14" ht="31.5" hidden="1" customHeight="1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11">
        <v>0</v>
      </c>
      <c r="I63" s="11">
        <v>0</v>
      </c>
      <c r="J63" s="51" t="e">
        <f t="shared" si="0"/>
        <v>#DIV/0!</v>
      </c>
      <c r="K63" s="51" t="e">
        <f>J63</f>
        <v>#DIV/0!</v>
      </c>
      <c r="L63" s="445"/>
      <c r="M63" s="439"/>
      <c r="N63" s="435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258</v>
      </c>
      <c r="G64" s="7" t="s">
        <v>140</v>
      </c>
      <c r="H64" s="38">
        <v>0</v>
      </c>
      <c r="I64" s="38">
        <v>0</v>
      </c>
      <c r="J64" s="51" t="e">
        <f t="shared" si="0"/>
        <v>#DIV/0!</v>
      </c>
      <c r="K64" s="428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211</v>
      </c>
      <c r="G65" s="7" t="s">
        <v>140</v>
      </c>
      <c r="H65" s="38">
        <v>0</v>
      </c>
      <c r="I65" s="38">
        <v>0</v>
      </c>
      <c r="J65" s="51" t="e">
        <f t="shared" si="0"/>
        <v>#DIV/0!</v>
      </c>
      <c r="K65" s="432"/>
      <c r="L65" s="444"/>
      <c r="M65" s="439"/>
      <c r="N65" s="435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51" t="e">
        <f t="shared" si="0"/>
        <v>#DIV/0!</v>
      </c>
      <c r="K66" s="433"/>
      <c r="L66" s="444"/>
      <c r="M66" s="439"/>
      <c r="N66" s="435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11">
        <v>0</v>
      </c>
      <c r="I67" s="11">
        <v>0</v>
      </c>
      <c r="J67" s="51" t="e">
        <f t="shared" si="0"/>
        <v>#DIV/0!</v>
      </c>
      <c r="K67" s="51" t="e">
        <f>J67</f>
        <v>#DIV/0!</v>
      </c>
      <c r="L67" s="445"/>
      <c r="M67" s="439"/>
      <c r="N67" s="435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258</v>
      </c>
      <c r="G68" s="7" t="s">
        <v>140</v>
      </c>
      <c r="H68" s="38">
        <v>0</v>
      </c>
      <c r="I68" s="38">
        <v>0</v>
      </c>
      <c r="J68" s="51" t="e">
        <f t="shared" ref="J68:J131" si="1">IF(I68/H68*100&gt;100,100,I68/H68*100)</f>
        <v>#DIV/0!</v>
      </c>
      <c r="K68" s="428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211</v>
      </c>
      <c r="G69" s="7" t="s">
        <v>140</v>
      </c>
      <c r="H69" s="38">
        <v>0</v>
      </c>
      <c r="I69" s="38">
        <v>0</v>
      </c>
      <c r="J69" s="51" t="e">
        <f t="shared" si="1"/>
        <v>#DIV/0!</v>
      </c>
      <c r="K69" s="432"/>
      <c r="L69" s="444"/>
      <c r="M69" s="439"/>
      <c r="N69" s="435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51" t="e">
        <f t="shared" si="1"/>
        <v>#DIV/0!</v>
      </c>
      <c r="K70" s="433"/>
      <c r="L70" s="444"/>
      <c r="M70" s="439"/>
      <c r="N70" s="435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11">
        <v>0</v>
      </c>
      <c r="I71" s="11">
        <v>0</v>
      </c>
      <c r="J71" s="51" t="e">
        <f t="shared" si="1"/>
        <v>#DIV/0!</v>
      </c>
      <c r="K71" s="51" t="e">
        <f>J71</f>
        <v>#DIV/0!</v>
      </c>
      <c r="L71" s="445"/>
      <c r="M71" s="439"/>
      <c r="N71" s="435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258</v>
      </c>
      <c r="G72" s="7" t="s">
        <v>140</v>
      </c>
      <c r="H72" s="38">
        <v>0</v>
      </c>
      <c r="I72" s="38">
        <v>0</v>
      </c>
      <c r="J72" s="51" t="e">
        <f t="shared" si="1"/>
        <v>#DIV/0!</v>
      </c>
      <c r="K72" s="428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211</v>
      </c>
      <c r="G73" s="7" t="s">
        <v>140</v>
      </c>
      <c r="H73" s="38">
        <v>0</v>
      </c>
      <c r="I73" s="38">
        <v>0</v>
      </c>
      <c r="J73" s="51" t="e">
        <f t="shared" si="1"/>
        <v>#DIV/0!</v>
      </c>
      <c r="K73" s="432"/>
      <c r="L73" s="444"/>
      <c r="M73" s="439"/>
      <c r="N73" s="435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51" t="e">
        <f t="shared" si="1"/>
        <v>#DIV/0!</v>
      </c>
      <c r="K74" s="433"/>
      <c r="L74" s="444"/>
      <c r="M74" s="439"/>
      <c r="N74" s="435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11">
        <v>0</v>
      </c>
      <c r="I75" s="11">
        <v>0</v>
      </c>
      <c r="J75" s="51" t="e">
        <f t="shared" si="1"/>
        <v>#DIV/0!</v>
      </c>
      <c r="K75" s="51" t="e">
        <f>J75</f>
        <v>#DIV/0!</v>
      </c>
      <c r="L75" s="445"/>
      <c r="M75" s="439"/>
      <c r="N75" s="435"/>
    </row>
    <row r="76" spans="1:14" ht="81.75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38">
        <v>100</v>
      </c>
      <c r="I76" s="38">
        <v>100</v>
      </c>
      <c r="J76" s="51">
        <f t="shared" si="1"/>
        <v>100</v>
      </c>
      <c r="K76" s="428">
        <f>(J76+J77+J78)/3</f>
        <v>98.990000000000009</v>
      </c>
      <c r="L76" s="431">
        <f>(K76+K79)/2</f>
        <v>99.396960784313734</v>
      </c>
      <c r="M76" s="439"/>
      <c r="N76" s="435"/>
    </row>
    <row r="77" spans="1:14" ht="81.75" customHeight="1" x14ac:dyDescent="0.25">
      <c r="A77" s="439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38">
        <v>100</v>
      </c>
      <c r="I77" s="38">
        <v>96.97</v>
      </c>
      <c r="J77" s="51">
        <f t="shared" si="1"/>
        <v>96.97</v>
      </c>
      <c r="K77" s="432"/>
      <c r="L77" s="444"/>
      <c r="M77" s="439"/>
      <c r="N77" s="435"/>
    </row>
    <row r="78" spans="1:14" ht="81.75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100</v>
      </c>
      <c r="I78" s="38">
        <v>100</v>
      </c>
      <c r="J78" s="51">
        <f t="shared" si="1"/>
        <v>100</v>
      </c>
      <c r="K78" s="433"/>
      <c r="L78" s="444"/>
      <c r="M78" s="439"/>
      <c r="N78" s="435"/>
    </row>
    <row r="79" spans="1:14" ht="31.5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11">
        <v>283.33333333333331</v>
      </c>
      <c r="I79" s="11">
        <v>282.77777777777777</v>
      </c>
      <c r="J79" s="51">
        <f t="shared" si="1"/>
        <v>99.803921568627459</v>
      </c>
      <c r="K79" s="51">
        <f>J79</f>
        <v>99.803921568627459</v>
      </c>
      <c r="L79" s="445"/>
      <c r="M79" s="439"/>
      <c r="N79" s="435"/>
    </row>
    <row r="80" spans="1:14" ht="81.75" hidden="1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258</v>
      </c>
      <c r="G80" s="7" t="s">
        <v>140</v>
      </c>
      <c r="H80" s="38">
        <v>0</v>
      </c>
      <c r="I80" s="38">
        <v>0</v>
      </c>
      <c r="J80" s="51" t="e">
        <f t="shared" si="1"/>
        <v>#DIV/0!</v>
      </c>
      <c r="K80" s="428" t="e">
        <f>(J80+J81+J82)/3</f>
        <v>#DIV/0!</v>
      </c>
      <c r="L80" s="431" t="e">
        <f>(K80+K83)/2</f>
        <v>#DIV/0!</v>
      </c>
      <c r="M80" s="439"/>
      <c r="N80" s="435"/>
    </row>
    <row r="81" spans="1:14" ht="81.75" hidden="1" customHeight="1" x14ac:dyDescent="0.25">
      <c r="A81" s="439"/>
      <c r="B81" s="239"/>
      <c r="C81" s="423"/>
      <c r="D81" s="425"/>
      <c r="E81" s="5" t="s">
        <v>138</v>
      </c>
      <c r="F81" s="6" t="s">
        <v>211</v>
      </c>
      <c r="G81" s="7" t="s">
        <v>140</v>
      </c>
      <c r="H81" s="38">
        <v>0</v>
      </c>
      <c r="I81" s="38">
        <v>0</v>
      </c>
      <c r="J81" s="51" t="e">
        <f t="shared" si="1"/>
        <v>#DIV/0!</v>
      </c>
      <c r="K81" s="432"/>
      <c r="L81" s="444"/>
      <c r="M81" s="439"/>
      <c r="N81" s="435"/>
    </row>
    <row r="82" spans="1:14" ht="81.75" hidden="1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>
        <v>0</v>
      </c>
      <c r="I82" s="38">
        <v>0</v>
      </c>
      <c r="J82" s="51" t="e">
        <f t="shared" si="1"/>
        <v>#DIV/0!</v>
      </c>
      <c r="K82" s="433"/>
      <c r="L82" s="444"/>
      <c r="M82" s="439"/>
      <c r="N82" s="435"/>
    </row>
    <row r="83" spans="1:14" ht="31.5" hidden="1" customHeight="1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11">
        <v>0</v>
      </c>
      <c r="I83" s="11">
        <v>0</v>
      </c>
      <c r="J83" s="51" t="e">
        <f t="shared" si="1"/>
        <v>#DIV/0!</v>
      </c>
      <c r="K83" s="51" t="e">
        <f>J83</f>
        <v>#DIV/0!</v>
      </c>
      <c r="L83" s="445"/>
      <c r="M83" s="439"/>
      <c r="N83" s="435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258</v>
      </c>
      <c r="G84" s="7" t="s">
        <v>140</v>
      </c>
      <c r="H84" s="38">
        <v>0</v>
      </c>
      <c r="I84" s="38">
        <v>0</v>
      </c>
      <c r="J84" s="51" t="e">
        <f t="shared" si="1"/>
        <v>#DIV/0!</v>
      </c>
      <c r="K84" s="428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211</v>
      </c>
      <c r="G85" s="7" t="s">
        <v>140</v>
      </c>
      <c r="H85" s="38">
        <v>0</v>
      </c>
      <c r="I85" s="38">
        <v>0</v>
      </c>
      <c r="J85" s="51" t="e">
        <f t="shared" si="1"/>
        <v>#DIV/0!</v>
      </c>
      <c r="K85" s="432"/>
      <c r="L85" s="444"/>
      <c r="M85" s="439"/>
      <c r="N85" s="435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51" t="e">
        <f t="shared" si="1"/>
        <v>#DIV/0!</v>
      </c>
      <c r="K86" s="433"/>
      <c r="L86" s="444"/>
      <c r="M86" s="439"/>
      <c r="N86" s="435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11">
        <v>0</v>
      </c>
      <c r="I87" s="11">
        <v>0</v>
      </c>
      <c r="J87" s="51" t="e">
        <f t="shared" si="1"/>
        <v>#DIV/0!</v>
      </c>
      <c r="K87" s="51" t="e">
        <f>J87</f>
        <v>#DIV/0!</v>
      </c>
      <c r="L87" s="445"/>
      <c r="M87" s="439"/>
      <c r="N87" s="435"/>
    </row>
    <row r="88" spans="1:14" ht="81.75" hidden="1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258</v>
      </c>
      <c r="G88" s="7" t="s">
        <v>140</v>
      </c>
      <c r="H88" s="38">
        <v>0</v>
      </c>
      <c r="I88" s="38">
        <v>0</v>
      </c>
      <c r="J88" s="51" t="e">
        <f t="shared" si="1"/>
        <v>#DIV/0!</v>
      </c>
      <c r="K88" s="428" t="e">
        <f>(J88+J89+J90)/3</f>
        <v>#DIV/0!</v>
      </c>
      <c r="L88" s="431" t="e">
        <f>(K88+K91)/2</f>
        <v>#DIV/0!</v>
      </c>
      <c r="M88" s="439"/>
      <c r="N88" s="435"/>
    </row>
    <row r="89" spans="1:14" ht="81.75" hidden="1" customHeight="1" x14ac:dyDescent="0.25">
      <c r="A89" s="439"/>
      <c r="B89" s="239"/>
      <c r="C89" s="423"/>
      <c r="D89" s="425"/>
      <c r="E89" s="5" t="s">
        <v>138</v>
      </c>
      <c r="F89" s="6" t="s">
        <v>211</v>
      </c>
      <c r="G89" s="7" t="s">
        <v>140</v>
      </c>
      <c r="H89" s="38">
        <v>0</v>
      </c>
      <c r="I89" s="38">
        <v>0</v>
      </c>
      <c r="J89" s="51" t="e">
        <f t="shared" si="1"/>
        <v>#DIV/0!</v>
      </c>
      <c r="K89" s="432"/>
      <c r="L89" s="444"/>
      <c r="M89" s="439"/>
      <c r="N89" s="435"/>
    </row>
    <row r="90" spans="1:14" ht="81.75" hidden="1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51" t="e">
        <f t="shared" si="1"/>
        <v>#DIV/0!</v>
      </c>
      <c r="K90" s="433"/>
      <c r="L90" s="444"/>
      <c r="M90" s="439"/>
      <c r="N90" s="435"/>
    </row>
    <row r="91" spans="1:14" ht="31.5" hidden="1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11">
        <v>0</v>
      </c>
      <c r="I91" s="11">
        <v>0</v>
      </c>
      <c r="J91" s="51" t="e">
        <f t="shared" si="1"/>
        <v>#DIV/0!</v>
      </c>
      <c r="K91" s="51" t="e">
        <f>J91</f>
        <v>#DIV/0!</v>
      </c>
      <c r="L91" s="445"/>
      <c r="M91" s="439"/>
      <c r="N91" s="435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258</v>
      </c>
      <c r="G92" s="7" t="s">
        <v>140</v>
      </c>
      <c r="H92" s="38">
        <v>100</v>
      </c>
      <c r="I92" s="38">
        <v>100</v>
      </c>
      <c r="J92" s="51">
        <f t="shared" si="1"/>
        <v>100</v>
      </c>
      <c r="K92" s="428">
        <f>(J92+J93+J94)/3</f>
        <v>99.073333333333338</v>
      </c>
      <c r="L92" s="431">
        <f>(K92+K95)/2</f>
        <v>99.536666666666662</v>
      </c>
      <c r="M92" s="439"/>
      <c r="N92" s="435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211</v>
      </c>
      <c r="G93" s="7" t="s">
        <v>140</v>
      </c>
      <c r="H93" s="38">
        <v>100</v>
      </c>
      <c r="I93" s="38">
        <v>97.22</v>
      </c>
      <c r="J93" s="51">
        <f t="shared" si="1"/>
        <v>97.22</v>
      </c>
      <c r="K93" s="432"/>
      <c r="L93" s="444"/>
      <c r="M93" s="439"/>
      <c r="N93" s="435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>
        <v>100</v>
      </c>
      <c r="I94" s="38">
        <v>100</v>
      </c>
      <c r="J94" s="51">
        <f t="shared" si="1"/>
        <v>100</v>
      </c>
      <c r="K94" s="433"/>
      <c r="L94" s="444"/>
      <c r="M94" s="439"/>
      <c r="N94" s="435"/>
    </row>
    <row r="95" spans="1:14" ht="31.5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11">
        <v>2.1111111111111112</v>
      </c>
      <c r="I95" s="11">
        <v>2.1111111111111112</v>
      </c>
      <c r="J95" s="51">
        <f t="shared" si="1"/>
        <v>100</v>
      </c>
      <c r="K95" s="51">
        <f>J95</f>
        <v>100</v>
      </c>
      <c r="L95" s="445"/>
      <c r="M95" s="439"/>
      <c r="N95" s="435"/>
    </row>
    <row r="96" spans="1:14" ht="81.75" hidden="1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258</v>
      </c>
      <c r="G96" s="7" t="s">
        <v>140</v>
      </c>
      <c r="H96" s="38">
        <v>0</v>
      </c>
      <c r="I96" s="38">
        <v>0</v>
      </c>
      <c r="J96" s="51" t="e">
        <f t="shared" si="1"/>
        <v>#DIV/0!</v>
      </c>
      <c r="K96" s="428" t="e">
        <f>(J96+J97+J98)/3</f>
        <v>#DIV/0!</v>
      </c>
      <c r="L96" s="431" t="e">
        <f>(K96+K99)/2</f>
        <v>#DIV/0!</v>
      </c>
      <c r="M96" s="439"/>
      <c r="N96" s="435"/>
    </row>
    <row r="97" spans="1:14" ht="81.75" hidden="1" customHeight="1" x14ac:dyDescent="0.25">
      <c r="A97" s="439"/>
      <c r="B97" s="239"/>
      <c r="C97" s="423"/>
      <c r="D97" s="425"/>
      <c r="E97" s="5" t="s">
        <v>138</v>
      </c>
      <c r="F97" s="6" t="s">
        <v>211</v>
      </c>
      <c r="G97" s="7" t="s">
        <v>140</v>
      </c>
      <c r="H97" s="38">
        <v>0</v>
      </c>
      <c r="I97" s="38">
        <v>0</v>
      </c>
      <c r="J97" s="51" t="e">
        <f t="shared" si="1"/>
        <v>#DIV/0!</v>
      </c>
      <c r="K97" s="432"/>
      <c r="L97" s="444"/>
      <c r="M97" s="439"/>
      <c r="N97" s="435"/>
    </row>
    <row r="98" spans="1:14" ht="81.75" hidden="1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>
        <v>0</v>
      </c>
      <c r="I98" s="38">
        <v>0</v>
      </c>
      <c r="J98" s="51" t="e">
        <f t="shared" si="1"/>
        <v>#DIV/0!</v>
      </c>
      <c r="K98" s="433"/>
      <c r="L98" s="444"/>
      <c r="M98" s="439"/>
      <c r="N98" s="435"/>
    </row>
    <row r="99" spans="1:14" ht="31.5" hidden="1" customHeight="1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11">
        <v>0</v>
      </c>
      <c r="I99" s="11">
        <v>0</v>
      </c>
      <c r="J99" s="51" t="e">
        <f t="shared" si="1"/>
        <v>#DIV/0!</v>
      </c>
      <c r="K99" s="51" t="e">
        <f>J99</f>
        <v>#DIV/0!</v>
      </c>
      <c r="L99" s="445"/>
      <c r="M99" s="439"/>
      <c r="N99" s="435"/>
    </row>
    <row r="100" spans="1:14" ht="81.75" hidden="1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258</v>
      </c>
      <c r="G100" s="7" t="s">
        <v>140</v>
      </c>
      <c r="H100" s="38">
        <v>0</v>
      </c>
      <c r="I100" s="38">
        <v>0</v>
      </c>
      <c r="J100" s="51" t="e">
        <f t="shared" si="1"/>
        <v>#DIV/0!</v>
      </c>
      <c r="K100" s="428" t="e">
        <f>(J100+J101+J102)/3</f>
        <v>#DIV/0!</v>
      </c>
      <c r="L100" s="431" t="e">
        <f>(K100+K103)/2</f>
        <v>#DIV/0!</v>
      </c>
      <c r="M100" s="439"/>
      <c r="N100" s="435"/>
    </row>
    <row r="101" spans="1:14" ht="81.75" hidden="1" customHeight="1" x14ac:dyDescent="0.25">
      <c r="A101" s="439"/>
      <c r="B101" s="239"/>
      <c r="C101" s="423"/>
      <c r="D101" s="425"/>
      <c r="E101" s="5" t="s">
        <v>138</v>
      </c>
      <c r="F101" s="6" t="s">
        <v>211</v>
      </c>
      <c r="G101" s="7" t="s">
        <v>140</v>
      </c>
      <c r="H101" s="38">
        <v>0</v>
      </c>
      <c r="I101" s="38">
        <v>0</v>
      </c>
      <c r="J101" s="51" t="e">
        <f t="shared" si="1"/>
        <v>#DIV/0!</v>
      </c>
      <c r="K101" s="432"/>
      <c r="L101" s="444"/>
      <c r="M101" s="439"/>
      <c r="N101" s="435"/>
    </row>
    <row r="102" spans="1:14" ht="81.75" hidden="1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0</v>
      </c>
      <c r="I102" s="38">
        <v>0</v>
      </c>
      <c r="J102" s="51" t="e">
        <f t="shared" si="1"/>
        <v>#DIV/0!</v>
      </c>
      <c r="K102" s="433"/>
      <c r="L102" s="444"/>
      <c r="M102" s="439"/>
      <c r="N102" s="435"/>
    </row>
    <row r="103" spans="1:14" ht="31.5" hidden="1" customHeight="1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11">
        <v>0</v>
      </c>
      <c r="I103" s="11">
        <v>0</v>
      </c>
      <c r="J103" s="51" t="e">
        <f t="shared" si="1"/>
        <v>#DIV/0!</v>
      </c>
      <c r="K103" s="51" t="e">
        <f>J103</f>
        <v>#DIV/0!</v>
      </c>
      <c r="L103" s="445"/>
      <c r="M103" s="439"/>
      <c r="N103" s="435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258</v>
      </c>
      <c r="G104" s="7" t="s">
        <v>140</v>
      </c>
      <c r="H104" s="38">
        <v>0</v>
      </c>
      <c r="I104" s="38">
        <v>0</v>
      </c>
      <c r="J104" s="51" t="e">
        <f t="shared" si="1"/>
        <v>#DIV/0!</v>
      </c>
      <c r="K104" s="428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211</v>
      </c>
      <c r="G105" s="7" t="s">
        <v>140</v>
      </c>
      <c r="H105" s="38">
        <v>0</v>
      </c>
      <c r="I105" s="38">
        <v>0</v>
      </c>
      <c r="J105" s="51" t="e">
        <f t="shared" si="1"/>
        <v>#DIV/0!</v>
      </c>
      <c r="K105" s="432"/>
      <c r="L105" s="444"/>
      <c r="M105" s="439"/>
      <c r="N105" s="435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51" t="e">
        <f t="shared" si="1"/>
        <v>#DIV/0!</v>
      </c>
      <c r="K106" s="433"/>
      <c r="L106" s="444"/>
      <c r="M106" s="439"/>
      <c r="N106" s="435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11">
        <v>0</v>
      </c>
      <c r="I107" s="11">
        <v>0</v>
      </c>
      <c r="J107" s="51" t="e">
        <f t="shared" si="1"/>
        <v>#DIV/0!</v>
      </c>
      <c r="K107" s="51" t="e">
        <f>J107</f>
        <v>#DIV/0!</v>
      </c>
      <c r="L107" s="445"/>
      <c r="M107" s="439"/>
      <c r="N107" s="435"/>
    </row>
    <row r="108" spans="1:14" ht="81.75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38">
        <v>100</v>
      </c>
      <c r="I108" s="38">
        <v>100</v>
      </c>
      <c r="J108" s="51">
        <f t="shared" si="1"/>
        <v>100</v>
      </c>
      <c r="K108" s="428">
        <f>(J108+J109+J110)/3</f>
        <v>100</v>
      </c>
      <c r="L108" s="431">
        <f>(K108+K111)/2</f>
        <v>100</v>
      </c>
      <c r="M108" s="439"/>
      <c r="N108" s="435"/>
    </row>
    <row r="109" spans="1:14" ht="81.75" customHeight="1" x14ac:dyDescent="0.25">
      <c r="A109" s="439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38">
        <v>100</v>
      </c>
      <c r="I109" s="38">
        <v>100</v>
      </c>
      <c r="J109" s="51">
        <f t="shared" si="1"/>
        <v>100</v>
      </c>
      <c r="K109" s="432"/>
      <c r="L109" s="444"/>
      <c r="M109" s="439"/>
      <c r="N109" s="435"/>
    </row>
    <row r="110" spans="1:14" ht="8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100</v>
      </c>
      <c r="I110" s="38">
        <v>100</v>
      </c>
      <c r="J110" s="51">
        <f t="shared" si="1"/>
        <v>100</v>
      </c>
      <c r="K110" s="433"/>
      <c r="L110" s="444"/>
      <c r="M110" s="439"/>
      <c r="N110" s="435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11">
        <v>106</v>
      </c>
      <c r="I111" s="11">
        <v>106.11111111111111</v>
      </c>
      <c r="J111" s="51">
        <f t="shared" si="1"/>
        <v>100</v>
      </c>
      <c r="K111" s="51">
        <f>J111</f>
        <v>100</v>
      </c>
      <c r="L111" s="445"/>
      <c r="M111" s="439"/>
      <c r="N111" s="435"/>
    </row>
    <row r="112" spans="1:14" ht="81.75" hidden="1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258</v>
      </c>
      <c r="G112" s="7" t="s">
        <v>140</v>
      </c>
      <c r="H112" s="38">
        <v>0</v>
      </c>
      <c r="I112" s="38">
        <v>0</v>
      </c>
      <c r="J112" s="51" t="e">
        <f t="shared" si="1"/>
        <v>#DIV/0!</v>
      </c>
      <c r="K112" s="428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39"/>
      <c r="B113" s="239"/>
      <c r="C113" s="423"/>
      <c r="D113" s="425"/>
      <c r="E113" s="5" t="s">
        <v>138</v>
      </c>
      <c r="F113" s="6" t="s">
        <v>211</v>
      </c>
      <c r="G113" s="7" t="s">
        <v>140</v>
      </c>
      <c r="H113" s="38">
        <v>0</v>
      </c>
      <c r="I113" s="38">
        <v>0</v>
      </c>
      <c r="J113" s="51" t="e">
        <f t="shared" si="1"/>
        <v>#DIV/0!</v>
      </c>
      <c r="K113" s="432"/>
      <c r="L113" s="444"/>
      <c r="M113" s="439"/>
      <c r="N113" s="435"/>
    </row>
    <row r="114" spans="1:14" ht="81.75" hidden="1" customHeight="1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0</v>
      </c>
      <c r="I114" s="38">
        <v>0</v>
      </c>
      <c r="J114" s="51" t="e">
        <f t="shared" si="1"/>
        <v>#DIV/0!</v>
      </c>
      <c r="K114" s="433"/>
      <c r="L114" s="444"/>
      <c r="M114" s="439"/>
      <c r="N114" s="435"/>
    </row>
    <row r="115" spans="1:14" ht="31.5" hidden="1" customHeight="1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11">
        <v>0</v>
      </c>
      <c r="I115" s="11">
        <v>0</v>
      </c>
      <c r="J115" s="51" t="e">
        <f t="shared" si="1"/>
        <v>#DIV/0!</v>
      </c>
      <c r="K115" s="51" t="e">
        <f>J115</f>
        <v>#DIV/0!</v>
      </c>
      <c r="L115" s="445"/>
      <c r="M115" s="439"/>
      <c r="N115" s="435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258</v>
      </c>
      <c r="G116" s="7" t="s">
        <v>140</v>
      </c>
      <c r="H116" s="38">
        <v>0</v>
      </c>
      <c r="I116" s="38">
        <v>0</v>
      </c>
      <c r="J116" s="51" t="e">
        <f t="shared" si="1"/>
        <v>#DIV/0!</v>
      </c>
      <c r="K116" s="428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211</v>
      </c>
      <c r="G117" s="7" t="s">
        <v>140</v>
      </c>
      <c r="H117" s="38">
        <v>0</v>
      </c>
      <c r="I117" s="38">
        <v>0</v>
      </c>
      <c r="J117" s="51" t="e">
        <f t="shared" si="1"/>
        <v>#DIV/0!</v>
      </c>
      <c r="K117" s="432"/>
      <c r="L117" s="444"/>
      <c r="M117" s="439"/>
      <c r="N117" s="435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51" t="e">
        <f t="shared" si="1"/>
        <v>#DIV/0!</v>
      </c>
      <c r="K118" s="433"/>
      <c r="L118" s="444"/>
      <c r="M118" s="439"/>
      <c r="N118" s="435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11">
        <v>0</v>
      </c>
      <c r="I119" s="11">
        <v>0</v>
      </c>
      <c r="J119" s="51" t="e">
        <f t="shared" si="1"/>
        <v>#DIV/0!</v>
      </c>
      <c r="K119" s="51" t="e">
        <f>J119</f>
        <v>#DIV/0!</v>
      </c>
      <c r="L119" s="445"/>
      <c r="M119" s="439"/>
      <c r="N119" s="435"/>
    </row>
    <row r="120" spans="1:14" ht="81.75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258</v>
      </c>
      <c r="G120" s="7" t="s">
        <v>140</v>
      </c>
      <c r="H120" s="38">
        <v>100</v>
      </c>
      <c r="I120" s="38">
        <v>100</v>
      </c>
      <c r="J120" s="51">
        <f t="shared" si="1"/>
        <v>100</v>
      </c>
      <c r="K120" s="428">
        <f>(J120+J121)/2</f>
        <v>100</v>
      </c>
      <c r="L120" s="431">
        <f>(K120+K123)/2</f>
        <v>100</v>
      </c>
      <c r="M120" s="439"/>
      <c r="N120" s="435"/>
    </row>
    <row r="121" spans="1:14" ht="81.75" customHeight="1" x14ac:dyDescent="0.25">
      <c r="A121" s="439"/>
      <c r="B121" s="239"/>
      <c r="C121" s="423"/>
      <c r="D121" s="425"/>
      <c r="E121" s="5" t="s">
        <v>138</v>
      </c>
      <c r="F121" s="6" t="s">
        <v>211</v>
      </c>
      <c r="G121" s="7" t="s">
        <v>140</v>
      </c>
      <c r="H121" s="38">
        <v>100</v>
      </c>
      <c r="I121" s="38">
        <v>100</v>
      </c>
      <c r="J121" s="51">
        <f t="shared" si="1"/>
        <v>100</v>
      </c>
      <c r="K121" s="432"/>
      <c r="L121" s="444"/>
      <c r="M121" s="439"/>
      <c r="N121" s="435"/>
    </row>
    <row r="122" spans="1:14" ht="81.75" customHeight="1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/>
      <c r="I122" s="38"/>
      <c r="J122" s="51"/>
      <c r="K122" s="433"/>
      <c r="L122" s="444"/>
      <c r="M122" s="439"/>
      <c r="N122" s="435"/>
    </row>
    <row r="123" spans="1:14" ht="31.5" customHeight="1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11">
        <v>0.44444444444444442</v>
      </c>
      <c r="I123" s="11">
        <v>0.44444444444444442</v>
      </c>
      <c r="J123" s="51">
        <f t="shared" si="1"/>
        <v>100</v>
      </c>
      <c r="K123" s="51">
        <f>J123</f>
        <v>100</v>
      </c>
      <c r="L123" s="445"/>
      <c r="M123" s="439"/>
      <c r="N123" s="435"/>
    </row>
    <row r="124" spans="1:14" ht="81.75" hidden="1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258</v>
      </c>
      <c r="G124" s="7" t="s">
        <v>140</v>
      </c>
      <c r="H124" s="38">
        <v>0</v>
      </c>
      <c r="I124" s="38">
        <v>0</v>
      </c>
      <c r="J124" s="51" t="e">
        <f t="shared" si="1"/>
        <v>#DIV/0!</v>
      </c>
      <c r="K124" s="428" t="e">
        <f>(J124+J125+J126)/3</f>
        <v>#DIV/0!</v>
      </c>
      <c r="L124" s="431" t="e">
        <f>(K124+K127)/2</f>
        <v>#DIV/0!</v>
      </c>
      <c r="M124" s="439"/>
      <c r="N124" s="435"/>
    </row>
    <row r="125" spans="1:14" ht="81.75" hidden="1" customHeight="1" x14ac:dyDescent="0.25">
      <c r="A125" s="439"/>
      <c r="B125" s="239"/>
      <c r="C125" s="423"/>
      <c r="D125" s="425"/>
      <c r="E125" s="5" t="s">
        <v>138</v>
      </c>
      <c r="F125" s="6" t="s">
        <v>211</v>
      </c>
      <c r="G125" s="7" t="s">
        <v>140</v>
      </c>
      <c r="H125" s="38">
        <v>0</v>
      </c>
      <c r="I125" s="38">
        <v>0</v>
      </c>
      <c r="J125" s="51" t="e">
        <f t="shared" si="1"/>
        <v>#DIV/0!</v>
      </c>
      <c r="K125" s="432"/>
      <c r="L125" s="444"/>
      <c r="M125" s="439"/>
      <c r="N125" s="435"/>
    </row>
    <row r="126" spans="1:14" ht="81.75" hidden="1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>
        <v>0</v>
      </c>
      <c r="I126" s="38">
        <v>0</v>
      </c>
      <c r="J126" s="51" t="e">
        <f t="shared" si="1"/>
        <v>#DIV/0!</v>
      </c>
      <c r="K126" s="433"/>
      <c r="L126" s="444"/>
      <c r="M126" s="439"/>
      <c r="N126" s="435"/>
    </row>
    <row r="127" spans="1:14" ht="31.5" hidden="1" customHeight="1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11">
        <v>0</v>
      </c>
      <c r="I127" s="11">
        <v>0</v>
      </c>
      <c r="J127" s="51" t="e">
        <f t="shared" si="1"/>
        <v>#DIV/0!</v>
      </c>
      <c r="K127" s="51" t="e">
        <f>J127</f>
        <v>#DIV/0!</v>
      </c>
      <c r="L127" s="445"/>
      <c r="M127" s="439"/>
      <c r="N127" s="435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258</v>
      </c>
      <c r="G128" s="7" t="s">
        <v>140</v>
      </c>
      <c r="H128" s="38">
        <v>0</v>
      </c>
      <c r="I128" s="38">
        <v>0</v>
      </c>
      <c r="J128" s="51" t="e">
        <f t="shared" si="1"/>
        <v>#DIV/0!</v>
      </c>
      <c r="K128" s="428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211</v>
      </c>
      <c r="G129" s="7" t="s">
        <v>140</v>
      </c>
      <c r="H129" s="38">
        <v>0</v>
      </c>
      <c r="I129" s="38">
        <v>0</v>
      </c>
      <c r="J129" s="51" t="e">
        <f t="shared" si="1"/>
        <v>#DIV/0!</v>
      </c>
      <c r="K129" s="432"/>
      <c r="L129" s="444"/>
      <c r="M129" s="439"/>
      <c r="N129" s="435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51" t="e">
        <f t="shared" si="1"/>
        <v>#DIV/0!</v>
      </c>
      <c r="K130" s="433"/>
      <c r="L130" s="444"/>
      <c r="M130" s="439"/>
      <c r="N130" s="435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11">
        <v>0</v>
      </c>
      <c r="I131" s="11">
        <v>0</v>
      </c>
      <c r="J131" s="51" t="e">
        <f t="shared" si="1"/>
        <v>#DIV/0!</v>
      </c>
      <c r="K131" s="51" t="e">
        <f>J131</f>
        <v>#DIV/0!</v>
      </c>
      <c r="L131" s="445"/>
      <c r="M131" s="439"/>
      <c r="N131" s="435"/>
    </row>
    <row r="132" spans="1:14" ht="81.75" hidden="1" customHeight="1" x14ac:dyDescent="0.25">
      <c r="A132" s="439"/>
      <c r="B132" s="12" t="s">
        <v>261</v>
      </c>
      <c r="C132" s="423" t="s">
        <v>201</v>
      </c>
      <c r="D132" s="424" t="s">
        <v>137</v>
      </c>
      <c r="E132" s="5" t="s">
        <v>138</v>
      </c>
      <c r="F132" s="6" t="s">
        <v>258</v>
      </c>
      <c r="G132" s="7" t="s">
        <v>140</v>
      </c>
      <c r="H132" s="38">
        <v>0</v>
      </c>
      <c r="I132" s="38">
        <v>0</v>
      </c>
      <c r="J132" s="51" t="e">
        <f t="shared" ref="J132:J138" si="2">IF(I132/H132*100&gt;100,100,I132/H132*100)</f>
        <v>#DIV/0!</v>
      </c>
      <c r="K132" s="428" t="e">
        <f>(J132+J133+J134)/3</f>
        <v>#DIV/0!</v>
      </c>
      <c r="L132" s="431" t="e">
        <f>(K132+K135)/2</f>
        <v>#DIV/0!</v>
      </c>
      <c r="M132" s="439"/>
      <c r="N132" s="435"/>
    </row>
    <row r="133" spans="1:14" ht="81.75" hidden="1" customHeight="1" x14ac:dyDescent="0.25">
      <c r="A133" s="439"/>
      <c r="B133" s="239"/>
      <c r="C133" s="423"/>
      <c r="D133" s="425"/>
      <c r="E133" s="5" t="s">
        <v>138</v>
      </c>
      <c r="F133" s="6" t="s">
        <v>211</v>
      </c>
      <c r="G133" s="7" t="s">
        <v>140</v>
      </c>
      <c r="H133" s="38">
        <v>0</v>
      </c>
      <c r="I133" s="38">
        <v>0</v>
      </c>
      <c r="J133" s="51" t="e">
        <f t="shared" si="2"/>
        <v>#DIV/0!</v>
      </c>
      <c r="K133" s="432"/>
      <c r="L133" s="444"/>
      <c r="M133" s="439"/>
      <c r="N133" s="435"/>
    </row>
    <row r="134" spans="1:14" ht="81.75" hidden="1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>
        <v>0</v>
      </c>
      <c r="I134" s="38">
        <v>0</v>
      </c>
      <c r="J134" s="51" t="e">
        <f t="shared" si="2"/>
        <v>#DIV/0!</v>
      </c>
      <c r="K134" s="433"/>
      <c r="L134" s="444"/>
      <c r="M134" s="439"/>
      <c r="N134" s="435"/>
    </row>
    <row r="135" spans="1:14" ht="31.5" hidden="1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11">
        <v>0</v>
      </c>
      <c r="I135" s="11">
        <v>0</v>
      </c>
      <c r="J135" s="51" t="e">
        <f t="shared" si="2"/>
        <v>#DIV/0!</v>
      </c>
      <c r="K135" s="51" t="e">
        <f>J135</f>
        <v>#DIV/0!</v>
      </c>
      <c r="L135" s="445"/>
      <c r="M135" s="439"/>
      <c r="N135" s="435"/>
    </row>
    <row r="136" spans="1:14" ht="81.75" hidden="1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38">
        <v>0</v>
      </c>
      <c r="I136" s="38">
        <v>0</v>
      </c>
      <c r="J136" s="51" t="e">
        <f t="shared" si="2"/>
        <v>#DIV/0!</v>
      </c>
      <c r="K136" s="428" t="e">
        <f>(J136+J137+J138)/3</f>
        <v>#DIV/0!</v>
      </c>
      <c r="L136" s="431" t="e">
        <f>(K136+K139)/2</f>
        <v>#DIV/0!</v>
      </c>
      <c r="M136" s="439"/>
      <c r="N136" s="435"/>
    </row>
    <row r="137" spans="1:14" ht="81.75" hidden="1" customHeight="1" x14ac:dyDescent="0.25">
      <c r="A137" s="439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38">
        <v>0</v>
      </c>
      <c r="I137" s="38">
        <v>0</v>
      </c>
      <c r="J137" s="51" t="e">
        <f t="shared" si="2"/>
        <v>#DIV/0!</v>
      </c>
      <c r="K137" s="432"/>
      <c r="L137" s="444"/>
      <c r="M137" s="439"/>
      <c r="N137" s="435"/>
    </row>
    <row r="138" spans="1:14" ht="81.75" hidden="1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>
        <v>0</v>
      </c>
      <c r="I138" s="38">
        <v>0</v>
      </c>
      <c r="J138" s="51" t="e">
        <f t="shared" si="2"/>
        <v>#DIV/0!</v>
      </c>
      <c r="K138" s="433"/>
      <c r="L138" s="444"/>
      <c r="M138" s="439"/>
      <c r="N138" s="435"/>
    </row>
    <row r="139" spans="1:14" ht="31.5" hidden="1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11">
        <v>0</v>
      </c>
      <c r="I139" s="11">
        <v>0</v>
      </c>
      <c r="J139" s="51" t="e">
        <f t="shared" ref="J139:J202" si="3">IF(I139/H139*100&gt;100,100,I139/H139*100)</f>
        <v>#DIV/0!</v>
      </c>
      <c r="K139" s="51" t="e">
        <f>J139</f>
        <v>#DIV/0!</v>
      </c>
      <c r="L139" s="445"/>
      <c r="M139" s="439"/>
      <c r="N139" s="435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258</v>
      </c>
      <c r="G140" s="7" t="s">
        <v>140</v>
      </c>
      <c r="H140" s="38">
        <v>0</v>
      </c>
      <c r="I140" s="38">
        <v>0</v>
      </c>
      <c r="J140" s="51" t="e">
        <f t="shared" si="3"/>
        <v>#DIV/0!</v>
      </c>
      <c r="K140" s="428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211</v>
      </c>
      <c r="G141" s="7" t="s">
        <v>140</v>
      </c>
      <c r="H141" s="38">
        <v>0</v>
      </c>
      <c r="I141" s="38">
        <v>0</v>
      </c>
      <c r="J141" s="51" t="e">
        <f t="shared" si="3"/>
        <v>#DIV/0!</v>
      </c>
      <c r="K141" s="432"/>
      <c r="L141" s="444"/>
      <c r="M141" s="439"/>
      <c r="N141" s="435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51" t="e">
        <f t="shared" si="3"/>
        <v>#DIV/0!</v>
      </c>
      <c r="K142" s="433"/>
      <c r="L142" s="444"/>
      <c r="M142" s="439"/>
      <c r="N142" s="435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11">
        <v>0</v>
      </c>
      <c r="I143" s="11">
        <v>0</v>
      </c>
      <c r="J143" s="51" t="e">
        <f t="shared" si="3"/>
        <v>#DIV/0!</v>
      </c>
      <c r="K143" s="51" t="e">
        <f>J143</f>
        <v>#DIV/0!</v>
      </c>
      <c r="L143" s="445"/>
      <c r="M143" s="439"/>
      <c r="N143" s="435"/>
    </row>
    <row r="144" spans="1:14" ht="81.75" hidden="1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258</v>
      </c>
      <c r="G144" s="7" t="s">
        <v>140</v>
      </c>
      <c r="H144" s="38">
        <v>0</v>
      </c>
      <c r="I144" s="38">
        <v>0</v>
      </c>
      <c r="J144" s="51" t="e">
        <f t="shared" si="3"/>
        <v>#DIV/0!</v>
      </c>
      <c r="K144" s="428" t="e">
        <f>(J144+J145+J146)/3</f>
        <v>#DIV/0!</v>
      </c>
      <c r="L144" s="431" t="e">
        <f>(K144+K147)/2</f>
        <v>#DIV/0!</v>
      </c>
      <c r="M144" s="439"/>
      <c r="N144" s="435"/>
    </row>
    <row r="145" spans="1:14" ht="81.75" hidden="1" customHeight="1" x14ac:dyDescent="0.25">
      <c r="A145" s="439"/>
      <c r="B145" s="239"/>
      <c r="C145" s="423"/>
      <c r="D145" s="425"/>
      <c r="E145" s="5" t="s">
        <v>138</v>
      </c>
      <c r="F145" s="6" t="s">
        <v>211</v>
      </c>
      <c r="G145" s="7" t="s">
        <v>140</v>
      </c>
      <c r="H145" s="38">
        <v>0</v>
      </c>
      <c r="I145" s="38">
        <v>0</v>
      </c>
      <c r="J145" s="51" t="e">
        <f t="shared" si="3"/>
        <v>#DIV/0!</v>
      </c>
      <c r="K145" s="432"/>
      <c r="L145" s="444"/>
      <c r="M145" s="439"/>
      <c r="N145" s="435"/>
    </row>
    <row r="146" spans="1:14" ht="81.75" hidden="1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>
        <v>0</v>
      </c>
      <c r="I146" s="38">
        <v>0</v>
      </c>
      <c r="J146" s="51" t="e">
        <f t="shared" si="3"/>
        <v>#DIV/0!</v>
      </c>
      <c r="K146" s="433"/>
      <c r="L146" s="444"/>
      <c r="M146" s="439"/>
      <c r="N146" s="435"/>
    </row>
    <row r="147" spans="1:14" ht="31.5" hidden="1" customHeight="1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11">
        <v>0</v>
      </c>
      <c r="I147" s="11">
        <v>0</v>
      </c>
      <c r="J147" s="51" t="e">
        <f t="shared" si="3"/>
        <v>#DIV/0!</v>
      </c>
      <c r="K147" s="51" t="e">
        <f>J147</f>
        <v>#DIV/0!</v>
      </c>
      <c r="L147" s="445"/>
      <c r="M147" s="439"/>
      <c r="N147" s="435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51" t="e">
        <f t="shared" si="3"/>
        <v>#DIV/0!</v>
      </c>
      <c r="K148" s="428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51" t="e">
        <f t="shared" si="3"/>
        <v>#DIV/0!</v>
      </c>
      <c r="K149" s="432"/>
      <c r="L149" s="444"/>
      <c r="M149" s="439"/>
      <c r="N149" s="435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51" t="e">
        <f t="shared" si="3"/>
        <v>#DIV/0!</v>
      </c>
      <c r="K150" s="433"/>
      <c r="L150" s="444"/>
      <c r="M150" s="439"/>
      <c r="N150" s="435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11">
        <v>0</v>
      </c>
      <c r="I151" s="11">
        <v>0</v>
      </c>
      <c r="J151" s="51" t="e">
        <f t="shared" si="3"/>
        <v>#DIV/0!</v>
      </c>
      <c r="K151" s="51" t="e">
        <f>J151</f>
        <v>#DIV/0!</v>
      </c>
      <c r="L151" s="445"/>
      <c r="M151" s="439"/>
      <c r="N151" s="435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51" t="e">
        <f t="shared" si="3"/>
        <v>#DIV/0!</v>
      </c>
      <c r="K152" s="428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51" t="e">
        <f t="shared" si="3"/>
        <v>#DIV/0!</v>
      </c>
      <c r="K153" s="432"/>
      <c r="L153" s="444"/>
      <c r="M153" s="439"/>
      <c r="N153" s="435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51" t="e">
        <f t="shared" si="3"/>
        <v>#DIV/0!</v>
      </c>
      <c r="K154" s="433"/>
      <c r="L154" s="444"/>
      <c r="M154" s="439"/>
      <c r="N154" s="435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11">
        <v>0</v>
      </c>
      <c r="I155" s="11">
        <v>0</v>
      </c>
      <c r="J155" s="51" t="e">
        <f t="shared" si="3"/>
        <v>#DIV/0!</v>
      </c>
      <c r="K155" s="51" t="e">
        <f>J155</f>
        <v>#DIV/0!</v>
      </c>
      <c r="L155" s="445"/>
      <c r="M155" s="439"/>
      <c r="N155" s="435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51" t="e">
        <f t="shared" si="3"/>
        <v>#DIV/0!</v>
      </c>
      <c r="K156" s="428" t="e">
        <f>(J156+J157+J158)/3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51" t="e">
        <f t="shared" si="3"/>
        <v>#DIV/0!</v>
      </c>
      <c r="K157" s="432"/>
      <c r="L157" s="444"/>
      <c r="M157" s="439"/>
      <c r="N157" s="435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51" t="e">
        <f t="shared" si="3"/>
        <v>#DIV/0!</v>
      </c>
      <c r="K158" s="433"/>
      <c r="L158" s="444"/>
      <c r="M158" s="439"/>
      <c r="N158" s="435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11">
        <v>0</v>
      </c>
      <c r="I159" s="11">
        <v>0</v>
      </c>
      <c r="J159" s="51" t="e">
        <f t="shared" si="3"/>
        <v>#DIV/0!</v>
      </c>
      <c r="K159" s="51" t="e">
        <f>J159</f>
        <v>#DIV/0!</v>
      </c>
      <c r="L159" s="445"/>
      <c r="M159" s="439"/>
      <c r="N159" s="435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51" t="e">
        <f t="shared" si="3"/>
        <v>#DIV/0!</v>
      </c>
      <c r="K160" s="428" t="e">
        <f>(J160+J161+J162)/3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51" t="e">
        <f t="shared" si="3"/>
        <v>#DIV/0!</v>
      </c>
      <c r="K161" s="432"/>
      <c r="L161" s="444"/>
      <c r="M161" s="439"/>
      <c r="N161" s="435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51" t="e">
        <f t="shared" si="3"/>
        <v>#DIV/0!</v>
      </c>
      <c r="K162" s="433"/>
      <c r="L162" s="444"/>
      <c r="M162" s="439"/>
      <c r="N162" s="435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11">
        <v>0</v>
      </c>
      <c r="I163" s="11">
        <v>0</v>
      </c>
      <c r="J163" s="51" t="e">
        <f t="shared" si="3"/>
        <v>#DIV/0!</v>
      </c>
      <c r="K163" s="51" t="e">
        <f>J163</f>
        <v>#DIV/0!</v>
      </c>
      <c r="L163" s="445"/>
      <c r="M163" s="439"/>
      <c r="N163" s="435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51" t="e">
        <f t="shared" si="3"/>
        <v>#DIV/0!</v>
      </c>
      <c r="K164" s="428" t="e">
        <f>(J164+J165+J166)/3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51" t="e">
        <f t="shared" si="3"/>
        <v>#DIV/0!</v>
      </c>
      <c r="K165" s="432"/>
      <c r="L165" s="444"/>
      <c r="M165" s="439"/>
      <c r="N165" s="435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51" t="e">
        <f t="shared" si="3"/>
        <v>#DIV/0!</v>
      </c>
      <c r="K166" s="433"/>
      <c r="L166" s="444"/>
      <c r="M166" s="439"/>
      <c r="N166" s="435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11">
        <v>0</v>
      </c>
      <c r="I167" s="11">
        <v>0</v>
      </c>
      <c r="J167" s="51" t="e">
        <f t="shared" si="3"/>
        <v>#DIV/0!</v>
      </c>
      <c r="K167" s="51" t="e">
        <f>J167</f>
        <v>#DIV/0!</v>
      </c>
      <c r="L167" s="445"/>
      <c r="M167" s="439"/>
      <c r="N167" s="435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51" t="e">
        <f t="shared" si="3"/>
        <v>#DIV/0!</v>
      </c>
      <c r="K168" s="428" t="e">
        <f>(J168+J169+J170)/3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51" t="e">
        <f t="shared" si="3"/>
        <v>#DIV/0!</v>
      </c>
      <c r="K169" s="432"/>
      <c r="L169" s="444"/>
      <c r="M169" s="439"/>
      <c r="N169" s="435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51" t="e">
        <f t="shared" si="3"/>
        <v>#DIV/0!</v>
      </c>
      <c r="K170" s="433"/>
      <c r="L170" s="444"/>
      <c r="M170" s="439"/>
      <c r="N170" s="435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11">
        <v>0</v>
      </c>
      <c r="I171" s="11">
        <v>0</v>
      </c>
      <c r="J171" s="51" t="e">
        <f t="shared" si="3"/>
        <v>#DIV/0!</v>
      </c>
      <c r="K171" s="51" t="e">
        <f>J171</f>
        <v>#DIV/0!</v>
      </c>
      <c r="L171" s="445"/>
      <c r="M171" s="439"/>
      <c r="N171" s="435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51" t="e">
        <f t="shared" si="3"/>
        <v>#DIV/0!</v>
      </c>
      <c r="K172" s="428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51" t="e">
        <f t="shared" si="3"/>
        <v>#DIV/0!</v>
      </c>
      <c r="K173" s="432"/>
      <c r="L173" s="444"/>
      <c r="M173" s="439"/>
      <c r="N173" s="435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51" t="e">
        <f t="shared" si="3"/>
        <v>#DIV/0!</v>
      </c>
      <c r="K174" s="433"/>
      <c r="L174" s="444"/>
      <c r="M174" s="439"/>
      <c r="N174" s="435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11">
        <v>0</v>
      </c>
      <c r="I175" s="11">
        <v>0</v>
      </c>
      <c r="J175" s="51" t="e">
        <f t="shared" si="3"/>
        <v>#DIV/0!</v>
      </c>
      <c r="K175" s="51" t="e">
        <f>J175</f>
        <v>#DIV/0!</v>
      </c>
      <c r="L175" s="445"/>
      <c r="M175" s="439"/>
      <c r="N175" s="435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51" t="e">
        <f t="shared" si="3"/>
        <v>#DIV/0!</v>
      </c>
      <c r="K176" s="428" t="e">
        <f>(J176+J177+J178)/3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51" t="e">
        <f t="shared" si="3"/>
        <v>#DIV/0!</v>
      </c>
      <c r="K177" s="432"/>
      <c r="L177" s="444"/>
      <c r="M177" s="439"/>
      <c r="N177" s="435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51" t="e">
        <f t="shared" si="3"/>
        <v>#DIV/0!</v>
      </c>
      <c r="K178" s="433"/>
      <c r="L178" s="444"/>
      <c r="M178" s="439"/>
      <c r="N178" s="435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11">
        <v>0</v>
      </c>
      <c r="I179" s="11">
        <v>0</v>
      </c>
      <c r="J179" s="51" t="e">
        <f t="shared" si="3"/>
        <v>#DIV/0!</v>
      </c>
      <c r="K179" s="51" t="e">
        <f>J179</f>
        <v>#DIV/0!</v>
      </c>
      <c r="L179" s="445"/>
      <c r="M179" s="439"/>
      <c r="N179" s="435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51" t="e">
        <f t="shared" si="3"/>
        <v>#DIV/0!</v>
      </c>
      <c r="K180" s="428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51" t="e">
        <f t="shared" si="3"/>
        <v>#DIV/0!</v>
      </c>
      <c r="K181" s="432"/>
      <c r="L181" s="28"/>
      <c r="M181" s="439"/>
      <c r="N181" s="435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51" t="e">
        <f t="shared" si="3"/>
        <v>#DIV/0!</v>
      </c>
      <c r="K182" s="433"/>
      <c r="L182" s="28"/>
      <c r="M182" s="439"/>
      <c r="N182" s="435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11">
        <v>0</v>
      </c>
      <c r="I183" s="11">
        <v>0</v>
      </c>
      <c r="J183" s="51" t="e">
        <f t="shared" si="3"/>
        <v>#DIV/0!</v>
      </c>
      <c r="K183" s="51" t="e">
        <f>J183</f>
        <v>#DIV/0!</v>
      </c>
      <c r="L183" s="251" t="e">
        <f>(K180+K183)/2</f>
        <v>#DIV/0!</v>
      </c>
      <c r="M183" s="439"/>
      <c r="N183" s="435"/>
    </row>
    <row r="184" spans="1:14" ht="81.75" hidden="1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0</v>
      </c>
      <c r="I184" s="38">
        <v>0</v>
      </c>
      <c r="J184" s="51" t="e">
        <f t="shared" si="3"/>
        <v>#DIV/0!</v>
      </c>
      <c r="K184" s="428" t="e">
        <f>(J184+J185+J186)/3</f>
        <v>#DIV/0!</v>
      </c>
      <c r="L184" s="431" t="e">
        <f>(K184+K187)/2</f>
        <v>#DIV/0!</v>
      </c>
      <c r="M184" s="439"/>
      <c r="N184" s="435"/>
    </row>
    <row r="185" spans="1:14" ht="81.75" hidden="1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0</v>
      </c>
      <c r="I185" s="38">
        <v>0</v>
      </c>
      <c r="J185" s="51" t="e">
        <f t="shared" si="3"/>
        <v>#DIV/0!</v>
      </c>
      <c r="K185" s="432"/>
      <c r="L185" s="444"/>
      <c r="M185" s="439"/>
      <c r="N185" s="435"/>
    </row>
    <row r="186" spans="1:14" ht="81.75" hidden="1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>
        <v>0</v>
      </c>
      <c r="I186" s="38">
        <v>0</v>
      </c>
      <c r="J186" s="51" t="e">
        <f t="shared" si="3"/>
        <v>#DIV/0!</v>
      </c>
      <c r="K186" s="433"/>
      <c r="L186" s="444"/>
      <c r="M186" s="439"/>
      <c r="N186" s="435"/>
    </row>
    <row r="187" spans="1:14" ht="81.75" hidden="1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11">
        <v>0</v>
      </c>
      <c r="I187" s="11">
        <v>0</v>
      </c>
      <c r="J187" s="51" t="e">
        <f t="shared" si="3"/>
        <v>#DIV/0!</v>
      </c>
      <c r="K187" s="51" t="e">
        <f>J187</f>
        <v>#DIV/0!</v>
      </c>
      <c r="L187" s="445"/>
      <c r="M187" s="439"/>
      <c r="N187" s="435"/>
    </row>
    <row r="188" spans="1:14" ht="96.75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4.5936395759717312</v>
      </c>
      <c r="I188" s="38">
        <v>4.6100000000000003</v>
      </c>
      <c r="J188" s="51">
        <f t="shared" si="3"/>
        <v>100</v>
      </c>
      <c r="K188" s="428">
        <f>(J188+J189+J190)/3</f>
        <v>100</v>
      </c>
      <c r="L188" s="431">
        <f>(K188+K191)/2</f>
        <v>91.996131265483427</v>
      </c>
      <c r="M188" s="439"/>
      <c r="N188" s="435"/>
    </row>
    <row r="189" spans="1:14" ht="88.5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>
        <v>100</v>
      </c>
      <c r="I189" s="38">
        <v>100</v>
      </c>
      <c r="J189" s="51">
        <f t="shared" si="3"/>
        <v>100</v>
      </c>
      <c r="K189" s="432"/>
      <c r="L189" s="444"/>
      <c r="M189" s="439"/>
      <c r="N189" s="435"/>
    </row>
    <row r="190" spans="1:14" ht="84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>
        <v>33</v>
      </c>
      <c r="I190" s="38">
        <v>59.9</v>
      </c>
      <c r="J190" s="51">
        <f>IF(I190/H190*100&gt;100,100,I190/H190*100)</f>
        <v>100</v>
      </c>
      <c r="K190" s="433"/>
      <c r="L190" s="444"/>
      <c r="M190" s="439"/>
      <c r="N190" s="435"/>
    </row>
    <row r="191" spans="1:14" ht="48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11">
        <v>2946.7</v>
      </c>
      <c r="I191" s="11">
        <v>2475</v>
      </c>
      <c r="J191" s="51">
        <f t="shared" si="3"/>
        <v>83.992262530966855</v>
      </c>
      <c r="K191" s="51">
        <f>J191</f>
        <v>83.992262530966855</v>
      </c>
      <c r="L191" s="445"/>
      <c r="M191" s="439"/>
      <c r="N191" s="435"/>
    </row>
    <row r="192" spans="1:14" ht="55.5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9.0322580645161281</v>
      </c>
      <c r="I192" s="38">
        <v>9.0468497576736659</v>
      </c>
      <c r="J192" s="51">
        <f t="shared" si="3"/>
        <v>100</v>
      </c>
      <c r="K192" s="428">
        <f>(J192+J193+J194)/3</f>
        <v>100</v>
      </c>
      <c r="L192" s="431">
        <f>(K192+K195)/2</f>
        <v>98.635149836811394</v>
      </c>
      <c r="M192" s="439"/>
      <c r="N192" s="435"/>
    </row>
    <row r="193" spans="1:14" ht="64.5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100</v>
      </c>
      <c r="I193" s="38">
        <v>100</v>
      </c>
      <c r="J193" s="51">
        <f t="shared" si="3"/>
        <v>100</v>
      </c>
      <c r="K193" s="432"/>
      <c r="L193" s="444"/>
      <c r="M193" s="439"/>
      <c r="N193" s="435"/>
    </row>
    <row r="194" spans="1:14" ht="50.25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68</v>
      </c>
      <c r="I194" s="38">
        <v>68</v>
      </c>
      <c r="J194" s="51">
        <f>IF(I194/H194*100&gt;100,100,I194/H194*100)</f>
        <v>100</v>
      </c>
      <c r="K194" s="433"/>
      <c r="L194" s="444"/>
      <c r="M194" s="439"/>
      <c r="N194" s="435"/>
    </row>
    <row r="195" spans="1:14" ht="55.5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11">
        <v>2022.2</v>
      </c>
      <c r="I195" s="11">
        <v>1967</v>
      </c>
      <c r="J195" s="51">
        <f t="shared" si="3"/>
        <v>97.270299673622787</v>
      </c>
      <c r="K195" s="51">
        <f>J195</f>
        <v>97.270299673622787</v>
      </c>
      <c r="L195" s="445"/>
      <c r="M195" s="439"/>
      <c r="N195" s="435"/>
    </row>
    <row r="196" spans="1:14" ht="81.75" hidden="1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0</v>
      </c>
      <c r="I196" s="38">
        <v>0</v>
      </c>
      <c r="J196" s="51" t="e">
        <f t="shared" si="3"/>
        <v>#DIV/0!</v>
      </c>
      <c r="K196" s="428" t="e">
        <f>(J196+J197+J198)/3</f>
        <v>#DIV/0!</v>
      </c>
      <c r="L196" s="431" t="e">
        <f>(K196+K199)/2</f>
        <v>#DIV/0!</v>
      </c>
      <c r="M196" s="439"/>
      <c r="N196" s="435"/>
    </row>
    <row r="197" spans="1:14" ht="81.75" hidden="1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0</v>
      </c>
      <c r="I197" s="38">
        <v>0</v>
      </c>
      <c r="J197" s="51" t="e">
        <f t="shared" si="3"/>
        <v>#DIV/0!</v>
      </c>
      <c r="K197" s="432"/>
      <c r="L197" s="444"/>
      <c r="M197" s="439"/>
      <c r="N197" s="435"/>
    </row>
    <row r="198" spans="1:14" ht="81.75" hidden="1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>
        <v>0</v>
      </c>
      <c r="I198" s="38">
        <v>0</v>
      </c>
      <c r="J198" s="51" t="e">
        <f t="shared" si="3"/>
        <v>#DIV/0!</v>
      </c>
      <c r="K198" s="433"/>
      <c r="L198" s="444"/>
      <c r="M198" s="439"/>
      <c r="N198" s="435"/>
    </row>
    <row r="199" spans="1:14" ht="81.75" hidden="1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11">
        <v>0</v>
      </c>
      <c r="I199" s="11">
        <v>0</v>
      </c>
      <c r="J199" s="51" t="e">
        <f t="shared" si="3"/>
        <v>#DIV/0!</v>
      </c>
      <c r="K199" s="51" t="e">
        <f>J199</f>
        <v>#DIV/0!</v>
      </c>
      <c r="L199" s="445"/>
      <c r="M199" s="439"/>
      <c r="N199" s="435"/>
    </row>
    <row r="200" spans="1:14" ht="81.75" hidden="1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0</v>
      </c>
      <c r="I200" s="38">
        <v>0</v>
      </c>
      <c r="J200" s="51" t="e">
        <f t="shared" si="3"/>
        <v>#DIV/0!</v>
      </c>
      <c r="K200" s="428" t="e">
        <f>(J200+J201+J202)/3</f>
        <v>#DIV/0!</v>
      </c>
      <c r="L200" s="431" t="e">
        <f>(K200+K203)/2</f>
        <v>#DIV/0!</v>
      </c>
      <c r="M200" s="439"/>
      <c r="N200" s="435"/>
    </row>
    <row r="201" spans="1:14" ht="81.75" hidden="1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38">
        <v>0</v>
      </c>
      <c r="I201" s="38">
        <v>0</v>
      </c>
      <c r="J201" s="51" t="e">
        <f t="shared" si="3"/>
        <v>#DIV/0!</v>
      </c>
      <c r="K201" s="432"/>
      <c r="L201" s="444"/>
      <c r="M201" s="439"/>
      <c r="N201" s="435"/>
    </row>
    <row r="202" spans="1:14" ht="81.75" hidden="1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38">
        <v>0</v>
      </c>
      <c r="I202" s="38">
        <v>0</v>
      </c>
      <c r="J202" s="51" t="e">
        <f t="shared" si="3"/>
        <v>#DIV/0!</v>
      </c>
      <c r="K202" s="433"/>
      <c r="L202" s="444"/>
      <c r="M202" s="439"/>
      <c r="N202" s="435"/>
    </row>
    <row r="203" spans="1:14" ht="81.75" hidden="1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11">
        <v>0</v>
      </c>
      <c r="I203" s="11">
        <v>0</v>
      </c>
      <c r="J203" s="51" t="e">
        <f t="shared" ref="J203:J211" si="4">IF(I203/H203*100&gt;100,100,I203/H203*100)</f>
        <v>#DIV/0!</v>
      </c>
      <c r="K203" s="51" t="e">
        <f>J203</f>
        <v>#DIV/0!</v>
      </c>
      <c r="L203" s="445"/>
      <c r="M203" s="439"/>
      <c r="N203" s="435"/>
    </row>
    <row r="204" spans="1:14" ht="56.25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8.3922261484098932</v>
      </c>
      <c r="I204" s="38">
        <v>8.42</v>
      </c>
      <c r="J204" s="51">
        <f t="shared" si="4"/>
        <v>100</v>
      </c>
      <c r="K204" s="428">
        <f>(J204+J205+J206)/3</f>
        <v>93.505050505050505</v>
      </c>
      <c r="L204" s="431">
        <f>(K204+K207)/2</f>
        <v>91.418436496557717</v>
      </c>
      <c r="M204" s="439"/>
      <c r="N204" s="435"/>
    </row>
    <row r="205" spans="1:14" ht="86.25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100</v>
      </c>
      <c r="I205" s="38">
        <v>100</v>
      </c>
      <c r="J205" s="51">
        <f t="shared" si="4"/>
        <v>100</v>
      </c>
      <c r="K205" s="432"/>
      <c r="L205" s="444"/>
      <c r="M205" s="439"/>
      <c r="N205" s="435"/>
    </row>
    <row r="206" spans="1:14" ht="50.25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>
        <v>33</v>
      </c>
      <c r="I206" s="38">
        <v>26.57</v>
      </c>
      <c r="J206" s="51">
        <f>IF(I206/H206*100&gt;100,100,I206/H206*100)</f>
        <v>80.515151515151516</v>
      </c>
      <c r="K206" s="433"/>
      <c r="L206" s="444"/>
      <c r="M206" s="439"/>
      <c r="N206" s="435"/>
    </row>
    <row r="207" spans="1:14" ht="39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11">
        <v>5383.3</v>
      </c>
      <c r="I207" s="11">
        <v>4809</v>
      </c>
      <c r="J207" s="51">
        <f t="shared" si="4"/>
        <v>89.331822488064944</v>
      </c>
      <c r="K207" s="51">
        <f>J207</f>
        <v>89.331822488064944</v>
      </c>
      <c r="L207" s="445"/>
      <c r="M207" s="439"/>
      <c r="N207" s="435"/>
    </row>
    <row r="208" spans="1:14" ht="67.5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7.1554770318021195</v>
      </c>
      <c r="I208" s="38">
        <v>7.18</v>
      </c>
      <c r="J208" s="51">
        <f t="shared" si="4"/>
        <v>100</v>
      </c>
      <c r="K208" s="428">
        <f>(J208+J209+J210)/3</f>
        <v>100</v>
      </c>
      <c r="L208" s="431">
        <f>(K208+K211)/2</f>
        <v>90.973038833713503</v>
      </c>
      <c r="M208" s="439"/>
      <c r="N208" s="435"/>
    </row>
    <row r="209" spans="1:14" ht="51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100</v>
      </c>
      <c r="I209" s="38">
        <v>100</v>
      </c>
      <c r="J209" s="51">
        <f t="shared" si="4"/>
        <v>100</v>
      </c>
      <c r="K209" s="432"/>
      <c r="L209" s="444"/>
      <c r="M209" s="439"/>
      <c r="N209" s="435"/>
    </row>
    <row r="210" spans="1:14" ht="75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>
        <v>12.988505747126439</v>
      </c>
      <c r="I210" s="38">
        <v>22.69</v>
      </c>
      <c r="J210" s="51">
        <f t="shared" si="4"/>
        <v>100</v>
      </c>
      <c r="K210" s="433"/>
      <c r="L210" s="444"/>
      <c r="M210" s="439"/>
      <c r="N210" s="435"/>
    </row>
    <row r="211" spans="1:14" ht="39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11">
        <v>7058.3</v>
      </c>
      <c r="I211" s="11">
        <v>5784</v>
      </c>
      <c r="J211" s="51">
        <f t="shared" si="4"/>
        <v>81.946077667426991</v>
      </c>
      <c r="K211" s="51">
        <f>J211</f>
        <v>81.946077667426991</v>
      </c>
      <c r="L211" s="445"/>
      <c r="M211" s="439"/>
      <c r="N211" s="435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51" t="e">
        <f>IF(I212/H212*100&gt;100,100,I212/H212*100)</f>
        <v>#DIV/0!</v>
      </c>
      <c r="K212" s="428" t="e">
        <f>(J212+J213+J214)/3</f>
        <v>#DIV/0!</v>
      </c>
      <c r="L212" s="28"/>
      <c r="M212" s="439"/>
      <c r="N212" s="435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51" t="e">
        <f>IF(I213/H213*100&gt;100,100,I213/H213*100)</f>
        <v>#DIV/0!</v>
      </c>
      <c r="K213" s="432"/>
      <c r="L213" s="28"/>
      <c r="M213" s="439"/>
      <c r="N213" s="435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51" t="e">
        <f>IF(I214/H214*100&gt;100,100,I214/H214*100)</f>
        <v>#DIV/0!</v>
      </c>
      <c r="K214" s="433"/>
      <c r="L214" s="28"/>
      <c r="M214" s="439"/>
      <c r="N214" s="435"/>
    </row>
    <row r="215" spans="1:14" ht="60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11">
        <v>0</v>
      </c>
      <c r="I215" s="11">
        <v>0</v>
      </c>
      <c r="J215" s="51" t="e">
        <f>IF(I215/H215*100&gt;100,100,I215/H215*100)</f>
        <v>#DIV/0!</v>
      </c>
      <c r="K215" s="51" t="e">
        <f>J215</f>
        <v>#DIV/0!</v>
      </c>
      <c r="L215" s="251" t="e">
        <f>(K212+K215)/2</f>
        <v>#DIV/0!</v>
      </c>
      <c r="M215" s="440"/>
      <c r="N215" s="436"/>
    </row>
    <row r="216" spans="1:14" ht="15" customHeight="1" x14ac:dyDescent="0.25">
      <c r="L216" s="23"/>
    </row>
    <row r="217" spans="1:14" ht="15" customHeight="1" x14ac:dyDescent="0.25">
      <c r="L217" s="23"/>
    </row>
    <row r="218" spans="1:14" ht="15" customHeight="1" x14ac:dyDescent="0.25">
      <c r="L218" s="23"/>
    </row>
    <row r="219" spans="1:14" ht="15" customHeight="1" x14ac:dyDescent="0.25">
      <c r="A219" s="21"/>
      <c r="B219" s="22"/>
      <c r="C219" s="21"/>
      <c r="E219" s="21"/>
      <c r="L219" s="23"/>
    </row>
    <row r="220" spans="1:14" x14ac:dyDescent="0.25">
      <c r="A220" s="21"/>
      <c r="B220" s="22"/>
      <c r="C220" s="25"/>
      <c r="D220" s="25"/>
      <c r="E220" s="26"/>
      <c r="F220" s="2"/>
      <c r="H220" s="296"/>
      <c r="I220" s="296"/>
      <c r="J220" s="296"/>
      <c r="L220" s="23"/>
    </row>
    <row r="221" spans="1:14" x14ac:dyDescent="0.25">
      <c r="A221" s="21"/>
      <c r="B221" s="22"/>
      <c r="C221" s="25"/>
      <c r="D221" s="25"/>
      <c r="E221" s="26"/>
      <c r="F221" s="2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</row>
    <row r="223" spans="1:14" x14ac:dyDescent="0.25">
      <c r="A223" s="21"/>
      <c r="B223" s="22"/>
      <c r="C223" s="21"/>
      <c r="E223" s="21"/>
      <c r="L223" s="23"/>
    </row>
    <row r="224" spans="1:14" x14ac:dyDescent="0.25">
      <c r="A224" s="21"/>
      <c r="B224" s="22" t="s">
        <v>367</v>
      </c>
      <c r="C224" s="21"/>
      <c r="E224" s="21"/>
      <c r="L224" s="23"/>
    </row>
    <row r="225" spans="12:12" x14ac:dyDescent="0.25">
      <c r="L225" s="23"/>
    </row>
    <row r="226" spans="12:12" x14ac:dyDescent="0.25">
      <c r="L226" s="23"/>
    </row>
    <row r="227" spans="12:12" x14ac:dyDescent="0.25">
      <c r="L227" s="23"/>
    </row>
    <row r="228" spans="12:12" x14ac:dyDescent="0.25">
      <c r="L228" s="23"/>
    </row>
    <row r="229" spans="12:12" x14ac:dyDescent="0.25">
      <c r="L229" s="23"/>
    </row>
    <row r="230" spans="12:12" x14ac:dyDescent="0.25">
      <c r="L230" s="23"/>
    </row>
    <row r="231" spans="12:12" x14ac:dyDescent="0.25">
      <c r="L231" s="23"/>
    </row>
    <row r="232" spans="12:12" x14ac:dyDescent="0.25">
      <c r="L232" s="23"/>
    </row>
    <row r="233" spans="12:12" x14ac:dyDescent="0.25">
      <c r="L233" s="23"/>
    </row>
    <row r="234" spans="12:12" x14ac:dyDescent="0.25">
      <c r="L234" s="23"/>
    </row>
    <row r="235" spans="12:12" x14ac:dyDescent="0.25">
      <c r="L235" s="23"/>
    </row>
    <row r="236" spans="12:12" x14ac:dyDescent="0.25">
      <c r="L236" s="23"/>
    </row>
    <row r="237" spans="12:12" x14ac:dyDescent="0.25">
      <c r="L237" s="23"/>
    </row>
    <row r="238" spans="12:12" x14ac:dyDescent="0.25">
      <c r="L238" s="23"/>
    </row>
    <row r="239" spans="12:12" x14ac:dyDescent="0.25">
      <c r="L239" s="23"/>
    </row>
    <row r="240" spans="12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3">
    <mergeCell ref="K212:K214"/>
    <mergeCell ref="C208:C211"/>
    <mergeCell ref="D208:D211"/>
    <mergeCell ref="D212:D215"/>
    <mergeCell ref="C212:C215"/>
    <mergeCell ref="K208:K210"/>
    <mergeCell ref="K204:K206"/>
    <mergeCell ref="C196:C199"/>
    <mergeCell ref="D196:D199"/>
    <mergeCell ref="D204:D207"/>
    <mergeCell ref="C204:C207"/>
    <mergeCell ref="C200:C203"/>
    <mergeCell ref="D200:D203"/>
    <mergeCell ref="K196:K198"/>
    <mergeCell ref="K200:K202"/>
    <mergeCell ref="C180:C183"/>
    <mergeCell ref="C172:C175"/>
    <mergeCell ref="D176:D179"/>
    <mergeCell ref="C168:C171"/>
    <mergeCell ref="C176:C179"/>
    <mergeCell ref="D172:D175"/>
    <mergeCell ref="D180:D183"/>
    <mergeCell ref="C164:C167"/>
    <mergeCell ref="D140:D143"/>
    <mergeCell ref="D144:D147"/>
    <mergeCell ref="D160:D163"/>
    <mergeCell ref="D192:D195"/>
    <mergeCell ref="C188:C191"/>
    <mergeCell ref="C192:C195"/>
    <mergeCell ref="C184:C187"/>
    <mergeCell ref="C56:C59"/>
    <mergeCell ref="C76:C79"/>
    <mergeCell ref="C84:C87"/>
    <mergeCell ref="D72:D75"/>
    <mergeCell ref="D68:D71"/>
    <mergeCell ref="C68:C71"/>
    <mergeCell ref="D84:D87"/>
    <mergeCell ref="D80:D83"/>
    <mergeCell ref="C60:C63"/>
    <mergeCell ref="C124:C127"/>
    <mergeCell ref="C160:C163"/>
    <mergeCell ref="C156:C159"/>
    <mergeCell ref="C144:C147"/>
    <mergeCell ref="C148:C151"/>
    <mergeCell ref="C140:C143"/>
    <mergeCell ref="C100:C103"/>
    <mergeCell ref="D164:D167"/>
    <mergeCell ref="D168:D171"/>
    <mergeCell ref="C88:C91"/>
    <mergeCell ref="C92:C95"/>
    <mergeCell ref="K192:K194"/>
    <mergeCell ref="K188:K190"/>
    <mergeCell ref="K184:K186"/>
    <mergeCell ref="K180:K182"/>
    <mergeCell ref="K176:K178"/>
    <mergeCell ref="K140:K142"/>
    <mergeCell ref="K164:K166"/>
    <mergeCell ref="K156:K158"/>
    <mergeCell ref="K148:K150"/>
    <mergeCell ref="K160:K162"/>
    <mergeCell ref="K172:K174"/>
    <mergeCell ref="K168:K170"/>
    <mergeCell ref="D184:D187"/>
    <mergeCell ref="D188:D191"/>
    <mergeCell ref="L100:L103"/>
    <mergeCell ref="K100:K102"/>
    <mergeCell ref="L92:L95"/>
    <mergeCell ref="D128:D131"/>
    <mergeCell ref="L116:L119"/>
    <mergeCell ref="D120:D123"/>
    <mergeCell ref="D124:D127"/>
    <mergeCell ref="K128:K130"/>
    <mergeCell ref="D100:D103"/>
    <mergeCell ref="K120:K122"/>
    <mergeCell ref="K124:K126"/>
    <mergeCell ref="D116:D119"/>
    <mergeCell ref="L112:L115"/>
    <mergeCell ref="L108:L111"/>
    <mergeCell ref="K116:K118"/>
    <mergeCell ref="K152:K154"/>
    <mergeCell ref="K136:K138"/>
    <mergeCell ref="K132:K134"/>
    <mergeCell ref="K144:K146"/>
    <mergeCell ref="L168:L171"/>
    <mergeCell ref="L128:L131"/>
    <mergeCell ref="L156:L159"/>
    <mergeCell ref="L24:L27"/>
    <mergeCell ref="L48:L51"/>
    <mergeCell ref="C128:C131"/>
    <mergeCell ref="D108:D111"/>
    <mergeCell ref="K112:K114"/>
    <mergeCell ref="K104:K106"/>
    <mergeCell ref="K108:K110"/>
    <mergeCell ref="C80:C83"/>
    <mergeCell ref="L72:L75"/>
    <mergeCell ref="K84:K86"/>
    <mergeCell ref="K80:K82"/>
    <mergeCell ref="L76:L79"/>
    <mergeCell ref="K96:K98"/>
    <mergeCell ref="K88:K90"/>
    <mergeCell ref="K76:K78"/>
    <mergeCell ref="C96:C99"/>
    <mergeCell ref="D88:D91"/>
    <mergeCell ref="D44:D47"/>
    <mergeCell ref="D40:D43"/>
    <mergeCell ref="K44:K46"/>
    <mergeCell ref="K36:K38"/>
    <mergeCell ref="L88:L91"/>
    <mergeCell ref="L84:L87"/>
    <mergeCell ref="D112:D115"/>
    <mergeCell ref="K8:K10"/>
    <mergeCell ref="K20:K22"/>
    <mergeCell ref="K16:K18"/>
    <mergeCell ref="K24:K26"/>
    <mergeCell ref="K12:K14"/>
    <mergeCell ref="D16:D19"/>
    <mergeCell ref="K52:K54"/>
    <mergeCell ref="K68:K70"/>
    <mergeCell ref="K72:K74"/>
    <mergeCell ref="K48:K50"/>
    <mergeCell ref="K40:K42"/>
    <mergeCell ref="K56:K58"/>
    <mergeCell ref="A1:N1"/>
    <mergeCell ref="A4:A215"/>
    <mergeCell ref="C4:C7"/>
    <mergeCell ref="D4:D7"/>
    <mergeCell ref="K4:K6"/>
    <mergeCell ref="C48:C51"/>
    <mergeCell ref="C40:C43"/>
    <mergeCell ref="K28:K30"/>
    <mergeCell ref="C24:C27"/>
    <mergeCell ref="C20:C23"/>
    <mergeCell ref="K92:K94"/>
    <mergeCell ref="K64:K66"/>
    <mergeCell ref="K60:K62"/>
    <mergeCell ref="C32:C35"/>
    <mergeCell ref="D20:D23"/>
    <mergeCell ref="C28:C31"/>
    <mergeCell ref="D28:D31"/>
    <mergeCell ref="K32:K34"/>
    <mergeCell ref="C52:C55"/>
    <mergeCell ref="C36:C39"/>
    <mergeCell ref="C8:C11"/>
    <mergeCell ref="D8:D11"/>
    <mergeCell ref="D60:D63"/>
    <mergeCell ref="C12:C15"/>
    <mergeCell ref="C16:C19"/>
    <mergeCell ref="D52:D55"/>
    <mergeCell ref="D12:D15"/>
    <mergeCell ref="D48:D51"/>
    <mergeCell ref="D36:D39"/>
    <mergeCell ref="C72:C75"/>
    <mergeCell ref="D76:D79"/>
    <mergeCell ref="D32:D35"/>
    <mergeCell ref="C64:C67"/>
    <mergeCell ref="D64:D67"/>
    <mergeCell ref="D56:D59"/>
    <mergeCell ref="C44:C47"/>
    <mergeCell ref="D96:D99"/>
    <mergeCell ref="D92:D95"/>
    <mergeCell ref="L56:L59"/>
    <mergeCell ref="L60:L63"/>
    <mergeCell ref="L52:L55"/>
    <mergeCell ref="D156:D159"/>
    <mergeCell ref="D148:D151"/>
    <mergeCell ref="C136:C139"/>
    <mergeCell ref="C132:C135"/>
    <mergeCell ref="D136:D139"/>
    <mergeCell ref="C152:C155"/>
    <mergeCell ref="D152:D155"/>
    <mergeCell ref="D132:D135"/>
    <mergeCell ref="D104:D107"/>
    <mergeCell ref="C120:C123"/>
    <mergeCell ref="C104:C107"/>
    <mergeCell ref="C112:C115"/>
    <mergeCell ref="C116:C119"/>
    <mergeCell ref="C108:C111"/>
    <mergeCell ref="L12:L15"/>
    <mergeCell ref="L104:L107"/>
    <mergeCell ref="L44:L47"/>
    <mergeCell ref="N4:N215"/>
    <mergeCell ref="L188:L191"/>
    <mergeCell ref="L40:L43"/>
    <mergeCell ref="L184:L187"/>
    <mergeCell ref="L176:L179"/>
    <mergeCell ref="L4:L7"/>
    <mergeCell ref="M4:M215"/>
    <mergeCell ref="L8:L11"/>
    <mergeCell ref="L96:L99"/>
    <mergeCell ref="L36:L39"/>
    <mergeCell ref="L68:L71"/>
    <mergeCell ref="L80:L83"/>
    <mergeCell ref="L20:L23"/>
    <mergeCell ref="L16:L19"/>
    <mergeCell ref="L28:L31"/>
    <mergeCell ref="L32:L35"/>
    <mergeCell ref="L204:L207"/>
    <mergeCell ref="L200:L203"/>
    <mergeCell ref="L172:L175"/>
    <mergeCell ref="L124:L127"/>
    <mergeCell ref="L64:L67"/>
    <mergeCell ref="L208:L211"/>
    <mergeCell ref="L120:L123"/>
    <mergeCell ref="L192:L195"/>
    <mergeCell ref="L196:L199"/>
    <mergeCell ref="L132:L135"/>
    <mergeCell ref="L140:L143"/>
    <mergeCell ref="L152:L155"/>
    <mergeCell ref="L136:L139"/>
    <mergeCell ref="L148:L151"/>
    <mergeCell ref="L144:L147"/>
    <mergeCell ref="L164:L167"/>
    <mergeCell ref="L160:L163"/>
  </mergeCells>
  <phoneticPr fontId="0" type="noConversion"/>
  <pageMargins left="0.7" right="0.7" top="0.75" bottom="0.75" header="0.3" footer="0.3"/>
  <pageSetup paperSize="9" scale="27" orientation="portrait" r:id="rId1"/>
  <rowBreaks count="1" manualBreakCount="1">
    <brk id="18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P328"/>
  <sheetViews>
    <sheetView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25.42578125" style="17" customWidth="1"/>
    <col min="2" max="2" width="34.28515625" style="19" customWidth="1"/>
    <col min="3" max="3" width="48.8554687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00" customWidth="1"/>
    <col min="9" max="9" width="15.42578125" style="300" customWidth="1"/>
    <col min="10" max="10" width="14" style="300" customWidth="1"/>
    <col min="11" max="11" width="14.28515625" style="300" customWidth="1"/>
    <col min="12" max="12" width="16.85546875" style="17" customWidth="1"/>
    <col min="13" max="13" width="17.42578125" style="17" customWidth="1"/>
    <col min="14" max="14" width="17.2851562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7" t="s">
        <v>377</v>
      </c>
      <c r="I2" s="37" t="s">
        <v>378</v>
      </c>
      <c r="J2" s="37" t="s">
        <v>129</v>
      </c>
      <c r="K2" s="37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38" t="s">
        <v>331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38">
        <v>0</v>
      </c>
      <c r="I4" s="38">
        <v>0</v>
      </c>
      <c r="J4" s="51" t="e">
        <f t="shared" ref="J4:J39" si="0">IF(I4/H4*100&gt;100,100,I4/H4*100)</f>
        <v>#DIV/0!</v>
      </c>
      <c r="K4" s="428" t="e">
        <f>(J4+J5+J6)/3</f>
        <v>#DIV/0!</v>
      </c>
      <c r="L4" s="431" t="e">
        <f>(K4+K7)/2</f>
        <v>#DIV/0!</v>
      </c>
      <c r="M4" s="438" t="s">
        <v>141</v>
      </c>
      <c r="N4" s="434"/>
      <c r="P4" s="23">
        <f>H7+H11+H15+H19+H23+H27+H31+H35+H39+H43+H47</f>
        <v>799.22222222222229</v>
      </c>
    </row>
    <row r="5" spans="1:16" ht="81.75" hidden="1" customHeight="1" x14ac:dyDescent="0.25">
      <c r="A5" s="439"/>
      <c r="B5" s="248"/>
      <c r="C5" s="423"/>
      <c r="D5" s="425"/>
      <c r="E5" s="5" t="s">
        <v>138</v>
      </c>
      <c r="F5" s="6" t="s">
        <v>142</v>
      </c>
      <c r="G5" s="7" t="s">
        <v>140</v>
      </c>
      <c r="H5" s="38">
        <v>0</v>
      </c>
      <c r="I5" s="38">
        <v>0</v>
      </c>
      <c r="J5" s="51" t="e">
        <f t="shared" si="0"/>
        <v>#DIV/0!</v>
      </c>
      <c r="K5" s="469"/>
      <c r="L5" s="432"/>
      <c r="M5" s="439"/>
      <c r="N5" s="435"/>
      <c r="P5" s="23">
        <f>H51+H55+H59+H63+H67+H71+H75+H79+H83+H87+H91+H95</f>
        <v>784.55555555555554</v>
      </c>
    </row>
    <row r="6" spans="1:16" ht="81.75" hidden="1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>
        <v>0</v>
      </c>
      <c r="I6" s="38">
        <v>0</v>
      </c>
      <c r="J6" s="51" t="e">
        <f t="shared" si="0"/>
        <v>#DIV/0!</v>
      </c>
      <c r="K6" s="470"/>
      <c r="L6" s="432"/>
      <c r="M6" s="439"/>
      <c r="N6" s="435"/>
      <c r="P6" s="23">
        <f>H103+H107+H111+H115+H119+H123+H127+H131+H135+H139+H143+H147</f>
        <v>272.88888888888886</v>
      </c>
    </row>
    <row r="7" spans="1:16" ht="31.5" hidden="1" customHeight="1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11">
        <v>0</v>
      </c>
      <c r="I7" s="11">
        <v>0</v>
      </c>
      <c r="J7" s="51" t="e">
        <f t="shared" si="0"/>
        <v>#DIV/0!</v>
      </c>
      <c r="K7" s="51" t="e">
        <f>J7</f>
        <v>#DIV/0!</v>
      </c>
      <c r="L7" s="433"/>
      <c r="M7" s="439"/>
      <c r="N7" s="435"/>
      <c r="P7" s="23">
        <f>H151+H155+H159+H163+H167+H171+H175+H179+H183+H187+H191+H195+H199+H203+H207+H211</f>
        <v>162084.40000000002</v>
      </c>
    </row>
    <row r="8" spans="1:16" ht="81.75" hidden="1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38">
        <v>0</v>
      </c>
      <c r="I8" s="38">
        <v>0</v>
      </c>
      <c r="J8" s="51" t="e">
        <f t="shared" si="0"/>
        <v>#DIV/0!</v>
      </c>
      <c r="K8" s="428" t="e">
        <f>(J8+J9+J10)/3</f>
        <v>#DIV/0!</v>
      </c>
      <c r="L8" s="431" t="e">
        <f>(K8+K11)/2</f>
        <v>#DIV/0!</v>
      </c>
      <c r="M8" s="439"/>
      <c r="N8" s="435"/>
    </row>
    <row r="9" spans="1:16" ht="81.75" hidden="1" customHeight="1" x14ac:dyDescent="0.25">
      <c r="A9" s="439"/>
      <c r="B9" s="239"/>
      <c r="C9" s="423"/>
      <c r="D9" s="425"/>
      <c r="E9" s="5" t="s">
        <v>138</v>
      </c>
      <c r="F9" s="6" t="s">
        <v>142</v>
      </c>
      <c r="G9" s="7" t="s">
        <v>140</v>
      </c>
      <c r="H9" s="38">
        <v>0</v>
      </c>
      <c r="I9" s="38">
        <v>0</v>
      </c>
      <c r="J9" s="51" t="e">
        <f t="shared" si="0"/>
        <v>#DIV/0!</v>
      </c>
      <c r="K9" s="469"/>
      <c r="L9" s="432"/>
      <c r="M9" s="439"/>
      <c r="N9" s="435"/>
    </row>
    <row r="10" spans="1:16" ht="81.75" hidden="1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0</v>
      </c>
      <c r="I10" s="38">
        <v>0</v>
      </c>
      <c r="J10" s="51" t="e">
        <f t="shared" si="0"/>
        <v>#DIV/0!</v>
      </c>
      <c r="K10" s="470"/>
      <c r="L10" s="432"/>
      <c r="M10" s="439"/>
      <c r="N10" s="435"/>
    </row>
    <row r="11" spans="1:16" ht="31.5" hidden="1" customHeight="1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11">
        <v>0</v>
      </c>
      <c r="I11" s="11">
        <v>0</v>
      </c>
      <c r="J11" s="51" t="e">
        <f t="shared" si="0"/>
        <v>#DIV/0!</v>
      </c>
      <c r="K11" s="51" t="e">
        <f>J11</f>
        <v>#DIV/0!</v>
      </c>
      <c r="L11" s="433"/>
      <c r="M11" s="439"/>
      <c r="N11" s="435"/>
    </row>
    <row r="12" spans="1:16" ht="81.75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38">
        <v>100</v>
      </c>
      <c r="I12" s="38">
        <v>100</v>
      </c>
      <c r="J12" s="51">
        <f t="shared" si="0"/>
        <v>100</v>
      </c>
      <c r="K12" s="428">
        <f>(J12+J13+J14)/3</f>
        <v>96.896324488908206</v>
      </c>
      <c r="L12" s="431">
        <f>(K12+K15)/2</f>
        <v>97.9683570310482</v>
      </c>
      <c r="M12" s="439"/>
      <c r="N12" s="435"/>
    </row>
    <row r="13" spans="1:16" ht="81.75" customHeight="1" x14ac:dyDescent="0.25">
      <c r="A13" s="439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38">
        <v>98.038379530916842</v>
      </c>
      <c r="I13" s="38">
        <v>88.91</v>
      </c>
      <c r="J13" s="51">
        <f t="shared" si="0"/>
        <v>90.688973466724661</v>
      </c>
      <c r="K13" s="469"/>
      <c r="L13" s="432"/>
      <c r="M13" s="439"/>
      <c r="N13" s="435"/>
    </row>
    <row r="14" spans="1:16" ht="81.75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>
        <v>100</v>
      </c>
      <c r="I14" s="38">
        <v>100</v>
      </c>
      <c r="J14" s="51">
        <f t="shared" si="0"/>
        <v>100</v>
      </c>
      <c r="K14" s="470"/>
      <c r="L14" s="432"/>
      <c r="M14" s="439"/>
      <c r="N14" s="435"/>
    </row>
    <row r="15" spans="1:16" ht="31.5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11">
        <v>775.77777777777783</v>
      </c>
      <c r="I15" s="11">
        <v>768.33333333333337</v>
      </c>
      <c r="J15" s="51">
        <f t="shared" si="0"/>
        <v>99.040389573188193</v>
      </c>
      <c r="K15" s="51">
        <f>J15</f>
        <v>99.040389573188193</v>
      </c>
      <c r="L15" s="433"/>
      <c r="M15" s="439"/>
      <c r="N15" s="435"/>
    </row>
    <row r="16" spans="1:16" ht="81.75" hidden="1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38">
        <v>0</v>
      </c>
      <c r="I16" s="38">
        <v>0</v>
      </c>
      <c r="J16" s="51" t="e">
        <f>IF(I16/H16*100&gt;100,100,I16/H16*100)</f>
        <v>#DIV/0!</v>
      </c>
      <c r="K16" s="428" t="e">
        <f>(J16+J17+J18)/2</f>
        <v>#DIV/0!</v>
      </c>
      <c r="L16" s="431" t="e">
        <f>(K16+K19)/2</f>
        <v>#DIV/0!</v>
      </c>
      <c r="M16" s="439"/>
      <c r="N16" s="435"/>
    </row>
    <row r="17" spans="1:14" ht="81.75" hidden="1" customHeight="1" x14ac:dyDescent="0.25">
      <c r="A17" s="439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38">
        <v>0</v>
      </c>
      <c r="I17" s="38">
        <v>0</v>
      </c>
      <c r="J17" s="51" t="e">
        <f>IF(I17/H17*100&gt;100,100,I17/H17*100)</f>
        <v>#DIV/0!</v>
      </c>
      <c r="K17" s="469"/>
      <c r="L17" s="432"/>
      <c r="M17" s="439"/>
      <c r="N17" s="435"/>
    </row>
    <row r="18" spans="1:14" ht="81.75" hidden="1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>
        <v>0</v>
      </c>
      <c r="I18" s="38">
        <v>0</v>
      </c>
      <c r="J18" s="51">
        <v>0</v>
      </c>
      <c r="K18" s="470"/>
      <c r="L18" s="432"/>
      <c r="M18" s="439"/>
      <c r="N18" s="435"/>
    </row>
    <row r="19" spans="1:14" ht="31.5" hidden="1" customHeight="1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11">
        <v>0</v>
      </c>
      <c r="I19" s="11">
        <v>0</v>
      </c>
      <c r="J19" s="51" t="e">
        <f t="shared" si="0"/>
        <v>#DIV/0!</v>
      </c>
      <c r="K19" s="51" t="e">
        <f>J19</f>
        <v>#DIV/0!</v>
      </c>
      <c r="L19" s="433"/>
      <c r="M19" s="439"/>
      <c r="N19" s="435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38">
        <v>0</v>
      </c>
      <c r="I20" s="38">
        <v>0</v>
      </c>
      <c r="J20" s="51" t="e">
        <f t="shared" si="0"/>
        <v>#DIV/0!</v>
      </c>
      <c r="K20" s="428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38">
        <v>0</v>
      </c>
      <c r="I21" s="38">
        <v>0</v>
      </c>
      <c r="J21" s="51" t="e">
        <f t="shared" si="0"/>
        <v>#DIV/0!</v>
      </c>
      <c r="K21" s="469"/>
      <c r="L21" s="432"/>
      <c r="M21" s="439"/>
      <c r="N21" s="435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51" t="e">
        <f t="shared" si="0"/>
        <v>#DIV/0!</v>
      </c>
      <c r="K22" s="470"/>
      <c r="L22" s="432"/>
      <c r="M22" s="439"/>
      <c r="N22" s="435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11">
        <v>0</v>
      </c>
      <c r="I23" s="11">
        <v>0</v>
      </c>
      <c r="J23" s="51" t="e">
        <f t="shared" si="0"/>
        <v>#DIV/0!</v>
      </c>
      <c r="K23" s="51" t="e">
        <f>J23</f>
        <v>#DIV/0!</v>
      </c>
      <c r="L23" s="433"/>
      <c r="M23" s="439"/>
      <c r="N23" s="435"/>
    </row>
    <row r="24" spans="1:14" ht="81.75" hidden="1" customHeight="1" x14ac:dyDescent="0.25">
      <c r="A24" s="439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38">
        <v>0</v>
      </c>
      <c r="I24" s="38">
        <v>0</v>
      </c>
      <c r="J24" s="51" t="e">
        <f t="shared" si="0"/>
        <v>#DIV/0!</v>
      </c>
      <c r="K24" s="428" t="e">
        <f>(J24+J25+J26)/3</f>
        <v>#DIV/0!</v>
      </c>
      <c r="L24" s="431" t="e">
        <f>(K24+K27)/2</f>
        <v>#DIV/0!</v>
      </c>
      <c r="M24" s="439"/>
      <c r="N24" s="435"/>
    </row>
    <row r="25" spans="1:14" ht="81.75" hidden="1" customHeight="1" x14ac:dyDescent="0.25">
      <c r="A25" s="439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38">
        <v>0</v>
      </c>
      <c r="I25" s="38">
        <v>0</v>
      </c>
      <c r="J25" s="51" t="e">
        <f t="shared" si="0"/>
        <v>#DIV/0!</v>
      </c>
      <c r="K25" s="469"/>
      <c r="L25" s="432"/>
      <c r="M25" s="439"/>
      <c r="N25" s="435"/>
    </row>
    <row r="26" spans="1:14" ht="81.75" hidden="1" customHeight="1" x14ac:dyDescent="0.25">
      <c r="A26" s="439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51" t="e">
        <f t="shared" si="0"/>
        <v>#DIV/0!</v>
      </c>
      <c r="K26" s="470"/>
      <c r="L26" s="432"/>
      <c r="M26" s="439"/>
      <c r="N26" s="435"/>
    </row>
    <row r="27" spans="1:14" ht="31.5" hidden="1" customHeight="1" x14ac:dyDescent="0.25">
      <c r="A27" s="439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11">
        <v>0</v>
      </c>
      <c r="I27" s="11">
        <v>0</v>
      </c>
      <c r="J27" s="51" t="e">
        <f t="shared" si="0"/>
        <v>#DIV/0!</v>
      </c>
      <c r="K27" s="51" t="e">
        <f>J27</f>
        <v>#DIV/0!</v>
      </c>
      <c r="L27" s="433"/>
      <c r="M27" s="439"/>
      <c r="N27" s="435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38">
        <v>0</v>
      </c>
      <c r="I28" s="38">
        <v>0</v>
      </c>
      <c r="J28" s="51" t="e">
        <f t="shared" si="0"/>
        <v>#DIV/0!</v>
      </c>
      <c r="K28" s="428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38">
        <v>0</v>
      </c>
      <c r="I29" s="38">
        <v>0</v>
      </c>
      <c r="J29" s="51" t="e">
        <f t="shared" si="0"/>
        <v>#DIV/0!</v>
      </c>
      <c r="K29" s="469"/>
      <c r="L29" s="432"/>
      <c r="M29" s="439"/>
      <c r="N29" s="435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51" t="e">
        <f t="shared" si="0"/>
        <v>#DIV/0!</v>
      </c>
      <c r="K30" s="470"/>
      <c r="L30" s="432"/>
      <c r="M30" s="439"/>
      <c r="N30" s="435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11">
        <v>0</v>
      </c>
      <c r="I31" s="11">
        <v>0</v>
      </c>
      <c r="J31" s="51" t="e">
        <f t="shared" si="0"/>
        <v>#DIV/0!</v>
      </c>
      <c r="K31" s="51" t="e">
        <f>J31</f>
        <v>#DIV/0!</v>
      </c>
      <c r="L31" s="433"/>
      <c r="M31" s="439"/>
      <c r="N31" s="435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38">
        <v>0</v>
      </c>
      <c r="I32" s="38">
        <v>0</v>
      </c>
      <c r="J32" s="51" t="e">
        <f t="shared" si="0"/>
        <v>#DIV/0!</v>
      </c>
      <c r="K32" s="428" t="e">
        <f>(J32+J33+J34)/3</f>
        <v>#DIV/0!</v>
      </c>
      <c r="L32" s="431" t="e">
        <f>(K32+K35)/2</f>
        <v>#DIV/0!</v>
      </c>
      <c r="M32" s="439"/>
      <c r="N32" s="435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38">
        <v>0</v>
      </c>
      <c r="I33" s="38">
        <v>0</v>
      </c>
      <c r="J33" s="51" t="e">
        <f t="shared" si="0"/>
        <v>#DIV/0!</v>
      </c>
      <c r="K33" s="469"/>
      <c r="L33" s="432"/>
      <c r="M33" s="439"/>
      <c r="N33" s="435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>
        <v>0</v>
      </c>
      <c r="I34" s="38">
        <v>0</v>
      </c>
      <c r="J34" s="51" t="e">
        <f t="shared" si="0"/>
        <v>#DIV/0!</v>
      </c>
      <c r="K34" s="470"/>
      <c r="L34" s="432"/>
      <c r="M34" s="439"/>
      <c r="N34" s="435"/>
    </row>
    <row r="35" spans="1:14" ht="31.5" hidden="1" customHeight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11">
        <v>0</v>
      </c>
      <c r="I35" s="11">
        <v>0</v>
      </c>
      <c r="J35" s="51" t="e">
        <f t="shared" si="0"/>
        <v>#DIV/0!</v>
      </c>
      <c r="K35" s="51" t="e">
        <f>J35</f>
        <v>#DIV/0!</v>
      </c>
      <c r="L35" s="433"/>
      <c r="M35" s="439"/>
      <c r="N35" s="435"/>
    </row>
    <row r="36" spans="1:14" ht="81.7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38">
        <v>100</v>
      </c>
      <c r="I36" s="38">
        <v>100</v>
      </c>
      <c r="J36" s="51">
        <f>IF(I36/H36*100&gt;100,100,I36/H36*100)</f>
        <v>100</v>
      </c>
      <c r="K36" s="428">
        <f>(J36+J37+J38)/3</f>
        <v>96.336666666666659</v>
      </c>
      <c r="L36" s="431">
        <f>(K36+K39)/2</f>
        <v>98.168333333333322</v>
      </c>
      <c r="M36" s="439"/>
      <c r="N36" s="435"/>
    </row>
    <row r="37" spans="1:14" ht="81.75" customHeight="1" x14ac:dyDescent="0.25">
      <c r="A37" s="439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38">
        <v>100</v>
      </c>
      <c r="I37" s="38">
        <v>89.01</v>
      </c>
      <c r="J37" s="51">
        <f>IF(I37/H37*100&gt;100,100,I37/H37*100)</f>
        <v>89.01</v>
      </c>
      <c r="K37" s="469"/>
      <c r="L37" s="432"/>
      <c r="M37" s="439"/>
      <c r="N37" s="435"/>
    </row>
    <row r="38" spans="1:14" ht="81.75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>
        <v>100</v>
      </c>
      <c r="I38" s="38">
        <v>100</v>
      </c>
      <c r="J38" s="51">
        <f>IF(I38/H38*100&gt;100,100,I38/H38*100)</f>
        <v>100</v>
      </c>
      <c r="K38" s="470"/>
      <c r="L38" s="432"/>
      <c r="M38" s="439"/>
      <c r="N38" s="435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11">
        <v>21.888888888888889</v>
      </c>
      <c r="I39" s="11">
        <v>23</v>
      </c>
      <c r="J39" s="51">
        <f t="shared" si="0"/>
        <v>100</v>
      </c>
      <c r="K39" s="51">
        <f>J39</f>
        <v>100</v>
      </c>
      <c r="L39" s="433"/>
      <c r="M39" s="439"/>
      <c r="N39" s="435"/>
    </row>
    <row r="40" spans="1:14" ht="81.75" customHeight="1" x14ac:dyDescent="0.25">
      <c r="A40" s="439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38">
        <v>100</v>
      </c>
      <c r="I40" s="38">
        <v>100</v>
      </c>
      <c r="J40" s="51">
        <f>IF(I40/H40*100&gt;100,100,I40/H40*100)</f>
        <v>100</v>
      </c>
      <c r="K40" s="428">
        <f>(J40+J41)/2</f>
        <v>96.8207115181402</v>
      </c>
      <c r="L40" s="431">
        <f>(K40+K43)/2</f>
        <v>98.4103557590701</v>
      </c>
      <c r="M40" s="439"/>
      <c r="N40" s="435"/>
    </row>
    <row r="41" spans="1:14" ht="81.75" customHeight="1" x14ac:dyDescent="0.25">
      <c r="A41" s="439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38">
        <v>86.030303030303031</v>
      </c>
      <c r="I41" s="38">
        <v>80.56</v>
      </c>
      <c r="J41" s="51">
        <f>IF(I41/H41*100&gt;100,100,I41/H41*100)</f>
        <v>93.641423036280386</v>
      </c>
      <c r="K41" s="469"/>
      <c r="L41" s="432"/>
      <c r="M41" s="439"/>
      <c r="N41" s="435"/>
    </row>
    <row r="42" spans="1:14" ht="81.75" customHeight="1" x14ac:dyDescent="0.25">
      <c r="A42" s="439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38"/>
      <c r="I42" s="38"/>
      <c r="J42" s="51"/>
      <c r="K42" s="470"/>
      <c r="L42" s="432"/>
      <c r="M42" s="439"/>
      <c r="N42" s="435"/>
    </row>
    <row r="43" spans="1:14" ht="31.5" x14ac:dyDescent="0.25">
      <c r="A43" s="439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11">
        <v>1.5555555555555556</v>
      </c>
      <c r="I43" s="11">
        <v>1.5555555555555556</v>
      </c>
      <c r="J43" s="51">
        <f t="shared" ref="J43:J106" si="1">IF(I43/H43*100&gt;100,100,I43/H43*100)</f>
        <v>100</v>
      </c>
      <c r="K43" s="51">
        <f>J43</f>
        <v>100</v>
      </c>
      <c r="L43" s="433"/>
      <c r="M43" s="439"/>
      <c r="N43" s="435"/>
    </row>
    <row r="44" spans="1:14" ht="81.75" hidden="1" customHeight="1" x14ac:dyDescent="0.25">
      <c r="A44" s="439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38">
        <v>0</v>
      </c>
      <c r="I44" s="38">
        <v>0</v>
      </c>
      <c r="J44" s="51" t="e">
        <f t="shared" si="1"/>
        <v>#DIV/0!</v>
      </c>
      <c r="K44" s="428" t="e">
        <f>(J44+J45+J46)/3</f>
        <v>#DIV/0!</v>
      </c>
      <c r="L44" s="431" t="e">
        <f>(K44+K47)/2</f>
        <v>#DIV/0!</v>
      </c>
      <c r="M44" s="439"/>
      <c r="N44" s="435"/>
    </row>
    <row r="45" spans="1:14" ht="81.75" hidden="1" customHeight="1" x14ac:dyDescent="0.25">
      <c r="A45" s="439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38">
        <v>0</v>
      </c>
      <c r="I45" s="38">
        <v>0</v>
      </c>
      <c r="J45" s="51" t="e">
        <f t="shared" si="1"/>
        <v>#DIV/0!</v>
      </c>
      <c r="K45" s="469"/>
      <c r="L45" s="432"/>
      <c r="M45" s="439"/>
      <c r="N45" s="435"/>
    </row>
    <row r="46" spans="1:14" ht="81.75" hidden="1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>
        <v>0</v>
      </c>
      <c r="I46" s="38">
        <v>0</v>
      </c>
      <c r="J46" s="51" t="e">
        <f t="shared" si="1"/>
        <v>#DIV/0!</v>
      </c>
      <c r="K46" s="470"/>
      <c r="L46" s="432"/>
      <c r="M46" s="439"/>
      <c r="N46" s="435"/>
    </row>
    <row r="47" spans="1:14" ht="31.5" hidden="1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11">
        <v>0</v>
      </c>
      <c r="I47" s="11">
        <v>0</v>
      </c>
      <c r="J47" s="51" t="e">
        <f t="shared" si="1"/>
        <v>#DIV/0!</v>
      </c>
      <c r="K47" s="51" t="e">
        <f>J47</f>
        <v>#DIV/0!</v>
      </c>
      <c r="L47" s="433"/>
      <c r="M47" s="439"/>
      <c r="N47" s="435"/>
    </row>
    <row r="48" spans="1:14" ht="81.75" hidden="1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38">
        <v>0</v>
      </c>
      <c r="I48" s="38">
        <v>0</v>
      </c>
      <c r="J48" s="51" t="e">
        <f t="shared" si="1"/>
        <v>#DIV/0!</v>
      </c>
      <c r="K48" s="428" t="e">
        <f>(J48+J49+J50)/3</f>
        <v>#DIV/0!</v>
      </c>
      <c r="L48" s="431" t="e">
        <f>(K48+K51)/2</f>
        <v>#DIV/0!</v>
      </c>
      <c r="M48" s="439"/>
      <c r="N48" s="435"/>
    </row>
    <row r="49" spans="1:14" ht="81.75" hidden="1" customHeight="1" x14ac:dyDescent="0.25">
      <c r="A49" s="439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38">
        <v>0</v>
      </c>
      <c r="I49" s="38">
        <v>0</v>
      </c>
      <c r="J49" s="51" t="e">
        <f t="shared" si="1"/>
        <v>#DIV/0!</v>
      </c>
      <c r="K49" s="469"/>
      <c r="L49" s="432"/>
      <c r="M49" s="439"/>
      <c r="N49" s="435"/>
    </row>
    <row r="50" spans="1:14" ht="81.75" hidden="1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>
        <v>0</v>
      </c>
      <c r="I50" s="38">
        <v>0</v>
      </c>
      <c r="J50" s="51" t="e">
        <f t="shared" si="1"/>
        <v>#DIV/0!</v>
      </c>
      <c r="K50" s="470"/>
      <c r="L50" s="432"/>
      <c r="M50" s="439"/>
      <c r="N50" s="435"/>
    </row>
    <row r="51" spans="1:14" ht="31.5" hidden="1" customHeight="1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11">
        <v>0</v>
      </c>
      <c r="I51" s="11">
        <v>0</v>
      </c>
      <c r="J51" s="51" t="e">
        <f t="shared" si="1"/>
        <v>#DIV/0!</v>
      </c>
      <c r="K51" s="51" t="e">
        <f>J51</f>
        <v>#DIV/0!</v>
      </c>
      <c r="L51" s="433"/>
      <c r="M51" s="439"/>
      <c r="N51" s="435"/>
    </row>
    <row r="52" spans="1:14" ht="81.75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38">
        <v>100</v>
      </c>
      <c r="I52" s="38">
        <v>100</v>
      </c>
      <c r="J52" s="51">
        <f t="shared" si="1"/>
        <v>100</v>
      </c>
      <c r="K52" s="428">
        <f>(J52+J53)/2</f>
        <v>100</v>
      </c>
      <c r="L52" s="431">
        <f>(K52+K55)/2</f>
        <v>100</v>
      </c>
      <c r="M52" s="439"/>
      <c r="N52" s="435"/>
    </row>
    <row r="53" spans="1:14" ht="81.75" customHeight="1" x14ac:dyDescent="0.25">
      <c r="A53" s="439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38">
        <v>75</v>
      </c>
      <c r="I53" s="38">
        <v>84</v>
      </c>
      <c r="J53" s="51">
        <f t="shared" si="1"/>
        <v>100</v>
      </c>
      <c r="K53" s="469"/>
      <c r="L53" s="432"/>
      <c r="M53" s="439"/>
      <c r="N53" s="435"/>
    </row>
    <row r="54" spans="1:14" ht="81.75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/>
      <c r="I54" s="38"/>
      <c r="J54" s="51"/>
      <c r="K54" s="470"/>
      <c r="L54" s="432"/>
      <c r="M54" s="439"/>
      <c r="N54" s="435"/>
    </row>
    <row r="55" spans="1:14" ht="31.5" customHeight="1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11">
        <v>0.55555555555555558</v>
      </c>
      <c r="I55" s="11">
        <v>0.55555555555555558</v>
      </c>
      <c r="J55" s="51">
        <f t="shared" si="1"/>
        <v>100</v>
      </c>
      <c r="K55" s="51">
        <f>J55</f>
        <v>100</v>
      </c>
      <c r="L55" s="433"/>
      <c r="M55" s="439"/>
      <c r="N55" s="435"/>
    </row>
    <row r="56" spans="1:14" ht="81.75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38">
        <v>100</v>
      </c>
      <c r="I56" s="38">
        <v>100</v>
      </c>
      <c r="J56" s="51">
        <f t="shared" si="1"/>
        <v>100</v>
      </c>
      <c r="K56" s="428">
        <f>(J56+J57+J58)/3</f>
        <v>100</v>
      </c>
      <c r="L56" s="431">
        <f>(K56+K59)/2</f>
        <v>97.216828478964402</v>
      </c>
      <c r="M56" s="439"/>
      <c r="N56" s="435"/>
    </row>
    <row r="57" spans="1:14" ht="81.75" customHeight="1" x14ac:dyDescent="0.25">
      <c r="A57" s="439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38">
        <v>98.027522935779785</v>
      </c>
      <c r="I57" s="38">
        <v>98.24</v>
      </c>
      <c r="J57" s="51">
        <f t="shared" si="1"/>
        <v>100</v>
      </c>
      <c r="K57" s="469"/>
      <c r="L57" s="432"/>
      <c r="M57" s="439"/>
      <c r="N57" s="435"/>
    </row>
    <row r="58" spans="1:14" ht="81.75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100</v>
      </c>
      <c r="I58" s="38">
        <v>100</v>
      </c>
      <c r="J58" s="51">
        <f t="shared" si="1"/>
        <v>100</v>
      </c>
      <c r="K58" s="470"/>
      <c r="L58" s="432"/>
      <c r="M58" s="439"/>
      <c r="N58" s="435"/>
    </row>
    <row r="59" spans="1:14" ht="31.5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11">
        <v>171.66666666666666</v>
      </c>
      <c r="I59" s="11">
        <v>162.11111111111111</v>
      </c>
      <c r="J59" s="51">
        <f t="shared" si="1"/>
        <v>94.433656957928818</v>
      </c>
      <c r="K59" s="51">
        <f>J59</f>
        <v>94.433656957928818</v>
      </c>
      <c r="L59" s="433"/>
      <c r="M59" s="439"/>
      <c r="N59" s="435"/>
    </row>
    <row r="60" spans="1:14" ht="81.75" hidden="1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38">
        <v>0</v>
      </c>
      <c r="I60" s="38">
        <v>0</v>
      </c>
      <c r="J60" s="51" t="e">
        <f t="shared" si="1"/>
        <v>#DIV/0!</v>
      </c>
      <c r="K60" s="428" t="e">
        <f>(J60+J61+J62)/3</f>
        <v>#DIV/0!</v>
      </c>
      <c r="L60" s="431" t="e">
        <f>(K60+K63)/2</f>
        <v>#DIV/0!</v>
      </c>
      <c r="M60" s="439"/>
      <c r="N60" s="435"/>
    </row>
    <row r="61" spans="1:14" ht="81.75" hidden="1" customHeight="1" x14ac:dyDescent="0.25">
      <c r="A61" s="439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38">
        <v>0</v>
      </c>
      <c r="I61" s="38">
        <v>0</v>
      </c>
      <c r="J61" s="51" t="e">
        <f t="shared" si="1"/>
        <v>#DIV/0!</v>
      </c>
      <c r="K61" s="469"/>
      <c r="L61" s="432"/>
      <c r="M61" s="439"/>
      <c r="N61" s="435"/>
    </row>
    <row r="62" spans="1:14" ht="81.75" hidden="1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51" t="e">
        <f t="shared" si="1"/>
        <v>#DIV/0!</v>
      </c>
      <c r="K62" s="470"/>
      <c r="L62" s="432"/>
      <c r="M62" s="439"/>
      <c r="N62" s="435"/>
    </row>
    <row r="63" spans="1:14" ht="31.5" hidden="1" customHeight="1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11">
        <v>0</v>
      </c>
      <c r="I63" s="11">
        <v>0</v>
      </c>
      <c r="J63" s="51" t="e">
        <f t="shared" si="1"/>
        <v>#DIV/0!</v>
      </c>
      <c r="K63" s="51" t="e">
        <f>J63</f>
        <v>#DIV/0!</v>
      </c>
      <c r="L63" s="433"/>
      <c r="M63" s="439"/>
      <c r="N63" s="435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38">
        <v>0</v>
      </c>
      <c r="I64" s="38">
        <v>0</v>
      </c>
      <c r="J64" s="51" t="e">
        <f t="shared" si="1"/>
        <v>#DIV/0!</v>
      </c>
      <c r="K64" s="428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38">
        <v>0</v>
      </c>
      <c r="I65" s="38">
        <v>0</v>
      </c>
      <c r="J65" s="51" t="e">
        <f t="shared" si="1"/>
        <v>#DIV/0!</v>
      </c>
      <c r="K65" s="469"/>
      <c r="L65" s="432"/>
      <c r="M65" s="439"/>
      <c r="N65" s="435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51" t="e">
        <f t="shared" si="1"/>
        <v>#DIV/0!</v>
      </c>
      <c r="K66" s="470"/>
      <c r="L66" s="432"/>
      <c r="M66" s="439"/>
      <c r="N66" s="435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11">
        <v>0</v>
      </c>
      <c r="I67" s="11">
        <v>0</v>
      </c>
      <c r="J67" s="51" t="e">
        <f t="shared" si="1"/>
        <v>#DIV/0!</v>
      </c>
      <c r="K67" s="51" t="e">
        <f>J67</f>
        <v>#DIV/0!</v>
      </c>
      <c r="L67" s="433"/>
      <c r="M67" s="439"/>
      <c r="N67" s="435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38">
        <v>0</v>
      </c>
      <c r="I68" s="38">
        <v>0</v>
      </c>
      <c r="J68" s="51" t="e">
        <f t="shared" si="1"/>
        <v>#DIV/0!</v>
      </c>
      <c r="K68" s="428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38">
        <v>0</v>
      </c>
      <c r="I69" s="38">
        <v>0</v>
      </c>
      <c r="J69" s="51" t="e">
        <f t="shared" si="1"/>
        <v>#DIV/0!</v>
      </c>
      <c r="K69" s="469"/>
      <c r="L69" s="432"/>
      <c r="M69" s="439"/>
      <c r="N69" s="435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51" t="e">
        <f t="shared" si="1"/>
        <v>#DIV/0!</v>
      </c>
      <c r="K70" s="470"/>
      <c r="L70" s="432"/>
      <c r="M70" s="439"/>
      <c r="N70" s="435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11">
        <v>0</v>
      </c>
      <c r="I71" s="11">
        <v>0</v>
      </c>
      <c r="J71" s="51" t="e">
        <f t="shared" si="1"/>
        <v>#DIV/0!</v>
      </c>
      <c r="K71" s="51" t="e">
        <f>J71</f>
        <v>#DIV/0!</v>
      </c>
      <c r="L71" s="433"/>
      <c r="M71" s="439"/>
      <c r="N71" s="435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38">
        <v>0</v>
      </c>
      <c r="I72" s="38">
        <v>0</v>
      </c>
      <c r="J72" s="51" t="e">
        <f t="shared" si="1"/>
        <v>#DIV/0!</v>
      </c>
      <c r="K72" s="428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38">
        <v>0</v>
      </c>
      <c r="I73" s="38">
        <v>0</v>
      </c>
      <c r="J73" s="51" t="e">
        <f t="shared" si="1"/>
        <v>#DIV/0!</v>
      </c>
      <c r="K73" s="469"/>
      <c r="L73" s="432"/>
      <c r="M73" s="439"/>
      <c r="N73" s="435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51" t="e">
        <f t="shared" si="1"/>
        <v>#DIV/0!</v>
      </c>
      <c r="K74" s="470"/>
      <c r="L74" s="432"/>
      <c r="M74" s="439"/>
      <c r="N74" s="435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11">
        <v>0</v>
      </c>
      <c r="I75" s="11">
        <v>0</v>
      </c>
      <c r="J75" s="51" t="e">
        <f t="shared" si="1"/>
        <v>#DIV/0!</v>
      </c>
      <c r="K75" s="51" t="e">
        <f>J75</f>
        <v>#DIV/0!</v>
      </c>
      <c r="L75" s="433"/>
      <c r="M75" s="439"/>
      <c r="N75" s="435"/>
    </row>
    <row r="76" spans="1:14" ht="81.75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38">
        <v>100</v>
      </c>
      <c r="I76" s="38">
        <v>100</v>
      </c>
      <c r="J76" s="51">
        <f t="shared" si="1"/>
        <v>100</v>
      </c>
      <c r="K76" s="428">
        <f>(J76+J77+J78)/3</f>
        <v>99.740000000000009</v>
      </c>
      <c r="L76" s="431">
        <f>(K76+K79)/2</f>
        <v>99.57658353200074</v>
      </c>
      <c r="M76" s="439"/>
      <c r="N76" s="435"/>
    </row>
    <row r="77" spans="1:14" ht="81.75" customHeight="1" x14ac:dyDescent="0.25">
      <c r="A77" s="439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38">
        <v>100</v>
      </c>
      <c r="I77" s="38">
        <v>99.22</v>
      </c>
      <c r="J77" s="51">
        <f t="shared" si="1"/>
        <v>99.22</v>
      </c>
      <c r="K77" s="469"/>
      <c r="L77" s="432"/>
      <c r="M77" s="439"/>
      <c r="N77" s="435"/>
    </row>
    <row r="78" spans="1:14" ht="81.75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100</v>
      </c>
      <c r="I78" s="38">
        <v>100</v>
      </c>
      <c r="J78" s="51">
        <f t="shared" si="1"/>
        <v>100</v>
      </c>
      <c r="K78" s="470"/>
      <c r="L78" s="432"/>
      <c r="M78" s="439"/>
      <c r="N78" s="435"/>
    </row>
    <row r="79" spans="1:14" ht="31.5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11">
        <v>605.88888888888891</v>
      </c>
      <c r="I79" s="11">
        <v>602.33333333333337</v>
      </c>
      <c r="J79" s="51">
        <f t="shared" si="1"/>
        <v>99.41316706400147</v>
      </c>
      <c r="K79" s="51">
        <f>J79</f>
        <v>99.41316706400147</v>
      </c>
      <c r="L79" s="433"/>
      <c r="M79" s="439"/>
      <c r="N79" s="435"/>
    </row>
    <row r="80" spans="1:14" ht="81.75" hidden="1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38">
        <v>0</v>
      </c>
      <c r="I80" s="38">
        <v>0</v>
      </c>
      <c r="J80" s="51" t="e">
        <f t="shared" si="1"/>
        <v>#DIV/0!</v>
      </c>
      <c r="K80" s="428" t="e">
        <f>(J80+J81+J82)/3</f>
        <v>#DIV/0!</v>
      </c>
      <c r="L80" s="431" t="e">
        <f>(K80+K83)/2</f>
        <v>#DIV/0!</v>
      </c>
      <c r="M80" s="439"/>
      <c r="N80" s="435"/>
    </row>
    <row r="81" spans="1:14" ht="81.75" hidden="1" customHeight="1" x14ac:dyDescent="0.25">
      <c r="A81" s="439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38">
        <v>0</v>
      </c>
      <c r="I81" s="38">
        <v>0</v>
      </c>
      <c r="J81" s="51" t="e">
        <f t="shared" si="1"/>
        <v>#DIV/0!</v>
      </c>
      <c r="K81" s="469"/>
      <c r="L81" s="432"/>
      <c r="M81" s="439"/>
      <c r="N81" s="435"/>
    </row>
    <row r="82" spans="1:14" ht="81.75" hidden="1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>
        <v>0</v>
      </c>
      <c r="I82" s="38">
        <v>0</v>
      </c>
      <c r="J82" s="51" t="e">
        <f t="shared" si="1"/>
        <v>#DIV/0!</v>
      </c>
      <c r="K82" s="470"/>
      <c r="L82" s="432"/>
      <c r="M82" s="439"/>
      <c r="N82" s="435"/>
    </row>
    <row r="83" spans="1:14" ht="31.5" hidden="1" customHeight="1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11">
        <v>0</v>
      </c>
      <c r="I83" s="11">
        <v>0</v>
      </c>
      <c r="J83" s="51" t="e">
        <f t="shared" si="1"/>
        <v>#DIV/0!</v>
      </c>
      <c r="K83" s="51" t="e">
        <f>J83</f>
        <v>#DIV/0!</v>
      </c>
      <c r="L83" s="433"/>
      <c r="M83" s="439"/>
      <c r="N83" s="435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38">
        <v>0</v>
      </c>
      <c r="I84" s="38">
        <v>0</v>
      </c>
      <c r="J84" s="51" t="e">
        <f t="shared" si="1"/>
        <v>#DIV/0!</v>
      </c>
      <c r="K84" s="428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38">
        <v>0</v>
      </c>
      <c r="I85" s="38">
        <v>0</v>
      </c>
      <c r="J85" s="51" t="e">
        <f t="shared" si="1"/>
        <v>#DIV/0!</v>
      </c>
      <c r="K85" s="469"/>
      <c r="L85" s="432"/>
      <c r="M85" s="439"/>
      <c r="N85" s="435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51" t="e">
        <f t="shared" si="1"/>
        <v>#DIV/0!</v>
      </c>
      <c r="K86" s="470"/>
      <c r="L86" s="432"/>
      <c r="M86" s="439"/>
      <c r="N86" s="435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11">
        <v>0</v>
      </c>
      <c r="I87" s="11">
        <v>0</v>
      </c>
      <c r="J87" s="51" t="e">
        <f t="shared" si="1"/>
        <v>#DIV/0!</v>
      </c>
      <c r="K87" s="51" t="e">
        <f>J87</f>
        <v>#DIV/0!</v>
      </c>
      <c r="L87" s="433"/>
      <c r="M87" s="439"/>
      <c r="N87" s="435"/>
    </row>
    <row r="88" spans="1:14" ht="81.75" hidden="1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38">
        <v>0</v>
      </c>
      <c r="I88" s="38">
        <v>0</v>
      </c>
      <c r="J88" s="51" t="e">
        <f t="shared" si="1"/>
        <v>#DIV/0!</v>
      </c>
      <c r="K88" s="428" t="e">
        <f>(J88+J89+J90)/3</f>
        <v>#DIV/0!</v>
      </c>
      <c r="L88" s="431" t="e">
        <f>(K88+K91)/2</f>
        <v>#DIV/0!</v>
      </c>
      <c r="M88" s="439"/>
      <c r="N88" s="435"/>
    </row>
    <row r="89" spans="1:14" ht="81.75" hidden="1" customHeight="1" x14ac:dyDescent="0.25">
      <c r="A89" s="439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38">
        <v>0</v>
      </c>
      <c r="I89" s="38">
        <v>0</v>
      </c>
      <c r="J89" s="51" t="e">
        <f t="shared" si="1"/>
        <v>#DIV/0!</v>
      </c>
      <c r="K89" s="469"/>
      <c r="L89" s="432"/>
      <c r="M89" s="439"/>
      <c r="N89" s="435"/>
    </row>
    <row r="90" spans="1:14" ht="81.75" hidden="1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51" t="e">
        <f t="shared" si="1"/>
        <v>#DIV/0!</v>
      </c>
      <c r="K90" s="470"/>
      <c r="L90" s="432"/>
      <c r="M90" s="439"/>
      <c r="N90" s="435"/>
    </row>
    <row r="91" spans="1:14" ht="31.5" hidden="1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11">
        <v>0</v>
      </c>
      <c r="I91" s="11">
        <v>0</v>
      </c>
      <c r="J91" s="51" t="e">
        <f t="shared" si="1"/>
        <v>#DIV/0!</v>
      </c>
      <c r="K91" s="51" t="e">
        <f>J91</f>
        <v>#DIV/0!</v>
      </c>
      <c r="L91" s="433"/>
      <c r="M91" s="439"/>
      <c r="N91" s="435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38">
        <v>100</v>
      </c>
      <c r="I92" s="38">
        <v>100</v>
      </c>
      <c r="J92" s="51">
        <f t="shared" si="1"/>
        <v>100</v>
      </c>
      <c r="K92" s="428">
        <f>(J92+J93+J94)/3</f>
        <v>99.493333333333339</v>
      </c>
      <c r="L92" s="431">
        <f>(K92+K95)/2</f>
        <v>97.16045977011494</v>
      </c>
      <c r="M92" s="439"/>
      <c r="N92" s="435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38">
        <v>100</v>
      </c>
      <c r="I93" s="38">
        <v>98.48</v>
      </c>
      <c r="J93" s="51">
        <f t="shared" si="1"/>
        <v>98.48</v>
      </c>
      <c r="K93" s="469"/>
      <c r="L93" s="432"/>
      <c r="M93" s="439"/>
      <c r="N93" s="435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>
        <v>100</v>
      </c>
      <c r="I94" s="38">
        <v>100</v>
      </c>
      <c r="J94" s="51">
        <f t="shared" si="1"/>
        <v>100</v>
      </c>
      <c r="K94" s="470"/>
      <c r="L94" s="432"/>
      <c r="M94" s="439"/>
      <c r="N94" s="435"/>
    </row>
    <row r="95" spans="1:14" ht="31.5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11">
        <v>6.4444444444444446</v>
      </c>
      <c r="I95" s="11">
        <v>6.1111111111111107</v>
      </c>
      <c r="J95" s="51">
        <f t="shared" si="1"/>
        <v>94.827586206896541</v>
      </c>
      <c r="K95" s="51">
        <f>J95</f>
        <v>94.827586206896541</v>
      </c>
      <c r="L95" s="433"/>
      <c r="M95" s="439"/>
      <c r="N95" s="435"/>
    </row>
    <row r="96" spans="1:14" ht="81.75" hidden="1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38">
        <v>0</v>
      </c>
      <c r="I96" s="38">
        <v>0</v>
      </c>
      <c r="J96" s="51" t="e">
        <f t="shared" si="1"/>
        <v>#DIV/0!</v>
      </c>
      <c r="K96" s="428" t="e">
        <f>(J96+J97+J98)/3</f>
        <v>#DIV/0!</v>
      </c>
      <c r="L96" s="431" t="e">
        <f>(K96+K99)/2</f>
        <v>#DIV/0!</v>
      </c>
      <c r="M96" s="439"/>
      <c r="N96" s="435"/>
    </row>
    <row r="97" spans="1:14" ht="81.75" hidden="1" customHeight="1" x14ac:dyDescent="0.25">
      <c r="A97" s="439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38">
        <v>0</v>
      </c>
      <c r="I97" s="38">
        <v>0</v>
      </c>
      <c r="J97" s="51" t="e">
        <f t="shared" si="1"/>
        <v>#DIV/0!</v>
      </c>
      <c r="K97" s="469"/>
      <c r="L97" s="432"/>
      <c r="M97" s="439"/>
      <c r="N97" s="435"/>
    </row>
    <row r="98" spans="1:14" ht="81.75" hidden="1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>
        <v>0</v>
      </c>
      <c r="I98" s="38">
        <v>0</v>
      </c>
      <c r="J98" s="51" t="e">
        <f t="shared" si="1"/>
        <v>#DIV/0!</v>
      </c>
      <c r="K98" s="470"/>
      <c r="L98" s="432"/>
      <c r="M98" s="439"/>
      <c r="N98" s="435"/>
    </row>
    <row r="99" spans="1:14" ht="31.5" hidden="1" customHeight="1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11">
        <v>0</v>
      </c>
      <c r="I99" s="11">
        <v>0</v>
      </c>
      <c r="J99" s="51" t="e">
        <f t="shared" si="1"/>
        <v>#DIV/0!</v>
      </c>
      <c r="K99" s="51" t="e">
        <f>J99</f>
        <v>#DIV/0!</v>
      </c>
      <c r="L99" s="433"/>
      <c r="M99" s="439"/>
      <c r="N99" s="435"/>
    </row>
    <row r="100" spans="1:14" ht="81.75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38">
        <v>100</v>
      </c>
      <c r="I100" s="38">
        <v>100</v>
      </c>
      <c r="J100" s="51">
        <f t="shared" si="1"/>
        <v>100</v>
      </c>
      <c r="K100" s="428">
        <f>(J100+J101+J102)/3</f>
        <v>98.99666666666667</v>
      </c>
      <c r="L100" s="431">
        <f>(K100+K103)/2</f>
        <v>98.755996168582371</v>
      </c>
      <c r="M100" s="439"/>
      <c r="N100" s="435"/>
    </row>
    <row r="101" spans="1:14" ht="81.75" customHeight="1" x14ac:dyDescent="0.25">
      <c r="A101" s="439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38">
        <v>100</v>
      </c>
      <c r="I101" s="38">
        <v>96.99</v>
      </c>
      <c r="J101" s="51">
        <f t="shared" si="1"/>
        <v>96.99</v>
      </c>
      <c r="K101" s="469"/>
      <c r="L101" s="432"/>
      <c r="M101" s="439"/>
      <c r="N101" s="435"/>
    </row>
    <row r="102" spans="1:14" ht="81.75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100</v>
      </c>
      <c r="I102" s="38">
        <v>100</v>
      </c>
      <c r="J102" s="51">
        <f t="shared" si="1"/>
        <v>100</v>
      </c>
      <c r="K102" s="470"/>
      <c r="L102" s="432"/>
      <c r="M102" s="439"/>
      <c r="N102" s="435"/>
    </row>
    <row r="103" spans="1:14" ht="31.5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11">
        <v>232</v>
      </c>
      <c r="I103" s="11">
        <v>228.55555555555554</v>
      </c>
      <c r="J103" s="51">
        <f t="shared" si="1"/>
        <v>98.515325670498072</v>
      </c>
      <c r="K103" s="51">
        <f>J103</f>
        <v>98.515325670498072</v>
      </c>
      <c r="L103" s="433"/>
      <c r="M103" s="439"/>
      <c r="N103" s="435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38">
        <v>0</v>
      </c>
      <c r="I104" s="38">
        <v>0</v>
      </c>
      <c r="J104" s="51" t="e">
        <f t="shared" si="1"/>
        <v>#DIV/0!</v>
      </c>
      <c r="K104" s="428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38">
        <v>0</v>
      </c>
      <c r="I105" s="38">
        <v>0</v>
      </c>
      <c r="J105" s="51" t="e">
        <f t="shared" si="1"/>
        <v>#DIV/0!</v>
      </c>
      <c r="K105" s="469"/>
      <c r="L105" s="432"/>
      <c r="M105" s="439"/>
      <c r="N105" s="435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51" t="e">
        <f t="shared" si="1"/>
        <v>#DIV/0!</v>
      </c>
      <c r="K106" s="470"/>
      <c r="L106" s="432"/>
      <c r="M106" s="439"/>
      <c r="N106" s="435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11">
        <v>0</v>
      </c>
      <c r="I107" s="11">
        <v>0</v>
      </c>
      <c r="J107" s="51" t="e">
        <f t="shared" ref="J107:J170" si="2">IF(I107/H107*100&gt;100,100,I107/H107*100)</f>
        <v>#DIV/0!</v>
      </c>
      <c r="K107" s="51" t="e">
        <f>J107</f>
        <v>#DIV/0!</v>
      </c>
      <c r="L107" s="433"/>
      <c r="M107" s="439"/>
      <c r="N107" s="435"/>
    </row>
    <row r="108" spans="1:14" ht="81.75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38">
        <v>100</v>
      </c>
      <c r="I108" s="38">
        <v>100</v>
      </c>
      <c r="J108" s="51">
        <f t="shared" si="2"/>
        <v>100</v>
      </c>
      <c r="K108" s="428">
        <f>(J108+J109+J110)/3</f>
        <v>100</v>
      </c>
      <c r="L108" s="431">
        <f>(K108+K111)/2</f>
        <v>100</v>
      </c>
      <c r="M108" s="439"/>
      <c r="N108" s="435"/>
    </row>
    <row r="109" spans="1:14" ht="81.75" customHeight="1" x14ac:dyDescent="0.25">
      <c r="A109" s="439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38">
        <v>100</v>
      </c>
      <c r="I109" s="38">
        <v>100</v>
      </c>
      <c r="J109" s="51">
        <f t="shared" si="2"/>
        <v>100</v>
      </c>
      <c r="K109" s="432"/>
      <c r="L109" s="444"/>
      <c r="M109" s="439"/>
      <c r="N109" s="435"/>
    </row>
    <row r="110" spans="1:14" ht="8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100</v>
      </c>
      <c r="I110" s="38">
        <v>100</v>
      </c>
      <c r="J110" s="51">
        <f t="shared" si="2"/>
        <v>100</v>
      </c>
      <c r="K110" s="433"/>
      <c r="L110" s="444"/>
      <c r="M110" s="439"/>
      <c r="N110" s="435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11">
        <v>37.777777777777779</v>
      </c>
      <c r="I111" s="11">
        <v>38.888888888888886</v>
      </c>
      <c r="J111" s="51">
        <f t="shared" si="2"/>
        <v>100</v>
      </c>
      <c r="K111" s="51">
        <f>J111</f>
        <v>100</v>
      </c>
      <c r="L111" s="445"/>
      <c r="M111" s="439"/>
      <c r="N111" s="435"/>
    </row>
    <row r="112" spans="1:14" ht="81.75" hidden="1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38">
        <v>0</v>
      </c>
      <c r="I112" s="38">
        <v>0</v>
      </c>
      <c r="J112" s="51" t="e">
        <f t="shared" si="2"/>
        <v>#DIV/0!</v>
      </c>
      <c r="K112" s="428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39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38">
        <v>0</v>
      </c>
      <c r="I113" s="38">
        <v>0</v>
      </c>
      <c r="J113" s="51" t="e">
        <f t="shared" si="2"/>
        <v>#DIV/0!</v>
      </c>
      <c r="K113" s="469"/>
      <c r="L113" s="432"/>
      <c r="M113" s="439"/>
      <c r="N113" s="435"/>
    </row>
    <row r="114" spans="1:14" ht="81.75" hidden="1" customHeight="1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0</v>
      </c>
      <c r="I114" s="38">
        <v>0</v>
      </c>
      <c r="J114" s="51" t="e">
        <f t="shared" si="2"/>
        <v>#DIV/0!</v>
      </c>
      <c r="K114" s="470"/>
      <c r="L114" s="432"/>
      <c r="M114" s="439"/>
      <c r="N114" s="435"/>
    </row>
    <row r="115" spans="1:14" ht="31.5" hidden="1" customHeight="1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11">
        <v>0</v>
      </c>
      <c r="I115" s="11">
        <v>0</v>
      </c>
      <c r="J115" s="51" t="e">
        <f t="shared" si="2"/>
        <v>#DIV/0!</v>
      </c>
      <c r="K115" s="51" t="e">
        <f>J115</f>
        <v>#DIV/0!</v>
      </c>
      <c r="L115" s="433"/>
      <c r="M115" s="439"/>
      <c r="N115" s="435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38">
        <v>0</v>
      </c>
      <c r="I116" s="38">
        <v>0</v>
      </c>
      <c r="J116" s="51" t="e">
        <f t="shared" si="2"/>
        <v>#DIV/0!</v>
      </c>
      <c r="K116" s="428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38">
        <v>0</v>
      </c>
      <c r="I117" s="38">
        <v>0</v>
      </c>
      <c r="J117" s="51" t="e">
        <f t="shared" si="2"/>
        <v>#DIV/0!</v>
      </c>
      <c r="K117" s="469"/>
      <c r="L117" s="432"/>
      <c r="M117" s="439"/>
      <c r="N117" s="435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51" t="e">
        <f t="shared" si="2"/>
        <v>#DIV/0!</v>
      </c>
      <c r="K118" s="470"/>
      <c r="L118" s="432"/>
      <c r="M118" s="439"/>
      <c r="N118" s="435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11">
        <v>0</v>
      </c>
      <c r="I119" s="11">
        <v>0</v>
      </c>
      <c r="J119" s="51" t="e">
        <f t="shared" si="2"/>
        <v>#DIV/0!</v>
      </c>
      <c r="K119" s="51" t="e">
        <f>J119</f>
        <v>#DIV/0!</v>
      </c>
      <c r="L119" s="433"/>
      <c r="M119" s="439"/>
      <c r="N119" s="435"/>
    </row>
    <row r="120" spans="1:14" ht="81.75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38">
        <v>100</v>
      </c>
      <c r="I120" s="38">
        <v>100</v>
      </c>
      <c r="J120" s="51">
        <f t="shared" si="2"/>
        <v>100</v>
      </c>
      <c r="K120" s="428">
        <f>(J120+J121)/2</f>
        <v>100</v>
      </c>
      <c r="L120" s="431">
        <f>(K120+K123)/2</f>
        <v>95.652173913043484</v>
      </c>
      <c r="M120" s="439"/>
      <c r="N120" s="435"/>
    </row>
    <row r="121" spans="1:14" ht="81.75" customHeight="1" x14ac:dyDescent="0.25">
      <c r="A121" s="439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38">
        <v>100</v>
      </c>
      <c r="I121" s="38">
        <v>100</v>
      </c>
      <c r="J121" s="51">
        <f t="shared" si="2"/>
        <v>100</v>
      </c>
      <c r="K121" s="469"/>
      <c r="L121" s="432"/>
      <c r="M121" s="439"/>
      <c r="N121" s="435"/>
    </row>
    <row r="122" spans="1:14" ht="81.75" customHeight="1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/>
      <c r="I122" s="38"/>
      <c r="J122" s="51"/>
      <c r="K122" s="470"/>
      <c r="L122" s="432"/>
      <c r="M122" s="439"/>
      <c r="N122" s="435"/>
    </row>
    <row r="123" spans="1:14" ht="31.5" customHeight="1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11">
        <v>2.5555555555555554</v>
      </c>
      <c r="I123" s="11">
        <v>2.3333333333333335</v>
      </c>
      <c r="J123" s="51">
        <f t="shared" si="2"/>
        <v>91.304347826086968</v>
      </c>
      <c r="K123" s="51">
        <f>J123</f>
        <v>91.304347826086968</v>
      </c>
      <c r="L123" s="433"/>
      <c r="M123" s="439"/>
      <c r="N123" s="435"/>
    </row>
    <row r="124" spans="1:14" ht="81.75" hidden="1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38">
        <v>0</v>
      </c>
      <c r="I124" s="38">
        <v>0</v>
      </c>
      <c r="J124" s="51" t="e">
        <f t="shared" si="2"/>
        <v>#DIV/0!</v>
      </c>
      <c r="K124" s="428" t="e">
        <f>(J124+J125+J126)/3</f>
        <v>#DIV/0!</v>
      </c>
      <c r="L124" s="431" t="e">
        <f>(K124+K127)/2</f>
        <v>#DIV/0!</v>
      </c>
      <c r="M124" s="439"/>
      <c r="N124" s="435"/>
    </row>
    <row r="125" spans="1:14" ht="81.75" hidden="1" customHeight="1" x14ac:dyDescent="0.25">
      <c r="A125" s="439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38">
        <v>0</v>
      </c>
      <c r="I125" s="38">
        <v>0</v>
      </c>
      <c r="J125" s="51" t="e">
        <f t="shared" si="2"/>
        <v>#DIV/0!</v>
      </c>
      <c r="K125" s="469"/>
      <c r="L125" s="432"/>
      <c r="M125" s="439"/>
      <c r="N125" s="435"/>
    </row>
    <row r="126" spans="1:14" ht="81.75" hidden="1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>
        <v>0</v>
      </c>
      <c r="I126" s="38">
        <v>0</v>
      </c>
      <c r="J126" s="51" t="e">
        <f t="shared" si="2"/>
        <v>#DIV/0!</v>
      </c>
      <c r="K126" s="470"/>
      <c r="L126" s="432"/>
      <c r="M126" s="439"/>
      <c r="N126" s="435"/>
    </row>
    <row r="127" spans="1:14" ht="31.5" hidden="1" customHeight="1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11">
        <v>0</v>
      </c>
      <c r="I127" s="11">
        <v>0</v>
      </c>
      <c r="J127" s="51" t="e">
        <f t="shared" si="2"/>
        <v>#DIV/0!</v>
      </c>
      <c r="K127" s="51" t="e">
        <f>J127</f>
        <v>#DIV/0!</v>
      </c>
      <c r="L127" s="433"/>
      <c r="M127" s="439"/>
      <c r="N127" s="435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38">
        <v>0</v>
      </c>
      <c r="I128" s="38">
        <v>0</v>
      </c>
      <c r="J128" s="51" t="e">
        <f t="shared" si="2"/>
        <v>#DIV/0!</v>
      </c>
      <c r="K128" s="428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38">
        <v>0</v>
      </c>
      <c r="I129" s="38">
        <v>0</v>
      </c>
      <c r="J129" s="51" t="e">
        <f t="shared" si="2"/>
        <v>#DIV/0!</v>
      </c>
      <c r="K129" s="469"/>
      <c r="L129" s="432"/>
      <c r="M129" s="439"/>
      <c r="N129" s="435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51" t="e">
        <f t="shared" si="2"/>
        <v>#DIV/0!</v>
      </c>
      <c r="K130" s="470"/>
      <c r="L130" s="432"/>
      <c r="M130" s="439"/>
      <c r="N130" s="435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11">
        <v>0</v>
      </c>
      <c r="I131" s="11">
        <v>0</v>
      </c>
      <c r="J131" s="51" t="e">
        <f t="shared" si="2"/>
        <v>#DIV/0!</v>
      </c>
      <c r="K131" s="51" t="e">
        <f>J131</f>
        <v>#DIV/0!</v>
      </c>
      <c r="L131" s="433"/>
      <c r="M131" s="439"/>
      <c r="N131" s="435"/>
    </row>
    <row r="132" spans="1:14" ht="81.75" hidden="1" customHeight="1" x14ac:dyDescent="0.25">
      <c r="A132" s="439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38">
        <v>0</v>
      </c>
      <c r="I132" s="38">
        <v>0</v>
      </c>
      <c r="J132" s="51" t="e">
        <f t="shared" si="2"/>
        <v>#DIV/0!</v>
      </c>
      <c r="K132" s="428" t="e">
        <f>(J132+J133+J134)/3</f>
        <v>#DIV/0!</v>
      </c>
      <c r="L132" s="431" t="e">
        <f>(K132+K135)/2</f>
        <v>#DIV/0!</v>
      </c>
      <c r="M132" s="439"/>
      <c r="N132" s="435"/>
    </row>
    <row r="133" spans="1:14" ht="81.75" hidden="1" customHeight="1" x14ac:dyDescent="0.25">
      <c r="A133" s="439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38">
        <v>0</v>
      </c>
      <c r="I133" s="38">
        <v>0</v>
      </c>
      <c r="J133" s="51" t="e">
        <f t="shared" si="2"/>
        <v>#DIV/0!</v>
      </c>
      <c r="K133" s="469"/>
      <c r="L133" s="432"/>
      <c r="M133" s="439"/>
      <c r="N133" s="435"/>
    </row>
    <row r="134" spans="1:14" ht="81.75" hidden="1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>
        <v>0</v>
      </c>
      <c r="I134" s="38">
        <v>0</v>
      </c>
      <c r="J134" s="51" t="e">
        <f t="shared" si="2"/>
        <v>#DIV/0!</v>
      </c>
      <c r="K134" s="470"/>
      <c r="L134" s="432"/>
      <c r="M134" s="439"/>
      <c r="N134" s="435"/>
    </row>
    <row r="135" spans="1:14" ht="31.5" hidden="1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11">
        <v>0</v>
      </c>
      <c r="I135" s="11">
        <v>0</v>
      </c>
      <c r="J135" s="51" t="e">
        <f t="shared" si="2"/>
        <v>#DIV/0!</v>
      </c>
      <c r="K135" s="51" t="e">
        <f>J135</f>
        <v>#DIV/0!</v>
      </c>
      <c r="L135" s="433"/>
      <c r="M135" s="439"/>
      <c r="N135" s="435"/>
    </row>
    <row r="136" spans="1:14" ht="81.75" hidden="1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38">
        <v>0</v>
      </c>
      <c r="I136" s="38">
        <v>0</v>
      </c>
      <c r="J136" s="51" t="e">
        <f t="shared" si="2"/>
        <v>#DIV/0!</v>
      </c>
      <c r="K136" s="428" t="e">
        <f>(J136+J137+J138)/3</f>
        <v>#DIV/0!</v>
      </c>
      <c r="L136" s="431" t="e">
        <f>(K136+K139)/2</f>
        <v>#DIV/0!</v>
      </c>
      <c r="M136" s="439"/>
      <c r="N136" s="435"/>
    </row>
    <row r="137" spans="1:14" ht="81.75" hidden="1" customHeight="1" x14ac:dyDescent="0.25">
      <c r="A137" s="439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38">
        <v>0</v>
      </c>
      <c r="I137" s="38">
        <v>0</v>
      </c>
      <c r="J137" s="51" t="e">
        <f t="shared" si="2"/>
        <v>#DIV/0!</v>
      </c>
      <c r="K137" s="469"/>
      <c r="L137" s="432"/>
      <c r="M137" s="439"/>
      <c r="N137" s="435"/>
    </row>
    <row r="138" spans="1:14" ht="81.75" hidden="1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>
        <v>0</v>
      </c>
      <c r="I138" s="38">
        <v>0</v>
      </c>
      <c r="J138" s="51" t="e">
        <f t="shared" si="2"/>
        <v>#DIV/0!</v>
      </c>
      <c r="K138" s="470"/>
      <c r="L138" s="432"/>
      <c r="M138" s="439"/>
      <c r="N138" s="435"/>
    </row>
    <row r="139" spans="1:14" ht="31.5" hidden="1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11">
        <v>0</v>
      </c>
      <c r="I139" s="11">
        <v>0</v>
      </c>
      <c r="J139" s="51" t="e">
        <f t="shared" si="2"/>
        <v>#DIV/0!</v>
      </c>
      <c r="K139" s="51" t="e">
        <f>J139</f>
        <v>#DIV/0!</v>
      </c>
      <c r="L139" s="433"/>
      <c r="M139" s="439"/>
      <c r="N139" s="435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38">
        <v>0</v>
      </c>
      <c r="I140" s="38">
        <v>0</v>
      </c>
      <c r="J140" s="51" t="e">
        <f t="shared" si="2"/>
        <v>#DIV/0!</v>
      </c>
      <c r="K140" s="428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38">
        <v>0</v>
      </c>
      <c r="I141" s="38">
        <v>0</v>
      </c>
      <c r="J141" s="51" t="e">
        <f t="shared" si="2"/>
        <v>#DIV/0!</v>
      </c>
      <c r="K141" s="469"/>
      <c r="L141" s="432"/>
      <c r="M141" s="439"/>
      <c r="N141" s="435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51" t="e">
        <f t="shared" si="2"/>
        <v>#DIV/0!</v>
      </c>
      <c r="K142" s="470"/>
      <c r="L142" s="432"/>
      <c r="M142" s="439"/>
      <c r="N142" s="435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11">
        <v>0</v>
      </c>
      <c r="I143" s="11">
        <v>0</v>
      </c>
      <c r="J143" s="51" t="e">
        <f t="shared" si="2"/>
        <v>#DIV/0!</v>
      </c>
      <c r="K143" s="51" t="e">
        <f>J143</f>
        <v>#DIV/0!</v>
      </c>
      <c r="L143" s="433"/>
      <c r="M143" s="439"/>
      <c r="N143" s="435"/>
    </row>
    <row r="144" spans="1:14" ht="81.75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38">
        <v>100</v>
      </c>
      <c r="I144" s="38">
        <v>100</v>
      </c>
      <c r="J144" s="51">
        <f t="shared" si="2"/>
        <v>100</v>
      </c>
      <c r="K144" s="428">
        <f>(J144+J145+J146)/3</f>
        <v>100</v>
      </c>
      <c r="L144" s="431">
        <f>(K144+K147)/2</f>
        <v>100</v>
      </c>
      <c r="M144" s="439"/>
      <c r="N144" s="435"/>
    </row>
    <row r="145" spans="1:14" ht="81.75" customHeight="1" x14ac:dyDescent="0.25">
      <c r="A145" s="439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38">
        <v>100</v>
      </c>
      <c r="I145" s="38">
        <v>100</v>
      </c>
      <c r="J145" s="51">
        <f t="shared" si="2"/>
        <v>100</v>
      </c>
      <c r="K145" s="469"/>
      <c r="L145" s="432"/>
      <c r="M145" s="439"/>
      <c r="N145" s="435"/>
    </row>
    <row r="146" spans="1:14" ht="81.75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>
        <v>100</v>
      </c>
      <c r="I146" s="38">
        <v>100</v>
      </c>
      <c r="J146" s="51">
        <f t="shared" si="2"/>
        <v>100</v>
      </c>
      <c r="K146" s="470"/>
      <c r="L146" s="432"/>
      <c r="M146" s="439"/>
      <c r="N146" s="435"/>
    </row>
    <row r="147" spans="1:14" ht="31.5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11">
        <v>0.55555555555555558</v>
      </c>
      <c r="I147" s="11">
        <v>0.55555555555555558</v>
      </c>
      <c r="J147" s="51">
        <f t="shared" si="2"/>
        <v>100</v>
      </c>
      <c r="K147" s="51">
        <f>J147</f>
        <v>100</v>
      </c>
      <c r="L147" s="433"/>
      <c r="M147" s="439"/>
      <c r="N147" s="435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51" t="e">
        <f t="shared" si="2"/>
        <v>#DIV/0!</v>
      </c>
      <c r="K148" s="428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51" t="e">
        <f t="shared" si="2"/>
        <v>#DIV/0!</v>
      </c>
      <c r="K149" s="469"/>
      <c r="L149" s="432"/>
      <c r="M149" s="439"/>
      <c r="N149" s="435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51" t="e">
        <f t="shared" si="2"/>
        <v>#DIV/0!</v>
      </c>
      <c r="K150" s="470"/>
      <c r="L150" s="432"/>
      <c r="M150" s="439"/>
      <c r="N150" s="435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11">
        <v>0</v>
      </c>
      <c r="I151" s="11">
        <v>0</v>
      </c>
      <c r="J151" s="51" t="e">
        <f t="shared" si="2"/>
        <v>#DIV/0!</v>
      </c>
      <c r="K151" s="51" t="e">
        <f>J151</f>
        <v>#DIV/0!</v>
      </c>
      <c r="L151" s="433"/>
      <c r="M151" s="439"/>
      <c r="N151" s="435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51" t="e">
        <f t="shared" si="2"/>
        <v>#DIV/0!</v>
      </c>
      <c r="K152" s="428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51" t="e">
        <f t="shared" si="2"/>
        <v>#DIV/0!</v>
      </c>
      <c r="K153" s="469"/>
      <c r="L153" s="432"/>
      <c r="M153" s="439"/>
      <c r="N153" s="435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51" t="e">
        <f t="shared" si="2"/>
        <v>#DIV/0!</v>
      </c>
      <c r="K154" s="470"/>
      <c r="L154" s="432"/>
      <c r="M154" s="439"/>
      <c r="N154" s="435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11">
        <v>0</v>
      </c>
      <c r="I155" s="11">
        <v>0</v>
      </c>
      <c r="J155" s="51" t="e">
        <f t="shared" si="2"/>
        <v>#DIV/0!</v>
      </c>
      <c r="K155" s="51" t="e">
        <f>J155</f>
        <v>#DIV/0!</v>
      </c>
      <c r="L155" s="433"/>
      <c r="M155" s="439"/>
      <c r="N155" s="435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51" t="e">
        <f t="shared" si="2"/>
        <v>#DIV/0!</v>
      </c>
      <c r="K156" s="428" t="e">
        <f>(J156+J157+J158)/3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51" t="e">
        <f t="shared" si="2"/>
        <v>#DIV/0!</v>
      </c>
      <c r="K157" s="469"/>
      <c r="L157" s="432"/>
      <c r="M157" s="439"/>
      <c r="N157" s="435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51" t="e">
        <f t="shared" si="2"/>
        <v>#DIV/0!</v>
      </c>
      <c r="K158" s="470"/>
      <c r="L158" s="432"/>
      <c r="M158" s="439"/>
      <c r="N158" s="435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11">
        <v>0</v>
      </c>
      <c r="I159" s="11">
        <v>0</v>
      </c>
      <c r="J159" s="51" t="e">
        <f t="shared" si="2"/>
        <v>#DIV/0!</v>
      </c>
      <c r="K159" s="51" t="e">
        <f>J159</f>
        <v>#DIV/0!</v>
      </c>
      <c r="L159" s="433"/>
      <c r="M159" s="439"/>
      <c r="N159" s="435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51" t="e">
        <f t="shared" si="2"/>
        <v>#DIV/0!</v>
      </c>
      <c r="K160" s="428" t="e">
        <f>(J160+J161+J162)/3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51" t="e">
        <f t="shared" si="2"/>
        <v>#DIV/0!</v>
      </c>
      <c r="K161" s="469"/>
      <c r="L161" s="432"/>
      <c r="M161" s="439"/>
      <c r="N161" s="435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51" t="e">
        <f t="shared" si="2"/>
        <v>#DIV/0!</v>
      </c>
      <c r="K162" s="470"/>
      <c r="L162" s="432"/>
      <c r="M162" s="439"/>
      <c r="N162" s="435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11">
        <v>0</v>
      </c>
      <c r="I163" s="11">
        <v>0</v>
      </c>
      <c r="J163" s="51" t="e">
        <f t="shared" si="2"/>
        <v>#DIV/0!</v>
      </c>
      <c r="K163" s="51" t="e">
        <f>J163</f>
        <v>#DIV/0!</v>
      </c>
      <c r="L163" s="433"/>
      <c r="M163" s="439"/>
      <c r="N163" s="435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51" t="e">
        <f t="shared" si="2"/>
        <v>#DIV/0!</v>
      </c>
      <c r="K164" s="428" t="e">
        <f>(J164+J165+J166)/3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51" t="e">
        <f t="shared" si="2"/>
        <v>#DIV/0!</v>
      </c>
      <c r="K165" s="469"/>
      <c r="L165" s="432"/>
      <c r="M165" s="439"/>
      <c r="N165" s="435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51" t="e">
        <f t="shared" si="2"/>
        <v>#DIV/0!</v>
      </c>
      <c r="K166" s="470"/>
      <c r="L166" s="432"/>
      <c r="M166" s="439"/>
      <c r="N166" s="435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11">
        <v>0</v>
      </c>
      <c r="I167" s="11">
        <v>0</v>
      </c>
      <c r="J167" s="51" t="e">
        <f t="shared" si="2"/>
        <v>#DIV/0!</v>
      </c>
      <c r="K167" s="51" t="e">
        <f>J167</f>
        <v>#DIV/0!</v>
      </c>
      <c r="L167" s="433"/>
      <c r="M167" s="439"/>
      <c r="N167" s="435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51" t="e">
        <f t="shared" si="2"/>
        <v>#DIV/0!</v>
      </c>
      <c r="K168" s="428" t="e">
        <f>(J168+J169+J170)/3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51" t="e">
        <f t="shared" si="2"/>
        <v>#DIV/0!</v>
      </c>
      <c r="K169" s="469"/>
      <c r="L169" s="432"/>
      <c r="M169" s="439"/>
      <c r="N169" s="435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51" t="e">
        <f t="shared" si="2"/>
        <v>#DIV/0!</v>
      </c>
      <c r="K170" s="470"/>
      <c r="L170" s="432"/>
      <c r="M170" s="439"/>
      <c r="N170" s="435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11">
        <v>0</v>
      </c>
      <c r="I171" s="11">
        <v>0</v>
      </c>
      <c r="J171" s="51" t="e">
        <f t="shared" ref="J171:J189" si="3">IF(I171/H171*100&gt;100,100,I171/H171*100)</f>
        <v>#DIV/0!</v>
      </c>
      <c r="K171" s="51" t="e">
        <f>J171</f>
        <v>#DIV/0!</v>
      </c>
      <c r="L171" s="433"/>
      <c r="M171" s="439"/>
      <c r="N171" s="435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51" t="e">
        <f t="shared" si="3"/>
        <v>#DIV/0!</v>
      </c>
      <c r="K172" s="428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51" t="e">
        <f t="shared" si="3"/>
        <v>#DIV/0!</v>
      </c>
      <c r="K173" s="469"/>
      <c r="L173" s="432"/>
      <c r="M173" s="439"/>
      <c r="N173" s="435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51" t="e">
        <f t="shared" si="3"/>
        <v>#DIV/0!</v>
      </c>
      <c r="K174" s="470"/>
      <c r="L174" s="432"/>
      <c r="M174" s="439"/>
      <c r="N174" s="435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11">
        <v>0</v>
      </c>
      <c r="I175" s="11">
        <v>0</v>
      </c>
      <c r="J175" s="51" t="e">
        <f t="shared" si="3"/>
        <v>#DIV/0!</v>
      </c>
      <c r="K175" s="51" t="e">
        <f>J175</f>
        <v>#DIV/0!</v>
      </c>
      <c r="L175" s="433"/>
      <c r="M175" s="439"/>
      <c r="N175" s="435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51" t="e">
        <f t="shared" si="3"/>
        <v>#DIV/0!</v>
      </c>
      <c r="K176" s="428" t="e">
        <f>(J176+J177+J178)/3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51" t="e">
        <f t="shared" si="3"/>
        <v>#DIV/0!</v>
      </c>
      <c r="K177" s="469"/>
      <c r="L177" s="432"/>
      <c r="M177" s="439"/>
      <c r="N177" s="435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51" t="e">
        <f t="shared" si="3"/>
        <v>#DIV/0!</v>
      </c>
      <c r="K178" s="470"/>
      <c r="L178" s="432"/>
      <c r="M178" s="439"/>
      <c r="N178" s="435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11">
        <v>0</v>
      </c>
      <c r="I179" s="11">
        <v>0</v>
      </c>
      <c r="J179" s="51" t="e">
        <f t="shared" si="3"/>
        <v>#DIV/0!</v>
      </c>
      <c r="K179" s="51" t="e">
        <f>J179</f>
        <v>#DIV/0!</v>
      </c>
      <c r="L179" s="433"/>
      <c r="M179" s="439"/>
      <c r="N179" s="435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51" t="e">
        <f t="shared" si="3"/>
        <v>#DIV/0!</v>
      </c>
      <c r="K180" s="428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51" t="e">
        <f t="shared" si="3"/>
        <v>#DIV/0!</v>
      </c>
      <c r="K181" s="469"/>
      <c r="L181" s="28"/>
      <c r="M181" s="439"/>
      <c r="N181" s="435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51" t="e">
        <f t="shared" si="3"/>
        <v>#DIV/0!</v>
      </c>
      <c r="K182" s="470"/>
      <c r="L182" s="28"/>
      <c r="M182" s="439"/>
      <c r="N182" s="435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11">
        <v>0</v>
      </c>
      <c r="I183" s="11">
        <v>0</v>
      </c>
      <c r="J183" s="51" t="e">
        <f t="shared" si="3"/>
        <v>#DIV/0!</v>
      </c>
      <c r="K183" s="51" t="e">
        <f>J183</f>
        <v>#DIV/0!</v>
      </c>
      <c r="L183" s="251" t="e">
        <f>(K180+K183)/2</f>
        <v>#DIV/0!</v>
      </c>
      <c r="M183" s="439"/>
      <c r="N183" s="435"/>
    </row>
    <row r="184" spans="1:14" ht="81.75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15.385996409335728</v>
      </c>
      <c r="I184" s="38">
        <v>15.49</v>
      </c>
      <c r="J184" s="51">
        <f t="shared" si="3"/>
        <v>100</v>
      </c>
      <c r="K184" s="428">
        <f>(J184+J185+J186)/3</f>
        <v>89.55</v>
      </c>
      <c r="L184" s="431">
        <f>(K184+K187)/2</f>
        <v>93.013448224873585</v>
      </c>
      <c r="M184" s="439"/>
      <c r="N184" s="435"/>
    </row>
    <row r="185" spans="1:14" ht="81.75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100</v>
      </c>
      <c r="I185" s="38">
        <v>100</v>
      </c>
      <c r="J185" s="51">
        <f t="shared" si="3"/>
        <v>100</v>
      </c>
      <c r="K185" s="469"/>
      <c r="L185" s="432"/>
      <c r="M185" s="439"/>
      <c r="N185" s="435"/>
    </row>
    <row r="186" spans="1:14" ht="81.75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>
        <v>20</v>
      </c>
      <c r="I186" s="38">
        <v>13.73</v>
      </c>
      <c r="J186" s="51">
        <f>IF(I186/H186*100&gt;100,100,I186/H186*100)</f>
        <v>68.650000000000006</v>
      </c>
      <c r="K186" s="470"/>
      <c r="L186" s="432"/>
      <c r="M186" s="439"/>
      <c r="N186" s="435"/>
    </row>
    <row r="187" spans="1:14" ht="81.75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11">
        <v>20626.7</v>
      </c>
      <c r="I187" s="11">
        <v>19900</v>
      </c>
      <c r="J187" s="51">
        <f t="shared" si="3"/>
        <v>96.476896449747173</v>
      </c>
      <c r="K187" s="51">
        <f>J187</f>
        <v>96.476896449747173</v>
      </c>
      <c r="L187" s="433"/>
      <c r="M187" s="439"/>
      <c r="N187" s="435"/>
    </row>
    <row r="188" spans="1:14" ht="81.75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4.2968282465589462</v>
      </c>
      <c r="I188" s="38">
        <v>4.33</v>
      </c>
      <c r="J188" s="51">
        <f t="shared" si="3"/>
        <v>100</v>
      </c>
      <c r="K188" s="428">
        <f>(J188+J189+J190)/3</f>
        <v>100</v>
      </c>
      <c r="L188" s="431">
        <f>(K188+K191)/2</f>
        <v>99.230152633512574</v>
      </c>
      <c r="M188" s="439"/>
      <c r="N188" s="435"/>
    </row>
    <row r="189" spans="1:14" ht="81.75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>
        <v>100</v>
      </c>
      <c r="I189" s="38">
        <v>100</v>
      </c>
      <c r="J189" s="51">
        <f t="shared" si="3"/>
        <v>100</v>
      </c>
      <c r="K189" s="469"/>
      <c r="L189" s="432"/>
      <c r="M189" s="439"/>
      <c r="N189" s="435"/>
    </row>
    <row r="190" spans="1:14" ht="81.75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>
        <v>74.047619047619051</v>
      </c>
      <c r="I190" s="38">
        <v>92.45</v>
      </c>
      <c r="J190" s="51">
        <f>IF(I190/H190*100&gt;100,100,I190/H190*100)</f>
        <v>100</v>
      </c>
      <c r="K190" s="470"/>
      <c r="L190" s="432"/>
      <c r="M190" s="439"/>
      <c r="N190" s="435"/>
    </row>
    <row r="191" spans="1:14" ht="81.75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11">
        <v>5988.2</v>
      </c>
      <c r="I191" s="11">
        <v>5896</v>
      </c>
      <c r="J191" s="51">
        <f t="shared" ref="J191:J211" si="4">IF(I191/H191*100&gt;100,100,I191/H191*100)</f>
        <v>98.460305267025149</v>
      </c>
      <c r="K191" s="51">
        <f>J191</f>
        <v>98.460305267025149</v>
      </c>
      <c r="L191" s="433"/>
      <c r="M191" s="439"/>
      <c r="N191" s="435"/>
    </row>
    <row r="192" spans="1:14" ht="81.75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28.306403351286651</v>
      </c>
      <c r="I192" s="38">
        <v>28.34</v>
      </c>
      <c r="J192" s="51">
        <f t="shared" si="4"/>
        <v>100</v>
      </c>
      <c r="K192" s="428">
        <f>(J192+J193+J194)/3</f>
        <v>100</v>
      </c>
      <c r="L192" s="431">
        <f>(K192+K195)/2</f>
        <v>99.161612299373175</v>
      </c>
      <c r="M192" s="439"/>
      <c r="N192" s="435"/>
    </row>
    <row r="193" spans="1:14" ht="81.75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100</v>
      </c>
      <c r="I193" s="38">
        <v>100</v>
      </c>
      <c r="J193" s="51">
        <f t="shared" si="4"/>
        <v>100</v>
      </c>
      <c r="K193" s="469"/>
      <c r="L193" s="432"/>
      <c r="M193" s="439"/>
      <c r="N193" s="435"/>
    </row>
    <row r="194" spans="1:14" ht="81.75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19.951338199513383</v>
      </c>
      <c r="I194" s="38">
        <v>28.96</v>
      </c>
      <c r="J194" s="51">
        <f>IF(I194/H194*100&gt;100,100,I194/H194*100)</f>
        <v>100</v>
      </c>
      <c r="K194" s="470"/>
      <c r="L194" s="432"/>
      <c r="M194" s="439"/>
      <c r="N194" s="435"/>
    </row>
    <row r="195" spans="1:14" ht="81.75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11">
        <v>55183.3</v>
      </c>
      <c r="I195" s="11">
        <v>54258</v>
      </c>
      <c r="J195" s="51">
        <f t="shared" si="4"/>
        <v>98.32322459874635</v>
      </c>
      <c r="K195" s="51">
        <f>J195</f>
        <v>98.32322459874635</v>
      </c>
      <c r="L195" s="433"/>
      <c r="M195" s="439"/>
      <c r="N195" s="435"/>
    </row>
    <row r="196" spans="1:14" ht="81.75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42.160383004189114</v>
      </c>
      <c r="I196" s="38">
        <v>42.15</v>
      </c>
      <c r="J196" s="51">
        <f t="shared" si="4"/>
        <v>99.975372604684154</v>
      </c>
      <c r="K196" s="428">
        <f>(J196+J197+J198)/3</f>
        <v>92.918106657701742</v>
      </c>
      <c r="L196" s="431">
        <f>(K196+K199)/2</f>
        <v>94.276347540242497</v>
      </c>
      <c r="M196" s="439"/>
      <c r="N196" s="435"/>
    </row>
    <row r="197" spans="1:14" ht="81.75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95</v>
      </c>
      <c r="I197" s="38">
        <v>74.84</v>
      </c>
      <c r="J197" s="51">
        <f t="shared" si="4"/>
        <v>78.778947368421058</v>
      </c>
      <c r="K197" s="469"/>
      <c r="L197" s="432"/>
      <c r="M197" s="439"/>
      <c r="N197" s="435"/>
    </row>
    <row r="198" spans="1:14" ht="81.75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>
        <v>83</v>
      </c>
      <c r="I198" s="38">
        <v>94.61</v>
      </c>
      <c r="J198" s="51">
        <f>IF(I198/H198*100&gt;100,100,I198/H198*100)</f>
        <v>100</v>
      </c>
      <c r="K198" s="470"/>
      <c r="L198" s="432"/>
      <c r="M198" s="439"/>
      <c r="N198" s="435"/>
    </row>
    <row r="199" spans="1:14" ht="81.75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11">
        <v>59485.8</v>
      </c>
      <c r="I199" s="11">
        <v>56889</v>
      </c>
      <c r="J199" s="51">
        <f t="shared" si="4"/>
        <v>95.634588422783253</v>
      </c>
      <c r="K199" s="51">
        <f>J199</f>
        <v>95.634588422783253</v>
      </c>
      <c r="L199" s="433"/>
      <c r="M199" s="439"/>
      <c r="N199" s="435"/>
    </row>
    <row r="200" spans="1:14" ht="81.75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7.480106100795755</v>
      </c>
      <c r="I200" s="38">
        <v>7.5</v>
      </c>
      <c r="J200" s="51">
        <f t="shared" si="4"/>
        <v>100</v>
      </c>
      <c r="K200" s="428">
        <f>(J200+J201+J202)/3</f>
        <v>100</v>
      </c>
      <c r="L200" s="431">
        <f>(K200+K203)/2</f>
        <v>99.80243161094225</v>
      </c>
      <c r="M200" s="439"/>
      <c r="N200" s="435"/>
    </row>
    <row r="201" spans="1:14" ht="81.75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38">
        <v>100</v>
      </c>
      <c r="I201" s="38">
        <v>100</v>
      </c>
      <c r="J201" s="51">
        <f t="shared" si="4"/>
        <v>100</v>
      </c>
      <c r="K201" s="469"/>
      <c r="L201" s="432"/>
      <c r="M201" s="439"/>
      <c r="N201" s="435"/>
    </row>
    <row r="202" spans="1:14" ht="81.75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38">
        <v>30</v>
      </c>
      <c r="I202" s="38">
        <v>40</v>
      </c>
      <c r="J202" s="51">
        <f t="shared" si="4"/>
        <v>100</v>
      </c>
      <c r="K202" s="470"/>
      <c r="L202" s="432"/>
      <c r="M202" s="439"/>
      <c r="N202" s="435"/>
    </row>
    <row r="203" spans="1:14" ht="81.75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11">
        <v>6580</v>
      </c>
      <c r="I203" s="11">
        <v>6554</v>
      </c>
      <c r="J203" s="51">
        <f t="shared" si="4"/>
        <v>99.6048632218845</v>
      </c>
      <c r="K203" s="51">
        <f>J203</f>
        <v>99.6048632218845</v>
      </c>
      <c r="L203" s="433"/>
      <c r="M203" s="439"/>
      <c r="N203" s="435"/>
    </row>
    <row r="204" spans="1:14" ht="81.75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7.839616995810891</v>
      </c>
      <c r="I204" s="38">
        <v>8.0500000000000007</v>
      </c>
      <c r="J204" s="51">
        <f t="shared" si="4"/>
        <v>100</v>
      </c>
      <c r="K204" s="428">
        <f>(J204+J205+J206)/3</f>
        <v>100</v>
      </c>
      <c r="L204" s="431">
        <f>(K204+K207)/2</f>
        <v>98.152793018759468</v>
      </c>
      <c r="M204" s="439"/>
      <c r="N204" s="435"/>
    </row>
    <row r="205" spans="1:14" ht="81.75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100</v>
      </c>
      <c r="I205" s="38">
        <v>100</v>
      </c>
      <c r="J205" s="51">
        <f t="shared" si="4"/>
        <v>100</v>
      </c>
      <c r="K205" s="469"/>
      <c r="L205" s="432"/>
      <c r="M205" s="439"/>
      <c r="N205" s="435"/>
    </row>
    <row r="206" spans="1:14" ht="81.75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>
        <v>83</v>
      </c>
      <c r="I206" s="38">
        <v>83.33</v>
      </c>
      <c r="J206" s="51">
        <f>IF(I206/H206*100&gt;100,100,I206/H206*100)</f>
        <v>100</v>
      </c>
      <c r="K206" s="470"/>
      <c r="L206" s="432"/>
      <c r="M206" s="439"/>
      <c r="N206" s="435"/>
    </row>
    <row r="207" spans="1:14" ht="81.75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11">
        <v>11482.2</v>
      </c>
      <c r="I207" s="11">
        <v>11058</v>
      </c>
      <c r="J207" s="51">
        <f t="shared" si="4"/>
        <v>96.305586037518935</v>
      </c>
      <c r="K207" s="51">
        <f>J207</f>
        <v>96.305586037518935</v>
      </c>
      <c r="L207" s="433"/>
      <c r="M207" s="439"/>
      <c r="N207" s="435"/>
    </row>
    <row r="208" spans="1:14" ht="88.5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2.1424296828246558</v>
      </c>
      <c r="I208" s="38">
        <v>2.16</v>
      </c>
      <c r="J208" s="51">
        <f t="shared" si="4"/>
        <v>100</v>
      </c>
      <c r="K208" s="428">
        <f>(J208+J209+J210)/3</f>
        <v>100</v>
      </c>
      <c r="L208" s="473"/>
      <c r="M208" s="439"/>
      <c r="N208" s="435"/>
    </row>
    <row r="209" spans="1:14" ht="72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100</v>
      </c>
      <c r="I209" s="38">
        <v>100</v>
      </c>
      <c r="J209" s="51">
        <f t="shared" si="4"/>
        <v>100</v>
      </c>
      <c r="K209" s="469"/>
      <c r="L209" s="474"/>
      <c r="M209" s="439"/>
      <c r="N209" s="435"/>
    </row>
    <row r="210" spans="1:14" ht="81.75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>
        <v>30.03003003003003</v>
      </c>
      <c r="I210" s="38">
        <v>55.56</v>
      </c>
      <c r="J210" s="51">
        <f t="shared" si="4"/>
        <v>100</v>
      </c>
      <c r="K210" s="470"/>
      <c r="L210" s="475"/>
      <c r="M210" s="439"/>
      <c r="N210" s="435"/>
    </row>
    <row r="211" spans="1:14" ht="60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11">
        <v>2738.2</v>
      </c>
      <c r="I211" s="11">
        <v>2660</v>
      </c>
      <c r="J211" s="51">
        <f t="shared" si="4"/>
        <v>97.144109268862763</v>
      </c>
      <c r="K211" s="51">
        <f>J211</f>
        <v>97.144109268862763</v>
      </c>
      <c r="L211" s="251">
        <f>(K208+K211)/2</f>
        <v>98.572054634431382</v>
      </c>
      <c r="M211" s="439"/>
      <c r="N211" s="435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51" t="e">
        <f>IF(I212/H212*100&gt;100,100,I212/H212*100)</f>
        <v>#DIV/0!</v>
      </c>
      <c r="K212" s="428" t="e">
        <f>(J212+J213+J214)/3</f>
        <v>#DIV/0!</v>
      </c>
      <c r="L212" s="28"/>
      <c r="M212" s="439"/>
      <c r="N212" s="435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51" t="e">
        <f>IF(I213/H213*100&gt;100,100,I213/H213*100)</f>
        <v>#DIV/0!</v>
      </c>
      <c r="K213" s="469"/>
      <c r="L213" s="28"/>
      <c r="M213" s="439"/>
      <c r="N213" s="435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51" t="e">
        <f>IF(I214/H214*100&gt;100,100,I214/H214*100)</f>
        <v>#DIV/0!</v>
      </c>
      <c r="K214" s="470"/>
      <c r="L214" s="28"/>
      <c r="M214" s="439"/>
      <c r="N214" s="435"/>
    </row>
    <row r="215" spans="1:14" ht="60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11">
        <v>0</v>
      </c>
      <c r="I215" s="11">
        <v>0</v>
      </c>
      <c r="J215" s="51" t="e">
        <f>IF(I215/H215*100&gt;100,100,I215/H215*100)</f>
        <v>#DIV/0!</v>
      </c>
      <c r="K215" s="51" t="e">
        <f>J215</f>
        <v>#DIV/0!</v>
      </c>
      <c r="L215" s="251" t="e">
        <f>(K212+K215)/2</f>
        <v>#DIV/0!</v>
      </c>
      <c r="M215" s="440"/>
      <c r="N215" s="436"/>
    </row>
    <row r="216" spans="1:14" x14ac:dyDescent="0.25">
      <c r="L216" s="23"/>
      <c r="M216" s="21"/>
    </row>
    <row r="217" spans="1:14" x14ac:dyDescent="0.25">
      <c r="L217" s="23"/>
      <c r="M217" s="21"/>
    </row>
    <row r="218" spans="1:14" x14ac:dyDescent="0.25">
      <c r="A218" s="296" t="s">
        <v>398</v>
      </c>
      <c r="B218" s="17"/>
      <c r="F218" s="296"/>
      <c r="H218" s="17"/>
      <c r="I218" s="17"/>
      <c r="J218" s="17"/>
      <c r="K218" s="17"/>
    </row>
    <row r="219" spans="1:14" x14ac:dyDescent="0.25">
      <c r="A219" s="21"/>
      <c r="B219" s="22"/>
      <c r="C219" s="21"/>
      <c r="E219" s="21"/>
      <c r="L219" s="23"/>
      <c r="M219" s="21"/>
    </row>
    <row r="220" spans="1:14" x14ac:dyDescent="0.25">
      <c r="A220" s="21"/>
      <c r="B220" s="22"/>
      <c r="C220" s="21"/>
      <c r="E220" s="21"/>
      <c r="H220" s="296"/>
      <c r="I220" s="337"/>
      <c r="J220" s="296"/>
      <c r="L220" s="23"/>
      <c r="M220" s="21"/>
    </row>
    <row r="221" spans="1:14" x14ac:dyDescent="0.25">
      <c r="A221" s="21"/>
      <c r="B221" s="22"/>
      <c r="C221" s="25"/>
      <c r="D221" s="25"/>
      <c r="E221" s="26"/>
      <c r="F221" s="2"/>
      <c r="L221" s="23"/>
    </row>
    <row r="222" spans="1:14" x14ac:dyDescent="0.25">
      <c r="A222" s="21"/>
      <c r="B222" s="22" t="s">
        <v>367</v>
      </c>
      <c r="C222" s="21"/>
      <c r="E222" s="21"/>
      <c r="L222" s="23"/>
    </row>
    <row r="223" spans="1:14" x14ac:dyDescent="0.25">
      <c r="L223" s="23"/>
      <c r="M223" s="21"/>
    </row>
    <row r="224" spans="1:14" x14ac:dyDescent="0.25">
      <c r="L224" s="23"/>
      <c r="M224" s="21"/>
    </row>
    <row r="225" spans="2:13" x14ac:dyDescent="0.25">
      <c r="L225" s="23"/>
      <c r="M225" s="21"/>
    </row>
    <row r="226" spans="2:13" x14ac:dyDescent="0.25">
      <c r="L226" s="23"/>
      <c r="M226" s="21"/>
    </row>
    <row r="227" spans="2:13" x14ac:dyDescent="0.25">
      <c r="B227" s="14"/>
      <c r="L227" s="23"/>
      <c r="M227" s="21"/>
    </row>
    <row r="228" spans="2:13" x14ac:dyDescent="0.25">
      <c r="B228" s="14"/>
      <c r="L228" s="23"/>
      <c r="M228" s="21"/>
    </row>
    <row r="229" spans="2:13" x14ac:dyDescent="0.25">
      <c r="B229" s="15"/>
      <c r="L229" s="23"/>
    </row>
    <row r="230" spans="2:13" x14ac:dyDescent="0.25">
      <c r="L230" s="23"/>
    </row>
    <row r="231" spans="2:13" x14ac:dyDescent="0.25">
      <c r="L231" s="23"/>
    </row>
    <row r="232" spans="2:13" x14ac:dyDescent="0.25">
      <c r="L232" s="23"/>
    </row>
    <row r="233" spans="2:13" x14ac:dyDescent="0.25">
      <c r="L233" s="23"/>
    </row>
    <row r="234" spans="2:13" x14ac:dyDescent="0.25">
      <c r="L234" s="23"/>
    </row>
    <row r="235" spans="2:13" x14ac:dyDescent="0.25">
      <c r="L235" s="23"/>
    </row>
    <row r="236" spans="2:13" x14ac:dyDescent="0.25">
      <c r="L236" s="23"/>
    </row>
    <row r="237" spans="2:13" x14ac:dyDescent="0.25">
      <c r="L237" s="23"/>
    </row>
    <row r="238" spans="2:13" x14ac:dyDescent="0.25">
      <c r="L238" s="23"/>
    </row>
    <row r="239" spans="2:13" x14ac:dyDescent="0.25">
      <c r="L239" s="23"/>
    </row>
    <row r="240" spans="2:13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4">
    <mergeCell ref="K212:K214"/>
    <mergeCell ref="K208:K210"/>
    <mergeCell ref="D212:D215"/>
    <mergeCell ref="D204:D207"/>
    <mergeCell ref="C212:C215"/>
    <mergeCell ref="D192:D195"/>
    <mergeCell ref="C188:C191"/>
    <mergeCell ref="C184:C187"/>
    <mergeCell ref="D200:D203"/>
    <mergeCell ref="K192:K194"/>
    <mergeCell ref="D188:D191"/>
    <mergeCell ref="D208:D211"/>
    <mergeCell ref="K204:K206"/>
    <mergeCell ref="K200:K202"/>
    <mergeCell ref="K196:K198"/>
    <mergeCell ref="D196:D199"/>
    <mergeCell ref="C192:C195"/>
    <mergeCell ref="K188:K190"/>
    <mergeCell ref="C200:C203"/>
    <mergeCell ref="C196:C199"/>
    <mergeCell ref="C208:C211"/>
    <mergeCell ref="C204:C207"/>
    <mergeCell ref="K184:K186"/>
    <mergeCell ref="D184:D187"/>
    <mergeCell ref="K180:K182"/>
    <mergeCell ref="K176:K178"/>
    <mergeCell ref="D180:D183"/>
    <mergeCell ref="C176:C179"/>
    <mergeCell ref="D168:D171"/>
    <mergeCell ref="D172:D175"/>
    <mergeCell ref="D176:D179"/>
    <mergeCell ref="D164:D167"/>
    <mergeCell ref="D160:D163"/>
    <mergeCell ref="C180:C183"/>
    <mergeCell ref="K168:K170"/>
    <mergeCell ref="K172:K174"/>
    <mergeCell ref="K160:K162"/>
    <mergeCell ref="K164:K166"/>
    <mergeCell ref="D96:D99"/>
    <mergeCell ref="C136:C139"/>
    <mergeCell ref="C160:C163"/>
    <mergeCell ref="C164:C167"/>
    <mergeCell ref="C172:C175"/>
    <mergeCell ref="C168:C171"/>
    <mergeCell ref="C156:C159"/>
    <mergeCell ref="C148:C151"/>
    <mergeCell ref="C140:C143"/>
    <mergeCell ref="C152:C155"/>
    <mergeCell ref="C144:C147"/>
    <mergeCell ref="K128:K130"/>
    <mergeCell ref="K132:K134"/>
    <mergeCell ref="D136:D139"/>
    <mergeCell ref="D148:D151"/>
    <mergeCell ref="D152:D155"/>
    <mergeCell ref="C132:C135"/>
    <mergeCell ref="C8:C11"/>
    <mergeCell ref="C12:C15"/>
    <mergeCell ref="D20:D23"/>
    <mergeCell ref="C32:C35"/>
    <mergeCell ref="C24:C27"/>
    <mergeCell ref="C36:C39"/>
    <mergeCell ref="C72:C75"/>
    <mergeCell ref="D108:D111"/>
    <mergeCell ref="D72:D75"/>
    <mergeCell ref="C88:C91"/>
    <mergeCell ref="C60:C63"/>
    <mergeCell ref="D100:D103"/>
    <mergeCell ref="C100:C103"/>
    <mergeCell ref="C96:C99"/>
    <mergeCell ref="C68:C71"/>
    <mergeCell ref="C92:C95"/>
    <mergeCell ref="C128:C131"/>
    <mergeCell ref="D12:D15"/>
    <mergeCell ref="C64:C67"/>
    <mergeCell ref="D8:D11"/>
    <mergeCell ref="D104:D107"/>
    <mergeCell ref="D24:D27"/>
    <mergeCell ref="D32:D35"/>
    <mergeCell ref="D156:D159"/>
    <mergeCell ref="D16:D19"/>
    <mergeCell ref="K12:K14"/>
    <mergeCell ref="K36:K38"/>
    <mergeCell ref="D132:D135"/>
    <mergeCell ref="K152:K154"/>
    <mergeCell ref="K40:K42"/>
    <mergeCell ref="D40:D43"/>
    <mergeCell ref="K8:K10"/>
    <mergeCell ref="K24:K26"/>
    <mergeCell ref="D140:D143"/>
    <mergeCell ref="D144:D147"/>
    <mergeCell ref="K156:K158"/>
    <mergeCell ref="K16:K18"/>
    <mergeCell ref="K32:K34"/>
    <mergeCell ref="K84:K86"/>
    <mergeCell ref="K76:K78"/>
    <mergeCell ref="K148:K150"/>
    <mergeCell ref="K144:K146"/>
    <mergeCell ref="C104:C107"/>
    <mergeCell ref="A1:N1"/>
    <mergeCell ref="A4:A215"/>
    <mergeCell ref="C4:C7"/>
    <mergeCell ref="D4:D7"/>
    <mergeCell ref="K4:K6"/>
    <mergeCell ref="K72:K74"/>
    <mergeCell ref="D128:D131"/>
    <mergeCell ref="D88:D91"/>
    <mergeCell ref="C16:C19"/>
    <mergeCell ref="C80:C83"/>
    <mergeCell ref="C120:C123"/>
    <mergeCell ref="D124:D127"/>
    <mergeCell ref="D116:D119"/>
    <mergeCell ref="D68:D71"/>
    <mergeCell ref="D76:D79"/>
    <mergeCell ref="D92:D95"/>
    <mergeCell ref="K68:K70"/>
    <mergeCell ref="K48:K50"/>
    <mergeCell ref="D52:D55"/>
    <mergeCell ref="K20:K22"/>
    <mergeCell ref="C28:C31"/>
    <mergeCell ref="D36:D39"/>
    <mergeCell ref="K52:K54"/>
    <mergeCell ref="K92:K94"/>
    <mergeCell ref="K88:K90"/>
    <mergeCell ref="C20:C23"/>
    <mergeCell ref="C124:C127"/>
    <mergeCell ref="D48:D51"/>
    <mergeCell ref="D64:D67"/>
    <mergeCell ref="D56:D59"/>
    <mergeCell ref="D60:D63"/>
    <mergeCell ref="D84:D87"/>
    <mergeCell ref="C76:C79"/>
    <mergeCell ref="D120:D123"/>
    <mergeCell ref="D112:D115"/>
    <mergeCell ref="C52:C55"/>
    <mergeCell ref="C56:C59"/>
    <mergeCell ref="D28:D31"/>
    <mergeCell ref="D80:D83"/>
    <mergeCell ref="C44:C47"/>
    <mergeCell ref="C40:C43"/>
    <mergeCell ref="D44:D47"/>
    <mergeCell ref="C48:C51"/>
    <mergeCell ref="C108:C111"/>
    <mergeCell ref="C116:C119"/>
    <mergeCell ref="C112:C115"/>
    <mergeCell ref="C84:C87"/>
    <mergeCell ref="K56:K58"/>
    <mergeCell ref="K44:K46"/>
    <mergeCell ref="K28:K30"/>
    <mergeCell ref="K140:K142"/>
    <mergeCell ref="L84:L87"/>
    <mergeCell ref="L128:L131"/>
    <mergeCell ref="L124:L127"/>
    <mergeCell ref="L108:L111"/>
    <mergeCell ref="K116:K118"/>
    <mergeCell ref="L112:L115"/>
    <mergeCell ref="L104:L107"/>
    <mergeCell ref="K124:K126"/>
    <mergeCell ref="L92:L95"/>
    <mergeCell ref="L60:L63"/>
    <mergeCell ref="K136:K138"/>
    <mergeCell ref="K80:K82"/>
    <mergeCell ref="K64:K66"/>
    <mergeCell ref="K60:K62"/>
    <mergeCell ref="K120:K122"/>
    <mergeCell ref="K112:K114"/>
    <mergeCell ref="K100:K102"/>
    <mergeCell ref="K108:K110"/>
    <mergeCell ref="K104:K106"/>
    <mergeCell ref="K96:K98"/>
    <mergeCell ref="N4:N215"/>
    <mergeCell ref="M4:M215"/>
    <mergeCell ref="L16:L19"/>
    <mergeCell ref="L28:L31"/>
    <mergeCell ref="L24:L27"/>
    <mergeCell ref="L184:L187"/>
    <mergeCell ref="L132:L135"/>
    <mergeCell ref="L156:L159"/>
    <mergeCell ref="L4:L7"/>
    <mergeCell ref="L64:L67"/>
    <mergeCell ref="L12:L15"/>
    <mergeCell ref="L44:L47"/>
    <mergeCell ref="L204:L207"/>
    <mergeCell ref="L36:L39"/>
    <mergeCell ref="L100:L103"/>
    <mergeCell ref="L148:L151"/>
    <mergeCell ref="L164:L167"/>
    <mergeCell ref="L172:L175"/>
    <mergeCell ref="L152:L155"/>
    <mergeCell ref="L188:L191"/>
    <mergeCell ref="L176:L179"/>
    <mergeCell ref="L200:L203"/>
    <mergeCell ref="L68:L71"/>
    <mergeCell ref="L52:L55"/>
    <mergeCell ref="L208:L210"/>
    <mergeCell ref="L196:L199"/>
    <mergeCell ref="L120:L123"/>
    <mergeCell ref="L72:L75"/>
    <mergeCell ref="L80:L83"/>
    <mergeCell ref="L48:L51"/>
    <mergeCell ref="L8:L11"/>
    <mergeCell ref="L192:L195"/>
    <mergeCell ref="L168:L171"/>
    <mergeCell ref="L136:L139"/>
    <mergeCell ref="L140:L143"/>
    <mergeCell ref="L88:L91"/>
    <mergeCell ref="L20:L23"/>
    <mergeCell ref="L40:L43"/>
    <mergeCell ref="L56:L59"/>
    <mergeCell ref="L116:L119"/>
    <mergeCell ref="L160:L163"/>
    <mergeCell ref="L96:L99"/>
    <mergeCell ref="L144:L147"/>
    <mergeCell ref="L32:L35"/>
    <mergeCell ref="L76:L79"/>
  </mergeCells>
  <phoneticPr fontId="0" type="noConversion"/>
  <pageMargins left="0.7" right="0.7" top="0.75" bottom="0.75" header="0.3" footer="0.3"/>
  <pageSetup paperSize="9" scale="2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R328"/>
  <sheetViews>
    <sheetView topLeftCell="C1" zoomScale="80" zoomScaleNormal="80" workbookViewId="0">
      <selection activeCell="C2" sqref="C2"/>
    </sheetView>
  </sheetViews>
  <sheetFormatPr defaultColWidth="8.5703125" defaultRowHeight="15.75" x14ac:dyDescent="0.25"/>
  <cols>
    <col min="1" max="1" width="22.140625" style="17" customWidth="1"/>
    <col min="2" max="2" width="34.28515625" style="19" customWidth="1"/>
    <col min="3" max="3" width="43" style="17" customWidth="1"/>
    <col min="4" max="4" width="13.85546875" style="17" customWidth="1"/>
    <col min="5" max="5" width="22.85546875" style="17" customWidth="1"/>
    <col min="6" max="6" width="56.140625" style="17" customWidth="1"/>
    <col min="7" max="7" width="11.85546875" style="17" customWidth="1"/>
    <col min="8" max="8" width="14" style="300" customWidth="1"/>
    <col min="9" max="9" width="15.28515625" style="300" customWidth="1"/>
    <col min="10" max="10" width="13.7109375" style="300" customWidth="1"/>
    <col min="11" max="11" width="14" style="300" customWidth="1"/>
    <col min="12" max="12" width="15.42578125" style="17" customWidth="1"/>
    <col min="13" max="13" width="14.28515625" style="17" customWidth="1"/>
    <col min="14" max="14" width="14.42578125" style="17" customWidth="1"/>
    <col min="15" max="15" width="8.5703125" style="17"/>
    <col min="16" max="16" width="13" style="17" customWidth="1"/>
    <col min="17" max="16384" width="8.5703125" style="17"/>
  </cols>
  <sheetData>
    <row r="1" spans="1:18" ht="57" customHeight="1" x14ac:dyDescent="0.25">
      <c r="A1" s="455" t="s">
        <v>302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</row>
    <row r="2" spans="1:18" ht="226.5" customHeight="1" x14ac:dyDescent="0.25">
      <c r="A2" s="243" t="s">
        <v>123</v>
      </c>
      <c r="B2" s="252" t="s">
        <v>263</v>
      </c>
      <c r="C2" s="243" t="s">
        <v>124</v>
      </c>
      <c r="D2" s="243" t="s">
        <v>125</v>
      </c>
      <c r="E2" s="243" t="s">
        <v>126</v>
      </c>
      <c r="F2" s="243" t="s">
        <v>127</v>
      </c>
      <c r="G2" s="243" t="s">
        <v>128</v>
      </c>
      <c r="H2" s="54" t="s">
        <v>377</v>
      </c>
      <c r="I2" s="54" t="s">
        <v>378</v>
      </c>
      <c r="J2" s="54" t="s">
        <v>129</v>
      </c>
      <c r="K2" s="54" t="s">
        <v>130</v>
      </c>
      <c r="L2" s="243" t="s">
        <v>131</v>
      </c>
      <c r="M2" s="243" t="s">
        <v>132</v>
      </c>
      <c r="N2" s="243" t="s">
        <v>133</v>
      </c>
    </row>
    <row r="3" spans="1:18" s="298" customFormat="1" ht="24" customHeight="1" x14ac:dyDescent="0.25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68">
        <v>8</v>
      </c>
      <c r="I3" s="69">
        <v>9</v>
      </c>
      <c r="J3" s="68">
        <v>10</v>
      </c>
      <c r="K3" s="69">
        <v>11</v>
      </c>
      <c r="L3" s="66">
        <v>12</v>
      </c>
      <c r="M3" s="67">
        <v>13</v>
      </c>
      <c r="N3" s="66">
        <v>14</v>
      </c>
    </row>
    <row r="4" spans="1:18" ht="81.75" hidden="1" customHeight="1" x14ac:dyDescent="0.25">
      <c r="A4" s="497" t="s">
        <v>335</v>
      </c>
      <c r="B4" s="12" t="s">
        <v>135</v>
      </c>
      <c r="C4" s="456" t="s">
        <v>136</v>
      </c>
      <c r="D4" s="457" t="s">
        <v>137</v>
      </c>
      <c r="E4" s="8" t="s">
        <v>138</v>
      </c>
      <c r="F4" s="9" t="s">
        <v>258</v>
      </c>
      <c r="G4" s="10" t="s">
        <v>140</v>
      </c>
      <c r="H4" s="47">
        <v>0</v>
      </c>
      <c r="I4" s="47">
        <v>0</v>
      </c>
      <c r="J4" s="47" t="e">
        <f t="shared" ref="J4:J67" si="0">IF(I4/H4*100&gt;100,100,I4/H4*100)</f>
        <v>#DIV/0!</v>
      </c>
      <c r="K4" s="493" t="e">
        <f>(J4+J5+J6)/3</f>
        <v>#DIV/0!</v>
      </c>
      <c r="L4" s="462" t="e">
        <f>(K4+K7)/2</f>
        <v>#DIV/0!</v>
      </c>
      <c r="M4" s="466" t="s">
        <v>141</v>
      </c>
      <c r="N4" s="495"/>
      <c r="P4" s="23">
        <f>H7+H11+H15+H19+H23+H27+H31+H35+H39+H43+H47</f>
        <v>109.11111111111111</v>
      </c>
      <c r="Q4" s="23">
        <f>I7+I11+I15+I19+I23+I27+I31+I35+I39+I43+I47</f>
        <v>111.66666666666667</v>
      </c>
      <c r="R4" s="23"/>
    </row>
    <row r="5" spans="1:18" ht="81.75" hidden="1" customHeight="1" x14ac:dyDescent="0.25">
      <c r="A5" s="498"/>
      <c r="B5" s="248"/>
      <c r="C5" s="456"/>
      <c r="D5" s="457"/>
      <c r="E5" s="8" t="s">
        <v>138</v>
      </c>
      <c r="F5" s="9" t="s">
        <v>211</v>
      </c>
      <c r="G5" s="10" t="s">
        <v>140</v>
      </c>
      <c r="H5" s="47">
        <v>0</v>
      </c>
      <c r="I5" s="47">
        <v>0</v>
      </c>
      <c r="J5" s="47" t="e">
        <f t="shared" si="0"/>
        <v>#DIV/0!</v>
      </c>
      <c r="K5" s="493"/>
      <c r="L5" s="462"/>
      <c r="M5" s="467"/>
      <c r="N5" s="496"/>
      <c r="P5" s="23">
        <f>H51+H55+H59+H63+H67+H71+H75+H79+H83+H87+H91+H95</f>
        <v>169.33333333333331</v>
      </c>
      <c r="Q5" s="23">
        <f>I51+I55+I59+I63+I67+I71+I75+I79+I83+I87+I91+I95</f>
        <v>169.16666666666666</v>
      </c>
      <c r="R5" s="23"/>
    </row>
    <row r="6" spans="1:18" ht="81.75" hidden="1" customHeight="1" x14ac:dyDescent="0.25">
      <c r="A6" s="498"/>
      <c r="B6" s="248"/>
      <c r="C6" s="456"/>
      <c r="D6" s="457"/>
      <c r="E6" s="8" t="s">
        <v>138</v>
      </c>
      <c r="F6" s="9" t="s">
        <v>143</v>
      </c>
      <c r="G6" s="10" t="s">
        <v>140</v>
      </c>
      <c r="H6" s="47">
        <v>0</v>
      </c>
      <c r="I6" s="47">
        <v>0</v>
      </c>
      <c r="J6" s="47" t="e">
        <f t="shared" si="0"/>
        <v>#DIV/0!</v>
      </c>
      <c r="K6" s="493"/>
      <c r="L6" s="462"/>
      <c r="M6" s="467"/>
      <c r="N6" s="496"/>
      <c r="P6" s="23">
        <f>H103+H107+H111+H115+H119+H123+H127+H131+H135+H139+H143+H147</f>
        <v>55.765432098765423</v>
      </c>
      <c r="Q6" s="23">
        <f>I103+I107+I111+I115+I119+I123+I127+I131+I135+I139+I143+I147</f>
        <v>56.098765432098759</v>
      </c>
      <c r="R6" s="23"/>
    </row>
    <row r="7" spans="1:18" ht="31.5" hidden="1" customHeight="1" x14ac:dyDescent="0.25">
      <c r="A7" s="498"/>
      <c r="B7" s="249"/>
      <c r="C7" s="456"/>
      <c r="D7" s="457"/>
      <c r="E7" s="8" t="s">
        <v>144</v>
      </c>
      <c r="F7" s="3" t="s">
        <v>145</v>
      </c>
      <c r="G7" s="10" t="s">
        <v>146</v>
      </c>
      <c r="H7" s="250">
        <v>0</v>
      </c>
      <c r="I7" s="250">
        <v>0</v>
      </c>
      <c r="J7" s="47" t="e">
        <f t="shared" si="0"/>
        <v>#DIV/0!</v>
      </c>
      <c r="K7" s="47" t="e">
        <f>J7</f>
        <v>#DIV/0!</v>
      </c>
      <c r="L7" s="462"/>
      <c r="M7" s="467"/>
      <c r="N7" s="496"/>
      <c r="P7" s="23">
        <f>H151+H155+H159+H163+H167+H171+H175+H179+H183+H187+H191+H195+H199+H203+H207+H211</f>
        <v>50890</v>
      </c>
    </row>
    <row r="8" spans="1:18" ht="81.75" hidden="1" customHeight="1" x14ac:dyDescent="0.25">
      <c r="A8" s="498"/>
      <c r="B8" s="12" t="s">
        <v>147</v>
      </c>
      <c r="C8" s="456" t="s">
        <v>148</v>
      </c>
      <c r="D8" s="457" t="s">
        <v>137</v>
      </c>
      <c r="E8" s="8" t="s">
        <v>138</v>
      </c>
      <c r="F8" s="9" t="s">
        <v>258</v>
      </c>
      <c r="G8" s="10" t="s">
        <v>140</v>
      </c>
      <c r="H8" s="47">
        <v>0</v>
      </c>
      <c r="I8" s="47">
        <v>0</v>
      </c>
      <c r="J8" s="47" t="e">
        <f t="shared" si="0"/>
        <v>#DIV/0!</v>
      </c>
      <c r="K8" s="493" t="e">
        <f>(J8+J9+J10)/3</f>
        <v>#DIV/0!</v>
      </c>
      <c r="L8" s="462" t="e">
        <f>(K8+K11)/2</f>
        <v>#DIV/0!</v>
      </c>
      <c r="M8" s="467"/>
      <c r="N8" s="496"/>
    </row>
    <row r="9" spans="1:18" ht="81.75" hidden="1" customHeight="1" x14ac:dyDescent="0.25">
      <c r="A9" s="498"/>
      <c r="B9" s="239"/>
      <c r="C9" s="456"/>
      <c r="D9" s="457"/>
      <c r="E9" s="8" t="s">
        <v>138</v>
      </c>
      <c r="F9" s="9" t="s">
        <v>211</v>
      </c>
      <c r="G9" s="10" t="s">
        <v>140</v>
      </c>
      <c r="H9" s="47">
        <v>0</v>
      </c>
      <c r="I9" s="47">
        <v>0</v>
      </c>
      <c r="J9" s="47" t="e">
        <f t="shared" si="0"/>
        <v>#DIV/0!</v>
      </c>
      <c r="K9" s="493"/>
      <c r="L9" s="462"/>
      <c r="M9" s="467"/>
      <c r="N9" s="496"/>
    </row>
    <row r="10" spans="1:18" ht="81.75" hidden="1" customHeight="1" x14ac:dyDescent="0.25">
      <c r="A10" s="498"/>
      <c r="B10" s="239"/>
      <c r="C10" s="456"/>
      <c r="D10" s="457"/>
      <c r="E10" s="8" t="s">
        <v>138</v>
      </c>
      <c r="F10" s="9" t="s">
        <v>143</v>
      </c>
      <c r="G10" s="10" t="s">
        <v>140</v>
      </c>
      <c r="H10" s="47">
        <v>0</v>
      </c>
      <c r="I10" s="47">
        <v>0</v>
      </c>
      <c r="J10" s="47" t="e">
        <f t="shared" si="0"/>
        <v>#DIV/0!</v>
      </c>
      <c r="K10" s="493"/>
      <c r="L10" s="462"/>
      <c r="M10" s="467"/>
      <c r="N10" s="496"/>
    </row>
    <row r="11" spans="1:18" ht="31.5" hidden="1" customHeight="1" x14ac:dyDescent="0.25">
      <c r="A11" s="498"/>
      <c r="B11" s="240"/>
      <c r="C11" s="456"/>
      <c r="D11" s="457"/>
      <c r="E11" s="8" t="s">
        <v>144</v>
      </c>
      <c r="F11" s="3" t="s">
        <v>145</v>
      </c>
      <c r="G11" s="10" t="s">
        <v>146</v>
      </c>
      <c r="H11" s="250">
        <v>0</v>
      </c>
      <c r="I11" s="250">
        <v>0</v>
      </c>
      <c r="J11" s="47" t="e">
        <f t="shared" si="0"/>
        <v>#DIV/0!</v>
      </c>
      <c r="K11" s="47" t="e">
        <f>J11</f>
        <v>#DIV/0!</v>
      </c>
      <c r="L11" s="462"/>
      <c r="M11" s="467"/>
      <c r="N11" s="496"/>
    </row>
    <row r="12" spans="1:18" ht="81.75" hidden="1" customHeight="1" x14ac:dyDescent="0.25">
      <c r="A12" s="498"/>
      <c r="B12" s="12" t="s">
        <v>149</v>
      </c>
      <c r="C12" s="456" t="s">
        <v>150</v>
      </c>
      <c r="D12" s="457" t="s">
        <v>137</v>
      </c>
      <c r="E12" s="8" t="s">
        <v>138</v>
      </c>
      <c r="F12" s="6" t="s">
        <v>139</v>
      </c>
      <c r="G12" s="10" t="s">
        <v>140</v>
      </c>
      <c r="H12" s="47">
        <v>0</v>
      </c>
      <c r="I12" s="47">
        <v>0</v>
      </c>
      <c r="J12" s="47" t="e">
        <f t="shared" si="0"/>
        <v>#DIV/0!</v>
      </c>
      <c r="K12" s="493" t="e">
        <f>(J12+J13+J14)/3</f>
        <v>#DIV/0!</v>
      </c>
      <c r="L12" s="462" t="e">
        <f>(K12+K15)/2</f>
        <v>#DIV/0!</v>
      </c>
      <c r="M12" s="467"/>
      <c r="N12" s="496"/>
    </row>
    <row r="13" spans="1:18" ht="81.75" hidden="1" customHeight="1" x14ac:dyDescent="0.25">
      <c r="A13" s="498"/>
      <c r="B13" s="239"/>
      <c r="C13" s="456"/>
      <c r="D13" s="457"/>
      <c r="E13" s="8" t="s">
        <v>138</v>
      </c>
      <c r="F13" s="9" t="s">
        <v>211</v>
      </c>
      <c r="G13" s="10" t="s">
        <v>140</v>
      </c>
      <c r="H13" s="47">
        <v>0</v>
      </c>
      <c r="I13" s="47">
        <v>0</v>
      </c>
      <c r="J13" s="47" t="e">
        <f t="shared" si="0"/>
        <v>#DIV/0!</v>
      </c>
      <c r="K13" s="493"/>
      <c r="L13" s="462"/>
      <c r="M13" s="467"/>
      <c r="N13" s="496"/>
    </row>
    <row r="14" spans="1:18" ht="81.75" hidden="1" customHeight="1" x14ac:dyDescent="0.25">
      <c r="A14" s="498"/>
      <c r="B14" s="239"/>
      <c r="C14" s="456"/>
      <c r="D14" s="457"/>
      <c r="E14" s="8" t="s">
        <v>138</v>
      </c>
      <c r="F14" s="9" t="s">
        <v>143</v>
      </c>
      <c r="G14" s="10" t="s">
        <v>140</v>
      </c>
      <c r="H14" s="47">
        <v>0</v>
      </c>
      <c r="I14" s="47">
        <v>0</v>
      </c>
      <c r="J14" s="47" t="e">
        <f t="shared" si="0"/>
        <v>#DIV/0!</v>
      </c>
      <c r="K14" s="493"/>
      <c r="L14" s="462"/>
      <c r="M14" s="467"/>
      <c r="N14" s="496"/>
    </row>
    <row r="15" spans="1:18" ht="31.5" hidden="1" customHeight="1" x14ac:dyDescent="0.25">
      <c r="A15" s="498"/>
      <c r="B15" s="240"/>
      <c r="C15" s="456"/>
      <c r="D15" s="457"/>
      <c r="E15" s="8" t="s">
        <v>144</v>
      </c>
      <c r="F15" s="3" t="s">
        <v>145</v>
      </c>
      <c r="G15" s="10" t="s">
        <v>146</v>
      </c>
      <c r="H15" s="250">
        <v>0</v>
      </c>
      <c r="I15" s="250">
        <v>0</v>
      </c>
      <c r="J15" s="47" t="e">
        <f t="shared" si="0"/>
        <v>#DIV/0!</v>
      </c>
      <c r="K15" s="47" t="e">
        <f>J15</f>
        <v>#DIV/0!</v>
      </c>
      <c r="L15" s="462"/>
      <c r="M15" s="467"/>
      <c r="N15" s="496"/>
    </row>
    <row r="16" spans="1:18" ht="81.75" hidden="1" customHeight="1" x14ac:dyDescent="0.25">
      <c r="A16" s="498"/>
      <c r="B16" s="12" t="s">
        <v>151</v>
      </c>
      <c r="C16" s="456" t="s">
        <v>152</v>
      </c>
      <c r="D16" s="457" t="s">
        <v>137</v>
      </c>
      <c r="E16" s="8" t="s">
        <v>138</v>
      </c>
      <c r="F16" s="9" t="s">
        <v>258</v>
      </c>
      <c r="G16" s="10" t="s">
        <v>140</v>
      </c>
      <c r="H16" s="47">
        <v>0</v>
      </c>
      <c r="I16" s="47">
        <v>0</v>
      </c>
      <c r="J16" s="47" t="e">
        <f t="shared" si="0"/>
        <v>#DIV/0!</v>
      </c>
      <c r="K16" s="493" t="e">
        <f>(J16+J17+J18)/3</f>
        <v>#DIV/0!</v>
      </c>
      <c r="L16" s="462" t="e">
        <f>(K16+K19)/2</f>
        <v>#DIV/0!</v>
      </c>
      <c r="M16" s="467"/>
      <c r="N16" s="496"/>
    </row>
    <row r="17" spans="1:14" ht="81.75" hidden="1" customHeight="1" x14ac:dyDescent="0.25">
      <c r="A17" s="498"/>
      <c r="B17" s="239"/>
      <c r="C17" s="456"/>
      <c r="D17" s="457"/>
      <c r="E17" s="8" t="s">
        <v>138</v>
      </c>
      <c r="F17" s="9" t="s">
        <v>211</v>
      </c>
      <c r="G17" s="10" t="s">
        <v>140</v>
      </c>
      <c r="H17" s="47">
        <v>0</v>
      </c>
      <c r="I17" s="47">
        <v>0</v>
      </c>
      <c r="J17" s="47" t="e">
        <f t="shared" si="0"/>
        <v>#DIV/0!</v>
      </c>
      <c r="K17" s="493"/>
      <c r="L17" s="462"/>
      <c r="M17" s="467"/>
      <c r="N17" s="496"/>
    </row>
    <row r="18" spans="1:14" ht="81.75" hidden="1" customHeight="1" x14ac:dyDescent="0.25">
      <c r="A18" s="498"/>
      <c r="B18" s="239"/>
      <c r="C18" s="456"/>
      <c r="D18" s="457"/>
      <c r="E18" s="8" t="s">
        <v>138</v>
      </c>
      <c r="F18" s="9" t="s">
        <v>143</v>
      </c>
      <c r="G18" s="10" t="s">
        <v>140</v>
      </c>
      <c r="H18" s="47">
        <v>0</v>
      </c>
      <c r="I18" s="47">
        <v>0</v>
      </c>
      <c r="J18" s="47" t="e">
        <f t="shared" si="0"/>
        <v>#DIV/0!</v>
      </c>
      <c r="K18" s="493"/>
      <c r="L18" s="462"/>
      <c r="M18" s="467"/>
      <c r="N18" s="496"/>
    </row>
    <row r="19" spans="1:14" ht="31.5" hidden="1" customHeight="1" x14ac:dyDescent="0.25">
      <c r="A19" s="498"/>
      <c r="B19" s="240"/>
      <c r="C19" s="456"/>
      <c r="D19" s="457"/>
      <c r="E19" s="8" t="s">
        <v>144</v>
      </c>
      <c r="F19" s="3" t="s">
        <v>145</v>
      </c>
      <c r="G19" s="10" t="s">
        <v>146</v>
      </c>
      <c r="H19" s="250">
        <v>0</v>
      </c>
      <c r="I19" s="250">
        <v>0</v>
      </c>
      <c r="J19" s="47" t="e">
        <f t="shared" si="0"/>
        <v>#DIV/0!</v>
      </c>
      <c r="K19" s="47" t="e">
        <f>J19</f>
        <v>#DIV/0!</v>
      </c>
      <c r="L19" s="462"/>
      <c r="M19" s="467"/>
      <c r="N19" s="496"/>
    </row>
    <row r="20" spans="1:14" ht="81.75" hidden="1" customHeight="1" x14ac:dyDescent="0.25">
      <c r="A20" s="498"/>
      <c r="B20" s="12"/>
      <c r="C20" s="456" t="s">
        <v>153</v>
      </c>
      <c r="D20" s="457" t="s">
        <v>137</v>
      </c>
      <c r="E20" s="8" t="s">
        <v>138</v>
      </c>
      <c r="F20" s="9" t="s">
        <v>258</v>
      </c>
      <c r="G20" s="10" t="s">
        <v>140</v>
      </c>
      <c r="H20" s="47">
        <v>0</v>
      </c>
      <c r="I20" s="47">
        <v>0</v>
      </c>
      <c r="J20" s="47" t="e">
        <f t="shared" si="0"/>
        <v>#DIV/0!</v>
      </c>
      <c r="K20" s="493" t="e">
        <f>(J20+J21+J22)/3</f>
        <v>#DIV/0!</v>
      </c>
      <c r="L20" s="462" t="e">
        <f>(K20+K23)/2</f>
        <v>#DIV/0!</v>
      </c>
      <c r="M20" s="467"/>
      <c r="N20" s="496"/>
    </row>
    <row r="21" spans="1:14" ht="81.75" hidden="1" customHeight="1" x14ac:dyDescent="0.25">
      <c r="A21" s="498"/>
      <c r="B21" s="239"/>
      <c r="C21" s="456"/>
      <c r="D21" s="457"/>
      <c r="E21" s="8" t="s">
        <v>138</v>
      </c>
      <c r="F21" s="9" t="s">
        <v>211</v>
      </c>
      <c r="G21" s="10" t="s">
        <v>140</v>
      </c>
      <c r="H21" s="47">
        <v>0</v>
      </c>
      <c r="I21" s="47">
        <v>0</v>
      </c>
      <c r="J21" s="47" t="e">
        <f t="shared" si="0"/>
        <v>#DIV/0!</v>
      </c>
      <c r="K21" s="493"/>
      <c r="L21" s="462"/>
      <c r="M21" s="467"/>
      <c r="N21" s="496"/>
    </row>
    <row r="22" spans="1:14" ht="81.75" hidden="1" customHeight="1" x14ac:dyDescent="0.25">
      <c r="A22" s="498"/>
      <c r="B22" s="239"/>
      <c r="C22" s="456"/>
      <c r="D22" s="457"/>
      <c r="E22" s="8" t="s">
        <v>138</v>
      </c>
      <c r="F22" s="9" t="s">
        <v>143</v>
      </c>
      <c r="G22" s="10" t="s">
        <v>140</v>
      </c>
      <c r="H22" s="47">
        <v>0</v>
      </c>
      <c r="I22" s="47">
        <v>0</v>
      </c>
      <c r="J22" s="47" t="e">
        <f t="shared" si="0"/>
        <v>#DIV/0!</v>
      </c>
      <c r="K22" s="493"/>
      <c r="L22" s="462"/>
      <c r="M22" s="467"/>
      <c r="N22" s="496"/>
    </row>
    <row r="23" spans="1:14" ht="31.5" hidden="1" customHeight="1" x14ac:dyDescent="0.25">
      <c r="A23" s="498"/>
      <c r="B23" s="240"/>
      <c r="C23" s="456"/>
      <c r="D23" s="457"/>
      <c r="E23" s="8" t="s">
        <v>144</v>
      </c>
      <c r="F23" s="3" t="s">
        <v>145</v>
      </c>
      <c r="G23" s="10" t="s">
        <v>146</v>
      </c>
      <c r="H23" s="250">
        <v>0</v>
      </c>
      <c r="I23" s="250">
        <v>0</v>
      </c>
      <c r="J23" s="47" t="e">
        <f t="shared" si="0"/>
        <v>#DIV/0!</v>
      </c>
      <c r="K23" s="47" t="e">
        <f>J23</f>
        <v>#DIV/0!</v>
      </c>
      <c r="L23" s="462"/>
      <c r="M23" s="467"/>
      <c r="N23" s="496"/>
    </row>
    <row r="24" spans="1:14" ht="81.75" hidden="1" customHeight="1" x14ac:dyDescent="0.25">
      <c r="A24" s="498"/>
      <c r="B24" s="12" t="s">
        <v>154</v>
      </c>
      <c r="C24" s="456" t="s">
        <v>155</v>
      </c>
      <c r="D24" s="457" t="s">
        <v>137</v>
      </c>
      <c r="E24" s="8" t="s">
        <v>138</v>
      </c>
      <c r="F24" s="9" t="s">
        <v>258</v>
      </c>
      <c r="G24" s="10" t="s">
        <v>140</v>
      </c>
      <c r="H24" s="47">
        <v>0</v>
      </c>
      <c r="I24" s="47">
        <v>0</v>
      </c>
      <c r="J24" s="47" t="e">
        <f t="shared" si="0"/>
        <v>#DIV/0!</v>
      </c>
      <c r="K24" s="493" t="e">
        <f>(J24+J25+J26)/3</f>
        <v>#DIV/0!</v>
      </c>
      <c r="L24" s="462" t="e">
        <f>(K24+K27)/2</f>
        <v>#DIV/0!</v>
      </c>
      <c r="M24" s="467"/>
      <c r="N24" s="496"/>
    </row>
    <row r="25" spans="1:14" ht="81.75" hidden="1" customHeight="1" x14ac:dyDescent="0.25">
      <c r="A25" s="498"/>
      <c r="B25" s="239"/>
      <c r="C25" s="456"/>
      <c r="D25" s="457"/>
      <c r="E25" s="8" t="s">
        <v>138</v>
      </c>
      <c r="F25" s="9" t="s">
        <v>211</v>
      </c>
      <c r="G25" s="10" t="s">
        <v>140</v>
      </c>
      <c r="H25" s="47">
        <v>0</v>
      </c>
      <c r="I25" s="47">
        <v>0</v>
      </c>
      <c r="J25" s="47" t="e">
        <f t="shared" si="0"/>
        <v>#DIV/0!</v>
      </c>
      <c r="K25" s="493"/>
      <c r="L25" s="462"/>
      <c r="M25" s="467"/>
      <c r="N25" s="496"/>
    </row>
    <row r="26" spans="1:14" ht="81.75" hidden="1" customHeight="1" x14ac:dyDescent="0.25">
      <c r="A26" s="498"/>
      <c r="B26" s="239"/>
      <c r="C26" s="456"/>
      <c r="D26" s="457"/>
      <c r="E26" s="8" t="s">
        <v>138</v>
      </c>
      <c r="F26" s="9" t="s">
        <v>143</v>
      </c>
      <c r="G26" s="10" t="s">
        <v>140</v>
      </c>
      <c r="H26" s="47">
        <v>0</v>
      </c>
      <c r="I26" s="47">
        <v>0</v>
      </c>
      <c r="J26" s="47" t="e">
        <f t="shared" si="0"/>
        <v>#DIV/0!</v>
      </c>
      <c r="K26" s="493"/>
      <c r="L26" s="462"/>
      <c r="M26" s="467"/>
      <c r="N26" s="496"/>
    </row>
    <row r="27" spans="1:14" ht="31.5" hidden="1" customHeight="1" x14ac:dyDescent="0.25">
      <c r="A27" s="498"/>
      <c r="B27" s="240"/>
      <c r="C27" s="456"/>
      <c r="D27" s="457"/>
      <c r="E27" s="8" t="s">
        <v>144</v>
      </c>
      <c r="F27" s="3" t="s">
        <v>145</v>
      </c>
      <c r="G27" s="10" t="s">
        <v>146</v>
      </c>
      <c r="H27" s="250">
        <v>0</v>
      </c>
      <c r="I27" s="250">
        <v>0</v>
      </c>
      <c r="J27" s="47" t="e">
        <f t="shared" si="0"/>
        <v>#DIV/0!</v>
      </c>
      <c r="K27" s="47" t="e">
        <f>J27</f>
        <v>#DIV/0!</v>
      </c>
      <c r="L27" s="462"/>
      <c r="M27" s="467"/>
      <c r="N27" s="496"/>
    </row>
    <row r="28" spans="1:14" ht="81.75" hidden="1" customHeight="1" x14ac:dyDescent="0.25">
      <c r="A28" s="498"/>
      <c r="B28" s="12">
        <v>0</v>
      </c>
      <c r="C28" s="456" t="s">
        <v>156</v>
      </c>
      <c r="D28" s="457" t="s">
        <v>137</v>
      </c>
      <c r="E28" s="8" t="s">
        <v>138</v>
      </c>
      <c r="F28" s="9" t="s">
        <v>258</v>
      </c>
      <c r="G28" s="10" t="s">
        <v>140</v>
      </c>
      <c r="H28" s="47">
        <v>0</v>
      </c>
      <c r="I28" s="47">
        <v>0</v>
      </c>
      <c r="J28" s="47" t="e">
        <f t="shared" si="0"/>
        <v>#DIV/0!</v>
      </c>
      <c r="K28" s="493" t="e">
        <f>(J28+J29+J30)/3</f>
        <v>#DIV/0!</v>
      </c>
      <c r="L28" s="462" t="e">
        <f>(K28+K31)/2</f>
        <v>#DIV/0!</v>
      </c>
      <c r="M28" s="467"/>
      <c r="N28" s="496"/>
    </row>
    <row r="29" spans="1:14" ht="81.75" hidden="1" customHeight="1" x14ac:dyDescent="0.25">
      <c r="A29" s="498"/>
      <c r="B29" s="239"/>
      <c r="C29" s="456"/>
      <c r="D29" s="457"/>
      <c r="E29" s="8" t="s">
        <v>138</v>
      </c>
      <c r="F29" s="9" t="s">
        <v>211</v>
      </c>
      <c r="G29" s="10" t="s">
        <v>140</v>
      </c>
      <c r="H29" s="47">
        <v>0</v>
      </c>
      <c r="I29" s="47">
        <v>0</v>
      </c>
      <c r="J29" s="47" t="e">
        <f t="shared" si="0"/>
        <v>#DIV/0!</v>
      </c>
      <c r="K29" s="493"/>
      <c r="L29" s="462"/>
      <c r="M29" s="467"/>
      <c r="N29" s="496"/>
    </row>
    <row r="30" spans="1:14" ht="81.75" hidden="1" customHeight="1" x14ac:dyDescent="0.25">
      <c r="A30" s="498"/>
      <c r="B30" s="239"/>
      <c r="C30" s="456"/>
      <c r="D30" s="457"/>
      <c r="E30" s="8" t="s">
        <v>138</v>
      </c>
      <c r="F30" s="9" t="s">
        <v>143</v>
      </c>
      <c r="G30" s="10" t="s">
        <v>140</v>
      </c>
      <c r="H30" s="47">
        <v>0</v>
      </c>
      <c r="I30" s="47">
        <v>0</v>
      </c>
      <c r="J30" s="47" t="e">
        <f t="shared" si="0"/>
        <v>#DIV/0!</v>
      </c>
      <c r="K30" s="493"/>
      <c r="L30" s="462"/>
      <c r="M30" s="467"/>
      <c r="N30" s="496"/>
    </row>
    <row r="31" spans="1:14" ht="31.5" hidden="1" customHeight="1" x14ac:dyDescent="0.25">
      <c r="A31" s="498"/>
      <c r="B31" s="240"/>
      <c r="C31" s="456"/>
      <c r="D31" s="457"/>
      <c r="E31" s="8" t="s">
        <v>144</v>
      </c>
      <c r="F31" s="3" t="s">
        <v>145</v>
      </c>
      <c r="G31" s="10" t="s">
        <v>146</v>
      </c>
      <c r="H31" s="250">
        <v>0</v>
      </c>
      <c r="I31" s="250">
        <v>0</v>
      </c>
      <c r="J31" s="47" t="e">
        <f t="shared" si="0"/>
        <v>#DIV/0!</v>
      </c>
      <c r="K31" s="47" t="e">
        <f>J31</f>
        <v>#DIV/0!</v>
      </c>
      <c r="L31" s="462"/>
      <c r="M31" s="467"/>
      <c r="N31" s="496"/>
    </row>
    <row r="32" spans="1:14" ht="81.75" hidden="1" customHeight="1" x14ac:dyDescent="0.25">
      <c r="A32" s="498"/>
      <c r="B32" s="12" t="s">
        <v>157</v>
      </c>
      <c r="C32" s="456" t="s">
        <v>158</v>
      </c>
      <c r="D32" s="457" t="s">
        <v>137</v>
      </c>
      <c r="E32" s="8" t="s">
        <v>138</v>
      </c>
      <c r="F32" s="9" t="s">
        <v>258</v>
      </c>
      <c r="G32" s="10" t="s">
        <v>140</v>
      </c>
      <c r="H32" s="47">
        <v>0</v>
      </c>
      <c r="I32" s="47">
        <v>0</v>
      </c>
      <c r="J32" s="47" t="e">
        <f t="shared" si="0"/>
        <v>#DIV/0!</v>
      </c>
      <c r="K32" s="493" t="e">
        <f>(J32+J33+J34)/3</f>
        <v>#DIV/0!</v>
      </c>
      <c r="L32" s="462" t="e">
        <f>(K32+K35)/2</f>
        <v>#DIV/0!</v>
      </c>
      <c r="M32" s="467"/>
      <c r="N32" s="496"/>
    </row>
    <row r="33" spans="1:14" ht="81.75" hidden="1" customHeight="1" x14ac:dyDescent="0.25">
      <c r="A33" s="498"/>
      <c r="B33" s="239"/>
      <c r="C33" s="456"/>
      <c r="D33" s="457"/>
      <c r="E33" s="8" t="s">
        <v>138</v>
      </c>
      <c r="F33" s="9" t="s">
        <v>211</v>
      </c>
      <c r="G33" s="10" t="s">
        <v>140</v>
      </c>
      <c r="H33" s="47">
        <v>0</v>
      </c>
      <c r="I33" s="47">
        <v>0</v>
      </c>
      <c r="J33" s="47" t="e">
        <f t="shared" si="0"/>
        <v>#DIV/0!</v>
      </c>
      <c r="K33" s="493"/>
      <c r="L33" s="462"/>
      <c r="M33" s="467"/>
      <c r="N33" s="496"/>
    </row>
    <row r="34" spans="1:14" ht="81.75" hidden="1" customHeight="1" x14ac:dyDescent="0.25">
      <c r="A34" s="498"/>
      <c r="B34" s="239"/>
      <c r="C34" s="456"/>
      <c r="D34" s="457"/>
      <c r="E34" s="8" t="s">
        <v>138</v>
      </c>
      <c r="F34" s="9" t="s">
        <v>143</v>
      </c>
      <c r="G34" s="10" t="s">
        <v>140</v>
      </c>
      <c r="H34" s="47">
        <v>0</v>
      </c>
      <c r="I34" s="47">
        <v>0</v>
      </c>
      <c r="J34" s="47" t="e">
        <f t="shared" si="0"/>
        <v>#DIV/0!</v>
      </c>
      <c r="K34" s="493"/>
      <c r="L34" s="462"/>
      <c r="M34" s="467"/>
      <c r="N34" s="496"/>
    </row>
    <row r="35" spans="1:14" ht="31.5" hidden="1" customHeight="1" x14ac:dyDescent="0.25">
      <c r="A35" s="498"/>
      <c r="B35" s="240"/>
      <c r="C35" s="456"/>
      <c r="D35" s="457"/>
      <c r="E35" s="8" t="s">
        <v>144</v>
      </c>
      <c r="F35" s="3" t="s">
        <v>145</v>
      </c>
      <c r="G35" s="10" t="s">
        <v>146</v>
      </c>
      <c r="H35" s="250">
        <v>0</v>
      </c>
      <c r="I35" s="250">
        <v>0</v>
      </c>
      <c r="J35" s="47" t="e">
        <f t="shared" si="0"/>
        <v>#DIV/0!</v>
      </c>
      <c r="K35" s="47" t="e">
        <f>J35</f>
        <v>#DIV/0!</v>
      </c>
      <c r="L35" s="462"/>
      <c r="M35" s="467"/>
      <c r="N35" s="496"/>
    </row>
    <row r="36" spans="1:14" ht="81.75" customHeight="1" x14ac:dyDescent="0.25">
      <c r="A36" s="498"/>
      <c r="B36" s="12" t="s">
        <v>159</v>
      </c>
      <c r="C36" s="456" t="s">
        <v>160</v>
      </c>
      <c r="D36" s="457" t="s">
        <v>137</v>
      </c>
      <c r="E36" s="8" t="s">
        <v>138</v>
      </c>
      <c r="F36" s="6" t="s">
        <v>139</v>
      </c>
      <c r="G36" s="10" t="s">
        <v>140</v>
      </c>
      <c r="H36" s="47">
        <v>100</v>
      </c>
      <c r="I36" s="47">
        <v>100</v>
      </c>
      <c r="J36" s="47">
        <f>IF(I36/H36*100&gt;100,100,I36/H36*100)</f>
        <v>100</v>
      </c>
      <c r="K36" s="493">
        <f>(J36+J37+J38)/3</f>
        <v>98.70087970931344</v>
      </c>
      <c r="L36" s="462">
        <f>(K36+K39)/2</f>
        <v>99.350439854656713</v>
      </c>
      <c r="M36" s="467"/>
      <c r="N36" s="496"/>
    </row>
    <row r="37" spans="1:14" ht="81.75" customHeight="1" x14ac:dyDescent="0.25">
      <c r="A37" s="498"/>
      <c r="B37" s="239"/>
      <c r="C37" s="456"/>
      <c r="D37" s="457"/>
      <c r="E37" s="8" t="s">
        <v>138</v>
      </c>
      <c r="F37" s="9" t="s">
        <v>211</v>
      </c>
      <c r="G37" s="10" t="s">
        <v>140</v>
      </c>
      <c r="H37" s="47">
        <v>89.019407558733405</v>
      </c>
      <c r="I37" s="47">
        <v>85.55</v>
      </c>
      <c r="J37" s="47">
        <f>IF(I37/H37*100&gt;100,100,I37/H37*100)</f>
        <v>96.102639127940321</v>
      </c>
      <c r="K37" s="493"/>
      <c r="L37" s="462"/>
      <c r="M37" s="467"/>
      <c r="N37" s="496"/>
    </row>
    <row r="38" spans="1:14" ht="81.75" customHeight="1" x14ac:dyDescent="0.25">
      <c r="A38" s="498"/>
      <c r="B38" s="239"/>
      <c r="C38" s="456"/>
      <c r="D38" s="457"/>
      <c r="E38" s="8" t="s">
        <v>138</v>
      </c>
      <c r="F38" s="9" t="s">
        <v>143</v>
      </c>
      <c r="G38" s="10" t="s">
        <v>140</v>
      </c>
      <c r="H38" s="47">
        <v>100</v>
      </c>
      <c r="I38" s="47">
        <v>100</v>
      </c>
      <c r="J38" s="47">
        <f>IF(I38/H38*100&gt;100,100,I38/H38*100)</f>
        <v>100</v>
      </c>
      <c r="K38" s="493"/>
      <c r="L38" s="462"/>
      <c r="M38" s="467"/>
      <c r="N38" s="496"/>
    </row>
    <row r="39" spans="1:14" x14ac:dyDescent="0.25">
      <c r="A39" s="498"/>
      <c r="B39" s="240"/>
      <c r="C39" s="456"/>
      <c r="D39" s="457"/>
      <c r="E39" s="8" t="s">
        <v>144</v>
      </c>
      <c r="F39" s="3" t="s">
        <v>145</v>
      </c>
      <c r="G39" s="10" t="s">
        <v>146</v>
      </c>
      <c r="H39" s="250">
        <v>109.11111111111111</v>
      </c>
      <c r="I39" s="250">
        <v>111.66666666666667</v>
      </c>
      <c r="J39" s="47">
        <f t="shared" si="0"/>
        <v>100</v>
      </c>
      <c r="K39" s="47">
        <f>J39</f>
        <v>100</v>
      </c>
      <c r="L39" s="462"/>
      <c r="M39" s="467"/>
      <c r="N39" s="496"/>
    </row>
    <row r="40" spans="1:14" ht="81.75" hidden="1" customHeight="1" x14ac:dyDescent="0.25">
      <c r="A40" s="498"/>
      <c r="B40" s="12" t="s">
        <v>161</v>
      </c>
      <c r="C40" s="456" t="s">
        <v>162</v>
      </c>
      <c r="D40" s="457" t="s">
        <v>137</v>
      </c>
      <c r="E40" s="8" t="s">
        <v>138</v>
      </c>
      <c r="F40" s="9" t="s">
        <v>258</v>
      </c>
      <c r="G40" s="10" t="s">
        <v>140</v>
      </c>
      <c r="H40" s="47">
        <v>0</v>
      </c>
      <c r="I40" s="47">
        <v>0</v>
      </c>
      <c r="J40" s="47" t="e">
        <f t="shared" si="0"/>
        <v>#DIV/0!</v>
      </c>
      <c r="K40" s="493" t="e">
        <f>(J40+J41+J42)/2</f>
        <v>#DIV/0!</v>
      </c>
      <c r="L40" s="462" t="e">
        <f>(K40+K43)/2</f>
        <v>#DIV/0!</v>
      </c>
      <c r="M40" s="467"/>
      <c r="N40" s="496"/>
    </row>
    <row r="41" spans="1:14" ht="81.75" hidden="1" customHeight="1" x14ac:dyDescent="0.25">
      <c r="A41" s="498"/>
      <c r="B41" s="239"/>
      <c r="C41" s="456"/>
      <c r="D41" s="457"/>
      <c r="E41" s="8" t="s">
        <v>138</v>
      </c>
      <c r="F41" s="9" t="s">
        <v>211</v>
      </c>
      <c r="G41" s="10" t="s">
        <v>140</v>
      </c>
      <c r="H41" s="47">
        <v>0</v>
      </c>
      <c r="I41" s="47">
        <v>0</v>
      </c>
      <c r="J41" s="47" t="e">
        <f t="shared" si="0"/>
        <v>#DIV/0!</v>
      </c>
      <c r="K41" s="493"/>
      <c r="L41" s="462"/>
      <c r="M41" s="467"/>
      <c r="N41" s="496"/>
    </row>
    <row r="42" spans="1:14" ht="81.75" hidden="1" customHeight="1" x14ac:dyDescent="0.25">
      <c r="A42" s="498"/>
      <c r="B42" s="239"/>
      <c r="C42" s="456"/>
      <c r="D42" s="457"/>
      <c r="E42" s="8" t="s">
        <v>138</v>
      </c>
      <c r="F42" s="9" t="s">
        <v>143</v>
      </c>
      <c r="G42" s="10" t="s">
        <v>140</v>
      </c>
      <c r="H42" s="47">
        <v>0</v>
      </c>
      <c r="I42" s="47">
        <v>0</v>
      </c>
      <c r="J42" s="47">
        <v>0</v>
      </c>
      <c r="K42" s="493"/>
      <c r="L42" s="462"/>
      <c r="M42" s="467"/>
      <c r="N42" s="496"/>
    </row>
    <row r="43" spans="1:14" hidden="1" x14ac:dyDescent="0.25">
      <c r="A43" s="498"/>
      <c r="B43" s="240"/>
      <c r="C43" s="456"/>
      <c r="D43" s="457"/>
      <c r="E43" s="8" t="s">
        <v>144</v>
      </c>
      <c r="F43" s="3" t="s">
        <v>145</v>
      </c>
      <c r="G43" s="10" t="s">
        <v>146</v>
      </c>
      <c r="H43" s="250">
        <v>0</v>
      </c>
      <c r="I43" s="250">
        <v>0</v>
      </c>
      <c r="J43" s="47" t="e">
        <f t="shared" si="0"/>
        <v>#DIV/0!</v>
      </c>
      <c r="K43" s="47" t="e">
        <f>J43</f>
        <v>#DIV/0!</v>
      </c>
      <c r="L43" s="462"/>
      <c r="M43" s="467"/>
      <c r="N43" s="496"/>
    </row>
    <row r="44" spans="1:14" ht="81.75" hidden="1" customHeight="1" x14ac:dyDescent="0.25">
      <c r="A44" s="498"/>
      <c r="B44" s="12">
        <v>0</v>
      </c>
      <c r="C44" s="456" t="s">
        <v>163</v>
      </c>
      <c r="D44" s="457" t="s">
        <v>137</v>
      </c>
      <c r="E44" s="8" t="s">
        <v>138</v>
      </c>
      <c r="F44" s="9" t="s">
        <v>258</v>
      </c>
      <c r="G44" s="10" t="s">
        <v>140</v>
      </c>
      <c r="H44" s="47">
        <v>0</v>
      </c>
      <c r="I44" s="47">
        <v>0</v>
      </c>
      <c r="J44" s="47" t="e">
        <f t="shared" si="0"/>
        <v>#DIV/0!</v>
      </c>
      <c r="K44" s="493" t="e">
        <f>(J44+J45+J46)/3</f>
        <v>#DIV/0!</v>
      </c>
      <c r="L44" s="462" t="e">
        <f>(K44+K47)/2</f>
        <v>#DIV/0!</v>
      </c>
      <c r="M44" s="467"/>
      <c r="N44" s="496"/>
    </row>
    <row r="45" spans="1:14" ht="81.75" hidden="1" customHeight="1" x14ac:dyDescent="0.25">
      <c r="A45" s="498"/>
      <c r="B45" s="239"/>
      <c r="C45" s="456"/>
      <c r="D45" s="457"/>
      <c r="E45" s="8" t="s">
        <v>138</v>
      </c>
      <c r="F45" s="9" t="s">
        <v>211</v>
      </c>
      <c r="G45" s="10" t="s">
        <v>140</v>
      </c>
      <c r="H45" s="47">
        <v>0</v>
      </c>
      <c r="I45" s="47">
        <v>0</v>
      </c>
      <c r="J45" s="47" t="e">
        <f t="shared" si="0"/>
        <v>#DIV/0!</v>
      </c>
      <c r="K45" s="493"/>
      <c r="L45" s="462"/>
      <c r="M45" s="467"/>
      <c r="N45" s="496"/>
    </row>
    <row r="46" spans="1:14" ht="81.75" hidden="1" customHeight="1" x14ac:dyDescent="0.25">
      <c r="A46" s="498"/>
      <c r="B46" s="239"/>
      <c r="C46" s="456"/>
      <c r="D46" s="457"/>
      <c r="E46" s="8" t="s">
        <v>138</v>
      </c>
      <c r="F46" s="9" t="s">
        <v>143</v>
      </c>
      <c r="G46" s="10" t="s">
        <v>140</v>
      </c>
      <c r="H46" s="47">
        <v>0</v>
      </c>
      <c r="I46" s="47">
        <v>0</v>
      </c>
      <c r="J46" s="47" t="e">
        <f t="shared" si="0"/>
        <v>#DIV/0!</v>
      </c>
      <c r="K46" s="493"/>
      <c r="L46" s="462"/>
      <c r="M46" s="467"/>
      <c r="N46" s="496"/>
    </row>
    <row r="47" spans="1:14" ht="31.5" hidden="1" customHeight="1" x14ac:dyDescent="0.25">
      <c r="A47" s="498"/>
      <c r="B47" s="240"/>
      <c r="C47" s="456"/>
      <c r="D47" s="457"/>
      <c r="E47" s="8" t="s">
        <v>144</v>
      </c>
      <c r="F47" s="3" t="s">
        <v>145</v>
      </c>
      <c r="G47" s="10" t="s">
        <v>146</v>
      </c>
      <c r="H47" s="250">
        <v>0</v>
      </c>
      <c r="I47" s="250">
        <v>0</v>
      </c>
      <c r="J47" s="47" t="e">
        <f t="shared" si="0"/>
        <v>#DIV/0!</v>
      </c>
      <c r="K47" s="47" t="e">
        <f>J47</f>
        <v>#DIV/0!</v>
      </c>
      <c r="L47" s="462"/>
      <c r="M47" s="467"/>
      <c r="N47" s="496"/>
    </row>
    <row r="48" spans="1:14" ht="81.75" hidden="1" customHeight="1" x14ac:dyDescent="0.25">
      <c r="A48" s="498"/>
      <c r="B48" s="12" t="s">
        <v>164</v>
      </c>
      <c r="C48" s="456" t="s">
        <v>165</v>
      </c>
      <c r="D48" s="457" t="s">
        <v>137</v>
      </c>
      <c r="E48" s="8" t="s">
        <v>138</v>
      </c>
      <c r="F48" s="9" t="s">
        <v>258</v>
      </c>
      <c r="G48" s="10" t="s">
        <v>140</v>
      </c>
      <c r="H48" s="47">
        <v>0</v>
      </c>
      <c r="I48" s="47">
        <v>0</v>
      </c>
      <c r="J48" s="47" t="e">
        <f t="shared" si="0"/>
        <v>#DIV/0!</v>
      </c>
      <c r="K48" s="493" t="e">
        <f>(J48+J49+J50)/3</f>
        <v>#DIV/0!</v>
      </c>
      <c r="L48" s="462" t="e">
        <f>(K48+K51)/2</f>
        <v>#DIV/0!</v>
      </c>
      <c r="M48" s="467"/>
      <c r="N48" s="496"/>
    </row>
    <row r="49" spans="1:14" ht="81.75" hidden="1" customHeight="1" x14ac:dyDescent="0.25">
      <c r="A49" s="498"/>
      <c r="B49" s="239"/>
      <c r="C49" s="456"/>
      <c r="D49" s="457"/>
      <c r="E49" s="8" t="s">
        <v>138</v>
      </c>
      <c r="F49" s="9" t="s">
        <v>211</v>
      </c>
      <c r="G49" s="10" t="s">
        <v>140</v>
      </c>
      <c r="H49" s="47">
        <v>0</v>
      </c>
      <c r="I49" s="47">
        <v>0</v>
      </c>
      <c r="J49" s="47" t="e">
        <f t="shared" si="0"/>
        <v>#DIV/0!</v>
      </c>
      <c r="K49" s="493"/>
      <c r="L49" s="462"/>
      <c r="M49" s="467"/>
      <c r="N49" s="496"/>
    </row>
    <row r="50" spans="1:14" ht="81.75" hidden="1" customHeight="1" x14ac:dyDescent="0.25">
      <c r="A50" s="498"/>
      <c r="B50" s="239"/>
      <c r="C50" s="456"/>
      <c r="D50" s="457"/>
      <c r="E50" s="8" t="s">
        <v>138</v>
      </c>
      <c r="F50" s="9" t="s">
        <v>166</v>
      </c>
      <c r="G50" s="10" t="s">
        <v>140</v>
      </c>
      <c r="H50" s="47">
        <v>0</v>
      </c>
      <c r="I50" s="47">
        <v>0</v>
      </c>
      <c r="J50" s="47" t="e">
        <f t="shared" si="0"/>
        <v>#DIV/0!</v>
      </c>
      <c r="K50" s="493"/>
      <c r="L50" s="462"/>
      <c r="M50" s="467"/>
      <c r="N50" s="496"/>
    </row>
    <row r="51" spans="1:14" ht="31.5" hidden="1" customHeight="1" x14ac:dyDescent="0.25">
      <c r="A51" s="498"/>
      <c r="B51" s="240"/>
      <c r="C51" s="456"/>
      <c r="D51" s="457"/>
      <c r="E51" s="8" t="s">
        <v>144</v>
      </c>
      <c r="F51" s="3" t="s">
        <v>145</v>
      </c>
      <c r="G51" s="10" t="s">
        <v>146</v>
      </c>
      <c r="H51" s="250">
        <v>0</v>
      </c>
      <c r="I51" s="250">
        <v>0</v>
      </c>
      <c r="J51" s="47" t="e">
        <f t="shared" si="0"/>
        <v>#DIV/0!</v>
      </c>
      <c r="K51" s="47" t="e">
        <f>J51</f>
        <v>#DIV/0!</v>
      </c>
      <c r="L51" s="462"/>
      <c r="M51" s="467"/>
      <c r="N51" s="496"/>
    </row>
    <row r="52" spans="1:14" ht="81.75" customHeight="1" x14ac:dyDescent="0.25">
      <c r="A52" s="498"/>
      <c r="B52" s="12" t="s">
        <v>167</v>
      </c>
      <c r="C52" s="456" t="s">
        <v>168</v>
      </c>
      <c r="D52" s="457" t="s">
        <v>137</v>
      </c>
      <c r="E52" s="8" t="s">
        <v>138</v>
      </c>
      <c r="F52" s="6" t="s">
        <v>139</v>
      </c>
      <c r="G52" s="10" t="s">
        <v>140</v>
      </c>
      <c r="H52" s="47">
        <v>100</v>
      </c>
      <c r="I52" s="47">
        <v>100</v>
      </c>
      <c r="J52" s="47">
        <f>IF(I52/H52*100&gt;100,100,I52/H52*100)</f>
        <v>100</v>
      </c>
      <c r="K52" s="493">
        <f>(J52+J53)/2</f>
        <v>99.055000000000007</v>
      </c>
      <c r="L52" s="462">
        <f>(K52+K55)/2</f>
        <v>91.194166666666675</v>
      </c>
      <c r="M52" s="467"/>
      <c r="N52" s="496"/>
    </row>
    <row r="53" spans="1:14" ht="81.75" customHeight="1" x14ac:dyDescent="0.25">
      <c r="A53" s="498"/>
      <c r="B53" s="239"/>
      <c r="C53" s="456"/>
      <c r="D53" s="457"/>
      <c r="E53" s="8" t="s">
        <v>138</v>
      </c>
      <c r="F53" s="9" t="s">
        <v>211</v>
      </c>
      <c r="G53" s="10" t="s">
        <v>140</v>
      </c>
      <c r="H53" s="47">
        <v>100</v>
      </c>
      <c r="I53" s="47">
        <v>98.11</v>
      </c>
      <c r="J53" s="47">
        <f>IF(I53/H53*100&gt;100,100,I53/H53*100)</f>
        <v>98.11</v>
      </c>
      <c r="K53" s="493"/>
      <c r="L53" s="462"/>
      <c r="M53" s="467"/>
      <c r="N53" s="496"/>
    </row>
    <row r="54" spans="1:14" ht="81.75" customHeight="1" x14ac:dyDescent="0.25">
      <c r="A54" s="498"/>
      <c r="B54" s="239"/>
      <c r="C54" s="456"/>
      <c r="D54" s="457"/>
      <c r="E54" s="8" t="s">
        <v>138</v>
      </c>
      <c r="F54" s="9" t="s">
        <v>166</v>
      </c>
      <c r="G54" s="10" t="s">
        <v>140</v>
      </c>
      <c r="H54" s="47"/>
      <c r="I54" s="47"/>
      <c r="J54" s="47"/>
      <c r="K54" s="493"/>
      <c r="L54" s="462"/>
      <c r="M54" s="467"/>
      <c r="N54" s="496"/>
    </row>
    <row r="55" spans="1:14" x14ac:dyDescent="0.25">
      <c r="A55" s="498"/>
      <c r="B55" s="240"/>
      <c r="C55" s="456"/>
      <c r="D55" s="457"/>
      <c r="E55" s="8" t="s">
        <v>144</v>
      </c>
      <c r="F55" s="3" t="s">
        <v>145</v>
      </c>
      <c r="G55" s="10" t="s">
        <v>146</v>
      </c>
      <c r="H55" s="250">
        <v>1</v>
      </c>
      <c r="I55" s="250">
        <v>0.83333333333333337</v>
      </c>
      <c r="J55" s="47">
        <f t="shared" si="0"/>
        <v>83.333333333333343</v>
      </c>
      <c r="K55" s="47">
        <f>J55</f>
        <v>83.333333333333343</v>
      </c>
      <c r="L55" s="462"/>
      <c r="M55" s="467"/>
      <c r="N55" s="496"/>
    </row>
    <row r="56" spans="1:14" ht="81.75" customHeight="1" x14ac:dyDescent="0.25">
      <c r="A56" s="498"/>
      <c r="B56" s="12" t="s">
        <v>169</v>
      </c>
      <c r="C56" s="456" t="s">
        <v>170</v>
      </c>
      <c r="D56" s="457" t="s">
        <v>137</v>
      </c>
      <c r="E56" s="8" t="s">
        <v>138</v>
      </c>
      <c r="F56" s="6" t="s">
        <v>139</v>
      </c>
      <c r="G56" s="10" t="s">
        <v>140</v>
      </c>
      <c r="H56" s="47">
        <v>100</v>
      </c>
      <c r="I56" s="47">
        <v>100</v>
      </c>
      <c r="J56" s="47">
        <f>IF(I56/H56*100&gt;100,100,I56/H56*100)</f>
        <v>100</v>
      </c>
      <c r="K56" s="493">
        <f>(J56+J57+J58)/3</f>
        <v>100</v>
      </c>
      <c r="L56" s="462">
        <f>(K56+K59)/2</f>
        <v>99.473684210526329</v>
      </c>
      <c r="M56" s="467"/>
      <c r="N56" s="496"/>
    </row>
    <row r="57" spans="1:14" ht="81.75" customHeight="1" x14ac:dyDescent="0.25">
      <c r="A57" s="498"/>
      <c r="B57" s="239"/>
      <c r="C57" s="456"/>
      <c r="D57" s="457"/>
      <c r="E57" s="8" t="s">
        <v>138</v>
      </c>
      <c r="F57" s="9" t="s">
        <v>211</v>
      </c>
      <c r="G57" s="10" t="s">
        <v>140</v>
      </c>
      <c r="H57" s="47">
        <v>100</v>
      </c>
      <c r="I57" s="47">
        <v>100</v>
      </c>
      <c r="J57" s="47">
        <f>IF(I57/H57*100&gt;100,100,I57/H57*100)</f>
        <v>100</v>
      </c>
      <c r="K57" s="493"/>
      <c r="L57" s="462"/>
      <c r="M57" s="467"/>
      <c r="N57" s="496"/>
    </row>
    <row r="58" spans="1:14" ht="81.75" customHeight="1" x14ac:dyDescent="0.25">
      <c r="A58" s="498"/>
      <c r="B58" s="239"/>
      <c r="C58" s="456"/>
      <c r="D58" s="457"/>
      <c r="E58" s="8" t="s">
        <v>138</v>
      </c>
      <c r="F58" s="9" t="s">
        <v>166</v>
      </c>
      <c r="G58" s="10" t="s">
        <v>140</v>
      </c>
      <c r="H58" s="47">
        <v>100</v>
      </c>
      <c r="I58" s="47">
        <v>100</v>
      </c>
      <c r="J58" s="47">
        <f>IF(I58/H58*100&gt;100,100,I58/H58*100)</f>
        <v>100</v>
      </c>
      <c r="K58" s="493"/>
      <c r="L58" s="462"/>
      <c r="M58" s="467"/>
      <c r="N58" s="496"/>
    </row>
    <row r="59" spans="1:14" x14ac:dyDescent="0.25">
      <c r="A59" s="498"/>
      <c r="B59" s="240"/>
      <c r="C59" s="456"/>
      <c r="D59" s="457"/>
      <c r="E59" s="8" t="s">
        <v>144</v>
      </c>
      <c r="F59" s="3" t="s">
        <v>145</v>
      </c>
      <c r="G59" s="10" t="s">
        <v>146</v>
      </c>
      <c r="H59" s="250">
        <v>10.555555555555555</v>
      </c>
      <c r="I59" s="250">
        <v>10.444444444444445</v>
      </c>
      <c r="J59" s="47">
        <f t="shared" si="0"/>
        <v>98.947368421052644</v>
      </c>
      <c r="K59" s="47">
        <f>J59</f>
        <v>98.947368421052644</v>
      </c>
      <c r="L59" s="462"/>
      <c r="M59" s="467"/>
      <c r="N59" s="496"/>
    </row>
    <row r="60" spans="1:14" ht="81.75" hidden="1" customHeight="1" x14ac:dyDescent="0.25">
      <c r="A60" s="498"/>
      <c r="B60" s="12" t="s">
        <v>171</v>
      </c>
      <c r="C60" s="456" t="s">
        <v>172</v>
      </c>
      <c r="D60" s="457" t="s">
        <v>137</v>
      </c>
      <c r="E60" s="8" t="s">
        <v>138</v>
      </c>
      <c r="F60" s="9" t="s">
        <v>258</v>
      </c>
      <c r="G60" s="10" t="s">
        <v>140</v>
      </c>
      <c r="H60" s="47">
        <v>0</v>
      </c>
      <c r="I60" s="47">
        <v>0</v>
      </c>
      <c r="J60" s="47" t="e">
        <f t="shared" si="0"/>
        <v>#DIV/0!</v>
      </c>
      <c r="K60" s="493" t="e">
        <f>(J60+J61+J62)/3</f>
        <v>#DIV/0!</v>
      </c>
      <c r="L60" s="462" t="e">
        <f>(K60+K63)/2</f>
        <v>#DIV/0!</v>
      </c>
      <c r="M60" s="467"/>
      <c r="N60" s="496"/>
    </row>
    <row r="61" spans="1:14" ht="81.75" hidden="1" customHeight="1" x14ac:dyDescent="0.25">
      <c r="A61" s="498"/>
      <c r="B61" s="239"/>
      <c r="C61" s="456"/>
      <c r="D61" s="457"/>
      <c r="E61" s="8" t="s">
        <v>138</v>
      </c>
      <c r="F61" s="9" t="s">
        <v>211</v>
      </c>
      <c r="G61" s="10" t="s">
        <v>140</v>
      </c>
      <c r="H61" s="47">
        <v>0</v>
      </c>
      <c r="I61" s="47">
        <v>0</v>
      </c>
      <c r="J61" s="47" t="e">
        <f t="shared" si="0"/>
        <v>#DIV/0!</v>
      </c>
      <c r="K61" s="493"/>
      <c r="L61" s="462"/>
      <c r="M61" s="467"/>
      <c r="N61" s="496"/>
    </row>
    <row r="62" spans="1:14" ht="81.75" hidden="1" customHeight="1" x14ac:dyDescent="0.25">
      <c r="A62" s="498"/>
      <c r="B62" s="239"/>
      <c r="C62" s="456"/>
      <c r="D62" s="457"/>
      <c r="E62" s="8" t="s">
        <v>138</v>
      </c>
      <c r="F62" s="9" t="s">
        <v>166</v>
      </c>
      <c r="G62" s="10" t="s">
        <v>140</v>
      </c>
      <c r="H62" s="47">
        <v>0</v>
      </c>
      <c r="I62" s="47">
        <v>0</v>
      </c>
      <c r="J62" s="47" t="e">
        <f t="shared" si="0"/>
        <v>#DIV/0!</v>
      </c>
      <c r="K62" s="493"/>
      <c r="L62" s="462"/>
      <c r="M62" s="467"/>
      <c r="N62" s="496"/>
    </row>
    <row r="63" spans="1:14" ht="31.5" hidden="1" customHeight="1" x14ac:dyDescent="0.25">
      <c r="A63" s="498"/>
      <c r="B63" s="240"/>
      <c r="C63" s="456"/>
      <c r="D63" s="457"/>
      <c r="E63" s="8" t="s">
        <v>144</v>
      </c>
      <c r="F63" s="3" t="s">
        <v>145</v>
      </c>
      <c r="G63" s="10" t="s">
        <v>146</v>
      </c>
      <c r="H63" s="250">
        <v>0</v>
      </c>
      <c r="I63" s="250">
        <v>0</v>
      </c>
      <c r="J63" s="47" t="e">
        <f t="shared" si="0"/>
        <v>#DIV/0!</v>
      </c>
      <c r="K63" s="47" t="e">
        <f>J63</f>
        <v>#DIV/0!</v>
      </c>
      <c r="L63" s="462"/>
      <c r="M63" s="467"/>
      <c r="N63" s="496"/>
    </row>
    <row r="64" spans="1:14" ht="81.75" hidden="1" customHeight="1" x14ac:dyDescent="0.25">
      <c r="A64" s="498"/>
      <c r="B64" s="12">
        <v>0</v>
      </c>
      <c r="C64" s="456" t="s">
        <v>173</v>
      </c>
      <c r="D64" s="457" t="s">
        <v>137</v>
      </c>
      <c r="E64" s="8" t="s">
        <v>138</v>
      </c>
      <c r="F64" s="9" t="s">
        <v>258</v>
      </c>
      <c r="G64" s="10" t="s">
        <v>140</v>
      </c>
      <c r="H64" s="47">
        <v>0</v>
      </c>
      <c r="I64" s="47">
        <v>0</v>
      </c>
      <c r="J64" s="47" t="e">
        <f t="shared" si="0"/>
        <v>#DIV/0!</v>
      </c>
      <c r="K64" s="493" t="e">
        <f>(J64+J65+J66)/3</f>
        <v>#DIV/0!</v>
      </c>
      <c r="L64" s="462" t="e">
        <f>(K64+K67)/2</f>
        <v>#DIV/0!</v>
      </c>
      <c r="M64" s="467"/>
      <c r="N64" s="496"/>
    </row>
    <row r="65" spans="1:14" ht="81.75" hidden="1" customHeight="1" x14ac:dyDescent="0.25">
      <c r="A65" s="498"/>
      <c r="B65" s="239"/>
      <c r="C65" s="456"/>
      <c r="D65" s="457"/>
      <c r="E65" s="8" t="s">
        <v>138</v>
      </c>
      <c r="F65" s="9" t="s">
        <v>211</v>
      </c>
      <c r="G65" s="10" t="s">
        <v>140</v>
      </c>
      <c r="H65" s="47">
        <v>0</v>
      </c>
      <c r="I65" s="47">
        <v>0</v>
      </c>
      <c r="J65" s="47" t="e">
        <f t="shared" si="0"/>
        <v>#DIV/0!</v>
      </c>
      <c r="K65" s="493"/>
      <c r="L65" s="462"/>
      <c r="M65" s="467"/>
      <c r="N65" s="496"/>
    </row>
    <row r="66" spans="1:14" ht="81.75" hidden="1" customHeight="1" x14ac:dyDescent="0.25">
      <c r="A66" s="498"/>
      <c r="B66" s="239"/>
      <c r="C66" s="456"/>
      <c r="D66" s="457"/>
      <c r="E66" s="8" t="s">
        <v>138</v>
      </c>
      <c r="F66" s="9" t="s">
        <v>166</v>
      </c>
      <c r="G66" s="10" t="s">
        <v>140</v>
      </c>
      <c r="H66" s="47">
        <v>0</v>
      </c>
      <c r="I66" s="47">
        <v>0</v>
      </c>
      <c r="J66" s="47" t="e">
        <f t="shared" si="0"/>
        <v>#DIV/0!</v>
      </c>
      <c r="K66" s="493"/>
      <c r="L66" s="462"/>
      <c r="M66" s="467"/>
      <c r="N66" s="496"/>
    </row>
    <row r="67" spans="1:14" ht="31.5" hidden="1" customHeight="1" x14ac:dyDescent="0.25">
      <c r="A67" s="498"/>
      <c r="B67" s="240"/>
      <c r="C67" s="456"/>
      <c r="D67" s="457"/>
      <c r="E67" s="8" t="s">
        <v>144</v>
      </c>
      <c r="F67" s="3" t="s">
        <v>145</v>
      </c>
      <c r="G67" s="10" t="s">
        <v>146</v>
      </c>
      <c r="H67" s="250">
        <v>0</v>
      </c>
      <c r="I67" s="250">
        <v>0</v>
      </c>
      <c r="J67" s="47" t="e">
        <f t="shared" si="0"/>
        <v>#DIV/0!</v>
      </c>
      <c r="K67" s="47" t="e">
        <f>J67</f>
        <v>#DIV/0!</v>
      </c>
      <c r="L67" s="462"/>
      <c r="M67" s="467"/>
      <c r="N67" s="496"/>
    </row>
    <row r="68" spans="1:14" ht="81.75" hidden="1" customHeight="1" x14ac:dyDescent="0.25">
      <c r="A68" s="498"/>
      <c r="B68" s="12">
        <v>0</v>
      </c>
      <c r="C68" s="456" t="s">
        <v>174</v>
      </c>
      <c r="D68" s="457" t="s">
        <v>137</v>
      </c>
      <c r="E68" s="8" t="s">
        <v>138</v>
      </c>
      <c r="F68" s="9" t="s">
        <v>258</v>
      </c>
      <c r="G68" s="10" t="s">
        <v>140</v>
      </c>
      <c r="H68" s="47">
        <v>0</v>
      </c>
      <c r="I68" s="47">
        <v>0</v>
      </c>
      <c r="J68" s="47" t="e">
        <f t="shared" ref="J68:J131" si="1">IF(I68/H68*100&gt;100,100,I68/H68*100)</f>
        <v>#DIV/0!</v>
      </c>
      <c r="K68" s="493" t="e">
        <f>(J68+J69+J70)/3</f>
        <v>#DIV/0!</v>
      </c>
      <c r="L68" s="462" t="e">
        <f>(K68+K71)/2</f>
        <v>#DIV/0!</v>
      </c>
      <c r="M68" s="467"/>
      <c r="N68" s="496"/>
    </row>
    <row r="69" spans="1:14" ht="81.75" hidden="1" customHeight="1" x14ac:dyDescent="0.25">
      <c r="A69" s="498"/>
      <c r="B69" s="239"/>
      <c r="C69" s="456"/>
      <c r="D69" s="457"/>
      <c r="E69" s="8" t="s">
        <v>138</v>
      </c>
      <c r="F69" s="9" t="s">
        <v>211</v>
      </c>
      <c r="G69" s="10" t="s">
        <v>140</v>
      </c>
      <c r="H69" s="47">
        <v>0</v>
      </c>
      <c r="I69" s="47">
        <v>0</v>
      </c>
      <c r="J69" s="47" t="e">
        <f t="shared" si="1"/>
        <v>#DIV/0!</v>
      </c>
      <c r="K69" s="493"/>
      <c r="L69" s="462"/>
      <c r="M69" s="467"/>
      <c r="N69" s="496"/>
    </row>
    <row r="70" spans="1:14" ht="81.75" hidden="1" customHeight="1" x14ac:dyDescent="0.25">
      <c r="A70" s="498"/>
      <c r="B70" s="239"/>
      <c r="C70" s="456"/>
      <c r="D70" s="457"/>
      <c r="E70" s="8" t="s">
        <v>138</v>
      </c>
      <c r="F70" s="9" t="s">
        <v>166</v>
      </c>
      <c r="G70" s="10" t="s">
        <v>140</v>
      </c>
      <c r="H70" s="47">
        <v>0</v>
      </c>
      <c r="I70" s="47">
        <v>0</v>
      </c>
      <c r="J70" s="47" t="e">
        <f t="shared" si="1"/>
        <v>#DIV/0!</v>
      </c>
      <c r="K70" s="493"/>
      <c r="L70" s="462"/>
      <c r="M70" s="467"/>
      <c r="N70" s="496"/>
    </row>
    <row r="71" spans="1:14" ht="31.5" hidden="1" customHeight="1" x14ac:dyDescent="0.25">
      <c r="A71" s="498"/>
      <c r="B71" s="240"/>
      <c r="C71" s="456"/>
      <c r="D71" s="457"/>
      <c r="E71" s="8" t="s">
        <v>144</v>
      </c>
      <c r="F71" s="3" t="s">
        <v>145</v>
      </c>
      <c r="G71" s="10" t="s">
        <v>146</v>
      </c>
      <c r="H71" s="250">
        <v>0</v>
      </c>
      <c r="I71" s="250">
        <v>0</v>
      </c>
      <c r="J71" s="47" t="e">
        <f t="shared" si="1"/>
        <v>#DIV/0!</v>
      </c>
      <c r="K71" s="47" t="e">
        <f>J71</f>
        <v>#DIV/0!</v>
      </c>
      <c r="L71" s="462"/>
      <c r="M71" s="467"/>
      <c r="N71" s="496"/>
    </row>
    <row r="72" spans="1:14" ht="81.75" hidden="1" customHeight="1" x14ac:dyDescent="0.25">
      <c r="A72" s="498"/>
      <c r="B72" s="12">
        <v>0</v>
      </c>
      <c r="C72" s="456" t="s">
        <v>175</v>
      </c>
      <c r="D72" s="457" t="s">
        <v>137</v>
      </c>
      <c r="E72" s="8" t="s">
        <v>138</v>
      </c>
      <c r="F72" s="9" t="s">
        <v>258</v>
      </c>
      <c r="G72" s="10" t="s">
        <v>140</v>
      </c>
      <c r="H72" s="47">
        <v>0</v>
      </c>
      <c r="I72" s="47">
        <v>0</v>
      </c>
      <c r="J72" s="47" t="e">
        <f t="shared" si="1"/>
        <v>#DIV/0!</v>
      </c>
      <c r="K72" s="493" t="e">
        <f>(J72+J73+J74)/3</f>
        <v>#DIV/0!</v>
      </c>
      <c r="L72" s="462" t="e">
        <f>(K72+K75)/2</f>
        <v>#DIV/0!</v>
      </c>
      <c r="M72" s="467"/>
      <c r="N72" s="496"/>
    </row>
    <row r="73" spans="1:14" ht="81.75" hidden="1" customHeight="1" x14ac:dyDescent="0.25">
      <c r="A73" s="498"/>
      <c r="B73" s="239"/>
      <c r="C73" s="456"/>
      <c r="D73" s="457"/>
      <c r="E73" s="8" t="s">
        <v>138</v>
      </c>
      <c r="F73" s="9" t="s">
        <v>211</v>
      </c>
      <c r="G73" s="10" t="s">
        <v>140</v>
      </c>
      <c r="H73" s="47">
        <v>0</v>
      </c>
      <c r="I73" s="47">
        <v>0</v>
      </c>
      <c r="J73" s="47" t="e">
        <f t="shared" si="1"/>
        <v>#DIV/0!</v>
      </c>
      <c r="K73" s="493"/>
      <c r="L73" s="462"/>
      <c r="M73" s="467"/>
      <c r="N73" s="496"/>
    </row>
    <row r="74" spans="1:14" ht="81.75" hidden="1" customHeight="1" x14ac:dyDescent="0.25">
      <c r="A74" s="498"/>
      <c r="B74" s="239"/>
      <c r="C74" s="456"/>
      <c r="D74" s="457"/>
      <c r="E74" s="8" t="s">
        <v>138</v>
      </c>
      <c r="F74" s="9" t="s">
        <v>166</v>
      </c>
      <c r="G74" s="10" t="s">
        <v>140</v>
      </c>
      <c r="H74" s="47">
        <v>0</v>
      </c>
      <c r="I74" s="47">
        <v>0</v>
      </c>
      <c r="J74" s="47" t="e">
        <f t="shared" si="1"/>
        <v>#DIV/0!</v>
      </c>
      <c r="K74" s="493"/>
      <c r="L74" s="462"/>
      <c r="M74" s="467"/>
      <c r="N74" s="496"/>
    </row>
    <row r="75" spans="1:14" ht="31.5" hidden="1" customHeight="1" x14ac:dyDescent="0.25">
      <c r="A75" s="498"/>
      <c r="B75" s="240"/>
      <c r="C75" s="456"/>
      <c r="D75" s="457"/>
      <c r="E75" s="8" t="s">
        <v>144</v>
      </c>
      <c r="F75" s="3" t="s">
        <v>145</v>
      </c>
      <c r="G75" s="10" t="s">
        <v>146</v>
      </c>
      <c r="H75" s="250">
        <v>0</v>
      </c>
      <c r="I75" s="250">
        <v>0</v>
      </c>
      <c r="J75" s="47" t="e">
        <f t="shared" si="1"/>
        <v>#DIV/0!</v>
      </c>
      <c r="K75" s="47" t="e">
        <f>J75</f>
        <v>#DIV/0!</v>
      </c>
      <c r="L75" s="462"/>
      <c r="M75" s="467"/>
      <c r="N75" s="496"/>
    </row>
    <row r="76" spans="1:14" ht="81.75" hidden="1" customHeight="1" x14ac:dyDescent="0.25">
      <c r="A76" s="498"/>
      <c r="B76" s="12" t="s">
        <v>176</v>
      </c>
      <c r="C76" s="456" t="s">
        <v>177</v>
      </c>
      <c r="D76" s="457" t="s">
        <v>137</v>
      </c>
      <c r="E76" s="8" t="s">
        <v>138</v>
      </c>
      <c r="F76" s="9" t="s">
        <v>258</v>
      </c>
      <c r="G76" s="10" t="s">
        <v>140</v>
      </c>
      <c r="H76" s="47">
        <v>0</v>
      </c>
      <c r="I76" s="47">
        <v>0</v>
      </c>
      <c r="J76" s="47" t="e">
        <f t="shared" si="1"/>
        <v>#DIV/0!</v>
      </c>
      <c r="K76" s="493" t="e">
        <f>(J76+J77+J78)/3</f>
        <v>#DIV/0!</v>
      </c>
      <c r="L76" s="462" t="e">
        <f>(K76+K79)/2</f>
        <v>#DIV/0!</v>
      </c>
      <c r="M76" s="467"/>
      <c r="N76" s="496"/>
    </row>
    <row r="77" spans="1:14" ht="81.75" hidden="1" customHeight="1" x14ac:dyDescent="0.25">
      <c r="A77" s="498"/>
      <c r="B77" s="239"/>
      <c r="C77" s="456"/>
      <c r="D77" s="457"/>
      <c r="E77" s="8" t="s">
        <v>138</v>
      </c>
      <c r="F77" s="9" t="s">
        <v>211</v>
      </c>
      <c r="G77" s="10" t="s">
        <v>140</v>
      </c>
      <c r="H77" s="47">
        <v>0</v>
      </c>
      <c r="I77" s="47">
        <v>0</v>
      </c>
      <c r="J77" s="47" t="e">
        <f t="shared" si="1"/>
        <v>#DIV/0!</v>
      </c>
      <c r="K77" s="493"/>
      <c r="L77" s="462"/>
      <c r="M77" s="467"/>
      <c r="N77" s="496"/>
    </row>
    <row r="78" spans="1:14" ht="81.75" hidden="1" customHeight="1" x14ac:dyDescent="0.25">
      <c r="A78" s="498"/>
      <c r="B78" s="239"/>
      <c r="C78" s="456"/>
      <c r="D78" s="457"/>
      <c r="E78" s="8" t="s">
        <v>138</v>
      </c>
      <c r="F78" s="9" t="s">
        <v>166</v>
      </c>
      <c r="G78" s="10" t="s">
        <v>140</v>
      </c>
      <c r="H78" s="47">
        <v>0</v>
      </c>
      <c r="I78" s="47">
        <v>0</v>
      </c>
      <c r="J78" s="47" t="e">
        <f t="shared" si="1"/>
        <v>#DIV/0!</v>
      </c>
      <c r="K78" s="493"/>
      <c r="L78" s="462"/>
      <c r="M78" s="467"/>
      <c r="N78" s="496"/>
    </row>
    <row r="79" spans="1:14" ht="31.5" hidden="1" customHeight="1" x14ac:dyDescent="0.25">
      <c r="A79" s="498"/>
      <c r="B79" s="240"/>
      <c r="C79" s="456"/>
      <c r="D79" s="457"/>
      <c r="E79" s="8" t="s">
        <v>144</v>
      </c>
      <c r="F79" s="3" t="s">
        <v>145</v>
      </c>
      <c r="G79" s="10" t="s">
        <v>146</v>
      </c>
      <c r="H79" s="250">
        <v>0</v>
      </c>
      <c r="I79" s="250">
        <v>0</v>
      </c>
      <c r="J79" s="47" t="e">
        <f t="shared" si="1"/>
        <v>#DIV/0!</v>
      </c>
      <c r="K79" s="47" t="e">
        <f>J79</f>
        <v>#DIV/0!</v>
      </c>
      <c r="L79" s="462"/>
      <c r="M79" s="467"/>
      <c r="N79" s="496"/>
    </row>
    <row r="80" spans="1:14" ht="81.75" hidden="1" customHeight="1" x14ac:dyDescent="0.25">
      <c r="A80" s="498"/>
      <c r="B80" s="12" t="s">
        <v>178</v>
      </c>
      <c r="C80" s="456" t="s">
        <v>179</v>
      </c>
      <c r="D80" s="457" t="s">
        <v>137</v>
      </c>
      <c r="E80" s="8" t="s">
        <v>138</v>
      </c>
      <c r="F80" s="9" t="s">
        <v>258</v>
      </c>
      <c r="G80" s="10" t="s">
        <v>140</v>
      </c>
      <c r="H80" s="47">
        <v>0</v>
      </c>
      <c r="I80" s="47">
        <v>0</v>
      </c>
      <c r="J80" s="47" t="e">
        <f t="shared" si="1"/>
        <v>#DIV/0!</v>
      </c>
      <c r="K80" s="493" t="e">
        <f>(J80+J81+J82)/3</f>
        <v>#DIV/0!</v>
      </c>
      <c r="L80" s="462" t="e">
        <f>(K80+K83)/2</f>
        <v>#DIV/0!</v>
      </c>
      <c r="M80" s="467"/>
      <c r="N80" s="496"/>
    </row>
    <row r="81" spans="1:14" ht="81.75" hidden="1" customHeight="1" x14ac:dyDescent="0.25">
      <c r="A81" s="498"/>
      <c r="B81" s="239"/>
      <c r="C81" s="456"/>
      <c r="D81" s="457"/>
      <c r="E81" s="8" t="s">
        <v>138</v>
      </c>
      <c r="F81" s="9" t="s">
        <v>211</v>
      </c>
      <c r="G81" s="10" t="s">
        <v>140</v>
      </c>
      <c r="H81" s="47">
        <v>0</v>
      </c>
      <c r="I81" s="47">
        <v>0</v>
      </c>
      <c r="J81" s="47" t="e">
        <f t="shared" si="1"/>
        <v>#DIV/0!</v>
      </c>
      <c r="K81" s="493"/>
      <c r="L81" s="462"/>
      <c r="M81" s="467"/>
      <c r="N81" s="496"/>
    </row>
    <row r="82" spans="1:14" ht="81.75" hidden="1" customHeight="1" x14ac:dyDescent="0.25">
      <c r="A82" s="498"/>
      <c r="B82" s="239"/>
      <c r="C82" s="456"/>
      <c r="D82" s="457"/>
      <c r="E82" s="8" t="s">
        <v>138</v>
      </c>
      <c r="F82" s="9" t="s">
        <v>166</v>
      </c>
      <c r="G82" s="10" t="s">
        <v>140</v>
      </c>
      <c r="H82" s="47">
        <v>0</v>
      </c>
      <c r="I82" s="47">
        <v>0</v>
      </c>
      <c r="J82" s="47" t="e">
        <f t="shared" si="1"/>
        <v>#DIV/0!</v>
      </c>
      <c r="K82" s="493"/>
      <c r="L82" s="462"/>
      <c r="M82" s="467"/>
      <c r="N82" s="496"/>
    </row>
    <row r="83" spans="1:14" ht="31.5" hidden="1" customHeight="1" x14ac:dyDescent="0.25">
      <c r="A83" s="498"/>
      <c r="B83" s="240"/>
      <c r="C83" s="456"/>
      <c r="D83" s="457"/>
      <c r="E83" s="8" t="s">
        <v>144</v>
      </c>
      <c r="F83" s="3" t="s">
        <v>145</v>
      </c>
      <c r="G83" s="10" t="s">
        <v>146</v>
      </c>
      <c r="H83" s="250">
        <v>0</v>
      </c>
      <c r="I83" s="250">
        <v>0</v>
      </c>
      <c r="J83" s="47" t="e">
        <f t="shared" si="1"/>
        <v>#DIV/0!</v>
      </c>
      <c r="K83" s="47" t="e">
        <f>J83</f>
        <v>#DIV/0!</v>
      </c>
      <c r="L83" s="462"/>
      <c r="M83" s="467"/>
      <c r="N83" s="496"/>
    </row>
    <row r="84" spans="1:14" ht="81.75" hidden="1" customHeight="1" x14ac:dyDescent="0.25">
      <c r="A84" s="498"/>
      <c r="B84" s="12">
        <v>0</v>
      </c>
      <c r="C84" s="456" t="s">
        <v>180</v>
      </c>
      <c r="D84" s="457" t="s">
        <v>137</v>
      </c>
      <c r="E84" s="8" t="s">
        <v>138</v>
      </c>
      <c r="F84" s="9" t="s">
        <v>258</v>
      </c>
      <c r="G84" s="10" t="s">
        <v>140</v>
      </c>
      <c r="H84" s="47">
        <v>0</v>
      </c>
      <c r="I84" s="47">
        <v>0</v>
      </c>
      <c r="J84" s="47" t="e">
        <f t="shared" si="1"/>
        <v>#DIV/0!</v>
      </c>
      <c r="K84" s="493" t="e">
        <f>(J84+J85+J86)/3</f>
        <v>#DIV/0!</v>
      </c>
      <c r="L84" s="462" t="e">
        <f>(K84+K87)/2</f>
        <v>#DIV/0!</v>
      </c>
      <c r="M84" s="467"/>
      <c r="N84" s="496"/>
    </row>
    <row r="85" spans="1:14" ht="81.75" hidden="1" customHeight="1" x14ac:dyDescent="0.25">
      <c r="A85" s="498"/>
      <c r="B85" s="239"/>
      <c r="C85" s="456"/>
      <c r="D85" s="457"/>
      <c r="E85" s="8" t="s">
        <v>138</v>
      </c>
      <c r="F85" s="9" t="s">
        <v>211</v>
      </c>
      <c r="G85" s="10" t="s">
        <v>140</v>
      </c>
      <c r="H85" s="47">
        <v>0</v>
      </c>
      <c r="I85" s="47">
        <v>0</v>
      </c>
      <c r="J85" s="47" t="e">
        <f t="shared" si="1"/>
        <v>#DIV/0!</v>
      </c>
      <c r="K85" s="493"/>
      <c r="L85" s="462"/>
      <c r="M85" s="467"/>
      <c r="N85" s="496"/>
    </row>
    <row r="86" spans="1:14" ht="81.75" hidden="1" customHeight="1" x14ac:dyDescent="0.25">
      <c r="A86" s="498"/>
      <c r="B86" s="239"/>
      <c r="C86" s="456"/>
      <c r="D86" s="457"/>
      <c r="E86" s="8" t="s">
        <v>138</v>
      </c>
      <c r="F86" s="9" t="s">
        <v>166</v>
      </c>
      <c r="G86" s="10" t="s">
        <v>140</v>
      </c>
      <c r="H86" s="47">
        <v>0</v>
      </c>
      <c r="I86" s="47">
        <v>0</v>
      </c>
      <c r="J86" s="47" t="e">
        <f t="shared" si="1"/>
        <v>#DIV/0!</v>
      </c>
      <c r="K86" s="493"/>
      <c r="L86" s="462"/>
      <c r="M86" s="467"/>
      <c r="N86" s="496"/>
    </row>
    <row r="87" spans="1:14" ht="31.5" hidden="1" customHeight="1" x14ac:dyDescent="0.25">
      <c r="A87" s="498"/>
      <c r="B87" s="240"/>
      <c r="C87" s="456"/>
      <c r="D87" s="457"/>
      <c r="E87" s="8" t="s">
        <v>144</v>
      </c>
      <c r="F87" s="3" t="s">
        <v>145</v>
      </c>
      <c r="G87" s="10" t="s">
        <v>146</v>
      </c>
      <c r="H87" s="250">
        <v>0</v>
      </c>
      <c r="I87" s="250">
        <v>0</v>
      </c>
      <c r="J87" s="47" t="e">
        <f t="shared" si="1"/>
        <v>#DIV/0!</v>
      </c>
      <c r="K87" s="47" t="e">
        <f>J87</f>
        <v>#DIV/0!</v>
      </c>
      <c r="L87" s="462"/>
      <c r="M87" s="467"/>
      <c r="N87" s="496"/>
    </row>
    <row r="88" spans="1:14" ht="81.75" hidden="1" customHeight="1" x14ac:dyDescent="0.25">
      <c r="A88" s="498"/>
      <c r="B88" s="12" t="s">
        <v>181</v>
      </c>
      <c r="C88" s="456" t="s">
        <v>182</v>
      </c>
      <c r="D88" s="457" t="s">
        <v>137</v>
      </c>
      <c r="E88" s="8" t="s">
        <v>138</v>
      </c>
      <c r="F88" s="9" t="s">
        <v>258</v>
      </c>
      <c r="G88" s="10" t="s">
        <v>140</v>
      </c>
      <c r="H88" s="47">
        <v>0</v>
      </c>
      <c r="I88" s="47">
        <v>0</v>
      </c>
      <c r="J88" s="47" t="e">
        <f t="shared" si="1"/>
        <v>#DIV/0!</v>
      </c>
      <c r="K88" s="493" t="e">
        <f>(J88+J89+J90)/3</f>
        <v>#DIV/0!</v>
      </c>
      <c r="L88" s="462" t="e">
        <f>(K88+K91)/2</f>
        <v>#DIV/0!</v>
      </c>
      <c r="M88" s="467"/>
      <c r="N88" s="496"/>
    </row>
    <row r="89" spans="1:14" ht="81.75" hidden="1" customHeight="1" x14ac:dyDescent="0.25">
      <c r="A89" s="498"/>
      <c r="B89" s="239"/>
      <c r="C89" s="456"/>
      <c r="D89" s="457"/>
      <c r="E89" s="8" t="s">
        <v>138</v>
      </c>
      <c r="F89" s="9" t="s">
        <v>211</v>
      </c>
      <c r="G89" s="10" t="s">
        <v>140</v>
      </c>
      <c r="H89" s="47">
        <v>0</v>
      </c>
      <c r="I89" s="47">
        <v>0</v>
      </c>
      <c r="J89" s="47" t="e">
        <f t="shared" si="1"/>
        <v>#DIV/0!</v>
      </c>
      <c r="K89" s="493"/>
      <c r="L89" s="462"/>
      <c r="M89" s="467"/>
      <c r="N89" s="496"/>
    </row>
    <row r="90" spans="1:14" ht="81.75" hidden="1" customHeight="1" x14ac:dyDescent="0.25">
      <c r="A90" s="498"/>
      <c r="B90" s="239"/>
      <c r="C90" s="456"/>
      <c r="D90" s="457"/>
      <c r="E90" s="8" t="s">
        <v>138</v>
      </c>
      <c r="F90" s="9" t="s">
        <v>166</v>
      </c>
      <c r="G90" s="10" t="s">
        <v>140</v>
      </c>
      <c r="H90" s="47">
        <v>0</v>
      </c>
      <c r="I90" s="47">
        <v>0</v>
      </c>
      <c r="J90" s="47" t="e">
        <f t="shared" si="1"/>
        <v>#DIV/0!</v>
      </c>
      <c r="K90" s="493"/>
      <c r="L90" s="462"/>
      <c r="M90" s="467"/>
      <c r="N90" s="496"/>
    </row>
    <row r="91" spans="1:14" ht="31.5" hidden="1" customHeight="1" x14ac:dyDescent="0.25">
      <c r="A91" s="498"/>
      <c r="B91" s="240"/>
      <c r="C91" s="456"/>
      <c r="D91" s="457"/>
      <c r="E91" s="8" t="s">
        <v>144</v>
      </c>
      <c r="F91" s="3" t="s">
        <v>145</v>
      </c>
      <c r="G91" s="10" t="s">
        <v>146</v>
      </c>
      <c r="H91" s="250">
        <v>0</v>
      </c>
      <c r="I91" s="250">
        <v>0</v>
      </c>
      <c r="J91" s="47" t="e">
        <f t="shared" si="1"/>
        <v>#DIV/0!</v>
      </c>
      <c r="K91" s="47" t="e">
        <f>J91</f>
        <v>#DIV/0!</v>
      </c>
      <c r="L91" s="462"/>
      <c r="M91" s="467"/>
      <c r="N91" s="496"/>
    </row>
    <row r="92" spans="1:14" ht="81.75" customHeight="1" x14ac:dyDescent="0.25">
      <c r="A92" s="498"/>
      <c r="B92" s="12" t="s">
        <v>183</v>
      </c>
      <c r="C92" s="456" t="s">
        <v>184</v>
      </c>
      <c r="D92" s="457" t="s">
        <v>137</v>
      </c>
      <c r="E92" s="8" t="s">
        <v>138</v>
      </c>
      <c r="F92" s="6" t="s">
        <v>139</v>
      </c>
      <c r="G92" s="10" t="s">
        <v>140</v>
      </c>
      <c r="H92" s="47">
        <v>100</v>
      </c>
      <c r="I92" s="47">
        <v>100</v>
      </c>
      <c r="J92" s="47">
        <f>IF(I92/H92*100&gt;100,100,I92/H92*100)</f>
        <v>100</v>
      </c>
      <c r="K92" s="493">
        <f>(J92+J93+J94)/3</f>
        <v>99.57</v>
      </c>
      <c r="L92" s="462">
        <f>(K92+K95)/2</f>
        <v>99.784999999999997</v>
      </c>
      <c r="M92" s="467"/>
      <c r="N92" s="496"/>
    </row>
    <row r="93" spans="1:14" ht="81.75" customHeight="1" x14ac:dyDescent="0.25">
      <c r="A93" s="498"/>
      <c r="B93" s="239"/>
      <c r="C93" s="456"/>
      <c r="D93" s="457"/>
      <c r="E93" s="8" t="s">
        <v>138</v>
      </c>
      <c r="F93" s="9" t="s">
        <v>211</v>
      </c>
      <c r="G93" s="10" t="s">
        <v>140</v>
      </c>
      <c r="H93" s="47">
        <v>100</v>
      </c>
      <c r="I93" s="47">
        <v>98.71</v>
      </c>
      <c r="J93" s="47">
        <f>IF(I93/H93*100&gt;100,100,I93/H93*100)</f>
        <v>98.71</v>
      </c>
      <c r="K93" s="493"/>
      <c r="L93" s="462"/>
      <c r="M93" s="467"/>
      <c r="N93" s="496"/>
    </row>
    <row r="94" spans="1:14" ht="81.75" customHeight="1" x14ac:dyDescent="0.25">
      <c r="A94" s="498"/>
      <c r="B94" s="239"/>
      <c r="C94" s="456"/>
      <c r="D94" s="457"/>
      <c r="E94" s="8" t="s">
        <v>138</v>
      </c>
      <c r="F94" s="9" t="s">
        <v>166</v>
      </c>
      <c r="G94" s="10" t="s">
        <v>140</v>
      </c>
      <c r="H94" s="47">
        <v>100</v>
      </c>
      <c r="I94" s="47">
        <v>100</v>
      </c>
      <c r="J94" s="47">
        <f>IF(I94/H94*100&gt;100,100,I94/H94*100)</f>
        <v>100</v>
      </c>
      <c r="K94" s="493"/>
      <c r="L94" s="462"/>
      <c r="M94" s="467"/>
      <c r="N94" s="496"/>
    </row>
    <row r="95" spans="1:14" x14ac:dyDescent="0.25">
      <c r="A95" s="498"/>
      <c r="B95" s="240"/>
      <c r="C95" s="456"/>
      <c r="D95" s="457"/>
      <c r="E95" s="8" t="s">
        <v>144</v>
      </c>
      <c r="F95" s="3" t="s">
        <v>145</v>
      </c>
      <c r="G95" s="10" t="s">
        <v>146</v>
      </c>
      <c r="H95" s="250">
        <v>157.77777777777777</v>
      </c>
      <c r="I95" s="250">
        <v>157.88888888888889</v>
      </c>
      <c r="J95" s="47">
        <f t="shared" si="1"/>
        <v>100</v>
      </c>
      <c r="K95" s="47">
        <f>J95</f>
        <v>100</v>
      </c>
      <c r="L95" s="462"/>
      <c r="M95" s="467"/>
      <c r="N95" s="496"/>
    </row>
    <row r="96" spans="1:14" ht="81.75" hidden="1" customHeight="1" x14ac:dyDescent="0.25">
      <c r="A96" s="498"/>
      <c r="B96" s="12" t="s">
        <v>185</v>
      </c>
      <c r="C96" s="456" t="s">
        <v>186</v>
      </c>
      <c r="D96" s="457" t="s">
        <v>137</v>
      </c>
      <c r="E96" s="8" t="s">
        <v>138</v>
      </c>
      <c r="F96" s="9" t="s">
        <v>258</v>
      </c>
      <c r="G96" s="10" t="s">
        <v>140</v>
      </c>
      <c r="H96" s="47">
        <v>0</v>
      </c>
      <c r="I96" s="47">
        <v>0</v>
      </c>
      <c r="J96" s="47" t="e">
        <f t="shared" si="1"/>
        <v>#DIV/0!</v>
      </c>
      <c r="K96" s="493" t="e">
        <f>(J96+J97+J98)/3</f>
        <v>#DIV/0!</v>
      </c>
      <c r="L96" s="462" t="e">
        <f>(K96+K99)/2</f>
        <v>#DIV/0!</v>
      </c>
      <c r="M96" s="467"/>
      <c r="N96" s="496"/>
    </row>
    <row r="97" spans="1:14" ht="81.75" hidden="1" customHeight="1" x14ac:dyDescent="0.25">
      <c r="A97" s="498"/>
      <c r="B97" s="239"/>
      <c r="C97" s="456"/>
      <c r="D97" s="457"/>
      <c r="E97" s="8" t="s">
        <v>138</v>
      </c>
      <c r="F97" s="9" t="s">
        <v>211</v>
      </c>
      <c r="G97" s="10" t="s">
        <v>140</v>
      </c>
      <c r="H97" s="47">
        <v>0</v>
      </c>
      <c r="I97" s="47">
        <v>0</v>
      </c>
      <c r="J97" s="47" t="e">
        <f t="shared" si="1"/>
        <v>#DIV/0!</v>
      </c>
      <c r="K97" s="493"/>
      <c r="L97" s="462"/>
      <c r="M97" s="467"/>
      <c r="N97" s="496"/>
    </row>
    <row r="98" spans="1:14" ht="81.75" hidden="1" customHeight="1" x14ac:dyDescent="0.25">
      <c r="A98" s="498"/>
      <c r="B98" s="239"/>
      <c r="C98" s="456"/>
      <c r="D98" s="457"/>
      <c r="E98" s="8" t="s">
        <v>138</v>
      </c>
      <c r="F98" s="9" t="s">
        <v>166</v>
      </c>
      <c r="G98" s="10" t="s">
        <v>140</v>
      </c>
      <c r="H98" s="47">
        <v>0</v>
      </c>
      <c r="I98" s="47">
        <v>0</v>
      </c>
      <c r="J98" s="47" t="e">
        <f t="shared" si="1"/>
        <v>#DIV/0!</v>
      </c>
      <c r="K98" s="493"/>
      <c r="L98" s="462"/>
      <c r="M98" s="467"/>
      <c r="N98" s="496"/>
    </row>
    <row r="99" spans="1:14" ht="31.5" hidden="1" customHeight="1" x14ac:dyDescent="0.25">
      <c r="A99" s="498"/>
      <c r="B99" s="240"/>
      <c r="C99" s="456"/>
      <c r="D99" s="457"/>
      <c r="E99" s="8" t="s">
        <v>144</v>
      </c>
      <c r="F99" s="3" t="s">
        <v>145</v>
      </c>
      <c r="G99" s="10" t="s">
        <v>146</v>
      </c>
      <c r="H99" s="250">
        <v>0</v>
      </c>
      <c r="I99" s="250">
        <v>0</v>
      </c>
      <c r="J99" s="47" t="e">
        <f t="shared" si="1"/>
        <v>#DIV/0!</v>
      </c>
      <c r="K99" s="47" t="e">
        <f>J99</f>
        <v>#DIV/0!</v>
      </c>
      <c r="L99" s="462"/>
      <c r="M99" s="467"/>
      <c r="N99" s="496"/>
    </row>
    <row r="100" spans="1:14" ht="81.75" hidden="1" customHeight="1" x14ac:dyDescent="0.25">
      <c r="A100" s="498"/>
      <c r="B100" s="12" t="s">
        <v>187</v>
      </c>
      <c r="C100" s="456" t="s">
        <v>188</v>
      </c>
      <c r="D100" s="457" t="s">
        <v>137</v>
      </c>
      <c r="E100" s="8" t="s">
        <v>138</v>
      </c>
      <c r="F100" s="9" t="s">
        <v>258</v>
      </c>
      <c r="G100" s="10" t="s">
        <v>140</v>
      </c>
      <c r="H100" s="47">
        <v>0</v>
      </c>
      <c r="I100" s="47">
        <v>0</v>
      </c>
      <c r="J100" s="47" t="e">
        <f t="shared" si="1"/>
        <v>#DIV/0!</v>
      </c>
      <c r="K100" s="493" t="e">
        <f>(J100+J101+J102)/3</f>
        <v>#DIV/0!</v>
      </c>
      <c r="L100" s="462" t="e">
        <f>(K100+K103)/2</f>
        <v>#DIV/0!</v>
      </c>
      <c r="M100" s="467"/>
      <c r="N100" s="496"/>
    </row>
    <row r="101" spans="1:14" ht="81.75" hidden="1" customHeight="1" x14ac:dyDescent="0.25">
      <c r="A101" s="498"/>
      <c r="B101" s="239"/>
      <c r="C101" s="456"/>
      <c r="D101" s="457"/>
      <c r="E101" s="8" t="s">
        <v>138</v>
      </c>
      <c r="F101" s="9" t="s">
        <v>211</v>
      </c>
      <c r="G101" s="10" t="s">
        <v>140</v>
      </c>
      <c r="H101" s="47">
        <v>0</v>
      </c>
      <c r="I101" s="47">
        <v>0</v>
      </c>
      <c r="J101" s="47" t="e">
        <f t="shared" si="1"/>
        <v>#DIV/0!</v>
      </c>
      <c r="K101" s="493"/>
      <c r="L101" s="462"/>
      <c r="M101" s="467"/>
      <c r="N101" s="496"/>
    </row>
    <row r="102" spans="1:14" ht="81.75" hidden="1" customHeight="1" x14ac:dyDescent="0.25">
      <c r="A102" s="498"/>
      <c r="B102" s="239"/>
      <c r="C102" s="456"/>
      <c r="D102" s="457"/>
      <c r="E102" s="8" t="s">
        <v>138</v>
      </c>
      <c r="F102" s="9" t="s">
        <v>189</v>
      </c>
      <c r="G102" s="10" t="s">
        <v>140</v>
      </c>
      <c r="H102" s="47">
        <v>0</v>
      </c>
      <c r="I102" s="47">
        <v>0</v>
      </c>
      <c r="J102" s="47" t="e">
        <f t="shared" si="1"/>
        <v>#DIV/0!</v>
      </c>
      <c r="K102" s="493"/>
      <c r="L102" s="462"/>
      <c r="M102" s="467"/>
      <c r="N102" s="496"/>
    </row>
    <row r="103" spans="1:14" ht="31.5" hidden="1" customHeight="1" x14ac:dyDescent="0.25">
      <c r="A103" s="498"/>
      <c r="B103" s="240"/>
      <c r="C103" s="456"/>
      <c r="D103" s="457"/>
      <c r="E103" s="8" t="s">
        <v>144</v>
      </c>
      <c r="F103" s="3" t="s">
        <v>145</v>
      </c>
      <c r="G103" s="10" t="s">
        <v>146</v>
      </c>
      <c r="H103" s="250">
        <v>0</v>
      </c>
      <c r="I103" s="250">
        <v>0</v>
      </c>
      <c r="J103" s="47" t="e">
        <f t="shared" si="1"/>
        <v>#DIV/0!</v>
      </c>
      <c r="K103" s="47" t="e">
        <f>J103</f>
        <v>#DIV/0!</v>
      </c>
      <c r="L103" s="462"/>
      <c r="M103" s="467"/>
      <c r="N103" s="496"/>
    </row>
    <row r="104" spans="1:14" ht="81.75" hidden="1" customHeight="1" x14ac:dyDescent="0.25">
      <c r="A104" s="498"/>
      <c r="B104" s="12">
        <v>0</v>
      </c>
      <c r="C104" s="456" t="s">
        <v>191</v>
      </c>
      <c r="D104" s="457" t="s">
        <v>137</v>
      </c>
      <c r="E104" s="8" t="s">
        <v>138</v>
      </c>
      <c r="F104" s="9" t="s">
        <v>258</v>
      </c>
      <c r="G104" s="10" t="s">
        <v>140</v>
      </c>
      <c r="H104" s="47">
        <v>0</v>
      </c>
      <c r="I104" s="47">
        <v>0</v>
      </c>
      <c r="J104" s="47" t="e">
        <f t="shared" si="1"/>
        <v>#DIV/0!</v>
      </c>
      <c r="K104" s="493" t="e">
        <f>(J104+J105+J106)/3</f>
        <v>#DIV/0!</v>
      </c>
      <c r="L104" s="462" t="e">
        <f>(K104+K107)/2</f>
        <v>#DIV/0!</v>
      </c>
      <c r="M104" s="467"/>
      <c r="N104" s="496"/>
    </row>
    <row r="105" spans="1:14" ht="81.75" hidden="1" customHeight="1" x14ac:dyDescent="0.25">
      <c r="A105" s="498"/>
      <c r="B105" s="239"/>
      <c r="C105" s="456"/>
      <c r="D105" s="457"/>
      <c r="E105" s="8" t="s">
        <v>138</v>
      </c>
      <c r="F105" s="9" t="s">
        <v>211</v>
      </c>
      <c r="G105" s="10" t="s">
        <v>140</v>
      </c>
      <c r="H105" s="47">
        <v>0</v>
      </c>
      <c r="I105" s="47">
        <v>0</v>
      </c>
      <c r="J105" s="47" t="e">
        <f t="shared" si="1"/>
        <v>#DIV/0!</v>
      </c>
      <c r="K105" s="493"/>
      <c r="L105" s="462"/>
      <c r="M105" s="467"/>
      <c r="N105" s="496"/>
    </row>
    <row r="106" spans="1:14" ht="81.75" hidden="1" customHeight="1" x14ac:dyDescent="0.25">
      <c r="A106" s="498"/>
      <c r="B106" s="239"/>
      <c r="C106" s="456"/>
      <c r="D106" s="457"/>
      <c r="E106" s="8" t="s">
        <v>138</v>
      </c>
      <c r="F106" s="9" t="s">
        <v>189</v>
      </c>
      <c r="G106" s="10" t="s">
        <v>140</v>
      </c>
      <c r="H106" s="47">
        <v>0</v>
      </c>
      <c r="I106" s="47">
        <v>0</v>
      </c>
      <c r="J106" s="47" t="e">
        <f t="shared" si="1"/>
        <v>#DIV/0!</v>
      </c>
      <c r="K106" s="493"/>
      <c r="L106" s="462"/>
      <c r="M106" s="467"/>
      <c r="N106" s="496"/>
    </row>
    <row r="107" spans="1:14" ht="31.5" hidden="1" customHeight="1" x14ac:dyDescent="0.25">
      <c r="A107" s="498"/>
      <c r="B107" s="240"/>
      <c r="C107" s="456"/>
      <c r="D107" s="457"/>
      <c r="E107" s="8" t="s">
        <v>144</v>
      </c>
      <c r="F107" s="3" t="s">
        <v>145</v>
      </c>
      <c r="G107" s="10" t="s">
        <v>146</v>
      </c>
      <c r="H107" s="250">
        <v>0</v>
      </c>
      <c r="I107" s="250">
        <v>0</v>
      </c>
      <c r="J107" s="47" t="e">
        <f t="shared" si="1"/>
        <v>#DIV/0!</v>
      </c>
      <c r="K107" s="47" t="e">
        <f>J107</f>
        <v>#DIV/0!</v>
      </c>
      <c r="L107" s="462"/>
      <c r="M107" s="467"/>
      <c r="N107" s="496"/>
    </row>
    <row r="108" spans="1:14" ht="81.75" customHeight="1" x14ac:dyDescent="0.25">
      <c r="A108" s="498"/>
      <c r="B108" s="12" t="s">
        <v>192</v>
      </c>
      <c r="C108" s="456" t="s">
        <v>193</v>
      </c>
      <c r="D108" s="457" t="s">
        <v>137</v>
      </c>
      <c r="E108" s="8" t="s">
        <v>138</v>
      </c>
      <c r="F108" s="6" t="s">
        <v>139</v>
      </c>
      <c r="G108" s="10" t="s">
        <v>140</v>
      </c>
      <c r="H108" s="47">
        <v>100</v>
      </c>
      <c r="I108" s="47">
        <v>100</v>
      </c>
      <c r="J108" s="47">
        <f>IF(I108/H108*100&gt;100,100,I108/H108*100)</f>
        <v>100</v>
      </c>
      <c r="K108" s="493">
        <f>(J108+J109)/2</f>
        <v>100</v>
      </c>
      <c r="L108" s="462">
        <f>(K108+K111)/2</f>
        <v>98.75</v>
      </c>
      <c r="M108" s="467"/>
      <c r="N108" s="496"/>
    </row>
    <row r="109" spans="1:14" ht="81.75" customHeight="1" x14ac:dyDescent="0.25">
      <c r="A109" s="498"/>
      <c r="B109" s="239"/>
      <c r="C109" s="456"/>
      <c r="D109" s="457"/>
      <c r="E109" s="8" t="s">
        <v>138</v>
      </c>
      <c r="F109" s="9" t="s">
        <v>211</v>
      </c>
      <c r="G109" s="10" t="s">
        <v>140</v>
      </c>
      <c r="H109" s="47">
        <v>100</v>
      </c>
      <c r="I109" s="47">
        <v>100</v>
      </c>
      <c r="J109" s="47">
        <f>IF(I109/H109*100&gt;100,100,I109/H109*100)</f>
        <v>100</v>
      </c>
      <c r="K109" s="493"/>
      <c r="L109" s="462"/>
      <c r="M109" s="467"/>
      <c r="N109" s="496"/>
    </row>
    <row r="110" spans="1:14" ht="81.75" customHeight="1" x14ac:dyDescent="0.25">
      <c r="A110" s="498"/>
      <c r="B110" s="239"/>
      <c r="C110" s="456"/>
      <c r="D110" s="457"/>
      <c r="E110" s="8" t="s">
        <v>138</v>
      </c>
      <c r="F110" s="9" t="s">
        <v>189</v>
      </c>
      <c r="G110" s="10" t="s">
        <v>140</v>
      </c>
      <c r="H110" s="47"/>
      <c r="I110" s="47"/>
      <c r="J110" s="47"/>
      <c r="K110" s="493"/>
      <c r="L110" s="462"/>
      <c r="M110" s="467"/>
      <c r="N110" s="496"/>
    </row>
    <row r="111" spans="1:14" ht="31.5" customHeight="1" x14ac:dyDescent="0.25">
      <c r="A111" s="498"/>
      <c r="B111" s="240"/>
      <c r="C111" s="456"/>
      <c r="D111" s="457"/>
      <c r="E111" s="8" t="s">
        <v>144</v>
      </c>
      <c r="F111" s="3" t="s">
        <v>145</v>
      </c>
      <c r="G111" s="10" t="s">
        <v>146</v>
      </c>
      <c r="H111" s="250">
        <v>8.8888888888888893</v>
      </c>
      <c r="I111" s="250">
        <v>8.6666666666666661</v>
      </c>
      <c r="J111" s="47">
        <f t="shared" si="1"/>
        <v>97.499999999999986</v>
      </c>
      <c r="K111" s="47">
        <f>J111</f>
        <v>97.499999999999986</v>
      </c>
      <c r="L111" s="462"/>
      <c r="M111" s="467"/>
      <c r="N111" s="496"/>
    </row>
    <row r="112" spans="1:14" ht="81.75" hidden="1" customHeight="1" x14ac:dyDescent="0.25">
      <c r="A112" s="498"/>
      <c r="B112" s="12" t="s">
        <v>194</v>
      </c>
      <c r="C112" s="456" t="s">
        <v>195</v>
      </c>
      <c r="D112" s="457" t="s">
        <v>137</v>
      </c>
      <c r="E112" s="8" t="s">
        <v>138</v>
      </c>
      <c r="F112" s="9" t="s">
        <v>258</v>
      </c>
      <c r="G112" s="10" t="s">
        <v>140</v>
      </c>
      <c r="H112" s="47">
        <v>0</v>
      </c>
      <c r="I112" s="47">
        <v>0</v>
      </c>
      <c r="J112" s="47" t="e">
        <f t="shared" si="1"/>
        <v>#DIV/0!</v>
      </c>
      <c r="K112" s="493" t="e">
        <f>(J112+J113+J114)/3</f>
        <v>#DIV/0!</v>
      </c>
      <c r="L112" s="462" t="e">
        <f>(K112+K115)/2</f>
        <v>#DIV/0!</v>
      </c>
      <c r="M112" s="467"/>
      <c r="N112" s="496"/>
    </row>
    <row r="113" spans="1:14" ht="81.75" hidden="1" customHeight="1" x14ac:dyDescent="0.25">
      <c r="A113" s="498"/>
      <c r="B113" s="239"/>
      <c r="C113" s="456"/>
      <c r="D113" s="457"/>
      <c r="E113" s="8" t="s">
        <v>138</v>
      </c>
      <c r="F113" s="9" t="s">
        <v>211</v>
      </c>
      <c r="G113" s="10" t="s">
        <v>140</v>
      </c>
      <c r="H113" s="47">
        <v>0</v>
      </c>
      <c r="I113" s="47">
        <v>0</v>
      </c>
      <c r="J113" s="47" t="e">
        <f t="shared" si="1"/>
        <v>#DIV/0!</v>
      </c>
      <c r="K113" s="493"/>
      <c r="L113" s="462"/>
      <c r="M113" s="467"/>
      <c r="N113" s="496"/>
    </row>
    <row r="114" spans="1:14" ht="81.75" hidden="1" customHeight="1" x14ac:dyDescent="0.25">
      <c r="A114" s="498"/>
      <c r="B114" s="239"/>
      <c r="C114" s="456"/>
      <c r="D114" s="457"/>
      <c r="E114" s="8" t="s">
        <v>138</v>
      </c>
      <c r="F114" s="9" t="s">
        <v>189</v>
      </c>
      <c r="G114" s="10" t="s">
        <v>140</v>
      </c>
      <c r="H114" s="47">
        <v>0</v>
      </c>
      <c r="I114" s="47">
        <v>0</v>
      </c>
      <c r="J114" s="47" t="e">
        <f t="shared" si="1"/>
        <v>#DIV/0!</v>
      </c>
      <c r="K114" s="493"/>
      <c r="L114" s="462"/>
      <c r="M114" s="467"/>
      <c r="N114" s="496"/>
    </row>
    <row r="115" spans="1:14" ht="31.5" hidden="1" customHeight="1" x14ac:dyDescent="0.25">
      <c r="A115" s="498"/>
      <c r="B115" s="240"/>
      <c r="C115" s="456"/>
      <c r="D115" s="457"/>
      <c r="E115" s="8" t="s">
        <v>144</v>
      </c>
      <c r="F115" s="3" t="s">
        <v>145</v>
      </c>
      <c r="G115" s="10" t="s">
        <v>146</v>
      </c>
      <c r="H115" s="250">
        <v>0</v>
      </c>
      <c r="I115" s="250">
        <v>0</v>
      </c>
      <c r="J115" s="47" t="e">
        <f t="shared" si="1"/>
        <v>#DIV/0!</v>
      </c>
      <c r="K115" s="47" t="e">
        <f>J115</f>
        <v>#DIV/0!</v>
      </c>
      <c r="L115" s="462"/>
      <c r="M115" s="467"/>
      <c r="N115" s="496"/>
    </row>
    <row r="116" spans="1:14" ht="81.75" hidden="1" customHeight="1" x14ac:dyDescent="0.25">
      <c r="A116" s="498"/>
      <c r="B116" s="12">
        <v>0</v>
      </c>
      <c r="C116" s="456" t="s">
        <v>196</v>
      </c>
      <c r="D116" s="457" t="s">
        <v>137</v>
      </c>
      <c r="E116" s="8" t="s">
        <v>138</v>
      </c>
      <c r="F116" s="9" t="s">
        <v>258</v>
      </c>
      <c r="G116" s="10" t="s">
        <v>140</v>
      </c>
      <c r="H116" s="47">
        <v>0</v>
      </c>
      <c r="I116" s="47">
        <v>0</v>
      </c>
      <c r="J116" s="47" t="e">
        <f t="shared" si="1"/>
        <v>#DIV/0!</v>
      </c>
      <c r="K116" s="493" t="e">
        <f>(J116+J117+J118)/3</f>
        <v>#DIV/0!</v>
      </c>
      <c r="L116" s="462" t="e">
        <f>(K116+K119)/2</f>
        <v>#DIV/0!</v>
      </c>
      <c r="M116" s="467"/>
      <c r="N116" s="496"/>
    </row>
    <row r="117" spans="1:14" ht="81.75" hidden="1" customHeight="1" x14ac:dyDescent="0.25">
      <c r="A117" s="498"/>
      <c r="B117" s="239"/>
      <c r="C117" s="456"/>
      <c r="D117" s="457"/>
      <c r="E117" s="8" t="s">
        <v>138</v>
      </c>
      <c r="F117" s="9" t="s">
        <v>211</v>
      </c>
      <c r="G117" s="10" t="s">
        <v>140</v>
      </c>
      <c r="H117" s="47">
        <v>0</v>
      </c>
      <c r="I117" s="47">
        <v>0</v>
      </c>
      <c r="J117" s="47" t="e">
        <f t="shared" si="1"/>
        <v>#DIV/0!</v>
      </c>
      <c r="K117" s="493"/>
      <c r="L117" s="462"/>
      <c r="M117" s="467"/>
      <c r="N117" s="496"/>
    </row>
    <row r="118" spans="1:14" ht="81.75" hidden="1" customHeight="1" x14ac:dyDescent="0.25">
      <c r="A118" s="498"/>
      <c r="B118" s="239"/>
      <c r="C118" s="456"/>
      <c r="D118" s="457"/>
      <c r="E118" s="8" t="s">
        <v>138</v>
      </c>
      <c r="F118" s="9" t="s">
        <v>189</v>
      </c>
      <c r="G118" s="10" t="s">
        <v>140</v>
      </c>
      <c r="H118" s="47">
        <v>0</v>
      </c>
      <c r="I118" s="47">
        <v>0</v>
      </c>
      <c r="J118" s="47" t="e">
        <f t="shared" si="1"/>
        <v>#DIV/0!</v>
      </c>
      <c r="K118" s="493"/>
      <c r="L118" s="462"/>
      <c r="M118" s="467"/>
      <c r="N118" s="496"/>
    </row>
    <row r="119" spans="1:14" ht="31.5" hidden="1" customHeight="1" x14ac:dyDescent="0.25">
      <c r="A119" s="498"/>
      <c r="B119" s="240"/>
      <c r="C119" s="456"/>
      <c r="D119" s="457"/>
      <c r="E119" s="8" t="s">
        <v>144</v>
      </c>
      <c r="F119" s="3" t="s">
        <v>145</v>
      </c>
      <c r="G119" s="10" t="s">
        <v>146</v>
      </c>
      <c r="H119" s="250">
        <v>0</v>
      </c>
      <c r="I119" s="250">
        <v>0</v>
      </c>
      <c r="J119" s="47" t="e">
        <f t="shared" si="1"/>
        <v>#DIV/0!</v>
      </c>
      <c r="K119" s="47" t="e">
        <f>J119</f>
        <v>#DIV/0!</v>
      </c>
      <c r="L119" s="462"/>
      <c r="M119" s="467"/>
      <c r="N119" s="496"/>
    </row>
    <row r="120" spans="1:14" ht="81.75" customHeight="1" x14ac:dyDescent="0.25">
      <c r="A120" s="498"/>
      <c r="B120" s="12" t="s">
        <v>194</v>
      </c>
      <c r="C120" s="456" t="s">
        <v>197</v>
      </c>
      <c r="D120" s="457" t="s">
        <v>137</v>
      </c>
      <c r="E120" s="8" t="s">
        <v>138</v>
      </c>
      <c r="F120" s="6" t="s">
        <v>139</v>
      </c>
      <c r="G120" s="10" t="s">
        <v>140</v>
      </c>
      <c r="H120" s="47">
        <v>100</v>
      </c>
      <c r="I120" s="47">
        <v>100</v>
      </c>
      <c r="J120" s="47">
        <f>IF(I120/H120*100&gt;100,100,I120/H120*100)</f>
        <v>100</v>
      </c>
      <c r="K120" s="493">
        <f>(J120+J121+J122)/3</f>
        <v>100</v>
      </c>
      <c r="L120" s="462">
        <f>(K120+K123)/2</f>
        <v>100</v>
      </c>
      <c r="M120" s="467"/>
      <c r="N120" s="496"/>
    </row>
    <row r="121" spans="1:14" ht="81.75" customHeight="1" x14ac:dyDescent="0.25">
      <c r="A121" s="498"/>
      <c r="B121" s="239"/>
      <c r="C121" s="456"/>
      <c r="D121" s="457"/>
      <c r="E121" s="8" t="s">
        <v>138</v>
      </c>
      <c r="F121" s="9" t="s">
        <v>211</v>
      </c>
      <c r="G121" s="10" t="s">
        <v>140</v>
      </c>
      <c r="H121" s="47">
        <v>100</v>
      </c>
      <c r="I121" s="47">
        <v>100</v>
      </c>
      <c r="J121" s="47">
        <f>IF(I121/H121*100&gt;100,100,I121/H121*100)</f>
        <v>100</v>
      </c>
      <c r="K121" s="493"/>
      <c r="L121" s="462"/>
      <c r="M121" s="467"/>
      <c r="N121" s="496"/>
    </row>
    <row r="122" spans="1:14" ht="81.75" customHeight="1" x14ac:dyDescent="0.25">
      <c r="A122" s="498"/>
      <c r="B122" s="239"/>
      <c r="C122" s="456"/>
      <c r="D122" s="457"/>
      <c r="E122" s="8" t="s">
        <v>138</v>
      </c>
      <c r="F122" s="9" t="s">
        <v>189</v>
      </c>
      <c r="G122" s="10" t="s">
        <v>140</v>
      </c>
      <c r="H122" s="47">
        <v>100</v>
      </c>
      <c r="I122" s="47">
        <v>100</v>
      </c>
      <c r="J122" s="47">
        <f>IF(I122/H122*100&gt;100,100,I122/H122*100)</f>
        <v>100</v>
      </c>
      <c r="K122" s="493"/>
      <c r="L122" s="462"/>
      <c r="M122" s="467"/>
      <c r="N122" s="496"/>
    </row>
    <row r="123" spans="1:14" x14ac:dyDescent="0.25">
      <c r="A123" s="498"/>
      <c r="B123" s="240"/>
      <c r="C123" s="456"/>
      <c r="D123" s="457"/>
      <c r="E123" s="8" t="s">
        <v>144</v>
      </c>
      <c r="F123" s="3" t="s">
        <v>145</v>
      </c>
      <c r="G123" s="10" t="s">
        <v>146</v>
      </c>
      <c r="H123" s="250">
        <v>45.888888888888886</v>
      </c>
      <c r="I123" s="250">
        <v>46.444444444444443</v>
      </c>
      <c r="J123" s="47">
        <f t="shared" si="1"/>
        <v>100</v>
      </c>
      <c r="K123" s="47">
        <f>J123</f>
        <v>100</v>
      </c>
      <c r="L123" s="462"/>
      <c r="M123" s="467"/>
      <c r="N123" s="496"/>
    </row>
    <row r="124" spans="1:14" ht="81.75" hidden="1" customHeight="1" x14ac:dyDescent="0.25">
      <c r="A124" s="498"/>
      <c r="B124" s="12" t="s">
        <v>198</v>
      </c>
      <c r="C124" s="456" t="s">
        <v>199</v>
      </c>
      <c r="D124" s="457" t="s">
        <v>137</v>
      </c>
      <c r="E124" s="8" t="s">
        <v>138</v>
      </c>
      <c r="F124" s="9" t="s">
        <v>258</v>
      </c>
      <c r="G124" s="10" t="s">
        <v>140</v>
      </c>
      <c r="H124" s="47">
        <v>0</v>
      </c>
      <c r="I124" s="47">
        <v>0</v>
      </c>
      <c r="J124" s="47" t="e">
        <f t="shared" si="1"/>
        <v>#DIV/0!</v>
      </c>
      <c r="K124" s="493" t="e">
        <f>(J124+J125+J126)/3</f>
        <v>#DIV/0!</v>
      </c>
      <c r="L124" s="462" t="e">
        <f>(K124+K127)/2</f>
        <v>#DIV/0!</v>
      </c>
      <c r="M124" s="467"/>
      <c r="N124" s="496"/>
    </row>
    <row r="125" spans="1:14" ht="81.75" hidden="1" customHeight="1" x14ac:dyDescent="0.25">
      <c r="A125" s="498"/>
      <c r="B125" s="239"/>
      <c r="C125" s="456"/>
      <c r="D125" s="457"/>
      <c r="E125" s="8" t="s">
        <v>138</v>
      </c>
      <c r="F125" s="9" t="s">
        <v>211</v>
      </c>
      <c r="G125" s="10" t="s">
        <v>140</v>
      </c>
      <c r="H125" s="47">
        <v>0</v>
      </c>
      <c r="I125" s="47">
        <v>0</v>
      </c>
      <c r="J125" s="47" t="e">
        <f t="shared" si="1"/>
        <v>#DIV/0!</v>
      </c>
      <c r="K125" s="493"/>
      <c r="L125" s="462"/>
      <c r="M125" s="467"/>
      <c r="N125" s="496"/>
    </row>
    <row r="126" spans="1:14" ht="81.75" hidden="1" customHeight="1" x14ac:dyDescent="0.25">
      <c r="A126" s="498"/>
      <c r="B126" s="239"/>
      <c r="C126" s="456"/>
      <c r="D126" s="457"/>
      <c r="E126" s="8" t="s">
        <v>138</v>
      </c>
      <c r="F126" s="9" t="s">
        <v>189</v>
      </c>
      <c r="G126" s="10" t="s">
        <v>140</v>
      </c>
      <c r="H126" s="47">
        <v>0</v>
      </c>
      <c r="I126" s="47">
        <v>0</v>
      </c>
      <c r="J126" s="47" t="e">
        <f t="shared" si="1"/>
        <v>#DIV/0!</v>
      </c>
      <c r="K126" s="493"/>
      <c r="L126" s="462"/>
      <c r="M126" s="467"/>
      <c r="N126" s="496"/>
    </row>
    <row r="127" spans="1:14" ht="31.5" hidden="1" customHeight="1" x14ac:dyDescent="0.25">
      <c r="A127" s="498"/>
      <c r="B127" s="240"/>
      <c r="C127" s="456"/>
      <c r="D127" s="457"/>
      <c r="E127" s="8" t="s">
        <v>144</v>
      </c>
      <c r="F127" s="3" t="s">
        <v>145</v>
      </c>
      <c r="G127" s="10" t="s">
        <v>146</v>
      </c>
      <c r="H127" s="250">
        <v>0</v>
      </c>
      <c r="I127" s="250">
        <v>0</v>
      </c>
      <c r="J127" s="47" t="e">
        <f t="shared" si="1"/>
        <v>#DIV/0!</v>
      </c>
      <c r="K127" s="47" t="e">
        <f>J127</f>
        <v>#DIV/0!</v>
      </c>
      <c r="L127" s="462"/>
      <c r="M127" s="467"/>
      <c r="N127" s="496"/>
    </row>
    <row r="128" spans="1:14" ht="81.75" hidden="1" customHeight="1" x14ac:dyDescent="0.25">
      <c r="A128" s="498"/>
      <c r="B128" s="12">
        <v>0</v>
      </c>
      <c r="C128" s="456" t="s">
        <v>200</v>
      </c>
      <c r="D128" s="457" t="s">
        <v>137</v>
      </c>
      <c r="E128" s="8" t="s">
        <v>138</v>
      </c>
      <c r="F128" s="9" t="s">
        <v>258</v>
      </c>
      <c r="G128" s="10" t="s">
        <v>140</v>
      </c>
      <c r="H128" s="47">
        <v>0</v>
      </c>
      <c r="I128" s="47">
        <v>0</v>
      </c>
      <c r="J128" s="47" t="e">
        <f t="shared" si="1"/>
        <v>#DIV/0!</v>
      </c>
      <c r="K128" s="493" t="e">
        <f>(J128+J129+J130)/3</f>
        <v>#DIV/0!</v>
      </c>
      <c r="L128" s="462" t="e">
        <f>(K128+K131)/2</f>
        <v>#DIV/0!</v>
      </c>
      <c r="M128" s="467"/>
      <c r="N128" s="496"/>
    </row>
    <row r="129" spans="1:14" ht="81.75" hidden="1" customHeight="1" x14ac:dyDescent="0.25">
      <c r="A129" s="498"/>
      <c r="B129" s="239"/>
      <c r="C129" s="456"/>
      <c r="D129" s="457"/>
      <c r="E129" s="8" t="s">
        <v>138</v>
      </c>
      <c r="F129" s="9" t="s">
        <v>211</v>
      </c>
      <c r="G129" s="10" t="s">
        <v>140</v>
      </c>
      <c r="H129" s="47">
        <v>0</v>
      </c>
      <c r="I129" s="47">
        <v>0</v>
      </c>
      <c r="J129" s="47" t="e">
        <f t="shared" si="1"/>
        <v>#DIV/0!</v>
      </c>
      <c r="K129" s="493"/>
      <c r="L129" s="462"/>
      <c r="M129" s="467"/>
      <c r="N129" s="496"/>
    </row>
    <row r="130" spans="1:14" ht="81.75" hidden="1" customHeight="1" x14ac:dyDescent="0.25">
      <c r="A130" s="498"/>
      <c r="B130" s="239"/>
      <c r="C130" s="456"/>
      <c r="D130" s="457"/>
      <c r="E130" s="8" t="s">
        <v>138</v>
      </c>
      <c r="F130" s="9" t="s">
        <v>189</v>
      </c>
      <c r="G130" s="10" t="s">
        <v>140</v>
      </c>
      <c r="H130" s="47">
        <v>0</v>
      </c>
      <c r="I130" s="47">
        <v>0</v>
      </c>
      <c r="J130" s="47" t="e">
        <f t="shared" si="1"/>
        <v>#DIV/0!</v>
      </c>
      <c r="K130" s="493"/>
      <c r="L130" s="462"/>
      <c r="M130" s="467"/>
      <c r="N130" s="496"/>
    </row>
    <row r="131" spans="1:14" ht="31.5" hidden="1" customHeight="1" x14ac:dyDescent="0.25">
      <c r="A131" s="498"/>
      <c r="B131" s="240"/>
      <c r="C131" s="456"/>
      <c r="D131" s="457"/>
      <c r="E131" s="8" t="s">
        <v>144</v>
      </c>
      <c r="F131" s="3" t="s">
        <v>145</v>
      </c>
      <c r="G131" s="10" t="s">
        <v>146</v>
      </c>
      <c r="H131" s="250">
        <v>0</v>
      </c>
      <c r="I131" s="250">
        <v>0</v>
      </c>
      <c r="J131" s="47" t="e">
        <f t="shared" si="1"/>
        <v>#DIV/0!</v>
      </c>
      <c r="K131" s="47" t="e">
        <f>J131</f>
        <v>#DIV/0!</v>
      </c>
      <c r="L131" s="462"/>
      <c r="M131" s="467"/>
      <c r="N131" s="496"/>
    </row>
    <row r="132" spans="1:14" ht="81.75" hidden="1" customHeight="1" x14ac:dyDescent="0.25">
      <c r="A132" s="498"/>
      <c r="B132" s="12">
        <v>0</v>
      </c>
      <c r="C132" s="456" t="s">
        <v>201</v>
      </c>
      <c r="D132" s="457" t="s">
        <v>137</v>
      </c>
      <c r="E132" s="8" t="s">
        <v>138</v>
      </c>
      <c r="F132" s="9" t="s">
        <v>258</v>
      </c>
      <c r="G132" s="10" t="s">
        <v>140</v>
      </c>
      <c r="H132" s="47">
        <v>0</v>
      </c>
      <c r="I132" s="47">
        <v>0</v>
      </c>
      <c r="J132" s="47" t="e">
        <f t="shared" ref="J132:J195" si="2">IF(I132/H132*100&gt;100,100,I132/H132*100)</f>
        <v>#DIV/0!</v>
      </c>
      <c r="K132" s="493" t="e">
        <f>(J132+J133+J134)/3</f>
        <v>#DIV/0!</v>
      </c>
      <c r="L132" s="462" t="e">
        <f>(K132+K135)/2</f>
        <v>#DIV/0!</v>
      </c>
      <c r="M132" s="467"/>
      <c r="N132" s="496"/>
    </row>
    <row r="133" spans="1:14" ht="81.75" hidden="1" customHeight="1" x14ac:dyDescent="0.25">
      <c r="A133" s="498"/>
      <c r="B133" s="239"/>
      <c r="C133" s="456"/>
      <c r="D133" s="457"/>
      <c r="E133" s="8" t="s">
        <v>138</v>
      </c>
      <c r="F133" s="9" t="s">
        <v>211</v>
      </c>
      <c r="G133" s="10" t="s">
        <v>140</v>
      </c>
      <c r="H133" s="47">
        <v>0</v>
      </c>
      <c r="I133" s="47">
        <v>0</v>
      </c>
      <c r="J133" s="47" t="e">
        <f t="shared" si="2"/>
        <v>#DIV/0!</v>
      </c>
      <c r="K133" s="493"/>
      <c r="L133" s="462"/>
      <c r="M133" s="467"/>
      <c r="N133" s="496"/>
    </row>
    <row r="134" spans="1:14" ht="81.75" hidden="1" customHeight="1" x14ac:dyDescent="0.25">
      <c r="A134" s="498"/>
      <c r="B134" s="239"/>
      <c r="C134" s="456"/>
      <c r="D134" s="457"/>
      <c r="E134" s="8" t="s">
        <v>138</v>
      </c>
      <c r="F134" s="9" t="s">
        <v>189</v>
      </c>
      <c r="G134" s="10" t="s">
        <v>140</v>
      </c>
      <c r="H134" s="47">
        <v>0</v>
      </c>
      <c r="I134" s="47">
        <v>0</v>
      </c>
      <c r="J134" s="47" t="e">
        <f t="shared" si="2"/>
        <v>#DIV/0!</v>
      </c>
      <c r="K134" s="493"/>
      <c r="L134" s="462"/>
      <c r="M134" s="467"/>
      <c r="N134" s="496"/>
    </row>
    <row r="135" spans="1:14" ht="31.5" hidden="1" customHeight="1" x14ac:dyDescent="0.25">
      <c r="A135" s="498"/>
      <c r="B135" s="240"/>
      <c r="C135" s="456"/>
      <c r="D135" s="457"/>
      <c r="E135" s="8" t="s">
        <v>144</v>
      </c>
      <c r="F135" s="3" t="s">
        <v>145</v>
      </c>
      <c r="G135" s="10" t="s">
        <v>146</v>
      </c>
      <c r="H135" s="250">
        <v>0</v>
      </c>
      <c r="I135" s="250">
        <v>0</v>
      </c>
      <c r="J135" s="47" t="e">
        <f t="shared" si="2"/>
        <v>#DIV/0!</v>
      </c>
      <c r="K135" s="47" t="e">
        <f>J135</f>
        <v>#DIV/0!</v>
      </c>
      <c r="L135" s="462"/>
      <c r="M135" s="467"/>
      <c r="N135" s="496"/>
    </row>
    <row r="136" spans="1:14" ht="81.75" customHeight="1" x14ac:dyDescent="0.25">
      <c r="A136" s="498"/>
      <c r="B136" s="12" t="s">
        <v>202</v>
      </c>
      <c r="C136" s="456" t="s">
        <v>203</v>
      </c>
      <c r="D136" s="457" t="s">
        <v>137</v>
      </c>
      <c r="E136" s="8" t="s">
        <v>138</v>
      </c>
      <c r="F136" s="9" t="s">
        <v>258</v>
      </c>
      <c r="G136" s="10" t="s">
        <v>140</v>
      </c>
      <c r="H136" s="47">
        <v>100</v>
      </c>
      <c r="I136" s="47">
        <v>100</v>
      </c>
      <c r="J136" s="47">
        <f t="shared" si="2"/>
        <v>100</v>
      </c>
      <c r="K136" s="493">
        <f>(J136+J137)/2</f>
        <v>100</v>
      </c>
      <c r="L136" s="462">
        <f>(K136+K139)/2</f>
        <v>100</v>
      </c>
      <c r="M136" s="467"/>
      <c r="N136" s="496"/>
    </row>
    <row r="137" spans="1:14" ht="81.75" customHeight="1" x14ac:dyDescent="0.25">
      <c r="A137" s="498"/>
      <c r="B137" s="239"/>
      <c r="C137" s="456"/>
      <c r="D137" s="457"/>
      <c r="E137" s="8" t="s">
        <v>138</v>
      </c>
      <c r="F137" s="9" t="s">
        <v>211</v>
      </c>
      <c r="G137" s="10" t="s">
        <v>140</v>
      </c>
      <c r="H137" s="47">
        <v>100</v>
      </c>
      <c r="I137" s="47">
        <v>100</v>
      </c>
      <c r="J137" s="47">
        <f t="shared" si="2"/>
        <v>100</v>
      </c>
      <c r="K137" s="493"/>
      <c r="L137" s="462"/>
      <c r="M137" s="467"/>
      <c r="N137" s="496"/>
    </row>
    <row r="138" spans="1:14" ht="81.75" customHeight="1" x14ac:dyDescent="0.25">
      <c r="A138" s="498"/>
      <c r="B138" s="239"/>
      <c r="C138" s="456"/>
      <c r="D138" s="457"/>
      <c r="E138" s="8" t="s">
        <v>138</v>
      </c>
      <c r="F138" s="9" t="s">
        <v>189</v>
      </c>
      <c r="G138" s="10" t="s">
        <v>140</v>
      </c>
      <c r="H138" s="47"/>
      <c r="I138" s="47"/>
      <c r="J138" s="47"/>
      <c r="K138" s="493"/>
      <c r="L138" s="462"/>
      <c r="M138" s="467"/>
      <c r="N138" s="496"/>
    </row>
    <row r="139" spans="1:14" x14ac:dyDescent="0.25">
      <c r="A139" s="498"/>
      <c r="B139" s="240"/>
      <c r="C139" s="456"/>
      <c r="D139" s="457"/>
      <c r="E139" s="8" t="s">
        <v>144</v>
      </c>
      <c r="F139" s="3" t="s">
        <v>145</v>
      </c>
      <c r="G139" s="10" t="s">
        <v>146</v>
      </c>
      <c r="H139" s="250">
        <v>0.98765432098765438</v>
      </c>
      <c r="I139" s="250">
        <v>0.98765432098765438</v>
      </c>
      <c r="J139" s="47">
        <f t="shared" si="2"/>
        <v>100</v>
      </c>
      <c r="K139" s="47">
        <f>J139</f>
        <v>100</v>
      </c>
      <c r="L139" s="462"/>
      <c r="M139" s="467"/>
      <c r="N139" s="496"/>
    </row>
    <row r="140" spans="1:14" ht="81.75" hidden="1" customHeight="1" x14ac:dyDescent="0.25">
      <c r="A140" s="498"/>
      <c r="B140" s="12" t="s">
        <v>204</v>
      </c>
      <c r="C140" s="456" t="s">
        <v>205</v>
      </c>
      <c r="D140" s="457" t="s">
        <v>137</v>
      </c>
      <c r="E140" s="8" t="s">
        <v>138</v>
      </c>
      <c r="F140" s="9" t="s">
        <v>258</v>
      </c>
      <c r="G140" s="10" t="s">
        <v>140</v>
      </c>
      <c r="H140" s="47">
        <v>0</v>
      </c>
      <c r="I140" s="47">
        <v>0</v>
      </c>
      <c r="J140" s="47" t="e">
        <f t="shared" si="2"/>
        <v>#DIV/0!</v>
      </c>
      <c r="K140" s="493" t="e">
        <f>(J140+J141+J142)/3</f>
        <v>#DIV/0!</v>
      </c>
      <c r="L140" s="462" t="e">
        <f>(K140+K143)/2</f>
        <v>#DIV/0!</v>
      </c>
      <c r="M140" s="467"/>
      <c r="N140" s="496"/>
    </row>
    <row r="141" spans="1:14" ht="81.75" hidden="1" customHeight="1" x14ac:dyDescent="0.25">
      <c r="A141" s="498"/>
      <c r="B141" s="239"/>
      <c r="C141" s="456"/>
      <c r="D141" s="457"/>
      <c r="E141" s="8" t="s">
        <v>138</v>
      </c>
      <c r="F141" s="9" t="s">
        <v>211</v>
      </c>
      <c r="G141" s="10" t="s">
        <v>140</v>
      </c>
      <c r="H141" s="47">
        <v>0</v>
      </c>
      <c r="I141" s="47">
        <v>0</v>
      </c>
      <c r="J141" s="47" t="e">
        <f t="shared" si="2"/>
        <v>#DIV/0!</v>
      </c>
      <c r="K141" s="493"/>
      <c r="L141" s="462"/>
      <c r="M141" s="467"/>
      <c r="N141" s="496"/>
    </row>
    <row r="142" spans="1:14" ht="81.75" hidden="1" customHeight="1" x14ac:dyDescent="0.25">
      <c r="A142" s="498"/>
      <c r="B142" s="239"/>
      <c r="C142" s="456"/>
      <c r="D142" s="457"/>
      <c r="E142" s="8" t="s">
        <v>138</v>
      </c>
      <c r="F142" s="9" t="s">
        <v>189</v>
      </c>
      <c r="G142" s="10" t="s">
        <v>140</v>
      </c>
      <c r="H142" s="47">
        <v>0</v>
      </c>
      <c r="I142" s="47">
        <v>0</v>
      </c>
      <c r="J142" s="47" t="e">
        <f t="shared" si="2"/>
        <v>#DIV/0!</v>
      </c>
      <c r="K142" s="493"/>
      <c r="L142" s="462"/>
      <c r="M142" s="467"/>
      <c r="N142" s="496"/>
    </row>
    <row r="143" spans="1:14" ht="31.5" hidden="1" customHeight="1" x14ac:dyDescent="0.25">
      <c r="A143" s="498"/>
      <c r="B143" s="240"/>
      <c r="C143" s="456"/>
      <c r="D143" s="457"/>
      <c r="E143" s="8" t="s">
        <v>144</v>
      </c>
      <c r="F143" s="3" t="s">
        <v>145</v>
      </c>
      <c r="G143" s="10" t="s">
        <v>146</v>
      </c>
      <c r="H143" s="250">
        <v>0</v>
      </c>
      <c r="I143" s="250">
        <v>0</v>
      </c>
      <c r="J143" s="47" t="e">
        <f t="shared" si="2"/>
        <v>#DIV/0!</v>
      </c>
      <c r="K143" s="47" t="e">
        <f>J143</f>
        <v>#DIV/0!</v>
      </c>
      <c r="L143" s="462"/>
      <c r="M143" s="467"/>
      <c r="N143" s="496"/>
    </row>
    <row r="144" spans="1:14" ht="81.75" hidden="1" customHeight="1" x14ac:dyDescent="0.25">
      <c r="A144" s="498"/>
      <c r="B144" s="12" t="s">
        <v>206</v>
      </c>
      <c r="C144" s="456" t="s">
        <v>207</v>
      </c>
      <c r="D144" s="457" t="s">
        <v>137</v>
      </c>
      <c r="E144" s="8" t="s">
        <v>138</v>
      </c>
      <c r="F144" s="9" t="s">
        <v>258</v>
      </c>
      <c r="G144" s="10" t="s">
        <v>140</v>
      </c>
      <c r="H144" s="47">
        <v>0</v>
      </c>
      <c r="I144" s="47">
        <v>0</v>
      </c>
      <c r="J144" s="47" t="e">
        <f t="shared" si="2"/>
        <v>#DIV/0!</v>
      </c>
      <c r="K144" s="493" t="e">
        <f>(J144+J145+J146)/3</f>
        <v>#DIV/0!</v>
      </c>
      <c r="L144" s="462" t="e">
        <f>(K144+K147)/2</f>
        <v>#DIV/0!</v>
      </c>
      <c r="M144" s="467"/>
      <c r="N144" s="496"/>
    </row>
    <row r="145" spans="1:14" ht="81.75" hidden="1" customHeight="1" x14ac:dyDescent="0.25">
      <c r="A145" s="498"/>
      <c r="B145" s="239"/>
      <c r="C145" s="456"/>
      <c r="D145" s="457"/>
      <c r="E145" s="8" t="s">
        <v>138</v>
      </c>
      <c r="F145" s="9" t="s">
        <v>211</v>
      </c>
      <c r="G145" s="10" t="s">
        <v>140</v>
      </c>
      <c r="H145" s="47">
        <v>0</v>
      </c>
      <c r="I145" s="47">
        <v>0</v>
      </c>
      <c r="J145" s="47" t="e">
        <f t="shared" si="2"/>
        <v>#DIV/0!</v>
      </c>
      <c r="K145" s="493"/>
      <c r="L145" s="462"/>
      <c r="M145" s="467"/>
      <c r="N145" s="496"/>
    </row>
    <row r="146" spans="1:14" ht="81.75" hidden="1" customHeight="1" x14ac:dyDescent="0.25">
      <c r="A146" s="498"/>
      <c r="B146" s="239"/>
      <c r="C146" s="456"/>
      <c r="D146" s="457"/>
      <c r="E146" s="8" t="s">
        <v>138</v>
      </c>
      <c r="F146" s="9" t="s">
        <v>189</v>
      </c>
      <c r="G146" s="10" t="s">
        <v>140</v>
      </c>
      <c r="H146" s="47">
        <v>0</v>
      </c>
      <c r="I146" s="47">
        <v>0</v>
      </c>
      <c r="J146" s="47" t="e">
        <f t="shared" si="2"/>
        <v>#DIV/0!</v>
      </c>
      <c r="K146" s="493"/>
      <c r="L146" s="462"/>
      <c r="M146" s="467"/>
      <c r="N146" s="496"/>
    </row>
    <row r="147" spans="1:14" ht="31.5" hidden="1" customHeight="1" x14ac:dyDescent="0.25">
      <c r="A147" s="498"/>
      <c r="B147" s="240"/>
      <c r="C147" s="456"/>
      <c r="D147" s="457"/>
      <c r="E147" s="8" t="s">
        <v>144</v>
      </c>
      <c r="F147" s="3" t="s">
        <v>145</v>
      </c>
      <c r="G147" s="10" t="s">
        <v>146</v>
      </c>
      <c r="H147" s="250">
        <v>0</v>
      </c>
      <c r="I147" s="250">
        <v>0</v>
      </c>
      <c r="J147" s="47" t="e">
        <f t="shared" si="2"/>
        <v>#DIV/0!</v>
      </c>
      <c r="K147" s="47" t="e">
        <f>J147</f>
        <v>#DIV/0!</v>
      </c>
      <c r="L147" s="462"/>
      <c r="M147" s="467"/>
      <c r="N147" s="496"/>
    </row>
    <row r="148" spans="1:14" ht="81.75" customHeight="1" x14ac:dyDescent="0.25">
      <c r="A148" s="498"/>
      <c r="B148" s="12" t="s">
        <v>208</v>
      </c>
      <c r="C148" s="456" t="s">
        <v>209</v>
      </c>
      <c r="D148" s="457" t="s">
        <v>137</v>
      </c>
      <c r="E148" s="8" t="s">
        <v>138</v>
      </c>
      <c r="F148" s="9" t="s">
        <v>210</v>
      </c>
      <c r="G148" s="10" t="s">
        <v>140</v>
      </c>
      <c r="H148" s="47">
        <v>100</v>
      </c>
      <c r="I148" s="47">
        <v>100</v>
      </c>
      <c r="J148" s="47">
        <f>IF(I148/H148*100&gt;100,100,I148/H148*100)</f>
        <v>100</v>
      </c>
      <c r="K148" s="493">
        <f>(J148+J149+J150)/3</f>
        <v>98.009999999999991</v>
      </c>
      <c r="L148" s="462">
        <f>(K148+K151)/2</f>
        <v>94.181915930965175</v>
      </c>
      <c r="M148" s="467"/>
      <c r="N148" s="496"/>
    </row>
    <row r="149" spans="1:14" ht="81.75" customHeight="1" x14ac:dyDescent="0.25">
      <c r="A149" s="498"/>
      <c r="B149" s="239"/>
      <c r="C149" s="456"/>
      <c r="D149" s="457"/>
      <c r="E149" s="8" t="s">
        <v>138</v>
      </c>
      <c r="F149" s="9" t="s">
        <v>211</v>
      </c>
      <c r="G149" s="10" t="s">
        <v>140</v>
      </c>
      <c r="H149" s="47">
        <v>100</v>
      </c>
      <c r="I149" s="47">
        <v>94.03</v>
      </c>
      <c r="J149" s="47">
        <f>IF(I149/H149*100&gt;100,100,I149/H149*100)</f>
        <v>94.03</v>
      </c>
      <c r="K149" s="493"/>
      <c r="L149" s="462"/>
      <c r="M149" s="467"/>
      <c r="N149" s="496"/>
    </row>
    <row r="150" spans="1:14" ht="81.75" customHeight="1" x14ac:dyDescent="0.25">
      <c r="A150" s="498"/>
      <c r="B150" s="239"/>
      <c r="C150" s="456"/>
      <c r="D150" s="457"/>
      <c r="E150" s="8" t="s">
        <v>138</v>
      </c>
      <c r="F150" s="9" t="s">
        <v>212</v>
      </c>
      <c r="G150" s="10" t="s">
        <v>140</v>
      </c>
      <c r="H150" s="47">
        <v>18</v>
      </c>
      <c r="I150" s="47">
        <v>69.23</v>
      </c>
      <c r="J150" s="47">
        <f>IF(I150/H150*100&gt;100,100,I150/H150*100)</f>
        <v>100</v>
      </c>
      <c r="K150" s="493"/>
      <c r="L150" s="462"/>
      <c r="M150" s="467"/>
      <c r="N150" s="496"/>
    </row>
    <row r="151" spans="1:14" ht="81.75" customHeight="1" x14ac:dyDescent="0.25">
      <c r="A151" s="498"/>
      <c r="B151" s="240"/>
      <c r="C151" s="456"/>
      <c r="D151" s="457"/>
      <c r="E151" s="8" t="s">
        <v>144</v>
      </c>
      <c r="F151" s="3" t="s">
        <v>213</v>
      </c>
      <c r="G151" s="10" t="s">
        <v>214</v>
      </c>
      <c r="H151" s="250">
        <v>31647.8</v>
      </c>
      <c r="I151" s="250">
        <v>28595</v>
      </c>
      <c r="J151" s="47">
        <f t="shared" si="2"/>
        <v>90.353831861930374</v>
      </c>
      <c r="K151" s="47">
        <f>J151</f>
        <v>90.353831861930374</v>
      </c>
      <c r="L151" s="462"/>
      <c r="M151" s="467"/>
      <c r="N151" s="496"/>
    </row>
    <row r="152" spans="1:14" ht="81.75" customHeight="1" x14ac:dyDescent="0.25">
      <c r="A152" s="498"/>
      <c r="B152" s="12" t="s">
        <v>215</v>
      </c>
      <c r="C152" s="456" t="s">
        <v>216</v>
      </c>
      <c r="D152" s="457" t="s">
        <v>137</v>
      </c>
      <c r="E152" s="8" t="s">
        <v>138</v>
      </c>
      <c r="F152" s="9" t="s">
        <v>210</v>
      </c>
      <c r="G152" s="10" t="s">
        <v>140</v>
      </c>
      <c r="H152" s="47">
        <v>48.836436170212764</v>
      </c>
      <c r="I152" s="47">
        <v>48.45</v>
      </c>
      <c r="J152" s="47">
        <f>IF(I152/H152*100&gt;100,100,I152/H152*100)</f>
        <v>99.208713410483327</v>
      </c>
      <c r="K152" s="493">
        <f>(J152+J153+J154)/3</f>
        <v>95.569571136827776</v>
      </c>
      <c r="L152" s="462">
        <f>(K152+K155)/2</f>
        <v>93.029428714435042</v>
      </c>
      <c r="M152" s="467"/>
      <c r="N152" s="496"/>
    </row>
    <row r="153" spans="1:14" ht="81.75" customHeight="1" x14ac:dyDescent="0.25">
      <c r="A153" s="498"/>
      <c r="B153" s="239"/>
      <c r="C153" s="456"/>
      <c r="D153" s="457"/>
      <c r="E153" s="8" t="s">
        <v>138</v>
      </c>
      <c r="F153" s="9" t="s">
        <v>211</v>
      </c>
      <c r="G153" s="10" t="s">
        <v>140</v>
      </c>
      <c r="H153" s="47">
        <v>100</v>
      </c>
      <c r="I153" s="47">
        <v>87.5</v>
      </c>
      <c r="J153" s="47">
        <f>IF(I153/H153*100&gt;100,100,I153/H153*100)</f>
        <v>87.5</v>
      </c>
      <c r="K153" s="493"/>
      <c r="L153" s="462"/>
      <c r="M153" s="467"/>
      <c r="N153" s="496"/>
    </row>
    <row r="154" spans="1:14" ht="81.75" customHeight="1" x14ac:dyDescent="0.25">
      <c r="A154" s="498"/>
      <c r="B154" s="239"/>
      <c r="C154" s="456"/>
      <c r="D154" s="457"/>
      <c r="E154" s="8" t="s">
        <v>138</v>
      </c>
      <c r="F154" s="9" t="s">
        <v>212</v>
      </c>
      <c r="G154" s="10" t="s">
        <v>140</v>
      </c>
      <c r="H154" s="47">
        <v>20</v>
      </c>
      <c r="I154" s="47">
        <v>33.96</v>
      </c>
      <c r="J154" s="47">
        <f>IF(I154/H154*100&gt;100,100,I154/H154*100)</f>
        <v>100</v>
      </c>
      <c r="K154" s="493"/>
      <c r="L154" s="462"/>
      <c r="M154" s="467"/>
      <c r="N154" s="496"/>
    </row>
    <row r="155" spans="1:14" ht="81.75" customHeight="1" x14ac:dyDescent="0.25">
      <c r="A155" s="498"/>
      <c r="B155" s="240"/>
      <c r="C155" s="456"/>
      <c r="D155" s="457"/>
      <c r="E155" s="8" t="s">
        <v>144</v>
      </c>
      <c r="F155" s="3" t="s">
        <v>213</v>
      </c>
      <c r="G155" s="10" t="s">
        <v>214</v>
      </c>
      <c r="H155" s="250">
        <v>13599.4</v>
      </c>
      <c r="I155" s="250">
        <v>12306</v>
      </c>
      <c r="J155" s="47">
        <f t="shared" si="2"/>
        <v>90.489286292042308</v>
      </c>
      <c r="K155" s="47">
        <f>J155</f>
        <v>90.489286292042308</v>
      </c>
      <c r="L155" s="462"/>
      <c r="M155" s="467"/>
      <c r="N155" s="496"/>
    </row>
    <row r="156" spans="1:14" ht="81.75" hidden="1" customHeight="1" x14ac:dyDescent="0.25">
      <c r="A156" s="498"/>
      <c r="B156" s="12" t="s">
        <v>217</v>
      </c>
      <c r="C156" s="456" t="s">
        <v>218</v>
      </c>
      <c r="D156" s="457" t="s">
        <v>137</v>
      </c>
      <c r="E156" s="8" t="s">
        <v>138</v>
      </c>
      <c r="F156" s="9" t="s">
        <v>210</v>
      </c>
      <c r="G156" s="10" t="s">
        <v>140</v>
      </c>
      <c r="H156" s="47">
        <v>0</v>
      </c>
      <c r="I156" s="47">
        <v>0</v>
      </c>
      <c r="J156" s="47" t="e">
        <f t="shared" si="2"/>
        <v>#DIV/0!</v>
      </c>
      <c r="K156" s="493" t="e">
        <f>(J156+J157+J158)/3</f>
        <v>#DIV/0!</v>
      </c>
      <c r="L156" s="462" t="e">
        <f>(K156+K159)/2</f>
        <v>#DIV/0!</v>
      </c>
      <c r="M156" s="467"/>
      <c r="N156" s="496"/>
    </row>
    <row r="157" spans="1:14" ht="81.75" hidden="1" customHeight="1" x14ac:dyDescent="0.25">
      <c r="A157" s="498"/>
      <c r="B157" s="239"/>
      <c r="C157" s="456"/>
      <c r="D157" s="457"/>
      <c r="E157" s="8" t="s">
        <v>138</v>
      </c>
      <c r="F157" s="9" t="s">
        <v>211</v>
      </c>
      <c r="G157" s="10" t="s">
        <v>140</v>
      </c>
      <c r="H157" s="47">
        <v>0</v>
      </c>
      <c r="I157" s="47">
        <v>0</v>
      </c>
      <c r="J157" s="47" t="e">
        <f t="shared" si="2"/>
        <v>#DIV/0!</v>
      </c>
      <c r="K157" s="493"/>
      <c r="L157" s="462"/>
      <c r="M157" s="467"/>
      <c r="N157" s="496"/>
    </row>
    <row r="158" spans="1:14" ht="81.75" hidden="1" customHeight="1" x14ac:dyDescent="0.25">
      <c r="A158" s="498"/>
      <c r="B158" s="239"/>
      <c r="C158" s="456"/>
      <c r="D158" s="457"/>
      <c r="E158" s="8" t="s">
        <v>138</v>
      </c>
      <c r="F158" s="9" t="s">
        <v>212</v>
      </c>
      <c r="G158" s="10" t="s">
        <v>140</v>
      </c>
      <c r="H158" s="47">
        <v>0</v>
      </c>
      <c r="I158" s="47">
        <v>0</v>
      </c>
      <c r="J158" s="47" t="e">
        <f t="shared" si="2"/>
        <v>#DIV/0!</v>
      </c>
      <c r="K158" s="493"/>
      <c r="L158" s="462"/>
      <c r="M158" s="467"/>
      <c r="N158" s="496"/>
    </row>
    <row r="159" spans="1:14" ht="81.75" hidden="1" customHeight="1" x14ac:dyDescent="0.25">
      <c r="A159" s="498"/>
      <c r="B159" s="240"/>
      <c r="C159" s="456"/>
      <c r="D159" s="457"/>
      <c r="E159" s="8" t="s">
        <v>144</v>
      </c>
      <c r="F159" s="3" t="s">
        <v>213</v>
      </c>
      <c r="G159" s="10" t="s">
        <v>214</v>
      </c>
      <c r="H159" s="250">
        <v>0</v>
      </c>
      <c r="I159" s="250">
        <v>0</v>
      </c>
      <c r="J159" s="47" t="e">
        <f t="shared" si="2"/>
        <v>#DIV/0!</v>
      </c>
      <c r="K159" s="47" t="e">
        <f>J159</f>
        <v>#DIV/0!</v>
      </c>
      <c r="L159" s="462"/>
      <c r="M159" s="467"/>
      <c r="N159" s="496"/>
    </row>
    <row r="160" spans="1:14" ht="81.75" hidden="1" customHeight="1" x14ac:dyDescent="0.25">
      <c r="A160" s="498"/>
      <c r="B160" s="12">
        <v>0</v>
      </c>
      <c r="C160" s="456" t="s">
        <v>219</v>
      </c>
      <c r="D160" s="457" t="s">
        <v>137</v>
      </c>
      <c r="E160" s="8" t="s">
        <v>138</v>
      </c>
      <c r="F160" s="9" t="s">
        <v>210</v>
      </c>
      <c r="G160" s="10" t="s">
        <v>140</v>
      </c>
      <c r="H160" s="47">
        <v>0</v>
      </c>
      <c r="I160" s="47">
        <v>0</v>
      </c>
      <c r="J160" s="47" t="e">
        <f t="shared" si="2"/>
        <v>#DIV/0!</v>
      </c>
      <c r="K160" s="493" t="e">
        <f>(J160+J161+J162)/3</f>
        <v>#DIV/0!</v>
      </c>
      <c r="L160" s="462" t="e">
        <f>(K160+K163)/2</f>
        <v>#DIV/0!</v>
      </c>
      <c r="M160" s="467"/>
      <c r="N160" s="496"/>
    </row>
    <row r="161" spans="1:14" ht="81.75" hidden="1" customHeight="1" x14ac:dyDescent="0.25">
      <c r="A161" s="498"/>
      <c r="B161" s="239"/>
      <c r="C161" s="456"/>
      <c r="D161" s="457"/>
      <c r="E161" s="8" t="s">
        <v>138</v>
      </c>
      <c r="F161" s="9" t="s">
        <v>211</v>
      </c>
      <c r="G161" s="10" t="s">
        <v>140</v>
      </c>
      <c r="H161" s="47">
        <v>0</v>
      </c>
      <c r="I161" s="47">
        <v>0</v>
      </c>
      <c r="J161" s="47" t="e">
        <f t="shared" si="2"/>
        <v>#DIV/0!</v>
      </c>
      <c r="K161" s="493"/>
      <c r="L161" s="462"/>
      <c r="M161" s="467"/>
      <c r="N161" s="496"/>
    </row>
    <row r="162" spans="1:14" ht="81.75" hidden="1" customHeight="1" x14ac:dyDescent="0.25">
      <c r="A162" s="498"/>
      <c r="B162" s="239"/>
      <c r="C162" s="456"/>
      <c r="D162" s="457"/>
      <c r="E162" s="8" t="s">
        <v>138</v>
      </c>
      <c r="F162" s="9" t="s">
        <v>212</v>
      </c>
      <c r="G162" s="10" t="s">
        <v>140</v>
      </c>
      <c r="H162" s="47">
        <v>0</v>
      </c>
      <c r="I162" s="47">
        <v>0</v>
      </c>
      <c r="J162" s="47" t="e">
        <f t="shared" si="2"/>
        <v>#DIV/0!</v>
      </c>
      <c r="K162" s="493"/>
      <c r="L162" s="462"/>
      <c r="M162" s="467"/>
      <c r="N162" s="496"/>
    </row>
    <row r="163" spans="1:14" ht="81.75" hidden="1" customHeight="1" x14ac:dyDescent="0.25">
      <c r="A163" s="498"/>
      <c r="B163" s="240"/>
      <c r="C163" s="456"/>
      <c r="D163" s="457"/>
      <c r="E163" s="8" t="s">
        <v>144</v>
      </c>
      <c r="F163" s="3" t="s">
        <v>213</v>
      </c>
      <c r="G163" s="10" t="s">
        <v>214</v>
      </c>
      <c r="H163" s="250">
        <v>0</v>
      </c>
      <c r="I163" s="250">
        <v>0</v>
      </c>
      <c r="J163" s="47" t="e">
        <f t="shared" si="2"/>
        <v>#DIV/0!</v>
      </c>
      <c r="K163" s="47" t="e">
        <f>J163</f>
        <v>#DIV/0!</v>
      </c>
      <c r="L163" s="462"/>
      <c r="M163" s="467"/>
      <c r="N163" s="496"/>
    </row>
    <row r="164" spans="1:14" ht="81.75" hidden="1" customHeight="1" x14ac:dyDescent="0.25">
      <c r="A164" s="498"/>
      <c r="B164" s="12" t="s">
        <v>220</v>
      </c>
      <c r="C164" s="456" t="s">
        <v>221</v>
      </c>
      <c r="D164" s="457" t="s">
        <v>137</v>
      </c>
      <c r="E164" s="8" t="s">
        <v>138</v>
      </c>
      <c r="F164" s="9" t="s">
        <v>210</v>
      </c>
      <c r="G164" s="10" t="s">
        <v>140</v>
      </c>
      <c r="H164" s="47">
        <v>0</v>
      </c>
      <c r="I164" s="47">
        <v>0</v>
      </c>
      <c r="J164" s="47" t="e">
        <f t="shared" si="2"/>
        <v>#DIV/0!</v>
      </c>
      <c r="K164" s="493" t="e">
        <f>(J164+J165+J166)/2</f>
        <v>#DIV/0!</v>
      </c>
      <c r="L164" s="462" t="e">
        <f>(K164+K167)/2</f>
        <v>#DIV/0!</v>
      </c>
      <c r="M164" s="467"/>
      <c r="N164" s="496"/>
    </row>
    <row r="165" spans="1:14" ht="81.75" hidden="1" customHeight="1" x14ac:dyDescent="0.25">
      <c r="A165" s="498"/>
      <c r="B165" s="239"/>
      <c r="C165" s="456"/>
      <c r="D165" s="457"/>
      <c r="E165" s="8" t="s">
        <v>138</v>
      </c>
      <c r="F165" s="9" t="s">
        <v>211</v>
      </c>
      <c r="G165" s="10" t="s">
        <v>140</v>
      </c>
      <c r="H165" s="47">
        <v>0</v>
      </c>
      <c r="I165" s="47">
        <v>0</v>
      </c>
      <c r="J165" s="47" t="e">
        <f t="shared" si="2"/>
        <v>#DIV/0!</v>
      </c>
      <c r="K165" s="493"/>
      <c r="L165" s="462"/>
      <c r="M165" s="467"/>
      <c r="N165" s="496"/>
    </row>
    <row r="166" spans="1:14" ht="81.75" hidden="1" customHeight="1" x14ac:dyDescent="0.25">
      <c r="A166" s="498"/>
      <c r="B166" s="239"/>
      <c r="C166" s="456"/>
      <c r="D166" s="457"/>
      <c r="E166" s="8" t="s">
        <v>138</v>
      </c>
      <c r="F166" s="9" t="s">
        <v>212</v>
      </c>
      <c r="G166" s="10" t="s">
        <v>140</v>
      </c>
      <c r="H166" s="47">
        <v>0</v>
      </c>
      <c r="I166" s="47">
        <v>0</v>
      </c>
      <c r="J166" s="47">
        <v>0</v>
      </c>
      <c r="K166" s="493"/>
      <c r="L166" s="462"/>
      <c r="M166" s="467"/>
      <c r="N166" s="496"/>
    </row>
    <row r="167" spans="1:14" ht="81.75" hidden="1" customHeight="1" x14ac:dyDescent="0.25">
      <c r="A167" s="498"/>
      <c r="B167" s="240"/>
      <c r="C167" s="456"/>
      <c r="D167" s="457"/>
      <c r="E167" s="8" t="s">
        <v>144</v>
      </c>
      <c r="F167" s="3" t="s">
        <v>213</v>
      </c>
      <c r="G167" s="10" t="s">
        <v>214</v>
      </c>
      <c r="H167" s="250">
        <v>0</v>
      </c>
      <c r="I167" s="250">
        <v>0</v>
      </c>
      <c r="J167" s="47" t="e">
        <f t="shared" si="2"/>
        <v>#DIV/0!</v>
      </c>
      <c r="K167" s="47" t="e">
        <f>J167</f>
        <v>#DIV/0!</v>
      </c>
      <c r="L167" s="462"/>
      <c r="M167" s="467"/>
      <c r="N167" s="496"/>
    </row>
    <row r="168" spans="1:14" ht="81.75" hidden="1" customHeight="1" x14ac:dyDescent="0.25">
      <c r="A168" s="498"/>
      <c r="B168" s="12" t="s">
        <v>222</v>
      </c>
      <c r="C168" s="456" t="s">
        <v>223</v>
      </c>
      <c r="D168" s="457" t="s">
        <v>137</v>
      </c>
      <c r="E168" s="8" t="s">
        <v>138</v>
      </c>
      <c r="F168" s="9" t="s">
        <v>210</v>
      </c>
      <c r="G168" s="10" t="s">
        <v>140</v>
      </c>
      <c r="H168" s="47">
        <v>0</v>
      </c>
      <c r="I168" s="47">
        <v>0</v>
      </c>
      <c r="J168" s="47" t="e">
        <f t="shared" si="2"/>
        <v>#DIV/0!</v>
      </c>
      <c r="K168" s="493" t="e">
        <f>(J168+J169+J170)/2</f>
        <v>#DIV/0!</v>
      </c>
      <c r="L168" s="462" t="e">
        <f>(K168+K171)/2</f>
        <v>#DIV/0!</v>
      </c>
      <c r="M168" s="467"/>
      <c r="N168" s="496"/>
    </row>
    <row r="169" spans="1:14" ht="81.75" hidden="1" customHeight="1" x14ac:dyDescent="0.25">
      <c r="A169" s="498"/>
      <c r="B169" s="239"/>
      <c r="C169" s="456"/>
      <c r="D169" s="457"/>
      <c r="E169" s="8" t="s">
        <v>138</v>
      </c>
      <c r="F169" s="9" t="s">
        <v>211</v>
      </c>
      <c r="G169" s="10" t="s">
        <v>140</v>
      </c>
      <c r="H169" s="47">
        <v>0</v>
      </c>
      <c r="I169" s="47">
        <v>0</v>
      </c>
      <c r="J169" s="47" t="e">
        <f t="shared" si="2"/>
        <v>#DIV/0!</v>
      </c>
      <c r="K169" s="493"/>
      <c r="L169" s="462"/>
      <c r="M169" s="467"/>
      <c r="N169" s="496"/>
    </row>
    <row r="170" spans="1:14" ht="81.75" hidden="1" customHeight="1" x14ac:dyDescent="0.25">
      <c r="A170" s="498"/>
      <c r="B170" s="239"/>
      <c r="C170" s="456"/>
      <c r="D170" s="457"/>
      <c r="E170" s="8" t="s">
        <v>138</v>
      </c>
      <c r="F170" s="9" t="s">
        <v>212</v>
      </c>
      <c r="G170" s="10" t="s">
        <v>140</v>
      </c>
      <c r="H170" s="47">
        <v>0</v>
      </c>
      <c r="I170" s="47">
        <v>0</v>
      </c>
      <c r="J170" s="47">
        <v>0</v>
      </c>
      <c r="K170" s="493"/>
      <c r="L170" s="462"/>
      <c r="M170" s="467"/>
      <c r="N170" s="496"/>
    </row>
    <row r="171" spans="1:14" ht="81.75" hidden="1" customHeight="1" x14ac:dyDescent="0.25">
      <c r="A171" s="498"/>
      <c r="B171" s="240"/>
      <c r="C171" s="456"/>
      <c r="D171" s="457"/>
      <c r="E171" s="8" t="s">
        <v>144</v>
      </c>
      <c r="F171" s="3" t="s">
        <v>213</v>
      </c>
      <c r="G171" s="10" t="s">
        <v>214</v>
      </c>
      <c r="H171" s="250">
        <v>0</v>
      </c>
      <c r="I171" s="250">
        <v>0</v>
      </c>
      <c r="J171" s="47" t="e">
        <f t="shared" si="2"/>
        <v>#DIV/0!</v>
      </c>
      <c r="K171" s="47" t="e">
        <f>J171</f>
        <v>#DIV/0!</v>
      </c>
      <c r="L171" s="462"/>
      <c r="M171" s="467"/>
      <c r="N171" s="496"/>
    </row>
    <row r="172" spans="1:14" ht="81.75" hidden="1" customHeight="1" x14ac:dyDescent="0.25">
      <c r="A172" s="498"/>
      <c r="B172" s="12">
        <v>0</v>
      </c>
      <c r="C172" s="456" t="s">
        <v>224</v>
      </c>
      <c r="D172" s="457" t="s">
        <v>137</v>
      </c>
      <c r="E172" s="8" t="s">
        <v>138</v>
      </c>
      <c r="F172" s="9" t="s">
        <v>210</v>
      </c>
      <c r="G172" s="10" t="s">
        <v>140</v>
      </c>
      <c r="H172" s="47">
        <v>0</v>
      </c>
      <c r="I172" s="47">
        <v>0</v>
      </c>
      <c r="J172" s="47" t="e">
        <f t="shared" si="2"/>
        <v>#DIV/0!</v>
      </c>
      <c r="K172" s="493" t="e">
        <f>(J172+J173+J174)/3</f>
        <v>#DIV/0!</v>
      </c>
      <c r="L172" s="462" t="e">
        <f>(K172+K175)/2</f>
        <v>#DIV/0!</v>
      </c>
      <c r="M172" s="467"/>
      <c r="N172" s="496"/>
    </row>
    <row r="173" spans="1:14" ht="81.75" hidden="1" customHeight="1" x14ac:dyDescent="0.25">
      <c r="A173" s="498"/>
      <c r="B173" s="239"/>
      <c r="C173" s="456"/>
      <c r="D173" s="457"/>
      <c r="E173" s="8" t="s">
        <v>138</v>
      </c>
      <c r="F173" s="9" t="s">
        <v>211</v>
      </c>
      <c r="G173" s="10" t="s">
        <v>140</v>
      </c>
      <c r="H173" s="47">
        <v>0</v>
      </c>
      <c r="I173" s="47">
        <v>0</v>
      </c>
      <c r="J173" s="47" t="e">
        <f t="shared" si="2"/>
        <v>#DIV/0!</v>
      </c>
      <c r="K173" s="493"/>
      <c r="L173" s="462"/>
      <c r="M173" s="467"/>
      <c r="N173" s="496"/>
    </row>
    <row r="174" spans="1:14" ht="81.75" hidden="1" customHeight="1" x14ac:dyDescent="0.25">
      <c r="A174" s="498"/>
      <c r="B174" s="239"/>
      <c r="C174" s="456"/>
      <c r="D174" s="457"/>
      <c r="E174" s="8" t="s">
        <v>138</v>
      </c>
      <c r="F174" s="9" t="s">
        <v>212</v>
      </c>
      <c r="G174" s="10" t="s">
        <v>140</v>
      </c>
      <c r="H174" s="47">
        <v>0</v>
      </c>
      <c r="I174" s="47">
        <v>0</v>
      </c>
      <c r="J174" s="47" t="e">
        <f t="shared" si="2"/>
        <v>#DIV/0!</v>
      </c>
      <c r="K174" s="493"/>
      <c r="L174" s="462"/>
      <c r="M174" s="467"/>
      <c r="N174" s="496"/>
    </row>
    <row r="175" spans="1:14" ht="81.75" hidden="1" customHeight="1" x14ac:dyDescent="0.25">
      <c r="A175" s="498"/>
      <c r="B175" s="240"/>
      <c r="C175" s="456"/>
      <c r="D175" s="457"/>
      <c r="E175" s="8" t="s">
        <v>144</v>
      </c>
      <c r="F175" s="3" t="s">
        <v>213</v>
      </c>
      <c r="G175" s="10" t="s">
        <v>214</v>
      </c>
      <c r="H175" s="250">
        <v>0</v>
      </c>
      <c r="I175" s="250">
        <v>0</v>
      </c>
      <c r="J175" s="47" t="e">
        <f t="shared" si="2"/>
        <v>#DIV/0!</v>
      </c>
      <c r="K175" s="47" t="e">
        <f>J175</f>
        <v>#DIV/0!</v>
      </c>
      <c r="L175" s="462"/>
      <c r="M175" s="467"/>
      <c r="N175" s="496"/>
    </row>
    <row r="176" spans="1:14" ht="81.75" hidden="1" customHeight="1" x14ac:dyDescent="0.25">
      <c r="A176" s="498"/>
      <c r="B176" s="12" t="s">
        <v>225</v>
      </c>
      <c r="C176" s="456" t="s">
        <v>226</v>
      </c>
      <c r="D176" s="457" t="s">
        <v>137</v>
      </c>
      <c r="E176" s="8" t="s">
        <v>138</v>
      </c>
      <c r="F176" s="9" t="s">
        <v>210</v>
      </c>
      <c r="G176" s="10" t="s">
        <v>140</v>
      </c>
      <c r="H176" s="47">
        <v>0</v>
      </c>
      <c r="I176" s="47">
        <v>0</v>
      </c>
      <c r="J176" s="47" t="e">
        <f t="shared" si="2"/>
        <v>#DIV/0!</v>
      </c>
      <c r="K176" s="493" t="e">
        <f>(J176+J177+J178)/3</f>
        <v>#DIV/0!</v>
      </c>
      <c r="L176" s="462" t="e">
        <f>(K176+K179)/2</f>
        <v>#DIV/0!</v>
      </c>
      <c r="M176" s="467"/>
      <c r="N176" s="496"/>
    </row>
    <row r="177" spans="1:14" ht="81.75" hidden="1" customHeight="1" x14ac:dyDescent="0.25">
      <c r="A177" s="498"/>
      <c r="B177" s="239"/>
      <c r="C177" s="456"/>
      <c r="D177" s="457"/>
      <c r="E177" s="8" t="s">
        <v>138</v>
      </c>
      <c r="F177" s="9" t="s">
        <v>211</v>
      </c>
      <c r="G177" s="10" t="s">
        <v>140</v>
      </c>
      <c r="H177" s="47">
        <v>0</v>
      </c>
      <c r="I177" s="47">
        <v>0</v>
      </c>
      <c r="J177" s="47" t="e">
        <f t="shared" si="2"/>
        <v>#DIV/0!</v>
      </c>
      <c r="K177" s="493"/>
      <c r="L177" s="462"/>
      <c r="M177" s="467"/>
      <c r="N177" s="496"/>
    </row>
    <row r="178" spans="1:14" ht="81.75" hidden="1" customHeight="1" x14ac:dyDescent="0.25">
      <c r="A178" s="498"/>
      <c r="B178" s="239"/>
      <c r="C178" s="456"/>
      <c r="D178" s="457"/>
      <c r="E178" s="8" t="s">
        <v>138</v>
      </c>
      <c r="F178" s="9" t="s">
        <v>212</v>
      </c>
      <c r="G178" s="10" t="s">
        <v>140</v>
      </c>
      <c r="H178" s="47">
        <v>0</v>
      </c>
      <c r="I178" s="47">
        <v>0</v>
      </c>
      <c r="J178" s="47" t="e">
        <f t="shared" si="2"/>
        <v>#DIV/0!</v>
      </c>
      <c r="K178" s="493"/>
      <c r="L178" s="462"/>
      <c r="M178" s="467"/>
      <c r="N178" s="496"/>
    </row>
    <row r="179" spans="1:14" ht="81.75" hidden="1" customHeight="1" x14ac:dyDescent="0.25">
      <c r="A179" s="498"/>
      <c r="B179" s="240"/>
      <c r="C179" s="456"/>
      <c r="D179" s="457"/>
      <c r="E179" s="8" t="s">
        <v>144</v>
      </c>
      <c r="F179" s="3" t="s">
        <v>213</v>
      </c>
      <c r="G179" s="10" t="s">
        <v>214</v>
      </c>
      <c r="H179" s="250">
        <v>0</v>
      </c>
      <c r="I179" s="250">
        <v>0</v>
      </c>
      <c r="J179" s="47" t="e">
        <f t="shared" si="2"/>
        <v>#DIV/0!</v>
      </c>
      <c r="K179" s="47" t="e">
        <f>J179</f>
        <v>#DIV/0!</v>
      </c>
      <c r="L179" s="462"/>
      <c r="M179" s="467"/>
      <c r="N179" s="496"/>
    </row>
    <row r="180" spans="1:14" ht="81.75" hidden="1" customHeight="1" x14ac:dyDescent="0.25">
      <c r="A180" s="498"/>
      <c r="B180" s="12">
        <v>0</v>
      </c>
      <c r="C180" s="456" t="s">
        <v>227</v>
      </c>
      <c r="D180" s="457" t="s">
        <v>137</v>
      </c>
      <c r="E180" s="8" t="s">
        <v>138</v>
      </c>
      <c r="F180" s="9" t="s">
        <v>210</v>
      </c>
      <c r="G180" s="10" t="s">
        <v>140</v>
      </c>
      <c r="H180" s="47">
        <v>0</v>
      </c>
      <c r="I180" s="47">
        <v>0</v>
      </c>
      <c r="J180" s="47" t="e">
        <f t="shared" si="2"/>
        <v>#DIV/0!</v>
      </c>
      <c r="K180" s="493" t="e">
        <f>(J180+J181+J182)/3</f>
        <v>#DIV/0!</v>
      </c>
      <c r="L180" s="27"/>
      <c r="M180" s="467"/>
      <c r="N180" s="496"/>
    </row>
    <row r="181" spans="1:14" ht="81.75" hidden="1" customHeight="1" x14ac:dyDescent="0.25">
      <c r="A181" s="498"/>
      <c r="B181" s="239"/>
      <c r="C181" s="456"/>
      <c r="D181" s="457"/>
      <c r="E181" s="8" t="s">
        <v>138</v>
      </c>
      <c r="F181" s="9" t="s">
        <v>211</v>
      </c>
      <c r="G181" s="10" t="s">
        <v>140</v>
      </c>
      <c r="H181" s="47">
        <v>0</v>
      </c>
      <c r="I181" s="47">
        <v>0</v>
      </c>
      <c r="J181" s="47" t="e">
        <f t="shared" si="2"/>
        <v>#DIV/0!</v>
      </c>
      <c r="K181" s="493"/>
      <c r="L181" s="27"/>
      <c r="M181" s="467"/>
      <c r="N181" s="496"/>
    </row>
    <row r="182" spans="1:14" ht="81.75" hidden="1" customHeight="1" x14ac:dyDescent="0.25">
      <c r="A182" s="498"/>
      <c r="B182" s="239"/>
      <c r="C182" s="456"/>
      <c r="D182" s="457"/>
      <c r="E182" s="8" t="s">
        <v>138</v>
      </c>
      <c r="F182" s="9" t="s">
        <v>212</v>
      </c>
      <c r="G182" s="10" t="s">
        <v>140</v>
      </c>
      <c r="H182" s="47">
        <v>0</v>
      </c>
      <c r="I182" s="47">
        <v>0</v>
      </c>
      <c r="J182" s="47" t="e">
        <f t="shared" si="2"/>
        <v>#DIV/0!</v>
      </c>
      <c r="K182" s="493"/>
      <c r="L182" s="27"/>
      <c r="M182" s="467"/>
      <c r="N182" s="496"/>
    </row>
    <row r="183" spans="1:14" ht="81.75" hidden="1" customHeight="1" x14ac:dyDescent="0.25">
      <c r="A183" s="498"/>
      <c r="B183" s="240"/>
      <c r="C183" s="456"/>
      <c r="D183" s="457"/>
      <c r="E183" s="8" t="s">
        <v>144</v>
      </c>
      <c r="F183" s="3" t="s">
        <v>213</v>
      </c>
      <c r="G183" s="10" t="s">
        <v>214</v>
      </c>
      <c r="H183" s="250">
        <v>0</v>
      </c>
      <c r="I183" s="250">
        <v>0</v>
      </c>
      <c r="J183" s="47" t="e">
        <f t="shared" si="2"/>
        <v>#DIV/0!</v>
      </c>
      <c r="K183" s="47" t="e">
        <f>J183</f>
        <v>#DIV/0!</v>
      </c>
      <c r="L183" s="245" t="e">
        <f>(K180+K183)/2</f>
        <v>#DIV/0!</v>
      </c>
      <c r="M183" s="467"/>
      <c r="N183" s="496"/>
    </row>
    <row r="184" spans="1:14" ht="81.75" hidden="1" customHeight="1" x14ac:dyDescent="0.25">
      <c r="A184" s="498"/>
      <c r="B184" s="12" t="s">
        <v>228</v>
      </c>
      <c r="C184" s="456" t="s">
        <v>229</v>
      </c>
      <c r="D184" s="457" t="s">
        <v>137</v>
      </c>
      <c r="E184" s="8" t="s">
        <v>138</v>
      </c>
      <c r="F184" s="9" t="s">
        <v>210</v>
      </c>
      <c r="G184" s="10" t="s">
        <v>140</v>
      </c>
      <c r="H184" s="47">
        <v>0</v>
      </c>
      <c r="I184" s="47">
        <v>0</v>
      </c>
      <c r="J184" s="47" t="e">
        <f t="shared" si="2"/>
        <v>#DIV/0!</v>
      </c>
      <c r="K184" s="493" t="e">
        <f>(J184+J185+J186)/3</f>
        <v>#DIV/0!</v>
      </c>
      <c r="L184" s="462" t="e">
        <f>(K184+K187)/2</f>
        <v>#DIV/0!</v>
      </c>
      <c r="M184" s="467"/>
      <c r="N184" s="496"/>
    </row>
    <row r="185" spans="1:14" ht="81.75" hidden="1" customHeight="1" x14ac:dyDescent="0.25">
      <c r="A185" s="498"/>
      <c r="B185" s="239"/>
      <c r="C185" s="456"/>
      <c r="D185" s="457"/>
      <c r="E185" s="8" t="s">
        <v>138</v>
      </c>
      <c r="F185" s="9" t="s">
        <v>211</v>
      </c>
      <c r="G185" s="10" t="s">
        <v>140</v>
      </c>
      <c r="H185" s="47">
        <v>0</v>
      </c>
      <c r="I185" s="47">
        <v>0</v>
      </c>
      <c r="J185" s="47" t="e">
        <f t="shared" si="2"/>
        <v>#DIV/0!</v>
      </c>
      <c r="K185" s="493"/>
      <c r="L185" s="462"/>
      <c r="M185" s="467"/>
      <c r="N185" s="496"/>
    </row>
    <row r="186" spans="1:14" ht="81.75" hidden="1" customHeight="1" x14ac:dyDescent="0.25">
      <c r="A186" s="498"/>
      <c r="B186" s="239"/>
      <c r="C186" s="456"/>
      <c r="D186" s="457"/>
      <c r="E186" s="8" t="s">
        <v>138</v>
      </c>
      <c r="F186" s="9" t="s">
        <v>212</v>
      </c>
      <c r="G186" s="10" t="s">
        <v>140</v>
      </c>
      <c r="H186" s="47">
        <v>0</v>
      </c>
      <c r="I186" s="47">
        <v>0</v>
      </c>
      <c r="J186" s="47" t="e">
        <f t="shared" si="2"/>
        <v>#DIV/0!</v>
      </c>
      <c r="K186" s="493"/>
      <c r="L186" s="462"/>
      <c r="M186" s="467"/>
      <c r="N186" s="496"/>
    </row>
    <row r="187" spans="1:14" ht="81.75" hidden="1" customHeight="1" x14ac:dyDescent="0.25">
      <c r="A187" s="498"/>
      <c r="B187" s="240"/>
      <c r="C187" s="456"/>
      <c r="D187" s="457"/>
      <c r="E187" s="8" t="s">
        <v>144</v>
      </c>
      <c r="F187" s="3" t="s">
        <v>213</v>
      </c>
      <c r="G187" s="10" t="s">
        <v>214</v>
      </c>
      <c r="H187" s="250">
        <v>0</v>
      </c>
      <c r="I187" s="250">
        <v>0</v>
      </c>
      <c r="J187" s="47" t="e">
        <f t="shared" si="2"/>
        <v>#DIV/0!</v>
      </c>
      <c r="K187" s="47" t="e">
        <f>J187</f>
        <v>#DIV/0!</v>
      </c>
      <c r="L187" s="462"/>
      <c r="M187" s="467"/>
      <c r="N187" s="496"/>
    </row>
    <row r="188" spans="1:14" ht="81.75" customHeight="1" x14ac:dyDescent="0.25">
      <c r="A188" s="498"/>
      <c r="B188" s="12" t="s">
        <v>230</v>
      </c>
      <c r="C188" s="456" t="s">
        <v>231</v>
      </c>
      <c r="D188" s="457" t="s">
        <v>137</v>
      </c>
      <c r="E188" s="8" t="s">
        <v>138</v>
      </c>
      <c r="F188" s="9" t="s">
        <v>210</v>
      </c>
      <c r="G188" s="10" t="s">
        <v>140</v>
      </c>
      <c r="H188" s="47">
        <v>35.60830860534125</v>
      </c>
      <c r="I188" s="47">
        <v>35.35</v>
      </c>
      <c r="J188" s="47">
        <f t="shared" si="2"/>
        <v>99.274583333333325</v>
      </c>
      <c r="K188" s="493">
        <f>(J188+J189)/2</f>
        <v>99.63729166666667</v>
      </c>
      <c r="L188" s="462">
        <f>(K188+K191)/2</f>
        <v>98.175788690476196</v>
      </c>
      <c r="M188" s="467"/>
      <c r="N188" s="496"/>
    </row>
    <row r="189" spans="1:14" ht="81.75" customHeight="1" x14ac:dyDescent="0.25">
      <c r="A189" s="498"/>
      <c r="B189" s="239"/>
      <c r="C189" s="456"/>
      <c r="D189" s="457"/>
      <c r="E189" s="8" t="s">
        <v>138</v>
      </c>
      <c r="F189" s="9" t="s">
        <v>211</v>
      </c>
      <c r="G189" s="10" t="s">
        <v>140</v>
      </c>
      <c r="H189" s="47">
        <v>100</v>
      </c>
      <c r="I189" s="47">
        <v>100</v>
      </c>
      <c r="J189" s="47">
        <f t="shared" si="2"/>
        <v>100</v>
      </c>
      <c r="K189" s="493"/>
      <c r="L189" s="462"/>
      <c r="M189" s="467"/>
      <c r="N189" s="496"/>
    </row>
    <row r="190" spans="1:14" ht="81.75" customHeight="1" x14ac:dyDescent="0.25">
      <c r="A190" s="498"/>
      <c r="B190" s="239"/>
      <c r="C190" s="456"/>
      <c r="D190" s="457"/>
      <c r="E190" s="8" t="s">
        <v>138</v>
      </c>
      <c r="F190" s="9" t="s">
        <v>212</v>
      </c>
      <c r="G190" s="10" t="s">
        <v>140</v>
      </c>
      <c r="H190" s="47"/>
      <c r="I190" s="47"/>
      <c r="J190" s="47"/>
      <c r="K190" s="493"/>
      <c r="L190" s="462"/>
      <c r="M190" s="467"/>
      <c r="N190" s="496"/>
    </row>
    <row r="191" spans="1:14" ht="81.75" customHeight="1" x14ac:dyDescent="0.25">
      <c r="A191" s="498"/>
      <c r="B191" s="240"/>
      <c r="C191" s="456"/>
      <c r="D191" s="457"/>
      <c r="E191" s="8" t="s">
        <v>144</v>
      </c>
      <c r="F191" s="3" t="s">
        <v>213</v>
      </c>
      <c r="G191" s="10" t="s">
        <v>214</v>
      </c>
      <c r="H191" s="250">
        <v>4200</v>
      </c>
      <c r="I191" s="250">
        <v>4062</v>
      </c>
      <c r="J191" s="47">
        <f t="shared" si="2"/>
        <v>96.714285714285722</v>
      </c>
      <c r="K191" s="47">
        <f>J191</f>
        <v>96.714285714285722</v>
      </c>
      <c r="L191" s="462"/>
      <c r="M191" s="467"/>
      <c r="N191" s="496"/>
    </row>
    <row r="192" spans="1:14" ht="81.75" customHeight="1" x14ac:dyDescent="0.25">
      <c r="A192" s="498"/>
      <c r="B192" s="12" t="s">
        <v>232</v>
      </c>
      <c r="C192" s="456" t="s">
        <v>233</v>
      </c>
      <c r="D192" s="457" t="s">
        <v>137</v>
      </c>
      <c r="E192" s="8" t="s">
        <v>138</v>
      </c>
      <c r="F192" s="9" t="s">
        <v>210</v>
      </c>
      <c r="G192" s="10" t="s">
        <v>140</v>
      </c>
      <c r="H192" s="47">
        <v>4.2220744680851059</v>
      </c>
      <c r="I192" s="47">
        <v>4.1900000000000004</v>
      </c>
      <c r="J192" s="47">
        <f>IF(I192/H192*100&gt;100,100,I192/H192*100)</f>
        <v>99.240314960629945</v>
      </c>
      <c r="K192" s="493">
        <f>(J192+J193)/2</f>
        <v>99.620157480314973</v>
      </c>
      <c r="L192" s="462">
        <f>(K192+K195)/2</f>
        <v>99.810078740157479</v>
      </c>
      <c r="M192" s="467"/>
      <c r="N192" s="496"/>
    </row>
    <row r="193" spans="1:14" ht="81.75" customHeight="1" x14ac:dyDescent="0.25">
      <c r="A193" s="498"/>
      <c r="B193" s="239"/>
      <c r="C193" s="456"/>
      <c r="D193" s="457"/>
      <c r="E193" s="8" t="s">
        <v>138</v>
      </c>
      <c r="F193" s="9" t="s">
        <v>211</v>
      </c>
      <c r="G193" s="10" t="s">
        <v>140</v>
      </c>
      <c r="H193" s="47">
        <v>100</v>
      </c>
      <c r="I193" s="47">
        <v>100</v>
      </c>
      <c r="J193" s="47">
        <f>IF(I193/H193*100&gt;100,100,I193/H193*100)</f>
        <v>100</v>
      </c>
      <c r="K193" s="493"/>
      <c r="L193" s="462"/>
      <c r="M193" s="467"/>
      <c r="N193" s="496"/>
    </row>
    <row r="194" spans="1:14" ht="81.75" customHeight="1" x14ac:dyDescent="0.25">
      <c r="A194" s="498"/>
      <c r="B194" s="239"/>
      <c r="C194" s="456"/>
      <c r="D194" s="457"/>
      <c r="E194" s="8" t="s">
        <v>138</v>
      </c>
      <c r="F194" s="9" t="s">
        <v>212</v>
      </c>
      <c r="G194" s="10" t="s">
        <v>140</v>
      </c>
      <c r="H194" s="47"/>
      <c r="I194" s="47"/>
      <c r="J194" s="47"/>
      <c r="K194" s="493"/>
      <c r="L194" s="462"/>
      <c r="M194" s="467"/>
      <c r="N194" s="496"/>
    </row>
    <row r="195" spans="1:14" ht="81.75" customHeight="1" x14ac:dyDescent="0.25">
      <c r="A195" s="498"/>
      <c r="B195" s="240"/>
      <c r="C195" s="456"/>
      <c r="D195" s="457"/>
      <c r="E195" s="8" t="s">
        <v>144</v>
      </c>
      <c r="F195" s="3" t="s">
        <v>213</v>
      </c>
      <c r="G195" s="10" t="s">
        <v>214</v>
      </c>
      <c r="H195" s="250">
        <v>1232.8</v>
      </c>
      <c r="I195" s="250">
        <v>1248</v>
      </c>
      <c r="J195" s="47">
        <f t="shared" si="2"/>
        <v>100</v>
      </c>
      <c r="K195" s="47">
        <f>J195</f>
        <v>100</v>
      </c>
      <c r="L195" s="462"/>
      <c r="M195" s="467"/>
      <c r="N195" s="496"/>
    </row>
    <row r="196" spans="1:14" ht="81.75" customHeight="1" x14ac:dyDescent="0.25">
      <c r="A196" s="498"/>
      <c r="B196" s="12" t="s">
        <v>234</v>
      </c>
      <c r="C196" s="456" t="s">
        <v>235</v>
      </c>
      <c r="D196" s="457" t="s">
        <v>137</v>
      </c>
      <c r="E196" s="8" t="s">
        <v>138</v>
      </c>
      <c r="F196" s="9" t="s">
        <v>210</v>
      </c>
      <c r="G196" s="10" t="s">
        <v>140</v>
      </c>
      <c r="H196" s="47">
        <v>0.59840425531914898</v>
      </c>
      <c r="I196" s="47">
        <v>0.59</v>
      </c>
      <c r="J196" s="47">
        <f>IF(I196/H196*100&gt;100,100,I196/H196*100)</f>
        <v>98.595555555555549</v>
      </c>
      <c r="K196" s="493">
        <f>(J196+J197)/2</f>
        <v>99.297777777777782</v>
      </c>
      <c r="L196" s="462">
        <f>(K196+K199)/2</f>
        <v>99.648888888888891</v>
      </c>
      <c r="M196" s="467"/>
      <c r="N196" s="496"/>
    </row>
    <row r="197" spans="1:14" ht="81.75" customHeight="1" x14ac:dyDescent="0.25">
      <c r="A197" s="498"/>
      <c r="B197" s="239"/>
      <c r="C197" s="456"/>
      <c r="D197" s="457"/>
      <c r="E197" s="8" t="s">
        <v>138</v>
      </c>
      <c r="F197" s="9" t="s">
        <v>211</v>
      </c>
      <c r="G197" s="10" t="s">
        <v>140</v>
      </c>
      <c r="H197" s="47">
        <v>100</v>
      </c>
      <c r="I197" s="47">
        <v>100</v>
      </c>
      <c r="J197" s="47">
        <f>IF(I197/H197*100&gt;100,100,I197/H197*100)</f>
        <v>100</v>
      </c>
      <c r="K197" s="493"/>
      <c r="L197" s="462"/>
      <c r="M197" s="467"/>
      <c r="N197" s="496"/>
    </row>
    <row r="198" spans="1:14" ht="81.75" customHeight="1" x14ac:dyDescent="0.25">
      <c r="A198" s="498"/>
      <c r="B198" s="239"/>
      <c r="C198" s="456"/>
      <c r="D198" s="457"/>
      <c r="E198" s="8" t="s">
        <v>138</v>
      </c>
      <c r="F198" s="9" t="s">
        <v>212</v>
      </c>
      <c r="G198" s="10" t="s">
        <v>140</v>
      </c>
      <c r="H198" s="47"/>
      <c r="I198" s="47"/>
      <c r="J198" s="47"/>
      <c r="K198" s="493"/>
      <c r="L198" s="462"/>
      <c r="M198" s="467"/>
      <c r="N198" s="496"/>
    </row>
    <row r="199" spans="1:14" ht="81.75" customHeight="1" x14ac:dyDescent="0.25">
      <c r="A199" s="498"/>
      <c r="B199" s="240"/>
      <c r="C199" s="456"/>
      <c r="D199" s="457"/>
      <c r="E199" s="8" t="s">
        <v>144</v>
      </c>
      <c r="F199" s="3" t="s">
        <v>213</v>
      </c>
      <c r="G199" s="10" t="s">
        <v>214</v>
      </c>
      <c r="H199" s="250">
        <v>210</v>
      </c>
      <c r="I199" s="250">
        <v>210</v>
      </c>
      <c r="J199" s="47">
        <f t="shared" ref="J199:J211" si="3">IF(I199/H199*100&gt;100,100,I199/H199*100)</f>
        <v>100</v>
      </c>
      <c r="K199" s="47">
        <f>J199</f>
        <v>100</v>
      </c>
      <c r="L199" s="462"/>
      <c r="M199" s="467"/>
      <c r="N199" s="496"/>
    </row>
    <row r="200" spans="1:14" ht="81.75" hidden="1" customHeight="1" x14ac:dyDescent="0.25">
      <c r="A200" s="498"/>
      <c r="B200" s="12" t="s">
        <v>236</v>
      </c>
      <c r="C200" s="456" t="s">
        <v>237</v>
      </c>
      <c r="D200" s="457" t="s">
        <v>137</v>
      </c>
      <c r="E200" s="8" t="s">
        <v>138</v>
      </c>
      <c r="F200" s="9" t="s">
        <v>210</v>
      </c>
      <c r="G200" s="10" t="s">
        <v>140</v>
      </c>
      <c r="H200" s="47">
        <v>0</v>
      </c>
      <c r="I200" s="47">
        <v>0</v>
      </c>
      <c r="J200" s="47" t="e">
        <f t="shared" si="3"/>
        <v>#DIV/0!</v>
      </c>
      <c r="K200" s="493" t="e">
        <f>(J200+J201+J202)/3</f>
        <v>#DIV/0!</v>
      </c>
      <c r="L200" s="462" t="e">
        <f>(K200+K203)/2</f>
        <v>#DIV/0!</v>
      </c>
      <c r="M200" s="467"/>
      <c r="N200" s="496"/>
    </row>
    <row r="201" spans="1:14" ht="81.75" hidden="1" customHeight="1" x14ac:dyDescent="0.25">
      <c r="A201" s="498"/>
      <c r="B201" s="239"/>
      <c r="C201" s="456"/>
      <c r="D201" s="457"/>
      <c r="E201" s="8" t="s">
        <v>138</v>
      </c>
      <c r="F201" s="9" t="s">
        <v>211</v>
      </c>
      <c r="G201" s="10" t="s">
        <v>140</v>
      </c>
      <c r="H201" s="47">
        <v>0</v>
      </c>
      <c r="I201" s="47">
        <v>0</v>
      </c>
      <c r="J201" s="47" t="e">
        <f t="shared" si="3"/>
        <v>#DIV/0!</v>
      </c>
      <c r="K201" s="493"/>
      <c r="L201" s="462"/>
      <c r="M201" s="467"/>
      <c r="N201" s="496"/>
    </row>
    <row r="202" spans="1:14" ht="81.75" hidden="1" customHeight="1" x14ac:dyDescent="0.25">
      <c r="A202" s="498"/>
      <c r="B202" s="239"/>
      <c r="C202" s="456"/>
      <c r="D202" s="457"/>
      <c r="E202" s="8" t="s">
        <v>138</v>
      </c>
      <c r="F202" s="9" t="s">
        <v>212</v>
      </c>
      <c r="G202" s="10" t="s">
        <v>140</v>
      </c>
      <c r="H202" s="47">
        <v>0</v>
      </c>
      <c r="I202" s="47">
        <v>0</v>
      </c>
      <c r="J202" s="47" t="e">
        <f t="shared" si="3"/>
        <v>#DIV/0!</v>
      </c>
      <c r="K202" s="493"/>
      <c r="L202" s="462"/>
      <c r="M202" s="467"/>
      <c r="N202" s="496"/>
    </row>
    <row r="203" spans="1:14" ht="81.75" hidden="1" customHeight="1" x14ac:dyDescent="0.25">
      <c r="A203" s="498"/>
      <c r="B203" s="240"/>
      <c r="C203" s="456"/>
      <c r="D203" s="457"/>
      <c r="E203" s="8" t="s">
        <v>144</v>
      </c>
      <c r="F203" s="3" t="s">
        <v>213</v>
      </c>
      <c r="G203" s="10" t="s">
        <v>214</v>
      </c>
      <c r="H203" s="250">
        <v>0</v>
      </c>
      <c r="I203" s="250">
        <v>0</v>
      </c>
      <c r="J203" s="47" t="e">
        <f t="shared" si="3"/>
        <v>#DIV/0!</v>
      </c>
      <c r="K203" s="47" t="e">
        <f>J203</f>
        <v>#DIV/0!</v>
      </c>
      <c r="L203" s="462"/>
      <c r="M203" s="467"/>
      <c r="N203" s="496"/>
    </row>
    <row r="204" spans="1:14" ht="81.75" hidden="1" customHeight="1" x14ac:dyDescent="0.25">
      <c r="A204" s="498"/>
      <c r="B204" s="12" t="s">
        <v>238</v>
      </c>
      <c r="C204" s="456" t="s">
        <v>239</v>
      </c>
      <c r="D204" s="457" t="s">
        <v>137</v>
      </c>
      <c r="E204" s="8" t="s">
        <v>138</v>
      </c>
      <c r="F204" s="9" t="s">
        <v>210</v>
      </c>
      <c r="G204" s="10" t="s">
        <v>140</v>
      </c>
      <c r="H204" s="47">
        <v>0</v>
      </c>
      <c r="I204" s="47">
        <v>0</v>
      </c>
      <c r="J204" s="47" t="e">
        <f t="shared" si="3"/>
        <v>#DIV/0!</v>
      </c>
      <c r="K204" s="493" t="e">
        <f>(J204+J205+J206)/3</f>
        <v>#DIV/0!</v>
      </c>
      <c r="L204" s="462" t="e">
        <f>(K204+K207)/2</f>
        <v>#DIV/0!</v>
      </c>
      <c r="M204" s="467"/>
      <c r="N204" s="496"/>
    </row>
    <row r="205" spans="1:14" ht="81.75" hidden="1" customHeight="1" x14ac:dyDescent="0.25">
      <c r="A205" s="498"/>
      <c r="B205" s="239"/>
      <c r="C205" s="456"/>
      <c r="D205" s="457"/>
      <c r="E205" s="8" t="s">
        <v>138</v>
      </c>
      <c r="F205" s="9" t="s">
        <v>211</v>
      </c>
      <c r="G205" s="10" t="s">
        <v>140</v>
      </c>
      <c r="H205" s="47">
        <v>0</v>
      </c>
      <c r="I205" s="47">
        <v>0</v>
      </c>
      <c r="J205" s="47" t="e">
        <f t="shared" si="3"/>
        <v>#DIV/0!</v>
      </c>
      <c r="K205" s="493"/>
      <c r="L205" s="462"/>
      <c r="M205" s="467"/>
      <c r="N205" s="496"/>
    </row>
    <row r="206" spans="1:14" ht="81.75" hidden="1" customHeight="1" x14ac:dyDescent="0.25">
      <c r="A206" s="498"/>
      <c r="B206" s="239"/>
      <c r="C206" s="456"/>
      <c r="D206" s="457"/>
      <c r="E206" s="8" t="s">
        <v>138</v>
      </c>
      <c r="F206" s="9" t="s">
        <v>212</v>
      </c>
      <c r="G206" s="10" t="s">
        <v>140</v>
      </c>
      <c r="H206" s="47">
        <v>0</v>
      </c>
      <c r="I206" s="47">
        <v>0</v>
      </c>
      <c r="J206" s="47" t="e">
        <f t="shared" si="3"/>
        <v>#DIV/0!</v>
      </c>
      <c r="K206" s="493"/>
      <c r="L206" s="462"/>
      <c r="M206" s="467"/>
      <c r="N206" s="496"/>
    </row>
    <row r="207" spans="1:14" ht="81.75" hidden="1" customHeight="1" x14ac:dyDescent="0.25">
      <c r="A207" s="498"/>
      <c r="B207" s="240"/>
      <c r="C207" s="456"/>
      <c r="D207" s="457"/>
      <c r="E207" s="8" t="s">
        <v>144</v>
      </c>
      <c r="F207" s="3" t="s">
        <v>213</v>
      </c>
      <c r="G207" s="10" t="s">
        <v>214</v>
      </c>
      <c r="H207" s="250">
        <v>0</v>
      </c>
      <c r="I207" s="250">
        <v>0</v>
      </c>
      <c r="J207" s="47" t="e">
        <f t="shared" si="3"/>
        <v>#DIV/0!</v>
      </c>
      <c r="K207" s="47" t="e">
        <f>J207</f>
        <v>#DIV/0!</v>
      </c>
      <c r="L207" s="462"/>
      <c r="M207" s="467"/>
      <c r="N207" s="496"/>
    </row>
    <row r="208" spans="1:14" ht="88.5" hidden="1" customHeight="1" x14ac:dyDescent="0.25">
      <c r="A208" s="498"/>
      <c r="B208" s="12" t="s">
        <v>240</v>
      </c>
      <c r="C208" s="456" t="s">
        <v>241</v>
      </c>
      <c r="D208" s="457" t="s">
        <v>137</v>
      </c>
      <c r="E208" s="8" t="s">
        <v>138</v>
      </c>
      <c r="F208" s="9" t="s">
        <v>210</v>
      </c>
      <c r="G208" s="10" t="s">
        <v>140</v>
      </c>
      <c r="H208" s="47">
        <v>0</v>
      </c>
      <c r="I208" s="47">
        <v>0</v>
      </c>
      <c r="J208" s="47" t="e">
        <f t="shared" si="3"/>
        <v>#DIV/0!</v>
      </c>
      <c r="K208" s="493" t="e">
        <f>(J208+J209+J210)/3</f>
        <v>#DIV/0!</v>
      </c>
      <c r="L208" s="27"/>
      <c r="M208" s="467"/>
      <c r="N208" s="496"/>
    </row>
    <row r="209" spans="1:14" ht="72" hidden="1" customHeight="1" x14ac:dyDescent="0.25">
      <c r="A209" s="498"/>
      <c r="B209" s="239"/>
      <c r="C209" s="456"/>
      <c r="D209" s="457"/>
      <c r="E209" s="8" t="s">
        <v>138</v>
      </c>
      <c r="F209" s="9" t="s">
        <v>211</v>
      </c>
      <c r="G209" s="10" t="s">
        <v>140</v>
      </c>
      <c r="H209" s="47">
        <v>0</v>
      </c>
      <c r="I209" s="47">
        <v>0</v>
      </c>
      <c r="J209" s="47" t="e">
        <f t="shared" si="3"/>
        <v>#DIV/0!</v>
      </c>
      <c r="K209" s="493"/>
      <c r="L209" s="27"/>
      <c r="M209" s="467"/>
      <c r="N209" s="496"/>
    </row>
    <row r="210" spans="1:14" ht="81.75" hidden="1" customHeight="1" x14ac:dyDescent="0.25">
      <c r="A210" s="498"/>
      <c r="B210" s="239"/>
      <c r="C210" s="456"/>
      <c r="D210" s="457"/>
      <c r="E210" s="8" t="s">
        <v>138</v>
      </c>
      <c r="F210" s="9" t="s">
        <v>212</v>
      </c>
      <c r="G210" s="10" t="s">
        <v>140</v>
      </c>
      <c r="H210" s="47">
        <v>0</v>
      </c>
      <c r="I210" s="47">
        <v>0</v>
      </c>
      <c r="J210" s="47" t="e">
        <f t="shared" si="3"/>
        <v>#DIV/0!</v>
      </c>
      <c r="K210" s="493"/>
      <c r="L210" s="27"/>
      <c r="M210" s="467"/>
      <c r="N210" s="496"/>
    </row>
    <row r="211" spans="1:14" ht="60" hidden="1" customHeight="1" x14ac:dyDescent="0.25">
      <c r="A211" s="498"/>
      <c r="B211" s="240"/>
      <c r="C211" s="456"/>
      <c r="D211" s="457"/>
      <c r="E211" s="8" t="s">
        <v>144</v>
      </c>
      <c r="F211" s="3" t="s">
        <v>213</v>
      </c>
      <c r="G211" s="10" t="s">
        <v>214</v>
      </c>
      <c r="H211" s="58">
        <v>0</v>
      </c>
      <c r="I211" s="58">
        <v>0</v>
      </c>
      <c r="J211" s="55" t="e">
        <f t="shared" si="3"/>
        <v>#DIV/0!</v>
      </c>
      <c r="K211" s="55" t="e">
        <f>J211</f>
        <v>#DIV/0!</v>
      </c>
      <c r="L211" s="246" t="e">
        <f>(K208+K211)/2</f>
        <v>#DIV/0!</v>
      </c>
      <c r="M211" s="467"/>
      <c r="N211" s="496"/>
    </row>
    <row r="212" spans="1:14" ht="72" customHeight="1" x14ac:dyDescent="0.25">
      <c r="A212" s="498"/>
      <c r="B212" s="239" t="s">
        <v>242</v>
      </c>
      <c r="C212" s="456" t="s">
        <v>243</v>
      </c>
      <c r="D212" s="457" t="s">
        <v>137</v>
      </c>
      <c r="E212" s="8" t="s">
        <v>138</v>
      </c>
      <c r="F212" s="9" t="s">
        <v>245</v>
      </c>
      <c r="G212" s="57" t="s">
        <v>140</v>
      </c>
      <c r="H212" s="47">
        <v>100</v>
      </c>
      <c r="I212" s="47">
        <v>100</v>
      </c>
      <c r="J212" s="47">
        <f>IF(I212/H212*100&gt;100,100,I212/H212*100)</f>
        <v>100</v>
      </c>
      <c r="K212" s="491">
        <f>(J213+J214)/2</f>
        <v>100</v>
      </c>
      <c r="L212" s="494">
        <f>(K212+K214)/2</f>
        <v>100</v>
      </c>
      <c r="M212" s="467"/>
      <c r="N212" s="496"/>
    </row>
    <row r="213" spans="1:14" ht="81.75" customHeight="1" x14ac:dyDescent="0.25">
      <c r="A213" s="498"/>
      <c r="C213" s="456"/>
      <c r="D213" s="457"/>
      <c r="E213" s="8" t="s">
        <v>138</v>
      </c>
      <c r="F213" s="9" t="s">
        <v>246</v>
      </c>
      <c r="G213" s="57" t="s">
        <v>140</v>
      </c>
      <c r="H213" s="47">
        <v>100</v>
      </c>
      <c r="I213" s="47">
        <v>100</v>
      </c>
      <c r="J213" s="47">
        <f>IF(I213/H213*100&gt;100,100,I213/H213*100)</f>
        <v>100</v>
      </c>
      <c r="K213" s="492"/>
      <c r="L213" s="494"/>
      <c r="M213" s="467"/>
      <c r="N213" s="496"/>
    </row>
    <row r="214" spans="1:14" ht="60" customHeight="1" x14ac:dyDescent="0.25">
      <c r="A214" s="499"/>
      <c r="B214" s="240"/>
      <c r="C214" s="456"/>
      <c r="D214" s="457"/>
      <c r="E214" s="8" t="s">
        <v>144</v>
      </c>
      <c r="F214" s="3" t="s">
        <v>145</v>
      </c>
      <c r="G214" s="57" t="s">
        <v>214</v>
      </c>
      <c r="H214" s="11">
        <v>334.2</v>
      </c>
      <c r="I214" s="11">
        <v>336.9</v>
      </c>
      <c r="J214" s="51">
        <f>IF(I214/H214*100&gt;100,100,I214/H214*100)</f>
        <v>100</v>
      </c>
      <c r="K214" s="47">
        <f>J214</f>
        <v>100</v>
      </c>
      <c r="L214" s="494"/>
      <c r="M214" s="468"/>
      <c r="N214" s="496"/>
    </row>
    <row r="215" spans="1:14" x14ac:dyDescent="0.25">
      <c r="H215" s="16"/>
      <c r="I215" s="16"/>
      <c r="J215" s="56"/>
      <c r="K215" s="56"/>
      <c r="L215" s="338"/>
      <c r="N215" s="496"/>
    </row>
    <row r="216" spans="1:14" x14ac:dyDescent="0.25">
      <c r="H216" s="339"/>
      <c r="I216" s="339"/>
      <c r="J216" s="339"/>
      <c r="K216" s="339"/>
      <c r="L216" s="338"/>
    </row>
    <row r="217" spans="1:14" x14ac:dyDescent="0.25">
      <c r="L217" s="23"/>
    </row>
    <row r="218" spans="1:14" x14ac:dyDescent="0.25">
      <c r="A218" s="296" t="s">
        <v>398</v>
      </c>
      <c r="B218" s="17"/>
      <c r="F218" s="296"/>
      <c r="H218" s="17"/>
      <c r="I218" s="17"/>
      <c r="J218" s="17"/>
      <c r="K218" s="17"/>
    </row>
    <row r="219" spans="1:14" x14ac:dyDescent="0.25">
      <c r="A219" s="500"/>
      <c r="B219" s="500"/>
      <c r="C219" s="500"/>
      <c r="L219" s="23"/>
    </row>
    <row r="220" spans="1:14" x14ac:dyDescent="0.25">
      <c r="A220" s="21"/>
      <c r="B220" s="22"/>
      <c r="C220" s="25"/>
      <c r="D220" s="25"/>
      <c r="E220" s="26"/>
      <c r="F220" s="2"/>
      <c r="H220" s="296"/>
      <c r="I220" s="296"/>
      <c r="J220" s="296"/>
      <c r="L220" s="23"/>
    </row>
    <row r="221" spans="1:14" x14ac:dyDescent="0.25">
      <c r="A221" s="21"/>
      <c r="B221" s="22"/>
      <c r="C221" s="25"/>
      <c r="D221" s="25"/>
      <c r="E221" s="26"/>
      <c r="F221" s="2"/>
      <c r="L221" s="23"/>
    </row>
    <row r="222" spans="1:14" ht="15" customHeight="1" x14ac:dyDescent="0.25">
      <c r="A222" s="21"/>
      <c r="B222" s="22"/>
      <c r="C222" s="21"/>
      <c r="E222" s="21"/>
      <c r="L222" s="23"/>
    </row>
    <row r="223" spans="1:14" x14ac:dyDescent="0.25">
      <c r="A223" s="21"/>
      <c r="B223" s="22"/>
      <c r="C223" s="21"/>
      <c r="E223" s="21"/>
      <c r="L223" s="23"/>
    </row>
    <row r="224" spans="1:14" x14ac:dyDescent="0.25">
      <c r="A224" s="21"/>
      <c r="B224" s="22" t="s">
        <v>367</v>
      </c>
      <c r="C224" s="21"/>
      <c r="E224" s="21"/>
      <c r="L224" s="23"/>
    </row>
    <row r="225" spans="12:12" x14ac:dyDescent="0.25">
      <c r="L225" s="23"/>
    </row>
    <row r="226" spans="12:12" x14ac:dyDescent="0.25">
      <c r="L226" s="23"/>
    </row>
    <row r="227" spans="12:12" x14ac:dyDescent="0.25">
      <c r="L227" s="23"/>
    </row>
    <row r="228" spans="12:12" x14ac:dyDescent="0.25">
      <c r="L228" s="23"/>
    </row>
    <row r="229" spans="12:12" x14ac:dyDescent="0.25">
      <c r="L229" s="23"/>
    </row>
    <row r="230" spans="12:12" x14ac:dyDescent="0.25">
      <c r="L230" s="23"/>
    </row>
    <row r="231" spans="12:12" x14ac:dyDescent="0.25">
      <c r="L231" s="23"/>
    </row>
    <row r="232" spans="12:12" x14ac:dyDescent="0.25">
      <c r="L232" s="23"/>
    </row>
    <row r="233" spans="12:12" x14ac:dyDescent="0.25">
      <c r="L233" s="23"/>
    </row>
    <row r="234" spans="12:12" x14ac:dyDescent="0.25">
      <c r="L234" s="23"/>
    </row>
    <row r="235" spans="12:12" x14ac:dyDescent="0.25">
      <c r="L235" s="23"/>
    </row>
    <row r="236" spans="12:12" x14ac:dyDescent="0.25">
      <c r="L236" s="23"/>
    </row>
    <row r="237" spans="12:12" x14ac:dyDescent="0.25">
      <c r="L237" s="23"/>
    </row>
    <row r="238" spans="12:12" x14ac:dyDescent="0.25">
      <c r="L238" s="23"/>
    </row>
    <row r="239" spans="12:12" x14ac:dyDescent="0.25">
      <c r="L239" s="23"/>
    </row>
    <row r="240" spans="12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5">
    <mergeCell ref="A219:C219"/>
    <mergeCell ref="C208:C211"/>
    <mergeCell ref="C204:C207"/>
    <mergeCell ref="C212:C214"/>
    <mergeCell ref="D212:D214"/>
    <mergeCell ref="D196:D199"/>
    <mergeCell ref="C200:C203"/>
    <mergeCell ref="C180:C183"/>
    <mergeCell ref="C192:C195"/>
    <mergeCell ref="C196:C199"/>
    <mergeCell ref="C184:C187"/>
    <mergeCell ref="C188:C191"/>
    <mergeCell ref="D188:D191"/>
    <mergeCell ref="D208:D211"/>
    <mergeCell ref="D192:D195"/>
    <mergeCell ref="D204:D207"/>
    <mergeCell ref="D200:D203"/>
    <mergeCell ref="D180:D183"/>
    <mergeCell ref="D184:D187"/>
    <mergeCell ref="K188:K190"/>
    <mergeCell ref="C176:C179"/>
    <mergeCell ref="K184:K186"/>
    <mergeCell ref="K204:K206"/>
    <mergeCell ref="K192:K194"/>
    <mergeCell ref="C148:C151"/>
    <mergeCell ref="C156:C159"/>
    <mergeCell ref="D152:D155"/>
    <mergeCell ref="D176:D179"/>
    <mergeCell ref="C164:C167"/>
    <mergeCell ref="K160:K162"/>
    <mergeCell ref="K164:K166"/>
    <mergeCell ref="K172:K174"/>
    <mergeCell ref="D156:D159"/>
    <mergeCell ref="D168:D171"/>
    <mergeCell ref="C172:C175"/>
    <mergeCell ref="D164:D167"/>
    <mergeCell ref="C152:C155"/>
    <mergeCell ref="D140:D143"/>
    <mergeCell ref="D172:D175"/>
    <mergeCell ref="C160:C163"/>
    <mergeCell ref="D160:D163"/>
    <mergeCell ref="C168:C171"/>
    <mergeCell ref="D148:D151"/>
    <mergeCell ref="K180:K182"/>
    <mergeCell ref="K112:K114"/>
    <mergeCell ref="C116:C119"/>
    <mergeCell ref="C144:C147"/>
    <mergeCell ref="D136:D139"/>
    <mergeCell ref="D124:D127"/>
    <mergeCell ref="C108:C111"/>
    <mergeCell ref="C120:C123"/>
    <mergeCell ref="D108:D111"/>
    <mergeCell ref="D132:D135"/>
    <mergeCell ref="C132:C135"/>
    <mergeCell ref="C136:C139"/>
    <mergeCell ref="K136:K138"/>
    <mergeCell ref="D144:D147"/>
    <mergeCell ref="C140:C143"/>
    <mergeCell ref="C68:C71"/>
    <mergeCell ref="D80:D83"/>
    <mergeCell ref="K100:K102"/>
    <mergeCell ref="D92:D95"/>
    <mergeCell ref="D96:D99"/>
    <mergeCell ref="C96:C99"/>
    <mergeCell ref="K92:K94"/>
    <mergeCell ref="D100:D103"/>
    <mergeCell ref="D84:D87"/>
    <mergeCell ref="K80:K82"/>
    <mergeCell ref="C88:C91"/>
    <mergeCell ref="C100:C103"/>
    <mergeCell ref="C80:C83"/>
    <mergeCell ref="A1:N1"/>
    <mergeCell ref="A4:A214"/>
    <mergeCell ref="C4:C7"/>
    <mergeCell ref="D4:D7"/>
    <mergeCell ref="K4:K6"/>
    <mergeCell ref="D88:D91"/>
    <mergeCell ref="C8:C11"/>
    <mergeCell ref="C12:C15"/>
    <mergeCell ref="C20:C23"/>
    <mergeCell ref="C76:C79"/>
    <mergeCell ref="K76:K78"/>
    <mergeCell ref="K24:K26"/>
    <mergeCell ref="K28:K30"/>
    <mergeCell ref="C40:C43"/>
    <mergeCell ref="K44:K46"/>
    <mergeCell ref="K36:K38"/>
    <mergeCell ref="K32:K34"/>
    <mergeCell ref="C72:C75"/>
    <mergeCell ref="C64:C67"/>
    <mergeCell ref="C44:C47"/>
    <mergeCell ref="D44:D47"/>
    <mergeCell ref="D56:D59"/>
    <mergeCell ref="C16:C19"/>
    <mergeCell ref="C24:C27"/>
    <mergeCell ref="N4:N215"/>
    <mergeCell ref="K20:K22"/>
    <mergeCell ref="D8:D11"/>
    <mergeCell ref="D16:D19"/>
    <mergeCell ref="D68:D71"/>
    <mergeCell ref="D60:D63"/>
    <mergeCell ref="D64:D67"/>
    <mergeCell ref="K68:K70"/>
    <mergeCell ref="K8:K10"/>
    <mergeCell ref="D48:D51"/>
    <mergeCell ref="K88:K90"/>
    <mergeCell ref="D76:D79"/>
    <mergeCell ref="K72:K74"/>
    <mergeCell ref="D72:D75"/>
    <mergeCell ref="D12:D15"/>
    <mergeCell ref="K12:K14"/>
    <mergeCell ref="K84:K86"/>
    <mergeCell ref="K40:K42"/>
    <mergeCell ref="K64:K66"/>
    <mergeCell ref="L20:L23"/>
    <mergeCell ref="K60:K62"/>
    <mergeCell ref="D104:D107"/>
    <mergeCell ref="D120:D123"/>
    <mergeCell ref="D128:D131"/>
    <mergeCell ref="K104:K106"/>
    <mergeCell ref="K116:K118"/>
    <mergeCell ref="K108:K110"/>
    <mergeCell ref="C84:C87"/>
    <mergeCell ref="C92:C95"/>
    <mergeCell ref="K52:K54"/>
    <mergeCell ref="D32:D35"/>
    <mergeCell ref="D36:D39"/>
    <mergeCell ref="K152:K154"/>
    <mergeCell ref="K96:K98"/>
    <mergeCell ref="K148:K150"/>
    <mergeCell ref="K124:K126"/>
    <mergeCell ref="K128:K130"/>
    <mergeCell ref="K132:K134"/>
    <mergeCell ref="C48:C51"/>
    <mergeCell ref="C60:C63"/>
    <mergeCell ref="C52:C55"/>
    <mergeCell ref="K120:K122"/>
    <mergeCell ref="C124:C127"/>
    <mergeCell ref="D112:D115"/>
    <mergeCell ref="C112:C115"/>
    <mergeCell ref="D116:D119"/>
    <mergeCell ref="C104:C107"/>
    <mergeCell ref="C128:C131"/>
    <mergeCell ref="K16:K18"/>
    <mergeCell ref="L8:L11"/>
    <mergeCell ref="C56:C59"/>
    <mergeCell ref="C32:C35"/>
    <mergeCell ref="L12:L15"/>
    <mergeCell ref="D40:D43"/>
    <mergeCell ref="K48:K50"/>
    <mergeCell ref="K56:K58"/>
    <mergeCell ref="D52:D55"/>
    <mergeCell ref="C28:C31"/>
    <mergeCell ref="C36:C39"/>
    <mergeCell ref="D20:D23"/>
    <mergeCell ref="D24:D27"/>
    <mergeCell ref="D28:D31"/>
    <mergeCell ref="L24:L27"/>
    <mergeCell ref="L124:L127"/>
    <mergeCell ref="L108:L111"/>
    <mergeCell ref="L96:L99"/>
    <mergeCell ref="L128:L131"/>
    <mergeCell ref="L132:L135"/>
    <mergeCell ref="L32:L35"/>
    <mergeCell ref="L80:L83"/>
    <mergeCell ref="L68:L71"/>
    <mergeCell ref="L44:L47"/>
    <mergeCell ref="K212:K213"/>
    <mergeCell ref="K208:K210"/>
    <mergeCell ref="L200:L203"/>
    <mergeCell ref="L212:L214"/>
    <mergeCell ref="L160:L163"/>
    <mergeCell ref="K144:K146"/>
    <mergeCell ref="K140:K142"/>
    <mergeCell ref="L184:L187"/>
    <mergeCell ref="L204:L207"/>
    <mergeCell ref="K196:K198"/>
    <mergeCell ref="K200:K202"/>
    <mergeCell ref="L172:L175"/>
    <mergeCell ref="L188:L191"/>
    <mergeCell ref="L176:L179"/>
    <mergeCell ref="L156:L159"/>
    <mergeCell ref="L148:L151"/>
    <mergeCell ref="L196:L199"/>
    <mergeCell ref="L140:L143"/>
    <mergeCell ref="L168:L171"/>
    <mergeCell ref="L152:L155"/>
    <mergeCell ref="L144:L147"/>
    <mergeCell ref="K156:K158"/>
    <mergeCell ref="K168:K170"/>
    <mergeCell ref="K176:K178"/>
    <mergeCell ref="M4:M214"/>
    <mergeCell ref="L36:L39"/>
    <mergeCell ref="L40:L43"/>
    <mergeCell ref="L48:L51"/>
    <mergeCell ref="L52:L55"/>
    <mergeCell ref="L76:L79"/>
    <mergeCell ref="L100:L103"/>
    <mergeCell ref="L104:L107"/>
    <mergeCell ref="L112:L115"/>
    <mergeCell ref="L192:L195"/>
    <mergeCell ref="L164:L167"/>
    <mergeCell ref="L4:L7"/>
    <mergeCell ref="L64:L67"/>
    <mergeCell ref="L84:L87"/>
    <mergeCell ref="L88:L91"/>
    <mergeCell ref="L16:L19"/>
    <mergeCell ref="L92:L95"/>
    <mergeCell ref="L56:L59"/>
    <mergeCell ref="L28:L31"/>
    <mergeCell ref="L72:L75"/>
    <mergeCell ref="L120:L123"/>
    <mergeCell ref="L116:L119"/>
    <mergeCell ref="L136:L139"/>
    <mergeCell ref="L60:L63"/>
  </mergeCells>
  <phoneticPr fontId="0" type="noConversion"/>
  <pageMargins left="0.7" right="0.7" top="0.75" bottom="0.75" header="0.3" footer="0.3"/>
  <pageSetup paperSize="9" scale="1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P328"/>
  <sheetViews>
    <sheetView zoomScale="70" zoomScaleNormal="70" workbookViewId="0">
      <selection activeCell="B2" sqref="B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3.4257812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6.7109375" style="299" customWidth="1"/>
    <col min="9" max="9" width="15.42578125" style="299" customWidth="1"/>
    <col min="10" max="10" width="14" style="300" customWidth="1"/>
    <col min="11" max="11" width="14.28515625" style="300" customWidth="1"/>
    <col min="12" max="12" width="15.5703125" style="17" customWidth="1"/>
    <col min="13" max="13" width="14.5703125" style="17" customWidth="1"/>
    <col min="14" max="14" width="14.710937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s="297" customFormat="1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6" t="s">
        <v>377</v>
      </c>
      <c r="I2" s="36" t="s">
        <v>378</v>
      </c>
      <c r="J2" s="37" t="s">
        <v>129</v>
      </c>
      <c r="K2" s="37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38" t="s">
        <v>247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41">
        <v>0</v>
      </c>
      <c r="I4" s="41">
        <v>0</v>
      </c>
      <c r="J4" s="39" t="e">
        <f t="shared" ref="J4:J67" si="0">IF(I4/H4*100&gt;100,100,I4/H4*100)</f>
        <v>#DIV/0!</v>
      </c>
      <c r="K4" s="441" t="e">
        <f>(J4+J5+J6)/3</f>
        <v>#DIV/0!</v>
      </c>
      <c r="L4" s="431" t="e">
        <f>(K4+K7)/2</f>
        <v>#DIV/0!</v>
      </c>
      <c r="M4" s="438" t="s">
        <v>141</v>
      </c>
      <c r="N4" s="434"/>
      <c r="P4" s="23">
        <f>H7+H11+H15+H19+H23+H27+H31+H35+H39+H43+H47</f>
        <v>184.77777777777777</v>
      </c>
    </row>
    <row r="5" spans="1:16" ht="81.75" hidden="1" customHeight="1" x14ac:dyDescent="0.25">
      <c r="A5" s="439"/>
      <c r="B5" s="248"/>
      <c r="C5" s="423"/>
      <c r="D5" s="425"/>
      <c r="E5" s="5" t="s">
        <v>138</v>
      </c>
      <c r="F5" s="6" t="s">
        <v>142</v>
      </c>
      <c r="G5" s="7" t="s">
        <v>140</v>
      </c>
      <c r="H5" s="41">
        <v>0</v>
      </c>
      <c r="I5" s="41">
        <v>0</v>
      </c>
      <c r="J5" s="39" t="e">
        <f t="shared" si="0"/>
        <v>#DIV/0!</v>
      </c>
      <c r="K5" s="442"/>
      <c r="L5" s="432"/>
      <c r="M5" s="439"/>
      <c r="N5" s="435"/>
      <c r="P5" s="23">
        <f>H51+H55+H59+H63+H67+H71+H75+H79+H83+H87+H91+H95</f>
        <v>253.22222222222223</v>
      </c>
    </row>
    <row r="6" spans="1:16" ht="81.75" hidden="1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41">
        <v>0</v>
      </c>
      <c r="I6" s="41">
        <v>0</v>
      </c>
      <c r="J6" s="39" t="e">
        <f t="shared" si="0"/>
        <v>#DIV/0!</v>
      </c>
      <c r="K6" s="443"/>
      <c r="L6" s="432"/>
      <c r="M6" s="439"/>
      <c r="N6" s="435"/>
      <c r="P6" s="23">
        <f>H103+H107+H111+H115+H119+H123+H127+H131+H135+H139+H143+H147</f>
        <v>63.888888888888893</v>
      </c>
    </row>
    <row r="7" spans="1:16" ht="31.5" hidden="1" customHeight="1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42">
        <v>0</v>
      </c>
      <c r="I7" s="42">
        <v>0</v>
      </c>
      <c r="J7" s="39" t="e">
        <f t="shared" si="0"/>
        <v>#DIV/0!</v>
      </c>
      <c r="K7" s="39" t="e">
        <f>J7</f>
        <v>#DIV/0!</v>
      </c>
      <c r="L7" s="433"/>
      <c r="M7" s="439"/>
      <c r="N7" s="435"/>
      <c r="P7" s="23">
        <f>H151+H155+H159+H163+H167+H171+H175+H179+H183+H187+H191+H195+H199+H203+H207+H211</f>
        <v>34594.5</v>
      </c>
    </row>
    <row r="8" spans="1:16" ht="81.75" hidden="1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41">
        <v>0</v>
      </c>
      <c r="I8" s="41">
        <v>0</v>
      </c>
      <c r="J8" s="39" t="e">
        <f t="shared" si="0"/>
        <v>#DIV/0!</v>
      </c>
      <c r="K8" s="441" t="e">
        <f>(J8+J9+J10)/3</f>
        <v>#DIV/0!</v>
      </c>
      <c r="L8" s="431" t="e">
        <f>(K8+K11)/2</f>
        <v>#DIV/0!</v>
      </c>
      <c r="M8" s="439"/>
      <c r="N8" s="435"/>
    </row>
    <row r="9" spans="1:16" ht="81.75" hidden="1" customHeight="1" x14ac:dyDescent="0.25">
      <c r="A9" s="439"/>
      <c r="B9" s="239"/>
      <c r="C9" s="423"/>
      <c r="D9" s="425"/>
      <c r="E9" s="5" t="s">
        <v>138</v>
      </c>
      <c r="F9" s="6" t="s">
        <v>142</v>
      </c>
      <c r="G9" s="7" t="s">
        <v>140</v>
      </c>
      <c r="H9" s="41">
        <v>0</v>
      </c>
      <c r="I9" s="41">
        <v>0</v>
      </c>
      <c r="J9" s="39" t="e">
        <f t="shared" si="0"/>
        <v>#DIV/0!</v>
      </c>
      <c r="K9" s="442"/>
      <c r="L9" s="432"/>
      <c r="M9" s="439"/>
      <c r="N9" s="435"/>
    </row>
    <row r="10" spans="1:16" ht="81.75" hidden="1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41">
        <v>0</v>
      </c>
      <c r="I10" s="41">
        <v>0</v>
      </c>
      <c r="J10" s="39" t="e">
        <f t="shared" si="0"/>
        <v>#DIV/0!</v>
      </c>
      <c r="K10" s="443"/>
      <c r="L10" s="432"/>
      <c r="M10" s="439"/>
      <c r="N10" s="435"/>
    </row>
    <row r="11" spans="1:16" ht="31.5" hidden="1" customHeight="1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42">
        <v>0</v>
      </c>
      <c r="I11" s="42">
        <v>0</v>
      </c>
      <c r="J11" s="39" t="e">
        <f t="shared" si="0"/>
        <v>#DIV/0!</v>
      </c>
      <c r="K11" s="39" t="e">
        <f>J11</f>
        <v>#DIV/0!</v>
      </c>
      <c r="L11" s="433"/>
      <c r="M11" s="439"/>
      <c r="N11" s="435"/>
    </row>
    <row r="12" spans="1:16" ht="81.75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41">
        <v>100</v>
      </c>
      <c r="I12" s="41">
        <v>100</v>
      </c>
      <c r="J12" s="39">
        <f t="shared" si="0"/>
        <v>100</v>
      </c>
      <c r="K12" s="441">
        <f>(J12+J13+J14)/3</f>
        <v>100</v>
      </c>
      <c r="L12" s="431">
        <f>(K12+K15)/2</f>
        <v>99.287169042769861</v>
      </c>
      <c r="M12" s="439"/>
      <c r="N12" s="435"/>
    </row>
    <row r="13" spans="1:16" ht="81.75" customHeight="1" x14ac:dyDescent="0.25">
      <c r="A13" s="439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41">
        <v>100</v>
      </c>
      <c r="I13" s="41">
        <v>100</v>
      </c>
      <c r="J13" s="39">
        <f t="shared" si="0"/>
        <v>100</v>
      </c>
      <c r="K13" s="442"/>
      <c r="L13" s="432"/>
      <c r="M13" s="439"/>
      <c r="N13" s="435"/>
    </row>
    <row r="14" spans="1:16" ht="81.75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41">
        <v>100</v>
      </c>
      <c r="I14" s="41">
        <v>100</v>
      </c>
      <c r="J14" s="39">
        <f t="shared" si="0"/>
        <v>100</v>
      </c>
      <c r="K14" s="443"/>
      <c r="L14" s="432"/>
      <c r="M14" s="439"/>
      <c r="N14" s="435"/>
    </row>
    <row r="15" spans="1:16" ht="31.5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42">
        <v>163.66666666666666</v>
      </c>
      <c r="I15" s="42">
        <v>161.33333333333334</v>
      </c>
      <c r="J15" s="39">
        <f t="shared" si="0"/>
        <v>98.574338085539722</v>
      </c>
      <c r="K15" s="39">
        <f>J15</f>
        <v>98.574338085539722</v>
      </c>
      <c r="L15" s="433"/>
      <c r="M15" s="439"/>
      <c r="N15" s="435"/>
    </row>
    <row r="16" spans="1:16" ht="81.75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41">
        <v>100</v>
      </c>
      <c r="I16" s="41">
        <v>100</v>
      </c>
      <c r="J16" s="39">
        <f t="shared" si="0"/>
        <v>100</v>
      </c>
      <c r="K16" s="441">
        <f>(J16+J17)/2</f>
        <v>100</v>
      </c>
      <c r="L16" s="431">
        <f>(K16+K19)/2</f>
        <v>100</v>
      </c>
      <c r="M16" s="439"/>
      <c r="N16" s="435"/>
    </row>
    <row r="17" spans="1:14" ht="81.75" customHeight="1" x14ac:dyDescent="0.25">
      <c r="A17" s="439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41">
        <v>100</v>
      </c>
      <c r="I17" s="41">
        <v>100</v>
      </c>
      <c r="J17" s="39">
        <f t="shared" si="0"/>
        <v>100</v>
      </c>
      <c r="K17" s="442"/>
      <c r="L17" s="432"/>
      <c r="M17" s="439"/>
      <c r="N17" s="435"/>
    </row>
    <row r="18" spans="1:14" ht="81.75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41"/>
      <c r="I18" s="41"/>
      <c r="J18" s="39"/>
      <c r="K18" s="443"/>
      <c r="L18" s="432"/>
      <c r="M18" s="439"/>
      <c r="N18" s="435"/>
    </row>
    <row r="19" spans="1:14" ht="31.5" customHeight="1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42">
        <v>1.5555555555555556</v>
      </c>
      <c r="I19" s="42">
        <v>1.5555555555555556</v>
      </c>
      <c r="J19" s="39">
        <f t="shared" si="0"/>
        <v>100</v>
      </c>
      <c r="K19" s="39">
        <f>J19</f>
        <v>100</v>
      </c>
      <c r="L19" s="433"/>
      <c r="M19" s="439"/>
      <c r="N19" s="435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41">
        <v>0</v>
      </c>
      <c r="I20" s="41">
        <v>0</v>
      </c>
      <c r="J20" s="39" t="e">
        <f t="shared" si="0"/>
        <v>#DIV/0!</v>
      </c>
      <c r="K20" s="441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41">
        <v>0</v>
      </c>
      <c r="I21" s="41">
        <v>0</v>
      </c>
      <c r="J21" s="39" t="e">
        <f t="shared" si="0"/>
        <v>#DIV/0!</v>
      </c>
      <c r="K21" s="442"/>
      <c r="L21" s="432"/>
      <c r="M21" s="439"/>
      <c r="N21" s="435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41">
        <v>0</v>
      </c>
      <c r="I22" s="41">
        <v>0</v>
      </c>
      <c r="J22" s="39" t="e">
        <f t="shared" si="0"/>
        <v>#DIV/0!</v>
      </c>
      <c r="K22" s="443"/>
      <c r="L22" s="432"/>
      <c r="M22" s="439"/>
      <c r="N22" s="435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42">
        <v>0</v>
      </c>
      <c r="I23" s="42">
        <v>0</v>
      </c>
      <c r="J23" s="39" t="e">
        <f t="shared" si="0"/>
        <v>#DIV/0!</v>
      </c>
      <c r="K23" s="39" t="e">
        <f>J23</f>
        <v>#DIV/0!</v>
      </c>
      <c r="L23" s="433"/>
      <c r="M23" s="439"/>
      <c r="N23" s="435"/>
    </row>
    <row r="24" spans="1:14" ht="81.75" hidden="1" customHeight="1" x14ac:dyDescent="0.25">
      <c r="A24" s="439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41">
        <v>0</v>
      </c>
      <c r="I24" s="41">
        <v>0</v>
      </c>
      <c r="J24" s="39" t="e">
        <f>IF(I24/H24*100&gt;100,100,I24/H24*100)</f>
        <v>#DIV/0!</v>
      </c>
      <c r="K24" s="441" t="e">
        <f>(J24+J25+J26)/3</f>
        <v>#DIV/0!</v>
      </c>
      <c r="L24" s="431" t="e">
        <f>(K24+K27)/2</f>
        <v>#DIV/0!</v>
      </c>
      <c r="M24" s="439"/>
      <c r="N24" s="435"/>
    </row>
    <row r="25" spans="1:14" ht="81.75" hidden="1" customHeight="1" x14ac:dyDescent="0.25">
      <c r="A25" s="439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41">
        <v>0</v>
      </c>
      <c r="I25" s="41">
        <v>0</v>
      </c>
      <c r="J25" s="39" t="e">
        <f>IF(I25/H25*100&gt;100,100,I25/H25*100)</f>
        <v>#DIV/0!</v>
      </c>
      <c r="K25" s="442"/>
      <c r="L25" s="432"/>
      <c r="M25" s="439"/>
      <c r="N25" s="435"/>
    </row>
    <row r="26" spans="1:14" ht="81.75" hidden="1" customHeight="1" x14ac:dyDescent="0.25">
      <c r="A26" s="439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41">
        <v>0</v>
      </c>
      <c r="I26" s="41">
        <v>0</v>
      </c>
      <c r="J26" s="39" t="e">
        <f>IF(I26/H26*100&gt;100,100,I26/H26*100)</f>
        <v>#DIV/0!</v>
      </c>
      <c r="K26" s="443"/>
      <c r="L26" s="432"/>
      <c r="M26" s="439"/>
      <c r="N26" s="435"/>
    </row>
    <row r="27" spans="1:14" ht="31.5" hidden="1" customHeight="1" x14ac:dyDescent="0.25">
      <c r="A27" s="439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42">
        <v>0</v>
      </c>
      <c r="I27" s="42">
        <v>0</v>
      </c>
      <c r="J27" s="39" t="e">
        <f>IF(I27/H27*100&gt;100,100,I27/H27*100)</f>
        <v>#DIV/0!</v>
      </c>
      <c r="K27" s="39" t="e">
        <f>J27</f>
        <v>#DIV/0!</v>
      </c>
      <c r="L27" s="433"/>
      <c r="M27" s="439"/>
      <c r="N27" s="435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41">
        <v>0</v>
      </c>
      <c r="I28" s="41">
        <v>0</v>
      </c>
      <c r="J28" s="39" t="e">
        <f t="shared" si="0"/>
        <v>#DIV/0!</v>
      </c>
      <c r="K28" s="441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41">
        <v>0</v>
      </c>
      <c r="I29" s="41">
        <v>0</v>
      </c>
      <c r="J29" s="39" t="e">
        <f t="shared" si="0"/>
        <v>#DIV/0!</v>
      </c>
      <c r="K29" s="442"/>
      <c r="L29" s="432"/>
      <c r="M29" s="439"/>
      <c r="N29" s="435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41">
        <v>0</v>
      </c>
      <c r="I30" s="41">
        <v>0</v>
      </c>
      <c r="J30" s="39" t="e">
        <f t="shared" si="0"/>
        <v>#DIV/0!</v>
      </c>
      <c r="K30" s="443"/>
      <c r="L30" s="432"/>
      <c r="M30" s="439"/>
      <c r="N30" s="435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42">
        <v>0</v>
      </c>
      <c r="I31" s="42">
        <v>0</v>
      </c>
      <c r="J31" s="39" t="e">
        <f t="shared" si="0"/>
        <v>#DIV/0!</v>
      </c>
      <c r="K31" s="39" t="e">
        <f>J31</f>
        <v>#DIV/0!</v>
      </c>
      <c r="L31" s="433"/>
      <c r="M31" s="439"/>
      <c r="N31" s="435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41">
        <v>0</v>
      </c>
      <c r="I32" s="41">
        <v>0</v>
      </c>
      <c r="J32" s="39" t="e">
        <f t="shared" si="0"/>
        <v>#DIV/0!</v>
      </c>
      <c r="K32" s="441" t="e">
        <f>(J32+J33+J34)/3</f>
        <v>#DIV/0!</v>
      </c>
      <c r="L32" s="431" t="e">
        <f>(K32+K35)/2</f>
        <v>#DIV/0!</v>
      </c>
      <c r="M32" s="439"/>
      <c r="N32" s="435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41">
        <v>0</v>
      </c>
      <c r="I33" s="41">
        <v>0</v>
      </c>
      <c r="J33" s="39" t="e">
        <f t="shared" si="0"/>
        <v>#DIV/0!</v>
      </c>
      <c r="K33" s="442"/>
      <c r="L33" s="432"/>
      <c r="M33" s="439"/>
      <c r="N33" s="435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41">
        <v>0</v>
      </c>
      <c r="I34" s="41">
        <v>0</v>
      </c>
      <c r="J34" s="39" t="e">
        <f t="shared" si="0"/>
        <v>#DIV/0!</v>
      </c>
      <c r="K34" s="443"/>
      <c r="L34" s="432"/>
      <c r="M34" s="439"/>
      <c r="N34" s="435"/>
    </row>
    <row r="35" spans="1:14" ht="31.5" hidden="1" customHeight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42">
        <v>0</v>
      </c>
      <c r="I35" s="42">
        <v>0</v>
      </c>
      <c r="J35" s="39" t="e">
        <f t="shared" si="0"/>
        <v>#DIV/0!</v>
      </c>
      <c r="K35" s="39" t="e">
        <f>J35</f>
        <v>#DIV/0!</v>
      </c>
      <c r="L35" s="433"/>
      <c r="M35" s="439"/>
      <c r="N35" s="435"/>
    </row>
    <row r="36" spans="1:14" ht="81.7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41">
        <v>100</v>
      </c>
      <c r="I36" s="41">
        <v>100</v>
      </c>
      <c r="J36" s="39">
        <f>IF(I36/H36*100&gt;100,100,I36/H36*100)</f>
        <v>100</v>
      </c>
      <c r="K36" s="441">
        <f>(J36+J37+J38)/3</f>
        <v>100</v>
      </c>
      <c r="L36" s="431">
        <f>(K36+K39)/2</f>
        <v>100</v>
      </c>
      <c r="M36" s="439"/>
      <c r="N36" s="435"/>
    </row>
    <row r="37" spans="1:14" ht="81.75" customHeight="1" x14ac:dyDescent="0.25">
      <c r="A37" s="439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41">
        <v>100</v>
      </c>
      <c r="I37" s="41">
        <v>100</v>
      </c>
      <c r="J37" s="39">
        <f>IF(I37/H37*100&gt;100,100,I37/H37*100)</f>
        <v>100</v>
      </c>
      <c r="K37" s="442"/>
      <c r="L37" s="432"/>
      <c r="M37" s="439"/>
      <c r="N37" s="435"/>
    </row>
    <row r="38" spans="1:14" ht="81.75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41">
        <v>100</v>
      </c>
      <c r="I38" s="41">
        <v>100</v>
      </c>
      <c r="J38" s="39">
        <f>IF(I38/H38*100&gt;100,100,I38/H38*100)</f>
        <v>100</v>
      </c>
      <c r="K38" s="443"/>
      <c r="L38" s="432"/>
      <c r="M38" s="439"/>
      <c r="N38" s="435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42">
        <v>19.555555555555557</v>
      </c>
      <c r="I39" s="42">
        <v>21</v>
      </c>
      <c r="J39" s="39">
        <f t="shared" si="0"/>
        <v>100</v>
      </c>
      <c r="K39" s="39">
        <f>J39</f>
        <v>100</v>
      </c>
      <c r="L39" s="433"/>
      <c r="M39" s="439"/>
      <c r="N39" s="435"/>
    </row>
    <row r="40" spans="1:14" ht="81.75" hidden="1" customHeight="1" x14ac:dyDescent="0.25">
      <c r="A40" s="439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41">
        <v>0</v>
      </c>
      <c r="I40" s="41">
        <v>0</v>
      </c>
      <c r="J40" s="39" t="e">
        <f t="shared" si="0"/>
        <v>#DIV/0!</v>
      </c>
      <c r="K40" s="441" t="e">
        <f>(J40+J41+J42)/3</f>
        <v>#DIV/0!</v>
      </c>
      <c r="L40" s="431" t="e">
        <f>(K40+K43)/2</f>
        <v>#DIV/0!</v>
      </c>
      <c r="M40" s="439"/>
      <c r="N40" s="435"/>
    </row>
    <row r="41" spans="1:14" ht="81.75" hidden="1" customHeight="1" x14ac:dyDescent="0.25">
      <c r="A41" s="439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41">
        <v>0</v>
      </c>
      <c r="I41" s="41">
        <v>0</v>
      </c>
      <c r="J41" s="39" t="e">
        <f t="shared" si="0"/>
        <v>#DIV/0!</v>
      </c>
      <c r="K41" s="442"/>
      <c r="L41" s="432"/>
      <c r="M41" s="439"/>
      <c r="N41" s="435"/>
    </row>
    <row r="42" spans="1:14" ht="81.75" hidden="1" customHeight="1" x14ac:dyDescent="0.25">
      <c r="A42" s="439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41">
        <v>0</v>
      </c>
      <c r="I42" s="41">
        <v>0</v>
      </c>
      <c r="J42" s="39" t="e">
        <f t="shared" si="0"/>
        <v>#DIV/0!</v>
      </c>
      <c r="K42" s="443"/>
      <c r="L42" s="432"/>
      <c r="M42" s="439"/>
      <c r="N42" s="435"/>
    </row>
    <row r="43" spans="1:14" ht="31.5" hidden="1" customHeight="1" x14ac:dyDescent="0.25">
      <c r="A43" s="439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42">
        <v>0</v>
      </c>
      <c r="I43" s="42">
        <v>0</v>
      </c>
      <c r="J43" s="39" t="e">
        <f t="shared" si="0"/>
        <v>#DIV/0!</v>
      </c>
      <c r="K43" s="39" t="e">
        <f>J43</f>
        <v>#DIV/0!</v>
      </c>
      <c r="L43" s="433"/>
      <c r="M43" s="439"/>
      <c r="N43" s="435"/>
    </row>
    <row r="44" spans="1:14" ht="81.75" hidden="1" customHeight="1" x14ac:dyDescent="0.25">
      <c r="A44" s="439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41">
        <v>0</v>
      </c>
      <c r="I44" s="41">
        <v>0</v>
      </c>
      <c r="J44" s="39" t="e">
        <f t="shared" si="0"/>
        <v>#DIV/0!</v>
      </c>
      <c r="K44" s="441" t="e">
        <f>(J44+J45+J46)/3</f>
        <v>#DIV/0!</v>
      </c>
      <c r="L44" s="431" t="e">
        <f>(K44+K47)/2</f>
        <v>#DIV/0!</v>
      </c>
      <c r="M44" s="439"/>
      <c r="N44" s="435"/>
    </row>
    <row r="45" spans="1:14" ht="81.75" hidden="1" customHeight="1" x14ac:dyDescent="0.25">
      <c r="A45" s="439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41">
        <v>0</v>
      </c>
      <c r="I45" s="41">
        <v>0</v>
      </c>
      <c r="J45" s="39" t="e">
        <f t="shared" si="0"/>
        <v>#DIV/0!</v>
      </c>
      <c r="K45" s="442"/>
      <c r="L45" s="432"/>
      <c r="M45" s="439"/>
      <c r="N45" s="435"/>
    </row>
    <row r="46" spans="1:14" ht="81.75" hidden="1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41">
        <v>0</v>
      </c>
      <c r="I46" s="41">
        <v>0</v>
      </c>
      <c r="J46" s="39" t="e">
        <f t="shared" si="0"/>
        <v>#DIV/0!</v>
      </c>
      <c r="K46" s="443"/>
      <c r="L46" s="432"/>
      <c r="M46" s="439"/>
      <c r="N46" s="435"/>
    </row>
    <row r="47" spans="1:14" ht="31.5" hidden="1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42">
        <v>0</v>
      </c>
      <c r="I47" s="42">
        <v>0</v>
      </c>
      <c r="J47" s="39" t="e">
        <f t="shared" si="0"/>
        <v>#DIV/0!</v>
      </c>
      <c r="K47" s="39" t="e">
        <f>J47</f>
        <v>#DIV/0!</v>
      </c>
      <c r="L47" s="433"/>
      <c r="M47" s="439"/>
      <c r="N47" s="435"/>
    </row>
    <row r="48" spans="1:14" ht="81.75" hidden="1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41">
        <v>0</v>
      </c>
      <c r="I48" s="41">
        <v>0</v>
      </c>
      <c r="J48" s="39" t="e">
        <f t="shared" si="0"/>
        <v>#DIV/0!</v>
      </c>
      <c r="K48" s="441" t="e">
        <f>(J48+J49+J50)/3</f>
        <v>#DIV/0!</v>
      </c>
      <c r="L48" s="431" t="e">
        <f>(K48+K51)/2</f>
        <v>#DIV/0!</v>
      </c>
      <c r="M48" s="439"/>
      <c r="N48" s="435"/>
    </row>
    <row r="49" spans="1:14" ht="81.75" hidden="1" customHeight="1" x14ac:dyDescent="0.25">
      <c r="A49" s="439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41">
        <v>0</v>
      </c>
      <c r="I49" s="41">
        <v>0</v>
      </c>
      <c r="J49" s="39" t="e">
        <f t="shared" si="0"/>
        <v>#DIV/0!</v>
      </c>
      <c r="K49" s="442"/>
      <c r="L49" s="432"/>
      <c r="M49" s="439"/>
      <c r="N49" s="435"/>
    </row>
    <row r="50" spans="1:14" ht="81.75" hidden="1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41">
        <v>0</v>
      </c>
      <c r="I50" s="41">
        <v>0</v>
      </c>
      <c r="J50" s="39" t="e">
        <f t="shared" si="0"/>
        <v>#DIV/0!</v>
      </c>
      <c r="K50" s="443"/>
      <c r="L50" s="432"/>
      <c r="M50" s="439"/>
      <c r="N50" s="435"/>
    </row>
    <row r="51" spans="1:14" ht="31.5" hidden="1" customHeight="1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42">
        <v>0</v>
      </c>
      <c r="I51" s="42">
        <v>0</v>
      </c>
      <c r="J51" s="39" t="e">
        <f t="shared" si="0"/>
        <v>#DIV/0!</v>
      </c>
      <c r="K51" s="39" t="e">
        <f>J51</f>
        <v>#DIV/0!</v>
      </c>
      <c r="L51" s="433"/>
      <c r="M51" s="439"/>
      <c r="N51" s="435"/>
    </row>
    <row r="52" spans="1:14" ht="81.75" hidden="1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41">
        <v>0</v>
      </c>
      <c r="I52" s="41">
        <v>0</v>
      </c>
      <c r="J52" s="39" t="e">
        <f t="shared" si="0"/>
        <v>#DIV/0!</v>
      </c>
      <c r="K52" s="441" t="e">
        <f>(J52+J53+J54)/2</f>
        <v>#DIV/0!</v>
      </c>
      <c r="L52" s="431" t="e">
        <f>(K52+K55)/2</f>
        <v>#DIV/0!</v>
      </c>
      <c r="M52" s="439"/>
      <c r="N52" s="435"/>
    </row>
    <row r="53" spans="1:14" ht="81.75" hidden="1" customHeight="1" x14ac:dyDescent="0.25">
      <c r="A53" s="439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41">
        <v>0</v>
      </c>
      <c r="I53" s="41">
        <v>0</v>
      </c>
      <c r="J53" s="39" t="e">
        <f t="shared" si="0"/>
        <v>#DIV/0!</v>
      </c>
      <c r="K53" s="442"/>
      <c r="L53" s="432"/>
      <c r="M53" s="439"/>
      <c r="N53" s="435"/>
    </row>
    <row r="54" spans="1:14" ht="81.75" hidden="1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41">
        <v>0</v>
      </c>
      <c r="I54" s="41">
        <v>0</v>
      </c>
      <c r="J54" s="39">
        <v>0</v>
      </c>
      <c r="K54" s="443"/>
      <c r="L54" s="432"/>
      <c r="M54" s="439"/>
      <c r="N54" s="435"/>
    </row>
    <row r="55" spans="1:14" ht="31.5" hidden="1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42">
        <v>0</v>
      </c>
      <c r="I55" s="42">
        <v>0</v>
      </c>
      <c r="J55" s="39" t="e">
        <f t="shared" si="0"/>
        <v>#DIV/0!</v>
      </c>
      <c r="K55" s="39" t="e">
        <f>J55</f>
        <v>#DIV/0!</v>
      </c>
      <c r="L55" s="433"/>
      <c r="M55" s="439"/>
      <c r="N55" s="435"/>
    </row>
    <row r="56" spans="1:14" ht="81.75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41">
        <v>100</v>
      </c>
      <c r="I56" s="41">
        <v>100</v>
      </c>
      <c r="J56" s="39">
        <f t="shared" si="0"/>
        <v>100</v>
      </c>
      <c r="K56" s="441">
        <f>(J56+J57+J58)/3</f>
        <v>100</v>
      </c>
      <c r="L56" s="431">
        <f>(K56+K59)/2</f>
        <v>99.616425992779781</v>
      </c>
      <c r="M56" s="439"/>
      <c r="N56" s="435"/>
    </row>
    <row r="57" spans="1:14" ht="81.75" customHeight="1" x14ac:dyDescent="0.25">
      <c r="A57" s="439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41">
        <v>100</v>
      </c>
      <c r="I57" s="41">
        <v>100</v>
      </c>
      <c r="J57" s="39">
        <f t="shared" si="0"/>
        <v>100</v>
      </c>
      <c r="K57" s="442"/>
      <c r="L57" s="432"/>
      <c r="M57" s="439"/>
      <c r="N57" s="435"/>
    </row>
    <row r="58" spans="1:14" ht="81.75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41">
        <v>100</v>
      </c>
      <c r="I58" s="41">
        <v>100</v>
      </c>
      <c r="J58" s="39">
        <f t="shared" si="0"/>
        <v>100</v>
      </c>
      <c r="K58" s="443"/>
      <c r="L58" s="432"/>
      <c r="M58" s="439"/>
      <c r="N58" s="435"/>
    </row>
    <row r="59" spans="1:14" ht="36" customHeight="1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42">
        <v>246.22222222222223</v>
      </c>
      <c r="I59" s="42">
        <v>244.33333333333334</v>
      </c>
      <c r="J59" s="39">
        <f t="shared" si="0"/>
        <v>99.232851985559563</v>
      </c>
      <c r="K59" s="39">
        <f>J59</f>
        <v>99.232851985559563</v>
      </c>
      <c r="L59" s="433"/>
      <c r="M59" s="439"/>
      <c r="N59" s="435"/>
    </row>
    <row r="60" spans="1:14" ht="81.75" hidden="1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41">
        <v>0</v>
      </c>
      <c r="I60" s="41">
        <v>0</v>
      </c>
      <c r="J60" s="39" t="e">
        <f t="shared" si="0"/>
        <v>#DIV/0!</v>
      </c>
      <c r="K60" s="441" t="e">
        <f>(J60+J61+J62)/3</f>
        <v>#DIV/0!</v>
      </c>
      <c r="L60" s="431" t="e">
        <f>(K60+K63)/2</f>
        <v>#DIV/0!</v>
      </c>
      <c r="M60" s="439"/>
      <c r="N60" s="435"/>
    </row>
    <row r="61" spans="1:14" ht="81.75" hidden="1" customHeight="1" x14ac:dyDescent="0.25">
      <c r="A61" s="439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41">
        <v>0</v>
      </c>
      <c r="I61" s="41">
        <v>0</v>
      </c>
      <c r="J61" s="39" t="e">
        <f t="shared" si="0"/>
        <v>#DIV/0!</v>
      </c>
      <c r="K61" s="442"/>
      <c r="L61" s="432"/>
      <c r="M61" s="439"/>
      <c r="N61" s="435"/>
    </row>
    <row r="62" spans="1:14" ht="81.75" hidden="1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41">
        <v>0</v>
      </c>
      <c r="I62" s="41">
        <v>0</v>
      </c>
      <c r="J62" s="39" t="e">
        <f t="shared" si="0"/>
        <v>#DIV/0!</v>
      </c>
      <c r="K62" s="443"/>
      <c r="L62" s="432"/>
      <c r="M62" s="439"/>
      <c r="N62" s="435"/>
    </row>
    <row r="63" spans="1:14" ht="31.5" hidden="1" customHeight="1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42">
        <v>0</v>
      </c>
      <c r="I63" s="42">
        <v>0</v>
      </c>
      <c r="J63" s="39" t="e">
        <f t="shared" si="0"/>
        <v>#DIV/0!</v>
      </c>
      <c r="K63" s="39" t="e">
        <f>J63</f>
        <v>#DIV/0!</v>
      </c>
      <c r="L63" s="433"/>
      <c r="M63" s="439"/>
      <c r="N63" s="435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41">
        <v>0</v>
      </c>
      <c r="I64" s="41">
        <v>0</v>
      </c>
      <c r="J64" s="39" t="e">
        <f t="shared" si="0"/>
        <v>#DIV/0!</v>
      </c>
      <c r="K64" s="441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41">
        <v>0</v>
      </c>
      <c r="I65" s="41">
        <v>0</v>
      </c>
      <c r="J65" s="39" t="e">
        <f t="shared" si="0"/>
        <v>#DIV/0!</v>
      </c>
      <c r="K65" s="442"/>
      <c r="L65" s="432"/>
      <c r="M65" s="439"/>
      <c r="N65" s="435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41">
        <v>0</v>
      </c>
      <c r="I66" s="41">
        <v>0</v>
      </c>
      <c r="J66" s="39" t="e">
        <f t="shared" si="0"/>
        <v>#DIV/0!</v>
      </c>
      <c r="K66" s="443"/>
      <c r="L66" s="432"/>
      <c r="M66" s="439"/>
      <c r="N66" s="435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42">
        <v>0</v>
      </c>
      <c r="I67" s="42">
        <v>0</v>
      </c>
      <c r="J67" s="39" t="e">
        <f t="shared" si="0"/>
        <v>#DIV/0!</v>
      </c>
      <c r="K67" s="39" t="e">
        <f>J67</f>
        <v>#DIV/0!</v>
      </c>
      <c r="L67" s="433"/>
      <c r="M67" s="439"/>
      <c r="N67" s="435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41">
        <v>0</v>
      </c>
      <c r="I68" s="41">
        <v>0</v>
      </c>
      <c r="J68" s="39" t="e">
        <f t="shared" ref="J68:J131" si="1">IF(I68/H68*100&gt;100,100,I68/H68*100)</f>
        <v>#DIV/0!</v>
      </c>
      <c r="K68" s="441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41">
        <v>0</v>
      </c>
      <c r="I69" s="41">
        <v>0</v>
      </c>
      <c r="J69" s="39" t="e">
        <f t="shared" si="1"/>
        <v>#DIV/0!</v>
      </c>
      <c r="K69" s="442"/>
      <c r="L69" s="432"/>
      <c r="M69" s="439"/>
      <c r="N69" s="435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41">
        <v>0</v>
      </c>
      <c r="I70" s="41">
        <v>0</v>
      </c>
      <c r="J70" s="39" t="e">
        <f t="shared" si="1"/>
        <v>#DIV/0!</v>
      </c>
      <c r="K70" s="443"/>
      <c r="L70" s="432"/>
      <c r="M70" s="439"/>
      <c r="N70" s="435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42">
        <v>0</v>
      </c>
      <c r="I71" s="42">
        <v>0</v>
      </c>
      <c r="J71" s="39" t="e">
        <f t="shared" si="1"/>
        <v>#DIV/0!</v>
      </c>
      <c r="K71" s="39" t="e">
        <f>J71</f>
        <v>#DIV/0!</v>
      </c>
      <c r="L71" s="433"/>
      <c r="M71" s="439"/>
      <c r="N71" s="435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41">
        <v>0</v>
      </c>
      <c r="I72" s="41">
        <v>0</v>
      </c>
      <c r="J72" s="39" t="e">
        <f t="shared" si="1"/>
        <v>#DIV/0!</v>
      </c>
      <c r="K72" s="441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41">
        <v>0</v>
      </c>
      <c r="I73" s="41">
        <v>0</v>
      </c>
      <c r="J73" s="39" t="e">
        <f t="shared" si="1"/>
        <v>#DIV/0!</v>
      </c>
      <c r="K73" s="442"/>
      <c r="L73" s="432"/>
      <c r="M73" s="439"/>
      <c r="N73" s="435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41">
        <v>0</v>
      </c>
      <c r="I74" s="41">
        <v>0</v>
      </c>
      <c r="J74" s="39" t="e">
        <f t="shared" si="1"/>
        <v>#DIV/0!</v>
      </c>
      <c r="K74" s="443"/>
      <c r="L74" s="432"/>
      <c r="M74" s="439"/>
      <c r="N74" s="435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42">
        <v>0</v>
      </c>
      <c r="I75" s="42">
        <v>0</v>
      </c>
      <c r="J75" s="39" t="e">
        <f t="shared" si="1"/>
        <v>#DIV/0!</v>
      </c>
      <c r="K75" s="39" t="e">
        <f>J75</f>
        <v>#DIV/0!</v>
      </c>
      <c r="L75" s="433"/>
      <c r="M75" s="439"/>
      <c r="N75" s="435"/>
    </row>
    <row r="76" spans="1:14" ht="81.75" hidden="1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41">
        <v>0</v>
      </c>
      <c r="I76" s="41">
        <v>0</v>
      </c>
      <c r="J76" s="39" t="e">
        <f t="shared" si="1"/>
        <v>#DIV/0!</v>
      </c>
      <c r="K76" s="441" t="e">
        <f>(J76+J77+J78)/3</f>
        <v>#DIV/0!</v>
      </c>
      <c r="L76" s="431" t="e">
        <f>(K76+K79)/2</f>
        <v>#DIV/0!</v>
      </c>
      <c r="M76" s="439"/>
      <c r="N76" s="435"/>
    </row>
    <row r="77" spans="1:14" ht="81.75" hidden="1" customHeight="1" x14ac:dyDescent="0.25">
      <c r="A77" s="439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41">
        <v>0</v>
      </c>
      <c r="I77" s="41">
        <v>0</v>
      </c>
      <c r="J77" s="39" t="e">
        <f t="shared" si="1"/>
        <v>#DIV/0!</v>
      </c>
      <c r="K77" s="442"/>
      <c r="L77" s="432"/>
      <c r="M77" s="439"/>
      <c r="N77" s="435"/>
    </row>
    <row r="78" spans="1:14" ht="81.75" hidden="1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41">
        <v>0</v>
      </c>
      <c r="I78" s="41">
        <v>0</v>
      </c>
      <c r="J78" s="39" t="e">
        <f t="shared" si="1"/>
        <v>#DIV/0!</v>
      </c>
      <c r="K78" s="443"/>
      <c r="L78" s="432"/>
      <c r="M78" s="439"/>
      <c r="N78" s="435"/>
    </row>
    <row r="79" spans="1:14" ht="31.5" hidden="1" customHeight="1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42">
        <v>0</v>
      </c>
      <c r="I79" s="42">
        <v>0</v>
      </c>
      <c r="J79" s="39" t="e">
        <f t="shared" si="1"/>
        <v>#DIV/0!</v>
      </c>
      <c r="K79" s="39" t="e">
        <f>J79</f>
        <v>#DIV/0!</v>
      </c>
      <c r="L79" s="433"/>
      <c r="M79" s="439"/>
      <c r="N79" s="435"/>
    </row>
    <row r="80" spans="1:14" ht="81.75" hidden="1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41">
        <v>0</v>
      </c>
      <c r="I80" s="41">
        <v>0</v>
      </c>
      <c r="J80" s="39" t="e">
        <f t="shared" si="1"/>
        <v>#DIV/0!</v>
      </c>
      <c r="K80" s="441" t="e">
        <f>(J80+J81+J82)/3</f>
        <v>#DIV/0!</v>
      </c>
      <c r="L80" s="431" t="e">
        <f>(K80+K83)/2</f>
        <v>#DIV/0!</v>
      </c>
      <c r="M80" s="439"/>
      <c r="N80" s="435"/>
    </row>
    <row r="81" spans="1:14" ht="81.75" hidden="1" customHeight="1" x14ac:dyDescent="0.25">
      <c r="A81" s="439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41">
        <v>0</v>
      </c>
      <c r="I81" s="41">
        <v>0</v>
      </c>
      <c r="J81" s="39" t="e">
        <f t="shared" si="1"/>
        <v>#DIV/0!</v>
      </c>
      <c r="K81" s="442"/>
      <c r="L81" s="432"/>
      <c r="M81" s="439"/>
      <c r="N81" s="435"/>
    </row>
    <row r="82" spans="1:14" ht="81.75" hidden="1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41">
        <v>0</v>
      </c>
      <c r="I82" s="41">
        <v>0</v>
      </c>
      <c r="J82" s="39" t="e">
        <f t="shared" si="1"/>
        <v>#DIV/0!</v>
      </c>
      <c r="K82" s="443"/>
      <c r="L82" s="432"/>
      <c r="M82" s="439"/>
      <c r="N82" s="435"/>
    </row>
    <row r="83" spans="1:14" ht="31.5" hidden="1" customHeight="1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42">
        <v>0</v>
      </c>
      <c r="I83" s="42">
        <v>0</v>
      </c>
      <c r="J83" s="39" t="e">
        <f t="shared" si="1"/>
        <v>#DIV/0!</v>
      </c>
      <c r="K83" s="39" t="e">
        <f>J83</f>
        <v>#DIV/0!</v>
      </c>
      <c r="L83" s="433"/>
      <c r="M83" s="439"/>
      <c r="N83" s="435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41">
        <v>0</v>
      </c>
      <c r="I84" s="41">
        <v>0</v>
      </c>
      <c r="J84" s="39" t="e">
        <f t="shared" si="1"/>
        <v>#DIV/0!</v>
      </c>
      <c r="K84" s="441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41">
        <v>0</v>
      </c>
      <c r="I85" s="41">
        <v>0</v>
      </c>
      <c r="J85" s="39" t="e">
        <f t="shared" si="1"/>
        <v>#DIV/0!</v>
      </c>
      <c r="K85" s="442"/>
      <c r="L85" s="432"/>
      <c r="M85" s="439"/>
      <c r="N85" s="435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41">
        <v>0</v>
      </c>
      <c r="I86" s="41">
        <v>0</v>
      </c>
      <c r="J86" s="39" t="e">
        <f t="shared" si="1"/>
        <v>#DIV/0!</v>
      </c>
      <c r="K86" s="443"/>
      <c r="L86" s="432"/>
      <c r="M86" s="439"/>
      <c r="N86" s="435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42">
        <v>0</v>
      </c>
      <c r="I87" s="42">
        <v>0</v>
      </c>
      <c r="J87" s="39" t="e">
        <f t="shared" si="1"/>
        <v>#DIV/0!</v>
      </c>
      <c r="K87" s="39" t="e">
        <f>J87</f>
        <v>#DIV/0!</v>
      </c>
      <c r="L87" s="433"/>
      <c r="M87" s="439"/>
      <c r="N87" s="435"/>
    </row>
    <row r="88" spans="1:14" ht="81.75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41">
        <v>100</v>
      </c>
      <c r="I88" s="41">
        <v>100</v>
      </c>
      <c r="J88" s="39">
        <f t="shared" si="1"/>
        <v>100</v>
      </c>
      <c r="K88" s="441">
        <f>(J88+J89+J90)/3</f>
        <v>100</v>
      </c>
      <c r="L88" s="431">
        <f>(K88+K91)/2</f>
        <v>100</v>
      </c>
      <c r="M88" s="439"/>
      <c r="N88" s="435"/>
    </row>
    <row r="89" spans="1:14" ht="81.75" customHeight="1" x14ac:dyDescent="0.25">
      <c r="A89" s="439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41">
        <v>100</v>
      </c>
      <c r="I89" s="41">
        <v>100</v>
      </c>
      <c r="J89" s="41">
        <f>'[1]ООО (не ук, не ук, на дому)'!E15</f>
        <v>100</v>
      </c>
      <c r="K89" s="442"/>
      <c r="L89" s="432"/>
      <c r="M89" s="439"/>
      <c r="N89" s="435"/>
    </row>
    <row r="90" spans="1:14" ht="81.75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41">
        <v>100</v>
      </c>
      <c r="I90" s="41">
        <v>100</v>
      </c>
      <c r="J90" s="41">
        <f>'[1]ООО (не ук, не ук, на дому)'!E16</f>
        <v>100</v>
      </c>
      <c r="K90" s="443"/>
      <c r="L90" s="432"/>
      <c r="M90" s="439"/>
      <c r="N90" s="435"/>
    </row>
    <row r="91" spans="1:14" ht="31.5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42">
        <v>0.55555555555555558</v>
      </c>
      <c r="I91" s="42">
        <v>0.55555555555555558</v>
      </c>
      <c r="J91" s="39">
        <f t="shared" si="1"/>
        <v>100</v>
      </c>
      <c r="K91" s="39">
        <f>J91</f>
        <v>100</v>
      </c>
      <c r="L91" s="433"/>
      <c r="M91" s="439"/>
      <c r="N91" s="435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41">
        <v>100</v>
      </c>
      <c r="I92" s="41">
        <v>100</v>
      </c>
      <c r="J92" s="39">
        <f t="shared" si="1"/>
        <v>100</v>
      </c>
      <c r="K92" s="441">
        <f>(J92+J93+J94)/3</f>
        <v>100</v>
      </c>
      <c r="L92" s="431">
        <f>(K92+K95)/2</f>
        <v>100</v>
      </c>
      <c r="M92" s="439"/>
      <c r="N92" s="435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41">
        <v>100</v>
      </c>
      <c r="I93" s="41">
        <v>100</v>
      </c>
      <c r="J93" s="39">
        <f t="shared" si="1"/>
        <v>100</v>
      </c>
      <c r="K93" s="442"/>
      <c r="L93" s="432"/>
      <c r="M93" s="439"/>
      <c r="N93" s="435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41">
        <v>100</v>
      </c>
      <c r="I94" s="41">
        <v>100</v>
      </c>
      <c r="J94" s="39">
        <f t="shared" si="1"/>
        <v>100</v>
      </c>
      <c r="K94" s="443"/>
      <c r="L94" s="432"/>
      <c r="M94" s="439"/>
      <c r="N94" s="435"/>
    </row>
    <row r="95" spans="1:14" ht="31.5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42">
        <v>6.4444444444444446</v>
      </c>
      <c r="I95" s="42">
        <v>7</v>
      </c>
      <c r="J95" s="39">
        <f t="shared" si="1"/>
        <v>100</v>
      </c>
      <c r="K95" s="39">
        <f>J95</f>
        <v>100</v>
      </c>
      <c r="L95" s="433"/>
      <c r="M95" s="439"/>
      <c r="N95" s="435"/>
    </row>
    <row r="96" spans="1:14" ht="81.75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41">
        <v>100</v>
      </c>
      <c r="I96" s="41">
        <v>100</v>
      </c>
      <c r="J96" s="39">
        <f t="shared" si="1"/>
        <v>100</v>
      </c>
      <c r="K96" s="441">
        <f>(J96+J97)/2</f>
        <v>100</v>
      </c>
      <c r="L96" s="431">
        <f>(K96+K99)/2</f>
        <v>100</v>
      </c>
      <c r="M96" s="439"/>
      <c r="N96" s="435"/>
    </row>
    <row r="97" spans="1:14" ht="81.75" customHeight="1" x14ac:dyDescent="0.25">
      <c r="A97" s="439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41">
        <v>100</v>
      </c>
      <c r="I97" s="41">
        <v>100</v>
      </c>
      <c r="J97" s="39">
        <f t="shared" si="1"/>
        <v>100</v>
      </c>
      <c r="K97" s="442"/>
      <c r="L97" s="432"/>
      <c r="M97" s="439"/>
      <c r="N97" s="435"/>
    </row>
    <row r="98" spans="1:14" ht="81.75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41"/>
      <c r="I98" s="41"/>
      <c r="J98" s="39"/>
      <c r="K98" s="443"/>
      <c r="L98" s="432"/>
      <c r="M98" s="439"/>
      <c r="N98" s="435"/>
    </row>
    <row r="99" spans="1:14" ht="31.5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42">
        <v>4</v>
      </c>
      <c r="I99" s="42">
        <v>4</v>
      </c>
      <c r="J99" s="39">
        <f t="shared" si="1"/>
        <v>100</v>
      </c>
      <c r="K99" s="39">
        <f>J99</f>
        <v>100</v>
      </c>
      <c r="L99" s="433"/>
      <c r="M99" s="439"/>
      <c r="N99" s="435"/>
    </row>
    <row r="100" spans="1:14" ht="81.75" hidden="1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41">
        <v>0</v>
      </c>
      <c r="I100" s="41">
        <v>0</v>
      </c>
      <c r="J100" s="39" t="e">
        <f t="shared" si="1"/>
        <v>#DIV/0!</v>
      </c>
      <c r="K100" s="441" t="e">
        <f>(J100+J101+J102)/3</f>
        <v>#DIV/0!</v>
      </c>
      <c r="L100" s="431" t="e">
        <f>(K100+K103)/2</f>
        <v>#DIV/0!</v>
      </c>
      <c r="M100" s="439"/>
      <c r="N100" s="435"/>
    </row>
    <row r="101" spans="1:14" ht="81.75" hidden="1" customHeight="1" x14ac:dyDescent="0.25">
      <c r="A101" s="439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41">
        <v>0</v>
      </c>
      <c r="I101" s="41">
        <v>0</v>
      </c>
      <c r="J101" s="39" t="e">
        <f t="shared" si="1"/>
        <v>#DIV/0!</v>
      </c>
      <c r="K101" s="442"/>
      <c r="L101" s="432"/>
      <c r="M101" s="439"/>
      <c r="N101" s="435"/>
    </row>
    <row r="102" spans="1:14" ht="81.75" hidden="1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41">
        <v>0</v>
      </c>
      <c r="I102" s="41">
        <v>0</v>
      </c>
      <c r="J102" s="39" t="e">
        <f t="shared" si="1"/>
        <v>#DIV/0!</v>
      </c>
      <c r="K102" s="443"/>
      <c r="L102" s="432"/>
      <c r="M102" s="439"/>
      <c r="N102" s="435"/>
    </row>
    <row r="103" spans="1:14" ht="31.5" hidden="1" customHeight="1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42">
        <v>0</v>
      </c>
      <c r="I103" s="42">
        <v>0</v>
      </c>
      <c r="J103" s="39" t="e">
        <f t="shared" si="1"/>
        <v>#DIV/0!</v>
      </c>
      <c r="K103" s="39" t="e">
        <f>J103</f>
        <v>#DIV/0!</v>
      </c>
      <c r="L103" s="433"/>
      <c r="M103" s="439"/>
      <c r="N103" s="435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41">
        <v>0</v>
      </c>
      <c r="I104" s="41">
        <v>0</v>
      </c>
      <c r="J104" s="39" t="e">
        <f t="shared" si="1"/>
        <v>#DIV/0!</v>
      </c>
      <c r="K104" s="441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41">
        <v>0</v>
      </c>
      <c r="I105" s="41">
        <v>0</v>
      </c>
      <c r="J105" s="39" t="e">
        <f t="shared" si="1"/>
        <v>#DIV/0!</v>
      </c>
      <c r="K105" s="442"/>
      <c r="L105" s="432"/>
      <c r="M105" s="439"/>
      <c r="N105" s="435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41">
        <v>0</v>
      </c>
      <c r="I106" s="41">
        <v>0</v>
      </c>
      <c r="J106" s="39" t="e">
        <f t="shared" si="1"/>
        <v>#DIV/0!</v>
      </c>
      <c r="K106" s="443"/>
      <c r="L106" s="432"/>
      <c r="M106" s="439"/>
      <c r="N106" s="435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42">
        <v>0</v>
      </c>
      <c r="I107" s="42">
        <v>0</v>
      </c>
      <c r="J107" s="39" t="e">
        <f t="shared" si="1"/>
        <v>#DIV/0!</v>
      </c>
      <c r="K107" s="39" t="e">
        <f>J107</f>
        <v>#DIV/0!</v>
      </c>
      <c r="L107" s="433"/>
      <c r="M107" s="439"/>
      <c r="N107" s="435"/>
    </row>
    <row r="108" spans="1:14" ht="81.75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41">
        <v>100</v>
      </c>
      <c r="I108" s="41">
        <v>100</v>
      </c>
      <c r="J108" s="39">
        <f t="shared" si="1"/>
        <v>100</v>
      </c>
      <c r="K108" s="441">
        <f>(J108+J109+J110)/3</f>
        <v>100</v>
      </c>
      <c r="L108" s="431">
        <f>(K108+K111)/2</f>
        <v>98.771929824561397</v>
      </c>
      <c r="M108" s="439"/>
      <c r="N108" s="435"/>
    </row>
    <row r="109" spans="1:14" ht="81.75" customHeight="1" x14ac:dyDescent="0.25">
      <c r="A109" s="439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41">
        <v>100</v>
      </c>
      <c r="I109" s="41">
        <v>100</v>
      </c>
      <c r="J109" s="39">
        <f t="shared" si="1"/>
        <v>100</v>
      </c>
      <c r="K109" s="442"/>
      <c r="L109" s="432"/>
      <c r="M109" s="439"/>
      <c r="N109" s="435"/>
    </row>
    <row r="110" spans="1:14" ht="8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41">
        <v>100</v>
      </c>
      <c r="I110" s="41">
        <v>100</v>
      </c>
      <c r="J110" s="39">
        <f t="shared" si="1"/>
        <v>100</v>
      </c>
      <c r="K110" s="443"/>
      <c r="L110" s="432"/>
      <c r="M110" s="439"/>
      <c r="N110" s="435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42">
        <v>63.333333333333336</v>
      </c>
      <c r="I111" s="42">
        <v>61.777777777777779</v>
      </c>
      <c r="J111" s="39">
        <f t="shared" si="1"/>
        <v>97.543859649122794</v>
      </c>
      <c r="K111" s="39">
        <f>J111</f>
        <v>97.543859649122794</v>
      </c>
      <c r="L111" s="433"/>
      <c r="M111" s="439"/>
      <c r="N111" s="435"/>
    </row>
    <row r="112" spans="1:14" ht="81.75" hidden="1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41">
        <v>0</v>
      </c>
      <c r="I112" s="41">
        <v>0</v>
      </c>
      <c r="J112" s="39" t="e">
        <f t="shared" si="1"/>
        <v>#DIV/0!</v>
      </c>
      <c r="K112" s="441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39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41">
        <v>0</v>
      </c>
      <c r="I113" s="41">
        <v>0</v>
      </c>
      <c r="J113" s="39" t="e">
        <f t="shared" si="1"/>
        <v>#DIV/0!</v>
      </c>
      <c r="K113" s="442"/>
      <c r="L113" s="432"/>
      <c r="M113" s="439"/>
      <c r="N113" s="435"/>
    </row>
    <row r="114" spans="1:14" ht="81.75" hidden="1" customHeight="1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41">
        <v>0</v>
      </c>
      <c r="I114" s="41">
        <v>0</v>
      </c>
      <c r="J114" s="39" t="e">
        <f t="shared" si="1"/>
        <v>#DIV/0!</v>
      </c>
      <c r="K114" s="443"/>
      <c r="L114" s="432"/>
      <c r="M114" s="439"/>
      <c r="N114" s="435"/>
    </row>
    <row r="115" spans="1:14" ht="31.5" hidden="1" customHeight="1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42">
        <v>0</v>
      </c>
      <c r="I115" s="42">
        <v>0</v>
      </c>
      <c r="J115" s="39" t="e">
        <f t="shared" si="1"/>
        <v>#DIV/0!</v>
      </c>
      <c r="K115" s="39" t="e">
        <f>J115</f>
        <v>#DIV/0!</v>
      </c>
      <c r="L115" s="433"/>
      <c r="M115" s="439"/>
      <c r="N115" s="435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41">
        <v>0</v>
      </c>
      <c r="I116" s="41">
        <v>0</v>
      </c>
      <c r="J116" s="39" t="e">
        <f t="shared" si="1"/>
        <v>#DIV/0!</v>
      </c>
      <c r="K116" s="441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41">
        <v>0</v>
      </c>
      <c r="I117" s="41">
        <v>0</v>
      </c>
      <c r="J117" s="39" t="e">
        <f t="shared" si="1"/>
        <v>#DIV/0!</v>
      </c>
      <c r="K117" s="442"/>
      <c r="L117" s="432"/>
      <c r="M117" s="439"/>
      <c r="N117" s="435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41">
        <v>0</v>
      </c>
      <c r="I118" s="41">
        <v>0</v>
      </c>
      <c r="J118" s="39" t="e">
        <f t="shared" si="1"/>
        <v>#DIV/0!</v>
      </c>
      <c r="K118" s="443"/>
      <c r="L118" s="432"/>
      <c r="M118" s="439"/>
      <c r="N118" s="435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42">
        <v>0</v>
      </c>
      <c r="I119" s="42">
        <v>0</v>
      </c>
      <c r="J119" s="39" t="e">
        <f t="shared" si="1"/>
        <v>#DIV/0!</v>
      </c>
      <c r="K119" s="39" t="e">
        <f>J119</f>
        <v>#DIV/0!</v>
      </c>
      <c r="L119" s="433"/>
      <c r="M119" s="439"/>
      <c r="N119" s="435"/>
    </row>
    <row r="120" spans="1:14" ht="81.75" hidden="1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41">
        <v>0</v>
      </c>
      <c r="I120" s="41">
        <v>0</v>
      </c>
      <c r="J120" s="39" t="e">
        <f t="shared" si="1"/>
        <v>#DIV/0!</v>
      </c>
      <c r="K120" s="441" t="e">
        <f>(J120+J121+J122)/3</f>
        <v>#DIV/0!</v>
      </c>
      <c r="L120" s="431" t="e">
        <f>(K120+K123)/2</f>
        <v>#DIV/0!</v>
      </c>
      <c r="M120" s="439"/>
      <c r="N120" s="435"/>
    </row>
    <row r="121" spans="1:14" ht="81.75" hidden="1" customHeight="1" x14ac:dyDescent="0.25">
      <c r="A121" s="439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41">
        <v>0</v>
      </c>
      <c r="I121" s="41">
        <v>0</v>
      </c>
      <c r="J121" s="39" t="e">
        <f t="shared" si="1"/>
        <v>#DIV/0!</v>
      </c>
      <c r="K121" s="442"/>
      <c r="L121" s="432"/>
      <c r="M121" s="439"/>
      <c r="N121" s="435"/>
    </row>
    <row r="122" spans="1:14" ht="81.75" hidden="1" customHeight="1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41">
        <v>0</v>
      </c>
      <c r="I122" s="41">
        <v>0</v>
      </c>
      <c r="J122" s="39" t="e">
        <f t="shared" si="1"/>
        <v>#DIV/0!</v>
      </c>
      <c r="K122" s="443"/>
      <c r="L122" s="432"/>
      <c r="M122" s="439"/>
      <c r="N122" s="435"/>
    </row>
    <row r="123" spans="1:14" ht="31.5" hidden="1" customHeight="1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42">
        <v>0</v>
      </c>
      <c r="I123" s="42">
        <v>0</v>
      </c>
      <c r="J123" s="39" t="e">
        <f t="shared" si="1"/>
        <v>#DIV/0!</v>
      </c>
      <c r="K123" s="39" t="e">
        <f>J123</f>
        <v>#DIV/0!</v>
      </c>
      <c r="L123" s="433"/>
      <c r="M123" s="439"/>
      <c r="N123" s="435"/>
    </row>
    <row r="124" spans="1:14" ht="81.75" hidden="1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41">
        <v>0</v>
      </c>
      <c r="I124" s="41">
        <v>0</v>
      </c>
      <c r="J124" s="39" t="e">
        <f t="shared" si="1"/>
        <v>#DIV/0!</v>
      </c>
      <c r="K124" s="441" t="e">
        <f>(J124+J125+J126)/3</f>
        <v>#DIV/0!</v>
      </c>
      <c r="L124" s="431" t="e">
        <f>(K124+K127)/2</f>
        <v>#DIV/0!</v>
      </c>
      <c r="M124" s="439"/>
      <c r="N124" s="435"/>
    </row>
    <row r="125" spans="1:14" ht="81.75" hidden="1" customHeight="1" x14ac:dyDescent="0.25">
      <c r="A125" s="439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41">
        <v>0</v>
      </c>
      <c r="I125" s="41">
        <v>0</v>
      </c>
      <c r="J125" s="39" t="e">
        <f t="shared" si="1"/>
        <v>#DIV/0!</v>
      </c>
      <c r="K125" s="442"/>
      <c r="L125" s="432"/>
      <c r="M125" s="439"/>
      <c r="N125" s="435"/>
    </row>
    <row r="126" spans="1:14" ht="81.75" hidden="1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41">
        <v>0</v>
      </c>
      <c r="I126" s="41">
        <v>0</v>
      </c>
      <c r="J126" s="39" t="e">
        <f t="shared" si="1"/>
        <v>#DIV/0!</v>
      </c>
      <c r="K126" s="443"/>
      <c r="L126" s="432"/>
      <c r="M126" s="439"/>
      <c r="N126" s="435"/>
    </row>
    <row r="127" spans="1:14" ht="31.5" hidden="1" customHeight="1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42">
        <v>0</v>
      </c>
      <c r="I127" s="42">
        <v>0</v>
      </c>
      <c r="J127" s="39" t="e">
        <f t="shared" si="1"/>
        <v>#DIV/0!</v>
      </c>
      <c r="K127" s="39" t="e">
        <f>J127</f>
        <v>#DIV/0!</v>
      </c>
      <c r="L127" s="433"/>
      <c r="M127" s="439"/>
      <c r="N127" s="435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41">
        <v>0</v>
      </c>
      <c r="I128" s="41">
        <v>0</v>
      </c>
      <c r="J128" s="39" t="e">
        <f t="shared" si="1"/>
        <v>#DIV/0!</v>
      </c>
      <c r="K128" s="441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41">
        <v>0</v>
      </c>
      <c r="I129" s="41">
        <v>0</v>
      </c>
      <c r="J129" s="39" t="e">
        <f t="shared" si="1"/>
        <v>#DIV/0!</v>
      </c>
      <c r="K129" s="442"/>
      <c r="L129" s="432"/>
      <c r="M129" s="439"/>
      <c r="N129" s="435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41">
        <v>0</v>
      </c>
      <c r="I130" s="41">
        <v>0</v>
      </c>
      <c r="J130" s="39" t="e">
        <f t="shared" si="1"/>
        <v>#DIV/0!</v>
      </c>
      <c r="K130" s="443"/>
      <c r="L130" s="432"/>
      <c r="M130" s="439"/>
      <c r="N130" s="435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42">
        <v>0</v>
      </c>
      <c r="I131" s="42">
        <v>0</v>
      </c>
      <c r="J131" s="39" t="e">
        <f t="shared" si="1"/>
        <v>#DIV/0!</v>
      </c>
      <c r="K131" s="39" t="e">
        <f>J131</f>
        <v>#DIV/0!</v>
      </c>
      <c r="L131" s="433"/>
      <c r="M131" s="439"/>
      <c r="N131" s="435"/>
    </row>
    <row r="132" spans="1:14" ht="81.75" hidden="1" customHeight="1" x14ac:dyDescent="0.25">
      <c r="A132" s="439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41">
        <v>0</v>
      </c>
      <c r="I132" s="41">
        <v>0</v>
      </c>
      <c r="J132" s="39" t="e">
        <f t="shared" ref="J132:J195" si="2">IF(I132/H132*100&gt;100,100,I132/H132*100)</f>
        <v>#DIV/0!</v>
      </c>
      <c r="K132" s="441" t="e">
        <f>(J132+J133+J134)/3</f>
        <v>#DIV/0!</v>
      </c>
      <c r="L132" s="431" t="e">
        <f>(K132+K135)/2</f>
        <v>#DIV/0!</v>
      </c>
      <c r="M132" s="439"/>
      <c r="N132" s="435"/>
    </row>
    <row r="133" spans="1:14" ht="81.75" hidden="1" customHeight="1" x14ac:dyDescent="0.25">
      <c r="A133" s="439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41">
        <v>0</v>
      </c>
      <c r="I133" s="41">
        <v>0</v>
      </c>
      <c r="J133" s="39" t="e">
        <f t="shared" si="2"/>
        <v>#DIV/0!</v>
      </c>
      <c r="K133" s="442"/>
      <c r="L133" s="432"/>
      <c r="M133" s="439"/>
      <c r="N133" s="435"/>
    </row>
    <row r="134" spans="1:14" ht="81.75" hidden="1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41">
        <v>0</v>
      </c>
      <c r="I134" s="41">
        <v>0</v>
      </c>
      <c r="J134" s="39" t="e">
        <f t="shared" si="2"/>
        <v>#DIV/0!</v>
      </c>
      <c r="K134" s="443"/>
      <c r="L134" s="432"/>
      <c r="M134" s="439"/>
      <c r="N134" s="435"/>
    </row>
    <row r="135" spans="1:14" ht="31.5" hidden="1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42">
        <v>0</v>
      </c>
      <c r="I135" s="42">
        <v>0</v>
      </c>
      <c r="J135" s="39" t="e">
        <f t="shared" si="2"/>
        <v>#DIV/0!</v>
      </c>
      <c r="K135" s="39" t="e">
        <f>J135</f>
        <v>#DIV/0!</v>
      </c>
      <c r="L135" s="433"/>
      <c r="M135" s="439"/>
      <c r="N135" s="435"/>
    </row>
    <row r="136" spans="1:14" ht="81.75" hidden="1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41">
        <v>0</v>
      </c>
      <c r="I136" s="41">
        <v>0</v>
      </c>
      <c r="J136" s="39" t="e">
        <f t="shared" si="2"/>
        <v>#DIV/0!</v>
      </c>
      <c r="K136" s="441" t="e">
        <f>(J136+J137+J138)/3</f>
        <v>#DIV/0!</v>
      </c>
      <c r="L136" s="431" t="e">
        <f>(K136+K139)/2</f>
        <v>#DIV/0!</v>
      </c>
      <c r="M136" s="439"/>
      <c r="N136" s="435"/>
    </row>
    <row r="137" spans="1:14" ht="81.75" hidden="1" customHeight="1" x14ac:dyDescent="0.25">
      <c r="A137" s="439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41">
        <v>0</v>
      </c>
      <c r="I137" s="41">
        <v>0</v>
      </c>
      <c r="J137" s="39" t="e">
        <f t="shared" si="2"/>
        <v>#DIV/0!</v>
      </c>
      <c r="K137" s="442"/>
      <c r="L137" s="432"/>
      <c r="M137" s="439"/>
      <c r="N137" s="435"/>
    </row>
    <row r="138" spans="1:14" ht="81.75" hidden="1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41">
        <v>0</v>
      </c>
      <c r="I138" s="41">
        <v>0</v>
      </c>
      <c r="J138" s="39" t="e">
        <f t="shared" si="2"/>
        <v>#DIV/0!</v>
      </c>
      <c r="K138" s="443"/>
      <c r="L138" s="432"/>
      <c r="M138" s="439"/>
      <c r="N138" s="435"/>
    </row>
    <row r="139" spans="1:14" ht="31.5" hidden="1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42">
        <v>0</v>
      </c>
      <c r="I139" s="42">
        <v>0</v>
      </c>
      <c r="J139" s="39" t="e">
        <f t="shared" si="2"/>
        <v>#DIV/0!</v>
      </c>
      <c r="K139" s="39" t="e">
        <f>J139</f>
        <v>#DIV/0!</v>
      </c>
      <c r="L139" s="433"/>
      <c r="M139" s="439"/>
      <c r="N139" s="435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41">
        <v>0</v>
      </c>
      <c r="I140" s="41">
        <v>0</v>
      </c>
      <c r="J140" s="39" t="e">
        <f t="shared" si="2"/>
        <v>#DIV/0!</v>
      </c>
      <c r="K140" s="441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41">
        <v>0</v>
      </c>
      <c r="I141" s="41">
        <v>0</v>
      </c>
      <c r="J141" s="39" t="e">
        <f t="shared" si="2"/>
        <v>#DIV/0!</v>
      </c>
      <c r="K141" s="442"/>
      <c r="L141" s="432"/>
      <c r="M141" s="439"/>
      <c r="N141" s="435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41">
        <v>0</v>
      </c>
      <c r="I142" s="41">
        <v>0</v>
      </c>
      <c r="J142" s="39" t="e">
        <f t="shared" si="2"/>
        <v>#DIV/0!</v>
      </c>
      <c r="K142" s="443"/>
      <c r="L142" s="432"/>
      <c r="M142" s="439"/>
      <c r="N142" s="435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42">
        <v>0</v>
      </c>
      <c r="I143" s="42">
        <v>0</v>
      </c>
      <c r="J143" s="39" t="e">
        <f t="shared" si="2"/>
        <v>#DIV/0!</v>
      </c>
      <c r="K143" s="39" t="e">
        <f>J143</f>
        <v>#DIV/0!</v>
      </c>
      <c r="L143" s="433"/>
      <c r="M143" s="439"/>
      <c r="N143" s="435"/>
    </row>
    <row r="144" spans="1:14" ht="81.75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41">
        <v>100</v>
      </c>
      <c r="I144" s="41">
        <v>100</v>
      </c>
      <c r="J144" s="39">
        <f t="shared" si="2"/>
        <v>100</v>
      </c>
      <c r="K144" s="441">
        <f>(J144+J145)/2</f>
        <v>100</v>
      </c>
      <c r="L144" s="431">
        <f>(K144+K147)/2</f>
        <v>100</v>
      </c>
      <c r="M144" s="439"/>
      <c r="N144" s="435"/>
    </row>
    <row r="145" spans="1:14" ht="81.75" customHeight="1" x14ac:dyDescent="0.25">
      <c r="A145" s="439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41">
        <v>100</v>
      </c>
      <c r="I145" s="41">
        <v>100</v>
      </c>
      <c r="J145" s="39">
        <f t="shared" si="2"/>
        <v>100</v>
      </c>
      <c r="K145" s="442"/>
      <c r="L145" s="432"/>
      <c r="M145" s="439"/>
      <c r="N145" s="435"/>
    </row>
    <row r="146" spans="1:14" ht="81.75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41"/>
      <c r="I146" s="41"/>
      <c r="J146" s="39"/>
      <c r="K146" s="443"/>
      <c r="L146" s="432"/>
      <c r="M146" s="439"/>
      <c r="N146" s="435"/>
    </row>
    <row r="147" spans="1:14" ht="31.5" customHeight="1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42">
        <v>0.55555555555555558</v>
      </c>
      <c r="I147" s="42">
        <v>0.55555555555555558</v>
      </c>
      <c r="J147" s="39">
        <f t="shared" si="2"/>
        <v>100</v>
      </c>
      <c r="K147" s="39">
        <f>J147</f>
        <v>100</v>
      </c>
      <c r="L147" s="433"/>
      <c r="M147" s="439"/>
      <c r="N147" s="435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41">
        <v>0</v>
      </c>
      <c r="I148" s="41">
        <v>0</v>
      </c>
      <c r="J148" s="39" t="e">
        <f t="shared" si="2"/>
        <v>#DIV/0!</v>
      </c>
      <c r="K148" s="441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41">
        <v>0</v>
      </c>
      <c r="I149" s="41">
        <v>0</v>
      </c>
      <c r="J149" s="39" t="e">
        <f t="shared" si="2"/>
        <v>#DIV/0!</v>
      </c>
      <c r="K149" s="442"/>
      <c r="L149" s="432"/>
      <c r="M149" s="439"/>
      <c r="N149" s="435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41">
        <v>0</v>
      </c>
      <c r="I150" s="41">
        <v>0</v>
      </c>
      <c r="J150" s="39" t="e">
        <f t="shared" si="2"/>
        <v>#DIV/0!</v>
      </c>
      <c r="K150" s="443"/>
      <c r="L150" s="432"/>
      <c r="M150" s="439"/>
      <c r="N150" s="435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42">
        <v>0</v>
      </c>
      <c r="I151" s="42">
        <v>0</v>
      </c>
      <c r="J151" s="39" t="e">
        <f t="shared" si="2"/>
        <v>#DIV/0!</v>
      </c>
      <c r="K151" s="39" t="e">
        <f>J151</f>
        <v>#DIV/0!</v>
      </c>
      <c r="L151" s="433"/>
      <c r="M151" s="439"/>
      <c r="N151" s="435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41">
        <v>0</v>
      </c>
      <c r="I152" s="41">
        <v>0</v>
      </c>
      <c r="J152" s="39" t="e">
        <f t="shared" si="2"/>
        <v>#DIV/0!</v>
      </c>
      <c r="K152" s="441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41">
        <v>0</v>
      </c>
      <c r="I153" s="41">
        <v>0</v>
      </c>
      <c r="J153" s="39" t="e">
        <f t="shared" si="2"/>
        <v>#DIV/0!</v>
      </c>
      <c r="K153" s="442"/>
      <c r="L153" s="432"/>
      <c r="M153" s="439"/>
      <c r="N153" s="435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41">
        <v>0</v>
      </c>
      <c r="I154" s="41">
        <v>0</v>
      </c>
      <c r="J154" s="39" t="e">
        <f t="shared" si="2"/>
        <v>#DIV/0!</v>
      </c>
      <c r="K154" s="443"/>
      <c r="L154" s="432"/>
      <c r="M154" s="439"/>
      <c r="N154" s="435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42">
        <v>0</v>
      </c>
      <c r="I155" s="42">
        <v>0</v>
      </c>
      <c r="J155" s="39" t="e">
        <f t="shared" si="2"/>
        <v>#DIV/0!</v>
      </c>
      <c r="K155" s="39" t="e">
        <f>J155</f>
        <v>#DIV/0!</v>
      </c>
      <c r="L155" s="433"/>
      <c r="M155" s="439"/>
      <c r="N155" s="435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41">
        <v>0</v>
      </c>
      <c r="I156" s="41">
        <v>0</v>
      </c>
      <c r="J156" s="39" t="e">
        <f t="shared" si="2"/>
        <v>#DIV/0!</v>
      </c>
      <c r="K156" s="441" t="e">
        <f>(J156+J157+J158)/2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41">
        <v>0</v>
      </c>
      <c r="I157" s="41">
        <v>0</v>
      </c>
      <c r="J157" s="39" t="e">
        <f t="shared" si="2"/>
        <v>#DIV/0!</v>
      </c>
      <c r="K157" s="442"/>
      <c r="L157" s="432"/>
      <c r="M157" s="439"/>
      <c r="N157" s="435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41">
        <v>0</v>
      </c>
      <c r="I158" s="41">
        <v>0</v>
      </c>
      <c r="J158" s="39">
        <v>0</v>
      </c>
      <c r="K158" s="443"/>
      <c r="L158" s="432"/>
      <c r="M158" s="439"/>
      <c r="N158" s="435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42">
        <v>0</v>
      </c>
      <c r="I159" s="42">
        <v>0</v>
      </c>
      <c r="J159" s="39" t="e">
        <f t="shared" si="2"/>
        <v>#DIV/0!</v>
      </c>
      <c r="K159" s="39" t="e">
        <f>J159</f>
        <v>#DIV/0!</v>
      </c>
      <c r="L159" s="433"/>
      <c r="M159" s="439"/>
      <c r="N159" s="435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41">
        <v>0</v>
      </c>
      <c r="I160" s="41">
        <v>0</v>
      </c>
      <c r="J160" s="39" t="e">
        <f t="shared" si="2"/>
        <v>#DIV/0!</v>
      </c>
      <c r="K160" s="441" t="e">
        <f>(J160+J161+J162)/2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41">
        <v>0</v>
      </c>
      <c r="I161" s="41">
        <v>0</v>
      </c>
      <c r="J161" s="39" t="e">
        <f t="shared" si="2"/>
        <v>#DIV/0!</v>
      </c>
      <c r="K161" s="442"/>
      <c r="L161" s="432"/>
      <c r="M161" s="439"/>
      <c r="N161" s="435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41">
        <v>0</v>
      </c>
      <c r="I162" s="41">
        <v>0</v>
      </c>
      <c r="J162" s="39">
        <v>0</v>
      </c>
      <c r="K162" s="443"/>
      <c r="L162" s="432"/>
      <c r="M162" s="439"/>
      <c r="N162" s="435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42">
        <v>0</v>
      </c>
      <c r="I163" s="42">
        <v>0</v>
      </c>
      <c r="J163" s="39" t="e">
        <f t="shared" si="2"/>
        <v>#DIV/0!</v>
      </c>
      <c r="K163" s="39" t="e">
        <f>J163</f>
        <v>#DIV/0!</v>
      </c>
      <c r="L163" s="433"/>
      <c r="M163" s="439"/>
      <c r="N163" s="435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41">
        <v>0</v>
      </c>
      <c r="I164" s="41">
        <v>0</v>
      </c>
      <c r="J164" s="39" t="e">
        <f t="shared" si="2"/>
        <v>#DIV/0!</v>
      </c>
      <c r="K164" s="441" t="e">
        <f>(J164+J165+J166)/2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41">
        <v>0</v>
      </c>
      <c r="I165" s="41">
        <v>0</v>
      </c>
      <c r="J165" s="39" t="e">
        <f t="shared" si="2"/>
        <v>#DIV/0!</v>
      </c>
      <c r="K165" s="442"/>
      <c r="L165" s="432"/>
      <c r="M165" s="439"/>
      <c r="N165" s="435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41">
        <v>0</v>
      </c>
      <c r="I166" s="41">
        <v>0</v>
      </c>
      <c r="J166" s="39">
        <v>0</v>
      </c>
      <c r="K166" s="443"/>
      <c r="L166" s="432"/>
      <c r="M166" s="439"/>
      <c r="N166" s="435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42">
        <v>0</v>
      </c>
      <c r="I167" s="42">
        <v>0</v>
      </c>
      <c r="J167" s="39" t="e">
        <f t="shared" si="2"/>
        <v>#DIV/0!</v>
      </c>
      <c r="K167" s="39" t="e">
        <f>J167</f>
        <v>#DIV/0!</v>
      </c>
      <c r="L167" s="433"/>
      <c r="M167" s="439"/>
      <c r="N167" s="435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41">
        <v>0</v>
      </c>
      <c r="I168" s="41">
        <v>0</v>
      </c>
      <c r="J168" s="39" t="e">
        <f t="shared" si="2"/>
        <v>#DIV/0!</v>
      </c>
      <c r="K168" s="441" t="e">
        <f>(J168+J169+J170)/3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41">
        <v>0</v>
      </c>
      <c r="I169" s="41">
        <v>0</v>
      </c>
      <c r="J169" s="39" t="e">
        <f t="shared" si="2"/>
        <v>#DIV/0!</v>
      </c>
      <c r="K169" s="442"/>
      <c r="L169" s="432"/>
      <c r="M169" s="439"/>
      <c r="N169" s="435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41">
        <v>0</v>
      </c>
      <c r="I170" s="41">
        <v>0</v>
      </c>
      <c r="J170" s="39" t="e">
        <f t="shared" si="2"/>
        <v>#DIV/0!</v>
      </c>
      <c r="K170" s="443"/>
      <c r="L170" s="432"/>
      <c r="M170" s="439"/>
      <c r="N170" s="435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42">
        <v>0</v>
      </c>
      <c r="I171" s="42">
        <v>0</v>
      </c>
      <c r="J171" s="39" t="e">
        <f t="shared" si="2"/>
        <v>#DIV/0!</v>
      </c>
      <c r="K171" s="39" t="e">
        <f>J171</f>
        <v>#DIV/0!</v>
      </c>
      <c r="L171" s="433"/>
      <c r="M171" s="439"/>
      <c r="N171" s="435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41">
        <v>0</v>
      </c>
      <c r="I172" s="41">
        <v>0</v>
      </c>
      <c r="J172" s="39" t="e">
        <f t="shared" si="2"/>
        <v>#DIV/0!</v>
      </c>
      <c r="K172" s="441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41">
        <v>0</v>
      </c>
      <c r="I173" s="41">
        <v>0</v>
      </c>
      <c r="J173" s="39" t="e">
        <f t="shared" si="2"/>
        <v>#DIV/0!</v>
      </c>
      <c r="K173" s="442"/>
      <c r="L173" s="432"/>
      <c r="M173" s="439"/>
      <c r="N173" s="435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41">
        <v>0</v>
      </c>
      <c r="I174" s="41">
        <v>0</v>
      </c>
      <c r="J174" s="39" t="e">
        <f t="shared" si="2"/>
        <v>#DIV/0!</v>
      </c>
      <c r="K174" s="443"/>
      <c r="L174" s="432"/>
      <c r="M174" s="439"/>
      <c r="N174" s="435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42">
        <v>0</v>
      </c>
      <c r="I175" s="42">
        <v>0</v>
      </c>
      <c r="J175" s="39" t="e">
        <f t="shared" si="2"/>
        <v>#DIV/0!</v>
      </c>
      <c r="K175" s="39" t="e">
        <f>J175</f>
        <v>#DIV/0!</v>
      </c>
      <c r="L175" s="433"/>
      <c r="M175" s="439"/>
      <c r="N175" s="435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41">
        <v>0</v>
      </c>
      <c r="I176" s="41">
        <v>0</v>
      </c>
      <c r="J176" s="39" t="e">
        <f t="shared" si="2"/>
        <v>#DIV/0!</v>
      </c>
      <c r="K176" s="441" t="e">
        <f>(J176+J177+J178)/2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41">
        <v>0</v>
      </c>
      <c r="I177" s="41">
        <v>0</v>
      </c>
      <c r="J177" s="39" t="e">
        <f t="shared" si="2"/>
        <v>#DIV/0!</v>
      </c>
      <c r="K177" s="442"/>
      <c r="L177" s="432"/>
      <c r="M177" s="439"/>
      <c r="N177" s="435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41">
        <v>0</v>
      </c>
      <c r="I178" s="41">
        <v>0</v>
      </c>
      <c r="J178" s="39">
        <v>0</v>
      </c>
      <c r="K178" s="443"/>
      <c r="L178" s="432"/>
      <c r="M178" s="439"/>
      <c r="N178" s="435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42">
        <v>0</v>
      </c>
      <c r="I179" s="42">
        <v>0</v>
      </c>
      <c r="J179" s="39" t="e">
        <f t="shared" si="2"/>
        <v>#DIV/0!</v>
      </c>
      <c r="K179" s="39" t="e">
        <f>J179</f>
        <v>#DIV/0!</v>
      </c>
      <c r="L179" s="433"/>
      <c r="M179" s="439"/>
      <c r="N179" s="435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41">
        <v>0</v>
      </c>
      <c r="I180" s="41">
        <v>0</v>
      </c>
      <c r="J180" s="39" t="e">
        <f t="shared" si="2"/>
        <v>#DIV/0!</v>
      </c>
      <c r="K180" s="441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41">
        <v>0</v>
      </c>
      <c r="I181" s="41">
        <v>0</v>
      </c>
      <c r="J181" s="39" t="e">
        <f t="shared" si="2"/>
        <v>#DIV/0!</v>
      </c>
      <c r="K181" s="442"/>
      <c r="L181" s="28"/>
      <c r="M181" s="439"/>
      <c r="N181" s="435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41">
        <v>0</v>
      </c>
      <c r="I182" s="41">
        <v>0</v>
      </c>
      <c r="J182" s="39" t="e">
        <f t="shared" si="2"/>
        <v>#DIV/0!</v>
      </c>
      <c r="K182" s="443"/>
      <c r="L182" s="28"/>
      <c r="M182" s="439"/>
      <c r="N182" s="435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42">
        <v>0</v>
      </c>
      <c r="I183" s="42">
        <v>0</v>
      </c>
      <c r="J183" s="39" t="e">
        <f t="shared" si="2"/>
        <v>#DIV/0!</v>
      </c>
      <c r="K183" s="39" t="e">
        <f>J183</f>
        <v>#DIV/0!</v>
      </c>
      <c r="L183" s="251" t="e">
        <f>(K180+K183)/2</f>
        <v>#DIV/0!</v>
      </c>
      <c r="M183" s="439"/>
      <c r="N183" s="435"/>
    </row>
    <row r="184" spans="1:14" ht="81.75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41">
        <v>5.9760956175298805</v>
      </c>
      <c r="I184" s="41">
        <v>6.06</v>
      </c>
      <c r="J184" s="39">
        <f t="shared" si="2"/>
        <v>100</v>
      </c>
      <c r="K184" s="441">
        <f>(J184+J185)/2</f>
        <v>100</v>
      </c>
      <c r="L184" s="431">
        <f>(K184+K187)/2</f>
        <v>99.411764705882348</v>
      </c>
      <c r="M184" s="439"/>
      <c r="N184" s="435"/>
    </row>
    <row r="185" spans="1:14" ht="81.75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41">
        <v>100</v>
      </c>
      <c r="I185" s="41">
        <v>100</v>
      </c>
      <c r="J185" s="39">
        <f t="shared" si="2"/>
        <v>100</v>
      </c>
      <c r="K185" s="442"/>
      <c r="L185" s="432"/>
      <c r="M185" s="439"/>
      <c r="N185" s="435"/>
    </row>
    <row r="186" spans="1:14" ht="81.75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41"/>
      <c r="I186" s="41"/>
      <c r="J186" s="39"/>
      <c r="K186" s="443"/>
      <c r="L186" s="432"/>
      <c r="M186" s="439"/>
      <c r="N186" s="435"/>
    </row>
    <row r="187" spans="1:14" ht="81.75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42">
        <v>1360</v>
      </c>
      <c r="I187" s="42">
        <v>1344</v>
      </c>
      <c r="J187" s="39">
        <f t="shared" si="2"/>
        <v>98.82352941176471</v>
      </c>
      <c r="K187" s="39">
        <f>J187</f>
        <v>98.82352941176471</v>
      </c>
      <c r="L187" s="433"/>
      <c r="M187" s="439"/>
      <c r="N187" s="435"/>
    </row>
    <row r="188" spans="1:14" ht="81.75" hidden="1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41">
        <v>0</v>
      </c>
      <c r="I188" s="41">
        <v>0</v>
      </c>
      <c r="J188" s="39" t="e">
        <f t="shared" si="2"/>
        <v>#DIV/0!</v>
      </c>
      <c r="K188" s="441" t="e">
        <f>(J188+J189+J190)/3</f>
        <v>#DIV/0!</v>
      </c>
      <c r="L188" s="431" t="e">
        <f>(K188+K191)/2</f>
        <v>#DIV/0!</v>
      </c>
      <c r="M188" s="439"/>
      <c r="N188" s="435"/>
    </row>
    <row r="189" spans="1:14" ht="81.75" hidden="1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41">
        <v>0</v>
      </c>
      <c r="I189" s="41">
        <v>0</v>
      </c>
      <c r="J189" s="39" t="e">
        <f t="shared" si="2"/>
        <v>#DIV/0!</v>
      </c>
      <c r="K189" s="442"/>
      <c r="L189" s="432"/>
      <c r="M189" s="439"/>
      <c r="N189" s="435"/>
    </row>
    <row r="190" spans="1:14" ht="81.75" hidden="1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41">
        <v>0</v>
      </c>
      <c r="I190" s="41">
        <v>0</v>
      </c>
      <c r="J190" s="39" t="e">
        <f t="shared" si="2"/>
        <v>#DIV/0!</v>
      </c>
      <c r="K190" s="443"/>
      <c r="L190" s="432"/>
      <c r="M190" s="439"/>
      <c r="N190" s="435"/>
    </row>
    <row r="191" spans="1:14" ht="81.75" hidden="1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42">
        <v>0</v>
      </c>
      <c r="I191" s="42">
        <v>0</v>
      </c>
      <c r="J191" s="39" t="e">
        <f t="shared" si="2"/>
        <v>#DIV/0!</v>
      </c>
      <c r="K191" s="39" t="e">
        <f>J191</f>
        <v>#DIV/0!</v>
      </c>
      <c r="L191" s="433"/>
      <c r="M191" s="439"/>
      <c r="N191" s="435"/>
    </row>
    <row r="192" spans="1:14" ht="81.75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41">
        <v>22.842082143641555</v>
      </c>
      <c r="I192" s="41">
        <v>23.008849557522122</v>
      </c>
      <c r="J192" s="39">
        <f t="shared" si="2"/>
        <v>100</v>
      </c>
      <c r="K192" s="441">
        <f>(J192+J193+J194)/3</f>
        <v>100</v>
      </c>
      <c r="L192" s="431">
        <f>(K192+K195)/2</f>
        <v>98.907450842240905</v>
      </c>
      <c r="M192" s="439"/>
      <c r="N192" s="435"/>
    </row>
    <row r="193" spans="1:14" ht="81.75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41">
        <v>100</v>
      </c>
      <c r="I193" s="41">
        <v>100</v>
      </c>
      <c r="J193" s="39">
        <f t="shared" si="2"/>
        <v>100</v>
      </c>
      <c r="K193" s="442"/>
      <c r="L193" s="432"/>
      <c r="M193" s="439"/>
      <c r="N193" s="435"/>
    </row>
    <row r="194" spans="1:14" ht="81.75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41">
        <v>11.01871101871102</v>
      </c>
      <c r="I194" s="41">
        <v>11.42</v>
      </c>
      <c r="J194" s="39">
        <f t="shared" si="2"/>
        <v>100</v>
      </c>
      <c r="K194" s="443"/>
      <c r="L194" s="432"/>
      <c r="M194" s="439"/>
      <c r="N194" s="435"/>
    </row>
    <row r="195" spans="1:14" ht="81.75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42">
        <v>10786.7</v>
      </c>
      <c r="I195" s="42">
        <v>10551</v>
      </c>
      <c r="J195" s="39">
        <f t="shared" si="2"/>
        <v>97.814901684481811</v>
      </c>
      <c r="K195" s="39">
        <f>J195</f>
        <v>97.814901684481811</v>
      </c>
      <c r="L195" s="433"/>
      <c r="M195" s="439"/>
      <c r="N195" s="435"/>
    </row>
    <row r="196" spans="1:14" ht="81.75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41">
        <v>8.6755985064792434</v>
      </c>
      <c r="I196" s="41">
        <v>8.74</v>
      </c>
      <c r="J196" s="39">
        <f t="shared" ref="J196:J211" si="3">IF(I196/H196*100&gt;100,100,I196/H196*100)</f>
        <v>100</v>
      </c>
      <c r="K196" s="441">
        <f>(J196+J197+J198)/3</f>
        <v>98.421866666666673</v>
      </c>
      <c r="L196" s="431">
        <f>(K196+K199)/2</f>
        <v>98.769988801267672</v>
      </c>
      <c r="M196" s="439"/>
      <c r="N196" s="435"/>
    </row>
    <row r="197" spans="1:14" ht="81.75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41">
        <v>100</v>
      </c>
      <c r="I197" s="41">
        <v>100</v>
      </c>
      <c r="J197" s="39">
        <f t="shared" si="3"/>
        <v>100</v>
      </c>
      <c r="K197" s="442"/>
      <c r="L197" s="432"/>
      <c r="M197" s="439"/>
      <c r="N197" s="435"/>
    </row>
    <row r="198" spans="1:14" ht="81.75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41">
        <v>14.04494382022472</v>
      </c>
      <c r="I198" s="41">
        <v>13.38</v>
      </c>
      <c r="J198" s="39">
        <f t="shared" si="3"/>
        <v>95.265599999999992</v>
      </c>
      <c r="K198" s="443"/>
      <c r="L198" s="432"/>
      <c r="M198" s="439"/>
      <c r="N198" s="435"/>
    </row>
    <row r="199" spans="1:14" ht="81.75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42">
        <v>4501.7</v>
      </c>
      <c r="I199" s="42">
        <v>4462</v>
      </c>
      <c r="J199" s="39">
        <f t="shared" si="3"/>
        <v>99.118110935868671</v>
      </c>
      <c r="K199" s="39">
        <f>J199</f>
        <v>99.118110935868671</v>
      </c>
      <c r="L199" s="433"/>
      <c r="M199" s="439"/>
      <c r="N199" s="435"/>
    </row>
    <row r="200" spans="1:14" ht="81.75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41">
        <v>11.860311882275422</v>
      </c>
      <c r="I200" s="41">
        <v>11.95</v>
      </c>
      <c r="J200" s="39">
        <f t="shared" si="3"/>
        <v>100</v>
      </c>
      <c r="K200" s="441">
        <f>(J200+J201+J202)/3</f>
        <v>90.108333333333334</v>
      </c>
      <c r="L200" s="431">
        <f>(K200+K203)/2</f>
        <v>94.202076634512338</v>
      </c>
      <c r="M200" s="439"/>
      <c r="N200" s="435"/>
    </row>
    <row r="201" spans="1:14" ht="81.75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41">
        <v>100</v>
      </c>
      <c r="I201" s="41">
        <v>100</v>
      </c>
      <c r="J201" s="39">
        <f t="shared" si="3"/>
        <v>100</v>
      </c>
      <c r="K201" s="442"/>
      <c r="L201" s="432"/>
      <c r="M201" s="439"/>
      <c r="N201" s="435"/>
    </row>
    <row r="202" spans="1:14" ht="81.75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41">
        <v>40</v>
      </c>
      <c r="I202" s="41">
        <v>28.13</v>
      </c>
      <c r="J202" s="39">
        <f t="shared" si="3"/>
        <v>70.324999999999989</v>
      </c>
      <c r="K202" s="443"/>
      <c r="L202" s="432"/>
      <c r="M202" s="439"/>
      <c r="N202" s="435"/>
    </row>
    <row r="203" spans="1:14" ht="81.75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42">
        <v>6220</v>
      </c>
      <c r="I203" s="42">
        <v>6114</v>
      </c>
      <c r="J203" s="39">
        <f t="shared" si="3"/>
        <v>98.295819935691327</v>
      </c>
      <c r="K203" s="39">
        <f>J203</f>
        <v>98.295819935691327</v>
      </c>
      <c r="L203" s="433"/>
      <c r="M203" s="439"/>
      <c r="N203" s="435"/>
    </row>
    <row r="204" spans="1:14" ht="81.75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41">
        <v>21.414452009663957</v>
      </c>
      <c r="I204" s="41">
        <v>21.57</v>
      </c>
      <c r="J204" s="39">
        <f t="shared" si="3"/>
        <v>100</v>
      </c>
      <c r="K204" s="441">
        <f>(J204+J205+J206)/3</f>
        <v>96.744444444444454</v>
      </c>
      <c r="L204" s="431">
        <f>(K204+K207)/2</f>
        <v>96.972876182554359</v>
      </c>
      <c r="M204" s="439"/>
      <c r="N204" s="435"/>
    </row>
    <row r="205" spans="1:14" ht="81.75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41">
        <v>100</v>
      </c>
      <c r="I205" s="41">
        <v>100</v>
      </c>
      <c r="J205" s="39">
        <f t="shared" si="3"/>
        <v>100</v>
      </c>
      <c r="K205" s="442"/>
      <c r="L205" s="432"/>
      <c r="M205" s="439"/>
      <c r="N205" s="435"/>
    </row>
    <row r="206" spans="1:14" ht="81.75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41">
        <v>30</v>
      </c>
      <c r="I206" s="41">
        <v>27.07</v>
      </c>
      <c r="J206" s="39">
        <f t="shared" si="3"/>
        <v>90.233333333333334</v>
      </c>
      <c r="K206" s="443"/>
      <c r="L206" s="432"/>
      <c r="M206" s="439"/>
      <c r="N206" s="435"/>
    </row>
    <row r="207" spans="1:14" ht="81.75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42">
        <v>9297.2000000000007</v>
      </c>
      <c r="I207" s="42">
        <v>9037</v>
      </c>
      <c r="J207" s="39">
        <f t="shared" si="3"/>
        <v>97.201307920664277</v>
      </c>
      <c r="K207" s="39">
        <f>J207</f>
        <v>97.201307920664277</v>
      </c>
      <c r="L207" s="433"/>
      <c r="M207" s="439"/>
      <c r="N207" s="435"/>
    </row>
    <row r="208" spans="1:14" ht="88.5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41">
        <v>5.0516143202284214</v>
      </c>
      <c r="I208" s="41">
        <v>5.09</v>
      </c>
      <c r="J208" s="39">
        <f t="shared" si="3"/>
        <v>100</v>
      </c>
      <c r="K208" s="441">
        <f>(J208+J209+J210)/3</f>
        <v>88.886666666666656</v>
      </c>
      <c r="L208" s="431">
        <f>(K208+K211)/2</f>
        <v>93.868999272647415</v>
      </c>
      <c r="M208" s="439"/>
      <c r="N208" s="435"/>
    </row>
    <row r="209" spans="1:14" ht="72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41">
        <v>100</v>
      </c>
      <c r="I209" s="41">
        <v>100</v>
      </c>
      <c r="J209" s="39">
        <f t="shared" si="3"/>
        <v>100</v>
      </c>
      <c r="K209" s="442"/>
      <c r="L209" s="444"/>
      <c r="M209" s="439"/>
      <c r="N209" s="435"/>
    </row>
    <row r="210" spans="1:14" ht="81.75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41">
        <v>50</v>
      </c>
      <c r="I210" s="41">
        <v>33.33</v>
      </c>
      <c r="J210" s="39">
        <f t="shared" si="3"/>
        <v>66.66</v>
      </c>
      <c r="K210" s="443"/>
      <c r="L210" s="444"/>
      <c r="M210" s="439"/>
      <c r="N210" s="435"/>
    </row>
    <row r="211" spans="1:14" ht="60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42">
        <v>2428.9</v>
      </c>
      <c r="I211" s="42">
        <v>2401</v>
      </c>
      <c r="J211" s="39">
        <f t="shared" si="3"/>
        <v>98.851331878628173</v>
      </c>
      <c r="K211" s="39">
        <f>J211</f>
        <v>98.851331878628173</v>
      </c>
      <c r="L211" s="445"/>
      <c r="M211" s="439"/>
      <c r="N211" s="435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41">
        <v>0</v>
      </c>
      <c r="I212" s="41">
        <v>0</v>
      </c>
      <c r="J212" s="39" t="e">
        <f>IF(I212/H212*100&gt;100,100,I212/H212*100)</f>
        <v>#DIV/0!</v>
      </c>
      <c r="K212" s="441" t="e">
        <f>(J212+J213+J214)/3</f>
        <v>#DIV/0!</v>
      </c>
      <c r="L212" s="28"/>
      <c r="M212" s="439"/>
      <c r="N212" s="435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41">
        <v>0</v>
      </c>
      <c r="I213" s="41">
        <v>0</v>
      </c>
      <c r="J213" s="39" t="e">
        <f>IF(I213/H213*100&gt;100,100,I213/H213*100)</f>
        <v>#DIV/0!</v>
      </c>
      <c r="K213" s="442"/>
      <c r="L213" s="28"/>
      <c r="M213" s="439"/>
      <c r="N213" s="435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41">
        <v>0</v>
      </c>
      <c r="I214" s="41">
        <v>0</v>
      </c>
      <c r="J214" s="39" t="e">
        <f>IF(I214/H214*100&gt;100,100,I214/H214*100)</f>
        <v>#DIV/0!</v>
      </c>
      <c r="K214" s="443"/>
      <c r="L214" s="28"/>
      <c r="M214" s="439"/>
      <c r="N214" s="435"/>
    </row>
    <row r="215" spans="1:14" ht="60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42">
        <v>0</v>
      </c>
      <c r="I215" s="42">
        <v>0</v>
      </c>
      <c r="J215" s="39" t="e">
        <f>IF(I215/H215*100&gt;100,100,I215/H215*100)</f>
        <v>#DIV/0!</v>
      </c>
      <c r="K215" s="39" t="e">
        <f>J215</f>
        <v>#DIV/0!</v>
      </c>
      <c r="L215" s="251" t="e">
        <f>(K212+K215)/2</f>
        <v>#DIV/0!</v>
      </c>
      <c r="M215" s="440"/>
      <c r="N215" s="436"/>
    </row>
    <row r="216" spans="1:14" x14ac:dyDescent="0.25">
      <c r="L216" s="23"/>
    </row>
    <row r="217" spans="1:14" x14ac:dyDescent="0.25">
      <c r="L217" s="23"/>
    </row>
    <row r="218" spans="1:14" x14ac:dyDescent="0.25">
      <c r="L218" s="23"/>
    </row>
    <row r="219" spans="1:14" x14ac:dyDescent="0.25">
      <c r="L219" s="23"/>
    </row>
    <row r="220" spans="1:14" x14ac:dyDescent="0.25">
      <c r="A220" s="427"/>
      <c r="B220" s="427"/>
      <c r="C220" s="427"/>
      <c r="H220" s="301"/>
      <c r="I220" s="301"/>
      <c r="J220" s="296"/>
      <c r="L220" s="23"/>
    </row>
    <row r="221" spans="1:14" x14ac:dyDescent="0.25">
      <c r="A221" s="21"/>
      <c r="B221" s="22"/>
      <c r="C221" s="25"/>
      <c r="D221" s="25"/>
      <c r="E221" s="26"/>
      <c r="F221" s="2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</row>
    <row r="223" spans="1:14" ht="15" customHeight="1" x14ac:dyDescent="0.25">
      <c r="A223" s="21"/>
      <c r="B223" s="22"/>
      <c r="C223" s="21"/>
      <c r="E223" s="21"/>
      <c r="L223" s="23"/>
    </row>
    <row r="224" spans="1:14" ht="15" customHeight="1" x14ac:dyDescent="0.25">
      <c r="A224" s="21"/>
      <c r="B224" s="22"/>
      <c r="C224" s="21"/>
      <c r="E224" s="21"/>
      <c r="L224" s="23"/>
    </row>
    <row r="225" spans="1:12" ht="15" customHeight="1" x14ac:dyDescent="0.25">
      <c r="A225" s="21"/>
      <c r="B225" s="22" t="s">
        <v>367</v>
      </c>
      <c r="C225" s="21"/>
      <c r="E225" s="21"/>
      <c r="L225" s="23"/>
    </row>
    <row r="226" spans="1:12" ht="15" customHeight="1" x14ac:dyDescent="0.25">
      <c r="L226" s="23"/>
    </row>
    <row r="227" spans="1:12" ht="15" customHeight="1" x14ac:dyDescent="0.25">
      <c r="L227" s="23"/>
    </row>
    <row r="228" spans="1:12" ht="15" customHeight="1" x14ac:dyDescent="0.25">
      <c r="L228" s="23"/>
    </row>
    <row r="229" spans="1:12" ht="15" customHeight="1" x14ac:dyDescent="0.25">
      <c r="L229" s="23"/>
    </row>
    <row r="230" spans="1:12" ht="15" customHeight="1" x14ac:dyDescent="0.25">
      <c r="L230" s="23"/>
    </row>
    <row r="231" spans="1:12" x14ac:dyDescent="0.25">
      <c r="L231" s="23"/>
    </row>
    <row r="232" spans="1:12" x14ac:dyDescent="0.25">
      <c r="L232" s="23"/>
    </row>
    <row r="233" spans="1:12" x14ac:dyDescent="0.25">
      <c r="L233" s="23"/>
    </row>
    <row r="234" spans="1:12" x14ac:dyDescent="0.25">
      <c r="L234" s="23"/>
    </row>
    <row r="235" spans="1:12" x14ac:dyDescent="0.25">
      <c r="L235" s="23"/>
    </row>
    <row r="236" spans="1:12" x14ac:dyDescent="0.25">
      <c r="L236" s="23"/>
    </row>
    <row r="237" spans="1:12" x14ac:dyDescent="0.25">
      <c r="L237" s="23"/>
    </row>
    <row r="238" spans="1:12" x14ac:dyDescent="0.25">
      <c r="L238" s="23"/>
    </row>
    <row r="239" spans="1:12" x14ac:dyDescent="0.25">
      <c r="L239" s="23"/>
    </row>
    <row r="240" spans="1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5">
    <mergeCell ref="N4:N215"/>
    <mergeCell ref="L96:L99"/>
    <mergeCell ref="L76:L79"/>
    <mergeCell ref="L100:L103"/>
    <mergeCell ref="M4:M215"/>
    <mergeCell ref="L176:L179"/>
    <mergeCell ref="L4:L7"/>
    <mergeCell ref="L64:L67"/>
    <mergeCell ref="L8:L11"/>
    <mergeCell ref="L152:L155"/>
    <mergeCell ref="L124:L127"/>
    <mergeCell ref="L112:L115"/>
    <mergeCell ref="L120:L123"/>
    <mergeCell ref="L108:L111"/>
    <mergeCell ref="L116:L119"/>
    <mergeCell ref="L20:L23"/>
    <mergeCell ref="L44:L47"/>
    <mergeCell ref="L48:L51"/>
    <mergeCell ref="L24:L27"/>
    <mergeCell ref="L172:L175"/>
    <mergeCell ref="L168:L171"/>
    <mergeCell ref="L156:L159"/>
    <mergeCell ref="L148:L151"/>
    <mergeCell ref="L132:L135"/>
    <mergeCell ref="L12:L15"/>
    <mergeCell ref="L16:L19"/>
    <mergeCell ref="L32:L35"/>
    <mergeCell ref="L36:L39"/>
    <mergeCell ref="L72:L75"/>
    <mergeCell ref="K60:K62"/>
    <mergeCell ref="L128:L131"/>
    <mergeCell ref="K28:K30"/>
    <mergeCell ref="L28:L31"/>
    <mergeCell ref="K84:K86"/>
    <mergeCell ref="L40:L43"/>
    <mergeCell ref="K40:K42"/>
    <mergeCell ref="K36:K38"/>
    <mergeCell ref="L56:L59"/>
    <mergeCell ref="L80:L83"/>
    <mergeCell ref="L52:L55"/>
    <mergeCell ref="L68:L71"/>
    <mergeCell ref="L60:L63"/>
    <mergeCell ref="L84:L87"/>
    <mergeCell ref="L92:L95"/>
    <mergeCell ref="L104:L107"/>
    <mergeCell ref="K48:K50"/>
    <mergeCell ref="L88:L91"/>
    <mergeCell ref="K92:K94"/>
    <mergeCell ref="L140:L143"/>
    <mergeCell ref="L136:L139"/>
    <mergeCell ref="L164:L167"/>
    <mergeCell ref="L160:L163"/>
    <mergeCell ref="L144:L147"/>
    <mergeCell ref="K116:K118"/>
    <mergeCell ref="K120:K122"/>
    <mergeCell ref="K96:K98"/>
    <mergeCell ref="K112:K114"/>
    <mergeCell ref="K108:K110"/>
    <mergeCell ref="K100:K102"/>
    <mergeCell ref="K104:K106"/>
    <mergeCell ref="K156:K158"/>
    <mergeCell ref="K164:K166"/>
    <mergeCell ref="K212:K214"/>
    <mergeCell ref="K184:K186"/>
    <mergeCell ref="D180:D183"/>
    <mergeCell ref="D176:D179"/>
    <mergeCell ref="K176:K178"/>
    <mergeCell ref="C204:C207"/>
    <mergeCell ref="D196:D199"/>
    <mergeCell ref="K204:K206"/>
    <mergeCell ref="A220:C220"/>
    <mergeCell ref="D200:D203"/>
    <mergeCell ref="C196:C199"/>
    <mergeCell ref="D212:D215"/>
    <mergeCell ref="D204:D207"/>
    <mergeCell ref="D208:D211"/>
    <mergeCell ref="C200:C203"/>
    <mergeCell ref="C212:C215"/>
    <mergeCell ref="C208:C211"/>
    <mergeCell ref="D192:D195"/>
    <mergeCell ref="C192:C195"/>
    <mergeCell ref="K8:K10"/>
    <mergeCell ref="K20:K22"/>
    <mergeCell ref="K80:K82"/>
    <mergeCell ref="K12:K14"/>
    <mergeCell ref="K24:K26"/>
    <mergeCell ref="K76:K78"/>
    <mergeCell ref="K64:K66"/>
    <mergeCell ref="K44:K46"/>
    <mergeCell ref="K16:K18"/>
    <mergeCell ref="K32:K34"/>
    <mergeCell ref="K52:K54"/>
    <mergeCell ref="K68:K70"/>
    <mergeCell ref="K88:K90"/>
    <mergeCell ref="K56:K58"/>
    <mergeCell ref="K72:K74"/>
    <mergeCell ref="K136:K138"/>
    <mergeCell ref="K128:K130"/>
    <mergeCell ref="K132:K134"/>
    <mergeCell ref="K148:K150"/>
    <mergeCell ref="K144:K146"/>
    <mergeCell ref="K124:K126"/>
    <mergeCell ref="K140:K142"/>
    <mergeCell ref="C180:C183"/>
    <mergeCell ref="D184:D187"/>
    <mergeCell ref="C184:C187"/>
    <mergeCell ref="C188:C191"/>
    <mergeCell ref="C144:C147"/>
    <mergeCell ref="C156:C159"/>
    <mergeCell ref="L188:L191"/>
    <mergeCell ref="K188:K190"/>
    <mergeCell ref="D188:D191"/>
    <mergeCell ref="C176:C179"/>
    <mergeCell ref="C168:C171"/>
    <mergeCell ref="C172:C175"/>
    <mergeCell ref="C148:C151"/>
    <mergeCell ref="C152:C155"/>
    <mergeCell ref="C160:C163"/>
    <mergeCell ref="C164:C167"/>
    <mergeCell ref="K172:K174"/>
    <mergeCell ref="D172:D175"/>
    <mergeCell ref="D168:D171"/>
    <mergeCell ref="K168:K170"/>
    <mergeCell ref="K160:K162"/>
    <mergeCell ref="D164:D167"/>
    <mergeCell ref="K152:K154"/>
    <mergeCell ref="L208:L211"/>
    <mergeCell ref="K180:K182"/>
    <mergeCell ref="K192:K194"/>
    <mergeCell ref="K200:K202"/>
    <mergeCell ref="K208:K210"/>
    <mergeCell ref="L204:L207"/>
    <mergeCell ref="L196:L199"/>
    <mergeCell ref="L200:L203"/>
    <mergeCell ref="K196:K198"/>
    <mergeCell ref="L192:L195"/>
    <mergeCell ref="L184:L187"/>
    <mergeCell ref="C140:C143"/>
    <mergeCell ref="D160:D163"/>
    <mergeCell ref="C128:C131"/>
    <mergeCell ref="D136:D139"/>
    <mergeCell ref="C132:C135"/>
    <mergeCell ref="D128:D131"/>
    <mergeCell ref="D156:D159"/>
    <mergeCell ref="D132:D135"/>
    <mergeCell ref="C136:C139"/>
    <mergeCell ref="D148:D151"/>
    <mergeCell ref="D140:D143"/>
    <mergeCell ref="D144:D147"/>
    <mergeCell ref="D152:D155"/>
    <mergeCell ref="D108:D111"/>
    <mergeCell ref="C120:C123"/>
    <mergeCell ref="C124:C127"/>
    <mergeCell ref="D124:D127"/>
    <mergeCell ref="D112:D115"/>
    <mergeCell ref="D116:D119"/>
    <mergeCell ref="C116:C119"/>
    <mergeCell ref="C100:C103"/>
    <mergeCell ref="C72:C75"/>
    <mergeCell ref="C84:C87"/>
    <mergeCell ref="C96:C99"/>
    <mergeCell ref="C76:C79"/>
    <mergeCell ref="C80:C83"/>
    <mergeCell ref="D120:D123"/>
    <mergeCell ref="D96:D99"/>
    <mergeCell ref="C88:C91"/>
    <mergeCell ref="D76:D79"/>
    <mergeCell ref="D72:D75"/>
    <mergeCell ref="D52:D55"/>
    <mergeCell ref="C56:C59"/>
    <mergeCell ref="D56:D59"/>
    <mergeCell ref="D60:D63"/>
    <mergeCell ref="D68:D71"/>
    <mergeCell ref="D12:D15"/>
    <mergeCell ref="C32:C35"/>
    <mergeCell ref="C28:C31"/>
    <mergeCell ref="C8:C11"/>
    <mergeCell ref="C16:C19"/>
    <mergeCell ref="C12:C15"/>
    <mergeCell ref="C20:C23"/>
    <mergeCell ref="C24:C27"/>
    <mergeCell ref="D28:D31"/>
    <mergeCell ref="C36:C39"/>
    <mergeCell ref="D36:D39"/>
    <mergeCell ref="D8:D11"/>
    <mergeCell ref="D20:D23"/>
    <mergeCell ref="C40:C43"/>
    <mergeCell ref="D40:D43"/>
    <mergeCell ref="C48:C51"/>
    <mergeCell ref="C44:C47"/>
    <mergeCell ref="D48:D51"/>
    <mergeCell ref="A1:N1"/>
    <mergeCell ref="A4:A215"/>
    <mergeCell ref="C4:C7"/>
    <mergeCell ref="D4:D7"/>
    <mergeCell ref="K4:K6"/>
    <mergeCell ref="C112:C115"/>
    <mergeCell ref="C104:C107"/>
    <mergeCell ref="D100:D103"/>
    <mergeCell ref="D84:D87"/>
    <mergeCell ref="C108:C111"/>
    <mergeCell ref="D104:D107"/>
    <mergeCell ref="C92:C95"/>
    <mergeCell ref="D88:D91"/>
    <mergeCell ref="D80:D83"/>
    <mergeCell ref="D64:D67"/>
    <mergeCell ref="D92:D95"/>
    <mergeCell ref="C64:C67"/>
    <mergeCell ref="C60:C63"/>
    <mergeCell ref="D44:D47"/>
    <mergeCell ref="C52:C55"/>
    <mergeCell ref="C68:C71"/>
    <mergeCell ref="D16:D19"/>
    <mergeCell ref="D32:D35"/>
    <mergeCell ref="D24:D27"/>
  </mergeCells>
  <phoneticPr fontId="0" type="noConversion"/>
  <pageMargins left="0.7" right="0.7" top="0.75" bottom="0.75" header="0.3" footer="0.3"/>
  <pageSetup paperSize="9" scale="24" orientation="portrait" r:id="rId1"/>
  <rowBreaks count="1" manualBreakCount="1">
    <brk id="191" max="1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300"/>
  <sheetViews>
    <sheetView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4.85546875" style="296" customWidth="1"/>
    <col min="3" max="3" width="31" style="296" customWidth="1"/>
    <col min="4" max="4" width="10.710937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34" t="s">
        <v>302</v>
      </c>
      <c r="B1" s="534"/>
      <c r="C1" s="534"/>
      <c r="D1" s="534"/>
      <c r="E1" s="534"/>
      <c r="F1" s="534"/>
      <c r="G1" s="534"/>
      <c r="H1" s="535"/>
      <c r="I1" s="535"/>
      <c r="J1" s="535"/>
      <c r="K1" s="535"/>
      <c r="L1" s="535"/>
      <c r="M1" s="534"/>
      <c r="N1" s="534"/>
    </row>
    <row r="2" spans="1:14" ht="235.5" customHeight="1" x14ac:dyDescent="0.25">
      <c r="A2" s="243" t="s">
        <v>123</v>
      </c>
      <c r="B2" s="252" t="s">
        <v>263</v>
      </c>
      <c r="C2" s="243" t="s">
        <v>124</v>
      </c>
      <c r="D2" s="243" t="s">
        <v>125</v>
      </c>
      <c r="E2" s="243" t="s">
        <v>126</v>
      </c>
      <c r="F2" s="243" t="s">
        <v>127</v>
      </c>
      <c r="G2" s="243" t="s">
        <v>128</v>
      </c>
      <c r="H2" s="45" t="s">
        <v>377</v>
      </c>
      <c r="I2" s="45" t="s">
        <v>378</v>
      </c>
      <c r="J2" s="45" t="s">
        <v>129</v>
      </c>
      <c r="K2" s="45" t="s">
        <v>130</v>
      </c>
      <c r="L2" s="35" t="s">
        <v>131</v>
      </c>
      <c r="M2" s="243" t="s">
        <v>132</v>
      </c>
      <c r="N2" s="243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s="297" customFormat="1" ht="63.75" customHeight="1" thickBot="1" x14ac:dyDescent="0.3">
      <c r="A4" s="558" t="s">
        <v>384</v>
      </c>
      <c r="B4" s="536" t="str">
        <f>'[3]Свод по услугам'!B4:B7</f>
        <v>801012О.99.0.БА81АА00001</v>
      </c>
      <c r="C4" s="423" t="str">
        <f>'[3]Свод по услугам'!C4:C7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4" s="529" t="s">
        <v>137</v>
      </c>
      <c r="E4" s="71" t="s">
        <v>138</v>
      </c>
      <c r="F4" s="71" t="s">
        <v>385</v>
      </c>
      <c r="G4" s="72" t="s">
        <v>140</v>
      </c>
      <c r="H4" s="350">
        <v>100</v>
      </c>
      <c r="I4" s="293">
        <v>100</v>
      </c>
      <c r="J4" s="128">
        <f>IF(I4/H4*100&gt;100,100,I4/H4*100)</f>
        <v>100</v>
      </c>
      <c r="K4" s="504">
        <f>(J4+J5+J6)/3</f>
        <v>100</v>
      </c>
      <c r="L4" s="515">
        <f>(K4+K7)/2</f>
        <v>100</v>
      </c>
      <c r="M4" s="539" t="s">
        <v>141</v>
      </c>
      <c r="N4" s="518"/>
    </row>
    <row r="5" spans="1:14" s="297" customFormat="1" ht="63.75" thickBot="1" x14ac:dyDescent="0.3">
      <c r="A5" s="559"/>
      <c r="B5" s="537"/>
      <c r="C5" s="423"/>
      <c r="D5" s="530"/>
      <c r="E5" s="76" t="s">
        <v>138</v>
      </c>
      <c r="F5" s="71" t="s">
        <v>386</v>
      </c>
      <c r="G5" s="77" t="s">
        <v>140</v>
      </c>
      <c r="H5" s="352">
        <v>91.7</v>
      </c>
      <c r="I5" s="128">
        <v>91.7</v>
      </c>
      <c r="J5" s="128">
        <f>IF(I5/H5*100&gt;100,100,I5/H5*100)</f>
        <v>100</v>
      </c>
      <c r="K5" s="505"/>
      <c r="L5" s="516"/>
      <c r="M5" s="540"/>
      <c r="N5" s="519"/>
    </row>
    <row r="6" spans="1:14" s="297" customFormat="1" ht="95.25" thickBot="1" x14ac:dyDescent="0.3">
      <c r="A6" s="559"/>
      <c r="B6" s="537"/>
      <c r="C6" s="423"/>
      <c r="D6" s="530"/>
      <c r="E6" s="76" t="s">
        <v>138</v>
      </c>
      <c r="F6" s="71" t="s">
        <v>387</v>
      </c>
      <c r="G6" s="226" t="s">
        <v>140</v>
      </c>
      <c r="H6" s="352">
        <v>100</v>
      </c>
      <c r="I6" s="352">
        <v>100</v>
      </c>
      <c r="J6" s="128">
        <f>IF(I6/H6*100&gt;100,100,I6/H6*100)</f>
        <v>100</v>
      </c>
      <c r="K6" s="506"/>
      <c r="L6" s="516"/>
      <c r="M6" s="540"/>
      <c r="N6" s="519"/>
    </row>
    <row r="7" spans="1:14" s="297" customFormat="1" ht="32.25" thickBot="1" x14ac:dyDescent="0.3">
      <c r="A7" s="559"/>
      <c r="B7" s="538"/>
      <c r="C7" s="423"/>
      <c r="D7" s="531"/>
      <c r="E7" s="80" t="s">
        <v>144</v>
      </c>
      <c r="F7" s="81" t="s">
        <v>388</v>
      </c>
      <c r="G7" s="82" t="s">
        <v>266</v>
      </c>
      <c r="H7" s="355">
        <v>36.67</v>
      </c>
      <c r="I7" s="355">
        <v>36.67</v>
      </c>
      <c r="J7" s="128">
        <f>IF(I7/H7*100&gt;100,100,I7/H7*100)</f>
        <v>100</v>
      </c>
      <c r="K7" s="284">
        <f>J7</f>
        <v>100</v>
      </c>
      <c r="L7" s="517"/>
      <c r="M7" s="540"/>
      <c r="N7" s="519"/>
    </row>
    <row r="8" spans="1:14" s="302" customFormat="1" ht="63.75" hidden="1" customHeight="1" thickBot="1" x14ac:dyDescent="0.3">
      <c r="A8" s="560"/>
      <c r="B8" s="508" t="str">
        <f>'[3]Свод по услугам'!B8:B11</f>
        <v>801012О.99.0.БА81АА24001</v>
      </c>
      <c r="C8" s="514" t="str">
        <f>'[3]Свод по услугам'!C8:C11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v>
      </c>
      <c r="D8" s="507" t="s">
        <v>137</v>
      </c>
      <c r="E8" s="84" t="s">
        <v>138</v>
      </c>
      <c r="F8" s="85" t="s">
        <v>385</v>
      </c>
      <c r="G8" s="86" t="s">
        <v>140</v>
      </c>
      <c r="H8" s="87"/>
      <c r="I8" s="88"/>
      <c r="J8" s="88" t="e">
        <f>IF(H8/I8*100&gt;100,100,H8/I8*100)</f>
        <v>#DIV/0!</v>
      </c>
      <c r="K8" s="511" t="e">
        <f>(J8+J9+J10)/3</f>
        <v>#DIV/0!</v>
      </c>
      <c r="L8" s="521" t="e">
        <f>(K8+K11)/2</f>
        <v>#DIV/0!</v>
      </c>
      <c r="M8" s="541"/>
      <c r="N8" s="519"/>
    </row>
    <row r="9" spans="1:14" s="302" customFormat="1" ht="63.75" hidden="1" customHeight="1" thickBot="1" x14ac:dyDescent="0.3">
      <c r="A9" s="560"/>
      <c r="B9" s="509"/>
      <c r="C9" s="514"/>
      <c r="D9" s="502"/>
      <c r="E9" s="89" t="s">
        <v>138</v>
      </c>
      <c r="F9" s="85" t="s">
        <v>386</v>
      </c>
      <c r="G9" s="90" t="s">
        <v>140</v>
      </c>
      <c r="H9" s="91"/>
      <c r="I9" s="92"/>
      <c r="J9" s="92" t="e">
        <f>IF(I9/H9*100&gt;100,100,I9/H9*100)</f>
        <v>#DIV/0!</v>
      </c>
      <c r="K9" s="512"/>
      <c r="L9" s="524"/>
      <c r="M9" s="541"/>
      <c r="N9" s="519"/>
    </row>
    <row r="10" spans="1:14" s="302" customFormat="1" ht="111" hidden="1" customHeight="1" x14ac:dyDescent="0.25">
      <c r="A10" s="560"/>
      <c r="B10" s="509"/>
      <c r="C10" s="514"/>
      <c r="D10" s="502"/>
      <c r="E10" s="89" t="s">
        <v>138</v>
      </c>
      <c r="F10" s="85" t="s">
        <v>387</v>
      </c>
      <c r="G10" s="90" t="s">
        <v>140</v>
      </c>
      <c r="H10" s="91"/>
      <c r="I10" s="91"/>
      <c r="J10" s="92" t="e">
        <f>IF(I10/H10*100&gt;100,100,I10/H10*100)</f>
        <v>#DIV/0!</v>
      </c>
      <c r="K10" s="513"/>
      <c r="L10" s="524"/>
      <c r="M10" s="541"/>
      <c r="N10" s="519"/>
    </row>
    <row r="11" spans="1:14" s="302" customFormat="1" ht="32.25" hidden="1" customHeight="1" thickBot="1" x14ac:dyDescent="0.3">
      <c r="A11" s="560"/>
      <c r="B11" s="510"/>
      <c r="C11" s="514"/>
      <c r="D11" s="503"/>
      <c r="E11" s="93" t="s">
        <v>144</v>
      </c>
      <c r="F11" s="81" t="s">
        <v>388</v>
      </c>
      <c r="G11" s="94" t="s">
        <v>266</v>
      </c>
      <c r="H11" s="95"/>
      <c r="I11" s="96"/>
      <c r="J11" s="97" t="e">
        <f>IF(I11/H11*100&gt;100,100,I11/H11*100)</f>
        <v>#DIV/0!</v>
      </c>
      <c r="K11" s="97" t="e">
        <f>J11</f>
        <v>#DIV/0!</v>
      </c>
      <c r="L11" s="525"/>
      <c r="M11" s="541"/>
      <c r="N11" s="519"/>
    </row>
    <row r="12" spans="1:14" s="302" customFormat="1" ht="63.75" hidden="1" customHeight="1" thickBot="1" x14ac:dyDescent="0.3">
      <c r="A12" s="560"/>
      <c r="B12" s="508">
        <f>'[3]Свод по услугам'!B12:B15</f>
        <v>0</v>
      </c>
      <c r="C12" s="514" t="str">
        <f>'[3]Свод по услугам'!C12:C15</f>
        <v>Реализация основных общеобразовательных программ начального общего образования</v>
      </c>
      <c r="D12" s="501" t="s">
        <v>137</v>
      </c>
      <c r="E12" s="84" t="s">
        <v>138</v>
      </c>
      <c r="F12" s="85" t="s">
        <v>385</v>
      </c>
      <c r="G12" s="86" t="s">
        <v>140</v>
      </c>
      <c r="H12" s="87"/>
      <c r="I12" s="88"/>
      <c r="J12" s="88" t="e">
        <f>IF(H12/I12*100&gt;100,100,H12/I12*100)</f>
        <v>#DIV/0!</v>
      </c>
      <c r="K12" s="511" t="e">
        <f>(J12+J13+J14)/3</f>
        <v>#DIV/0!</v>
      </c>
      <c r="L12" s="521" t="e">
        <f>(K12+K15)/2</f>
        <v>#DIV/0!</v>
      </c>
      <c r="M12" s="541"/>
      <c r="N12" s="519"/>
    </row>
    <row r="13" spans="1:14" s="302" customFormat="1" ht="63.75" hidden="1" customHeight="1" thickBot="1" x14ac:dyDescent="0.3">
      <c r="A13" s="560"/>
      <c r="B13" s="509"/>
      <c r="C13" s="514"/>
      <c r="D13" s="502"/>
      <c r="E13" s="89" t="s">
        <v>138</v>
      </c>
      <c r="F13" s="85" t="s">
        <v>386</v>
      </c>
      <c r="G13" s="90" t="s">
        <v>140</v>
      </c>
      <c r="H13" s="91"/>
      <c r="I13" s="92"/>
      <c r="J13" s="92" t="e">
        <f>IF(I13/H13*100&gt;100,100,I13/H13*100)</f>
        <v>#DIV/0!</v>
      </c>
      <c r="K13" s="512"/>
      <c r="L13" s="524"/>
      <c r="M13" s="541"/>
      <c r="N13" s="519"/>
    </row>
    <row r="14" spans="1:14" s="302" customFormat="1" ht="111" hidden="1" customHeight="1" x14ac:dyDescent="0.25">
      <c r="A14" s="560"/>
      <c r="B14" s="509"/>
      <c r="C14" s="514"/>
      <c r="D14" s="502"/>
      <c r="E14" s="89" t="s">
        <v>138</v>
      </c>
      <c r="F14" s="85" t="s">
        <v>387</v>
      </c>
      <c r="G14" s="90" t="s">
        <v>140</v>
      </c>
      <c r="H14" s="91"/>
      <c r="I14" s="91"/>
      <c r="J14" s="92" t="e">
        <f>IF(I14/H14*100&gt;100,100,I14/H14*100)</f>
        <v>#DIV/0!</v>
      </c>
      <c r="K14" s="513"/>
      <c r="L14" s="524"/>
      <c r="M14" s="541"/>
      <c r="N14" s="519"/>
    </row>
    <row r="15" spans="1:14" s="302" customFormat="1" ht="32.25" hidden="1" customHeight="1" thickBot="1" x14ac:dyDescent="0.3">
      <c r="A15" s="560"/>
      <c r="B15" s="510"/>
      <c r="C15" s="514"/>
      <c r="D15" s="503"/>
      <c r="E15" s="93" t="s">
        <v>144</v>
      </c>
      <c r="F15" s="81" t="s">
        <v>388</v>
      </c>
      <c r="G15" s="94" t="s">
        <v>266</v>
      </c>
      <c r="H15" s="95"/>
      <c r="I15" s="96"/>
      <c r="J15" s="97" t="e">
        <f>IF(I15/H15*100&gt;100,100,I15/H15*100)</f>
        <v>#DIV/0!</v>
      </c>
      <c r="K15" s="97" t="e">
        <f>J15</f>
        <v>#DIV/0!</v>
      </c>
      <c r="L15" s="525"/>
      <c r="M15" s="541"/>
      <c r="N15" s="519"/>
    </row>
    <row r="16" spans="1:14" s="297" customFormat="1" ht="63.75" customHeight="1" thickBot="1" x14ac:dyDescent="0.3">
      <c r="A16" s="559"/>
      <c r="B16" s="508" t="str">
        <f>'[3]Свод по услугам'!B16:B19</f>
        <v>801012О.99.0.БА81АБ44001</v>
      </c>
      <c r="C16" s="423" t="str">
        <f>'[3]Свод по услугам'!C16:C19</f>
        <v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v>
      </c>
      <c r="D16" s="529" t="s">
        <v>137</v>
      </c>
      <c r="E16" s="71" t="s">
        <v>138</v>
      </c>
      <c r="F16" s="71" t="s">
        <v>385</v>
      </c>
      <c r="G16" s="72" t="s">
        <v>140</v>
      </c>
      <c r="H16" s="350">
        <v>100</v>
      </c>
      <c r="I16" s="293">
        <v>100</v>
      </c>
      <c r="J16" s="128">
        <f>IF(I16/H16*100&gt;100,100,I16/H16*100)</f>
        <v>100</v>
      </c>
      <c r="K16" s="504">
        <f>(J16+J17)/2</f>
        <v>100</v>
      </c>
      <c r="L16" s="515">
        <f>(K16+K19)/2</f>
        <v>100</v>
      </c>
      <c r="M16" s="540"/>
      <c r="N16" s="519"/>
    </row>
    <row r="17" spans="1:14" s="297" customFormat="1" ht="63.75" thickBot="1" x14ac:dyDescent="0.3">
      <c r="A17" s="559"/>
      <c r="B17" s="509"/>
      <c r="C17" s="423"/>
      <c r="D17" s="530"/>
      <c r="E17" s="76" t="s">
        <v>138</v>
      </c>
      <c r="F17" s="71" t="s">
        <v>386</v>
      </c>
      <c r="G17" s="77" t="s">
        <v>140</v>
      </c>
      <c r="H17" s="352">
        <v>100</v>
      </c>
      <c r="I17" s="128">
        <v>100</v>
      </c>
      <c r="J17" s="128">
        <f>IF(I17/H17*100&gt;100,100,I17/H17*100)</f>
        <v>100</v>
      </c>
      <c r="K17" s="505"/>
      <c r="L17" s="516"/>
      <c r="M17" s="540"/>
      <c r="N17" s="519"/>
    </row>
    <row r="18" spans="1:14" s="297" customFormat="1" ht="94.5" customHeight="1" x14ac:dyDescent="0.25">
      <c r="A18" s="559"/>
      <c r="B18" s="509"/>
      <c r="C18" s="423"/>
      <c r="D18" s="530"/>
      <c r="E18" s="76" t="s">
        <v>138</v>
      </c>
      <c r="F18" s="71" t="s">
        <v>387</v>
      </c>
      <c r="G18" s="77" t="s">
        <v>140</v>
      </c>
      <c r="H18" s="352"/>
      <c r="I18" s="352"/>
      <c r="J18" s="128"/>
      <c r="K18" s="506"/>
      <c r="L18" s="516"/>
      <c r="M18" s="540"/>
      <c r="N18" s="519"/>
    </row>
    <row r="19" spans="1:14" s="297" customFormat="1" ht="32.25" thickBot="1" x14ac:dyDescent="0.3">
      <c r="A19" s="559"/>
      <c r="B19" s="510"/>
      <c r="C19" s="423"/>
      <c r="D19" s="531"/>
      <c r="E19" s="80" t="s">
        <v>144</v>
      </c>
      <c r="F19" s="81" t="s">
        <v>388</v>
      </c>
      <c r="G19" s="82" t="s">
        <v>266</v>
      </c>
      <c r="H19" s="355">
        <v>1</v>
      </c>
      <c r="I19" s="355">
        <v>1</v>
      </c>
      <c r="J19" s="128">
        <f>IF(I19/H19*100&gt;100,100,I19/H19*100)</f>
        <v>100</v>
      </c>
      <c r="K19" s="284">
        <f>J19</f>
        <v>100</v>
      </c>
      <c r="L19" s="517"/>
      <c r="M19" s="540"/>
      <c r="N19" s="519"/>
    </row>
    <row r="20" spans="1:14" s="302" customFormat="1" ht="63.75" hidden="1" customHeight="1" thickBot="1" x14ac:dyDescent="0.3">
      <c r="A20" s="560"/>
      <c r="B20" s="508" t="str">
        <f>'[3]Свод по услугам'!B20:B23</f>
        <v>801012О.99.0.БА81АБ68001</v>
      </c>
      <c r="C20" s="514" t="str">
        <f>'[3]Свод по услугам'!C20:C23</f>
        <v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v>
      </c>
      <c r="D20" s="501" t="s">
        <v>137</v>
      </c>
      <c r="E20" s="84" t="s">
        <v>138</v>
      </c>
      <c r="F20" s="85" t="s">
        <v>385</v>
      </c>
      <c r="G20" s="86" t="s">
        <v>140</v>
      </c>
      <c r="H20" s="87"/>
      <c r="I20" s="88"/>
      <c r="J20" s="88" t="e">
        <f>IF(H20/I20*100&gt;100,100,H20/I20*100)</f>
        <v>#DIV/0!</v>
      </c>
      <c r="K20" s="511" t="e">
        <f>(J20+J21+J22)/3</f>
        <v>#DIV/0!</v>
      </c>
      <c r="L20" s="521" t="e">
        <f>(K20+K23)/2</f>
        <v>#DIV/0!</v>
      </c>
      <c r="M20" s="541"/>
      <c r="N20" s="519"/>
    </row>
    <row r="21" spans="1:14" s="302" customFormat="1" ht="63.75" hidden="1" customHeight="1" thickBot="1" x14ac:dyDescent="0.3">
      <c r="A21" s="560"/>
      <c r="B21" s="509"/>
      <c r="C21" s="514"/>
      <c r="D21" s="502"/>
      <c r="E21" s="89" t="s">
        <v>138</v>
      </c>
      <c r="F21" s="85" t="s">
        <v>386</v>
      </c>
      <c r="G21" s="90" t="s">
        <v>140</v>
      </c>
      <c r="H21" s="91"/>
      <c r="I21" s="92"/>
      <c r="J21" s="92" t="e">
        <f>IF(I21/H21*100&gt;100,100,I21/H21*100)</f>
        <v>#DIV/0!</v>
      </c>
      <c r="K21" s="512"/>
      <c r="L21" s="524"/>
      <c r="M21" s="541"/>
      <c r="N21" s="519"/>
    </row>
    <row r="22" spans="1:14" s="302" customFormat="1" ht="111" hidden="1" customHeight="1" x14ac:dyDescent="0.25">
      <c r="A22" s="560"/>
      <c r="B22" s="509"/>
      <c r="C22" s="514"/>
      <c r="D22" s="502"/>
      <c r="E22" s="89" t="s">
        <v>138</v>
      </c>
      <c r="F22" s="85" t="s">
        <v>387</v>
      </c>
      <c r="G22" s="90" t="s">
        <v>140</v>
      </c>
      <c r="H22" s="91"/>
      <c r="I22" s="91"/>
      <c r="J22" s="92" t="e">
        <f>IF(I22/H22*100&gt;100,100,I22/H22*100)</f>
        <v>#DIV/0!</v>
      </c>
      <c r="K22" s="513"/>
      <c r="L22" s="524"/>
      <c r="M22" s="541"/>
      <c r="N22" s="519"/>
    </row>
    <row r="23" spans="1:14" s="302" customFormat="1" ht="32.25" hidden="1" customHeight="1" thickBot="1" x14ac:dyDescent="0.3">
      <c r="A23" s="560"/>
      <c r="B23" s="510"/>
      <c r="C23" s="514"/>
      <c r="D23" s="503"/>
      <c r="E23" s="93" t="s">
        <v>144</v>
      </c>
      <c r="F23" s="81" t="s">
        <v>388</v>
      </c>
      <c r="G23" s="94" t="s">
        <v>266</v>
      </c>
      <c r="H23" s="95"/>
      <c r="I23" s="96"/>
      <c r="J23" s="97" t="e">
        <f>IF(I23/H23*100&gt;100,100,I23/H23*100)</f>
        <v>#DIV/0!</v>
      </c>
      <c r="K23" s="97" t="e">
        <f>J23</f>
        <v>#DIV/0!</v>
      </c>
      <c r="L23" s="525"/>
      <c r="M23" s="541"/>
      <c r="N23" s="519"/>
    </row>
    <row r="24" spans="1:14" s="302" customFormat="1" ht="63.75" hidden="1" customHeight="1" thickBot="1" x14ac:dyDescent="0.3">
      <c r="A24" s="560"/>
      <c r="B24" s="508">
        <f>'[3]Свод по услугам'!B24:B27</f>
        <v>0</v>
      </c>
      <c r="C24" s="514" t="str">
        <f>'[3]Свод по услугам'!C24:C27</f>
        <v>Реализация основных общеобразовательных программ начального общего образования</v>
      </c>
      <c r="D24" s="501" t="s">
        <v>137</v>
      </c>
      <c r="E24" s="84" t="s">
        <v>138</v>
      </c>
      <c r="F24" s="85" t="s">
        <v>385</v>
      </c>
      <c r="G24" s="86" t="s">
        <v>140</v>
      </c>
      <c r="H24" s="87"/>
      <c r="I24" s="88"/>
      <c r="J24" s="88" t="e">
        <f>IF(H24/I24*100&gt;100,100,H24/I24*100)</f>
        <v>#DIV/0!</v>
      </c>
      <c r="K24" s="511" t="e">
        <f>(J24+J25+J26)/3</f>
        <v>#DIV/0!</v>
      </c>
      <c r="L24" s="521" t="e">
        <f>(K24+K27)/2</f>
        <v>#DIV/0!</v>
      </c>
      <c r="M24" s="541"/>
      <c r="N24" s="519"/>
    </row>
    <row r="25" spans="1:14" s="302" customFormat="1" ht="63.75" hidden="1" customHeight="1" thickBot="1" x14ac:dyDescent="0.3">
      <c r="A25" s="560"/>
      <c r="B25" s="509"/>
      <c r="C25" s="514"/>
      <c r="D25" s="502"/>
      <c r="E25" s="89" t="s">
        <v>138</v>
      </c>
      <c r="F25" s="85" t="s">
        <v>386</v>
      </c>
      <c r="G25" s="90" t="s">
        <v>140</v>
      </c>
      <c r="H25" s="91"/>
      <c r="I25" s="92"/>
      <c r="J25" s="92" t="e">
        <f>IF(I25/H25*100&gt;100,100,I25/H25*100)</f>
        <v>#DIV/0!</v>
      </c>
      <c r="K25" s="512"/>
      <c r="L25" s="524"/>
      <c r="M25" s="541"/>
      <c r="N25" s="519"/>
    </row>
    <row r="26" spans="1:14" s="302" customFormat="1" ht="111" hidden="1" customHeight="1" x14ac:dyDescent="0.25">
      <c r="A26" s="560"/>
      <c r="B26" s="509"/>
      <c r="C26" s="514"/>
      <c r="D26" s="502"/>
      <c r="E26" s="89" t="s">
        <v>138</v>
      </c>
      <c r="F26" s="85" t="s">
        <v>387</v>
      </c>
      <c r="G26" s="90" t="s">
        <v>140</v>
      </c>
      <c r="H26" s="91"/>
      <c r="I26" s="91"/>
      <c r="J26" s="92" t="e">
        <f>IF(I26/H26*100&gt;100,100,I26/H26*100)</f>
        <v>#DIV/0!</v>
      </c>
      <c r="K26" s="513"/>
      <c r="L26" s="524"/>
      <c r="M26" s="541"/>
      <c r="N26" s="519"/>
    </row>
    <row r="27" spans="1:14" s="302" customFormat="1" ht="32.25" hidden="1" customHeight="1" thickBot="1" x14ac:dyDescent="0.3">
      <c r="A27" s="560"/>
      <c r="B27" s="510"/>
      <c r="C27" s="514"/>
      <c r="D27" s="503"/>
      <c r="E27" s="93" t="s">
        <v>144</v>
      </c>
      <c r="F27" s="81" t="s">
        <v>388</v>
      </c>
      <c r="G27" s="94" t="s">
        <v>266</v>
      </c>
      <c r="H27" s="95"/>
      <c r="I27" s="96"/>
      <c r="J27" s="97" t="e">
        <f>IF(I27/H27*100&gt;100,100,I27/H27*100)</f>
        <v>#DIV/0!</v>
      </c>
      <c r="K27" s="97" t="e">
        <f>J27</f>
        <v>#DIV/0!</v>
      </c>
      <c r="L27" s="525"/>
      <c r="M27" s="541"/>
      <c r="N27" s="519"/>
    </row>
    <row r="28" spans="1:14" s="302" customFormat="1" ht="63.75" hidden="1" customHeight="1" thickBot="1" x14ac:dyDescent="0.3">
      <c r="A28" s="560"/>
      <c r="B28" s="508">
        <f>'[3]Свод по услугам'!B28:B31</f>
        <v>0</v>
      </c>
      <c r="C28" s="514" t="str">
        <f>'[3]Свод по услугам'!C28:C31</f>
        <v>Реализация основных общеобразовательных программ начального общего образования</v>
      </c>
      <c r="D28" s="501" t="s">
        <v>137</v>
      </c>
      <c r="E28" s="84" t="s">
        <v>138</v>
      </c>
      <c r="F28" s="85" t="s">
        <v>385</v>
      </c>
      <c r="G28" s="86" t="s">
        <v>140</v>
      </c>
      <c r="H28" s="87"/>
      <c r="I28" s="88"/>
      <c r="J28" s="88" t="e">
        <f>IF(H28/I28*100&gt;100,100,H28/I28*100)</f>
        <v>#DIV/0!</v>
      </c>
      <c r="K28" s="511" t="e">
        <f>(J28+J29+J30)/3</f>
        <v>#DIV/0!</v>
      </c>
      <c r="L28" s="521" t="e">
        <f>(K28+K31)/2</f>
        <v>#DIV/0!</v>
      </c>
      <c r="M28" s="541"/>
      <c r="N28" s="519"/>
    </row>
    <row r="29" spans="1:14" s="302" customFormat="1" ht="63.75" hidden="1" customHeight="1" thickBot="1" x14ac:dyDescent="0.3">
      <c r="A29" s="560"/>
      <c r="B29" s="509"/>
      <c r="C29" s="514"/>
      <c r="D29" s="502"/>
      <c r="E29" s="89" t="s">
        <v>138</v>
      </c>
      <c r="F29" s="85" t="s">
        <v>386</v>
      </c>
      <c r="G29" s="90" t="s">
        <v>140</v>
      </c>
      <c r="H29" s="91"/>
      <c r="I29" s="92"/>
      <c r="J29" s="92" t="e">
        <f>IF(I29/H29*100&gt;100,100,I29/H29*100)</f>
        <v>#DIV/0!</v>
      </c>
      <c r="K29" s="512"/>
      <c r="L29" s="524"/>
      <c r="M29" s="541"/>
      <c r="N29" s="519"/>
    </row>
    <row r="30" spans="1:14" s="302" customFormat="1" ht="111" hidden="1" customHeight="1" x14ac:dyDescent="0.25">
      <c r="A30" s="560"/>
      <c r="B30" s="509"/>
      <c r="C30" s="514"/>
      <c r="D30" s="502"/>
      <c r="E30" s="89" t="s">
        <v>138</v>
      </c>
      <c r="F30" s="85" t="s">
        <v>387</v>
      </c>
      <c r="G30" s="90" t="s">
        <v>140</v>
      </c>
      <c r="H30" s="91"/>
      <c r="I30" s="91"/>
      <c r="J30" s="92" t="e">
        <f>IF(I30/H30*100&gt;100,100,I30/H30*100)</f>
        <v>#DIV/0!</v>
      </c>
      <c r="K30" s="513"/>
      <c r="L30" s="524"/>
      <c r="M30" s="541"/>
      <c r="N30" s="519"/>
    </row>
    <row r="31" spans="1:14" s="302" customFormat="1" ht="32.25" hidden="1" customHeight="1" thickBot="1" x14ac:dyDescent="0.3">
      <c r="A31" s="560"/>
      <c r="B31" s="510"/>
      <c r="C31" s="514"/>
      <c r="D31" s="503"/>
      <c r="E31" s="93" t="s">
        <v>144</v>
      </c>
      <c r="F31" s="81" t="s">
        <v>388</v>
      </c>
      <c r="G31" s="94" t="s">
        <v>266</v>
      </c>
      <c r="H31" s="95"/>
      <c r="I31" s="96"/>
      <c r="J31" s="97" t="e">
        <f>IF(I31/H31*100&gt;100,100,I31/H31*100)</f>
        <v>#DIV/0!</v>
      </c>
      <c r="K31" s="97" t="e">
        <f>J31</f>
        <v>#DIV/0!</v>
      </c>
      <c r="L31" s="525"/>
      <c r="M31" s="541"/>
      <c r="N31" s="519"/>
    </row>
    <row r="32" spans="1:14" s="302" customFormat="1" ht="63.75" hidden="1" customHeight="1" thickBot="1" x14ac:dyDescent="0.3">
      <c r="A32" s="560"/>
      <c r="B32" s="508" t="str">
        <f>'[3]Свод по услугам'!B32:B35</f>
        <v>801012О.99.0.БА81АН96001</v>
      </c>
      <c r="C32" s="514" t="str">
        <f>'[3]Свод по услугам'!C32:C35</f>
        <v>Реализация основных общеобразовательных программ начального общего образования (профильное обучение, дети-инвалиды, не указано)</v>
      </c>
      <c r="D32" s="501" t="s">
        <v>137</v>
      </c>
      <c r="E32" s="84" t="s">
        <v>138</v>
      </c>
      <c r="F32" s="85" t="s">
        <v>385</v>
      </c>
      <c r="G32" s="86" t="s">
        <v>140</v>
      </c>
      <c r="H32" s="87"/>
      <c r="I32" s="88"/>
      <c r="J32" s="88" t="e">
        <f>IF(H32/I32*100&gt;100,100,H32/I32*100)</f>
        <v>#DIV/0!</v>
      </c>
      <c r="K32" s="511" t="e">
        <f>(J32+J33+J34)/3</f>
        <v>#DIV/0!</v>
      </c>
      <c r="L32" s="521" t="e">
        <f>(K32+K35)/2</f>
        <v>#DIV/0!</v>
      </c>
      <c r="M32" s="541"/>
      <c r="N32" s="519"/>
    </row>
    <row r="33" spans="1:14" s="302" customFormat="1" ht="63.75" hidden="1" customHeight="1" thickBot="1" x14ac:dyDescent="0.3">
      <c r="A33" s="560"/>
      <c r="B33" s="509"/>
      <c r="C33" s="514"/>
      <c r="D33" s="502"/>
      <c r="E33" s="89" t="s">
        <v>138</v>
      </c>
      <c r="F33" s="85" t="s">
        <v>386</v>
      </c>
      <c r="G33" s="90" t="s">
        <v>140</v>
      </c>
      <c r="H33" s="91"/>
      <c r="I33" s="92"/>
      <c r="J33" s="92" t="e">
        <f>IF(I33/H33*100&gt;100,100,I33/H33*100)</f>
        <v>#DIV/0!</v>
      </c>
      <c r="K33" s="512"/>
      <c r="L33" s="524"/>
      <c r="M33" s="541"/>
      <c r="N33" s="519"/>
    </row>
    <row r="34" spans="1:14" s="302" customFormat="1" ht="111" hidden="1" customHeight="1" x14ac:dyDescent="0.25">
      <c r="A34" s="560"/>
      <c r="B34" s="509"/>
      <c r="C34" s="514"/>
      <c r="D34" s="502"/>
      <c r="E34" s="89" t="s">
        <v>138</v>
      </c>
      <c r="F34" s="85" t="s">
        <v>387</v>
      </c>
      <c r="G34" s="90" t="s">
        <v>140</v>
      </c>
      <c r="H34" s="91"/>
      <c r="I34" s="91"/>
      <c r="J34" s="92" t="e">
        <f>IF(I34/H34*100&gt;100,100,I34/H34*100)</f>
        <v>#DIV/0!</v>
      </c>
      <c r="K34" s="513"/>
      <c r="L34" s="524"/>
      <c r="M34" s="541"/>
      <c r="N34" s="519"/>
    </row>
    <row r="35" spans="1:14" s="302" customFormat="1" ht="32.25" hidden="1" customHeight="1" thickBot="1" x14ac:dyDescent="0.3">
      <c r="A35" s="560"/>
      <c r="B35" s="510"/>
      <c r="C35" s="514"/>
      <c r="D35" s="503"/>
      <c r="E35" s="93" t="s">
        <v>144</v>
      </c>
      <c r="F35" s="81" t="s">
        <v>388</v>
      </c>
      <c r="G35" s="94" t="s">
        <v>266</v>
      </c>
      <c r="H35" s="95"/>
      <c r="I35" s="96"/>
      <c r="J35" s="97" t="e">
        <f>IF(I35/H35*100&gt;100,100,I35/H35*100)</f>
        <v>#DIV/0!</v>
      </c>
      <c r="K35" s="97" t="e">
        <f>J35</f>
        <v>#DIV/0!</v>
      </c>
      <c r="L35" s="525"/>
      <c r="M35" s="541"/>
      <c r="N35" s="519"/>
    </row>
    <row r="36" spans="1:14" s="302" customFormat="1" ht="63.75" hidden="1" customHeight="1" thickBot="1" x14ac:dyDescent="0.3">
      <c r="A36" s="560"/>
      <c r="B36" s="508" t="str">
        <f>'[3]Свод по услугам'!B36:B39</f>
        <v>801012О.99.0.БА81АП40001</v>
      </c>
      <c r="C36" s="514" t="str">
        <f>'[3]Свод по услугам'!C36:C39</f>
        <v>Реализация основных общеобразовательных программ начального общего образования (профильное обучение, не указано, не указано)</v>
      </c>
      <c r="D36" s="501" t="s">
        <v>137</v>
      </c>
      <c r="E36" s="84" t="s">
        <v>138</v>
      </c>
      <c r="F36" s="85" t="s">
        <v>385</v>
      </c>
      <c r="G36" s="86" t="s">
        <v>140</v>
      </c>
      <c r="H36" s="87"/>
      <c r="I36" s="88"/>
      <c r="J36" s="88" t="e">
        <f>IF(H36/I36*100&gt;100,100,H36/I36*100)</f>
        <v>#DIV/0!</v>
      </c>
      <c r="K36" s="511" t="e">
        <f>(J36+J37+J38)/3</f>
        <v>#DIV/0!</v>
      </c>
      <c r="L36" s="521" t="e">
        <f>(K36+K39)/2</f>
        <v>#DIV/0!</v>
      </c>
      <c r="M36" s="541"/>
      <c r="N36" s="519"/>
    </row>
    <row r="37" spans="1:14" s="302" customFormat="1" ht="63.75" hidden="1" customHeight="1" thickBot="1" x14ac:dyDescent="0.3">
      <c r="A37" s="560"/>
      <c r="B37" s="509"/>
      <c r="C37" s="514"/>
      <c r="D37" s="502"/>
      <c r="E37" s="89" t="s">
        <v>138</v>
      </c>
      <c r="F37" s="85" t="s">
        <v>386</v>
      </c>
      <c r="G37" s="90" t="s">
        <v>140</v>
      </c>
      <c r="H37" s="91"/>
      <c r="I37" s="92"/>
      <c r="J37" s="92" t="e">
        <f>IF(I37/H37*100&gt;100,100,I37/H37*100)</f>
        <v>#DIV/0!</v>
      </c>
      <c r="K37" s="512"/>
      <c r="L37" s="524"/>
      <c r="M37" s="541"/>
      <c r="N37" s="519"/>
    </row>
    <row r="38" spans="1:14" s="302" customFormat="1" ht="111" hidden="1" customHeight="1" x14ac:dyDescent="0.25">
      <c r="A38" s="560"/>
      <c r="B38" s="509"/>
      <c r="C38" s="514"/>
      <c r="D38" s="502"/>
      <c r="E38" s="89" t="s">
        <v>138</v>
      </c>
      <c r="F38" s="85" t="s">
        <v>387</v>
      </c>
      <c r="G38" s="90" t="s">
        <v>140</v>
      </c>
      <c r="H38" s="91"/>
      <c r="I38" s="91"/>
      <c r="J38" s="92" t="e">
        <f>IF(I38/H38*100&gt;100,100,I38/H38*100)</f>
        <v>#DIV/0!</v>
      </c>
      <c r="K38" s="513"/>
      <c r="L38" s="524"/>
      <c r="M38" s="541"/>
      <c r="N38" s="519"/>
    </row>
    <row r="39" spans="1:14" s="302" customFormat="1" ht="32.25" hidden="1" customHeight="1" thickBot="1" x14ac:dyDescent="0.3">
      <c r="A39" s="560"/>
      <c r="B39" s="510"/>
      <c r="C39" s="514"/>
      <c r="D39" s="503"/>
      <c r="E39" s="93" t="s">
        <v>144</v>
      </c>
      <c r="F39" s="81" t="s">
        <v>388</v>
      </c>
      <c r="G39" s="94" t="s">
        <v>266</v>
      </c>
      <c r="H39" s="95"/>
      <c r="I39" s="96"/>
      <c r="J39" s="97" t="e">
        <f>IF(I39/H39*100&gt;100,100,I39/H39*100)</f>
        <v>#DIV/0!</v>
      </c>
      <c r="K39" s="97" t="e">
        <f>J39</f>
        <v>#DIV/0!</v>
      </c>
      <c r="L39" s="525"/>
      <c r="M39" s="541"/>
      <c r="N39" s="519"/>
    </row>
    <row r="40" spans="1:14" s="308" customFormat="1" ht="63.75" customHeight="1" thickBot="1" x14ac:dyDescent="0.3">
      <c r="A40" s="560"/>
      <c r="B40" s="508" t="str">
        <f>'[3]Свод по услугам'!B40:B43</f>
        <v>801012О.99.0.БА81АЩ48001</v>
      </c>
      <c r="C40" s="423" t="str">
        <f>'[3]Свод по услугам'!C40:C43</f>
        <v>Реализация основных общеобразовательных программ начального общего образования (не указано, дети-инвалиды, не указано)</v>
      </c>
      <c r="D40" s="529" t="s">
        <v>137</v>
      </c>
      <c r="E40" s="84" t="s">
        <v>138</v>
      </c>
      <c r="F40" s="85" t="s">
        <v>385</v>
      </c>
      <c r="G40" s="86" t="s">
        <v>140</v>
      </c>
      <c r="H40" s="356">
        <v>100</v>
      </c>
      <c r="I40" s="88">
        <v>100</v>
      </c>
      <c r="J40" s="88">
        <f>IF(H40/I40*100&gt;100,100,H40/I40*100)</f>
        <v>100</v>
      </c>
      <c r="K40" s="504">
        <f>(J40+J41)/2</f>
        <v>100</v>
      </c>
      <c r="L40" s="521">
        <f>(K40+K43)/2</f>
        <v>100</v>
      </c>
      <c r="M40" s="541"/>
      <c r="N40" s="519"/>
    </row>
    <row r="41" spans="1:14" s="308" customFormat="1" ht="63.75" customHeight="1" thickBot="1" x14ac:dyDescent="0.3">
      <c r="A41" s="560"/>
      <c r="B41" s="509"/>
      <c r="C41" s="423"/>
      <c r="D41" s="530"/>
      <c r="E41" s="89" t="s">
        <v>138</v>
      </c>
      <c r="F41" s="85" t="s">
        <v>386</v>
      </c>
      <c r="G41" s="90" t="s">
        <v>140</v>
      </c>
      <c r="H41" s="357">
        <v>100</v>
      </c>
      <c r="I41" s="92">
        <v>100</v>
      </c>
      <c r="J41" s="92">
        <f>IF(I41/H41*100&gt;100,100,I41/H41*100)</f>
        <v>100</v>
      </c>
      <c r="K41" s="532"/>
      <c r="L41" s="522"/>
      <c r="M41" s="541"/>
      <c r="N41" s="519"/>
    </row>
    <row r="42" spans="1:14" s="308" customFormat="1" ht="111" customHeight="1" x14ac:dyDescent="0.25">
      <c r="A42" s="560"/>
      <c r="B42" s="509"/>
      <c r="C42" s="423"/>
      <c r="D42" s="530"/>
      <c r="E42" s="89" t="s">
        <v>138</v>
      </c>
      <c r="F42" s="85" t="s">
        <v>387</v>
      </c>
      <c r="G42" s="90" t="s">
        <v>140</v>
      </c>
      <c r="H42" s="357"/>
      <c r="I42" s="357"/>
      <c r="J42" s="92"/>
      <c r="K42" s="533"/>
      <c r="L42" s="522"/>
      <c r="M42" s="541"/>
      <c r="N42" s="519"/>
    </row>
    <row r="43" spans="1:14" s="308" customFormat="1" ht="32.25" customHeight="1" thickBot="1" x14ac:dyDescent="0.3">
      <c r="A43" s="560"/>
      <c r="B43" s="510"/>
      <c r="C43" s="423"/>
      <c r="D43" s="531"/>
      <c r="E43" s="93" t="s">
        <v>144</v>
      </c>
      <c r="F43" s="81" t="s">
        <v>388</v>
      </c>
      <c r="G43" s="94" t="s">
        <v>266</v>
      </c>
      <c r="H43" s="355">
        <v>0.44</v>
      </c>
      <c r="I43" s="355">
        <v>0.44</v>
      </c>
      <c r="J43" s="97">
        <f>IF(I43/H43*100&gt;100,100,I43/H43*100)</f>
        <v>100</v>
      </c>
      <c r="K43" s="97">
        <f>J43</f>
        <v>100</v>
      </c>
      <c r="L43" s="523"/>
      <c r="M43" s="541"/>
      <c r="N43" s="519"/>
    </row>
    <row r="44" spans="1:14" s="308" customFormat="1" ht="63.75" customHeight="1" thickBot="1" x14ac:dyDescent="0.3">
      <c r="A44" s="560"/>
      <c r="B44" s="508" t="str">
        <f>'[3]Свод по услугам'!B44:B47</f>
        <v>801012О.99.0.БА81АЩ72001</v>
      </c>
      <c r="C44" s="423" t="str">
        <f>'[3]Свод по услугам'!C44:C47</f>
        <v>Реализация основных общеобразовательных программ начального общего образования (не указано, дети-инвалиды, на дому)</v>
      </c>
      <c r="D44" s="529" t="s">
        <v>137</v>
      </c>
      <c r="E44" s="84" t="s">
        <v>138</v>
      </c>
      <c r="F44" s="85" t="s">
        <v>385</v>
      </c>
      <c r="G44" s="86" t="s">
        <v>140</v>
      </c>
      <c r="H44" s="356">
        <v>100</v>
      </c>
      <c r="I44" s="88">
        <v>100</v>
      </c>
      <c r="J44" s="88">
        <f>IF(H44/I44*100&gt;100,100,H44/I44*100)</f>
        <v>100</v>
      </c>
      <c r="K44" s="504">
        <f>(J44+J45)/2</f>
        <v>100</v>
      </c>
      <c r="L44" s="521">
        <f>(K44+K47)/2</f>
        <v>100</v>
      </c>
      <c r="M44" s="541"/>
      <c r="N44" s="519"/>
    </row>
    <row r="45" spans="1:14" s="308" customFormat="1" ht="63.75" customHeight="1" thickBot="1" x14ac:dyDescent="0.3">
      <c r="A45" s="560"/>
      <c r="B45" s="509"/>
      <c r="C45" s="423"/>
      <c r="D45" s="530"/>
      <c r="E45" s="89" t="s">
        <v>138</v>
      </c>
      <c r="F45" s="85" t="s">
        <v>386</v>
      </c>
      <c r="G45" s="90" t="s">
        <v>140</v>
      </c>
      <c r="H45" s="357">
        <v>100</v>
      </c>
      <c r="I45" s="92">
        <v>100</v>
      </c>
      <c r="J45" s="92">
        <f>IF(I45/H45*100&gt;100,100,I45/H45*100)</f>
        <v>100</v>
      </c>
      <c r="K45" s="532"/>
      <c r="L45" s="522"/>
      <c r="M45" s="541"/>
      <c r="N45" s="519"/>
    </row>
    <row r="46" spans="1:14" s="308" customFormat="1" ht="111" customHeight="1" x14ac:dyDescent="0.25">
      <c r="A46" s="560"/>
      <c r="B46" s="509"/>
      <c r="C46" s="423"/>
      <c r="D46" s="530"/>
      <c r="E46" s="89" t="s">
        <v>138</v>
      </c>
      <c r="F46" s="85" t="s">
        <v>387</v>
      </c>
      <c r="G46" s="90" t="s">
        <v>140</v>
      </c>
      <c r="H46" s="357"/>
      <c r="I46" s="357"/>
      <c r="J46" s="92"/>
      <c r="K46" s="533"/>
      <c r="L46" s="522"/>
      <c r="M46" s="541"/>
      <c r="N46" s="519"/>
    </row>
    <row r="47" spans="1:14" s="308" customFormat="1" ht="32.25" customHeight="1" thickBot="1" x14ac:dyDescent="0.3">
      <c r="A47" s="560"/>
      <c r="B47" s="510"/>
      <c r="C47" s="423"/>
      <c r="D47" s="531"/>
      <c r="E47" s="93" t="s">
        <v>144</v>
      </c>
      <c r="F47" s="81" t="s">
        <v>388</v>
      </c>
      <c r="G47" s="94" t="s">
        <v>266</v>
      </c>
      <c r="H47" s="355">
        <v>0.56000000000000005</v>
      </c>
      <c r="I47" s="355">
        <v>0.56000000000000005</v>
      </c>
      <c r="J47" s="97">
        <f>IF(I47/H47*100&gt;100,100,I47/H47*100)</f>
        <v>100</v>
      </c>
      <c r="K47" s="97">
        <f>J47</f>
        <v>100</v>
      </c>
      <c r="L47" s="523"/>
      <c r="M47" s="541"/>
      <c r="N47" s="519"/>
    </row>
    <row r="48" spans="1:14" s="302" customFormat="1" ht="63.75" hidden="1" customHeight="1" thickBot="1" x14ac:dyDescent="0.3">
      <c r="A48" s="560"/>
      <c r="B48" s="508" t="str">
        <f>'[3]Свод по услугам'!B48:B51</f>
        <v>801012О.99.0.БА81АШ04001</v>
      </c>
      <c r="C48" s="514" t="str">
        <f>'[3]Свод по услугам'!C48:C51</f>
        <v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v>
      </c>
      <c r="D48" s="501" t="s">
        <v>137</v>
      </c>
      <c r="E48" s="84" t="s">
        <v>138</v>
      </c>
      <c r="F48" s="85" t="s">
        <v>385</v>
      </c>
      <c r="G48" s="86" t="s">
        <v>140</v>
      </c>
      <c r="H48" s="87"/>
      <c r="I48" s="88"/>
      <c r="J48" s="88" t="e">
        <f>IF(H48/I48*100&gt;100,100,H48/I48*100)</f>
        <v>#DIV/0!</v>
      </c>
      <c r="K48" s="511" t="e">
        <f>(J48+J49+J50)/3</f>
        <v>#DIV/0!</v>
      </c>
      <c r="L48" s="521" t="e">
        <f>(K48+K51)/2</f>
        <v>#DIV/0!</v>
      </c>
      <c r="M48" s="541"/>
      <c r="N48" s="519"/>
    </row>
    <row r="49" spans="1:14" s="302" customFormat="1" ht="63.75" hidden="1" customHeight="1" thickBot="1" x14ac:dyDescent="0.3">
      <c r="A49" s="560"/>
      <c r="B49" s="509"/>
      <c r="C49" s="514"/>
      <c r="D49" s="502"/>
      <c r="E49" s="89" t="s">
        <v>138</v>
      </c>
      <c r="F49" s="85" t="s">
        <v>386</v>
      </c>
      <c r="G49" s="90" t="s">
        <v>140</v>
      </c>
      <c r="H49" s="91"/>
      <c r="I49" s="92"/>
      <c r="J49" s="92" t="e">
        <f t="shared" ref="J49:J55" si="0">IF(I49/H49*100&gt;100,100,I49/H49*100)</f>
        <v>#DIV/0!</v>
      </c>
      <c r="K49" s="512"/>
      <c r="L49" s="524"/>
      <c r="M49" s="541"/>
      <c r="N49" s="519"/>
    </row>
    <row r="50" spans="1:14" s="302" customFormat="1" ht="111" hidden="1" customHeight="1" x14ac:dyDescent="0.25">
      <c r="A50" s="560"/>
      <c r="B50" s="509"/>
      <c r="C50" s="514"/>
      <c r="D50" s="502"/>
      <c r="E50" s="89" t="s">
        <v>138</v>
      </c>
      <c r="F50" s="85" t="s">
        <v>387</v>
      </c>
      <c r="G50" s="90" t="s">
        <v>140</v>
      </c>
      <c r="H50" s="91"/>
      <c r="I50" s="91"/>
      <c r="J50" s="92" t="e">
        <f t="shared" si="0"/>
        <v>#DIV/0!</v>
      </c>
      <c r="K50" s="513"/>
      <c r="L50" s="524"/>
      <c r="M50" s="541"/>
      <c r="N50" s="519"/>
    </row>
    <row r="51" spans="1:14" s="302" customFormat="1" ht="32.25" hidden="1" customHeight="1" thickBot="1" x14ac:dyDescent="0.3">
      <c r="A51" s="560"/>
      <c r="B51" s="510"/>
      <c r="C51" s="514"/>
      <c r="D51" s="503"/>
      <c r="E51" s="93" t="s">
        <v>144</v>
      </c>
      <c r="F51" s="81" t="s">
        <v>388</v>
      </c>
      <c r="G51" s="94" t="s">
        <v>266</v>
      </c>
      <c r="H51" s="95"/>
      <c r="I51" s="96"/>
      <c r="J51" s="97" t="e">
        <f t="shared" si="0"/>
        <v>#DIV/0!</v>
      </c>
      <c r="K51" s="97" t="e">
        <f>J51</f>
        <v>#DIV/0!</v>
      </c>
      <c r="L51" s="525"/>
      <c r="M51" s="541"/>
      <c r="N51" s="519"/>
    </row>
    <row r="52" spans="1:14" s="297" customFormat="1" ht="63.75" customHeight="1" thickBot="1" x14ac:dyDescent="0.3">
      <c r="A52" s="559"/>
      <c r="B52" s="508" t="str">
        <f>'[3]Свод по услугам'!B52:B55</f>
        <v>801012О.99.0.БА81АЭ92001</v>
      </c>
      <c r="C52" s="423" t="str">
        <f>'[3]Свод по услугам'!C52:C55</f>
        <v>Реализация основных общеобразовательных программ начального общего образования (не указано, не указано, не указано)</v>
      </c>
      <c r="D52" s="529" t="s">
        <v>137</v>
      </c>
      <c r="E52" s="71" t="s">
        <v>138</v>
      </c>
      <c r="F52" s="71" t="s">
        <v>385</v>
      </c>
      <c r="G52" s="72" t="s">
        <v>140</v>
      </c>
      <c r="H52" s="350">
        <v>100</v>
      </c>
      <c r="I52" s="293">
        <v>100</v>
      </c>
      <c r="J52" s="128">
        <f t="shared" si="0"/>
        <v>100</v>
      </c>
      <c r="K52" s="504">
        <f>(J52+J53+J54)/3</f>
        <v>100</v>
      </c>
      <c r="L52" s="515">
        <f>(K52+K55)/2</f>
        <v>98.520033013205278</v>
      </c>
      <c r="M52" s="540"/>
      <c r="N52" s="519"/>
    </row>
    <row r="53" spans="1:14" s="297" customFormat="1" ht="63.75" thickBot="1" x14ac:dyDescent="0.3">
      <c r="A53" s="559"/>
      <c r="B53" s="509"/>
      <c r="C53" s="423"/>
      <c r="D53" s="530"/>
      <c r="E53" s="76" t="s">
        <v>138</v>
      </c>
      <c r="F53" s="71" t="s">
        <v>386</v>
      </c>
      <c r="G53" s="77" t="s">
        <v>140</v>
      </c>
      <c r="H53" s="352">
        <v>92.9</v>
      </c>
      <c r="I53" s="128">
        <v>92.9</v>
      </c>
      <c r="J53" s="128">
        <f t="shared" si="0"/>
        <v>100</v>
      </c>
      <c r="K53" s="505"/>
      <c r="L53" s="516"/>
      <c r="M53" s="540"/>
      <c r="N53" s="519"/>
    </row>
    <row r="54" spans="1:14" s="297" customFormat="1" ht="95.25" thickBot="1" x14ac:dyDescent="0.3">
      <c r="A54" s="559"/>
      <c r="B54" s="509"/>
      <c r="C54" s="423"/>
      <c r="D54" s="530"/>
      <c r="E54" s="76" t="s">
        <v>138</v>
      </c>
      <c r="F54" s="71" t="s">
        <v>387</v>
      </c>
      <c r="G54" s="77" t="s">
        <v>140</v>
      </c>
      <c r="H54" s="352">
        <v>100</v>
      </c>
      <c r="I54" s="352">
        <v>100</v>
      </c>
      <c r="J54" s="128">
        <f t="shared" si="0"/>
        <v>100</v>
      </c>
      <c r="K54" s="506"/>
      <c r="L54" s="516"/>
      <c r="M54" s="540"/>
      <c r="N54" s="519"/>
    </row>
    <row r="55" spans="1:14" s="297" customFormat="1" ht="32.25" customHeight="1" thickBot="1" x14ac:dyDescent="0.3">
      <c r="A55" s="559"/>
      <c r="B55" s="510"/>
      <c r="C55" s="423"/>
      <c r="D55" s="531"/>
      <c r="E55" s="80" t="s">
        <v>144</v>
      </c>
      <c r="F55" s="81" t="s">
        <v>388</v>
      </c>
      <c r="G55" s="82" t="s">
        <v>266</v>
      </c>
      <c r="H55" s="355">
        <v>266.56</v>
      </c>
      <c r="I55" s="355">
        <v>258.67</v>
      </c>
      <c r="J55" s="128">
        <f t="shared" si="0"/>
        <v>97.040066026410571</v>
      </c>
      <c r="K55" s="284">
        <f>J55</f>
        <v>97.040066026410571</v>
      </c>
      <c r="L55" s="517"/>
      <c r="M55" s="540"/>
      <c r="N55" s="519"/>
    </row>
    <row r="56" spans="1:14" s="308" customFormat="1" ht="63.75" customHeight="1" thickBot="1" x14ac:dyDescent="0.3">
      <c r="A56" s="560"/>
      <c r="B56" s="508" t="str">
        <f>'[3]Свод по услугам'!B56:B59</f>
        <v>801012О.99.0.БА81АЮ16001</v>
      </c>
      <c r="C56" s="423" t="str">
        <f>'[3]Свод по услугам'!C56:C59</f>
        <v>Реализация основных общеобразовательных программ начального общего образования (не указано, не указано, на дому)</v>
      </c>
      <c r="D56" s="529" t="s">
        <v>137</v>
      </c>
      <c r="E56" s="84" t="s">
        <v>138</v>
      </c>
      <c r="F56" s="85" t="s">
        <v>385</v>
      </c>
      <c r="G56" s="86" t="s">
        <v>140</v>
      </c>
      <c r="H56" s="356">
        <v>100</v>
      </c>
      <c r="I56" s="88">
        <v>100</v>
      </c>
      <c r="J56" s="88">
        <f>IF(H56/I56*100&gt;100,100,H56/I56*100)</f>
        <v>100</v>
      </c>
      <c r="K56" s="504">
        <f>(J56+J57)/2</f>
        <v>100</v>
      </c>
      <c r="L56" s="521">
        <f>(K56+K59)/2</f>
        <v>100</v>
      </c>
      <c r="M56" s="541"/>
      <c r="N56" s="519"/>
    </row>
    <row r="57" spans="1:14" s="308" customFormat="1" ht="63.75" customHeight="1" thickBot="1" x14ac:dyDescent="0.3">
      <c r="A57" s="560"/>
      <c r="B57" s="509"/>
      <c r="C57" s="423"/>
      <c r="D57" s="530"/>
      <c r="E57" s="89" t="s">
        <v>138</v>
      </c>
      <c r="F57" s="85" t="s">
        <v>386</v>
      </c>
      <c r="G57" s="90" t="s">
        <v>140</v>
      </c>
      <c r="H57" s="357">
        <v>100</v>
      </c>
      <c r="I57" s="92">
        <v>100</v>
      </c>
      <c r="J57" s="92">
        <f>IF(I57/H57*100&gt;100,100,I57/H57*100)</f>
        <v>100</v>
      </c>
      <c r="K57" s="532"/>
      <c r="L57" s="522"/>
      <c r="M57" s="541"/>
      <c r="N57" s="519"/>
    </row>
    <row r="58" spans="1:14" s="308" customFormat="1" ht="111" customHeight="1" x14ac:dyDescent="0.25">
      <c r="A58" s="560"/>
      <c r="B58" s="509"/>
      <c r="C58" s="423"/>
      <c r="D58" s="530"/>
      <c r="E58" s="89" t="s">
        <v>138</v>
      </c>
      <c r="F58" s="85" t="s">
        <v>387</v>
      </c>
      <c r="G58" s="90" t="s">
        <v>140</v>
      </c>
      <c r="H58" s="357"/>
      <c r="I58" s="357"/>
      <c r="J58" s="92"/>
      <c r="K58" s="533"/>
      <c r="L58" s="522"/>
      <c r="M58" s="541"/>
      <c r="N58" s="519"/>
    </row>
    <row r="59" spans="1:14" s="308" customFormat="1" ht="32.25" customHeight="1" thickBot="1" x14ac:dyDescent="0.3">
      <c r="A59" s="560"/>
      <c r="B59" s="510"/>
      <c r="C59" s="423"/>
      <c r="D59" s="531"/>
      <c r="E59" s="93" t="s">
        <v>144</v>
      </c>
      <c r="F59" s="81" t="s">
        <v>388</v>
      </c>
      <c r="G59" s="94" t="s">
        <v>266</v>
      </c>
      <c r="H59" s="355">
        <v>0.44</v>
      </c>
      <c r="I59" s="355">
        <v>0.44</v>
      </c>
      <c r="J59" s="97">
        <f>IF(I59/H59*100&gt;100,100,I59/H59*100)</f>
        <v>100</v>
      </c>
      <c r="K59" s="97">
        <f>J59</f>
        <v>100</v>
      </c>
      <c r="L59" s="523"/>
      <c r="M59" s="541"/>
      <c r="N59" s="519"/>
    </row>
    <row r="60" spans="1:14" s="302" customFormat="1" ht="63.75" hidden="1" customHeight="1" thickBot="1" x14ac:dyDescent="0.3">
      <c r="A60" s="560"/>
      <c r="B60" s="508" t="str">
        <f>'[3]Свод по услугам'!B60:B63</f>
        <v>801012О.99.0.БА81АЮ40001</v>
      </c>
      <c r="C60" s="514" t="str">
        <f>'[3]Свод по услугам'!C60:C63</f>
        <v>Реализация основных общеобразовательных программ начального общего образования (не указано, не указано, в медицинских учреждениях)</v>
      </c>
      <c r="D60" s="501" t="s">
        <v>137</v>
      </c>
      <c r="E60" s="84" t="s">
        <v>138</v>
      </c>
      <c r="F60" s="85" t="s">
        <v>385</v>
      </c>
      <c r="G60" s="86" t="s">
        <v>140</v>
      </c>
      <c r="H60" s="87"/>
      <c r="I60" s="88"/>
      <c r="J60" s="88" t="e">
        <f>IF(H60/I60*100&gt;100,100,H60/I60*100)</f>
        <v>#DIV/0!</v>
      </c>
      <c r="K60" s="511" t="e">
        <f>(J60+J61+J62)/3</f>
        <v>#DIV/0!</v>
      </c>
      <c r="L60" s="521" t="e">
        <f>(K60+K63)/2</f>
        <v>#DIV/0!</v>
      </c>
      <c r="M60" s="541"/>
      <c r="N60" s="519"/>
    </row>
    <row r="61" spans="1:14" s="302" customFormat="1" ht="63.75" hidden="1" customHeight="1" thickBot="1" x14ac:dyDescent="0.3">
      <c r="A61" s="560"/>
      <c r="B61" s="509"/>
      <c r="C61" s="514"/>
      <c r="D61" s="502"/>
      <c r="E61" s="89" t="s">
        <v>138</v>
      </c>
      <c r="F61" s="85" t="s">
        <v>386</v>
      </c>
      <c r="G61" s="90" t="s">
        <v>140</v>
      </c>
      <c r="H61" s="91"/>
      <c r="I61" s="92"/>
      <c r="J61" s="92" t="e">
        <f>IF(I61/H61*100&gt;100,100,I61/H61*100)</f>
        <v>#DIV/0!</v>
      </c>
      <c r="K61" s="512"/>
      <c r="L61" s="524"/>
      <c r="M61" s="541"/>
      <c r="N61" s="519"/>
    </row>
    <row r="62" spans="1:14" s="302" customFormat="1" ht="111" hidden="1" customHeight="1" x14ac:dyDescent="0.25">
      <c r="A62" s="560"/>
      <c r="B62" s="509"/>
      <c r="C62" s="514"/>
      <c r="D62" s="502"/>
      <c r="E62" s="89" t="s">
        <v>138</v>
      </c>
      <c r="F62" s="85" t="s">
        <v>387</v>
      </c>
      <c r="G62" s="90" t="s">
        <v>140</v>
      </c>
      <c r="H62" s="91"/>
      <c r="I62" s="91"/>
      <c r="J62" s="92" t="e">
        <f>IF(I62/H62*100&gt;100,100,I62/H62*100)</f>
        <v>#DIV/0!</v>
      </c>
      <c r="K62" s="513"/>
      <c r="L62" s="524"/>
      <c r="M62" s="541"/>
      <c r="N62" s="519"/>
    </row>
    <row r="63" spans="1:14" s="302" customFormat="1" ht="32.25" hidden="1" customHeight="1" thickBot="1" x14ac:dyDescent="0.3">
      <c r="A63" s="560"/>
      <c r="B63" s="510"/>
      <c r="C63" s="514"/>
      <c r="D63" s="503"/>
      <c r="E63" s="93" t="s">
        <v>144</v>
      </c>
      <c r="F63" s="81" t="s">
        <v>388</v>
      </c>
      <c r="G63" s="94" t="s">
        <v>266</v>
      </c>
      <c r="H63" s="95"/>
      <c r="I63" s="96"/>
      <c r="J63" s="97" t="e">
        <f>IF(I63/H63*100&gt;100,100,I63/H63*100)</f>
        <v>#DIV/0!</v>
      </c>
      <c r="K63" s="97" t="e">
        <f>J63</f>
        <v>#DIV/0!</v>
      </c>
      <c r="L63" s="525"/>
      <c r="M63" s="541"/>
      <c r="N63" s="519"/>
    </row>
    <row r="64" spans="1:14" s="302" customFormat="1" ht="63.75" hidden="1" customHeight="1" thickBot="1" x14ac:dyDescent="0.3">
      <c r="A64" s="560"/>
      <c r="B64" s="508" t="str">
        <f>'[3]Свод по услугам'!B64:B67</f>
        <v>802111О.99.0.БА96АА00001</v>
      </c>
      <c r="C64" s="514" t="str">
        <f>'[3]Свод по услугам'!C64:C67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64" s="501" t="s">
        <v>137</v>
      </c>
      <c r="E64" s="84" t="s">
        <v>138</v>
      </c>
      <c r="F64" s="85" t="s">
        <v>385</v>
      </c>
      <c r="G64" s="86" t="s">
        <v>140</v>
      </c>
      <c r="H64" s="101"/>
      <c r="I64" s="88"/>
      <c r="J64" s="88" t="e">
        <f>IF(H64/I64*100&gt;100,100,H64/I64*100)</f>
        <v>#DIV/0!</v>
      </c>
      <c r="K64" s="511" t="e">
        <f>(J64+J65+J66)/3</f>
        <v>#DIV/0!</v>
      </c>
      <c r="L64" s="521" t="e">
        <f>(K64+K67)/2</f>
        <v>#DIV/0!</v>
      </c>
      <c r="M64" s="541"/>
      <c r="N64" s="519"/>
    </row>
    <row r="65" spans="1:14" s="302" customFormat="1" ht="63.75" hidden="1" customHeight="1" thickBot="1" x14ac:dyDescent="0.3">
      <c r="A65" s="560"/>
      <c r="B65" s="509"/>
      <c r="C65" s="514"/>
      <c r="D65" s="502"/>
      <c r="E65" s="89" t="s">
        <v>138</v>
      </c>
      <c r="F65" s="85" t="s">
        <v>386</v>
      </c>
      <c r="G65" s="90" t="s">
        <v>140</v>
      </c>
      <c r="H65" s="102"/>
      <c r="I65" s="92"/>
      <c r="J65" s="92" t="e">
        <f>IF(I65/H65*100&gt;100,100,I65/H65*100)</f>
        <v>#DIV/0!</v>
      </c>
      <c r="K65" s="512"/>
      <c r="L65" s="524"/>
      <c r="M65" s="541"/>
      <c r="N65" s="519"/>
    </row>
    <row r="66" spans="1:14" s="302" customFormat="1" ht="79.5" hidden="1" customHeight="1" x14ac:dyDescent="0.25">
      <c r="A66" s="560"/>
      <c r="B66" s="509"/>
      <c r="C66" s="514"/>
      <c r="D66" s="502"/>
      <c r="E66" s="89" t="s">
        <v>138</v>
      </c>
      <c r="F66" s="85" t="s">
        <v>390</v>
      </c>
      <c r="G66" s="90" t="s">
        <v>140</v>
      </c>
      <c r="H66" s="102"/>
      <c r="I66" s="102"/>
      <c r="J66" s="92" t="e">
        <f>IF(I66/H66*100&gt;100,100,I66/H66*100)</f>
        <v>#DIV/0!</v>
      </c>
      <c r="K66" s="513"/>
      <c r="L66" s="542"/>
      <c r="M66" s="541"/>
      <c r="N66" s="519"/>
    </row>
    <row r="67" spans="1:14" s="302" customFormat="1" ht="32.25" hidden="1" customHeight="1" thickBot="1" x14ac:dyDescent="0.3">
      <c r="A67" s="560"/>
      <c r="B67" s="510"/>
      <c r="C67" s="514"/>
      <c r="D67" s="503"/>
      <c r="E67" s="93" t="s">
        <v>144</v>
      </c>
      <c r="F67" s="81" t="s">
        <v>388</v>
      </c>
      <c r="G67" s="94" t="s">
        <v>266</v>
      </c>
      <c r="H67" s="95"/>
      <c r="I67" s="96"/>
      <c r="J67" s="97" t="e">
        <f>IF(I67/H67*100&gt;100,100,I67/H67*100)</f>
        <v>#DIV/0!</v>
      </c>
      <c r="K67" s="97" t="e">
        <f>J67</f>
        <v>#DIV/0!</v>
      </c>
      <c r="L67" s="525"/>
      <c r="M67" s="541"/>
      <c r="N67" s="519"/>
    </row>
    <row r="68" spans="1:14" s="302" customFormat="1" ht="63.75" hidden="1" customHeight="1" thickBot="1" x14ac:dyDescent="0.3">
      <c r="A68" s="560"/>
      <c r="B68" s="508" t="str">
        <f>'[3]Свод по услугам'!B68:B71</f>
        <v>802111О.99.0.БА96АА25001</v>
      </c>
      <c r="C68" s="514" t="str">
        <f>'[3]Свод по услугам'!C68:C71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v>
      </c>
      <c r="D68" s="501" t="s">
        <v>137</v>
      </c>
      <c r="E68" s="84" t="s">
        <v>138</v>
      </c>
      <c r="F68" s="85" t="s">
        <v>385</v>
      </c>
      <c r="G68" s="86" t="s">
        <v>140</v>
      </c>
      <c r="H68" s="101"/>
      <c r="I68" s="88"/>
      <c r="J68" s="88" t="e">
        <f>IF(H68/I68*100&gt;100,100,H68/I68*100)</f>
        <v>#DIV/0!</v>
      </c>
      <c r="K68" s="511" t="e">
        <f>(J68+J69+J70)/3</f>
        <v>#DIV/0!</v>
      </c>
      <c r="L68" s="521" t="e">
        <f>(K68+K71)/2</f>
        <v>#DIV/0!</v>
      </c>
      <c r="M68" s="541"/>
      <c r="N68" s="519"/>
    </row>
    <row r="69" spans="1:14" s="302" customFormat="1" ht="63.75" hidden="1" customHeight="1" thickBot="1" x14ac:dyDescent="0.3">
      <c r="A69" s="560"/>
      <c r="B69" s="509"/>
      <c r="C69" s="514"/>
      <c r="D69" s="502"/>
      <c r="E69" s="89" t="s">
        <v>138</v>
      </c>
      <c r="F69" s="85" t="s">
        <v>386</v>
      </c>
      <c r="G69" s="90" t="s">
        <v>140</v>
      </c>
      <c r="H69" s="102"/>
      <c r="I69" s="92"/>
      <c r="J69" s="92" t="e">
        <f>IF(I69/H69*100&gt;100,100,I69/H69*100)</f>
        <v>#DIV/0!</v>
      </c>
      <c r="K69" s="512"/>
      <c r="L69" s="524"/>
      <c r="M69" s="541"/>
      <c r="N69" s="519"/>
    </row>
    <row r="70" spans="1:14" s="302" customFormat="1" ht="111" hidden="1" customHeight="1" x14ac:dyDescent="0.25">
      <c r="A70" s="560"/>
      <c r="B70" s="509"/>
      <c r="C70" s="514"/>
      <c r="D70" s="502"/>
      <c r="E70" s="89" t="s">
        <v>138</v>
      </c>
      <c r="F70" s="85" t="s">
        <v>387</v>
      </c>
      <c r="G70" s="90" t="s">
        <v>140</v>
      </c>
      <c r="H70" s="102"/>
      <c r="I70" s="102"/>
      <c r="J70" s="92" t="e">
        <f>IF(I70/H70*100&gt;100,100,I70/H70*100)</f>
        <v>#DIV/0!</v>
      </c>
      <c r="K70" s="513"/>
      <c r="L70" s="524"/>
      <c r="M70" s="541"/>
      <c r="N70" s="519"/>
    </row>
    <row r="71" spans="1:14" s="302" customFormat="1" ht="32.25" hidden="1" customHeight="1" thickBot="1" x14ac:dyDescent="0.3">
      <c r="A71" s="560"/>
      <c r="B71" s="510"/>
      <c r="C71" s="514"/>
      <c r="D71" s="503"/>
      <c r="E71" s="93" t="s">
        <v>144</v>
      </c>
      <c r="F71" s="81" t="s">
        <v>388</v>
      </c>
      <c r="G71" s="94" t="s">
        <v>266</v>
      </c>
      <c r="H71" s="95"/>
      <c r="I71" s="96"/>
      <c r="J71" s="97" t="e">
        <f>IF(I71/H71*100&gt;100,100,I71/H71*100)</f>
        <v>#DIV/0!</v>
      </c>
      <c r="K71" s="97" t="e">
        <f>J71</f>
        <v>#DIV/0!</v>
      </c>
      <c r="L71" s="525"/>
      <c r="M71" s="541"/>
      <c r="N71" s="519"/>
    </row>
    <row r="72" spans="1:14" s="302" customFormat="1" ht="63.75" hidden="1" customHeight="1" thickBot="1" x14ac:dyDescent="0.3">
      <c r="A72" s="560"/>
      <c r="B72" s="508">
        <f>'[3]Свод по услугам'!B72:B75</f>
        <v>0</v>
      </c>
      <c r="C72" s="514" t="str">
        <f>'[3]Свод по услугам'!C72:C75</f>
        <v>Реализация основных общеобразовательных программ основного общего образования</v>
      </c>
      <c r="D72" s="501" t="s">
        <v>137</v>
      </c>
      <c r="E72" s="84" t="s">
        <v>138</v>
      </c>
      <c r="F72" s="85" t="s">
        <v>385</v>
      </c>
      <c r="G72" s="86" t="s">
        <v>140</v>
      </c>
      <c r="H72" s="101"/>
      <c r="I72" s="88"/>
      <c r="J72" s="88" t="e">
        <f>IF(H72/I72*100&gt;100,100,H72/I72*100)</f>
        <v>#DIV/0!</v>
      </c>
      <c r="K72" s="511" t="e">
        <f>(J72+J73+J74)/3</f>
        <v>#DIV/0!</v>
      </c>
      <c r="L72" s="521" t="e">
        <f>(K72+K75)/2</f>
        <v>#DIV/0!</v>
      </c>
      <c r="M72" s="541"/>
      <c r="N72" s="519"/>
    </row>
    <row r="73" spans="1:14" s="302" customFormat="1" ht="63.75" hidden="1" customHeight="1" thickBot="1" x14ac:dyDescent="0.3">
      <c r="A73" s="560"/>
      <c r="B73" s="509"/>
      <c r="C73" s="514"/>
      <c r="D73" s="502"/>
      <c r="E73" s="89" t="s">
        <v>138</v>
      </c>
      <c r="F73" s="85" t="s">
        <v>386</v>
      </c>
      <c r="G73" s="90" t="s">
        <v>140</v>
      </c>
      <c r="H73" s="102"/>
      <c r="I73" s="92"/>
      <c r="J73" s="92" t="e">
        <f>IF(I73/H73*100&gt;100,100,I73/H73*100)</f>
        <v>#DIV/0!</v>
      </c>
      <c r="K73" s="512"/>
      <c r="L73" s="524"/>
      <c r="M73" s="541"/>
      <c r="N73" s="519"/>
    </row>
    <row r="74" spans="1:14" s="302" customFormat="1" ht="111" hidden="1" customHeight="1" x14ac:dyDescent="0.25">
      <c r="A74" s="560"/>
      <c r="B74" s="509"/>
      <c r="C74" s="514"/>
      <c r="D74" s="502"/>
      <c r="E74" s="89" t="s">
        <v>138</v>
      </c>
      <c r="F74" s="85" t="s">
        <v>387</v>
      </c>
      <c r="G74" s="90" t="s">
        <v>140</v>
      </c>
      <c r="H74" s="102"/>
      <c r="I74" s="102"/>
      <c r="J74" s="92" t="e">
        <f>IF(I74/H74*100&gt;100,100,I74/H74*100)</f>
        <v>#DIV/0!</v>
      </c>
      <c r="K74" s="513"/>
      <c r="L74" s="524"/>
      <c r="M74" s="541"/>
      <c r="N74" s="519"/>
    </row>
    <row r="75" spans="1:14" s="302" customFormat="1" ht="32.25" hidden="1" customHeight="1" thickBot="1" x14ac:dyDescent="0.3">
      <c r="A75" s="560"/>
      <c r="B75" s="510"/>
      <c r="C75" s="514"/>
      <c r="D75" s="503"/>
      <c r="E75" s="93" t="s">
        <v>144</v>
      </c>
      <c r="F75" s="81" t="s">
        <v>388</v>
      </c>
      <c r="G75" s="94" t="s">
        <v>266</v>
      </c>
      <c r="H75" s="95"/>
      <c r="I75" s="96"/>
      <c r="J75" s="97" t="e">
        <f>IF(I75/H75*100&gt;100,100,I75/H75*100)</f>
        <v>#DIV/0!</v>
      </c>
      <c r="K75" s="97" t="e">
        <f>J75</f>
        <v>#DIV/0!</v>
      </c>
      <c r="L75" s="525"/>
      <c r="M75" s="541"/>
      <c r="N75" s="519"/>
    </row>
    <row r="76" spans="1:14" s="308" customFormat="1" ht="63.75" customHeight="1" thickBot="1" x14ac:dyDescent="0.3">
      <c r="A76" s="560"/>
      <c r="B76" s="508" t="str">
        <f>'[3]Свод по услугам'!B76:B79</f>
        <v>802111О.99.0.БА96АБ50001</v>
      </c>
      <c r="C76" s="423" t="str">
        <f>'[3]Свод по услугам'!C76:C79</f>
        <v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v>
      </c>
      <c r="D76" s="529" t="s">
        <v>137</v>
      </c>
      <c r="E76" s="84" t="s">
        <v>138</v>
      </c>
      <c r="F76" s="85" t="s">
        <v>385</v>
      </c>
      <c r="G76" s="86" t="s">
        <v>140</v>
      </c>
      <c r="H76" s="360">
        <v>100</v>
      </c>
      <c r="I76" s="88">
        <v>100</v>
      </c>
      <c r="J76" s="88">
        <f>IF(H76/I76*100&gt;100,100,H76/I76*100)</f>
        <v>100</v>
      </c>
      <c r="K76" s="504">
        <f>(J76+J77)/2</f>
        <v>100</v>
      </c>
      <c r="L76" s="521">
        <f>(K76+K79)/2</f>
        <v>100</v>
      </c>
      <c r="M76" s="541"/>
      <c r="N76" s="519"/>
    </row>
    <row r="77" spans="1:14" s="308" customFormat="1" ht="63.75" customHeight="1" thickBot="1" x14ac:dyDescent="0.3">
      <c r="A77" s="560"/>
      <c r="B77" s="509"/>
      <c r="C77" s="423"/>
      <c r="D77" s="530"/>
      <c r="E77" s="89" t="s">
        <v>138</v>
      </c>
      <c r="F77" s="85" t="s">
        <v>386</v>
      </c>
      <c r="G77" s="90" t="s">
        <v>140</v>
      </c>
      <c r="H77" s="361">
        <v>100</v>
      </c>
      <c r="I77" s="92">
        <v>100</v>
      </c>
      <c r="J77" s="92">
        <f>IF(I77/H77*100&gt;100,100,I77/H77*100)</f>
        <v>100</v>
      </c>
      <c r="K77" s="532"/>
      <c r="L77" s="522"/>
      <c r="M77" s="541"/>
      <c r="N77" s="519"/>
    </row>
    <row r="78" spans="1:14" s="308" customFormat="1" ht="111" customHeight="1" x14ac:dyDescent="0.25">
      <c r="A78" s="560"/>
      <c r="B78" s="509"/>
      <c r="C78" s="423"/>
      <c r="D78" s="530"/>
      <c r="E78" s="89" t="s">
        <v>138</v>
      </c>
      <c r="F78" s="85" t="s">
        <v>387</v>
      </c>
      <c r="G78" s="90" t="s">
        <v>140</v>
      </c>
      <c r="H78" s="361"/>
      <c r="I78" s="361"/>
      <c r="J78" s="92"/>
      <c r="K78" s="533"/>
      <c r="L78" s="522"/>
      <c r="M78" s="541"/>
      <c r="N78" s="519"/>
    </row>
    <row r="79" spans="1:14" s="308" customFormat="1" ht="32.25" customHeight="1" thickBot="1" x14ac:dyDescent="0.3">
      <c r="A79" s="560"/>
      <c r="B79" s="510"/>
      <c r="C79" s="423"/>
      <c r="D79" s="531"/>
      <c r="E79" s="93" t="s">
        <v>144</v>
      </c>
      <c r="F79" s="81" t="s">
        <v>388</v>
      </c>
      <c r="G79" s="94" t="s">
        <v>266</v>
      </c>
      <c r="H79" s="355">
        <v>1</v>
      </c>
      <c r="I79" s="355">
        <v>1.22</v>
      </c>
      <c r="J79" s="97">
        <f>IF(I79/H79*100&gt;100,100,I79/H79*100)</f>
        <v>100</v>
      </c>
      <c r="K79" s="97">
        <f>J79</f>
        <v>100</v>
      </c>
      <c r="L79" s="523"/>
      <c r="M79" s="541"/>
      <c r="N79" s="519"/>
    </row>
    <row r="80" spans="1:14" s="302" customFormat="1" ht="63.75" hidden="1" customHeight="1" thickBot="1" x14ac:dyDescent="0.3">
      <c r="A80" s="560"/>
      <c r="B80" s="508" t="str">
        <f>'[3]Свод по услугам'!B80:B83</f>
        <v>802111О.99.0.БА96АБ75001</v>
      </c>
      <c r="C80" s="514" t="str">
        <f>'[3]Свод по услугам'!C80:C83</f>
        <v>Реализация основных общеобразовательных программ основного общего образования (адаптированная образовательная программа, дети-инвалиды, на дому)</v>
      </c>
      <c r="D80" s="501" t="s">
        <v>137</v>
      </c>
      <c r="E80" s="84" t="s">
        <v>138</v>
      </c>
      <c r="F80" s="85" t="s">
        <v>385</v>
      </c>
      <c r="G80" s="86" t="s">
        <v>140</v>
      </c>
      <c r="H80" s="101"/>
      <c r="I80" s="88"/>
      <c r="J80" s="88" t="e">
        <f>IF(H80/I80*100&gt;100,100,H80/I80*100)</f>
        <v>#DIV/0!</v>
      </c>
      <c r="K80" s="511" t="e">
        <f>(J80+J81+J82)/3</f>
        <v>#DIV/0!</v>
      </c>
      <c r="L80" s="521" t="e">
        <f>(K80+K83)/2</f>
        <v>#DIV/0!</v>
      </c>
      <c r="M80" s="541"/>
      <c r="N80" s="519"/>
    </row>
    <row r="81" spans="1:14" s="302" customFormat="1" ht="63.75" hidden="1" customHeight="1" thickBot="1" x14ac:dyDescent="0.3">
      <c r="A81" s="560"/>
      <c r="B81" s="509"/>
      <c r="C81" s="514"/>
      <c r="D81" s="502"/>
      <c r="E81" s="89" t="s">
        <v>138</v>
      </c>
      <c r="F81" s="85" t="s">
        <v>386</v>
      </c>
      <c r="G81" s="90" t="s">
        <v>140</v>
      </c>
      <c r="H81" s="102"/>
      <c r="I81" s="92"/>
      <c r="J81" s="92" t="e">
        <f>IF(I81/H81*100&gt;100,100,I81/H81*100)</f>
        <v>#DIV/0!</v>
      </c>
      <c r="K81" s="512"/>
      <c r="L81" s="524"/>
      <c r="M81" s="541"/>
      <c r="N81" s="519"/>
    </row>
    <row r="82" spans="1:14" s="302" customFormat="1" ht="111" hidden="1" customHeight="1" x14ac:dyDescent="0.25">
      <c r="A82" s="560"/>
      <c r="B82" s="509"/>
      <c r="C82" s="514"/>
      <c r="D82" s="502"/>
      <c r="E82" s="89" t="s">
        <v>138</v>
      </c>
      <c r="F82" s="85" t="s">
        <v>387</v>
      </c>
      <c r="G82" s="90" t="s">
        <v>140</v>
      </c>
      <c r="H82" s="102"/>
      <c r="I82" s="102"/>
      <c r="J82" s="92" t="e">
        <f>IF(I82/H82*100&gt;100,100,I82/H82*100)</f>
        <v>#DIV/0!</v>
      </c>
      <c r="K82" s="513"/>
      <c r="L82" s="524"/>
      <c r="M82" s="541"/>
      <c r="N82" s="519"/>
    </row>
    <row r="83" spans="1:14" s="302" customFormat="1" ht="32.25" hidden="1" customHeight="1" thickBot="1" x14ac:dyDescent="0.3">
      <c r="A83" s="560"/>
      <c r="B83" s="510"/>
      <c r="C83" s="514"/>
      <c r="D83" s="503"/>
      <c r="E83" s="93" t="s">
        <v>144</v>
      </c>
      <c r="F83" s="81" t="s">
        <v>388</v>
      </c>
      <c r="G83" s="94" t="s">
        <v>266</v>
      </c>
      <c r="H83" s="95"/>
      <c r="I83" s="96"/>
      <c r="J83" s="97" t="e">
        <f>IF(I83/H83*100&gt;100,100,I83/H83*100)</f>
        <v>#DIV/0!</v>
      </c>
      <c r="K83" s="97" t="e">
        <f>J83</f>
        <v>#DIV/0!</v>
      </c>
      <c r="L83" s="525"/>
      <c r="M83" s="541"/>
      <c r="N83" s="519"/>
    </row>
    <row r="84" spans="1:14" s="302" customFormat="1" ht="63.75" hidden="1" customHeight="1" thickBot="1" x14ac:dyDescent="0.3">
      <c r="A84" s="560"/>
      <c r="B84" s="508">
        <f>'[3]Свод по услугам'!B84:B87</f>
        <v>0</v>
      </c>
      <c r="C84" s="514" t="str">
        <f>'[3]Свод по услугам'!C84:C87</f>
        <v>Реализация основных общеобразовательных программ основного общего образования</v>
      </c>
      <c r="D84" s="501" t="s">
        <v>137</v>
      </c>
      <c r="E84" s="84" t="s">
        <v>138</v>
      </c>
      <c r="F84" s="85" t="s">
        <v>385</v>
      </c>
      <c r="G84" s="86" t="s">
        <v>140</v>
      </c>
      <c r="H84" s="101"/>
      <c r="I84" s="88"/>
      <c r="J84" s="88" t="e">
        <f>IF(H84/I84*100&gt;100,100,H84/I84*100)</f>
        <v>#DIV/0!</v>
      </c>
      <c r="K84" s="511" t="e">
        <f>(J84+J85+J86)/3</f>
        <v>#DIV/0!</v>
      </c>
      <c r="L84" s="521" t="e">
        <f>(K84+K87)/2</f>
        <v>#DIV/0!</v>
      </c>
      <c r="M84" s="541"/>
      <c r="N84" s="519"/>
    </row>
    <row r="85" spans="1:14" s="302" customFormat="1" ht="63.75" hidden="1" customHeight="1" thickBot="1" x14ac:dyDescent="0.3">
      <c r="A85" s="560"/>
      <c r="B85" s="509"/>
      <c r="C85" s="514"/>
      <c r="D85" s="502"/>
      <c r="E85" s="89" t="s">
        <v>138</v>
      </c>
      <c r="F85" s="85" t="s">
        <v>386</v>
      </c>
      <c r="G85" s="90" t="s">
        <v>140</v>
      </c>
      <c r="H85" s="102"/>
      <c r="I85" s="92"/>
      <c r="J85" s="92" t="e">
        <f>IF(I85/H85*100&gt;100,100,I85/H85*100)</f>
        <v>#DIV/0!</v>
      </c>
      <c r="K85" s="512"/>
      <c r="L85" s="524"/>
      <c r="M85" s="541"/>
      <c r="N85" s="519"/>
    </row>
    <row r="86" spans="1:14" s="302" customFormat="1" ht="111" hidden="1" customHeight="1" x14ac:dyDescent="0.25">
      <c r="A86" s="560"/>
      <c r="B86" s="509"/>
      <c r="C86" s="514"/>
      <c r="D86" s="502"/>
      <c r="E86" s="89" t="s">
        <v>138</v>
      </c>
      <c r="F86" s="85" t="s">
        <v>387</v>
      </c>
      <c r="G86" s="90" t="s">
        <v>140</v>
      </c>
      <c r="H86" s="102"/>
      <c r="I86" s="102"/>
      <c r="J86" s="92" t="e">
        <f>IF(I86/H86*100&gt;100,100,I86/H86*100)</f>
        <v>#DIV/0!</v>
      </c>
      <c r="K86" s="513"/>
      <c r="L86" s="524"/>
      <c r="M86" s="541"/>
      <c r="N86" s="519"/>
    </row>
    <row r="87" spans="1:14" s="302" customFormat="1" ht="32.25" hidden="1" customHeight="1" thickBot="1" x14ac:dyDescent="0.3">
      <c r="A87" s="560"/>
      <c r="B87" s="510"/>
      <c r="C87" s="514"/>
      <c r="D87" s="503"/>
      <c r="E87" s="93" t="s">
        <v>144</v>
      </c>
      <c r="F87" s="81" t="s">
        <v>388</v>
      </c>
      <c r="G87" s="94" t="s">
        <v>266</v>
      </c>
      <c r="H87" s="95"/>
      <c r="I87" s="96"/>
      <c r="J87" s="97" t="e">
        <f>IF(I87/H87*100&gt;100,100,I87/H87*100)</f>
        <v>#DIV/0!</v>
      </c>
      <c r="K87" s="97" t="e">
        <f>J87</f>
        <v>#DIV/0!</v>
      </c>
      <c r="L87" s="525"/>
      <c r="M87" s="541"/>
      <c r="N87" s="519"/>
    </row>
    <row r="88" spans="1:14" s="302" customFormat="1" ht="63.75" hidden="1" customHeight="1" thickBot="1" x14ac:dyDescent="0.3">
      <c r="A88" s="560"/>
      <c r="B88" s="508" t="str">
        <f>'[3]Свод по услугам'!B88:B91</f>
        <v>802111О.99.0.БА96АМ76001</v>
      </c>
      <c r="C88" s="514" t="str">
        <f>'[3]Свод по услугам'!C88:C91</f>
        <v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v>
      </c>
      <c r="D88" s="501" t="s">
        <v>137</v>
      </c>
      <c r="E88" s="84" t="s">
        <v>138</v>
      </c>
      <c r="F88" s="85" t="s">
        <v>385</v>
      </c>
      <c r="G88" s="86" t="s">
        <v>140</v>
      </c>
      <c r="H88" s="101"/>
      <c r="I88" s="88"/>
      <c r="J88" s="88" t="e">
        <f>IF(H88/I88*100&gt;100,100,H88/I88*100)</f>
        <v>#DIV/0!</v>
      </c>
      <c r="K88" s="511" t="e">
        <f>(J88+J89+J90)/3</f>
        <v>#DIV/0!</v>
      </c>
      <c r="L88" s="521" t="e">
        <f>(K88+K91)/2</f>
        <v>#DIV/0!</v>
      </c>
      <c r="M88" s="541"/>
      <c r="N88" s="519"/>
    </row>
    <row r="89" spans="1:14" s="302" customFormat="1" ht="63.75" hidden="1" customHeight="1" thickBot="1" x14ac:dyDescent="0.3">
      <c r="A89" s="560"/>
      <c r="B89" s="509"/>
      <c r="C89" s="514"/>
      <c r="D89" s="502"/>
      <c r="E89" s="89" t="s">
        <v>138</v>
      </c>
      <c r="F89" s="85" t="s">
        <v>386</v>
      </c>
      <c r="G89" s="90" t="s">
        <v>140</v>
      </c>
      <c r="H89" s="102"/>
      <c r="I89" s="92"/>
      <c r="J89" s="92" t="e">
        <f>IF(I89/H89*100&gt;100,100,I89/H89*100)</f>
        <v>#DIV/0!</v>
      </c>
      <c r="K89" s="512"/>
      <c r="L89" s="524"/>
      <c r="M89" s="541"/>
      <c r="N89" s="519"/>
    </row>
    <row r="90" spans="1:14" s="302" customFormat="1" ht="111" hidden="1" customHeight="1" x14ac:dyDescent="0.25">
      <c r="A90" s="560"/>
      <c r="B90" s="509"/>
      <c r="C90" s="514"/>
      <c r="D90" s="502"/>
      <c r="E90" s="89" t="s">
        <v>138</v>
      </c>
      <c r="F90" s="85" t="s">
        <v>387</v>
      </c>
      <c r="G90" s="90" t="s">
        <v>140</v>
      </c>
      <c r="H90" s="102"/>
      <c r="I90" s="102"/>
      <c r="J90" s="92" t="e">
        <f>IF(I90/H90*100&gt;100,100,I90/H90*100)</f>
        <v>#DIV/0!</v>
      </c>
      <c r="K90" s="513"/>
      <c r="L90" s="524"/>
      <c r="M90" s="541"/>
      <c r="N90" s="519"/>
    </row>
    <row r="91" spans="1:14" s="302" customFormat="1" ht="32.25" hidden="1" customHeight="1" thickBot="1" x14ac:dyDescent="0.3">
      <c r="A91" s="560"/>
      <c r="B91" s="510"/>
      <c r="C91" s="514"/>
      <c r="D91" s="503"/>
      <c r="E91" s="93" t="s">
        <v>144</v>
      </c>
      <c r="F91" s="81" t="s">
        <v>388</v>
      </c>
      <c r="G91" s="94" t="s">
        <v>266</v>
      </c>
      <c r="H91" s="95"/>
      <c r="I91" s="96"/>
      <c r="J91" s="97" t="e">
        <f>IF(I91/H91*100&gt;100,100,I91/H91*100)</f>
        <v>#DIV/0!</v>
      </c>
      <c r="K91" s="97" t="e">
        <f>J91</f>
        <v>#DIV/0!</v>
      </c>
      <c r="L91" s="525"/>
      <c r="M91" s="541"/>
      <c r="N91" s="519"/>
    </row>
    <row r="92" spans="1:14" s="302" customFormat="1" ht="63.75" hidden="1" customHeight="1" thickBot="1" x14ac:dyDescent="0.3">
      <c r="A92" s="560"/>
      <c r="B92" s="508" t="str">
        <f>'[3]Свод по услугам'!B92:B95</f>
        <v>802111О.99.0.БА96АО26001</v>
      </c>
      <c r="C92" s="514" t="str">
        <f>'[3]Свод по услугам'!C92:C95</f>
        <v>Реализация основных общеобразовательных программ основного общего образования (профильное обучение, дети-инвалиды, не указано)</v>
      </c>
      <c r="D92" s="501" t="s">
        <v>137</v>
      </c>
      <c r="E92" s="84" t="s">
        <v>138</v>
      </c>
      <c r="F92" s="85" t="s">
        <v>385</v>
      </c>
      <c r="G92" s="86" t="s">
        <v>140</v>
      </c>
      <c r="H92" s="101"/>
      <c r="I92" s="88"/>
      <c r="J92" s="88" t="e">
        <f>IF(H92/I92*100&gt;100,100,H92/I92*100)</f>
        <v>#DIV/0!</v>
      </c>
      <c r="K92" s="511" t="e">
        <f>(J92+J93+J94)/3</f>
        <v>#DIV/0!</v>
      </c>
      <c r="L92" s="521" t="e">
        <f>(K92+K95)/2</f>
        <v>#DIV/0!</v>
      </c>
      <c r="M92" s="541"/>
      <c r="N92" s="519"/>
    </row>
    <row r="93" spans="1:14" s="302" customFormat="1" ht="63.75" hidden="1" customHeight="1" thickBot="1" x14ac:dyDescent="0.3">
      <c r="A93" s="560"/>
      <c r="B93" s="509"/>
      <c r="C93" s="514"/>
      <c r="D93" s="502"/>
      <c r="E93" s="89" t="s">
        <v>138</v>
      </c>
      <c r="F93" s="85" t="s">
        <v>386</v>
      </c>
      <c r="G93" s="90" t="s">
        <v>140</v>
      </c>
      <c r="H93" s="102"/>
      <c r="I93" s="92"/>
      <c r="J93" s="92" t="e">
        <f>IF(I93/H93*100&gt;100,100,I93/H93*100)</f>
        <v>#DIV/0!</v>
      </c>
      <c r="K93" s="512"/>
      <c r="L93" s="524"/>
      <c r="M93" s="541"/>
      <c r="N93" s="519"/>
    </row>
    <row r="94" spans="1:14" s="302" customFormat="1" ht="111" hidden="1" customHeight="1" x14ac:dyDescent="0.25">
      <c r="A94" s="560"/>
      <c r="B94" s="509"/>
      <c r="C94" s="514"/>
      <c r="D94" s="502"/>
      <c r="E94" s="89" t="s">
        <v>138</v>
      </c>
      <c r="F94" s="85" t="s">
        <v>387</v>
      </c>
      <c r="G94" s="90" t="s">
        <v>140</v>
      </c>
      <c r="H94" s="102"/>
      <c r="I94" s="102"/>
      <c r="J94" s="92" t="e">
        <f>IF(I94/H94*100&gt;100,100,I94/H94*100)</f>
        <v>#DIV/0!</v>
      </c>
      <c r="K94" s="513"/>
      <c r="L94" s="524"/>
      <c r="M94" s="541"/>
      <c r="N94" s="519"/>
    </row>
    <row r="95" spans="1:14" s="302" customFormat="1" ht="32.25" hidden="1" customHeight="1" thickBot="1" x14ac:dyDescent="0.3">
      <c r="A95" s="560"/>
      <c r="B95" s="510"/>
      <c r="C95" s="514"/>
      <c r="D95" s="503"/>
      <c r="E95" s="93" t="s">
        <v>144</v>
      </c>
      <c r="F95" s="81" t="s">
        <v>388</v>
      </c>
      <c r="G95" s="94" t="s">
        <v>266</v>
      </c>
      <c r="H95" s="95"/>
      <c r="I95" s="96"/>
      <c r="J95" s="97" t="e">
        <f>IF(I95/H95*100&gt;100,100,I95/H95*100)</f>
        <v>#DIV/0!</v>
      </c>
      <c r="K95" s="97" t="e">
        <f>J95</f>
        <v>#DIV/0!</v>
      </c>
      <c r="L95" s="525"/>
      <c r="M95" s="541"/>
      <c r="N95" s="519"/>
    </row>
    <row r="96" spans="1:14" s="302" customFormat="1" ht="63.75" hidden="1" customHeight="1" thickBot="1" x14ac:dyDescent="0.3">
      <c r="A96" s="560"/>
      <c r="B96" s="508" t="str">
        <f>'[3]Свод по услугам'!B96:B99</f>
        <v>802111О.99.0.БА96АП76001</v>
      </c>
      <c r="C96" s="514" t="str">
        <f>'[3]Свод по услугам'!C96:C99</f>
        <v>Реализация основных общеобразовательных программ основного общего образования (профильное обучение, не указано, не указано)</v>
      </c>
      <c r="D96" s="501" t="s">
        <v>137</v>
      </c>
      <c r="E96" s="84" t="s">
        <v>138</v>
      </c>
      <c r="F96" s="85" t="s">
        <v>385</v>
      </c>
      <c r="G96" s="86" t="s">
        <v>140</v>
      </c>
      <c r="H96" s="101"/>
      <c r="I96" s="88"/>
      <c r="J96" s="88" t="e">
        <f>IF(H96/I96*100&gt;100,100,H96/I96*100)</f>
        <v>#DIV/0!</v>
      </c>
      <c r="K96" s="511" t="e">
        <f>(J96+J97+J98)/3</f>
        <v>#DIV/0!</v>
      </c>
      <c r="L96" s="521" t="e">
        <f>(K96+K99)/2</f>
        <v>#DIV/0!</v>
      </c>
      <c r="M96" s="541"/>
      <c r="N96" s="519"/>
    </row>
    <row r="97" spans="1:14" s="302" customFormat="1" ht="63.75" hidden="1" customHeight="1" thickBot="1" x14ac:dyDescent="0.3">
      <c r="A97" s="560"/>
      <c r="B97" s="509"/>
      <c r="C97" s="514"/>
      <c r="D97" s="502"/>
      <c r="E97" s="89" t="s">
        <v>138</v>
      </c>
      <c r="F97" s="85" t="s">
        <v>386</v>
      </c>
      <c r="G97" s="90" t="s">
        <v>140</v>
      </c>
      <c r="H97" s="102"/>
      <c r="I97" s="92"/>
      <c r="J97" s="92" t="e">
        <f>IF(I97/H97*100&gt;100,100,I97/H97*100)</f>
        <v>#DIV/0!</v>
      </c>
      <c r="K97" s="512"/>
      <c r="L97" s="524"/>
      <c r="M97" s="541"/>
      <c r="N97" s="519"/>
    </row>
    <row r="98" spans="1:14" s="302" customFormat="1" ht="111" hidden="1" customHeight="1" x14ac:dyDescent="0.25">
      <c r="A98" s="560"/>
      <c r="B98" s="509"/>
      <c r="C98" s="514"/>
      <c r="D98" s="502"/>
      <c r="E98" s="89" t="s">
        <v>138</v>
      </c>
      <c r="F98" s="85" t="s">
        <v>387</v>
      </c>
      <c r="G98" s="90" t="s">
        <v>140</v>
      </c>
      <c r="H98" s="102"/>
      <c r="I98" s="102"/>
      <c r="J98" s="92" t="e">
        <f>IF(I98/H98*100&gt;100,100,I98/H98*100)</f>
        <v>#DIV/0!</v>
      </c>
      <c r="K98" s="513"/>
      <c r="L98" s="524"/>
      <c r="M98" s="541"/>
      <c r="N98" s="519"/>
    </row>
    <row r="99" spans="1:14" s="302" customFormat="1" ht="32.25" hidden="1" customHeight="1" thickBot="1" x14ac:dyDescent="0.3">
      <c r="A99" s="560"/>
      <c r="B99" s="510"/>
      <c r="C99" s="514"/>
      <c r="D99" s="503"/>
      <c r="E99" s="93" t="s">
        <v>144</v>
      </c>
      <c r="F99" s="81" t="s">
        <v>388</v>
      </c>
      <c r="G99" s="94" t="s">
        <v>266</v>
      </c>
      <c r="H99" s="95"/>
      <c r="I99" s="96"/>
      <c r="J99" s="97" t="e">
        <f>IF(I99/H99*100&gt;100,100,I99/H99*100)</f>
        <v>#DIV/0!</v>
      </c>
      <c r="K99" s="97" t="e">
        <f>J99</f>
        <v>#DIV/0!</v>
      </c>
      <c r="L99" s="525"/>
      <c r="M99" s="541"/>
      <c r="N99" s="519"/>
    </row>
    <row r="100" spans="1:14" s="302" customFormat="1" ht="63.75" hidden="1" customHeight="1" thickBot="1" x14ac:dyDescent="0.3">
      <c r="A100" s="560"/>
      <c r="B100" s="508" t="str">
        <f>'[3]Свод по услугам'!B100:B103</f>
        <v>802111О.99.0.БА96АР01001</v>
      </c>
      <c r="C100" s="514" t="str">
        <f>'[3]Свод по услугам'!C100:C103</f>
        <v>Реализация основных общеобразовательных программ основного общего образования (профильное обучение, не указано, на дому)</v>
      </c>
      <c r="D100" s="501" t="s">
        <v>137</v>
      </c>
      <c r="E100" s="84" t="s">
        <v>138</v>
      </c>
      <c r="F100" s="85" t="s">
        <v>385</v>
      </c>
      <c r="G100" s="86" t="s">
        <v>140</v>
      </c>
      <c r="H100" s="101"/>
      <c r="I100" s="88"/>
      <c r="J100" s="88" t="e">
        <f>IF(H100/I100*100&gt;100,100,H100/I100*100)</f>
        <v>#DIV/0!</v>
      </c>
      <c r="K100" s="511" t="e">
        <f>(J100+J101+J102)/3</f>
        <v>#DIV/0!</v>
      </c>
      <c r="L100" s="521" t="e">
        <f>(K100+K103)/2</f>
        <v>#DIV/0!</v>
      </c>
      <c r="M100" s="541"/>
      <c r="N100" s="519"/>
    </row>
    <row r="101" spans="1:14" s="302" customFormat="1" ht="63.75" hidden="1" customHeight="1" thickBot="1" x14ac:dyDescent="0.3">
      <c r="A101" s="560"/>
      <c r="B101" s="509"/>
      <c r="C101" s="514"/>
      <c r="D101" s="502"/>
      <c r="E101" s="89" t="s">
        <v>138</v>
      </c>
      <c r="F101" s="85" t="s">
        <v>386</v>
      </c>
      <c r="G101" s="90" t="s">
        <v>140</v>
      </c>
      <c r="H101" s="102"/>
      <c r="I101" s="92"/>
      <c r="J101" s="92" t="e">
        <f t="shared" ref="J101:J109" si="1">IF(I101/H101*100&gt;100,100,I101/H101*100)</f>
        <v>#DIV/0!</v>
      </c>
      <c r="K101" s="512"/>
      <c r="L101" s="524"/>
      <c r="M101" s="541"/>
      <c r="N101" s="519"/>
    </row>
    <row r="102" spans="1:14" s="302" customFormat="1" ht="111" hidden="1" customHeight="1" x14ac:dyDescent="0.25">
      <c r="A102" s="560"/>
      <c r="B102" s="509"/>
      <c r="C102" s="514"/>
      <c r="D102" s="502"/>
      <c r="E102" s="89" t="s">
        <v>138</v>
      </c>
      <c r="F102" s="85" t="s">
        <v>387</v>
      </c>
      <c r="G102" s="90" t="s">
        <v>140</v>
      </c>
      <c r="H102" s="102"/>
      <c r="I102" s="102"/>
      <c r="J102" s="92" t="e">
        <f t="shared" si="1"/>
        <v>#DIV/0!</v>
      </c>
      <c r="K102" s="513"/>
      <c r="L102" s="524"/>
      <c r="M102" s="541"/>
      <c r="N102" s="519"/>
    </row>
    <row r="103" spans="1:14" s="302" customFormat="1" ht="32.25" hidden="1" customHeight="1" thickBot="1" x14ac:dyDescent="0.3">
      <c r="A103" s="560"/>
      <c r="B103" s="510"/>
      <c r="C103" s="514"/>
      <c r="D103" s="503"/>
      <c r="E103" s="93" t="s">
        <v>144</v>
      </c>
      <c r="F103" s="81" t="s">
        <v>388</v>
      </c>
      <c r="G103" s="94" t="s">
        <v>266</v>
      </c>
      <c r="H103" s="95"/>
      <c r="I103" s="96"/>
      <c r="J103" s="97" t="e">
        <f t="shared" si="1"/>
        <v>#DIV/0!</v>
      </c>
      <c r="K103" s="97" t="e">
        <f>J103</f>
        <v>#DIV/0!</v>
      </c>
      <c r="L103" s="525"/>
      <c r="M103" s="541"/>
      <c r="N103" s="519"/>
    </row>
    <row r="104" spans="1:14" s="297" customFormat="1" ht="63.75" customHeight="1" thickBot="1" x14ac:dyDescent="0.3">
      <c r="A104" s="559"/>
      <c r="B104" s="508" t="str">
        <f>'[3]Свод по услугам'!B104:B107</f>
        <v>802111О.99.0.БА96АЭ08001</v>
      </c>
      <c r="C104" s="423" t="str">
        <f>'[3]Свод по услугам'!C104:C107</f>
        <v>Реализация основных общеобразовательных программ основного общего образования (не указано, дети-инвалиды, не указано)</v>
      </c>
      <c r="D104" s="529" t="s">
        <v>137</v>
      </c>
      <c r="E104" s="71" t="s">
        <v>138</v>
      </c>
      <c r="F104" s="71" t="s">
        <v>385</v>
      </c>
      <c r="G104" s="72" t="s">
        <v>140</v>
      </c>
      <c r="H104" s="350">
        <v>100</v>
      </c>
      <c r="I104" s="293">
        <v>100</v>
      </c>
      <c r="J104" s="128">
        <f t="shared" si="1"/>
        <v>100</v>
      </c>
      <c r="K104" s="504">
        <f>(J104+J105+J106)/3</f>
        <v>100</v>
      </c>
      <c r="L104" s="515">
        <f>(K104+K107)/2</f>
        <v>100</v>
      </c>
      <c r="M104" s="540"/>
      <c r="N104" s="519"/>
    </row>
    <row r="105" spans="1:14" s="297" customFormat="1" ht="63.75" thickBot="1" x14ac:dyDescent="0.3">
      <c r="A105" s="559"/>
      <c r="B105" s="509"/>
      <c r="C105" s="423"/>
      <c r="D105" s="530"/>
      <c r="E105" s="76" t="s">
        <v>138</v>
      </c>
      <c r="F105" s="71" t="s">
        <v>386</v>
      </c>
      <c r="G105" s="77" t="s">
        <v>140</v>
      </c>
      <c r="H105" s="352">
        <v>100</v>
      </c>
      <c r="I105" s="128">
        <v>100</v>
      </c>
      <c r="J105" s="128">
        <f t="shared" si="1"/>
        <v>100</v>
      </c>
      <c r="K105" s="505"/>
      <c r="L105" s="516"/>
      <c r="M105" s="540"/>
      <c r="N105" s="519"/>
    </row>
    <row r="106" spans="1:14" s="297" customFormat="1" ht="95.25" thickBot="1" x14ac:dyDescent="0.3">
      <c r="A106" s="559"/>
      <c r="B106" s="509"/>
      <c r="C106" s="423"/>
      <c r="D106" s="530"/>
      <c r="E106" s="76" t="s">
        <v>138</v>
      </c>
      <c r="F106" s="71" t="s">
        <v>387</v>
      </c>
      <c r="G106" s="77" t="s">
        <v>140</v>
      </c>
      <c r="H106" s="352">
        <v>100</v>
      </c>
      <c r="I106" s="352">
        <v>100</v>
      </c>
      <c r="J106" s="128">
        <f t="shared" si="1"/>
        <v>100</v>
      </c>
      <c r="K106" s="506"/>
      <c r="L106" s="516"/>
      <c r="M106" s="540"/>
      <c r="N106" s="519"/>
    </row>
    <row r="107" spans="1:14" s="297" customFormat="1" ht="32.25" thickBot="1" x14ac:dyDescent="0.3">
      <c r="A107" s="559"/>
      <c r="B107" s="510"/>
      <c r="C107" s="423"/>
      <c r="D107" s="531"/>
      <c r="E107" s="80" t="s">
        <v>144</v>
      </c>
      <c r="F107" s="81" t="s">
        <v>388</v>
      </c>
      <c r="G107" s="82" t="s">
        <v>266</v>
      </c>
      <c r="H107" s="355">
        <v>3.11</v>
      </c>
      <c r="I107" s="355">
        <v>3.33</v>
      </c>
      <c r="J107" s="128">
        <f t="shared" si="1"/>
        <v>100</v>
      </c>
      <c r="K107" s="284">
        <f>J107</f>
        <v>100</v>
      </c>
      <c r="L107" s="517"/>
      <c r="M107" s="540"/>
      <c r="N107" s="519"/>
    </row>
    <row r="108" spans="1:14" s="297" customFormat="1" ht="63.75" customHeight="1" thickBot="1" x14ac:dyDescent="0.3">
      <c r="A108" s="559"/>
      <c r="B108" s="508" t="str">
        <f>'[3]Свод по услугам'!B108:B111</f>
        <v>802111О.99.0.БА96АЭ33001</v>
      </c>
      <c r="C108" s="423" t="str">
        <f>'[3]Свод по услугам'!C108:C111</f>
        <v>Реализация основных общеобразовательных программ основного общего образования (не указано, дети-инвалиды, на дому)</v>
      </c>
      <c r="D108" s="529" t="s">
        <v>137</v>
      </c>
      <c r="E108" s="71" t="s">
        <v>138</v>
      </c>
      <c r="F108" s="71" t="s">
        <v>385</v>
      </c>
      <c r="G108" s="72" t="s">
        <v>140</v>
      </c>
      <c r="H108" s="350">
        <v>100</v>
      </c>
      <c r="I108" s="293">
        <v>100</v>
      </c>
      <c r="J108" s="128">
        <f t="shared" si="1"/>
        <v>100</v>
      </c>
      <c r="K108" s="504">
        <f>(J108+J109)/2</f>
        <v>100</v>
      </c>
      <c r="L108" s="515">
        <f>(K108+K111)/2</f>
        <v>100</v>
      </c>
      <c r="M108" s="540"/>
      <c r="N108" s="519"/>
    </row>
    <row r="109" spans="1:14" s="297" customFormat="1" ht="63.75" thickBot="1" x14ac:dyDescent="0.3">
      <c r="A109" s="559"/>
      <c r="B109" s="509"/>
      <c r="C109" s="423"/>
      <c r="D109" s="530"/>
      <c r="E109" s="76" t="s">
        <v>138</v>
      </c>
      <c r="F109" s="71" t="s">
        <v>386</v>
      </c>
      <c r="G109" s="77" t="s">
        <v>140</v>
      </c>
      <c r="H109" s="352">
        <v>100</v>
      </c>
      <c r="I109" s="128">
        <v>100</v>
      </c>
      <c r="J109" s="128">
        <f t="shared" si="1"/>
        <v>100</v>
      </c>
      <c r="K109" s="505"/>
      <c r="L109" s="516"/>
      <c r="M109" s="540"/>
      <c r="N109" s="519"/>
    </row>
    <row r="110" spans="1:14" s="297" customFormat="1" ht="78.75" customHeight="1" x14ac:dyDescent="0.25">
      <c r="A110" s="559"/>
      <c r="B110" s="509"/>
      <c r="C110" s="423"/>
      <c r="D110" s="530"/>
      <c r="E110" s="76" t="s">
        <v>138</v>
      </c>
      <c r="F110" s="71" t="s">
        <v>390</v>
      </c>
      <c r="G110" s="77" t="s">
        <v>140</v>
      </c>
      <c r="H110" s="352"/>
      <c r="I110" s="352"/>
      <c r="J110" s="128"/>
      <c r="K110" s="506"/>
      <c r="L110" s="516"/>
      <c r="M110" s="540"/>
      <c r="N110" s="519"/>
    </row>
    <row r="111" spans="1:14" s="297" customFormat="1" ht="32.25" thickBot="1" x14ac:dyDescent="0.3">
      <c r="A111" s="559"/>
      <c r="B111" s="510"/>
      <c r="C111" s="423"/>
      <c r="D111" s="531"/>
      <c r="E111" s="80" t="s">
        <v>144</v>
      </c>
      <c r="F111" s="81" t="s">
        <v>388</v>
      </c>
      <c r="G111" s="82" t="s">
        <v>266</v>
      </c>
      <c r="H111" s="355">
        <v>1</v>
      </c>
      <c r="I111" s="355">
        <v>1</v>
      </c>
      <c r="J111" s="128">
        <f>IF(I111/H111*100&gt;100,100,I111/H111*100)</f>
        <v>100</v>
      </c>
      <c r="K111" s="284">
        <f>J111</f>
        <v>100</v>
      </c>
      <c r="L111" s="517"/>
      <c r="M111" s="540"/>
      <c r="N111" s="519"/>
    </row>
    <row r="112" spans="1:14" s="302" customFormat="1" ht="63.75" hidden="1" customHeight="1" thickBot="1" x14ac:dyDescent="0.3">
      <c r="A112" s="560"/>
      <c r="B112" s="508" t="str">
        <f>'[3]Свод по услугам'!B112:B115</f>
        <v>802111О.99.0.БА96АШ58001</v>
      </c>
      <c r="C112" s="514" t="str">
        <f>'[3]Свод по услугам'!C112:C115</f>
        <v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v>
      </c>
      <c r="D112" s="501" t="s">
        <v>137</v>
      </c>
      <c r="E112" s="84" t="s">
        <v>138</v>
      </c>
      <c r="F112" s="85" t="s">
        <v>385</v>
      </c>
      <c r="G112" s="86" t="s">
        <v>140</v>
      </c>
      <c r="H112" s="101"/>
      <c r="I112" s="88"/>
      <c r="J112" s="88" t="e">
        <f>IF(H112/I112*100&gt;100,100,H112/I112*100)</f>
        <v>#DIV/0!</v>
      </c>
      <c r="K112" s="511" t="e">
        <f>(J112+J113+J114)/3</f>
        <v>#DIV/0!</v>
      </c>
      <c r="L112" s="521" t="e">
        <f>(K112+K115)/2</f>
        <v>#DIV/0!</v>
      </c>
      <c r="M112" s="541"/>
      <c r="N112" s="519"/>
    </row>
    <row r="113" spans="1:14" s="302" customFormat="1" ht="63.75" hidden="1" customHeight="1" thickBot="1" x14ac:dyDescent="0.3">
      <c r="A113" s="560"/>
      <c r="B113" s="509"/>
      <c r="C113" s="514"/>
      <c r="D113" s="502"/>
      <c r="E113" s="89" t="s">
        <v>138</v>
      </c>
      <c r="F113" s="85" t="s">
        <v>386</v>
      </c>
      <c r="G113" s="90" t="s">
        <v>140</v>
      </c>
      <c r="H113" s="102"/>
      <c r="I113" s="92"/>
      <c r="J113" s="92" t="e">
        <f t="shared" ref="J113:J123" si="2">IF(I113/H113*100&gt;100,100,I113/H113*100)</f>
        <v>#DIV/0!</v>
      </c>
      <c r="K113" s="512"/>
      <c r="L113" s="524"/>
      <c r="M113" s="541"/>
      <c r="N113" s="519"/>
    </row>
    <row r="114" spans="1:14" s="302" customFormat="1" ht="111" hidden="1" customHeight="1" x14ac:dyDescent="0.25">
      <c r="A114" s="560"/>
      <c r="B114" s="509"/>
      <c r="C114" s="514"/>
      <c r="D114" s="502"/>
      <c r="E114" s="89" t="s">
        <v>138</v>
      </c>
      <c r="F114" s="85" t="s">
        <v>387</v>
      </c>
      <c r="G114" s="90" t="s">
        <v>140</v>
      </c>
      <c r="H114" s="102"/>
      <c r="I114" s="102"/>
      <c r="J114" s="92" t="e">
        <f t="shared" si="2"/>
        <v>#DIV/0!</v>
      </c>
      <c r="K114" s="513"/>
      <c r="L114" s="524"/>
      <c r="M114" s="541"/>
      <c r="N114" s="519"/>
    </row>
    <row r="115" spans="1:14" s="302" customFormat="1" ht="32.25" hidden="1" customHeight="1" thickBot="1" x14ac:dyDescent="0.3">
      <c r="A115" s="560"/>
      <c r="B115" s="510"/>
      <c r="C115" s="514"/>
      <c r="D115" s="503"/>
      <c r="E115" s="93" t="s">
        <v>144</v>
      </c>
      <c r="F115" s="81" t="s">
        <v>388</v>
      </c>
      <c r="G115" s="94" t="s">
        <v>266</v>
      </c>
      <c r="H115" s="95"/>
      <c r="I115" s="96"/>
      <c r="J115" s="97" t="e">
        <f t="shared" si="2"/>
        <v>#DIV/0!</v>
      </c>
      <c r="K115" s="97" t="e">
        <f>J115</f>
        <v>#DIV/0!</v>
      </c>
      <c r="L115" s="525"/>
      <c r="M115" s="541"/>
      <c r="N115" s="519"/>
    </row>
    <row r="116" spans="1:14" s="297" customFormat="1" ht="63.75" customHeight="1" thickBot="1" x14ac:dyDescent="0.3">
      <c r="A116" s="559"/>
      <c r="B116" s="508" t="str">
        <f>'[3]Свод по услугам'!B116:B119</f>
        <v>802111О.99.0.БА96АЮ58001</v>
      </c>
      <c r="C116" s="423" t="str">
        <f>'[3]Свод по услугам'!C116:C119</f>
        <v>Реализация основных общеобразовательных программ основного общего образования (не указано, не указано, не указано)</v>
      </c>
      <c r="D116" s="529" t="s">
        <v>137</v>
      </c>
      <c r="E116" s="71" t="s">
        <v>138</v>
      </c>
      <c r="F116" s="71" t="s">
        <v>385</v>
      </c>
      <c r="G116" s="72" t="s">
        <v>140</v>
      </c>
      <c r="H116" s="350">
        <v>100</v>
      </c>
      <c r="I116" s="293">
        <v>100</v>
      </c>
      <c r="J116" s="128">
        <f t="shared" si="2"/>
        <v>100</v>
      </c>
      <c r="K116" s="504">
        <f>(J116+J117+J118)/3</f>
        <v>100</v>
      </c>
      <c r="L116" s="515">
        <f>(K116+K119)/2</f>
        <v>100</v>
      </c>
      <c r="M116" s="540"/>
      <c r="N116" s="519"/>
    </row>
    <row r="117" spans="1:14" s="297" customFormat="1" ht="63.75" thickBot="1" x14ac:dyDescent="0.3">
      <c r="A117" s="559"/>
      <c r="B117" s="509"/>
      <c r="C117" s="423"/>
      <c r="D117" s="530"/>
      <c r="E117" s="76" t="s">
        <v>138</v>
      </c>
      <c r="F117" s="71" t="s">
        <v>386</v>
      </c>
      <c r="G117" s="77" t="s">
        <v>140</v>
      </c>
      <c r="H117" s="352">
        <v>93.3</v>
      </c>
      <c r="I117" s="128">
        <v>93.3</v>
      </c>
      <c r="J117" s="128">
        <f t="shared" si="2"/>
        <v>100</v>
      </c>
      <c r="K117" s="505"/>
      <c r="L117" s="516"/>
      <c r="M117" s="540"/>
      <c r="N117" s="519"/>
    </row>
    <row r="118" spans="1:14" s="297" customFormat="1" ht="79.5" thickBot="1" x14ac:dyDescent="0.3">
      <c r="A118" s="559"/>
      <c r="B118" s="509"/>
      <c r="C118" s="423"/>
      <c r="D118" s="530"/>
      <c r="E118" s="76" t="s">
        <v>138</v>
      </c>
      <c r="F118" s="71" t="s">
        <v>390</v>
      </c>
      <c r="G118" s="77" t="s">
        <v>140</v>
      </c>
      <c r="H118" s="352">
        <v>90</v>
      </c>
      <c r="I118" s="352">
        <v>90</v>
      </c>
      <c r="J118" s="128">
        <f t="shared" si="2"/>
        <v>100</v>
      </c>
      <c r="K118" s="506"/>
      <c r="L118" s="516"/>
      <c r="M118" s="540"/>
      <c r="N118" s="519"/>
    </row>
    <row r="119" spans="1:14" s="297" customFormat="1" ht="32.25" thickBot="1" x14ac:dyDescent="0.3">
      <c r="A119" s="559"/>
      <c r="B119" s="510"/>
      <c r="C119" s="423"/>
      <c r="D119" s="531"/>
      <c r="E119" s="80" t="s">
        <v>144</v>
      </c>
      <c r="F119" s="81" t="s">
        <v>388</v>
      </c>
      <c r="G119" s="82" t="s">
        <v>266</v>
      </c>
      <c r="H119" s="355">
        <v>201.78</v>
      </c>
      <c r="I119" s="355">
        <v>202.22</v>
      </c>
      <c r="J119" s="128">
        <f t="shared" si="2"/>
        <v>100</v>
      </c>
      <c r="K119" s="284">
        <f>J119</f>
        <v>100</v>
      </c>
      <c r="L119" s="517"/>
      <c r="M119" s="540"/>
      <c r="N119" s="519"/>
    </row>
    <row r="120" spans="1:14" s="297" customFormat="1" ht="63.75" hidden="1" customHeight="1" thickBot="1" x14ac:dyDescent="0.3">
      <c r="A120" s="559"/>
      <c r="B120" s="508" t="str">
        <f>'[3]Свод по услугам'!B120:B123</f>
        <v>802111О.99.0.БА96АЮ83001</v>
      </c>
      <c r="C120" s="514" t="str">
        <f>'[3]Свод по услугам'!C120:C123</f>
        <v>Реализация основных общеобразовательных программ основного общего образования (не указано, не указано, на дому)</v>
      </c>
      <c r="D120" s="501" t="s">
        <v>137</v>
      </c>
      <c r="E120" s="71" t="s">
        <v>138</v>
      </c>
      <c r="F120" s="71" t="s">
        <v>385</v>
      </c>
      <c r="G120" s="72" t="s">
        <v>140</v>
      </c>
      <c r="H120" s="73"/>
      <c r="I120" s="74"/>
      <c r="J120" s="75" t="e">
        <f t="shared" si="2"/>
        <v>#DIV/0!</v>
      </c>
      <c r="K120" s="543" t="e">
        <f>(J120+J121+J122)/3</f>
        <v>#DIV/0!</v>
      </c>
      <c r="L120" s="526" t="e">
        <f>(K120+K123)/2</f>
        <v>#DIV/0!</v>
      </c>
      <c r="M120" s="540"/>
      <c r="N120" s="519"/>
    </row>
    <row r="121" spans="1:14" s="297" customFormat="1" ht="63.75" hidden="1" customHeight="1" thickBot="1" x14ac:dyDescent="0.3">
      <c r="A121" s="559"/>
      <c r="B121" s="509"/>
      <c r="C121" s="514"/>
      <c r="D121" s="502"/>
      <c r="E121" s="76" t="s">
        <v>138</v>
      </c>
      <c r="F121" s="71" t="s">
        <v>386</v>
      </c>
      <c r="G121" s="77" t="s">
        <v>140</v>
      </c>
      <c r="H121" s="78"/>
      <c r="I121" s="79"/>
      <c r="J121" s="75" t="e">
        <f t="shared" si="2"/>
        <v>#DIV/0!</v>
      </c>
      <c r="K121" s="544"/>
      <c r="L121" s="527"/>
      <c r="M121" s="540"/>
      <c r="N121" s="519"/>
    </row>
    <row r="122" spans="1:14" s="297" customFormat="1" ht="95.25" hidden="1" customHeight="1" x14ac:dyDescent="0.25">
      <c r="A122" s="559"/>
      <c r="B122" s="509"/>
      <c r="C122" s="514"/>
      <c r="D122" s="502"/>
      <c r="E122" s="76" t="s">
        <v>138</v>
      </c>
      <c r="F122" s="71" t="s">
        <v>387</v>
      </c>
      <c r="G122" s="77" t="s">
        <v>140</v>
      </c>
      <c r="H122" s="78"/>
      <c r="I122" s="78"/>
      <c r="J122" s="75" t="e">
        <f t="shared" si="2"/>
        <v>#DIV/0!</v>
      </c>
      <c r="K122" s="545"/>
      <c r="L122" s="527"/>
      <c r="M122" s="540"/>
      <c r="N122" s="519"/>
    </row>
    <row r="123" spans="1:14" s="297" customFormat="1" ht="32.25" hidden="1" customHeight="1" thickBot="1" x14ac:dyDescent="0.3">
      <c r="A123" s="559"/>
      <c r="B123" s="510"/>
      <c r="C123" s="514"/>
      <c r="D123" s="503"/>
      <c r="E123" s="80" t="s">
        <v>144</v>
      </c>
      <c r="F123" s="81" t="s">
        <v>388</v>
      </c>
      <c r="G123" s="82" t="s">
        <v>266</v>
      </c>
      <c r="H123" s="103"/>
      <c r="I123" s="103"/>
      <c r="J123" s="75" t="e">
        <f t="shared" si="2"/>
        <v>#DIV/0!</v>
      </c>
      <c r="K123" s="83" t="e">
        <f>J123</f>
        <v>#DIV/0!</v>
      </c>
      <c r="L123" s="528"/>
      <c r="M123" s="540"/>
      <c r="N123" s="519"/>
    </row>
    <row r="124" spans="1:14" s="302" customFormat="1" ht="63.75" hidden="1" customHeight="1" thickBot="1" x14ac:dyDescent="0.3">
      <c r="A124" s="560"/>
      <c r="B124" s="508" t="str">
        <f>'[3]Свод по услугам'!B124:B127</f>
        <v>802111О.99.0.БА96АЯ08001</v>
      </c>
      <c r="C124" s="514" t="str">
        <f>'[3]Свод по услугам'!C124:C127</f>
        <v>Реализация основных общеобразовательных программ основного общего образования (не указано, не указано, в медицинских учреждениях)</v>
      </c>
      <c r="D124" s="501" t="s">
        <v>137</v>
      </c>
      <c r="E124" s="84" t="s">
        <v>138</v>
      </c>
      <c r="F124" s="85" t="s">
        <v>385</v>
      </c>
      <c r="G124" s="86" t="s">
        <v>140</v>
      </c>
      <c r="H124" s="101"/>
      <c r="I124" s="88"/>
      <c r="J124" s="88" t="e">
        <f>IF(H124/I124*100&gt;100,100,H124/I124*100)</f>
        <v>#DIV/0!</v>
      </c>
      <c r="K124" s="511" t="e">
        <f>(J124+J125+J126)/3</f>
        <v>#DIV/0!</v>
      </c>
      <c r="L124" s="521" t="e">
        <f>(K124+K127)/2</f>
        <v>#DIV/0!</v>
      </c>
      <c r="M124" s="541"/>
      <c r="N124" s="519"/>
    </row>
    <row r="125" spans="1:14" s="302" customFormat="1" ht="63.75" hidden="1" customHeight="1" thickBot="1" x14ac:dyDescent="0.3">
      <c r="A125" s="560"/>
      <c r="B125" s="509"/>
      <c r="C125" s="514"/>
      <c r="D125" s="502"/>
      <c r="E125" s="89" t="s">
        <v>138</v>
      </c>
      <c r="F125" s="85" t="s">
        <v>386</v>
      </c>
      <c r="G125" s="90" t="s">
        <v>140</v>
      </c>
      <c r="H125" s="102"/>
      <c r="I125" s="92"/>
      <c r="J125" s="92" t="e">
        <f>IF(I125/H125*100&gt;100,100,I125/H125*100)</f>
        <v>#DIV/0!</v>
      </c>
      <c r="K125" s="512"/>
      <c r="L125" s="524"/>
      <c r="M125" s="541"/>
      <c r="N125" s="519"/>
    </row>
    <row r="126" spans="1:14" s="302" customFormat="1" ht="111" hidden="1" customHeight="1" x14ac:dyDescent="0.25">
      <c r="A126" s="560"/>
      <c r="B126" s="509"/>
      <c r="C126" s="514"/>
      <c r="D126" s="502"/>
      <c r="E126" s="89" t="s">
        <v>138</v>
      </c>
      <c r="F126" s="85" t="s">
        <v>387</v>
      </c>
      <c r="G126" s="90" t="s">
        <v>140</v>
      </c>
      <c r="H126" s="102"/>
      <c r="I126" s="102"/>
      <c r="J126" s="92" t="e">
        <f>IF(I126/H126*100&gt;100,100,I126/H126*100)</f>
        <v>#DIV/0!</v>
      </c>
      <c r="K126" s="513"/>
      <c r="L126" s="524"/>
      <c r="M126" s="541"/>
      <c r="N126" s="519"/>
    </row>
    <row r="127" spans="1:14" s="302" customFormat="1" ht="32.25" hidden="1" customHeight="1" thickBot="1" x14ac:dyDescent="0.3">
      <c r="A127" s="560"/>
      <c r="B127" s="510"/>
      <c r="C127" s="514"/>
      <c r="D127" s="503"/>
      <c r="E127" s="93" t="s">
        <v>144</v>
      </c>
      <c r="F127" s="81" t="s">
        <v>388</v>
      </c>
      <c r="G127" s="94" t="s">
        <v>266</v>
      </c>
      <c r="H127" s="95"/>
      <c r="I127" s="96"/>
      <c r="J127" s="97" t="e">
        <f>IF(I127/H127*100&gt;100,100,I127/H127*100)</f>
        <v>#DIV/0!</v>
      </c>
      <c r="K127" s="97" t="e">
        <f>J127</f>
        <v>#DIV/0!</v>
      </c>
      <c r="L127" s="525"/>
      <c r="M127" s="541"/>
      <c r="N127" s="519"/>
    </row>
    <row r="128" spans="1:14" s="302" customFormat="1" ht="63.75" hidden="1" customHeight="1" thickBot="1" x14ac:dyDescent="0.3">
      <c r="A128" s="560"/>
      <c r="B128" s="508" t="str">
        <f>'[3]Свод по услугам'!B128:B131</f>
        <v>802112О.99.0.ББ11АА00001</v>
      </c>
      <c r="C128" s="514" t="str">
        <f>'[3]Свод по услугам'!C128:C131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v>
      </c>
      <c r="D128" s="501" t="s">
        <v>137</v>
      </c>
      <c r="E128" s="84" t="s">
        <v>138</v>
      </c>
      <c r="F128" s="85" t="s">
        <v>385</v>
      </c>
      <c r="G128" s="86" t="s">
        <v>140</v>
      </c>
      <c r="H128" s="101"/>
      <c r="I128" s="88"/>
      <c r="J128" s="88" t="e">
        <f>IF(H128/I128*100&gt;100,100,H128/I128*100)</f>
        <v>#DIV/0!</v>
      </c>
      <c r="K128" s="511" t="e">
        <f>(J128+J129+J130)/3</f>
        <v>#DIV/0!</v>
      </c>
      <c r="L128" s="521" t="e">
        <f>(K128+K131)/2</f>
        <v>#DIV/0!</v>
      </c>
      <c r="M128" s="541"/>
      <c r="N128" s="519"/>
    </row>
    <row r="129" spans="1:14" s="302" customFormat="1" ht="63.75" hidden="1" customHeight="1" thickBot="1" x14ac:dyDescent="0.3">
      <c r="A129" s="560"/>
      <c r="B129" s="509"/>
      <c r="C129" s="514"/>
      <c r="D129" s="502"/>
      <c r="E129" s="89" t="s">
        <v>138</v>
      </c>
      <c r="F129" s="85" t="s">
        <v>386</v>
      </c>
      <c r="G129" s="90" t="s">
        <v>140</v>
      </c>
      <c r="H129" s="102"/>
      <c r="I129" s="92"/>
      <c r="J129" s="92" t="e">
        <f>IF(I129/H129*100&gt;100,100,I129/H129*100)</f>
        <v>#DIV/0!</v>
      </c>
      <c r="K129" s="512"/>
      <c r="L129" s="524"/>
      <c r="M129" s="541"/>
      <c r="N129" s="519"/>
    </row>
    <row r="130" spans="1:14" s="302" customFormat="1" ht="111" hidden="1" customHeight="1" x14ac:dyDescent="0.25">
      <c r="A130" s="560"/>
      <c r="B130" s="509"/>
      <c r="C130" s="514"/>
      <c r="D130" s="502"/>
      <c r="E130" s="89" t="s">
        <v>138</v>
      </c>
      <c r="F130" s="85" t="s">
        <v>387</v>
      </c>
      <c r="G130" s="90" t="s">
        <v>140</v>
      </c>
      <c r="H130" s="102"/>
      <c r="I130" s="102"/>
      <c r="J130" s="92" t="e">
        <f>IF(I130/H130*100&gt;100,100,I130/H130*100)</f>
        <v>#DIV/0!</v>
      </c>
      <c r="K130" s="513"/>
      <c r="L130" s="524"/>
      <c r="M130" s="541"/>
      <c r="N130" s="519"/>
    </row>
    <row r="131" spans="1:14" s="302" customFormat="1" ht="32.25" hidden="1" customHeight="1" thickBot="1" x14ac:dyDescent="0.3">
      <c r="A131" s="560"/>
      <c r="B131" s="510"/>
      <c r="C131" s="514"/>
      <c r="D131" s="503"/>
      <c r="E131" s="93" t="s">
        <v>144</v>
      </c>
      <c r="F131" s="81" t="s">
        <v>388</v>
      </c>
      <c r="G131" s="94" t="s">
        <v>266</v>
      </c>
      <c r="H131" s="95"/>
      <c r="I131" s="96"/>
      <c r="J131" s="97" t="e">
        <f>IF(I131/H131*100&gt;100,100,I131/H131*100)</f>
        <v>#DIV/0!</v>
      </c>
      <c r="K131" s="97" t="e">
        <f>J131</f>
        <v>#DIV/0!</v>
      </c>
      <c r="L131" s="525"/>
      <c r="M131" s="541"/>
      <c r="N131" s="519"/>
    </row>
    <row r="132" spans="1:14" s="302" customFormat="1" ht="63.75" hidden="1" customHeight="1" thickBot="1" x14ac:dyDescent="0.3">
      <c r="A132" s="560"/>
      <c r="B132" s="508" t="str">
        <f>'[3]Свод по услугам'!B132:B135</f>
        <v>802112О.99.0.ББ11АА25001</v>
      </c>
      <c r="C132" s="514" t="str">
        <f>'[3]Свод по услугам'!C132:C135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v>
      </c>
      <c r="D132" s="501" t="s">
        <v>137</v>
      </c>
      <c r="E132" s="84" t="s">
        <v>138</v>
      </c>
      <c r="F132" s="85" t="s">
        <v>385</v>
      </c>
      <c r="G132" s="86" t="s">
        <v>140</v>
      </c>
      <c r="H132" s="101"/>
      <c r="I132" s="88"/>
      <c r="J132" s="88" t="e">
        <f>IF(H132/I132*100&gt;100,100,H132/I132*100)</f>
        <v>#DIV/0!</v>
      </c>
      <c r="K132" s="511" t="e">
        <f>(J132+J133+J134)/3</f>
        <v>#DIV/0!</v>
      </c>
      <c r="L132" s="521" t="e">
        <f>(K132+K135)/2</f>
        <v>#DIV/0!</v>
      </c>
      <c r="M132" s="541"/>
      <c r="N132" s="519"/>
    </row>
    <row r="133" spans="1:14" s="302" customFormat="1" ht="63.75" hidden="1" customHeight="1" thickBot="1" x14ac:dyDescent="0.3">
      <c r="A133" s="560"/>
      <c r="B133" s="509"/>
      <c r="C133" s="514"/>
      <c r="D133" s="502"/>
      <c r="E133" s="89" t="s">
        <v>138</v>
      </c>
      <c r="F133" s="85" t="s">
        <v>386</v>
      </c>
      <c r="G133" s="90" t="s">
        <v>140</v>
      </c>
      <c r="H133" s="102"/>
      <c r="I133" s="92"/>
      <c r="J133" s="92" t="e">
        <f>IF(I133/H133*100&gt;100,100,I133/H133*100)</f>
        <v>#DIV/0!</v>
      </c>
      <c r="K133" s="512"/>
      <c r="L133" s="524"/>
      <c r="M133" s="541"/>
      <c r="N133" s="519"/>
    </row>
    <row r="134" spans="1:14" s="302" customFormat="1" ht="111" hidden="1" customHeight="1" x14ac:dyDescent="0.25">
      <c r="A134" s="560"/>
      <c r="B134" s="509"/>
      <c r="C134" s="514"/>
      <c r="D134" s="502"/>
      <c r="E134" s="89" t="s">
        <v>138</v>
      </c>
      <c r="F134" s="85" t="s">
        <v>387</v>
      </c>
      <c r="G134" s="90" t="s">
        <v>140</v>
      </c>
      <c r="H134" s="102"/>
      <c r="I134" s="102"/>
      <c r="J134" s="92" t="e">
        <f>IF(I134/H134*100&gt;100,100,I134/H134*100)</f>
        <v>#DIV/0!</v>
      </c>
      <c r="K134" s="513"/>
      <c r="L134" s="524"/>
      <c r="M134" s="541"/>
      <c r="N134" s="519"/>
    </row>
    <row r="135" spans="1:14" s="302" customFormat="1" ht="32.25" hidden="1" customHeight="1" thickBot="1" x14ac:dyDescent="0.3">
      <c r="A135" s="560"/>
      <c r="B135" s="510"/>
      <c r="C135" s="514"/>
      <c r="D135" s="503"/>
      <c r="E135" s="93" t="s">
        <v>144</v>
      </c>
      <c r="F135" s="81" t="s">
        <v>388</v>
      </c>
      <c r="G135" s="94" t="s">
        <v>266</v>
      </c>
      <c r="H135" s="95"/>
      <c r="I135" s="96"/>
      <c r="J135" s="97" t="e">
        <f>IF(I135/H135*100&gt;100,100,I135/H135*100)</f>
        <v>#DIV/0!</v>
      </c>
      <c r="K135" s="97" t="e">
        <f>J135</f>
        <v>#DIV/0!</v>
      </c>
      <c r="L135" s="525"/>
      <c r="M135" s="541"/>
      <c r="N135" s="519"/>
    </row>
    <row r="136" spans="1:14" s="302" customFormat="1" ht="63.75" hidden="1" customHeight="1" thickBot="1" x14ac:dyDescent="0.3">
      <c r="A136" s="560"/>
      <c r="B136" s="508">
        <f>'[3]Свод по услугам'!B136:B139</f>
        <v>0</v>
      </c>
      <c r="C136" s="514" t="str">
        <f>'[3]Свод по услугам'!C136:C139</f>
        <v>Реализация основных общеобразовательных программ среднего общего образования</v>
      </c>
      <c r="D136" s="501" t="s">
        <v>137</v>
      </c>
      <c r="E136" s="84" t="s">
        <v>138</v>
      </c>
      <c r="F136" s="85" t="s">
        <v>385</v>
      </c>
      <c r="G136" s="86" t="s">
        <v>140</v>
      </c>
      <c r="H136" s="101"/>
      <c r="I136" s="88"/>
      <c r="J136" s="88" t="e">
        <f>IF(H136/I136*100&gt;100,100,H136/I136*100)</f>
        <v>#DIV/0!</v>
      </c>
      <c r="K136" s="511" t="e">
        <f>(J136+J137+J138)/3</f>
        <v>#DIV/0!</v>
      </c>
      <c r="L136" s="521" t="e">
        <f>(K136+K139)/2</f>
        <v>#DIV/0!</v>
      </c>
      <c r="M136" s="541"/>
      <c r="N136" s="519"/>
    </row>
    <row r="137" spans="1:14" s="302" customFormat="1" ht="63.75" hidden="1" customHeight="1" thickBot="1" x14ac:dyDescent="0.3">
      <c r="A137" s="560"/>
      <c r="B137" s="509"/>
      <c r="C137" s="514"/>
      <c r="D137" s="502"/>
      <c r="E137" s="89" t="s">
        <v>138</v>
      </c>
      <c r="F137" s="85" t="s">
        <v>386</v>
      </c>
      <c r="G137" s="90" t="s">
        <v>140</v>
      </c>
      <c r="H137" s="102"/>
      <c r="I137" s="92"/>
      <c r="J137" s="92" t="e">
        <f>IF(I137/H137*100&gt;100,100,I137/H137*100)</f>
        <v>#DIV/0!</v>
      </c>
      <c r="K137" s="512"/>
      <c r="L137" s="524"/>
      <c r="M137" s="541"/>
      <c r="N137" s="519"/>
    </row>
    <row r="138" spans="1:14" s="302" customFormat="1" ht="111" hidden="1" customHeight="1" x14ac:dyDescent="0.25">
      <c r="A138" s="560"/>
      <c r="B138" s="509"/>
      <c r="C138" s="514"/>
      <c r="D138" s="502"/>
      <c r="E138" s="89" t="s">
        <v>138</v>
      </c>
      <c r="F138" s="85" t="s">
        <v>387</v>
      </c>
      <c r="G138" s="90" t="s">
        <v>140</v>
      </c>
      <c r="H138" s="102"/>
      <c r="I138" s="102"/>
      <c r="J138" s="92" t="e">
        <f>IF(I138/H138*100&gt;100,100,I138/H138*100)</f>
        <v>#DIV/0!</v>
      </c>
      <c r="K138" s="513"/>
      <c r="L138" s="524"/>
      <c r="M138" s="541"/>
      <c r="N138" s="519"/>
    </row>
    <row r="139" spans="1:14" s="302" customFormat="1" ht="32.25" hidden="1" customHeight="1" thickBot="1" x14ac:dyDescent="0.3">
      <c r="A139" s="560"/>
      <c r="B139" s="510"/>
      <c r="C139" s="514"/>
      <c r="D139" s="503"/>
      <c r="E139" s="93" t="s">
        <v>144</v>
      </c>
      <c r="F139" s="81" t="s">
        <v>388</v>
      </c>
      <c r="G139" s="94" t="s">
        <v>266</v>
      </c>
      <c r="H139" s="95"/>
      <c r="I139" s="96"/>
      <c r="J139" s="97" t="e">
        <f>IF(I139/H139*100&gt;100,100,I139/H139*100)</f>
        <v>#DIV/0!</v>
      </c>
      <c r="K139" s="97" t="e">
        <f>J139</f>
        <v>#DIV/0!</v>
      </c>
      <c r="L139" s="525"/>
      <c r="M139" s="541"/>
      <c r="N139" s="519"/>
    </row>
    <row r="140" spans="1:14" s="302" customFormat="1" ht="63.75" hidden="1" customHeight="1" thickBot="1" x14ac:dyDescent="0.3">
      <c r="A140" s="560"/>
      <c r="B140" s="508" t="str">
        <f>'[3]Свод по услугам'!B140:B143</f>
        <v>802112О.99.0.ББ11АБ50001</v>
      </c>
      <c r="C140" s="514" t="str">
        <f>'[3]Свод по услугам'!C140:C143</f>
        <v>Реализация основных общеобразовательных программ среднего общего образования (адаптированная образовательная программа, дети-инвалиды, не указано)</v>
      </c>
      <c r="D140" s="501" t="s">
        <v>137</v>
      </c>
      <c r="E140" s="84" t="s">
        <v>138</v>
      </c>
      <c r="F140" s="85" t="s">
        <v>385</v>
      </c>
      <c r="G140" s="86" t="s">
        <v>140</v>
      </c>
      <c r="H140" s="101"/>
      <c r="I140" s="88"/>
      <c r="J140" s="88" t="e">
        <f>IF(H140/I140*100&gt;100,100,H140/I140*100)</f>
        <v>#DIV/0!</v>
      </c>
      <c r="K140" s="511" t="e">
        <f>(J140+J141+J142)/3</f>
        <v>#DIV/0!</v>
      </c>
      <c r="L140" s="521" t="e">
        <f>(K140+K143)/2</f>
        <v>#DIV/0!</v>
      </c>
      <c r="M140" s="541"/>
      <c r="N140" s="519"/>
    </row>
    <row r="141" spans="1:14" s="302" customFormat="1" ht="63.75" hidden="1" customHeight="1" thickBot="1" x14ac:dyDescent="0.3">
      <c r="A141" s="560"/>
      <c r="B141" s="509"/>
      <c r="C141" s="514"/>
      <c r="D141" s="502"/>
      <c r="E141" s="89" t="s">
        <v>138</v>
      </c>
      <c r="F141" s="85" t="s">
        <v>386</v>
      </c>
      <c r="G141" s="90" t="s">
        <v>140</v>
      </c>
      <c r="H141" s="102"/>
      <c r="I141" s="92"/>
      <c r="J141" s="92" t="e">
        <f>IF(I141/H141*100&gt;100,100,I141/H141*100)</f>
        <v>#DIV/0!</v>
      </c>
      <c r="K141" s="512"/>
      <c r="L141" s="524"/>
      <c r="M141" s="541"/>
      <c r="N141" s="519"/>
    </row>
    <row r="142" spans="1:14" s="302" customFormat="1" ht="111" hidden="1" customHeight="1" x14ac:dyDescent="0.25">
      <c r="A142" s="560"/>
      <c r="B142" s="509"/>
      <c r="C142" s="514"/>
      <c r="D142" s="502"/>
      <c r="E142" s="89" t="s">
        <v>138</v>
      </c>
      <c r="F142" s="85" t="s">
        <v>387</v>
      </c>
      <c r="G142" s="90" t="s">
        <v>140</v>
      </c>
      <c r="H142" s="102"/>
      <c r="I142" s="102"/>
      <c r="J142" s="92" t="e">
        <f>IF(I142/H142*100&gt;100,100,I142/H142*100)</f>
        <v>#DIV/0!</v>
      </c>
      <c r="K142" s="513"/>
      <c r="L142" s="524"/>
      <c r="M142" s="541"/>
      <c r="N142" s="519"/>
    </row>
    <row r="143" spans="1:14" s="302" customFormat="1" ht="32.25" hidden="1" customHeight="1" thickBot="1" x14ac:dyDescent="0.3">
      <c r="A143" s="560"/>
      <c r="B143" s="510"/>
      <c r="C143" s="514"/>
      <c r="D143" s="503"/>
      <c r="E143" s="93" t="s">
        <v>144</v>
      </c>
      <c r="F143" s="81" t="s">
        <v>388</v>
      </c>
      <c r="G143" s="94" t="s">
        <v>266</v>
      </c>
      <c r="H143" s="95"/>
      <c r="I143" s="96"/>
      <c r="J143" s="97" t="e">
        <f>IF(I143/H143*100&gt;100,100,I143/H143*100)</f>
        <v>#DIV/0!</v>
      </c>
      <c r="K143" s="97" t="e">
        <f>J143</f>
        <v>#DIV/0!</v>
      </c>
      <c r="L143" s="525"/>
      <c r="M143" s="541"/>
      <c r="N143" s="519"/>
    </row>
    <row r="144" spans="1:14" s="302" customFormat="1" ht="63.75" hidden="1" customHeight="1" thickBot="1" x14ac:dyDescent="0.3">
      <c r="A144" s="560"/>
      <c r="B144" s="508" t="str">
        <f>'[3]Свод по услугам'!B144:B147</f>
        <v>802112О.99.0.ББ11АБ75001</v>
      </c>
      <c r="C144" s="514" t="str">
        <f>'[3]Свод по услугам'!C144:C147</f>
        <v>Реализация основных общеобразовательных программ среднего общего образования (адаптированная образовательная программа, дети-инвалиды, на дому)</v>
      </c>
      <c r="D144" s="501" t="s">
        <v>137</v>
      </c>
      <c r="E144" s="84" t="s">
        <v>138</v>
      </c>
      <c r="F144" s="85" t="s">
        <v>385</v>
      </c>
      <c r="G144" s="86" t="s">
        <v>140</v>
      </c>
      <c r="H144" s="101"/>
      <c r="I144" s="88"/>
      <c r="J144" s="88" t="e">
        <f>IF(H144/I144*100&gt;100,100,H144/I144*100)</f>
        <v>#DIV/0!</v>
      </c>
      <c r="K144" s="511" t="e">
        <f>(J144+J145+J146)/3</f>
        <v>#DIV/0!</v>
      </c>
      <c r="L144" s="521" t="e">
        <f>(K144+K147)/2</f>
        <v>#DIV/0!</v>
      </c>
      <c r="M144" s="541"/>
      <c r="N144" s="519"/>
    </row>
    <row r="145" spans="1:14" s="302" customFormat="1" ht="63.75" hidden="1" customHeight="1" thickBot="1" x14ac:dyDescent="0.3">
      <c r="A145" s="560"/>
      <c r="B145" s="509"/>
      <c r="C145" s="514"/>
      <c r="D145" s="502"/>
      <c r="E145" s="89" t="s">
        <v>138</v>
      </c>
      <c r="F145" s="85" t="s">
        <v>386</v>
      </c>
      <c r="G145" s="90" t="s">
        <v>140</v>
      </c>
      <c r="H145" s="102"/>
      <c r="I145" s="92"/>
      <c r="J145" s="92" t="e">
        <f>IF(I145/H145*100&gt;100,100,I145/H145*100)</f>
        <v>#DIV/0!</v>
      </c>
      <c r="K145" s="512"/>
      <c r="L145" s="524"/>
      <c r="M145" s="541"/>
      <c r="N145" s="519"/>
    </row>
    <row r="146" spans="1:14" s="302" customFormat="1" ht="111" hidden="1" customHeight="1" x14ac:dyDescent="0.25">
      <c r="A146" s="560"/>
      <c r="B146" s="509"/>
      <c r="C146" s="514"/>
      <c r="D146" s="502"/>
      <c r="E146" s="89" t="s">
        <v>138</v>
      </c>
      <c r="F146" s="85" t="s">
        <v>387</v>
      </c>
      <c r="G146" s="90" t="s">
        <v>140</v>
      </c>
      <c r="H146" s="102"/>
      <c r="I146" s="102"/>
      <c r="J146" s="92" t="e">
        <f>IF(I146/H146*100&gt;100,100,I146/H146*100)</f>
        <v>#DIV/0!</v>
      </c>
      <c r="K146" s="513"/>
      <c r="L146" s="524"/>
      <c r="M146" s="541"/>
      <c r="N146" s="519"/>
    </row>
    <row r="147" spans="1:14" s="302" customFormat="1" ht="32.25" hidden="1" customHeight="1" thickBot="1" x14ac:dyDescent="0.3">
      <c r="A147" s="560"/>
      <c r="B147" s="510"/>
      <c r="C147" s="514"/>
      <c r="D147" s="503"/>
      <c r="E147" s="93" t="s">
        <v>144</v>
      </c>
      <c r="F147" s="81" t="s">
        <v>388</v>
      </c>
      <c r="G147" s="94" t="s">
        <v>266</v>
      </c>
      <c r="H147" s="95"/>
      <c r="I147" s="96"/>
      <c r="J147" s="97" t="e">
        <f>IF(I147/H147*100&gt;100,100,I147/H147*100)</f>
        <v>#DIV/0!</v>
      </c>
      <c r="K147" s="97" t="e">
        <f>J147</f>
        <v>#DIV/0!</v>
      </c>
      <c r="L147" s="525"/>
      <c r="M147" s="541"/>
      <c r="N147" s="519"/>
    </row>
    <row r="148" spans="1:14" s="302" customFormat="1" ht="63.75" hidden="1" customHeight="1" thickBot="1" x14ac:dyDescent="0.3">
      <c r="A148" s="560"/>
      <c r="B148" s="508" t="str">
        <f>'[3]Свод по услугам'!B148:B151</f>
        <v>802112О.99.0.ББ11АН01001</v>
      </c>
      <c r="C148" s="514" t="str">
        <f>'[3]Свод по услугам'!C148:C151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v>
      </c>
      <c r="D148" s="501" t="s">
        <v>137</v>
      </c>
      <c r="E148" s="84" t="s">
        <v>138</v>
      </c>
      <c r="F148" s="85" t="s">
        <v>385</v>
      </c>
      <c r="G148" s="86" t="s">
        <v>140</v>
      </c>
      <c r="H148" s="101"/>
      <c r="I148" s="88"/>
      <c r="J148" s="88" t="e">
        <f>IF(H148/I148*100&gt;100,100,H148/I148*100)</f>
        <v>#DIV/0!</v>
      </c>
      <c r="K148" s="511" t="e">
        <f>(J148+J149+J150)/3</f>
        <v>#DIV/0!</v>
      </c>
      <c r="L148" s="521" t="e">
        <f>(K148+K151)/2</f>
        <v>#DIV/0!</v>
      </c>
      <c r="M148" s="541"/>
      <c r="N148" s="519"/>
    </row>
    <row r="149" spans="1:14" s="302" customFormat="1" ht="63.75" hidden="1" customHeight="1" thickBot="1" x14ac:dyDescent="0.3">
      <c r="A149" s="560"/>
      <c r="B149" s="509"/>
      <c r="C149" s="514"/>
      <c r="D149" s="502"/>
      <c r="E149" s="89" t="s">
        <v>138</v>
      </c>
      <c r="F149" s="85" t="s">
        <v>386</v>
      </c>
      <c r="G149" s="90" t="s">
        <v>140</v>
      </c>
      <c r="H149" s="102"/>
      <c r="I149" s="92"/>
      <c r="J149" s="92" t="e">
        <f>IF(I149/H149*100&gt;100,100,I149/H149*100)</f>
        <v>#DIV/0!</v>
      </c>
      <c r="K149" s="512"/>
      <c r="L149" s="524"/>
      <c r="M149" s="541"/>
      <c r="N149" s="519"/>
    </row>
    <row r="150" spans="1:14" s="302" customFormat="1" ht="111" hidden="1" customHeight="1" x14ac:dyDescent="0.25">
      <c r="A150" s="560"/>
      <c r="B150" s="509"/>
      <c r="C150" s="514"/>
      <c r="D150" s="502"/>
      <c r="E150" s="89" t="s">
        <v>138</v>
      </c>
      <c r="F150" s="85" t="s">
        <v>387</v>
      </c>
      <c r="G150" s="90" t="s">
        <v>140</v>
      </c>
      <c r="H150" s="102"/>
      <c r="I150" s="102"/>
      <c r="J150" s="92" t="e">
        <f>IF(I150/H150*100&gt;100,100,I150/H150*100)</f>
        <v>#DIV/0!</v>
      </c>
      <c r="K150" s="513"/>
      <c r="L150" s="524"/>
      <c r="M150" s="541"/>
      <c r="N150" s="519"/>
    </row>
    <row r="151" spans="1:14" s="302" customFormat="1" ht="32.25" hidden="1" customHeight="1" thickBot="1" x14ac:dyDescent="0.3">
      <c r="A151" s="560"/>
      <c r="B151" s="510"/>
      <c r="C151" s="514"/>
      <c r="D151" s="503"/>
      <c r="E151" s="93" t="s">
        <v>144</v>
      </c>
      <c r="F151" s="81" t="s">
        <v>388</v>
      </c>
      <c r="G151" s="94" t="s">
        <v>266</v>
      </c>
      <c r="H151" s="95"/>
      <c r="I151" s="96"/>
      <c r="J151" s="97" t="e">
        <f>IF(I151/H151*100&gt;100,100,I151/H151*100)</f>
        <v>#DIV/0!</v>
      </c>
      <c r="K151" s="97" t="e">
        <f>J151</f>
        <v>#DIV/0!</v>
      </c>
      <c r="L151" s="525"/>
      <c r="M151" s="541"/>
      <c r="N151" s="519"/>
    </row>
    <row r="152" spans="1:14" s="302" customFormat="1" ht="63.75" hidden="1" customHeight="1" thickBot="1" x14ac:dyDescent="0.3">
      <c r="A152" s="560"/>
      <c r="B152" s="508" t="str">
        <f>'[3]Свод по услугам'!B152:B155</f>
        <v>802112О.99.0.ББ11АМ76001</v>
      </c>
      <c r="C152" s="514" t="str">
        <f>'[3]Свод по услугам'!C152:C155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v>
      </c>
      <c r="D152" s="501" t="s">
        <v>137</v>
      </c>
      <c r="E152" s="84" t="s">
        <v>138</v>
      </c>
      <c r="F152" s="85" t="s">
        <v>385</v>
      </c>
      <c r="G152" s="86" t="s">
        <v>140</v>
      </c>
      <c r="H152" s="101"/>
      <c r="I152" s="88"/>
      <c r="J152" s="88" t="e">
        <f>IF(H152/I152*100&gt;100,100,H152/I152*100)</f>
        <v>#DIV/0!</v>
      </c>
      <c r="K152" s="511" t="e">
        <f>(J152+J153+J154)/3</f>
        <v>#DIV/0!</v>
      </c>
      <c r="L152" s="521" t="e">
        <f>(K152+K155)/2</f>
        <v>#DIV/0!</v>
      </c>
      <c r="M152" s="541"/>
      <c r="N152" s="519"/>
    </row>
    <row r="153" spans="1:14" s="302" customFormat="1" ht="63.75" hidden="1" customHeight="1" thickBot="1" x14ac:dyDescent="0.3">
      <c r="A153" s="560"/>
      <c r="B153" s="509"/>
      <c r="C153" s="514"/>
      <c r="D153" s="502"/>
      <c r="E153" s="89" t="s">
        <v>138</v>
      </c>
      <c r="F153" s="85" t="s">
        <v>386</v>
      </c>
      <c r="G153" s="90" t="s">
        <v>140</v>
      </c>
      <c r="H153" s="102"/>
      <c r="I153" s="92"/>
      <c r="J153" s="92" t="e">
        <f>IF(I153/H153*100&gt;100,100,I153/H153*100)</f>
        <v>#DIV/0!</v>
      </c>
      <c r="K153" s="512"/>
      <c r="L153" s="524"/>
      <c r="M153" s="541"/>
      <c r="N153" s="519"/>
    </row>
    <row r="154" spans="1:14" s="302" customFormat="1" ht="111" hidden="1" customHeight="1" x14ac:dyDescent="0.25">
      <c r="A154" s="560"/>
      <c r="B154" s="509"/>
      <c r="C154" s="514"/>
      <c r="D154" s="502"/>
      <c r="E154" s="89" t="s">
        <v>138</v>
      </c>
      <c r="F154" s="85" t="s">
        <v>387</v>
      </c>
      <c r="G154" s="90" t="s">
        <v>140</v>
      </c>
      <c r="H154" s="102"/>
      <c r="I154" s="102"/>
      <c r="J154" s="92" t="e">
        <f>IF(I154/H154*100&gt;100,100,I154/H154*100)</f>
        <v>#DIV/0!</v>
      </c>
      <c r="K154" s="513"/>
      <c r="L154" s="524"/>
      <c r="M154" s="541"/>
      <c r="N154" s="519"/>
    </row>
    <row r="155" spans="1:14" s="302" customFormat="1" ht="32.25" hidden="1" customHeight="1" thickBot="1" x14ac:dyDescent="0.3">
      <c r="A155" s="560"/>
      <c r="B155" s="510"/>
      <c r="C155" s="514"/>
      <c r="D155" s="503"/>
      <c r="E155" s="93" t="s">
        <v>144</v>
      </c>
      <c r="F155" s="81" t="s">
        <v>388</v>
      </c>
      <c r="G155" s="94" t="s">
        <v>266</v>
      </c>
      <c r="H155" s="95"/>
      <c r="I155" s="96"/>
      <c r="J155" s="97" t="e">
        <f>IF(I155/H155*100&gt;100,100,I155/H155*100)</f>
        <v>#DIV/0!</v>
      </c>
      <c r="K155" s="97" t="e">
        <f>J155</f>
        <v>#DIV/0!</v>
      </c>
      <c r="L155" s="525"/>
      <c r="M155" s="541"/>
      <c r="N155" s="519"/>
    </row>
    <row r="156" spans="1:14" s="302" customFormat="1" ht="63.75" hidden="1" customHeight="1" thickBot="1" x14ac:dyDescent="0.3">
      <c r="A156" s="560"/>
      <c r="B156" s="508" t="str">
        <f>'[3]Свод по услугам'!B156:B159</f>
        <v>802112О.99.0.ББ11АО26001</v>
      </c>
      <c r="C156" s="514" t="str">
        <f>'[3]Свод по услугам'!C156:C159</f>
        <v>Реализация основных общеобразовательных программ среднего общего образования (профильное обучение, дети-инвалиды, не указано)</v>
      </c>
      <c r="D156" s="501" t="s">
        <v>137</v>
      </c>
      <c r="E156" s="84" t="s">
        <v>138</v>
      </c>
      <c r="F156" s="85" t="s">
        <v>385</v>
      </c>
      <c r="G156" s="86" t="s">
        <v>140</v>
      </c>
      <c r="H156" s="101"/>
      <c r="I156" s="88"/>
      <c r="J156" s="88" t="e">
        <f>IF(H156/I156*100&gt;100,100,H156/I156*100)</f>
        <v>#DIV/0!</v>
      </c>
      <c r="K156" s="511" t="e">
        <f>(J156+J157+J158)/3</f>
        <v>#DIV/0!</v>
      </c>
      <c r="L156" s="521" t="e">
        <f>(K156+K159)/2</f>
        <v>#DIV/0!</v>
      </c>
      <c r="M156" s="541"/>
      <c r="N156" s="519"/>
    </row>
    <row r="157" spans="1:14" s="302" customFormat="1" ht="63.75" hidden="1" customHeight="1" thickBot="1" x14ac:dyDescent="0.3">
      <c r="A157" s="560"/>
      <c r="B157" s="509"/>
      <c r="C157" s="514"/>
      <c r="D157" s="502"/>
      <c r="E157" s="89" t="s">
        <v>138</v>
      </c>
      <c r="F157" s="85" t="s">
        <v>386</v>
      </c>
      <c r="G157" s="90" t="s">
        <v>140</v>
      </c>
      <c r="H157" s="102"/>
      <c r="I157" s="92"/>
      <c r="J157" s="92" t="e">
        <f>IF(I157/H157*100&gt;100,100,I157/H157*100)</f>
        <v>#DIV/0!</v>
      </c>
      <c r="K157" s="512"/>
      <c r="L157" s="524"/>
      <c r="M157" s="541"/>
      <c r="N157" s="519"/>
    </row>
    <row r="158" spans="1:14" s="302" customFormat="1" ht="111" hidden="1" customHeight="1" x14ac:dyDescent="0.25">
      <c r="A158" s="560"/>
      <c r="B158" s="509"/>
      <c r="C158" s="514"/>
      <c r="D158" s="502"/>
      <c r="E158" s="89" t="s">
        <v>138</v>
      </c>
      <c r="F158" s="85" t="s">
        <v>387</v>
      </c>
      <c r="G158" s="90" t="s">
        <v>140</v>
      </c>
      <c r="H158" s="102"/>
      <c r="I158" s="102"/>
      <c r="J158" s="92" t="e">
        <f>IF(I158/H158*100&gt;100,100,I158/H158*100)</f>
        <v>#DIV/0!</v>
      </c>
      <c r="K158" s="513"/>
      <c r="L158" s="524"/>
      <c r="M158" s="541"/>
      <c r="N158" s="519"/>
    </row>
    <row r="159" spans="1:14" s="302" customFormat="1" ht="32.25" hidden="1" customHeight="1" thickBot="1" x14ac:dyDescent="0.3">
      <c r="A159" s="560"/>
      <c r="B159" s="510"/>
      <c r="C159" s="514"/>
      <c r="D159" s="503"/>
      <c r="E159" s="93" t="s">
        <v>144</v>
      </c>
      <c r="F159" s="81" t="s">
        <v>388</v>
      </c>
      <c r="G159" s="94" t="s">
        <v>266</v>
      </c>
      <c r="H159" s="95"/>
      <c r="I159" s="96"/>
      <c r="J159" s="97" t="e">
        <f>IF(I159/H159*100&gt;100,100,I159/H159*100)</f>
        <v>#DIV/0!</v>
      </c>
      <c r="K159" s="97" t="e">
        <f>J159</f>
        <v>#DIV/0!</v>
      </c>
      <c r="L159" s="525"/>
      <c r="M159" s="541"/>
      <c r="N159" s="519"/>
    </row>
    <row r="160" spans="1:14" s="302" customFormat="1" ht="63.75" hidden="1" customHeight="1" thickBot="1" x14ac:dyDescent="0.3">
      <c r="A160" s="560"/>
      <c r="B160" s="508" t="str">
        <f>'[3]Свод по услугам'!B160:B163</f>
        <v>802112О.99.0.ББ11АП76001</v>
      </c>
      <c r="C160" s="514" t="str">
        <f>'[3]Свод по услугам'!C160:C163</f>
        <v>Реализация основных общеобразовательных программ среднего общего образования (профильное обучение, не указано, не указано)</v>
      </c>
      <c r="D160" s="501" t="s">
        <v>137</v>
      </c>
      <c r="E160" s="84" t="s">
        <v>138</v>
      </c>
      <c r="F160" s="85" t="s">
        <v>385</v>
      </c>
      <c r="G160" s="86" t="s">
        <v>140</v>
      </c>
      <c r="H160" s="101"/>
      <c r="I160" s="88"/>
      <c r="J160" s="88" t="e">
        <f>IF(H160/I160*100&gt;100,100,H160/I160*100)</f>
        <v>#DIV/0!</v>
      </c>
      <c r="K160" s="511" t="e">
        <f>(J160+J161+J162)/3</f>
        <v>#DIV/0!</v>
      </c>
      <c r="L160" s="521" t="e">
        <f>(K160+K163)/2</f>
        <v>#DIV/0!</v>
      </c>
      <c r="M160" s="541"/>
      <c r="N160" s="519"/>
    </row>
    <row r="161" spans="1:14" s="302" customFormat="1" ht="63.75" hidden="1" customHeight="1" thickBot="1" x14ac:dyDescent="0.3">
      <c r="A161" s="560"/>
      <c r="B161" s="509"/>
      <c r="C161" s="514"/>
      <c r="D161" s="502"/>
      <c r="E161" s="89" t="s">
        <v>138</v>
      </c>
      <c r="F161" s="85" t="s">
        <v>386</v>
      </c>
      <c r="G161" s="90" t="s">
        <v>140</v>
      </c>
      <c r="H161" s="102"/>
      <c r="I161" s="92"/>
      <c r="J161" s="92" t="e">
        <f t="shared" ref="J161:J167" si="3">IF(I161/H161*100&gt;100,100,I161/H161*100)</f>
        <v>#DIV/0!</v>
      </c>
      <c r="K161" s="512"/>
      <c r="L161" s="524"/>
      <c r="M161" s="541"/>
      <c r="N161" s="519"/>
    </row>
    <row r="162" spans="1:14" s="302" customFormat="1" ht="111" hidden="1" customHeight="1" x14ac:dyDescent="0.25">
      <c r="A162" s="560"/>
      <c r="B162" s="509"/>
      <c r="C162" s="514"/>
      <c r="D162" s="502"/>
      <c r="E162" s="89" t="s">
        <v>138</v>
      </c>
      <c r="F162" s="85" t="s">
        <v>387</v>
      </c>
      <c r="G162" s="90" t="s">
        <v>140</v>
      </c>
      <c r="H162" s="102"/>
      <c r="I162" s="102"/>
      <c r="J162" s="92" t="e">
        <f t="shared" si="3"/>
        <v>#DIV/0!</v>
      </c>
      <c r="K162" s="513"/>
      <c r="L162" s="524"/>
      <c r="M162" s="541"/>
      <c r="N162" s="519"/>
    </row>
    <row r="163" spans="1:14" s="302" customFormat="1" ht="32.25" hidden="1" customHeight="1" thickBot="1" x14ac:dyDescent="0.3">
      <c r="A163" s="560"/>
      <c r="B163" s="510"/>
      <c r="C163" s="514"/>
      <c r="D163" s="503"/>
      <c r="E163" s="93" t="s">
        <v>144</v>
      </c>
      <c r="F163" s="81" t="s">
        <v>388</v>
      </c>
      <c r="G163" s="94" t="s">
        <v>266</v>
      </c>
      <c r="H163" s="95"/>
      <c r="I163" s="96"/>
      <c r="J163" s="97" t="e">
        <f t="shared" si="3"/>
        <v>#DIV/0!</v>
      </c>
      <c r="K163" s="97" t="e">
        <f>J163</f>
        <v>#DIV/0!</v>
      </c>
      <c r="L163" s="525"/>
      <c r="M163" s="541"/>
      <c r="N163" s="519"/>
    </row>
    <row r="164" spans="1:14" s="297" customFormat="1" ht="63.75" hidden="1" customHeight="1" thickBot="1" x14ac:dyDescent="0.3">
      <c r="A164" s="559"/>
      <c r="B164" s="508" t="str">
        <f>'[3]Свод по услугам'!B164:B167</f>
        <v>802112О.99.0.ББ11АЭ08001</v>
      </c>
      <c r="C164" s="514" t="str">
        <f>'[3]Свод по услугам'!C164:C167</f>
        <v>Реализация основных общеобразовательных программ среднего общего образования (не указано, дети-инвалиды, не указано)</v>
      </c>
      <c r="D164" s="501" t="s">
        <v>137</v>
      </c>
      <c r="E164" s="71" t="s">
        <v>138</v>
      </c>
      <c r="F164" s="71" t="s">
        <v>385</v>
      </c>
      <c r="G164" s="72" t="s">
        <v>140</v>
      </c>
      <c r="H164" s="73"/>
      <c r="I164" s="104"/>
      <c r="J164" s="75" t="e">
        <f t="shared" si="3"/>
        <v>#DIV/0!</v>
      </c>
      <c r="K164" s="543" t="e">
        <f>(J164+J165+J166)/3</f>
        <v>#DIV/0!</v>
      </c>
      <c r="L164" s="526" t="e">
        <f>(K164+K167)/2</f>
        <v>#DIV/0!</v>
      </c>
      <c r="M164" s="540"/>
      <c r="N164" s="519"/>
    </row>
    <row r="165" spans="1:14" s="297" customFormat="1" ht="63.75" hidden="1" customHeight="1" thickBot="1" x14ac:dyDescent="0.3">
      <c r="A165" s="559"/>
      <c r="B165" s="509"/>
      <c r="C165" s="514"/>
      <c r="D165" s="502"/>
      <c r="E165" s="76" t="s">
        <v>138</v>
      </c>
      <c r="F165" s="71" t="s">
        <v>386</v>
      </c>
      <c r="G165" s="77" t="s">
        <v>140</v>
      </c>
      <c r="H165" s="78"/>
      <c r="I165" s="75"/>
      <c r="J165" s="75" t="e">
        <f t="shared" si="3"/>
        <v>#DIV/0!</v>
      </c>
      <c r="K165" s="544"/>
      <c r="L165" s="527"/>
      <c r="M165" s="540"/>
      <c r="N165" s="519"/>
    </row>
    <row r="166" spans="1:14" s="297" customFormat="1" ht="95.25" hidden="1" customHeight="1" x14ac:dyDescent="0.25">
      <c r="A166" s="559"/>
      <c r="B166" s="509"/>
      <c r="C166" s="514"/>
      <c r="D166" s="502"/>
      <c r="E166" s="76" t="s">
        <v>138</v>
      </c>
      <c r="F166" s="71" t="s">
        <v>387</v>
      </c>
      <c r="G166" s="77" t="s">
        <v>140</v>
      </c>
      <c r="H166" s="78"/>
      <c r="I166" s="78"/>
      <c r="J166" s="75" t="e">
        <f t="shared" si="3"/>
        <v>#DIV/0!</v>
      </c>
      <c r="K166" s="545"/>
      <c r="L166" s="527"/>
      <c r="M166" s="540"/>
      <c r="N166" s="519"/>
    </row>
    <row r="167" spans="1:14" s="297" customFormat="1" ht="32.25" hidden="1" customHeight="1" thickBot="1" x14ac:dyDescent="0.3">
      <c r="A167" s="559"/>
      <c r="B167" s="510"/>
      <c r="C167" s="514"/>
      <c r="D167" s="503"/>
      <c r="E167" s="80" t="s">
        <v>144</v>
      </c>
      <c r="F167" s="81" t="s">
        <v>388</v>
      </c>
      <c r="G167" s="82" t="s">
        <v>266</v>
      </c>
      <c r="H167" s="105"/>
      <c r="I167" s="106"/>
      <c r="J167" s="75" t="e">
        <f t="shared" si="3"/>
        <v>#DIV/0!</v>
      </c>
      <c r="K167" s="83" t="e">
        <f>J167</f>
        <v>#DIV/0!</v>
      </c>
      <c r="L167" s="528"/>
      <c r="M167" s="540"/>
      <c r="N167" s="519"/>
    </row>
    <row r="168" spans="1:14" s="302" customFormat="1" ht="63.75" hidden="1" customHeight="1" thickBot="1" x14ac:dyDescent="0.3">
      <c r="A168" s="560"/>
      <c r="B168" s="508" t="str">
        <f>'[3]Свод по услугам'!B168:B171</f>
        <v>802112О.99.0.ББ11АЭ33001</v>
      </c>
      <c r="C168" s="514" t="str">
        <f>'[3]Свод по услугам'!C168:C171</f>
        <v>Реализация основных общеобразовательных программ среднего общего образования (не указано, дети-инвалиды, на дому)</v>
      </c>
      <c r="D168" s="501" t="s">
        <v>137</v>
      </c>
      <c r="E168" s="84" t="s">
        <v>138</v>
      </c>
      <c r="F168" s="85" t="s">
        <v>385</v>
      </c>
      <c r="G168" s="86" t="s">
        <v>140</v>
      </c>
      <c r="H168" s="101"/>
      <c r="I168" s="88"/>
      <c r="J168" s="88" t="e">
        <f>IF(H168/I168*100&gt;100,100,H168/I168*100)</f>
        <v>#DIV/0!</v>
      </c>
      <c r="K168" s="511" t="e">
        <f>(J168+J169+J170)/3</f>
        <v>#DIV/0!</v>
      </c>
      <c r="L168" s="521" t="e">
        <f>(K168+K171)/2</f>
        <v>#DIV/0!</v>
      </c>
      <c r="M168" s="541"/>
      <c r="N168" s="519"/>
    </row>
    <row r="169" spans="1:14" s="302" customFormat="1" ht="63.75" hidden="1" customHeight="1" thickBot="1" x14ac:dyDescent="0.3">
      <c r="A169" s="560"/>
      <c r="B169" s="509"/>
      <c r="C169" s="514"/>
      <c r="D169" s="502"/>
      <c r="E169" s="89" t="s">
        <v>138</v>
      </c>
      <c r="F169" s="85" t="s">
        <v>386</v>
      </c>
      <c r="G169" s="90" t="s">
        <v>140</v>
      </c>
      <c r="H169" s="102"/>
      <c r="I169" s="92"/>
      <c r="J169" s="92" t="e">
        <f>IF(I169/H169*100&gt;100,100,I169/H169*100)</f>
        <v>#DIV/0!</v>
      </c>
      <c r="K169" s="512"/>
      <c r="L169" s="524"/>
      <c r="M169" s="541"/>
      <c r="N169" s="519"/>
    </row>
    <row r="170" spans="1:14" s="302" customFormat="1" ht="111" hidden="1" customHeight="1" x14ac:dyDescent="0.25">
      <c r="A170" s="560"/>
      <c r="B170" s="509"/>
      <c r="C170" s="514"/>
      <c r="D170" s="502"/>
      <c r="E170" s="89" t="s">
        <v>138</v>
      </c>
      <c r="F170" s="85" t="s">
        <v>387</v>
      </c>
      <c r="G170" s="90" t="s">
        <v>140</v>
      </c>
      <c r="H170" s="102"/>
      <c r="I170" s="102"/>
      <c r="J170" s="92" t="e">
        <f>IF(I170/H170*100&gt;100,100,I170/H170*100)</f>
        <v>#DIV/0!</v>
      </c>
      <c r="K170" s="513"/>
      <c r="L170" s="524"/>
      <c r="M170" s="541"/>
      <c r="N170" s="519"/>
    </row>
    <row r="171" spans="1:14" s="302" customFormat="1" ht="32.25" hidden="1" customHeight="1" thickBot="1" x14ac:dyDescent="0.3">
      <c r="A171" s="560"/>
      <c r="B171" s="510"/>
      <c r="C171" s="514"/>
      <c r="D171" s="503"/>
      <c r="E171" s="93" t="s">
        <v>144</v>
      </c>
      <c r="F171" s="81" t="s">
        <v>388</v>
      </c>
      <c r="G171" s="94" t="s">
        <v>266</v>
      </c>
      <c r="H171" s="95"/>
      <c r="I171" s="96"/>
      <c r="J171" s="97" t="e">
        <f>IF(I171/H171*100&gt;100,100,I171/H171*100)</f>
        <v>#DIV/0!</v>
      </c>
      <c r="K171" s="97" t="e">
        <f>J171</f>
        <v>#DIV/0!</v>
      </c>
      <c r="L171" s="525"/>
      <c r="M171" s="541"/>
      <c r="N171" s="519"/>
    </row>
    <row r="172" spans="1:14" s="302" customFormat="1" ht="63.75" hidden="1" customHeight="1" thickBot="1" x14ac:dyDescent="0.3">
      <c r="A172" s="560"/>
      <c r="B172" s="508">
        <f>'[3]Свод по услугам'!B172:B175</f>
        <v>0</v>
      </c>
      <c r="C172" s="514" t="str">
        <f>'[3]Свод по услугам'!C172:C175</f>
        <v xml:space="preserve">Реализация основных общеобразовательных программ среднего общего образования </v>
      </c>
      <c r="D172" s="501" t="s">
        <v>137</v>
      </c>
      <c r="E172" s="84" t="s">
        <v>138</v>
      </c>
      <c r="F172" s="85" t="s">
        <v>385</v>
      </c>
      <c r="G172" s="86" t="s">
        <v>140</v>
      </c>
      <c r="H172" s="101"/>
      <c r="I172" s="88"/>
      <c r="J172" s="88" t="e">
        <f>IF(H172/I172*100&gt;100,100,H172/I172*100)</f>
        <v>#DIV/0!</v>
      </c>
      <c r="K172" s="511" t="e">
        <f>(J172+J173+J174)/3</f>
        <v>#DIV/0!</v>
      </c>
      <c r="L172" s="521" t="e">
        <f>(K172+K175)/2</f>
        <v>#DIV/0!</v>
      </c>
      <c r="M172" s="541"/>
      <c r="N172" s="519"/>
    </row>
    <row r="173" spans="1:14" s="302" customFormat="1" ht="63.75" hidden="1" customHeight="1" thickBot="1" x14ac:dyDescent="0.3">
      <c r="A173" s="560"/>
      <c r="B173" s="509"/>
      <c r="C173" s="514"/>
      <c r="D173" s="502"/>
      <c r="E173" s="89" t="s">
        <v>138</v>
      </c>
      <c r="F173" s="85" t="s">
        <v>386</v>
      </c>
      <c r="G173" s="90" t="s">
        <v>140</v>
      </c>
      <c r="H173" s="102"/>
      <c r="I173" s="92"/>
      <c r="J173" s="92" t="e">
        <f t="shared" ref="J173:J179" si="4">IF(I173/H173*100&gt;100,100,I173/H173*100)</f>
        <v>#DIV/0!</v>
      </c>
      <c r="K173" s="512"/>
      <c r="L173" s="524"/>
      <c r="M173" s="541"/>
      <c r="N173" s="519"/>
    </row>
    <row r="174" spans="1:14" s="302" customFormat="1" ht="111" hidden="1" customHeight="1" x14ac:dyDescent="0.25">
      <c r="A174" s="560"/>
      <c r="B174" s="509"/>
      <c r="C174" s="514"/>
      <c r="D174" s="502"/>
      <c r="E174" s="89" t="s">
        <v>138</v>
      </c>
      <c r="F174" s="85" t="s">
        <v>387</v>
      </c>
      <c r="G174" s="90" t="s">
        <v>140</v>
      </c>
      <c r="H174" s="102"/>
      <c r="I174" s="102"/>
      <c r="J174" s="92" t="e">
        <f t="shared" si="4"/>
        <v>#DIV/0!</v>
      </c>
      <c r="K174" s="513"/>
      <c r="L174" s="524"/>
      <c r="M174" s="541"/>
      <c r="N174" s="519"/>
    </row>
    <row r="175" spans="1:14" s="302" customFormat="1" ht="32.25" hidden="1" customHeight="1" thickBot="1" x14ac:dyDescent="0.3">
      <c r="A175" s="560"/>
      <c r="B175" s="510"/>
      <c r="C175" s="514"/>
      <c r="D175" s="503"/>
      <c r="E175" s="93" t="s">
        <v>144</v>
      </c>
      <c r="F175" s="81" t="s">
        <v>388</v>
      </c>
      <c r="G175" s="94" t="s">
        <v>266</v>
      </c>
      <c r="H175" s="95"/>
      <c r="I175" s="96"/>
      <c r="J175" s="97" t="e">
        <f t="shared" si="4"/>
        <v>#DIV/0!</v>
      </c>
      <c r="K175" s="97" t="e">
        <f>J175</f>
        <v>#DIV/0!</v>
      </c>
      <c r="L175" s="525"/>
      <c r="M175" s="541"/>
      <c r="N175" s="519"/>
    </row>
    <row r="176" spans="1:14" s="297" customFormat="1" ht="63.75" customHeight="1" thickBot="1" x14ac:dyDescent="0.3">
      <c r="A176" s="559"/>
      <c r="B176" s="508" t="str">
        <f>'[3]Свод по услугам'!B176:B179</f>
        <v>802112О.99.0.ББ11АЮ58001</v>
      </c>
      <c r="C176" s="423" t="str">
        <f>'[3]Свод по услугам'!C176:C179</f>
        <v>Реализация основных общеобразовательных программ среднего общего образования (не указано, не указано, не указано)</v>
      </c>
      <c r="D176" s="529" t="s">
        <v>137</v>
      </c>
      <c r="E176" s="71" t="s">
        <v>138</v>
      </c>
      <c r="F176" s="71" t="s">
        <v>385</v>
      </c>
      <c r="G176" s="72" t="s">
        <v>140</v>
      </c>
      <c r="H176" s="350">
        <v>100</v>
      </c>
      <c r="I176" s="293">
        <v>100</v>
      </c>
      <c r="J176" s="128">
        <f t="shared" si="4"/>
        <v>100</v>
      </c>
      <c r="K176" s="504">
        <f>(J176+J177+J178)/3</f>
        <v>100</v>
      </c>
      <c r="L176" s="515">
        <f>(K176+K179)/2</f>
        <v>99.338859285573307</v>
      </c>
      <c r="M176" s="540"/>
      <c r="N176" s="519"/>
    </row>
    <row r="177" spans="1:14" s="297" customFormat="1" ht="63.75" thickBot="1" x14ac:dyDescent="0.3">
      <c r="A177" s="559"/>
      <c r="B177" s="509"/>
      <c r="C177" s="423"/>
      <c r="D177" s="530"/>
      <c r="E177" s="76" t="s">
        <v>138</v>
      </c>
      <c r="F177" s="71" t="s">
        <v>386</v>
      </c>
      <c r="G177" s="77" t="s">
        <v>140</v>
      </c>
      <c r="H177" s="352">
        <v>100</v>
      </c>
      <c r="I177" s="128">
        <v>100</v>
      </c>
      <c r="J177" s="128">
        <f t="shared" si="4"/>
        <v>100</v>
      </c>
      <c r="K177" s="505"/>
      <c r="L177" s="516"/>
      <c r="M177" s="540"/>
      <c r="N177" s="519"/>
    </row>
    <row r="178" spans="1:14" s="297" customFormat="1" ht="63.75" thickBot="1" x14ac:dyDescent="0.3">
      <c r="A178" s="559"/>
      <c r="B178" s="509"/>
      <c r="C178" s="423"/>
      <c r="D178" s="530"/>
      <c r="E178" s="76" t="s">
        <v>138</v>
      </c>
      <c r="F178" s="71" t="s">
        <v>391</v>
      </c>
      <c r="G178" s="77" t="s">
        <v>140</v>
      </c>
      <c r="H178" s="352">
        <v>100</v>
      </c>
      <c r="I178" s="352">
        <v>100</v>
      </c>
      <c r="J178" s="128">
        <f t="shared" si="4"/>
        <v>100</v>
      </c>
      <c r="K178" s="506"/>
      <c r="L178" s="516"/>
      <c r="M178" s="540"/>
      <c r="N178" s="519"/>
    </row>
    <row r="179" spans="1:14" s="297" customFormat="1" ht="32.25" customHeight="1" thickBot="1" x14ac:dyDescent="0.3">
      <c r="A179" s="559"/>
      <c r="B179" s="510"/>
      <c r="C179" s="423"/>
      <c r="D179" s="531"/>
      <c r="E179" s="80" t="s">
        <v>144</v>
      </c>
      <c r="F179" s="81" t="s">
        <v>388</v>
      </c>
      <c r="G179" s="82" t="s">
        <v>266</v>
      </c>
      <c r="H179" s="355">
        <v>50.67</v>
      </c>
      <c r="I179" s="355">
        <v>50</v>
      </c>
      <c r="J179" s="128">
        <f t="shared" si="4"/>
        <v>98.677718571146627</v>
      </c>
      <c r="K179" s="284">
        <f>J179</f>
        <v>98.677718571146627</v>
      </c>
      <c r="L179" s="517"/>
      <c r="M179" s="540"/>
      <c r="N179" s="519"/>
    </row>
    <row r="180" spans="1:14" s="302" customFormat="1" ht="63.75" hidden="1" customHeight="1" thickBot="1" x14ac:dyDescent="0.3">
      <c r="A180" s="560"/>
      <c r="B180" s="508" t="str">
        <f>'[3]Свод по услугам'!B180:B183</f>
        <v>802112О.99.0.ББ11АЮ83001</v>
      </c>
      <c r="C180" s="514" t="str">
        <f>'[3]Свод по услугам'!C180:C183</f>
        <v>Реализация основных общеобразовательных программ среднего общего образования (не указано, не указано, на дому)</v>
      </c>
      <c r="D180" s="501" t="s">
        <v>137</v>
      </c>
      <c r="E180" s="84" t="s">
        <v>138</v>
      </c>
      <c r="F180" s="85" t="s">
        <v>385</v>
      </c>
      <c r="G180" s="86" t="s">
        <v>140</v>
      </c>
      <c r="H180" s="101"/>
      <c r="I180" s="88"/>
      <c r="J180" s="88" t="e">
        <f>IF(H180/I180*100&gt;100,100,H180/I180*100)</f>
        <v>#DIV/0!</v>
      </c>
      <c r="K180" s="511" t="e">
        <f>(J180+J181+J182)/3</f>
        <v>#DIV/0!</v>
      </c>
      <c r="L180" s="521" t="e">
        <f>(K180+K183)/2</f>
        <v>#DIV/0!</v>
      </c>
      <c r="M180" s="541"/>
      <c r="N180" s="519"/>
    </row>
    <row r="181" spans="1:14" s="302" customFormat="1" ht="63.75" hidden="1" customHeight="1" thickBot="1" x14ac:dyDescent="0.3">
      <c r="A181" s="560"/>
      <c r="B181" s="509"/>
      <c r="C181" s="514"/>
      <c r="D181" s="502"/>
      <c r="E181" s="89" t="s">
        <v>138</v>
      </c>
      <c r="F181" s="85" t="s">
        <v>386</v>
      </c>
      <c r="G181" s="90" t="s">
        <v>140</v>
      </c>
      <c r="H181" s="102"/>
      <c r="I181" s="92"/>
      <c r="J181" s="92" t="e">
        <f>IF(I181/H181*100&gt;100,100,I181/H181*100)</f>
        <v>#DIV/0!</v>
      </c>
      <c r="K181" s="512"/>
      <c r="L181" s="524"/>
      <c r="M181" s="541"/>
      <c r="N181" s="519"/>
    </row>
    <row r="182" spans="1:14" s="302" customFormat="1" ht="111" hidden="1" customHeight="1" x14ac:dyDescent="0.25">
      <c r="A182" s="560"/>
      <c r="B182" s="509"/>
      <c r="C182" s="514"/>
      <c r="D182" s="502"/>
      <c r="E182" s="89" t="s">
        <v>138</v>
      </c>
      <c r="F182" s="85" t="s">
        <v>387</v>
      </c>
      <c r="G182" s="90" t="s">
        <v>140</v>
      </c>
      <c r="H182" s="102"/>
      <c r="I182" s="102"/>
      <c r="J182" s="92" t="e">
        <f>IF(I182/H182*100&gt;100,100,I182/H182*100)</f>
        <v>#DIV/0!</v>
      </c>
      <c r="K182" s="513"/>
      <c r="L182" s="524"/>
      <c r="M182" s="541"/>
      <c r="N182" s="519"/>
    </row>
    <row r="183" spans="1:14" s="302" customFormat="1" ht="32.25" hidden="1" customHeight="1" thickBot="1" x14ac:dyDescent="0.3">
      <c r="A183" s="560"/>
      <c r="B183" s="510"/>
      <c r="C183" s="514"/>
      <c r="D183" s="503"/>
      <c r="E183" s="93" t="s">
        <v>144</v>
      </c>
      <c r="F183" s="81" t="s">
        <v>388</v>
      </c>
      <c r="G183" s="94" t="s">
        <v>266</v>
      </c>
      <c r="H183" s="95"/>
      <c r="I183" s="96"/>
      <c r="J183" s="97" t="e">
        <f>IF(I183/H183*100&gt;100,100,I183/H183*100)</f>
        <v>#DIV/0!</v>
      </c>
      <c r="K183" s="97" t="e">
        <f>J183</f>
        <v>#DIV/0!</v>
      </c>
      <c r="L183" s="525"/>
      <c r="M183" s="541"/>
      <c r="N183" s="519"/>
    </row>
    <row r="184" spans="1:14" s="302" customFormat="1" ht="63.75" hidden="1" customHeight="1" thickBot="1" x14ac:dyDescent="0.3">
      <c r="A184" s="560"/>
      <c r="B184" s="508" t="str">
        <f>'[3]Свод по услугам'!B184:B187</f>
        <v>802112О.99.0.ББ11АЯ08001</v>
      </c>
      <c r="C184" s="514" t="str">
        <f>'[3]Свод по услугам'!C184:C187</f>
        <v>Реализация основных общеобразовательных программ среднего общего образования (не указано, не указано, в медицинских учреждениях)</v>
      </c>
      <c r="D184" s="501" t="s">
        <v>137</v>
      </c>
      <c r="E184" s="84" t="s">
        <v>138</v>
      </c>
      <c r="F184" s="85" t="s">
        <v>385</v>
      </c>
      <c r="G184" s="86" t="s">
        <v>140</v>
      </c>
      <c r="H184" s="101"/>
      <c r="I184" s="88"/>
      <c r="J184" s="88" t="e">
        <f>IF(H184/I184*100&gt;100,100,H184/I184*100)</f>
        <v>#DIV/0!</v>
      </c>
      <c r="K184" s="511" t="e">
        <f>(J184+J185+J186)/3</f>
        <v>#DIV/0!</v>
      </c>
      <c r="L184" s="521" t="e">
        <f>(K184+K187)/2</f>
        <v>#DIV/0!</v>
      </c>
      <c r="M184" s="541"/>
      <c r="N184" s="519"/>
    </row>
    <row r="185" spans="1:14" s="302" customFormat="1" ht="63.75" hidden="1" customHeight="1" thickBot="1" x14ac:dyDescent="0.3">
      <c r="A185" s="560"/>
      <c r="B185" s="509"/>
      <c r="C185" s="514"/>
      <c r="D185" s="502"/>
      <c r="E185" s="89" t="s">
        <v>138</v>
      </c>
      <c r="F185" s="85" t="s">
        <v>386</v>
      </c>
      <c r="G185" s="90" t="s">
        <v>140</v>
      </c>
      <c r="H185" s="102"/>
      <c r="I185" s="92"/>
      <c r="J185" s="92" t="e">
        <f>IF(I185/H185*100&gt;100,100,I185/H185*100)</f>
        <v>#DIV/0!</v>
      </c>
      <c r="K185" s="512"/>
      <c r="L185" s="524"/>
      <c r="M185" s="541"/>
      <c r="N185" s="519"/>
    </row>
    <row r="186" spans="1:14" s="302" customFormat="1" ht="111" hidden="1" customHeight="1" x14ac:dyDescent="0.25">
      <c r="A186" s="560"/>
      <c r="B186" s="509"/>
      <c r="C186" s="514"/>
      <c r="D186" s="502"/>
      <c r="E186" s="89" t="s">
        <v>138</v>
      </c>
      <c r="F186" s="85" t="s">
        <v>387</v>
      </c>
      <c r="G186" s="90" t="s">
        <v>140</v>
      </c>
      <c r="H186" s="102"/>
      <c r="I186" s="102"/>
      <c r="J186" s="92" t="e">
        <f>IF(I186/H186*100&gt;100,100,I186/H186*100)</f>
        <v>#DIV/0!</v>
      </c>
      <c r="K186" s="513"/>
      <c r="L186" s="524"/>
      <c r="M186" s="541"/>
      <c r="N186" s="519"/>
    </row>
    <row r="187" spans="1:14" s="302" customFormat="1" ht="32.25" hidden="1" customHeight="1" thickBot="1" x14ac:dyDescent="0.3">
      <c r="A187" s="560"/>
      <c r="B187" s="510"/>
      <c r="C187" s="514"/>
      <c r="D187" s="503"/>
      <c r="E187" s="93" t="s">
        <v>144</v>
      </c>
      <c r="F187" s="81" t="s">
        <v>388</v>
      </c>
      <c r="G187" s="94" t="s">
        <v>266</v>
      </c>
      <c r="H187" s="95"/>
      <c r="I187" s="96"/>
      <c r="J187" s="97" t="e">
        <f>IF(I187/H187*100&gt;100,100,I187/H187*100)</f>
        <v>#DIV/0!</v>
      </c>
      <c r="K187" s="97" t="e">
        <f>J187</f>
        <v>#DIV/0!</v>
      </c>
      <c r="L187" s="525"/>
      <c r="M187" s="541"/>
      <c r="N187" s="519"/>
    </row>
    <row r="188" spans="1:14" s="302" customFormat="1" ht="63.75" hidden="1" customHeight="1" thickBot="1" x14ac:dyDescent="0.3">
      <c r="A188" s="560"/>
      <c r="B188" s="508">
        <f>'[3]Свод по услугам'!B188:B191</f>
        <v>0</v>
      </c>
      <c r="C188" s="514" t="str">
        <f>'[3]Свод по услугам'!C188:C191</f>
        <v xml:space="preserve">Реализация основных общеобразовательных программ среднего общего образования </v>
      </c>
      <c r="D188" s="501" t="s">
        <v>137</v>
      </c>
      <c r="E188" s="84" t="s">
        <v>138</v>
      </c>
      <c r="F188" s="85" t="s">
        <v>385</v>
      </c>
      <c r="G188" s="86" t="s">
        <v>140</v>
      </c>
      <c r="H188" s="101"/>
      <c r="I188" s="88"/>
      <c r="J188" s="88" t="e">
        <f>IF(H188/I188*100&gt;100,100,H188/I188*100)</f>
        <v>#DIV/0!</v>
      </c>
      <c r="K188" s="511" t="e">
        <f>(J188+J189+J190)/3</f>
        <v>#DIV/0!</v>
      </c>
      <c r="L188" s="521" t="e">
        <f>(K188+K191)/2</f>
        <v>#DIV/0!</v>
      </c>
      <c r="M188" s="541"/>
      <c r="N188" s="519"/>
    </row>
    <row r="189" spans="1:14" s="302" customFormat="1" ht="63.75" hidden="1" customHeight="1" thickBot="1" x14ac:dyDescent="0.3">
      <c r="A189" s="560"/>
      <c r="B189" s="509"/>
      <c r="C189" s="514"/>
      <c r="D189" s="502"/>
      <c r="E189" s="89" t="s">
        <v>138</v>
      </c>
      <c r="F189" s="85" t="s">
        <v>386</v>
      </c>
      <c r="G189" s="90" t="s">
        <v>140</v>
      </c>
      <c r="H189" s="102"/>
      <c r="I189" s="92"/>
      <c r="J189" s="92" t="e">
        <f t="shared" ref="J189:J208" si="5">IF(I189/H189*100&gt;100,100,I189/H189*100)</f>
        <v>#DIV/0!</v>
      </c>
      <c r="K189" s="512"/>
      <c r="L189" s="524"/>
      <c r="M189" s="541"/>
      <c r="N189" s="519"/>
    </row>
    <row r="190" spans="1:14" s="302" customFormat="1" ht="111" hidden="1" customHeight="1" x14ac:dyDescent="0.25">
      <c r="A190" s="560"/>
      <c r="B190" s="509"/>
      <c r="C190" s="514"/>
      <c r="D190" s="502"/>
      <c r="E190" s="89" t="s">
        <v>138</v>
      </c>
      <c r="F190" s="85" t="s">
        <v>387</v>
      </c>
      <c r="G190" s="90" t="s">
        <v>140</v>
      </c>
      <c r="H190" s="102"/>
      <c r="I190" s="102"/>
      <c r="J190" s="92" t="e">
        <f t="shared" si="5"/>
        <v>#DIV/0!</v>
      </c>
      <c r="K190" s="513"/>
      <c r="L190" s="524"/>
      <c r="M190" s="541"/>
      <c r="N190" s="519"/>
    </row>
    <row r="191" spans="1:14" s="302" customFormat="1" ht="32.25" hidden="1" customHeight="1" thickBot="1" x14ac:dyDescent="0.3">
      <c r="A191" s="560"/>
      <c r="B191" s="510"/>
      <c r="C191" s="514"/>
      <c r="D191" s="503"/>
      <c r="E191" s="93" t="s">
        <v>144</v>
      </c>
      <c r="F191" s="81" t="s">
        <v>388</v>
      </c>
      <c r="G191" s="94" t="s">
        <v>266</v>
      </c>
      <c r="H191" s="95"/>
      <c r="I191" s="96"/>
      <c r="J191" s="97" t="e">
        <f t="shared" si="5"/>
        <v>#DIV/0!</v>
      </c>
      <c r="K191" s="97" t="e">
        <f>J191</f>
        <v>#DIV/0!</v>
      </c>
      <c r="L191" s="525"/>
      <c r="M191" s="541"/>
      <c r="N191" s="519"/>
    </row>
    <row r="192" spans="1:14" s="297" customFormat="1" ht="79.5" hidden="1" customHeight="1" thickBot="1" x14ac:dyDescent="0.3">
      <c r="A192" s="559"/>
      <c r="B192" s="508">
        <f>'[3]Свод по услугам'!B192:B195</f>
        <v>0</v>
      </c>
      <c r="C192" s="514" t="str">
        <f>'[3]Свод по услугам'!C192:C195</f>
        <v xml:space="preserve">Реализация дополнительных общеобразовательных общеразвивающих </v>
      </c>
      <c r="D192" s="501" t="s">
        <v>137</v>
      </c>
      <c r="E192" s="107" t="s">
        <v>138</v>
      </c>
      <c r="F192" s="107" t="s">
        <v>392</v>
      </c>
      <c r="G192" s="108" t="s">
        <v>140</v>
      </c>
      <c r="H192" s="73"/>
      <c r="I192" s="73"/>
      <c r="J192" s="75" t="e">
        <f t="shared" si="5"/>
        <v>#DIV/0!</v>
      </c>
      <c r="K192" s="549" t="e">
        <f>(J192+J194)/2</f>
        <v>#DIV/0!</v>
      </c>
      <c r="L192" s="572" t="e">
        <f>(K192+K195)/2</f>
        <v>#DIV/0!</v>
      </c>
      <c r="M192" s="540"/>
      <c r="N192" s="519"/>
    </row>
    <row r="193" spans="1:14" s="297" customFormat="1" ht="79.5" hidden="1" customHeight="1" thickBot="1" x14ac:dyDescent="0.3">
      <c r="A193" s="559"/>
      <c r="B193" s="509"/>
      <c r="C193" s="514"/>
      <c r="D193" s="502"/>
      <c r="E193" s="110" t="s">
        <v>138</v>
      </c>
      <c r="F193" s="107" t="s">
        <v>393</v>
      </c>
      <c r="G193" s="111" t="s">
        <v>140</v>
      </c>
      <c r="H193" s="73"/>
      <c r="I193" s="73"/>
      <c r="J193" s="112" t="e">
        <f t="shared" si="5"/>
        <v>#DIV/0!</v>
      </c>
      <c r="K193" s="550"/>
      <c r="L193" s="573"/>
      <c r="M193" s="540"/>
      <c r="N193" s="519"/>
    </row>
    <row r="194" spans="1:14" s="297" customFormat="1" ht="63.75" hidden="1" customHeight="1" thickBot="1" x14ac:dyDescent="0.3">
      <c r="A194" s="559"/>
      <c r="B194" s="509"/>
      <c r="C194" s="514"/>
      <c r="D194" s="502"/>
      <c r="E194" s="110" t="s">
        <v>138</v>
      </c>
      <c r="F194" s="107" t="s">
        <v>211</v>
      </c>
      <c r="G194" s="111" t="s">
        <v>140</v>
      </c>
      <c r="H194" s="73"/>
      <c r="I194" s="73"/>
      <c r="J194" s="75" t="e">
        <f t="shared" si="5"/>
        <v>#DIV/0!</v>
      </c>
      <c r="K194" s="551"/>
      <c r="L194" s="573"/>
      <c r="M194" s="540"/>
      <c r="N194" s="519"/>
    </row>
    <row r="195" spans="1:14" s="297" customFormat="1" ht="32.25" hidden="1" customHeight="1" thickBot="1" x14ac:dyDescent="0.3">
      <c r="A195" s="559"/>
      <c r="B195" s="510"/>
      <c r="C195" s="514"/>
      <c r="D195" s="503"/>
      <c r="E195" s="113" t="s">
        <v>144</v>
      </c>
      <c r="F195" s="114" t="s">
        <v>394</v>
      </c>
      <c r="G195" s="115" t="s">
        <v>310</v>
      </c>
      <c r="H195" s="73"/>
      <c r="I195" s="73"/>
      <c r="J195" s="75" t="e">
        <f t="shared" si="5"/>
        <v>#DIV/0!</v>
      </c>
      <c r="K195" s="116" t="e">
        <f>J195</f>
        <v>#DIV/0!</v>
      </c>
      <c r="L195" s="574"/>
      <c r="M195" s="540"/>
      <c r="N195" s="519"/>
    </row>
    <row r="196" spans="1:14" s="297" customFormat="1" ht="79.5" customHeight="1" thickBot="1" x14ac:dyDescent="0.3">
      <c r="A196" s="559"/>
      <c r="B196" s="508" t="str">
        <f>'[3]Свод по услугам'!B196:B199</f>
        <v>804200О.99.0.ББ52АЕ52000</v>
      </c>
      <c r="C196" s="423" t="str">
        <f>'[3]Свод по услугам'!C196:C199</f>
        <v>Реализация дополнительных общеобразовательных общеразвивающих (физкультурно-спортивной)</v>
      </c>
      <c r="D196" s="529" t="s">
        <v>137</v>
      </c>
      <c r="E196" s="107" t="s">
        <v>138</v>
      </c>
      <c r="F196" s="107" t="s">
        <v>392</v>
      </c>
      <c r="G196" s="108" t="s">
        <v>140</v>
      </c>
      <c r="H196" s="350">
        <v>35.700000000000003</v>
      </c>
      <c r="I196" s="350">
        <v>35.700000000000003</v>
      </c>
      <c r="J196" s="128">
        <f t="shared" si="5"/>
        <v>100</v>
      </c>
      <c r="K196" s="552">
        <f>(J196+J198+J197)/3</f>
        <v>100</v>
      </c>
      <c r="L196" s="565">
        <f>(K196+K199)/2</f>
        <v>100</v>
      </c>
      <c r="M196" s="540"/>
      <c r="N196" s="519"/>
    </row>
    <row r="197" spans="1:14" s="297" customFormat="1" ht="79.5" thickBot="1" x14ac:dyDescent="0.3">
      <c r="A197" s="559"/>
      <c r="B197" s="509"/>
      <c r="C197" s="423"/>
      <c r="D197" s="530"/>
      <c r="E197" s="110" t="s">
        <v>138</v>
      </c>
      <c r="F197" s="107" t="s">
        <v>393</v>
      </c>
      <c r="G197" s="111" t="s">
        <v>140</v>
      </c>
      <c r="H197" s="350">
        <v>56</v>
      </c>
      <c r="I197" s="350">
        <v>56</v>
      </c>
      <c r="J197" s="112">
        <f t="shared" si="5"/>
        <v>100</v>
      </c>
      <c r="K197" s="553"/>
      <c r="L197" s="566"/>
      <c r="M197" s="540"/>
      <c r="N197" s="519"/>
    </row>
    <row r="198" spans="1:14" s="297" customFormat="1" ht="63.75" thickBot="1" x14ac:dyDescent="0.3">
      <c r="A198" s="559"/>
      <c r="B198" s="509"/>
      <c r="C198" s="423"/>
      <c r="D198" s="530"/>
      <c r="E198" s="110" t="s">
        <v>138</v>
      </c>
      <c r="F198" s="107" t="s">
        <v>211</v>
      </c>
      <c r="G198" s="111" t="s">
        <v>140</v>
      </c>
      <c r="H198" s="350">
        <v>100</v>
      </c>
      <c r="I198" s="350">
        <v>100</v>
      </c>
      <c r="J198" s="128">
        <f t="shared" si="5"/>
        <v>100</v>
      </c>
      <c r="K198" s="554"/>
      <c r="L198" s="566"/>
      <c r="M198" s="540"/>
      <c r="N198" s="519"/>
    </row>
    <row r="199" spans="1:14" s="297" customFormat="1" ht="32.25" thickBot="1" x14ac:dyDescent="0.3">
      <c r="A199" s="559"/>
      <c r="B199" s="510"/>
      <c r="C199" s="423"/>
      <c r="D199" s="531"/>
      <c r="E199" s="113" t="s">
        <v>144</v>
      </c>
      <c r="F199" s="114" t="s">
        <v>394</v>
      </c>
      <c r="G199" s="115" t="s">
        <v>310</v>
      </c>
      <c r="H199" s="350">
        <v>27816</v>
      </c>
      <c r="I199" s="350">
        <v>27816</v>
      </c>
      <c r="J199" s="128">
        <f t="shared" si="5"/>
        <v>100</v>
      </c>
      <c r="K199" s="285">
        <f>J199</f>
        <v>100</v>
      </c>
      <c r="L199" s="567"/>
      <c r="M199" s="540"/>
      <c r="N199" s="519"/>
    </row>
    <row r="200" spans="1:14" s="302" customFormat="1" ht="79.5" hidden="1" customHeight="1" thickBot="1" x14ac:dyDescent="0.3">
      <c r="A200" s="560"/>
      <c r="B200" s="508" t="str">
        <f>'[3]Свод по услугам'!B200:B203</f>
        <v>804200О.99.0.ББ52АЖ00000</v>
      </c>
      <c r="C200" s="514" t="str">
        <f>'[3]Свод по услугам'!C200:C203</f>
        <v>Реализация дополнительных общеобразовательных общеразвивающих (туристко-краеведческой)</v>
      </c>
      <c r="D200" s="507" t="s">
        <v>137</v>
      </c>
      <c r="E200" s="118" t="s">
        <v>138</v>
      </c>
      <c r="F200" s="119" t="s">
        <v>392</v>
      </c>
      <c r="G200" s="120" t="s">
        <v>140</v>
      </c>
      <c r="H200" s="87"/>
      <c r="I200" s="87"/>
      <c r="J200" s="75" t="e">
        <f t="shared" si="5"/>
        <v>#DIV/0!</v>
      </c>
      <c r="K200" s="562" t="e">
        <f>(J200+J201+J202)/3</f>
        <v>#DIV/0!</v>
      </c>
      <c r="L200" s="546" t="e">
        <f>(K200+K203)/2</f>
        <v>#DIV/0!</v>
      </c>
      <c r="M200" s="541"/>
      <c r="N200" s="519"/>
    </row>
    <row r="201" spans="1:14" s="302" customFormat="1" ht="79.5" hidden="1" customHeight="1" thickBot="1" x14ac:dyDescent="0.3">
      <c r="A201" s="560"/>
      <c r="B201" s="509"/>
      <c r="C201" s="514"/>
      <c r="D201" s="502"/>
      <c r="E201" s="122" t="s">
        <v>138</v>
      </c>
      <c r="F201" s="119" t="s">
        <v>393</v>
      </c>
      <c r="G201" s="123" t="s">
        <v>140</v>
      </c>
      <c r="H201" s="87"/>
      <c r="I201" s="87"/>
      <c r="J201" s="112" t="e">
        <f t="shared" si="5"/>
        <v>#DIV/0!</v>
      </c>
      <c r="K201" s="563"/>
      <c r="L201" s="547"/>
      <c r="M201" s="541"/>
      <c r="N201" s="519"/>
    </row>
    <row r="202" spans="1:14" s="302" customFormat="1" ht="63.75" hidden="1" customHeight="1" thickBot="1" x14ac:dyDescent="0.3">
      <c r="A202" s="560"/>
      <c r="B202" s="509"/>
      <c r="C202" s="514"/>
      <c r="D202" s="502"/>
      <c r="E202" s="122" t="s">
        <v>138</v>
      </c>
      <c r="F202" s="119" t="s">
        <v>211</v>
      </c>
      <c r="G202" s="123" t="s">
        <v>140</v>
      </c>
      <c r="H202" s="87"/>
      <c r="I202" s="87"/>
      <c r="J202" s="75" t="e">
        <f t="shared" si="5"/>
        <v>#DIV/0!</v>
      </c>
      <c r="K202" s="564"/>
      <c r="L202" s="547"/>
      <c r="M202" s="541"/>
      <c r="N202" s="519"/>
    </row>
    <row r="203" spans="1:14" s="302" customFormat="1" ht="32.25" hidden="1" customHeight="1" thickBot="1" x14ac:dyDescent="0.3">
      <c r="A203" s="560"/>
      <c r="B203" s="510"/>
      <c r="C203" s="514"/>
      <c r="D203" s="503"/>
      <c r="E203" s="124" t="s">
        <v>144</v>
      </c>
      <c r="F203" s="114" t="s">
        <v>394</v>
      </c>
      <c r="G203" s="125" t="s">
        <v>310</v>
      </c>
      <c r="H203" s="87"/>
      <c r="I203" s="87"/>
      <c r="J203" s="75" t="e">
        <f t="shared" si="5"/>
        <v>#DIV/0!</v>
      </c>
      <c r="K203" s="126" t="e">
        <f>J203</f>
        <v>#DIV/0!</v>
      </c>
      <c r="L203" s="548"/>
      <c r="M203" s="541"/>
      <c r="N203" s="519"/>
    </row>
    <row r="204" spans="1:14" s="302" customFormat="1" ht="79.5" hidden="1" customHeight="1" thickBot="1" x14ac:dyDescent="0.3">
      <c r="A204" s="560"/>
      <c r="B204" s="508" t="str">
        <f>'[3]Свод по услугам'!B204:B207</f>
        <v>804200О.99.0.ББ52АЕ28000</v>
      </c>
      <c r="C204" s="514" t="str">
        <f>'[3]Свод по услугам'!C204:C207</f>
        <v>Реализация дополнительных общеобразовательных общеразвивающих (естественнонаучной)</v>
      </c>
      <c r="D204" s="501" t="s">
        <v>137</v>
      </c>
      <c r="E204" s="118" t="s">
        <v>138</v>
      </c>
      <c r="F204" s="119" t="s">
        <v>392</v>
      </c>
      <c r="G204" s="120" t="s">
        <v>140</v>
      </c>
      <c r="H204" s="87"/>
      <c r="I204" s="87"/>
      <c r="J204" s="75" t="e">
        <f t="shared" si="5"/>
        <v>#DIV/0!</v>
      </c>
      <c r="K204" s="562" t="e">
        <f>(J204+J205+J206)/3</f>
        <v>#DIV/0!</v>
      </c>
      <c r="L204" s="546" t="e">
        <f>(K204+K207)/2</f>
        <v>#DIV/0!</v>
      </c>
      <c r="M204" s="541"/>
      <c r="N204" s="519"/>
    </row>
    <row r="205" spans="1:14" s="302" customFormat="1" ht="79.5" hidden="1" customHeight="1" thickBot="1" x14ac:dyDescent="0.3">
      <c r="A205" s="560"/>
      <c r="B205" s="509"/>
      <c r="C205" s="514"/>
      <c r="D205" s="502"/>
      <c r="E205" s="122" t="s">
        <v>138</v>
      </c>
      <c r="F205" s="119" t="s">
        <v>393</v>
      </c>
      <c r="G205" s="123" t="s">
        <v>140</v>
      </c>
      <c r="H205" s="87"/>
      <c r="I205" s="87"/>
      <c r="J205" s="112" t="e">
        <f t="shared" si="5"/>
        <v>#DIV/0!</v>
      </c>
      <c r="K205" s="563"/>
      <c r="L205" s="547"/>
      <c r="M205" s="541"/>
      <c r="N205" s="519"/>
    </row>
    <row r="206" spans="1:14" s="302" customFormat="1" ht="63.75" hidden="1" customHeight="1" thickBot="1" x14ac:dyDescent="0.3">
      <c r="A206" s="560"/>
      <c r="B206" s="509"/>
      <c r="C206" s="514"/>
      <c r="D206" s="502"/>
      <c r="E206" s="122" t="s">
        <v>138</v>
      </c>
      <c r="F206" s="119" t="s">
        <v>211</v>
      </c>
      <c r="G206" s="123" t="s">
        <v>140</v>
      </c>
      <c r="H206" s="87"/>
      <c r="I206" s="87"/>
      <c r="J206" s="75" t="e">
        <f t="shared" si="5"/>
        <v>#DIV/0!</v>
      </c>
      <c r="K206" s="564"/>
      <c r="L206" s="547"/>
      <c r="M206" s="541"/>
      <c r="N206" s="519"/>
    </row>
    <row r="207" spans="1:14" s="302" customFormat="1" ht="32.25" hidden="1" customHeight="1" thickBot="1" x14ac:dyDescent="0.3">
      <c r="A207" s="560"/>
      <c r="B207" s="510"/>
      <c r="C207" s="514"/>
      <c r="D207" s="503"/>
      <c r="E207" s="124" t="s">
        <v>144</v>
      </c>
      <c r="F207" s="114" t="s">
        <v>394</v>
      </c>
      <c r="G207" s="125" t="s">
        <v>310</v>
      </c>
      <c r="H207" s="87"/>
      <c r="I207" s="87"/>
      <c r="J207" s="75" t="e">
        <f t="shared" si="5"/>
        <v>#DIV/0!</v>
      </c>
      <c r="K207" s="126" t="e">
        <f>J207</f>
        <v>#DIV/0!</v>
      </c>
      <c r="L207" s="548"/>
      <c r="M207" s="541"/>
      <c r="N207" s="519"/>
    </row>
    <row r="208" spans="1:14" s="297" customFormat="1" ht="79.5" customHeight="1" thickBot="1" x14ac:dyDescent="0.3">
      <c r="A208" s="559"/>
      <c r="B208" s="508" t="str">
        <f>'[3]Свод по услугам'!B208:B211</f>
        <v>804200О.99.0.ББ52АЕ04000</v>
      </c>
      <c r="C208" s="423" t="str">
        <f>'[3]Свод по услугам'!C208:C211</f>
        <v>Реализация дополнительных общеобразовательных общеразвивающих (технической)</v>
      </c>
      <c r="D208" s="529" t="s">
        <v>137</v>
      </c>
      <c r="E208" s="107" t="s">
        <v>138</v>
      </c>
      <c r="F208" s="107" t="s">
        <v>392</v>
      </c>
      <c r="G208" s="108" t="s">
        <v>140</v>
      </c>
      <c r="H208" s="350">
        <v>14.2</v>
      </c>
      <c r="I208" s="350">
        <v>14.2</v>
      </c>
      <c r="J208" s="128">
        <f t="shared" si="5"/>
        <v>100</v>
      </c>
      <c r="K208" s="552">
        <f>(J208+J210)/2</f>
        <v>100</v>
      </c>
      <c r="L208" s="565">
        <f>(K208+K211)/2</f>
        <v>100</v>
      </c>
      <c r="M208" s="540"/>
      <c r="N208" s="519"/>
    </row>
    <row r="209" spans="1:14" s="297" customFormat="1" ht="79.5" customHeight="1" thickBot="1" x14ac:dyDescent="0.3">
      <c r="A209" s="559"/>
      <c r="B209" s="509"/>
      <c r="C209" s="423"/>
      <c r="D209" s="530"/>
      <c r="E209" s="110" t="s">
        <v>138</v>
      </c>
      <c r="F209" s="107" t="s">
        <v>393</v>
      </c>
      <c r="G209" s="111" t="s">
        <v>140</v>
      </c>
      <c r="H209" s="350"/>
      <c r="I209" s="350"/>
      <c r="J209" s="128"/>
      <c r="K209" s="553"/>
      <c r="L209" s="566"/>
      <c r="M209" s="540"/>
      <c r="N209" s="519"/>
    </row>
    <row r="210" spans="1:14" s="297" customFormat="1" ht="63.75" thickBot="1" x14ac:dyDescent="0.3">
      <c r="A210" s="559"/>
      <c r="B210" s="509"/>
      <c r="C210" s="423"/>
      <c r="D210" s="530"/>
      <c r="E210" s="110" t="s">
        <v>138</v>
      </c>
      <c r="F210" s="107" t="s">
        <v>211</v>
      </c>
      <c r="G210" s="111" t="s">
        <v>140</v>
      </c>
      <c r="H210" s="350">
        <v>100</v>
      </c>
      <c r="I210" s="350">
        <v>100</v>
      </c>
      <c r="J210" s="128">
        <f>IF(I210/H210*100&gt;100,100,I210/H210*100)</f>
        <v>100</v>
      </c>
      <c r="K210" s="554"/>
      <c r="L210" s="566"/>
      <c r="M210" s="540"/>
      <c r="N210" s="519"/>
    </row>
    <row r="211" spans="1:14" s="297" customFormat="1" ht="32.25" thickBot="1" x14ac:dyDescent="0.3">
      <c r="A211" s="559"/>
      <c r="B211" s="510"/>
      <c r="C211" s="423"/>
      <c r="D211" s="531"/>
      <c r="E211" s="113" t="s">
        <v>144</v>
      </c>
      <c r="F211" s="114" t="s">
        <v>394</v>
      </c>
      <c r="G211" s="115" t="s">
        <v>310</v>
      </c>
      <c r="H211" s="350">
        <v>6504</v>
      </c>
      <c r="I211" s="350">
        <v>6504</v>
      </c>
      <c r="J211" s="128">
        <f>IF(I211/H211*100&gt;100,100,I211/H211*100)</f>
        <v>100</v>
      </c>
      <c r="K211" s="285">
        <f>J211</f>
        <v>100</v>
      </c>
      <c r="L211" s="567"/>
      <c r="M211" s="540"/>
      <c r="N211" s="519"/>
    </row>
    <row r="212" spans="1:14" s="308" customFormat="1" ht="79.5" customHeight="1" thickBot="1" x14ac:dyDescent="0.3">
      <c r="A212" s="560"/>
      <c r="B212" s="508" t="str">
        <f>'[3]Свод по услугам'!B212:B215</f>
        <v>804200О.99.0.ББ52АЖ24000</v>
      </c>
      <c r="C212" s="423" t="str">
        <f>'[3]Свод по услугам'!C212:C215</f>
        <v>Реализация дополнительных общеобразовательных общеразвивающих (социально-педагогической)</v>
      </c>
      <c r="D212" s="529" t="s">
        <v>137</v>
      </c>
      <c r="E212" s="118" t="s">
        <v>138</v>
      </c>
      <c r="F212" s="119" t="s">
        <v>392</v>
      </c>
      <c r="G212" s="120" t="s">
        <v>140</v>
      </c>
      <c r="H212" s="356">
        <v>2.6</v>
      </c>
      <c r="I212" s="356">
        <v>2.6</v>
      </c>
      <c r="J212" s="128">
        <f>IF(I212/H212*100&gt;100,100,I212/H212*100)</f>
        <v>100</v>
      </c>
      <c r="K212" s="552">
        <f>(J212+J214)/2</f>
        <v>100</v>
      </c>
      <c r="L212" s="546">
        <f>(K212+K215)/2</f>
        <v>100</v>
      </c>
      <c r="M212" s="541"/>
      <c r="N212" s="519"/>
    </row>
    <row r="213" spans="1:14" s="308" customFormat="1" ht="79.5" customHeight="1" thickBot="1" x14ac:dyDescent="0.3">
      <c r="A213" s="560"/>
      <c r="B213" s="509"/>
      <c r="C213" s="423"/>
      <c r="D213" s="530"/>
      <c r="E213" s="122" t="s">
        <v>138</v>
      </c>
      <c r="F213" s="119" t="s">
        <v>393</v>
      </c>
      <c r="G213" s="123" t="s">
        <v>140</v>
      </c>
      <c r="H213" s="356"/>
      <c r="I213" s="356"/>
      <c r="J213" s="128"/>
      <c r="K213" s="568"/>
      <c r="L213" s="570"/>
      <c r="M213" s="541"/>
      <c r="N213" s="519"/>
    </row>
    <row r="214" spans="1:14" s="308" customFormat="1" ht="63.75" customHeight="1" thickBot="1" x14ac:dyDescent="0.3">
      <c r="A214" s="560"/>
      <c r="B214" s="509"/>
      <c r="C214" s="423"/>
      <c r="D214" s="530"/>
      <c r="E214" s="122" t="s">
        <v>138</v>
      </c>
      <c r="F214" s="119" t="s">
        <v>211</v>
      </c>
      <c r="G214" s="123" t="s">
        <v>140</v>
      </c>
      <c r="H214" s="356">
        <v>100</v>
      </c>
      <c r="I214" s="356">
        <v>100</v>
      </c>
      <c r="J214" s="128">
        <f>IF(I214/H214*100&gt;100,100,I214/H214*100)</f>
        <v>100</v>
      </c>
      <c r="K214" s="569"/>
      <c r="L214" s="570"/>
      <c r="M214" s="541"/>
      <c r="N214" s="519"/>
    </row>
    <row r="215" spans="1:14" s="308" customFormat="1" ht="32.25" customHeight="1" thickBot="1" x14ac:dyDescent="0.3">
      <c r="A215" s="560"/>
      <c r="B215" s="510"/>
      <c r="C215" s="423"/>
      <c r="D215" s="531"/>
      <c r="E215" s="124" t="s">
        <v>144</v>
      </c>
      <c r="F215" s="114" t="s">
        <v>394</v>
      </c>
      <c r="G215" s="125" t="s">
        <v>310</v>
      </c>
      <c r="H215" s="356">
        <v>960</v>
      </c>
      <c r="I215" s="356">
        <v>960</v>
      </c>
      <c r="J215" s="128">
        <f>IF(I215/H215*100&gt;100,100,I215/H215*100)</f>
        <v>100</v>
      </c>
      <c r="K215" s="126">
        <f>J215</f>
        <v>100</v>
      </c>
      <c r="L215" s="571"/>
      <c r="M215" s="541"/>
      <c r="N215" s="519"/>
    </row>
    <row r="216" spans="1:14" s="297" customFormat="1" ht="79.5" customHeight="1" thickBot="1" x14ac:dyDescent="0.3">
      <c r="A216" s="559"/>
      <c r="B216" s="508" t="str">
        <f>'[3]Свод по услугам'!B216:B219</f>
        <v>804200О.99.0.ББ52АЕ76000</v>
      </c>
      <c r="C216" s="423" t="str">
        <f>'[3]Свод по услугам'!C216:C219</f>
        <v>Реализация дополнительных общеобразовательных общеразвивающих (художественной)</v>
      </c>
      <c r="D216" s="529" t="s">
        <v>137</v>
      </c>
      <c r="E216" s="107" t="s">
        <v>138</v>
      </c>
      <c r="F216" s="107" t="s">
        <v>392</v>
      </c>
      <c r="G216" s="108" t="s">
        <v>140</v>
      </c>
      <c r="H216" s="350">
        <v>20.100000000000001</v>
      </c>
      <c r="I216" s="350">
        <v>20.100000000000001</v>
      </c>
      <c r="J216" s="128">
        <f>IF(I216/H216*100&gt;100,100,I216/H216*100)</f>
        <v>100</v>
      </c>
      <c r="K216" s="552">
        <f>(J216+J218)/2</f>
        <v>100</v>
      </c>
      <c r="L216" s="565">
        <f>(K216+K219)/2</f>
        <v>100</v>
      </c>
      <c r="M216" s="540"/>
      <c r="N216" s="519"/>
    </row>
    <row r="217" spans="1:14" s="297" customFormat="1" ht="79.5" customHeight="1" thickBot="1" x14ac:dyDescent="0.3">
      <c r="A217" s="559"/>
      <c r="B217" s="509"/>
      <c r="C217" s="423"/>
      <c r="D217" s="530"/>
      <c r="E217" s="110" t="s">
        <v>138</v>
      </c>
      <c r="F217" s="107" t="s">
        <v>393</v>
      </c>
      <c r="G217" s="111" t="s">
        <v>140</v>
      </c>
      <c r="H217" s="350"/>
      <c r="I217" s="350"/>
      <c r="J217" s="128"/>
      <c r="K217" s="553"/>
      <c r="L217" s="566"/>
      <c r="M217" s="540"/>
      <c r="N217" s="519"/>
    </row>
    <row r="218" spans="1:14" s="297" customFormat="1" ht="63" x14ac:dyDescent="0.25">
      <c r="A218" s="559"/>
      <c r="B218" s="509"/>
      <c r="C218" s="423"/>
      <c r="D218" s="530"/>
      <c r="E218" s="110" t="s">
        <v>138</v>
      </c>
      <c r="F218" s="107" t="s">
        <v>211</v>
      </c>
      <c r="G218" s="111" t="s">
        <v>140</v>
      </c>
      <c r="H218" s="350">
        <v>100</v>
      </c>
      <c r="I218" s="350">
        <v>100</v>
      </c>
      <c r="J218" s="128">
        <f>IF(I218/H218*100&gt;100,100,I218/H218*100)</f>
        <v>100</v>
      </c>
      <c r="K218" s="554"/>
      <c r="L218" s="566"/>
      <c r="M218" s="540"/>
      <c r="N218" s="519"/>
    </row>
    <row r="219" spans="1:14" s="297" customFormat="1" ht="32.25" thickBot="1" x14ac:dyDescent="0.3">
      <c r="A219" s="559"/>
      <c r="B219" s="510"/>
      <c r="C219" s="423"/>
      <c r="D219" s="531"/>
      <c r="E219" s="113" t="s">
        <v>144</v>
      </c>
      <c r="F219" s="114" t="s">
        <v>394</v>
      </c>
      <c r="G219" s="115" t="s">
        <v>310</v>
      </c>
      <c r="H219" s="350">
        <v>15104</v>
      </c>
      <c r="I219" s="350">
        <v>15104</v>
      </c>
      <c r="J219" s="128">
        <f>IF(I219/H219*100&gt;100,100,I219/H219*100)</f>
        <v>100</v>
      </c>
      <c r="K219" s="285">
        <f>J219</f>
        <v>100</v>
      </c>
      <c r="L219" s="567"/>
      <c r="M219" s="540"/>
      <c r="N219" s="519"/>
    </row>
    <row r="220" spans="1:14" s="297" customFormat="1" ht="79.5" customHeight="1" thickBot="1" x14ac:dyDescent="0.3">
      <c r="A220" s="559"/>
      <c r="B220" s="508" t="str">
        <f>'[3]Свод по услугам'!B220:B223</f>
        <v>804200О.99.0.ББ52АЖ48000</v>
      </c>
      <c r="C220" s="423" t="str">
        <f>'[3]Свод по услугам'!C220:C223</f>
        <v>Реализация дополнительных общеобразовательных общеразвивающих (не указано (культурологической))</v>
      </c>
      <c r="D220" s="529" t="s">
        <v>137</v>
      </c>
      <c r="E220" s="107" t="s">
        <v>138</v>
      </c>
      <c r="F220" s="107" t="s">
        <v>392</v>
      </c>
      <c r="G220" s="108" t="s">
        <v>140</v>
      </c>
      <c r="H220" s="350">
        <v>2.6</v>
      </c>
      <c r="I220" s="350">
        <v>2.6</v>
      </c>
      <c r="J220" s="128">
        <f>IF(I220/H220*100&gt;100,100,I220/H220*100)</f>
        <v>100</v>
      </c>
      <c r="K220" s="552">
        <f>(J220+J222)/2</f>
        <v>100</v>
      </c>
      <c r="L220" s="565">
        <f>(K220+K223)/2</f>
        <v>100</v>
      </c>
      <c r="M220" s="540"/>
      <c r="N220" s="519"/>
    </row>
    <row r="221" spans="1:14" s="297" customFormat="1" ht="79.5" customHeight="1" thickBot="1" x14ac:dyDescent="0.3">
      <c r="A221" s="559"/>
      <c r="B221" s="509"/>
      <c r="C221" s="423"/>
      <c r="D221" s="530"/>
      <c r="E221" s="110" t="s">
        <v>138</v>
      </c>
      <c r="F221" s="107" t="s">
        <v>393</v>
      </c>
      <c r="G221" s="111" t="s">
        <v>140</v>
      </c>
      <c r="H221" s="350"/>
      <c r="I221" s="350"/>
      <c r="J221" s="128"/>
      <c r="K221" s="553"/>
      <c r="L221" s="566"/>
      <c r="M221" s="540"/>
      <c r="N221" s="519"/>
    </row>
    <row r="222" spans="1:14" s="297" customFormat="1" ht="63" x14ac:dyDescent="0.25">
      <c r="A222" s="559"/>
      <c r="B222" s="509"/>
      <c r="C222" s="423"/>
      <c r="D222" s="530"/>
      <c r="E222" s="110" t="s">
        <v>138</v>
      </c>
      <c r="F222" s="107" t="s">
        <v>211</v>
      </c>
      <c r="G222" s="111" t="s">
        <v>140</v>
      </c>
      <c r="H222" s="350">
        <v>100</v>
      </c>
      <c r="I222" s="350">
        <v>100</v>
      </c>
      <c r="J222" s="128">
        <f t="shared" ref="J222:J227" si="6">IF(I222/H222*100&gt;100,100,I222/H222*100)</f>
        <v>100</v>
      </c>
      <c r="K222" s="554"/>
      <c r="L222" s="566"/>
      <c r="M222" s="540"/>
      <c r="N222" s="519"/>
    </row>
    <row r="223" spans="1:14" s="297" customFormat="1" ht="32.25" thickBot="1" x14ac:dyDescent="0.3">
      <c r="A223" s="561"/>
      <c r="B223" s="510"/>
      <c r="C223" s="423"/>
      <c r="D223" s="531"/>
      <c r="E223" s="113" t="s">
        <v>144</v>
      </c>
      <c r="F223" s="114" t="s">
        <v>394</v>
      </c>
      <c r="G223" s="115" t="s">
        <v>310</v>
      </c>
      <c r="H223" s="350">
        <v>1080</v>
      </c>
      <c r="I223" s="350">
        <v>1080</v>
      </c>
      <c r="J223" s="128">
        <f t="shared" si="6"/>
        <v>100</v>
      </c>
      <c r="K223" s="285">
        <f>J223</f>
        <v>100</v>
      </c>
      <c r="L223" s="567"/>
      <c r="M223" s="540"/>
      <c r="N223" s="520"/>
    </row>
    <row r="224" spans="1:14" s="302" customFormat="1" ht="79.5" hidden="1" customHeight="1" thickBot="1" x14ac:dyDescent="0.3">
      <c r="A224" s="555"/>
      <c r="B224" s="508" t="str">
        <f>'[3]Свод по услугам'!B224:B227</f>
        <v>804200О.99.0.ББ52АЖ48000</v>
      </c>
      <c r="C224" s="514" t="str">
        <f>'[3]Свод по услугам'!C224:C227</f>
        <v>Реализация дополнительных общеобразовательных общеразвивающих (не указано (военно - патриотической))</v>
      </c>
      <c r="D224" s="507" t="s">
        <v>137</v>
      </c>
      <c r="E224" s="118" t="s">
        <v>138</v>
      </c>
      <c r="F224" s="119" t="s">
        <v>392</v>
      </c>
      <c r="G224" s="120" t="s">
        <v>140</v>
      </c>
      <c r="H224" s="87"/>
      <c r="I224" s="87"/>
      <c r="J224" s="75" t="e">
        <f t="shared" si="6"/>
        <v>#DIV/0!</v>
      </c>
      <c r="K224" s="562" t="e">
        <f>(J224+J225+J226)/3</f>
        <v>#DIV/0!</v>
      </c>
      <c r="L224" s="546" t="e">
        <f>(K224+K227)/2</f>
        <v>#DIV/0!</v>
      </c>
      <c r="M224" s="541"/>
      <c r="N224" s="121"/>
    </row>
    <row r="225" spans="1:14" s="302" customFormat="1" ht="78.75" hidden="1" customHeight="1" thickBot="1" x14ac:dyDescent="0.3">
      <c r="A225" s="556"/>
      <c r="B225" s="509"/>
      <c r="C225" s="514"/>
      <c r="D225" s="502"/>
      <c r="E225" s="122" t="s">
        <v>138</v>
      </c>
      <c r="F225" s="119" t="s">
        <v>393</v>
      </c>
      <c r="G225" s="123" t="s">
        <v>140</v>
      </c>
      <c r="H225" s="87"/>
      <c r="I225" s="87"/>
      <c r="J225" s="112" t="e">
        <f t="shared" si="6"/>
        <v>#DIV/0!</v>
      </c>
      <c r="K225" s="563"/>
      <c r="L225" s="547"/>
      <c r="M225" s="541"/>
      <c r="N225" s="121"/>
    </row>
    <row r="226" spans="1:14" s="302" customFormat="1" ht="63" hidden="1" customHeight="1" thickBot="1" x14ac:dyDescent="0.3">
      <c r="A226" s="556"/>
      <c r="B226" s="509"/>
      <c r="C226" s="514"/>
      <c r="D226" s="502"/>
      <c r="E226" s="122" t="s">
        <v>138</v>
      </c>
      <c r="F226" s="119" t="s">
        <v>211</v>
      </c>
      <c r="G226" s="123" t="s">
        <v>140</v>
      </c>
      <c r="H226" s="87"/>
      <c r="I226" s="87"/>
      <c r="J226" s="75" t="e">
        <f t="shared" si="6"/>
        <v>#DIV/0!</v>
      </c>
      <c r="K226" s="564"/>
      <c r="L226" s="547"/>
      <c r="M226" s="541"/>
      <c r="N226" s="121"/>
    </row>
    <row r="227" spans="1:14" s="302" customFormat="1" ht="32.25" hidden="1" customHeight="1" thickBot="1" x14ac:dyDescent="0.3">
      <c r="A227" s="557"/>
      <c r="B227" s="510"/>
      <c r="C227" s="514"/>
      <c r="D227" s="503"/>
      <c r="E227" s="124" t="s">
        <v>144</v>
      </c>
      <c r="F227" s="114" t="s">
        <v>394</v>
      </c>
      <c r="G227" s="125" t="s">
        <v>310</v>
      </c>
      <c r="H227" s="87"/>
      <c r="I227" s="87"/>
      <c r="J227" s="75" t="e">
        <f t="shared" si="6"/>
        <v>#DIV/0!</v>
      </c>
      <c r="K227" s="126" t="e">
        <f>J227</f>
        <v>#DIV/0!</v>
      </c>
      <c r="L227" s="548"/>
      <c r="M227" s="541"/>
      <c r="N227" s="112"/>
    </row>
    <row r="231" spans="1:14" x14ac:dyDescent="0.25">
      <c r="A231" s="296" t="s">
        <v>395</v>
      </c>
      <c r="F231" s="296" t="s">
        <v>383</v>
      </c>
    </row>
    <row r="233" spans="1:14" x14ac:dyDescent="0.25">
      <c r="A233" s="308" t="s">
        <v>396</v>
      </c>
      <c r="F233" s="296"/>
    </row>
    <row r="240" spans="1:14" ht="14.25" customHeight="1" x14ac:dyDescent="0.25"/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A2:N227">
    <filterColumn colId="1" showButton="0"/>
    <filterColumn colId="9">
      <filters>
        <filter val="-"/>
        <filter val="10"/>
        <filter val="100,0"/>
        <filter val="97,0"/>
        <filter val="98,7"/>
      </filters>
    </filterColumn>
  </autoFilter>
  <mergeCells count="285">
    <mergeCell ref="C208:C211"/>
    <mergeCell ref="B200:B203"/>
    <mergeCell ref="C200:C203"/>
    <mergeCell ref="D216:D219"/>
    <mergeCell ref="B216:B219"/>
    <mergeCell ref="L180:L183"/>
    <mergeCell ref="L188:L191"/>
    <mergeCell ref="L192:L195"/>
    <mergeCell ref="L196:L199"/>
    <mergeCell ref="L204:L207"/>
    <mergeCell ref="B192:B195"/>
    <mergeCell ref="D184:D187"/>
    <mergeCell ref="D200:D203"/>
    <mergeCell ref="B204:B207"/>
    <mergeCell ref="B184:B187"/>
    <mergeCell ref="D180:D183"/>
    <mergeCell ref="C180:C183"/>
    <mergeCell ref="C184:C187"/>
    <mergeCell ref="B180:B183"/>
    <mergeCell ref="B196:B199"/>
    <mergeCell ref="C204:C207"/>
    <mergeCell ref="K200:K202"/>
    <mergeCell ref="C188:C191"/>
    <mergeCell ref="L224:L227"/>
    <mergeCell ref="L220:L223"/>
    <mergeCell ref="K224:K226"/>
    <mergeCell ref="L208:L211"/>
    <mergeCell ref="K212:K214"/>
    <mergeCell ref="L212:L215"/>
    <mergeCell ref="K216:K218"/>
    <mergeCell ref="K220:K222"/>
    <mergeCell ref="L216:L219"/>
    <mergeCell ref="A224:A227"/>
    <mergeCell ref="K188:K190"/>
    <mergeCell ref="B212:B215"/>
    <mergeCell ref="C212:C215"/>
    <mergeCell ref="D212:D215"/>
    <mergeCell ref="D196:D199"/>
    <mergeCell ref="K208:K210"/>
    <mergeCell ref="B224:B227"/>
    <mergeCell ref="C192:C195"/>
    <mergeCell ref="B220:B223"/>
    <mergeCell ref="C224:C227"/>
    <mergeCell ref="C196:C199"/>
    <mergeCell ref="D224:D227"/>
    <mergeCell ref="D220:D223"/>
    <mergeCell ref="D208:D211"/>
    <mergeCell ref="C216:C219"/>
    <mergeCell ref="C220:C223"/>
    <mergeCell ref="A4:A223"/>
    <mergeCell ref="B208:B211"/>
    <mergeCell ref="B188:B191"/>
    <mergeCell ref="K204:K206"/>
    <mergeCell ref="B176:B179"/>
    <mergeCell ref="D172:D175"/>
    <mergeCell ref="D164:D167"/>
    <mergeCell ref="C176:C179"/>
    <mergeCell ref="C168:C171"/>
    <mergeCell ref="C108:C111"/>
    <mergeCell ref="B108:B111"/>
    <mergeCell ref="B172:B175"/>
    <mergeCell ref="B156:B159"/>
    <mergeCell ref="B168:B171"/>
    <mergeCell ref="D136:D139"/>
    <mergeCell ref="B132:B135"/>
    <mergeCell ref="C132:C135"/>
    <mergeCell ref="D132:D135"/>
    <mergeCell ref="B160:B163"/>
    <mergeCell ref="B148:B151"/>
    <mergeCell ref="D156:D159"/>
    <mergeCell ref="C152:C155"/>
    <mergeCell ref="D152:D155"/>
    <mergeCell ref="C172:C175"/>
    <mergeCell ref="C160:C163"/>
    <mergeCell ref="B164:B167"/>
    <mergeCell ref="C164:C167"/>
    <mergeCell ref="D128:D131"/>
    <mergeCell ref="B124:B127"/>
    <mergeCell ref="C124:C127"/>
    <mergeCell ref="D140:D143"/>
    <mergeCell ref="K168:K170"/>
    <mergeCell ref="L200:L203"/>
    <mergeCell ref="D192:D195"/>
    <mergeCell ref="K192:K194"/>
    <mergeCell ref="D188:D191"/>
    <mergeCell ref="K196:K198"/>
    <mergeCell ref="L172:L175"/>
    <mergeCell ref="L168:L171"/>
    <mergeCell ref="D204:D207"/>
    <mergeCell ref="D176:D179"/>
    <mergeCell ref="L176:L179"/>
    <mergeCell ref="L184:L187"/>
    <mergeCell ref="K180:K182"/>
    <mergeCell ref="K184:K186"/>
    <mergeCell ref="K172:K174"/>
    <mergeCell ref="D168:D171"/>
    <mergeCell ref="K176:K178"/>
    <mergeCell ref="L148:L151"/>
    <mergeCell ref="L152:L155"/>
    <mergeCell ref="K164:K166"/>
    <mergeCell ref="K160:K162"/>
    <mergeCell ref="K156:K158"/>
    <mergeCell ref="K152:K154"/>
    <mergeCell ref="L164:L167"/>
    <mergeCell ref="L144:L147"/>
    <mergeCell ref="B136:B139"/>
    <mergeCell ref="C136:C139"/>
    <mergeCell ref="B152:B155"/>
    <mergeCell ref="B140:B143"/>
    <mergeCell ref="C140:C143"/>
    <mergeCell ref="C156:C159"/>
    <mergeCell ref="K148:K150"/>
    <mergeCell ref="D148:D151"/>
    <mergeCell ref="C148:C151"/>
    <mergeCell ref="B144:B147"/>
    <mergeCell ref="C144:C147"/>
    <mergeCell ref="D160:D163"/>
    <mergeCell ref="D144:D147"/>
    <mergeCell ref="K144:K146"/>
    <mergeCell ref="K136:K138"/>
    <mergeCell ref="L136:L139"/>
    <mergeCell ref="L116:L119"/>
    <mergeCell ref="K128:K130"/>
    <mergeCell ref="L128:L131"/>
    <mergeCell ref="K124:K126"/>
    <mergeCell ref="B112:B115"/>
    <mergeCell ref="C112:C115"/>
    <mergeCell ref="D112:D115"/>
    <mergeCell ref="C116:C119"/>
    <mergeCell ref="D116:D119"/>
    <mergeCell ref="B128:B131"/>
    <mergeCell ref="K108:K110"/>
    <mergeCell ref="D104:D107"/>
    <mergeCell ref="C96:C99"/>
    <mergeCell ref="C128:C131"/>
    <mergeCell ref="C120:C123"/>
    <mergeCell ref="D120:D123"/>
    <mergeCell ref="K120:K122"/>
    <mergeCell ref="K112:K114"/>
    <mergeCell ref="K116:K118"/>
    <mergeCell ref="K140:K142"/>
    <mergeCell ref="B100:B103"/>
    <mergeCell ref="B84:B87"/>
    <mergeCell ref="C84:C87"/>
    <mergeCell ref="K92:K94"/>
    <mergeCell ref="B96:B99"/>
    <mergeCell ref="L104:L107"/>
    <mergeCell ref="B88:B91"/>
    <mergeCell ref="C88:C91"/>
    <mergeCell ref="B104:B107"/>
    <mergeCell ref="C104:C107"/>
    <mergeCell ref="B92:B95"/>
    <mergeCell ref="C92:C95"/>
    <mergeCell ref="C100:C103"/>
    <mergeCell ref="K104:K106"/>
    <mergeCell ref="K96:K98"/>
    <mergeCell ref="D100:D103"/>
    <mergeCell ref="K100:K102"/>
    <mergeCell ref="D96:D99"/>
    <mergeCell ref="K132:K134"/>
    <mergeCell ref="B120:B123"/>
    <mergeCell ref="B116:B119"/>
    <mergeCell ref="D124:D127"/>
    <mergeCell ref="D108:D111"/>
    <mergeCell ref="L64:L67"/>
    <mergeCell ref="K80:K82"/>
    <mergeCell ref="K88:K90"/>
    <mergeCell ref="D88:D91"/>
    <mergeCell ref="B68:B71"/>
    <mergeCell ref="C68:C71"/>
    <mergeCell ref="D68:D71"/>
    <mergeCell ref="D92:D95"/>
    <mergeCell ref="L92:L95"/>
    <mergeCell ref="B64:B67"/>
    <mergeCell ref="C64:C67"/>
    <mergeCell ref="D64:D67"/>
    <mergeCell ref="K64:K66"/>
    <mergeCell ref="B80:B83"/>
    <mergeCell ref="C80:C83"/>
    <mergeCell ref="K84:K86"/>
    <mergeCell ref="D84:D87"/>
    <mergeCell ref="K68:K70"/>
    <mergeCell ref="K72:K74"/>
    <mergeCell ref="L72:L75"/>
    <mergeCell ref="L68:L71"/>
    <mergeCell ref="B72:B75"/>
    <mergeCell ref="C72:C75"/>
    <mergeCell ref="D72:D75"/>
    <mergeCell ref="B56:B59"/>
    <mergeCell ref="D76:D79"/>
    <mergeCell ref="K76:K78"/>
    <mergeCell ref="D80:D83"/>
    <mergeCell ref="B76:B79"/>
    <mergeCell ref="C76:C79"/>
    <mergeCell ref="B60:B63"/>
    <mergeCell ref="C60:C63"/>
    <mergeCell ref="D60:D63"/>
    <mergeCell ref="K56:K58"/>
    <mergeCell ref="C56:C59"/>
    <mergeCell ref="D56:D59"/>
    <mergeCell ref="K60:K62"/>
    <mergeCell ref="K40:K42"/>
    <mergeCell ref="B52:B55"/>
    <mergeCell ref="K44:K46"/>
    <mergeCell ref="K52:K54"/>
    <mergeCell ref="B48:B51"/>
    <mergeCell ref="C52:C55"/>
    <mergeCell ref="D52:D55"/>
    <mergeCell ref="K48:K50"/>
    <mergeCell ref="A1:N1"/>
    <mergeCell ref="B4:B7"/>
    <mergeCell ref="C4:C7"/>
    <mergeCell ref="D4:D7"/>
    <mergeCell ref="K4:K6"/>
    <mergeCell ref="M4:M227"/>
    <mergeCell ref="B32:B35"/>
    <mergeCell ref="B44:B47"/>
    <mergeCell ref="C44:C47"/>
    <mergeCell ref="K28:K30"/>
    <mergeCell ref="D44:D47"/>
    <mergeCell ref="C32:C35"/>
    <mergeCell ref="B40:B43"/>
    <mergeCell ref="C40:C43"/>
    <mergeCell ref="D40:D43"/>
    <mergeCell ref="D32:D35"/>
    <mergeCell ref="D36:D39"/>
    <mergeCell ref="B36:B39"/>
    <mergeCell ref="C36:C39"/>
    <mergeCell ref="C48:C51"/>
    <mergeCell ref="D48:D51"/>
    <mergeCell ref="L8:L11"/>
    <mergeCell ref="L12:L15"/>
    <mergeCell ref="D28:D31"/>
    <mergeCell ref="K36:K38"/>
    <mergeCell ref="L48:L51"/>
    <mergeCell ref="L20:L23"/>
    <mergeCell ref="K20:K22"/>
    <mergeCell ref="D20:D23"/>
    <mergeCell ref="L36:L39"/>
    <mergeCell ref="B28:B31"/>
    <mergeCell ref="C28:C31"/>
    <mergeCell ref="C24:C27"/>
    <mergeCell ref="L32:L35"/>
    <mergeCell ref="K32:K34"/>
    <mergeCell ref="K24:K26"/>
    <mergeCell ref="D24:D27"/>
    <mergeCell ref="B24:B27"/>
    <mergeCell ref="D16:D19"/>
    <mergeCell ref="K8:K10"/>
    <mergeCell ref="L4:L7"/>
    <mergeCell ref="N4:N223"/>
    <mergeCell ref="L40:L43"/>
    <mergeCell ref="L24:L27"/>
    <mergeCell ref="L60:L63"/>
    <mergeCell ref="L88:L91"/>
    <mergeCell ref="L80:L83"/>
    <mergeCell ref="L84:L87"/>
    <mergeCell ref="L16:L19"/>
    <mergeCell ref="L100:L103"/>
    <mergeCell ref="L140:L143"/>
    <mergeCell ref="L156:L159"/>
    <mergeCell ref="L160:L163"/>
    <mergeCell ref="L76:L79"/>
    <mergeCell ref="L124:L127"/>
    <mergeCell ref="L112:L115"/>
    <mergeCell ref="L132:L135"/>
    <mergeCell ref="L96:L99"/>
    <mergeCell ref="L108:L111"/>
    <mergeCell ref="L120:L123"/>
    <mergeCell ref="L52:L55"/>
    <mergeCell ref="L28:L31"/>
    <mergeCell ref="L56:L59"/>
    <mergeCell ref="L44:L47"/>
    <mergeCell ref="D12:D15"/>
    <mergeCell ref="K16:K18"/>
    <mergeCell ref="D8:D11"/>
    <mergeCell ref="B16:B19"/>
    <mergeCell ref="C16:C19"/>
    <mergeCell ref="K12:K14"/>
    <mergeCell ref="B12:B15"/>
    <mergeCell ref="C12:C15"/>
    <mergeCell ref="B20:B23"/>
    <mergeCell ref="C20:C23"/>
    <mergeCell ref="B8:B11"/>
    <mergeCell ref="C8:C11"/>
  </mergeCells>
  <phoneticPr fontId="0" type="noConversion"/>
  <pageMargins left="0.7" right="0.7" top="0.75" bottom="0.75" header="0.3" footer="0.3"/>
  <pageSetup paperSize="9" scale="46" fitToHeight="0" orientation="landscape" r:id="rId1"/>
  <headerFooter alignWithMargins="0"/>
  <rowBreaks count="4" manualBreakCount="4">
    <brk id="43" max="16" man="1"/>
    <brk id="105" max="16" man="1"/>
    <brk id="167" max="16383" man="1"/>
    <brk id="20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300"/>
  <sheetViews>
    <sheetView topLeftCell="B1" zoomScale="80" zoomScaleNormal="80" workbookViewId="0">
      <selection activeCell="B2" sqref="B2"/>
    </sheetView>
  </sheetViews>
  <sheetFormatPr defaultColWidth="9.140625" defaultRowHeight="15.75" x14ac:dyDescent="0.25"/>
  <cols>
    <col min="1" max="1" width="18.7109375" style="17" customWidth="1"/>
    <col min="2" max="2" width="33.42578125" style="17" customWidth="1"/>
    <col min="3" max="3" width="29.5703125" style="17" customWidth="1"/>
    <col min="4" max="4" width="10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7.140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34" t="s">
        <v>302</v>
      </c>
      <c r="B1" s="534"/>
      <c r="C1" s="534"/>
      <c r="D1" s="534"/>
      <c r="E1" s="534"/>
      <c r="F1" s="534"/>
      <c r="G1" s="534"/>
      <c r="H1" s="535"/>
      <c r="I1" s="535"/>
      <c r="J1" s="535"/>
      <c r="K1" s="535"/>
      <c r="L1" s="535"/>
      <c r="M1" s="534"/>
      <c r="N1" s="534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s="308" customFormat="1" ht="63.75" customHeight="1" thickBot="1" x14ac:dyDescent="0.3">
      <c r="A4" s="575" t="s">
        <v>397</v>
      </c>
      <c r="B4" s="536" t="str">
        <f>'[3]Свод по услугам'!B4:B7</f>
        <v>801012О.99.0.БА81АА00001</v>
      </c>
      <c r="C4" s="423" t="str">
        <f>'[3]Свод по услугам'!C4:C7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4" s="529" t="s">
        <v>137</v>
      </c>
      <c r="E4" s="84" t="s">
        <v>138</v>
      </c>
      <c r="F4" s="85" t="s">
        <v>385</v>
      </c>
      <c r="G4" s="86" t="s">
        <v>140</v>
      </c>
      <c r="H4" s="356">
        <v>100</v>
      </c>
      <c r="I4" s="88">
        <v>100</v>
      </c>
      <c r="J4" s="88">
        <f>IF(H4/I4*100&gt;100,100,H4/I4*100)</f>
        <v>100</v>
      </c>
      <c r="K4" s="504">
        <f>(J4+J5)/2</f>
        <v>100</v>
      </c>
      <c r="L4" s="521">
        <f>(K4+K7)/2</f>
        <v>100</v>
      </c>
      <c r="M4" s="583" t="s">
        <v>141</v>
      </c>
      <c r="N4" s="580"/>
    </row>
    <row r="5" spans="1:14" s="308" customFormat="1" ht="63.75" thickBot="1" x14ac:dyDescent="0.3">
      <c r="A5" s="576"/>
      <c r="B5" s="537"/>
      <c r="C5" s="423"/>
      <c r="D5" s="530"/>
      <c r="E5" s="89" t="s">
        <v>138</v>
      </c>
      <c r="F5" s="85" t="s">
        <v>386</v>
      </c>
      <c r="G5" s="90" t="s">
        <v>140</v>
      </c>
      <c r="H5" s="357">
        <v>60</v>
      </c>
      <c r="I5" s="92">
        <v>60</v>
      </c>
      <c r="J5" s="92">
        <f>IF(I5/H5*100&gt;100,100,I5/H5*100)</f>
        <v>100</v>
      </c>
      <c r="K5" s="532"/>
      <c r="L5" s="522"/>
      <c r="M5" s="584"/>
      <c r="N5" s="581"/>
    </row>
    <row r="6" spans="1:14" s="308" customFormat="1" ht="94.5" customHeight="1" x14ac:dyDescent="0.25">
      <c r="A6" s="576"/>
      <c r="B6" s="537"/>
      <c r="C6" s="423"/>
      <c r="D6" s="530"/>
      <c r="E6" s="89" t="s">
        <v>138</v>
      </c>
      <c r="F6" s="85" t="s">
        <v>387</v>
      </c>
      <c r="G6" s="228" t="s">
        <v>140</v>
      </c>
      <c r="H6" s="357"/>
      <c r="I6" s="357"/>
      <c r="J6" s="92"/>
      <c r="K6" s="533"/>
      <c r="L6" s="522"/>
      <c r="M6" s="584"/>
      <c r="N6" s="581"/>
    </row>
    <row r="7" spans="1:14" s="308" customFormat="1" ht="32.25" thickBot="1" x14ac:dyDescent="0.3">
      <c r="A7" s="576"/>
      <c r="B7" s="538"/>
      <c r="C7" s="423"/>
      <c r="D7" s="531"/>
      <c r="E7" s="93" t="s">
        <v>144</v>
      </c>
      <c r="F7" s="81" t="s">
        <v>388</v>
      </c>
      <c r="G7" s="94" t="s">
        <v>266</v>
      </c>
      <c r="H7" s="355">
        <v>0.44</v>
      </c>
      <c r="I7" s="355">
        <v>0.44</v>
      </c>
      <c r="J7" s="97">
        <f>IF(I7/H7*100&gt;100,100,I7/H7*100)</f>
        <v>100</v>
      </c>
      <c r="K7" s="97">
        <f>J7</f>
        <v>100</v>
      </c>
      <c r="L7" s="523"/>
      <c r="M7" s="584"/>
      <c r="N7" s="581"/>
    </row>
    <row r="8" spans="1:14" s="302" customFormat="1" ht="63.75" hidden="1" customHeight="1" thickBot="1" x14ac:dyDescent="0.3">
      <c r="A8" s="576"/>
      <c r="B8" s="508" t="str">
        <f>'[3]Свод по услугам'!B8:B11</f>
        <v>801012О.99.0.БА81АА24001</v>
      </c>
      <c r="C8" s="514" t="str">
        <f>'[3]Свод по услугам'!C8:C11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v>
      </c>
      <c r="D8" s="507" t="s">
        <v>137</v>
      </c>
      <c r="E8" s="84" t="s">
        <v>138</v>
      </c>
      <c r="F8" s="85" t="s">
        <v>385</v>
      </c>
      <c r="G8" s="86" t="s">
        <v>140</v>
      </c>
      <c r="H8" s="87"/>
      <c r="I8" s="88"/>
      <c r="J8" s="88" t="e">
        <f>IF(H8/I8*100&gt;100,100,H8/I8*100)</f>
        <v>#DIV/0!</v>
      </c>
      <c r="K8" s="511" t="e">
        <f>(J8+J9+J10)/3</f>
        <v>#DIV/0!</v>
      </c>
      <c r="L8" s="521" t="e">
        <f>(K8+K11)/2</f>
        <v>#DIV/0!</v>
      </c>
      <c r="M8" s="578"/>
      <c r="N8" s="581"/>
    </row>
    <row r="9" spans="1:14" s="302" customFormat="1" ht="63.75" hidden="1" customHeight="1" thickBot="1" x14ac:dyDescent="0.3">
      <c r="A9" s="576"/>
      <c r="B9" s="509"/>
      <c r="C9" s="514"/>
      <c r="D9" s="502"/>
      <c r="E9" s="89" t="s">
        <v>138</v>
      </c>
      <c r="F9" s="85" t="s">
        <v>386</v>
      </c>
      <c r="G9" s="90" t="s">
        <v>140</v>
      </c>
      <c r="H9" s="91"/>
      <c r="I9" s="92"/>
      <c r="J9" s="92" t="e">
        <f>IF(I9/H9*100&gt;100,100,I9/H9*100)</f>
        <v>#DIV/0!</v>
      </c>
      <c r="K9" s="512"/>
      <c r="L9" s="524"/>
      <c r="M9" s="579"/>
      <c r="N9" s="581"/>
    </row>
    <row r="10" spans="1:14" s="302" customFormat="1" ht="95.25" hidden="1" customHeight="1" x14ac:dyDescent="0.25">
      <c r="A10" s="576"/>
      <c r="B10" s="509"/>
      <c r="C10" s="514"/>
      <c r="D10" s="502"/>
      <c r="E10" s="89" t="s">
        <v>138</v>
      </c>
      <c r="F10" s="85" t="s">
        <v>387</v>
      </c>
      <c r="G10" s="90" t="s">
        <v>140</v>
      </c>
      <c r="H10" s="91"/>
      <c r="I10" s="91"/>
      <c r="J10" s="92" t="e">
        <f>IF(I10/H10*100&gt;100,100,I10/H10*100)</f>
        <v>#DIV/0!</v>
      </c>
      <c r="K10" s="513"/>
      <c r="L10" s="524"/>
      <c r="M10" s="579"/>
      <c r="N10" s="581"/>
    </row>
    <row r="11" spans="1:14" s="302" customFormat="1" ht="32.25" hidden="1" customHeight="1" thickBot="1" x14ac:dyDescent="0.3">
      <c r="A11" s="576"/>
      <c r="B11" s="510"/>
      <c r="C11" s="514"/>
      <c r="D11" s="503"/>
      <c r="E11" s="93" t="s">
        <v>144</v>
      </c>
      <c r="F11" s="81" t="s">
        <v>388</v>
      </c>
      <c r="G11" s="94" t="s">
        <v>266</v>
      </c>
      <c r="H11" s="95"/>
      <c r="I11" s="96"/>
      <c r="J11" s="97" t="e">
        <f>IF(I11/H11*100&gt;100,100,I11/H11*100)</f>
        <v>#DIV/0!</v>
      </c>
      <c r="K11" s="97" t="e">
        <f>J11</f>
        <v>#DIV/0!</v>
      </c>
      <c r="L11" s="525"/>
      <c r="M11" s="579"/>
      <c r="N11" s="581"/>
    </row>
    <row r="12" spans="1:14" s="302" customFormat="1" ht="63.75" hidden="1" customHeight="1" thickBot="1" x14ac:dyDescent="0.3">
      <c r="A12" s="576"/>
      <c r="B12" s="508">
        <f>'[3]Свод по услугам'!B12:B15</f>
        <v>0</v>
      </c>
      <c r="C12" s="514" t="str">
        <f>'[3]Свод по услугам'!C12:C15</f>
        <v>Реализация основных общеобразовательных программ начального общего образования</v>
      </c>
      <c r="D12" s="501" t="s">
        <v>137</v>
      </c>
      <c r="E12" s="84" t="s">
        <v>138</v>
      </c>
      <c r="F12" s="85" t="s">
        <v>385</v>
      </c>
      <c r="G12" s="86" t="s">
        <v>140</v>
      </c>
      <c r="H12" s="87"/>
      <c r="I12" s="88"/>
      <c r="J12" s="88" t="e">
        <f>IF(H12/I12*100&gt;100,100,H12/I12*100)</f>
        <v>#DIV/0!</v>
      </c>
      <c r="K12" s="511" t="e">
        <f>(J12+J13+J14)/3</f>
        <v>#DIV/0!</v>
      </c>
      <c r="L12" s="521" t="e">
        <f>(K12+K15)/2</f>
        <v>#DIV/0!</v>
      </c>
      <c r="M12" s="578"/>
      <c r="N12" s="581"/>
    </row>
    <row r="13" spans="1:14" s="302" customFormat="1" ht="63.75" hidden="1" customHeight="1" thickBot="1" x14ac:dyDescent="0.3">
      <c r="A13" s="576"/>
      <c r="B13" s="509"/>
      <c r="C13" s="514"/>
      <c r="D13" s="502"/>
      <c r="E13" s="89" t="s">
        <v>138</v>
      </c>
      <c r="F13" s="85" t="s">
        <v>386</v>
      </c>
      <c r="G13" s="90" t="s">
        <v>140</v>
      </c>
      <c r="H13" s="91"/>
      <c r="I13" s="92"/>
      <c r="J13" s="92" t="e">
        <f>IF(I13/H13*100&gt;100,100,I13/H13*100)</f>
        <v>#DIV/0!</v>
      </c>
      <c r="K13" s="512"/>
      <c r="L13" s="524"/>
      <c r="M13" s="579"/>
      <c r="N13" s="581"/>
    </row>
    <row r="14" spans="1:14" s="302" customFormat="1" ht="95.25" hidden="1" customHeight="1" x14ac:dyDescent="0.25">
      <c r="A14" s="576"/>
      <c r="B14" s="509"/>
      <c r="C14" s="514"/>
      <c r="D14" s="502"/>
      <c r="E14" s="89" t="s">
        <v>138</v>
      </c>
      <c r="F14" s="85" t="s">
        <v>387</v>
      </c>
      <c r="G14" s="90" t="s">
        <v>140</v>
      </c>
      <c r="H14" s="91"/>
      <c r="I14" s="91"/>
      <c r="J14" s="92" t="e">
        <f>IF(I14/H14*100&gt;100,100,I14/H14*100)</f>
        <v>#DIV/0!</v>
      </c>
      <c r="K14" s="513"/>
      <c r="L14" s="524"/>
      <c r="M14" s="579"/>
      <c r="N14" s="581"/>
    </row>
    <row r="15" spans="1:14" s="302" customFormat="1" ht="32.25" hidden="1" customHeight="1" thickBot="1" x14ac:dyDescent="0.3">
      <c r="A15" s="576"/>
      <c r="B15" s="510"/>
      <c r="C15" s="514"/>
      <c r="D15" s="503"/>
      <c r="E15" s="93" t="s">
        <v>144</v>
      </c>
      <c r="F15" s="81" t="s">
        <v>388</v>
      </c>
      <c r="G15" s="94" t="s">
        <v>266</v>
      </c>
      <c r="H15" s="95"/>
      <c r="I15" s="96"/>
      <c r="J15" s="97" t="e">
        <f>IF(I15/H15*100&gt;100,100,I15/H15*100)</f>
        <v>#DIV/0!</v>
      </c>
      <c r="K15" s="97" t="e">
        <f>J15</f>
        <v>#DIV/0!</v>
      </c>
      <c r="L15" s="525"/>
      <c r="M15" s="579"/>
      <c r="N15" s="581"/>
    </row>
    <row r="16" spans="1:14" s="302" customFormat="1" ht="63.75" hidden="1" customHeight="1" thickBot="1" x14ac:dyDescent="0.3">
      <c r="A16" s="576"/>
      <c r="B16" s="508" t="str">
        <f>'[3]Свод по услугам'!B16:B19</f>
        <v>801012О.99.0.БА81АБ44001</v>
      </c>
      <c r="C16" s="514" t="str">
        <f>'[3]Свод по услугам'!C16:C19</f>
        <v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v>
      </c>
      <c r="D16" s="507" t="s">
        <v>137</v>
      </c>
      <c r="E16" s="84" t="s">
        <v>138</v>
      </c>
      <c r="F16" s="85" t="s">
        <v>385</v>
      </c>
      <c r="G16" s="86" t="s">
        <v>140</v>
      </c>
      <c r="H16" s="356"/>
      <c r="I16" s="88"/>
      <c r="J16" s="88" t="e">
        <f>IF(H16/I16*100&gt;100,100,H16/I16*100)</f>
        <v>#DIV/0!</v>
      </c>
      <c r="K16" s="504" t="e">
        <f>(J16+J17+J18)/3</f>
        <v>#DIV/0!</v>
      </c>
      <c r="L16" s="521" t="e">
        <f>(K16+K19)/2</f>
        <v>#DIV/0!</v>
      </c>
      <c r="M16" s="578"/>
      <c r="N16" s="581"/>
    </row>
    <row r="17" spans="1:14" s="302" customFormat="1" ht="63.75" hidden="1" customHeight="1" thickBot="1" x14ac:dyDescent="0.3">
      <c r="A17" s="576"/>
      <c r="B17" s="509"/>
      <c r="C17" s="514"/>
      <c r="D17" s="585"/>
      <c r="E17" s="89" t="s">
        <v>138</v>
      </c>
      <c r="F17" s="85" t="s">
        <v>386</v>
      </c>
      <c r="G17" s="90" t="s">
        <v>140</v>
      </c>
      <c r="H17" s="357"/>
      <c r="I17" s="92"/>
      <c r="J17" s="92" t="e">
        <f>IF(I17/H17*100&gt;100,100,I17/H17*100)</f>
        <v>#DIV/0!</v>
      </c>
      <c r="K17" s="532"/>
      <c r="L17" s="522"/>
      <c r="M17" s="579"/>
      <c r="N17" s="581"/>
    </row>
    <row r="18" spans="1:14" s="302" customFormat="1" ht="95.25" hidden="1" customHeight="1" x14ac:dyDescent="0.25">
      <c r="A18" s="576"/>
      <c r="B18" s="509"/>
      <c r="C18" s="514"/>
      <c r="D18" s="585"/>
      <c r="E18" s="89" t="s">
        <v>138</v>
      </c>
      <c r="F18" s="85" t="s">
        <v>387</v>
      </c>
      <c r="G18" s="90" t="s">
        <v>140</v>
      </c>
      <c r="H18" s="357"/>
      <c r="I18" s="357"/>
      <c r="J18" s="92" t="e">
        <f>IF(I18/H18*100&gt;100,100,I18/H18*100)</f>
        <v>#DIV/0!</v>
      </c>
      <c r="K18" s="533"/>
      <c r="L18" s="522"/>
      <c r="M18" s="579"/>
      <c r="N18" s="581"/>
    </row>
    <row r="19" spans="1:14" s="302" customFormat="1" ht="32.25" hidden="1" customHeight="1" thickBot="1" x14ac:dyDescent="0.3">
      <c r="A19" s="576"/>
      <c r="B19" s="510"/>
      <c r="C19" s="514"/>
      <c r="D19" s="586"/>
      <c r="E19" s="93" t="s">
        <v>144</v>
      </c>
      <c r="F19" s="81" t="s">
        <v>388</v>
      </c>
      <c r="G19" s="94" t="s">
        <v>266</v>
      </c>
      <c r="H19" s="355"/>
      <c r="I19" s="355"/>
      <c r="J19" s="97" t="e">
        <f>IF(I19/H19*100&gt;100,100,I19/H19*100)</f>
        <v>#DIV/0!</v>
      </c>
      <c r="K19" s="97" t="e">
        <f>J19</f>
        <v>#DIV/0!</v>
      </c>
      <c r="L19" s="523"/>
      <c r="M19" s="579"/>
      <c r="N19" s="581"/>
    </row>
    <row r="20" spans="1:14" s="302" customFormat="1" ht="63.75" hidden="1" customHeight="1" thickBot="1" x14ac:dyDescent="0.3">
      <c r="A20" s="576"/>
      <c r="B20" s="508" t="str">
        <f>'[3]Свод по услугам'!B20:B23</f>
        <v>801012О.99.0.БА81АБ68001</v>
      </c>
      <c r="C20" s="514" t="str">
        <f>'[3]Свод по услугам'!C20:C23</f>
        <v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v>
      </c>
      <c r="D20" s="501" t="s">
        <v>137</v>
      </c>
      <c r="E20" s="84" t="s">
        <v>138</v>
      </c>
      <c r="F20" s="85" t="s">
        <v>385</v>
      </c>
      <c r="G20" s="86" t="s">
        <v>140</v>
      </c>
      <c r="H20" s="87"/>
      <c r="I20" s="88"/>
      <c r="J20" s="88" t="e">
        <f>IF(H20/I20*100&gt;100,100,H20/I20*100)</f>
        <v>#DIV/0!</v>
      </c>
      <c r="K20" s="511" t="e">
        <f>(J20+J21+J22)/3</f>
        <v>#DIV/0!</v>
      </c>
      <c r="L20" s="521" t="e">
        <f>(K20+K23)/2</f>
        <v>#DIV/0!</v>
      </c>
      <c r="M20" s="578"/>
      <c r="N20" s="581"/>
    </row>
    <row r="21" spans="1:14" s="302" customFormat="1" ht="63.75" hidden="1" customHeight="1" thickBot="1" x14ac:dyDescent="0.3">
      <c r="A21" s="576"/>
      <c r="B21" s="509"/>
      <c r="C21" s="514"/>
      <c r="D21" s="502"/>
      <c r="E21" s="89" t="s">
        <v>138</v>
      </c>
      <c r="F21" s="85" t="s">
        <v>386</v>
      </c>
      <c r="G21" s="90" t="s">
        <v>140</v>
      </c>
      <c r="H21" s="91"/>
      <c r="I21" s="92"/>
      <c r="J21" s="92" t="e">
        <f>IF(I21/H21*100&gt;100,100,I21/H21*100)</f>
        <v>#DIV/0!</v>
      </c>
      <c r="K21" s="512"/>
      <c r="L21" s="524"/>
      <c r="M21" s="579"/>
      <c r="N21" s="581"/>
    </row>
    <row r="22" spans="1:14" s="302" customFormat="1" ht="95.25" hidden="1" customHeight="1" x14ac:dyDescent="0.25">
      <c r="A22" s="576"/>
      <c r="B22" s="509"/>
      <c r="C22" s="514"/>
      <c r="D22" s="502"/>
      <c r="E22" s="89" t="s">
        <v>138</v>
      </c>
      <c r="F22" s="85" t="s">
        <v>387</v>
      </c>
      <c r="G22" s="90" t="s">
        <v>140</v>
      </c>
      <c r="H22" s="91"/>
      <c r="I22" s="91"/>
      <c r="J22" s="92" t="e">
        <f>IF(I22/H22*100&gt;100,100,I22/H22*100)</f>
        <v>#DIV/0!</v>
      </c>
      <c r="K22" s="513"/>
      <c r="L22" s="524"/>
      <c r="M22" s="579"/>
      <c r="N22" s="581"/>
    </row>
    <row r="23" spans="1:14" s="302" customFormat="1" ht="32.25" hidden="1" customHeight="1" thickBot="1" x14ac:dyDescent="0.3">
      <c r="A23" s="576"/>
      <c r="B23" s="510"/>
      <c r="C23" s="514"/>
      <c r="D23" s="503"/>
      <c r="E23" s="93" t="s">
        <v>144</v>
      </c>
      <c r="F23" s="81" t="s">
        <v>388</v>
      </c>
      <c r="G23" s="94" t="s">
        <v>266</v>
      </c>
      <c r="H23" s="95"/>
      <c r="I23" s="96"/>
      <c r="J23" s="97" t="e">
        <f>IF(I23/H23*100&gt;100,100,I23/H23*100)</f>
        <v>#DIV/0!</v>
      </c>
      <c r="K23" s="97" t="e">
        <f>J23</f>
        <v>#DIV/0!</v>
      </c>
      <c r="L23" s="525"/>
      <c r="M23" s="579"/>
      <c r="N23" s="581"/>
    </row>
    <row r="24" spans="1:14" s="302" customFormat="1" ht="63.75" hidden="1" customHeight="1" thickBot="1" x14ac:dyDescent="0.3">
      <c r="A24" s="576"/>
      <c r="B24" s="508">
        <f>'[3]Свод по услугам'!B24:B27</f>
        <v>0</v>
      </c>
      <c r="C24" s="514" t="str">
        <f>'[3]Свод по услугам'!C24:C27</f>
        <v>Реализация основных общеобразовательных программ начального общего образования</v>
      </c>
      <c r="D24" s="501" t="s">
        <v>137</v>
      </c>
      <c r="E24" s="84" t="s">
        <v>138</v>
      </c>
      <c r="F24" s="85" t="s">
        <v>385</v>
      </c>
      <c r="G24" s="86" t="s">
        <v>140</v>
      </c>
      <c r="H24" s="87"/>
      <c r="I24" s="88"/>
      <c r="J24" s="88" t="e">
        <f>IF(H24/I24*100&gt;100,100,H24/I24*100)</f>
        <v>#DIV/0!</v>
      </c>
      <c r="K24" s="511" t="e">
        <f>(J24+J25+J26)/3</f>
        <v>#DIV/0!</v>
      </c>
      <c r="L24" s="521" t="e">
        <f>(K24+K27)/2</f>
        <v>#DIV/0!</v>
      </c>
      <c r="M24" s="578"/>
      <c r="N24" s="581"/>
    </row>
    <row r="25" spans="1:14" s="302" customFormat="1" ht="63.75" hidden="1" customHeight="1" thickBot="1" x14ac:dyDescent="0.3">
      <c r="A25" s="576"/>
      <c r="B25" s="509"/>
      <c r="C25" s="514"/>
      <c r="D25" s="502"/>
      <c r="E25" s="89" t="s">
        <v>138</v>
      </c>
      <c r="F25" s="85" t="s">
        <v>386</v>
      </c>
      <c r="G25" s="90" t="s">
        <v>140</v>
      </c>
      <c r="H25" s="91"/>
      <c r="I25" s="92"/>
      <c r="J25" s="92" t="e">
        <f>IF(I25/H25*100&gt;100,100,I25/H25*100)</f>
        <v>#DIV/0!</v>
      </c>
      <c r="K25" s="512"/>
      <c r="L25" s="524"/>
      <c r="M25" s="579"/>
      <c r="N25" s="581"/>
    </row>
    <row r="26" spans="1:14" s="302" customFormat="1" ht="95.25" hidden="1" customHeight="1" x14ac:dyDescent="0.25">
      <c r="A26" s="576"/>
      <c r="B26" s="509"/>
      <c r="C26" s="514"/>
      <c r="D26" s="502"/>
      <c r="E26" s="89" t="s">
        <v>138</v>
      </c>
      <c r="F26" s="85" t="s">
        <v>387</v>
      </c>
      <c r="G26" s="90" t="s">
        <v>140</v>
      </c>
      <c r="H26" s="91"/>
      <c r="I26" s="91"/>
      <c r="J26" s="92" t="e">
        <f>IF(I26/H26*100&gt;100,100,I26/H26*100)</f>
        <v>#DIV/0!</v>
      </c>
      <c r="K26" s="513"/>
      <c r="L26" s="524"/>
      <c r="M26" s="579"/>
      <c r="N26" s="581"/>
    </row>
    <row r="27" spans="1:14" s="302" customFormat="1" ht="32.25" hidden="1" customHeight="1" thickBot="1" x14ac:dyDescent="0.3">
      <c r="A27" s="576"/>
      <c r="B27" s="510"/>
      <c r="C27" s="514"/>
      <c r="D27" s="503"/>
      <c r="E27" s="93" t="s">
        <v>144</v>
      </c>
      <c r="F27" s="81" t="s">
        <v>388</v>
      </c>
      <c r="G27" s="94" t="s">
        <v>266</v>
      </c>
      <c r="H27" s="95"/>
      <c r="I27" s="96"/>
      <c r="J27" s="97" t="e">
        <f>IF(I27/H27*100&gt;100,100,I27/H27*100)</f>
        <v>#DIV/0!</v>
      </c>
      <c r="K27" s="97" t="e">
        <f>J27</f>
        <v>#DIV/0!</v>
      </c>
      <c r="L27" s="525"/>
      <c r="M27" s="579"/>
      <c r="N27" s="581"/>
    </row>
    <row r="28" spans="1:14" s="302" customFormat="1" ht="63.75" hidden="1" customHeight="1" thickBot="1" x14ac:dyDescent="0.3">
      <c r="A28" s="576"/>
      <c r="B28" s="508">
        <f>'[3]Свод по услугам'!B28:B31</f>
        <v>0</v>
      </c>
      <c r="C28" s="514" t="str">
        <f>'[3]Свод по услугам'!C28:C31</f>
        <v>Реализация основных общеобразовательных программ начального общего образования</v>
      </c>
      <c r="D28" s="501" t="s">
        <v>137</v>
      </c>
      <c r="E28" s="84" t="s">
        <v>138</v>
      </c>
      <c r="F28" s="85" t="s">
        <v>385</v>
      </c>
      <c r="G28" s="86" t="s">
        <v>140</v>
      </c>
      <c r="H28" s="87"/>
      <c r="I28" s="88"/>
      <c r="J28" s="88" t="e">
        <f>IF(H28/I28*100&gt;100,100,H28/I28*100)</f>
        <v>#DIV/0!</v>
      </c>
      <c r="K28" s="511" t="e">
        <f>(J28+J29+J30)/3</f>
        <v>#DIV/0!</v>
      </c>
      <c r="L28" s="521" t="e">
        <f>(K28+K31)/2</f>
        <v>#DIV/0!</v>
      </c>
      <c r="M28" s="578"/>
      <c r="N28" s="581"/>
    </row>
    <row r="29" spans="1:14" s="302" customFormat="1" ht="63.75" hidden="1" customHeight="1" thickBot="1" x14ac:dyDescent="0.3">
      <c r="A29" s="576"/>
      <c r="B29" s="509"/>
      <c r="C29" s="514"/>
      <c r="D29" s="502"/>
      <c r="E29" s="89" t="s">
        <v>138</v>
      </c>
      <c r="F29" s="85" t="s">
        <v>386</v>
      </c>
      <c r="G29" s="90" t="s">
        <v>140</v>
      </c>
      <c r="H29" s="91"/>
      <c r="I29" s="92"/>
      <c r="J29" s="92" t="e">
        <f>IF(I29/H29*100&gt;100,100,I29/H29*100)</f>
        <v>#DIV/0!</v>
      </c>
      <c r="K29" s="512"/>
      <c r="L29" s="524"/>
      <c r="M29" s="579"/>
      <c r="N29" s="581"/>
    </row>
    <row r="30" spans="1:14" s="302" customFormat="1" ht="95.25" hidden="1" customHeight="1" x14ac:dyDescent="0.25">
      <c r="A30" s="576"/>
      <c r="B30" s="509"/>
      <c r="C30" s="514"/>
      <c r="D30" s="502"/>
      <c r="E30" s="89" t="s">
        <v>138</v>
      </c>
      <c r="F30" s="85" t="s">
        <v>387</v>
      </c>
      <c r="G30" s="90" t="s">
        <v>140</v>
      </c>
      <c r="H30" s="91"/>
      <c r="I30" s="91"/>
      <c r="J30" s="92" t="e">
        <f>IF(I30/H30*100&gt;100,100,I30/H30*100)</f>
        <v>#DIV/0!</v>
      </c>
      <c r="K30" s="513"/>
      <c r="L30" s="524"/>
      <c r="M30" s="579"/>
      <c r="N30" s="581"/>
    </row>
    <row r="31" spans="1:14" s="302" customFormat="1" ht="32.25" hidden="1" customHeight="1" thickBot="1" x14ac:dyDescent="0.3">
      <c r="A31" s="576"/>
      <c r="B31" s="510"/>
      <c r="C31" s="514"/>
      <c r="D31" s="503"/>
      <c r="E31" s="93" t="s">
        <v>144</v>
      </c>
      <c r="F31" s="81" t="s">
        <v>388</v>
      </c>
      <c r="G31" s="94" t="s">
        <v>266</v>
      </c>
      <c r="H31" s="95"/>
      <c r="I31" s="96"/>
      <c r="J31" s="97" t="e">
        <f>IF(I31/H31*100&gt;100,100,I31/H31*100)</f>
        <v>#DIV/0!</v>
      </c>
      <c r="K31" s="97" t="e">
        <f>J31</f>
        <v>#DIV/0!</v>
      </c>
      <c r="L31" s="525"/>
      <c r="M31" s="579"/>
      <c r="N31" s="581"/>
    </row>
    <row r="32" spans="1:14" s="302" customFormat="1" ht="63.75" hidden="1" customHeight="1" thickBot="1" x14ac:dyDescent="0.3">
      <c r="A32" s="576"/>
      <c r="B32" s="508" t="str">
        <f>'[3]Свод по услугам'!B32:B35</f>
        <v>801012О.99.0.БА81АН96001</v>
      </c>
      <c r="C32" s="514" t="str">
        <f>'[3]Свод по услугам'!C32:C35</f>
        <v>Реализация основных общеобразовательных программ начального общего образования (профильное обучение, дети-инвалиды, не указано)</v>
      </c>
      <c r="D32" s="501" t="s">
        <v>137</v>
      </c>
      <c r="E32" s="84" t="s">
        <v>138</v>
      </c>
      <c r="F32" s="85" t="s">
        <v>385</v>
      </c>
      <c r="G32" s="86" t="s">
        <v>140</v>
      </c>
      <c r="H32" s="87"/>
      <c r="I32" s="88"/>
      <c r="J32" s="88" t="e">
        <f>IF(H32/I32*100&gt;100,100,H32/I32*100)</f>
        <v>#DIV/0!</v>
      </c>
      <c r="K32" s="511" t="e">
        <f>(J32+J33+J34)/3</f>
        <v>#DIV/0!</v>
      </c>
      <c r="L32" s="521" t="e">
        <f>(K32+K35)/2</f>
        <v>#DIV/0!</v>
      </c>
      <c r="M32" s="578"/>
      <c r="N32" s="581"/>
    </row>
    <row r="33" spans="1:14" s="302" customFormat="1" ht="63.75" hidden="1" customHeight="1" thickBot="1" x14ac:dyDescent="0.3">
      <c r="A33" s="576"/>
      <c r="B33" s="509"/>
      <c r="C33" s="514"/>
      <c r="D33" s="502"/>
      <c r="E33" s="89" t="s">
        <v>138</v>
      </c>
      <c r="F33" s="85" t="s">
        <v>386</v>
      </c>
      <c r="G33" s="90" t="s">
        <v>140</v>
      </c>
      <c r="H33" s="91"/>
      <c r="I33" s="92"/>
      <c r="J33" s="92" t="e">
        <f>IF(I33/H33*100&gt;100,100,I33/H33*100)</f>
        <v>#DIV/0!</v>
      </c>
      <c r="K33" s="512"/>
      <c r="L33" s="524"/>
      <c r="M33" s="579"/>
      <c r="N33" s="581"/>
    </row>
    <row r="34" spans="1:14" s="302" customFormat="1" ht="95.25" hidden="1" customHeight="1" x14ac:dyDescent="0.25">
      <c r="A34" s="576"/>
      <c r="B34" s="509"/>
      <c r="C34" s="514"/>
      <c r="D34" s="502"/>
      <c r="E34" s="89" t="s">
        <v>138</v>
      </c>
      <c r="F34" s="85" t="s">
        <v>387</v>
      </c>
      <c r="G34" s="90" t="s">
        <v>140</v>
      </c>
      <c r="H34" s="91"/>
      <c r="I34" s="91"/>
      <c r="J34" s="92" t="e">
        <f>IF(I34/H34*100&gt;100,100,I34/H34*100)</f>
        <v>#DIV/0!</v>
      </c>
      <c r="K34" s="513"/>
      <c r="L34" s="524"/>
      <c r="M34" s="579"/>
      <c r="N34" s="581"/>
    </row>
    <row r="35" spans="1:14" s="302" customFormat="1" ht="32.25" hidden="1" customHeight="1" thickBot="1" x14ac:dyDescent="0.3">
      <c r="A35" s="576"/>
      <c r="B35" s="510"/>
      <c r="C35" s="514"/>
      <c r="D35" s="503"/>
      <c r="E35" s="93" t="s">
        <v>144</v>
      </c>
      <c r="F35" s="81" t="s">
        <v>388</v>
      </c>
      <c r="G35" s="94" t="s">
        <v>266</v>
      </c>
      <c r="H35" s="95"/>
      <c r="I35" s="96"/>
      <c r="J35" s="97" t="e">
        <f>IF(I35/H35*100&gt;100,100,I35/H35*100)</f>
        <v>#DIV/0!</v>
      </c>
      <c r="K35" s="97" t="e">
        <f>J35</f>
        <v>#DIV/0!</v>
      </c>
      <c r="L35" s="525"/>
      <c r="M35" s="579"/>
      <c r="N35" s="581"/>
    </row>
    <row r="36" spans="1:14" s="302" customFormat="1" ht="63.75" hidden="1" customHeight="1" thickBot="1" x14ac:dyDescent="0.3">
      <c r="A36" s="576"/>
      <c r="B36" s="508" t="str">
        <f>'[3]Свод по услугам'!B36:B39</f>
        <v>801012О.99.0.БА81АП40001</v>
      </c>
      <c r="C36" s="514" t="str">
        <f>'[3]Свод по услугам'!C36:C39</f>
        <v>Реализация основных общеобразовательных программ начального общего образования (профильное обучение, не указано, не указано)</v>
      </c>
      <c r="D36" s="501" t="s">
        <v>137</v>
      </c>
      <c r="E36" s="84" t="s">
        <v>138</v>
      </c>
      <c r="F36" s="85" t="s">
        <v>385</v>
      </c>
      <c r="G36" s="86" t="s">
        <v>140</v>
      </c>
      <c r="H36" s="87"/>
      <c r="I36" s="88"/>
      <c r="J36" s="88" t="e">
        <f>IF(H36/I36*100&gt;100,100,H36/I36*100)</f>
        <v>#DIV/0!</v>
      </c>
      <c r="K36" s="511" t="e">
        <f>(J36+J37+J38)/3</f>
        <v>#DIV/0!</v>
      </c>
      <c r="L36" s="521" t="e">
        <f>(K36+K39)/2</f>
        <v>#DIV/0!</v>
      </c>
      <c r="M36" s="578"/>
      <c r="N36" s="581"/>
    </row>
    <row r="37" spans="1:14" s="302" customFormat="1" ht="63.75" hidden="1" customHeight="1" thickBot="1" x14ac:dyDescent="0.3">
      <c r="A37" s="576"/>
      <c r="B37" s="509"/>
      <c r="C37" s="514"/>
      <c r="D37" s="502"/>
      <c r="E37" s="89" t="s">
        <v>138</v>
      </c>
      <c r="F37" s="85" t="s">
        <v>386</v>
      </c>
      <c r="G37" s="90" t="s">
        <v>140</v>
      </c>
      <c r="H37" s="91"/>
      <c r="I37" s="92"/>
      <c r="J37" s="92" t="e">
        <f t="shared" ref="J37:J43" si="0">IF(I37/H37*100&gt;100,100,I37/H37*100)</f>
        <v>#DIV/0!</v>
      </c>
      <c r="K37" s="512"/>
      <c r="L37" s="524"/>
      <c r="M37" s="579"/>
      <c r="N37" s="581"/>
    </row>
    <row r="38" spans="1:14" s="302" customFormat="1" ht="95.25" hidden="1" customHeight="1" x14ac:dyDescent="0.25">
      <c r="A38" s="576"/>
      <c r="B38" s="509"/>
      <c r="C38" s="514"/>
      <c r="D38" s="502"/>
      <c r="E38" s="89" t="s">
        <v>138</v>
      </c>
      <c r="F38" s="85" t="s">
        <v>387</v>
      </c>
      <c r="G38" s="90" t="s">
        <v>140</v>
      </c>
      <c r="H38" s="91"/>
      <c r="I38" s="91"/>
      <c r="J38" s="92" t="e">
        <f t="shared" si="0"/>
        <v>#DIV/0!</v>
      </c>
      <c r="K38" s="513"/>
      <c r="L38" s="524"/>
      <c r="M38" s="579"/>
      <c r="N38" s="581"/>
    </row>
    <row r="39" spans="1:14" s="302" customFormat="1" ht="32.25" hidden="1" customHeight="1" thickBot="1" x14ac:dyDescent="0.3">
      <c r="A39" s="576"/>
      <c r="B39" s="510"/>
      <c r="C39" s="514"/>
      <c r="D39" s="503"/>
      <c r="E39" s="93" t="s">
        <v>144</v>
      </c>
      <c r="F39" s="81" t="s">
        <v>388</v>
      </c>
      <c r="G39" s="94" t="s">
        <v>266</v>
      </c>
      <c r="H39" s="95"/>
      <c r="I39" s="96"/>
      <c r="J39" s="97" t="e">
        <f t="shared" si="0"/>
        <v>#DIV/0!</v>
      </c>
      <c r="K39" s="97" t="e">
        <f>J39</f>
        <v>#DIV/0!</v>
      </c>
      <c r="L39" s="525"/>
      <c r="M39" s="579"/>
      <c r="N39" s="581"/>
    </row>
    <row r="40" spans="1:14" ht="63.75" hidden="1" customHeight="1" thickBot="1" x14ac:dyDescent="0.3">
      <c r="A40" s="576"/>
      <c r="B40" s="508" t="str">
        <f>'[3]Свод по услугам'!B40:B43</f>
        <v>801012О.99.0.БА81АЩ48001</v>
      </c>
      <c r="C40" s="514" t="str">
        <f>'[3]Свод по услугам'!C40:C43</f>
        <v>Реализация основных общеобразовательных программ начального общего образования (не указано, дети-инвалиды, не указано)</v>
      </c>
      <c r="D40" s="507" t="s">
        <v>137</v>
      </c>
      <c r="E40" s="71" t="s">
        <v>138</v>
      </c>
      <c r="F40" s="71" t="s">
        <v>385</v>
      </c>
      <c r="G40" s="72" t="s">
        <v>140</v>
      </c>
      <c r="H40" s="350"/>
      <c r="I40" s="293"/>
      <c r="J40" s="128" t="e">
        <f t="shared" si="0"/>
        <v>#DIV/0!</v>
      </c>
      <c r="K40" s="504" t="e">
        <f>(J40+J41+J42)/3</f>
        <v>#DIV/0!</v>
      </c>
      <c r="L40" s="515" t="e">
        <f>(K40+K43)/2</f>
        <v>#DIV/0!</v>
      </c>
      <c r="M40" s="539"/>
      <c r="N40" s="581"/>
    </row>
    <row r="41" spans="1:14" ht="63.75" hidden="1" customHeight="1" thickBot="1" x14ac:dyDescent="0.3">
      <c r="A41" s="576"/>
      <c r="B41" s="509"/>
      <c r="C41" s="514"/>
      <c r="D41" s="585"/>
      <c r="E41" s="76" t="s">
        <v>138</v>
      </c>
      <c r="F41" s="71" t="s">
        <v>386</v>
      </c>
      <c r="G41" s="77" t="s">
        <v>140</v>
      </c>
      <c r="H41" s="352"/>
      <c r="I41" s="128"/>
      <c r="J41" s="128" t="e">
        <f t="shared" si="0"/>
        <v>#DIV/0!</v>
      </c>
      <c r="K41" s="505"/>
      <c r="L41" s="516"/>
      <c r="M41" s="540"/>
      <c r="N41" s="581"/>
    </row>
    <row r="42" spans="1:14" ht="95.25" hidden="1" customHeight="1" x14ac:dyDescent="0.25">
      <c r="A42" s="576"/>
      <c r="B42" s="509"/>
      <c r="C42" s="514"/>
      <c r="D42" s="585"/>
      <c r="E42" s="76" t="s">
        <v>138</v>
      </c>
      <c r="F42" s="71" t="s">
        <v>387</v>
      </c>
      <c r="G42" s="77" t="s">
        <v>140</v>
      </c>
      <c r="H42" s="352"/>
      <c r="I42" s="352"/>
      <c r="J42" s="128" t="e">
        <f t="shared" si="0"/>
        <v>#DIV/0!</v>
      </c>
      <c r="K42" s="506"/>
      <c r="L42" s="516"/>
      <c r="M42" s="540"/>
      <c r="N42" s="581"/>
    </row>
    <row r="43" spans="1:14" ht="32.25" hidden="1" customHeight="1" thickBot="1" x14ac:dyDescent="0.3">
      <c r="A43" s="576"/>
      <c r="B43" s="510"/>
      <c r="C43" s="514"/>
      <c r="D43" s="586"/>
      <c r="E43" s="80" t="s">
        <v>144</v>
      </c>
      <c r="F43" s="81" t="s">
        <v>388</v>
      </c>
      <c r="G43" s="82" t="s">
        <v>266</v>
      </c>
      <c r="H43" s="355"/>
      <c r="I43" s="355"/>
      <c r="J43" s="128" t="e">
        <f t="shared" si="0"/>
        <v>#DIV/0!</v>
      </c>
      <c r="K43" s="284" t="e">
        <f>J43</f>
        <v>#DIV/0!</v>
      </c>
      <c r="L43" s="517"/>
      <c r="M43" s="540"/>
      <c r="N43" s="581"/>
    </row>
    <row r="44" spans="1:14" s="302" customFormat="1" ht="63.75" hidden="1" customHeight="1" thickBot="1" x14ac:dyDescent="0.3">
      <c r="A44" s="576"/>
      <c r="B44" s="508" t="str">
        <f>'[3]Свод по услугам'!B44:B47</f>
        <v>801012О.99.0.БА81АЩ72001</v>
      </c>
      <c r="C44" s="514" t="str">
        <f>'[3]Свод по услугам'!C44:C47</f>
        <v>Реализация основных общеобразовательных программ начального общего образования (не указано, дети-инвалиды, на дому)</v>
      </c>
      <c r="D44" s="507" t="s">
        <v>137</v>
      </c>
      <c r="E44" s="84" t="s">
        <v>138</v>
      </c>
      <c r="F44" s="85" t="s">
        <v>385</v>
      </c>
      <c r="G44" s="86" t="s">
        <v>140</v>
      </c>
      <c r="H44" s="356"/>
      <c r="I44" s="88"/>
      <c r="J44" s="88" t="e">
        <f>IF(H44/I44*100&gt;100,100,H44/I44*100)</f>
        <v>#DIV/0!</v>
      </c>
      <c r="K44" s="504" t="e">
        <f>(J44+J45+J46)/3</f>
        <v>#DIV/0!</v>
      </c>
      <c r="L44" s="521" t="e">
        <f>(K44+K47)/2</f>
        <v>#DIV/0!</v>
      </c>
      <c r="M44" s="541"/>
      <c r="N44" s="581"/>
    </row>
    <row r="45" spans="1:14" s="302" customFormat="1" ht="63.75" hidden="1" customHeight="1" thickBot="1" x14ac:dyDescent="0.3">
      <c r="A45" s="576"/>
      <c r="B45" s="509"/>
      <c r="C45" s="514"/>
      <c r="D45" s="585"/>
      <c r="E45" s="89" t="s">
        <v>138</v>
      </c>
      <c r="F45" s="85" t="s">
        <v>386</v>
      </c>
      <c r="G45" s="90" t="s">
        <v>140</v>
      </c>
      <c r="H45" s="357"/>
      <c r="I45" s="92"/>
      <c r="J45" s="92" t="e">
        <f>IF(I45/H45*100&gt;100,100,I45/H45*100)</f>
        <v>#DIV/0!</v>
      </c>
      <c r="K45" s="532"/>
      <c r="L45" s="522"/>
      <c r="M45" s="541"/>
      <c r="N45" s="581"/>
    </row>
    <row r="46" spans="1:14" s="302" customFormat="1" ht="111" hidden="1" customHeight="1" x14ac:dyDescent="0.25">
      <c r="A46" s="576"/>
      <c r="B46" s="509"/>
      <c r="C46" s="514"/>
      <c r="D46" s="585"/>
      <c r="E46" s="89" t="s">
        <v>138</v>
      </c>
      <c r="F46" s="85" t="s">
        <v>387</v>
      </c>
      <c r="G46" s="90" t="s">
        <v>140</v>
      </c>
      <c r="H46" s="357"/>
      <c r="I46" s="357"/>
      <c r="J46" s="128" t="e">
        <f>IF(I46/H46*100&gt;100,100,I46/H46*100)</f>
        <v>#DIV/0!</v>
      </c>
      <c r="K46" s="533"/>
      <c r="L46" s="522"/>
      <c r="M46" s="541"/>
      <c r="N46" s="581"/>
    </row>
    <row r="47" spans="1:14" s="302" customFormat="1" ht="32.25" hidden="1" customHeight="1" thickBot="1" x14ac:dyDescent="0.3">
      <c r="A47" s="576"/>
      <c r="B47" s="510"/>
      <c r="C47" s="514"/>
      <c r="D47" s="586"/>
      <c r="E47" s="93" t="s">
        <v>144</v>
      </c>
      <c r="F47" s="81" t="s">
        <v>388</v>
      </c>
      <c r="G47" s="94" t="s">
        <v>266</v>
      </c>
      <c r="H47" s="355"/>
      <c r="I47" s="355"/>
      <c r="J47" s="97" t="e">
        <f>IF(I47/H47*100&gt;100,100,I47/H47*100)</f>
        <v>#DIV/0!</v>
      </c>
      <c r="K47" s="97" t="e">
        <f>J47</f>
        <v>#DIV/0!</v>
      </c>
      <c r="L47" s="523"/>
      <c r="M47" s="541"/>
      <c r="N47" s="581"/>
    </row>
    <row r="48" spans="1:14" s="302" customFormat="1" ht="63.75" hidden="1" customHeight="1" thickBot="1" x14ac:dyDescent="0.3">
      <c r="A48" s="576"/>
      <c r="B48" s="508" t="str">
        <f>'[3]Свод по услугам'!B48:B51</f>
        <v>801012О.99.0.БА81АШ04001</v>
      </c>
      <c r="C48" s="514" t="str">
        <f>'[3]Свод по услугам'!C48:C51</f>
        <v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v>
      </c>
      <c r="D48" s="501" t="s">
        <v>137</v>
      </c>
      <c r="E48" s="84" t="s">
        <v>138</v>
      </c>
      <c r="F48" s="85" t="s">
        <v>385</v>
      </c>
      <c r="G48" s="86" t="s">
        <v>140</v>
      </c>
      <c r="H48" s="87"/>
      <c r="I48" s="88"/>
      <c r="J48" s="88" t="e">
        <f>IF(H48/I48*100&gt;100,100,H48/I48*100)</f>
        <v>#DIV/0!</v>
      </c>
      <c r="K48" s="511" t="e">
        <f>(J48+J49+J50)/3</f>
        <v>#DIV/0!</v>
      </c>
      <c r="L48" s="521" t="e">
        <f>(K48+K51)/2</f>
        <v>#DIV/0!</v>
      </c>
      <c r="M48" s="541"/>
      <c r="N48" s="581"/>
    </row>
    <row r="49" spans="1:14" s="302" customFormat="1" ht="63.75" hidden="1" customHeight="1" thickBot="1" x14ac:dyDescent="0.3">
      <c r="A49" s="576"/>
      <c r="B49" s="509"/>
      <c r="C49" s="514"/>
      <c r="D49" s="502"/>
      <c r="E49" s="89" t="s">
        <v>138</v>
      </c>
      <c r="F49" s="85" t="s">
        <v>386</v>
      </c>
      <c r="G49" s="90" t="s">
        <v>140</v>
      </c>
      <c r="H49" s="91"/>
      <c r="I49" s="92"/>
      <c r="J49" s="92" t="e">
        <f t="shared" ref="J49:J55" si="1">IF(I49/H49*100&gt;100,100,I49/H49*100)</f>
        <v>#DIV/0!</v>
      </c>
      <c r="K49" s="512"/>
      <c r="L49" s="524"/>
      <c r="M49" s="541"/>
      <c r="N49" s="581"/>
    </row>
    <row r="50" spans="1:14" s="302" customFormat="1" ht="111" hidden="1" customHeight="1" x14ac:dyDescent="0.25">
      <c r="A50" s="576"/>
      <c r="B50" s="509"/>
      <c r="C50" s="514"/>
      <c r="D50" s="502"/>
      <c r="E50" s="89" t="s">
        <v>138</v>
      </c>
      <c r="F50" s="85" t="s">
        <v>387</v>
      </c>
      <c r="G50" s="90" t="s">
        <v>140</v>
      </c>
      <c r="H50" s="91"/>
      <c r="I50" s="91"/>
      <c r="J50" s="92" t="e">
        <f t="shared" si="1"/>
        <v>#DIV/0!</v>
      </c>
      <c r="K50" s="513"/>
      <c r="L50" s="524"/>
      <c r="M50" s="541"/>
      <c r="N50" s="581"/>
    </row>
    <row r="51" spans="1:14" s="302" customFormat="1" ht="32.25" hidden="1" customHeight="1" thickBot="1" x14ac:dyDescent="0.3">
      <c r="A51" s="576"/>
      <c r="B51" s="510"/>
      <c r="C51" s="514"/>
      <c r="D51" s="503"/>
      <c r="E51" s="93" t="s">
        <v>144</v>
      </c>
      <c r="F51" s="81" t="s">
        <v>388</v>
      </c>
      <c r="G51" s="94" t="s">
        <v>266</v>
      </c>
      <c r="H51" s="95"/>
      <c r="I51" s="96"/>
      <c r="J51" s="97" t="e">
        <f t="shared" si="1"/>
        <v>#DIV/0!</v>
      </c>
      <c r="K51" s="97" t="e">
        <f>J51</f>
        <v>#DIV/0!</v>
      </c>
      <c r="L51" s="525"/>
      <c r="M51" s="541"/>
      <c r="N51" s="581"/>
    </row>
    <row r="52" spans="1:14" ht="63.75" customHeight="1" thickBot="1" x14ac:dyDescent="0.3">
      <c r="A52" s="576"/>
      <c r="B52" s="508" t="str">
        <f>'[3]Свод по услугам'!B52:B55</f>
        <v>801012О.99.0.БА81АЭ92001</v>
      </c>
      <c r="C52" s="423" t="str">
        <f>'[3]Свод по услугам'!C52:C55</f>
        <v>Реализация основных общеобразовательных программ начального общего образования (не указано, не указано, не указано)</v>
      </c>
      <c r="D52" s="529" t="s">
        <v>137</v>
      </c>
      <c r="E52" s="71" t="s">
        <v>138</v>
      </c>
      <c r="F52" s="71" t="s">
        <v>385</v>
      </c>
      <c r="G52" s="72" t="s">
        <v>140</v>
      </c>
      <c r="H52" s="350">
        <v>100</v>
      </c>
      <c r="I52" s="293">
        <v>100</v>
      </c>
      <c r="J52" s="128">
        <f t="shared" si="1"/>
        <v>100</v>
      </c>
      <c r="K52" s="504">
        <f>(J52+J53+J54)/3</f>
        <v>100</v>
      </c>
      <c r="L52" s="515">
        <f>(K52+K55)/2</f>
        <v>99.752482629051983</v>
      </c>
      <c r="M52" s="540"/>
      <c r="N52" s="581"/>
    </row>
    <row r="53" spans="1:14" ht="63.75" thickBot="1" x14ac:dyDescent="0.3">
      <c r="A53" s="576"/>
      <c r="B53" s="509"/>
      <c r="C53" s="423"/>
      <c r="D53" s="530"/>
      <c r="E53" s="76" t="s">
        <v>138</v>
      </c>
      <c r="F53" s="71" t="s">
        <v>386</v>
      </c>
      <c r="G53" s="77" t="s">
        <v>140</v>
      </c>
      <c r="H53" s="352">
        <v>89.5</v>
      </c>
      <c r="I53" s="128">
        <v>89.5</v>
      </c>
      <c r="J53" s="128">
        <f t="shared" si="1"/>
        <v>100</v>
      </c>
      <c r="K53" s="505"/>
      <c r="L53" s="516"/>
      <c r="M53" s="540"/>
      <c r="N53" s="581"/>
    </row>
    <row r="54" spans="1:14" ht="94.5" x14ac:dyDescent="0.25">
      <c r="A54" s="576"/>
      <c r="B54" s="509"/>
      <c r="C54" s="423"/>
      <c r="D54" s="530"/>
      <c r="E54" s="76" t="s">
        <v>138</v>
      </c>
      <c r="F54" s="71" t="s">
        <v>387</v>
      </c>
      <c r="G54" s="77" t="s">
        <v>140</v>
      </c>
      <c r="H54" s="352">
        <v>100</v>
      </c>
      <c r="I54" s="352">
        <v>100</v>
      </c>
      <c r="J54" s="128">
        <f t="shared" si="1"/>
        <v>100</v>
      </c>
      <c r="K54" s="506"/>
      <c r="L54" s="516"/>
      <c r="M54" s="540"/>
      <c r="N54" s="581"/>
    </row>
    <row r="55" spans="1:14" ht="32.25" customHeight="1" thickBot="1" x14ac:dyDescent="0.3">
      <c r="A55" s="576"/>
      <c r="B55" s="510"/>
      <c r="C55" s="423"/>
      <c r="D55" s="531"/>
      <c r="E55" s="80" t="s">
        <v>144</v>
      </c>
      <c r="F55" s="81" t="s">
        <v>388</v>
      </c>
      <c r="G55" s="82" t="s">
        <v>266</v>
      </c>
      <c r="H55" s="355">
        <v>335.33</v>
      </c>
      <c r="I55" s="355">
        <v>333.67</v>
      </c>
      <c r="J55" s="128">
        <f t="shared" si="1"/>
        <v>99.504965258103965</v>
      </c>
      <c r="K55" s="284">
        <f>J55</f>
        <v>99.504965258103965</v>
      </c>
      <c r="L55" s="517"/>
      <c r="M55" s="540"/>
      <c r="N55" s="581"/>
    </row>
    <row r="56" spans="1:14" s="302" customFormat="1" ht="63.75" hidden="1" customHeight="1" thickBot="1" x14ac:dyDescent="0.3">
      <c r="A56" s="576"/>
      <c r="B56" s="508" t="str">
        <f>'[3]Свод по услугам'!B56:B59</f>
        <v>801012О.99.0.БА81АЮ16001</v>
      </c>
      <c r="C56" s="514" t="str">
        <f>'[3]Свод по услугам'!C56:C59</f>
        <v>Реализация основных общеобразовательных программ начального общего образования (не указано, не указано, на дому)</v>
      </c>
      <c r="D56" s="507" t="s">
        <v>137</v>
      </c>
      <c r="E56" s="84" t="s">
        <v>138</v>
      </c>
      <c r="F56" s="85" t="s">
        <v>385</v>
      </c>
      <c r="G56" s="86" t="s">
        <v>140</v>
      </c>
      <c r="H56" s="356"/>
      <c r="I56" s="88"/>
      <c r="J56" s="88" t="e">
        <f>IF(H56/I56*100&gt;100,100,H56/I56*100)</f>
        <v>#DIV/0!</v>
      </c>
      <c r="K56" s="351" t="e">
        <f>(J56+J57+J58)/3</f>
        <v>#DIV/0!</v>
      </c>
      <c r="L56" s="521" t="e">
        <f>(K56+K59)/2</f>
        <v>#DIV/0!</v>
      </c>
      <c r="M56" s="541"/>
      <c r="N56" s="581"/>
    </row>
    <row r="57" spans="1:14" s="302" customFormat="1" ht="63.75" hidden="1" customHeight="1" thickBot="1" x14ac:dyDescent="0.3">
      <c r="A57" s="576"/>
      <c r="B57" s="509"/>
      <c r="C57" s="514"/>
      <c r="D57" s="585"/>
      <c r="E57" s="89" t="s">
        <v>138</v>
      </c>
      <c r="F57" s="85" t="s">
        <v>386</v>
      </c>
      <c r="G57" s="90" t="s">
        <v>140</v>
      </c>
      <c r="H57" s="357"/>
      <c r="I57" s="92"/>
      <c r="J57" s="92" t="e">
        <f>IF(I57/H57*100&gt;100,100,I57/H57*100)</f>
        <v>#DIV/0!</v>
      </c>
      <c r="K57" s="353"/>
      <c r="L57" s="522"/>
      <c r="M57" s="541"/>
      <c r="N57" s="581"/>
    </row>
    <row r="58" spans="1:14" s="302" customFormat="1" ht="111" hidden="1" customHeight="1" x14ac:dyDescent="0.25">
      <c r="A58" s="576"/>
      <c r="B58" s="509"/>
      <c r="C58" s="514"/>
      <c r="D58" s="585"/>
      <c r="E58" s="89" t="s">
        <v>138</v>
      </c>
      <c r="F58" s="85" t="s">
        <v>387</v>
      </c>
      <c r="G58" s="90" t="s">
        <v>140</v>
      </c>
      <c r="H58" s="357"/>
      <c r="I58" s="357"/>
      <c r="J58" s="92" t="e">
        <f>IF(I58/H58*100&gt;100,100,I58/H58*100)</f>
        <v>#DIV/0!</v>
      </c>
      <c r="K58" s="354"/>
      <c r="L58" s="522"/>
      <c r="M58" s="541"/>
      <c r="N58" s="581"/>
    </row>
    <row r="59" spans="1:14" s="302" customFormat="1" ht="32.25" hidden="1" customHeight="1" thickBot="1" x14ac:dyDescent="0.3">
      <c r="A59" s="576"/>
      <c r="B59" s="510"/>
      <c r="C59" s="514"/>
      <c r="D59" s="586"/>
      <c r="E59" s="93" t="s">
        <v>144</v>
      </c>
      <c r="F59" s="81" t="s">
        <v>388</v>
      </c>
      <c r="G59" s="94" t="s">
        <v>266</v>
      </c>
      <c r="H59" s="355"/>
      <c r="I59" s="355"/>
      <c r="J59" s="97" t="e">
        <f>IF(I59/H59*100&gt;100,100,I59/H59*100)</f>
        <v>#DIV/0!</v>
      </c>
      <c r="K59" s="97" t="e">
        <f>J59</f>
        <v>#DIV/0!</v>
      </c>
      <c r="L59" s="523"/>
      <c r="M59" s="541"/>
      <c r="N59" s="581"/>
    </row>
    <row r="60" spans="1:14" s="302" customFormat="1" ht="63.75" hidden="1" customHeight="1" thickBot="1" x14ac:dyDescent="0.3">
      <c r="A60" s="576"/>
      <c r="B60" s="508" t="str">
        <f>'[3]Свод по услугам'!B60:B63</f>
        <v>801012О.99.0.БА81АЮ40001</v>
      </c>
      <c r="C60" s="514" t="str">
        <f>'[3]Свод по услугам'!C60:C63</f>
        <v>Реализация основных общеобразовательных программ начального общего образования (не указано, не указано, в медицинских учреждениях)</v>
      </c>
      <c r="D60" s="501" t="s">
        <v>137</v>
      </c>
      <c r="E60" s="84" t="s">
        <v>138</v>
      </c>
      <c r="F60" s="85" t="s">
        <v>385</v>
      </c>
      <c r="G60" s="86" t="s">
        <v>140</v>
      </c>
      <c r="H60" s="87"/>
      <c r="I60" s="88"/>
      <c r="J60" s="88" t="e">
        <f>IF(H60/I60*100&gt;100,100,H60/I60*100)</f>
        <v>#DIV/0!</v>
      </c>
      <c r="K60" s="511" t="e">
        <f>(J60+J61+J62)/3</f>
        <v>#DIV/0!</v>
      </c>
      <c r="L60" s="521" t="e">
        <f>(K60+K63)/2</f>
        <v>#DIV/0!</v>
      </c>
      <c r="M60" s="541"/>
      <c r="N60" s="581"/>
    </row>
    <row r="61" spans="1:14" s="302" customFormat="1" ht="63.75" hidden="1" customHeight="1" thickBot="1" x14ac:dyDescent="0.3">
      <c r="A61" s="576"/>
      <c r="B61" s="509"/>
      <c r="C61" s="514"/>
      <c r="D61" s="502"/>
      <c r="E61" s="89" t="s">
        <v>138</v>
      </c>
      <c r="F61" s="85" t="s">
        <v>386</v>
      </c>
      <c r="G61" s="90" t="s">
        <v>140</v>
      </c>
      <c r="H61" s="91"/>
      <c r="I61" s="92"/>
      <c r="J61" s="92" t="e">
        <f>IF(I61/H61*100&gt;100,100,I61/H61*100)</f>
        <v>#DIV/0!</v>
      </c>
      <c r="K61" s="512"/>
      <c r="L61" s="524"/>
      <c r="M61" s="541"/>
      <c r="N61" s="581"/>
    </row>
    <row r="62" spans="1:14" s="302" customFormat="1" ht="111" hidden="1" customHeight="1" x14ac:dyDescent="0.25">
      <c r="A62" s="576"/>
      <c r="B62" s="509"/>
      <c r="C62" s="514"/>
      <c r="D62" s="502"/>
      <c r="E62" s="89" t="s">
        <v>138</v>
      </c>
      <c r="F62" s="85" t="s">
        <v>387</v>
      </c>
      <c r="G62" s="90" t="s">
        <v>140</v>
      </c>
      <c r="H62" s="91"/>
      <c r="I62" s="91"/>
      <c r="J62" s="92" t="e">
        <f>IF(I62/H62*100&gt;100,100,I62/H62*100)</f>
        <v>#DIV/0!</v>
      </c>
      <c r="K62" s="513"/>
      <c r="L62" s="524"/>
      <c r="M62" s="541"/>
      <c r="N62" s="581"/>
    </row>
    <row r="63" spans="1:14" s="302" customFormat="1" ht="32.25" hidden="1" customHeight="1" thickBot="1" x14ac:dyDescent="0.3">
      <c r="A63" s="576"/>
      <c r="B63" s="510"/>
      <c r="C63" s="514"/>
      <c r="D63" s="503"/>
      <c r="E63" s="93" t="s">
        <v>144</v>
      </c>
      <c r="F63" s="81" t="s">
        <v>388</v>
      </c>
      <c r="G63" s="94" t="s">
        <v>266</v>
      </c>
      <c r="H63" s="95"/>
      <c r="I63" s="96"/>
      <c r="J63" s="97" t="e">
        <f>IF(I63/H63*100&gt;100,100,I63/H63*100)</f>
        <v>#DIV/0!</v>
      </c>
      <c r="K63" s="97" t="e">
        <f>J63</f>
        <v>#DIV/0!</v>
      </c>
      <c r="L63" s="525"/>
      <c r="M63" s="541"/>
      <c r="N63" s="581"/>
    </row>
    <row r="64" spans="1:14" s="302" customFormat="1" ht="63.75" hidden="1" customHeight="1" thickBot="1" x14ac:dyDescent="0.3">
      <c r="A64" s="576"/>
      <c r="B64" s="508" t="str">
        <f>'[3]Свод по услугам'!B64:B67</f>
        <v>802111О.99.0.БА96АА00001</v>
      </c>
      <c r="C64" s="514" t="str">
        <f>'[3]Свод по услугам'!C64:C67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64" s="501" t="s">
        <v>137</v>
      </c>
      <c r="E64" s="84" t="s">
        <v>138</v>
      </c>
      <c r="F64" s="85" t="s">
        <v>385</v>
      </c>
      <c r="G64" s="86" t="s">
        <v>140</v>
      </c>
      <c r="H64" s="101"/>
      <c r="I64" s="88"/>
      <c r="J64" s="88" t="e">
        <f>IF(H64/I64*100&gt;100,100,H64/I64*100)</f>
        <v>#DIV/0!</v>
      </c>
      <c r="K64" s="511" t="e">
        <f>(J64+J65+J66)/3</f>
        <v>#DIV/0!</v>
      </c>
      <c r="L64" s="521" t="e">
        <f>(K64+K67)/2</f>
        <v>#DIV/0!</v>
      </c>
      <c r="M64" s="541"/>
      <c r="N64" s="581"/>
    </row>
    <row r="65" spans="1:14" s="302" customFormat="1" ht="63.75" hidden="1" customHeight="1" thickBot="1" x14ac:dyDescent="0.3">
      <c r="A65" s="576"/>
      <c r="B65" s="509"/>
      <c r="C65" s="514"/>
      <c r="D65" s="502"/>
      <c r="E65" s="89" t="s">
        <v>138</v>
      </c>
      <c r="F65" s="85" t="s">
        <v>386</v>
      </c>
      <c r="G65" s="90" t="s">
        <v>140</v>
      </c>
      <c r="H65" s="102"/>
      <c r="I65" s="92"/>
      <c r="J65" s="92" t="e">
        <f>IF(I65/H65*100&gt;100,100,I65/H65*100)</f>
        <v>#DIV/0!</v>
      </c>
      <c r="K65" s="512"/>
      <c r="L65" s="524"/>
      <c r="M65" s="541"/>
      <c r="N65" s="581"/>
    </row>
    <row r="66" spans="1:14" s="302" customFormat="1" ht="111" hidden="1" customHeight="1" x14ac:dyDescent="0.25">
      <c r="A66" s="576"/>
      <c r="B66" s="509"/>
      <c r="C66" s="514"/>
      <c r="D66" s="502"/>
      <c r="E66" s="89" t="s">
        <v>138</v>
      </c>
      <c r="F66" s="85" t="s">
        <v>387</v>
      </c>
      <c r="G66" s="90" t="s">
        <v>140</v>
      </c>
      <c r="H66" s="102"/>
      <c r="I66" s="102"/>
      <c r="J66" s="92" t="e">
        <f>IF(I66/H66*100&gt;100,100,I66/H66*100)</f>
        <v>#DIV/0!</v>
      </c>
      <c r="K66" s="513"/>
      <c r="L66" s="524"/>
      <c r="M66" s="541"/>
      <c r="N66" s="581"/>
    </row>
    <row r="67" spans="1:14" s="302" customFormat="1" ht="32.25" hidden="1" customHeight="1" thickBot="1" x14ac:dyDescent="0.3">
      <c r="A67" s="576"/>
      <c r="B67" s="510"/>
      <c r="C67" s="514"/>
      <c r="D67" s="503"/>
      <c r="E67" s="93" t="s">
        <v>144</v>
      </c>
      <c r="F67" s="81" t="s">
        <v>388</v>
      </c>
      <c r="G67" s="94" t="s">
        <v>266</v>
      </c>
      <c r="H67" s="95"/>
      <c r="I67" s="96"/>
      <c r="J67" s="97" t="e">
        <f>IF(I67/H67*100&gt;100,100,I67/H67*100)</f>
        <v>#DIV/0!</v>
      </c>
      <c r="K67" s="97" t="e">
        <f>J67</f>
        <v>#DIV/0!</v>
      </c>
      <c r="L67" s="525"/>
      <c r="M67" s="541"/>
      <c r="N67" s="581"/>
    </row>
    <row r="68" spans="1:14" s="302" customFormat="1" ht="63.75" hidden="1" customHeight="1" thickBot="1" x14ac:dyDescent="0.3">
      <c r="A68" s="576"/>
      <c r="B68" s="508" t="str">
        <f>'[3]Свод по услугам'!B68:B71</f>
        <v>802111О.99.0.БА96АА25001</v>
      </c>
      <c r="C68" s="514" t="str">
        <f>'[3]Свод по услугам'!C68:C71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v>
      </c>
      <c r="D68" s="501" t="s">
        <v>137</v>
      </c>
      <c r="E68" s="84" t="s">
        <v>138</v>
      </c>
      <c r="F68" s="85" t="s">
        <v>385</v>
      </c>
      <c r="G68" s="86" t="s">
        <v>140</v>
      </c>
      <c r="H68" s="101"/>
      <c r="I68" s="88"/>
      <c r="J68" s="88" t="e">
        <f>IF(H68/I68*100&gt;100,100,H68/I68*100)</f>
        <v>#DIV/0!</v>
      </c>
      <c r="K68" s="511" t="e">
        <f>(J68+J69+J70)/3</f>
        <v>#DIV/0!</v>
      </c>
      <c r="L68" s="521" t="e">
        <f>(K68+K71)/2</f>
        <v>#DIV/0!</v>
      </c>
      <c r="M68" s="541"/>
      <c r="N68" s="581"/>
    </row>
    <row r="69" spans="1:14" s="302" customFormat="1" ht="63.75" hidden="1" customHeight="1" thickBot="1" x14ac:dyDescent="0.3">
      <c r="A69" s="576"/>
      <c r="B69" s="509"/>
      <c r="C69" s="514"/>
      <c r="D69" s="502"/>
      <c r="E69" s="89" t="s">
        <v>138</v>
      </c>
      <c r="F69" s="85" t="s">
        <v>386</v>
      </c>
      <c r="G69" s="90" t="s">
        <v>140</v>
      </c>
      <c r="H69" s="102"/>
      <c r="I69" s="92"/>
      <c r="J69" s="92" t="e">
        <f>IF(I69/H69*100&gt;100,100,I69/H69*100)</f>
        <v>#DIV/0!</v>
      </c>
      <c r="K69" s="512"/>
      <c r="L69" s="524"/>
      <c r="M69" s="541"/>
      <c r="N69" s="581"/>
    </row>
    <row r="70" spans="1:14" s="302" customFormat="1" ht="111" hidden="1" customHeight="1" x14ac:dyDescent="0.25">
      <c r="A70" s="576"/>
      <c r="B70" s="509"/>
      <c r="C70" s="514"/>
      <c r="D70" s="502"/>
      <c r="E70" s="89" t="s">
        <v>138</v>
      </c>
      <c r="F70" s="85" t="s">
        <v>387</v>
      </c>
      <c r="G70" s="90" t="s">
        <v>140</v>
      </c>
      <c r="H70" s="102"/>
      <c r="I70" s="102"/>
      <c r="J70" s="92" t="e">
        <f>IF(I70/H70*100&gt;100,100,I70/H70*100)</f>
        <v>#DIV/0!</v>
      </c>
      <c r="K70" s="513"/>
      <c r="L70" s="524"/>
      <c r="M70" s="541"/>
      <c r="N70" s="581"/>
    </row>
    <row r="71" spans="1:14" s="302" customFormat="1" ht="32.25" hidden="1" customHeight="1" thickBot="1" x14ac:dyDescent="0.3">
      <c r="A71" s="576"/>
      <c r="B71" s="510"/>
      <c r="C71" s="514"/>
      <c r="D71" s="503"/>
      <c r="E71" s="93" t="s">
        <v>144</v>
      </c>
      <c r="F71" s="81" t="s">
        <v>388</v>
      </c>
      <c r="G71" s="94" t="s">
        <v>266</v>
      </c>
      <c r="H71" s="95"/>
      <c r="I71" s="96"/>
      <c r="J71" s="97" t="e">
        <f>IF(I71/H71*100&gt;100,100,I71/H71*100)</f>
        <v>#DIV/0!</v>
      </c>
      <c r="K71" s="97" t="e">
        <f>J71</f>
        <v>#DIV/0!</v>
      </c>
      <c r="L71" s="525"/>
      <c r="M71" s="541"/>
      <c r="N71" s="581"/>
    </row>
    <row r="72" spans="1:14" s="302" customFormat="1" ht="63.75" hidden="1" customHeight="1" thickBot="1" x14ac:dyDescent="0.3">
      <c r="A72" s="576"/>
      <c r="B72" s="508">
        <f>'[3]Свод по услугам'!B72:B75</f>
        <v>0</v>
      </c>
      <c r="C72" s="514" t="str">
        <f>'[3]Свод по услугам'!C72:C75</f>
        <v>Реализация основных общеобразовательных программ основного общего образования</v>
      </c>
      <c r="D72" s="501" t="s">
        <v>137</v>
      </c>
      <c r="E72" s="84" t="s">
        <v>138</v>
      </c>
      <c r="F72" s="85" t="s">
        <v>385</v>
      </c>
      <c r="G72" s="86" t="s">
        <v>140</v>
      </c>
      <c r="H72" s="101"/>
      <c r="I72" s="88"/>
      <c r="J72" s="88" t="e">
        <f>IF(H72/I72*100&gt;100,100,H72/I72*100)</f>
        <v>#DIV/0!</v>
      </c>
      <c r="K72" s="511" t="e">
        <f>(J72+J73+J74)/3</f>
        <v>#DIV/0!</v>
      </c>
      <c r="L72" s="521" t="e">
        <f>(K72+K75)/2</f>
        <v>#DIV/0!</v>
      </c>
      <c r="M72" s="541"/>
      <c r="N72" s="581"/>
    </row>
    <row r="73" spans="1:14" s="302" customFormat="1" ht="63.75" hidden="1" customHeight="1" thickBot="1" x14ac:dyDescent="0.3">
      <c r="A73" s="576"/>
      <c r="B73" s="509"/>
      <c r="C73" s="514"/>
      <c r="D73" s="502"/>
      <c r="E73" s="89" t="s">
        <v>138</v>
      </c>
      <c r="F73" s="85" t="s">
        <v>386</v>
      </c>
      <c r="G73" s="90" t="s">
        <v>140</v>
      </c>
      <c r="H73" s="102"/>
      <c r="I73" s="92"/>
      <c r="J73" s="92" t="e">
        <f>IF(I73/H73*100&gt;100,100,I73/H73*100)</f>
        <v>#DIV/0!</v>
      </c>
      <c r="K73" s="512"/>
      <c r="L73" s="524"/>
      <c r="M73" s="541"/>
      <c r="N73" s="581"/>
    </row>
    <row r="74" spans="1:14" s="302" customFormat="1" ht="111" hidden="1" customHeight="1" x14ac:dyDescent="0.25">
      <c r="A74" s="576"/>
      <c r="B74" s="509"/>
      <c r="C74" s="514"/>
      <c r="D74" s="502"/>
      <c r="E74" s="89" t="s">
        <v>138</v>
      </c>
      <c r="F74" s="85" t="s">
        <v>387</v>
      </c>
      <c r="G74" s="90" t="s">
        <v>140</v>
      </c>
      <c r="H74" s="102"/>
      <c r="I74" s="102"/>
      <c r="J74" s="92" t="e">
        <f>IF(I74/H74*100&gt;100,100,I74/H74*100)</f>
        <v>#DIV/0!</v>
      </c>
      <c r="K74" s="513"/>
      <c r="L74" s="524"/>
      <c r="M74" s="541"/>
      <c r="N74" s="581"/>
    </row>
    <row r="75" spans="1:14" s="302" customFormat="1" ht="32.25" hidden="1" customHeight="1" thickBot="1" x14ac:dyDescent="0.3">
      <c r="A75" s="576"/>
      <c r="B75" s="510"/>
      <c r="C75" s="514"/>
      <c r="D75" s="503"/>
      <c r="E75" s="93" t="s">
        <v>144</v>
      </c>
      <c r="F75" s="81" t="s">
        <v>388</v>
      </c>
      <c r="G75" s="94" t="s">
        <v>266</v>
      </c>
      <c r="H75" s="95"/>
      <c r="I75" s="96"/>
      <c r="J75" s="97" t="e">
        <f>IF(I75/H75*100&gt;100,100,I75/H75*100)</f>
        <v>#DIV/0!</v>
      </c>
      <c r="K75" s="97" t="e">
        <f>J75</f>
        <v>#DIV/0!</v>
      </c>
      <c r="L75" s="525"/>
      <c r="M75" s="541"/>
      <c r="N75" s="581"/>
    </row>
    <row r="76" spans="1:14" s="302" customFormat="1" ht="63.75" hidden="1" customHeight="1" thickBot="1" x14ac:dyDescent="0.3">
      <c r="A76" s="576"/>
      <c r="B76" s="508" t="str">
        <f>'[3]Свод по услугам'!B76:B79</f>
        <v>802111О.99.0.БА96АБ50001</v>
      </c>
      <c r="C76" s="514" t="str">
        <f>'[3]Свод по услугам'!C76:C79</f>
        <v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v>
      </c>
      <c r="D76" s="507" t="s">
        <v>137</v>
      </c>
      <c r="E76" s="84" t="s">
        <v>138</v>
      </c>
      <c r="F76" s="85" t="s">
        <v>385</v>
      </c>
      <c r="G76" s="86" t="s">
        <v>140</v>
      </c>
      <c r="H76" s="360"/>
      <c r="I76" s="88"/>
      <c r="J76" s="88" t="e">
        <f>IF(H76/I76*100&gt;100,100,H76/I76*100)</f>
        <v>#DIV/0!</v>
      </c>
      <c r="K76" s="504" t="e">
        <f>(J76+J77+J78)/3</f>
        <v>#DIV/0!</v>
      </c>
      <c r="L76" s="521" t="e">
        <f>(K76+K79)/2</f>
        <v>#DIV/0!</v>
      </c>
      <c r="M76" s="541"/>
      <c r="N76" s="581"/>
    </row>
    <row r="77" spans="1:14" s="302" customFormat="1" ht="63.75" hidden="1" customHeight="1" thickBot="1" x14ac:dyDescent="0.3">
      <c r="A77" s="576"/>
      <c r="B77" s="509"/>
      <c r="C77" s="514"/>
      <c r="D77" s="585"/>
      <c r="E77" s="89" t="s">
        <v>138</v>
      </c>
      <c r="F77" s="85" t="s">
        <v>386</v>
      </c>
      <c r="G77" s="90" t="s">
        <v>140</v>
      </c>
      <c r="H77" s="361"/>
      <c r="I77" s="92"/>
      <c r="J77" s="92" t="e">
        <f>IF(I77/H77*100&gt;100,100,I77/H77*100)</f>
        <v>#DIV/0!</v>
      </c>
      <c r="K77" s="532"/>
      <c r="L77" s="522"/>
      <c r="M77" s="541"/>
      <c r="N77" s="581"/>
    </row>
    <row r="78" spans="1:14" s="302" customFormat="1" ht="111" hidden="1" customHeight="1" x14ac:dyDescent="0.25">
      <c r="A78" s="576"/>
      <c r="B78" s="509"/>
      <c r="C78" s="514"/>
      <c r="D78" s="585"/>
      <c r="E78" s="89" t="s">
        <v>138</v>
      </c>
      <c r="F78" s="85" t="s">
        <v>387</v>
      </c>
      <c r="G78" s="90" t="s">
        <v>140</v>
      </c>
      <c r="H78" s="361"/>
      <c r="I78" s="361"/>
      <c r="J78" s="92" t="e">
        <f>IF(I78/H78*100&gt;100,100,I78/H78*100)</f>
        <v>#DIV/0!</v>
      </c>
      <c r="K78" s="533"/>
      <c r="L78" s="522"/>
      <c r="M78" s="541"/>
      <c r="N78" s="581"/>
    </row>
    <row r="79" spans="1:14" s="302" customFormat="1" ht="32.25" hidden="1" customHeight="1" thickBot="1" x14ac:dyDescent="0.3">
      <c r="A79" s="576"/>
      <c r="B79" s="510"/>
      <c r="C79" s="514"/>
      <c r="D79" s="586"/>
      <c r="E79" s="93" t="s">
        <v>144</v>
      </c>
      <c r="F79" s="81" t="s">
        <v>388</v>
      </c>
      <c r="G79" s="94" t="s">
        <v>266</v>
      </c>
      <c r="H79" s="355"/>
      <c r="I79" s="355"/>
      <c r="J79" s="97" t="e">
        <f>IF(I79/H79*100&gt;100,100,I79/H79*100)</f>
        <v>#DIV/0!</v>
      </c>
      <c r="K79" s="97" t="e">
        <f>J79</f>
        <v>#DIV/0!</v>
      </c>
      <c r="L79" s="523"/>
      <c r="M79" s="541"/>
      <c r="N79" s="581"/>
    </row>
    <row r="80" spans="1:14" s="302" customFormat="1" ht="63.75" hidden="1" customHeight="1" thickBot="1" x14ac:dyDescent="0.3">
      <c r="A80" s="576"/>
      <c r="B80" s="508" t="str">
        <f>'[3]Свод по услугам'!B80:B83</f>
        <v>802111О.99.0.БА96АБ75001</v>
      </c>
      <c r="C80" s="514" t="str">
        <f>'[3]Свод по услугам'!C80:C83</f>
        <v>Реализация основных общеобразовательных программ основного общего образования (адаптированная образовательная программа, дети-инвалиды, на дому)</v>
      </c>
      <c r="D80" s="501" t="s">
        <v>137</v>
      </c>
      <c r="E80" s="84" t="s">
        <v>138</v>
      </c>
      <c r="F80" s="85" t="s">
        <v>385</v>
      </c>
      <c r="G80" s="86" t="s">
        <v>140</v>
      </c>
      <c r="H80" s="101"/>
      <c r="I80" s="88"/>
      <c r="J80" s="88" t="e">
        <f>IF(H80/I80*100&gt;100,100,H80/I80*100)</f>
        <v>#DIV/0!</v>
      </c>
      <c r="K80" s="511" t="e">
        <f>(J80+J81+J82)/3</f>
        <v>#DIV/0!</v>
      </c>
      <c r="L80" s="521" t="e">
        <f>(K80+K83)/2</f>
        <v>#DIV/0!</v>
      </c>
      <c r="M80" s="541"/>
      <c r="N80" s="581"/>
    </row>
    <row r="81" spans="1:14" s="302" customFormat="1" ht="63.75" hidden="1" customHeight="1" thickBot="1" x14ac:dyDescent="0.3">
      <c r="A81" s="576"/>
      <c r="B81" s="509"/>
      <c r="C81" s="514"/>
      <c r="D81" s="502"/>
      <c r="E81" s="89" t="s">
        <v>138</v>
      </c>
      <c r="F81" s="85" t="s">
        <v>386</v>
      </c>
      <c r="G81" s="90" t="s">
        <v>140</v>
      </c>
      <c r="H81" s="102"/>
      <c r="I81" s="92"/>
      <c r="J81" s="92" t="e">
        <f>IF(I81/H81*100&gt;100,100,I81/H81*100)</f>
        <v>#DIV/0!</v>
      </c>
      <c r="K81" s="512"/>
      <c r="L81" s="524"/>
      <c r="M81" s="541"/>
      <c r="N81" s="581"/>
    </row>
    <row r="82" spans="1:14" s="302" customFormat="1" ht="111" hidden="1" customHeight="1" x14ac:dyDescent="0.25">
      <c r="A82" s="576"/>
      <c r="B82" s="509"/>
      <c r="C82" s="514"/>
      <c r="D82" s="502"/>
      <c r="E82" s="89" t="s">
        <v>138</v>
      </c>
      <c r="F82" s="85" t="s">
        <v>387</v>
      </c>
      <c r="G82" s="90" t="s">
        <v>140</v>
      </c>
      <c r="H82" s="102"/>
      <c r="I82" s="102"/>
      <c r="J82" s="92" t="e">
        <f>IF(I82/H82*100&gt;100,100,I82/H82*100)</f>
        <v>#DIV/0!</v>
      </c>
      <c r="K82" s="513"/>
      <c r="L82" s="524"/>
      <c r="M82" s="541"/>
      <c r="N82" s="581"/>
    </row>
    <row r="83" spans="1:14" s="302" customFormat="1" ht="32.25" hidden="1" customHeight="1" thickBot="1" x14ac:dyDescent="0.3">
      <c r="A83" s="576"/>
      <c r="B83" s="510"/>
      <c r="C83" s="514"/>
      <c r="D83" s="503"/>
      <c r="E83" s="93" t="s">
        <v>144</v>
      </c>
      <c r="F83" s="81" t="s">
        <v>388</v>
      </c>
      <c r="G83" s="94" t="s">
        <v>266</v>
      </c>
      <c r="H83" s="95"/>
      <c r="I83" s="96"/>
      <c r="J83" s="97" t="e">
        <f>IF(I83/H83*100&gt;100,100,I83/H83*100)</f>
        <v>#DIV/0!</v>
      </c>
      <c r="K83" s="97" t="e">
        <f>J83</f>
        <v>#DIV/0!</v>
      </c>
      <c r="L83" s="525"/>
      <c r="M83" s="541"/>
      <c r="N83" s="581"/>
    </row>
    <row r="84" spans="1:14" s="302" customFormat="1" ht="63.75" hidden="1" customHeight="1" thickBot="1" x14ac:dyDescent="0.3">
      <c r="A84" s="576"/>
      <c r="B84" s="508">
        <f>'[3]Свод по услугам'!B84:B87</f>
        <v>0</v>
      </c>
      <c r="C84" s="514" t="str">
        <f>'[3]Свод по услугам'!C84:C87</f>
        <v>Реализация основных общеобразовательных программ основного общего образования</v>
      </c>
      <c r="D84" s="501" t="s">
        <v>137</v>
      </c>
      <c r="E84" s="84" t="s">
        <v>138</v>
      </c>
      <c r="F84" s="85" t="s">
        <v>385</v>
      </c>
      <c r="G84" s="86" t="s">
        <v>140</v>
      </c>
      <c r="H84" s="101"/>
      <c r="I84" s="88"/>
      <c r="J84" s="88" t="e">
        <f>IF(H84/I84*100&gt;100,100,H84/I84*100)</f>
        <v>#DIV/0!</v>
      </c>
      <c r="K84" s="511" t="e">
        <f>(J84+J85+J86)/3</f>
        <v>#DIV/0!</v>
      </c>
      <c r="L84" s="521" t="e">
        <f>(K84+K87)/2</f>
        <v>#DIV/0!</v>
      </c>
      <c r="M84" s="541"/>
      <c r="N84" s="581"/>
    </row>
    <row r="85" spans="1:14" s="302" customFormat="1" ht="63.75" hidden="1" customHeight="1" thickBot="1" x14ac:dyDescent="0.3">
      <c r="A85" s="576"/>
      <c r="B85" s="509"/>
      <c r="C85" s="514"/>
      <c r="D85" s="502"/>
      <c r="E85" s="89" t="s">
        <v>138</v>
      </c>
      <c r="F85" s="85" t="s">
        <v>386</v>
      </c>
      <c r="G85" s="90" t="s">
        <v>140</v>
      </c>
      <c r="H85" s="102"/>
      <c r="I85" s="92"/>
      <c r="J85" s="92" t="e">
        <f>IF(I85/H85*100&gt;100,100,I85/H85*100)</f>
        <v>#DIV/0!</v>
      </c>
      <c r="K85" s="512"/>
      <c r="L85" s="524"/>
      <c r="M85" s="541"/>
      <c r="N85" s="581"/>
    </row>
    <row r="86" spans="1:14" s="302" customFormat="1" ht="111" hidden="1" customHeight="1" x14ac:dyDescent="0.25">
      <c r="A86" s="576"/>
      <c r="B86" s="509"/>
      <c r="C86" s="514"/>
      <c r="D86" s="502"/>
      <c r="E86" s="89" t="s">
        <v>138</v>
      </c>
      <c r="F86" s="85" t="s">
        <v>387</v>
      </c>
      <c r="G86" s="90" t="s">
        <v>140</v>
      </c>
      <c r="H86" s="102"/>
      <c r="I86" s="102"/>
      <c r="J86" s="92" t="e">
        <f>IF(I86/H86*100&gt;100,100,I86/H86*100)</f>
        <v>#DIV/0!</v>
      </c>
      <c r="K86" s="513"/>
      <c r="L86" s="524"/>
      <c r="M86" s="541"/>
      <c r="N86" s="581"/>
    </row>
    <row r="87" spans="1:14" s="302" customFormat="1" ht="32.25" hidden="1" customHeight="1" thickBot="1" x14ac:dyDescent="0.3">
      <c r="A87" s="576"/>
      <c r="B87" s="510"/>
      <c r="C87" s="514"/>
      <c r="D87" s="503"/>
      <c r="E87" s="93" t="s">
        <v>144</v>
      </c>
      <c r="F87" s="81" t="s">
        <v>388</v>
      </c>
      <c r="G87" s="94" t="s">
        <v>266</v>
      </c>
      <c r="H87" s="95"/>
      <c r="I87" s="96"/>
      <c r="J87" s="97" t="e">
        <f>IF(I87/H87*100&gt;100,100,I87/H87*100)</f>
        <v>#DIV/0!</v>
      </c>
      <c r="K87" s="97" t="e">
        <f>J87</f>
        <v>#DIV/0!</v>
      </c>
      <c r="L87" s="525"/>
      <c r="M87" s="541"/>
      <c r="N87" s="581"/>
    </row>
    <row r="88" spans="1:14" s="302" customFormat="1" ht="63.75" hidden="1" customHeight="1" thickBot="1" x14ac:dyDescent="0.3">
      <c r="A88" s="576"/>
      <c r="B88" s="508" t="str">
        <f>'[3]Свод по услугам'!B88:B91</f>
        <v>802111О.99.0.БА96АМ76001</v>
      </c>
      <c r="C88" s="514" t="str">
        <f>'[3]Свод по услугам'!C88:C91</f>
        <v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v>
      </c>
      <c r="D88" s="501" t="s">
        <v>137</v>
      </c>
      <c r="E88" s="84" t="s">
        <v>138</v>
      </c>
      <c r="F88" s="85" t="s">
        <v>385</v>
      </c>
      <c r="G88" s="86" t="s">
        <v>140</v>
      </c>
      <c r="H88" s="101"/>
      <c r="I88" s="88"/>
      <c r="J88" s="88" t="e">
        <f>IF(H88/I88*100&gt;100,100,H88/I88*100)</f>
        <v>#DIV/0!</v>
      </c>
      <c r="K88" s="511" t="e">
        <f>(J88+J89+J90)/3</f>
        <v>#DIV/0!</v>
      </c>
      <c r="L88" s="521" t="e">
        <f>(K88+K91)/2</f>
        <v>#DIV/0!</v>
      </c>
      <c r="M88" s="541"/>
      <c r="N88" s="581"/>
    </row>
    <row r="89" spans="1:14" s="302" customFormat="1" ht="63.75" hidden="1" customHeight="1" thickBot="1" x14ac:dyDescent="0.3">
      <c r="A89" s="576"/>
      <c r="B89" s="509"/>
      <c r="C89" s="514"/>
      <c r="D89" s="502"/>
      <c r="E89" s="89" t="s">
        <v>138</v>
      </c>
      <c r="F89" s="85" t="s">
        <v>386</v>
      </c>
      <c r="G89" s="90" t="s">
        <v>140</v>
      </c>
      <c r="H89" s="102"/>
      <c r="I89" s="92"/>
      <c r="J89" s="92" t="e">
        <f>IF(I89/H89*100&gt;100,100,I89/H89*100)</f>
        <v>#DIV/0!</v>
      </c>
      <c r="K89" s="512"/>
      <c r="L89" s="524"/>
      <c r="M89" s="541"/>
      <c r="N89" s="581"/>
    </row>
    <row r="90" spans="1:14" s="302" customFormat="1" ht="111" hidden="1" customHeight="1" x14ac:dyDescent="0.25">
      <c r="A90" s="576"/>
      <c r="B90" s="509"/>
      <c r="C90" s="514"/>
      <c r="D90" s="502"/>
      <c r="E90" s="89" t="s">
        <v>138</v>
      </c>
      <c r="F90" s="85" t="s">
        <v>387</v>
      </c>
      <c r="G90" s="90" t="s">
        <v>140</v>
      </c>
      <c r="H90" s="102"/>
      <c r="I90" s="102"/>
      <c r="J90" s="92" t="e">
        <f>IF(I90/H90*100&gt;100,100,I90/H90*100)</f>
        <v>#DIV/0!</v>
      </c>
      <c r="K90" s="513"/>
      <c r="L90" s="524"/>
      <c r="M90" s="541"/>
      <c r="N90" s="581"/>
    </row>
    <row r="91" spans="1:14" s="302" customFormat="1" ht="32.25" hidden="1" customHeight="1" thickBot="1" x14ac:dyDescent="0.3">
      <c r="A91" s="576"/>
      <c r="B91" s="510"/>
      <c r="C91" s="514"/>
      <c r="D91" s="503"/>
      <c r="E91" s="93" t="s">
        <v>144</v>
      </c>
      <c r="F91" s="81" t="s">
        <v>388</v>
      </c>
      <c r="G91" s="94" t="s">
        <v>266</v>
      </c>
      <c r="H91" s="95"/>
      <c r="I91" s="96"/>
      <c r="J91" s="97" t="e">
        <f>IF(I91/H91*100&gt;100,100,I91/H91*100)</f>
        <v>#DIV/0!</v>
      </c>
      <c r="K91" s="97" t="e">
        <f>J91</f>
        <v>#DIV/0!</v>
      </c>
      <c r="L91" s="525"/>
      <c r="M91" s="541"/>
      <c r="N91" s="581"/>
    </row>
    <row r="92" spans="1:14" s="302" customFormat="1" ht="63.75" hidden="1" customHeight="1" thickBot="1" x14ac:dyDescent="0.3">
      <c r="A92" s="576"/>
      <c r="B92" s="508" t="str">
        <f>'[3]Свод по услугам'!B92:B95</f>
        <v>802111О.99.0.БА96АО26001</v>
      </c>
      <c r="C92" s="514" t="str">
        <f>'[3]Свод по услугам'!C92:C95</f>
        <v>Реализация основных общеобразовательных программ основного общего образования (профильное обучение, дети-инвалиды, не указано)</v>
      </c>
      <c r="D92" s="501" t="s">
        <v>137</v>
      </c>
      <c r="E92" s="84" t="s">
        <v>138</v>
      </c>
      <c r="F92" s="85" t="s">
        <v>385</v>
      </c>
      <c r="G92" s="86" t="s">
        <v>140</v>
      </c>
      <c r="H92" s="101"/>
      <c r="I92" s="88"/>
      <c r="J92" s="88" t="e">
        <f>IF(H92/I92*100&gt;100,100,H92/I92*100)</f>
        <v>#DIV/0!</v>
      </c>
      <c r="K92" s="511" t="e">
        <f>(J92+J93+J94)/3</f>
        <v>#DIV/0!</v>
      </c>
      <c r="L92" s="521" t="e">
        <f>(K92+K95)/2</f>
        <v>#DIV/0!</v>
      </c>
      <c r="M92" s="541"/>
      <c r="N92" s="581"/>
    </row>
    <row r="93" spans="1:14" s="302" customFormat="1" ht="63.75" hidden="1" customHeight="1" thickBot="1" x14ac:dyDescent="0.3">
      <c r="A93" s="576"/>
      <c r="B93" s="509"/>
      <c r="C93" s="514"/>
      <c r="D93" s="502"/>
      <c r="E93" s="89" t="s">
        <v>138</v>
      </c>
      <c r="F93" s="85" t="s">
        <v>386</v>
      </c>
      <c r="G93" s="90" t="s">
        <v>140</v>
      </c>
      <c r="H93" s="102"/>
      <c r="I93" s="92"/>
      <c r="J93" s="92" t="e">
        <f t="shared" ref="J93:J99" si="2">IF(I93/H93*100&gt;100,100,I93/H93*100)</f>
        <v>#DIV/0!</v>
      </c>
      <c r="K93" s="512"/>
      <c r="L93" s="524"/>
      <c r="M93" s="541"/>
      <c r="N93" s="581"/>
    </row>
    <row r="94" spans="1:14" s="302" customFormat="1" ht="111" hidden="1" customHeight="1" x14ac:dyDescent="0.25">
      <c r="A94" s="576"/>
      <c r="B94" s="509"/>
      <c r="C94" s="514"/>
      <c r="D94" s="502"/>
      <c r="E94" s="89" t="s">
        <v>138</v>
      </c>
      <c r="F94" s="85" t="s">
        <v>387</v>
      </c>
      <c r="G94" s="90" t="s">
        <v>140</v>
      </c>
      <c r="H94" s="102"/>
      <c r="I94" s="102"/>
      <c r="J94" s="92" t="e">
        <f t="shared" si="2"/>
        <v>#DIV/0!</v>
      </c>
      <c r="K94" s="513"/>
      <c r="L94" s="524"/>
      <c r="M94" s="541"/>
      <c r="N94" s="581"/>
    </row>
    <row r="95" spans="1:14" s="302" customFormat="1" ht="32.25" hidden="1" customHeight="1" thickBot="1" x14ac:dyDescent="0.3">
      <c r="A95" s="576"/>
      <c r="B95" s="510"/>
      <c r="C95" s="514"/>
      <c r="D95" s="503"/>
      <c r="E95" s="93" t="s">
        <v>144</v>
      </c>
      <c r="F95" s="81" t="s">
        <v>388</v>
      </c>
      <c r="G95" s="94" t="s">
        <v>266</v>
      </c>
      <c r="H95" s="95"/>
      <c r="I95" s="96"/>
      <c r="J95" s="97" t="e">
        <f t="shared" si="2"/>
        <v>#DIV/0!</v>
      </c>
      <c r="K95" s="97" t="e">
        <f>J95</f>
        <v>#DIV/0!</v>
      </c>
      <c r="L95" s="525"/>
      <c r="M95" s="541"/>
      <c r="N95" s="581"/>
    </row>
    <row r="96" spans="1:14" ht="63.75" customHeight="1" thickBot="1" x14ac:dyDescent="0.3">
      <c r="A96" s="576"/>
      <c r="B96" s="508" t="str">
        <f>'[3]Свод по услугам'!B96:B99</f>
        <v>802111О.99.0.БА96АП76001</v>
      </c>
      <c r="C96" s="423" t="str">
        <f>'[3]Свод по услугам'!C96:C99</f>
        <v>Реализация основных общеобразовательных программ основного общего образования (профильное обучение, не указано, не указано)</v>
      </c>
      <c r="D96" s="593" t="s">
        <v>137</v>
      </c>
      <c r="E96" s="71" t="s">
        <v>138</v>
      </c>
      <c r="F96" s="71" t="s">
        <v>385</v>
      </c>
      <c r="G96" s="72" t="s">
        <v>140</v>
      </c>
      <c r="H96" s="280">
        <v>100</v>
      </c>
      <c r="I96" s="293">
        <v>100</v>
      </c>
      <c r="J96" s="128">
        <f t="shared" si="2"/>
        <v>100</v>
      </c>
      <c r="K96" s="511">
        <f>(J96+J97+J98)/3</f>
        <v>100</v>
      </c>
      <c r="L96" s="515">
        <f>(K96+K99)/2</f>
        <v>100</v>
      </c>
      <c r="M96" s="540"/>
      <c r="N96" s="581"/>
    </row>
    <row r="97" spans="1:14" ht="63.75" thickBot="1" x14ac:dyDescent="0.3">
      <c r="A97" s="576"/>
      <c r="B97" s="509"/>
      <c r="C97" s="423"/>
      <c r="D97" s="594"/>
      <c r="E97" s="76" t="s">
        <v>138</v>
      </c>
      <c r="F97" s="71" t="s">
        <v>386</v>
      </c>
      <c r="G97" s="77" t="s">
        <v>140</v>
      </c>
      <c r="H97" s="282">
        <v>94.3</v>
      </c>
      <c r="I97" s="128">
        <v>94.3</v>
      </c>
      <c r="J97" s="128">
        <f t="shared" si="2"/>
        <v>100</v>
      </c>
      <c r="K97" s="587"/>
      <c r="L97" s="589"/>
      <c r="M97" s="540"/>
      <c r="N97" s="581"/>
    </row>
    <row r="98" spans="1:14" ht="78.75" x14ac:dyDescent="0.25">
      <c r="A98" s="576"/>
      <c r="B98" s="509"/>
      <c r="C98" s="423"/>
      <c r="D98" s="594"/>
      <c r="E98" s="76" t="s">
        <v>138</v>
      </c>
      <c r="F98" s="71" t="s">
        <v>390</v>
      </c>
      <c r="G98" s="77" t="s">
        <v>140</v>
      </c>
      <c r="H98" s="282">
        <v>100</v>
      </c>
      <c r="I98" s="282">
        <v>100</v>
      </c>
      <c r="J98" s="128">
        <f t="shared" si="2"/>
        <v>100</v>
      </c>
      <c r="K98" s="588"/>
      <c r="L98" s="589"/>
      <c r="M98" s="540"/>
      <c r="N98" s="581"/>
    </row>
    <row r="99" spans="1:14" ht="32.25" thickBot="1" x14ac:dyDescent="0.3">
      <c r="A99" s="576"/>
      <c r="B99" s="510"/>
      <c r="C99" s="423"/>
      <c r="D99" s="595"/>
      <c r="E99" s="80" t="s">
        <v>144</v>
      </c>
      <c r="F99" s="81" t="s">
        <v>388</v>
      </c>
      <c r="G99" s="82" t="s">
        <v>266</v>
      </c>
      <c r="H99" s="95">
        <v>128.11000000000001</v>
      </c>
      <c r="I99" s="96">
        <v>129.88999999999999</v>
      </c>
      <c r="J99" s="128">
        <f t="shared" si="2"/>
        <v>100</v>
      </c>
      <c r="K99" s="284">
        <f>J99</f>
        <v>100</v>
      </c>
      <c r="L99" s="590"/>
      <c r="M99" s="540"/>
      <c r="N99" s="581"/>
    </row>
    <row r="100" spans="1:14" s="302" customFormat="1" ht="63.75" hidden="1" customHeight="1" thickBot="1" x14ac:dyDescent="0.3">
      <c r="A100" s="576"/>
      <c r="B100" s="508" t="str">
        <f>'[3]Свод по услугам'!B100:B103</f>
        <v>802111О.99.0.БА96АР01001</v>
      </c>
      <c r="C100" s="514" t="str">
        <f>'[3]Свод по услугам'!C100:C103</f>
        <v>Реализация основных общеобразовательных программ основного общего образования (профильное обучение, не указано, на дому)</v>
      </c>
      <c r="D100" s="501" t="s">
        <v>137</v>
      </c>
      <c r="E100" s="84" t="s">
        <v>138</v>
      </c>
      <c r="F100" s="85" t="s">
        <v>385</v>
      </c>
      <c r="G100" s="86" t="s">
        <v>140</v>
      </c>
      <c r="H100" s="101"/>
      <c r="I100" s="88"/>
      <c r="J100" s="88" t="e">
        <f>IF(H100/I100*100&gt;100,100,H100/I100*100)</f>
        <v>#DIV/0!</v>
      </c>
      <c r="K100" s="511" t="e">
        <f>(J100+J101+J102)/3</f>
        <v>#DIV/0!</v>
      </c>
      <c r="L100" s="521" t="e">
        <f>(K100+K103)/2</f>
        <v>#DIV/0!</v>
      </c>
      <c r="M100" s="541"/>
      <c r="N100" s="581"/>
    </row>
    <row r="101" spans="1:14" s="302" customFormat="1" ht="63.75" hidden="1" customHeight="1" thickBot="1" x14ac:dyDescent="0.3">
      <c r="A101" s="576"/>
      <c r="B101" s="509"/>
      <c r="C101" s="514"/>
      <c r="D101" s="502"/>
      <c r="E101" s="89" t="s">
        <v>138</v>
      </c>
      <c r="F101" s="85" t="s">
        <v>386</v>
      </c>
      <c r="G101" s="90" t="s">
        <v>140</v>
      </c>
      <c r="H101" s="102"/>
      <c r="I101" s="92"/>
      <c r="J101" s="92" t="e">
        <f t="shared" ref="J101:J107" si="3">IF(I101/H101*100&gt;100,100,I101/H101*100)</f>
        <v>#DIV/0!</v>
      </c>
      <c r="K101" s="512"/>
      <c r="L101" s="524"/>
      <c r="M101" s="541"/>
      <c r="N101" s="581"/>
    </row>
    <row r="102" spans="1:14" s="302" customFormat="1" ht="111" hidden="1" customHeight="1" x14ac:dyDescent="0.25">
      <c r="A102" s="576"/>
      <c r="B102" s="509"/>
      <c r="C102" s="514"/>
      <c r="D102" s="502"/>
      <c r="E102" s="89" t="s">
        <v>138</v>
      </c>
      <c r="F102" s="85" t="s">
        <v>387</v>
      </c>
      <c r="G102" s="90" t="s">
        <v>140</v>
      </c>
      <c r="H102" s="102"/>
      <c r="I102" s="102"/>
      <c r="J102" s="92" t="e">
        <f t="shared" si="3"/>
        <v>#DIV/0!</v>
      </c>
      <c r="K102" s="513"/>
      <c r="L102" s="524"/>
      <c r="M102" s="541"/>
      <c r="N102" s="581"/>
    </row>
    <row r="103" spans="1:14" s="302" customFormat="1" ht="32.25" hidden="1" customHeight="1" thickBot="1" x14ac:dyDescent="0.3">
      <c r="A103" s="576"/>
      <c r="B103" s="510"/>
      <c r="C103" s="514"/>
      <c r="D103" s="503"/>
      <c r="E103" s="93" t="s">
        <v>144</v>
      </c>
      <c r="F103" s="81" t="s">
        <v>388</v>
      </c>
      <c r="G103" s="94" t="s">
        <v>266</v>
      </c>
      <c r="H103" s="95"/>
      <c r="I103" s="96"/>
      <c r="J103" s="97" t="e">
        <f t="shared" si="3"/>
        <v>#DIV/0!</v>
      </c>
      <c r="K103" s="97" t="e">
        <f>J103</f>
        <v>#DIV/0!</v>
      </c>
      <c r="L103" s="525"/>
      <c r="M103" s="541"/>
      <c r="N103" s="581"/>
    </row>
    <row r="104" spans="1:14" ht="63.75" customHeight="1" thickBot="1" x14ac:dyDescent="0.3">
      <c r="A104" s="576"/>
      <c r="B104" s="508" t="str">
        <f>'[3]Свод по услугам'!B104:B107</f>
        <v>802111О.99.0.БА96АЭ08001</v>
      </c>
      <c r="C104" s="423" t="str">
        <f>'[3]Свод по услугам'!C104:C107</f>
        <v>Реализация основных общеобразовательных программ основного общего образования (не указано, дети-инвалиды, не указано)</v>
      </c>
      <c r="D104" s="529" t="s">
        <v>137</v>
      </c>
      <c r="E104" s="71" t="s">
        <v>138</v>
      </c>
      <c r="F104" s="71" t="s">
        <v>385</v>
      </c>
      <c r="G104" s="72" t="s">
        <v>140</v>
      </c>
      <c r="H104" s="350">
        <v>100</v>
      </c>
      <c r="I104" s="293">
        <v>100</v>
      </c>
      <c r="J104" s="128">
        <f t="shared" si="3"/>
        <v>100</v>
      </c>
      <c r="K104" s="504">
        <f>(J104+J105+J106)/3</f>
        <v>100</v>
      </c>
      <c r="L104" s="515">
        <f>(K104+K107)/2</f>
        <v>100</v>
      </c>
      <c r="M104" s="540"/>
      <c r="N104" s="581"/>
    </row>
    <row r="105" spans="1:14" ht="63.75" thickBot="1" x14ac:dyDescent="0.3">
      <c r="A105" s="576"/>
      <c r="B105" s="509"/>
      <c r="C105" s="423"/>
      <c r="D105" s="530"/>
      <c r="E105" s="76" t="s">
        <v>138</v>
      </c>
      <c r="F105" s="71" t="s">
        <v>386</v>
      </c>
      <c r="G105" s="77" t="s">
        <v>140</v>
      </c>
      <c r="H105" s="352">
        <v>100</v>
      </c>
      <c r="I105" s="128">
        <v>100</v>
      </c>
      <c r="J105" s="128">
        <f t="shared" si="3"/>
        <v>100</v>
      </c>
      <c r="K105" s="505"/>
      <c r="L105" s="516"/>
      <c r="M105" s="540"/>
      <c r="N105" s="581"/>
    </row>
    <row r="106" spans="1:14" ht="78.75" x14ac:dyDescent="0.25">
      <c r="A106" s="576"/>
      <c r="B106" s="509"/>
      <c r="C106" s="423"/>
      <c r="D106" s="530"/>
      <c r="E106" s="76" t="s">
        <v>138</v>
      </c>
      <c r="F106" s="71" t="s">
        <v>390</v>
      </c>
      <c r="G106" s="77" t="s">
        <v>140</v>
      </c>
      <c r="H106" s="352">
        <v>100</v>
      </c>
      <c r="I106" s="352">
        <v>100</v>
      </c>
      <c r="J106" s="128">
        <f t="shared" si="3"/>
        <v>100</v>
      </c>
      <c r="K106" s="506"/>
      <c r="L106" s="516"/>
      <c r="M106" s="540"/>
      <c r="N106" s="581"/>
    </row>
    <row r="107" spans="1:14" ht="32.25" thickBot="1" x14ac:dyDescent="0.3">
      <c r="A107" s="576"/>
      <c r="B107" s="510"/>
      <c r="C107" s="423"/>
      <c r="D107" s="531"/>
      <c r="E107" s="80" t="s">
        <v>144</v>
      </c>
      <c r="F107" s="81" t="s">
        <v>388</v>
      </c>
      <c r="G107" s="82" t="s">
        <v>266</v>
      </c>
      <c r="H107" s="355">
        <v>1.56</v>
      </c>
      <c r="I107" s="355">
        <v>1.56</v>
      </c>
      <c r="J107" s="128">
        <f t="shared" si="3"/>
        <v>100</v>
      </c>
      <c r="K107" s="284">
        <f>J107</f>
        <v>100</v>
      </c>
      <c r="L107" s="517"/>
      <c r="M107" s="540"/>
      <c r="N107" s="581"/>
    </row>
    <row r="108" spans="1:14" s="302" customFormat="1" ht="63.75" hidden="1" customHeight="1" thickBot="1" x14ac:dyDescent="0.3">
      <c r="A108" s="576"/>
      <c r="B108" s="508" t="str">
        <f>'[3]Свод по услугам'!B108:B111</f>
        <v>802111О.99.0.БА96АЭ33001</v>
      </c>
      <c r="C108" s="514" t="str">
        <f>'[3]Свод по услугам'!C108:C111</f>
        <v>Реализация основных общеобразовательных программ основного общего образования (не указано, дети-инвалиды, на дому)</v>
      </c>
      <c r="D108" s="507" t="s">
        <v>137</v>
      </c>
      <c r="E108" s="84" t="s">
        <v>138</v>
      </c>
      <c r="F108" s="85" t="s">
        <v>385</v>
      </c>
      <c r="G108" s="86" t="s">
        <v>140</v>
      </c>
      <c r="H108" s="360"/>
      <c r="I108" s="88"/>
      <c r="J108" s="88" t="e">
        <f>IF(H108/I108*100&gt;100,100,H108/I108*100)</f>
        <v>#DIV/0!</v>
      </c>
      <c r="K108" s="504" t="e">
        <f>(J108+J109+J110)/3</f>
        <v>#DIV/0!</v>
      </c>
      <c r="L108" s="521" t="e">
        <f>(K108+K111)/2</f>
        <v>#DIV/0!</v>
      </c>
      <c r="M108" s="541"/>
      <c r="N108" s="581"/>
    </row>
    <row r="109" spans="1:14" s="302" customFormat="1" ht="63.75" hidden="1" customHeight="1" thickBot="1" x14ac:dyDescent="0.3">
      <c r="A109" s="576"/>
      <c r="B109" s="509"/>
      <c r="C109" s="514"/>
      <c r="D109" s="585"/>
      <c r="E109" s="89" t="s">
        <v>138</v>
      </c>
      <c r="F109" s="85" t="s">
        <v>386</v>
      </c>
      <c r="G109" s="90" t="s">
        <v>140</v>
      </c>
      <c r="H109" s="361"/>
      <c r="I109" s="92"/>
      <c r="J109" s="92" t="e">
        <f>IF(I109/H109*100&gt;100,100,I109/H109*100)</f>
        <v>#DIV/0!</v>
      </c>
      <c r="K109" s="532"/>
      <c r="L109" s="522"/>
      <c r="M109" s="541"/>
      <c r="N109" s="581"/>
    </row>
    <row r="110" spans="1:14" s="302" customFormat="1" ht="111" hidden="1" customHeight="1" x14ac:dyDescent="0.25">
      <c r="A110" s="576"/>
      <c r="B110" s="509"/>
      <c r="C110" s="514"/>
      <c r="D110" s="585"/>
      <c r="E110" s="89" t="s">
        <v>138</v>
      </c>
      <c r="F110" s="85" t="s">
        <v>387</v>
      </c>
      <c r="G110" s="90" t="s">
        <v>140</v>
      </c>
      <c r="H110" s="361"/>
      <c r="I110" s="361"/>
      <c r="J110" s="92" t="e">
        <f>IF(I110/H110*100&gt;100,100,I110/H110*100)</f>
        <v>#DIV/0!</v>
      </c>
      <c r="K110" s="533"/>
      <c r="L110" s="522"/>
      <c r="M110" s="541"/>
      <c r="N110" s="581"/>
    </row>
    <row r="111" spans="1:14" s="302" customFormat="1" ht="32.25" hidden="1" customHeight="1" thickBot="1" x14ac:dyDescent="0.3">
      <c r="A111" s="576"/>
      <c r="B111" s="510"/>
      <c r="C111" s="514"/>
      <c r="D111" s="586"/>
      <c r="E111" s="93" t="s">
        <v>144</v>
      </c>
      <c r="F111" s="81" t="s">
        <v>388</v>
      </c>
      <c r="G111" s="94" t="s">
        <v>266</v>
      </c>
      <c r="H111" s="355"/>
      <c r="I111" s="355"/>
      <c r="J111" s="97" t="e">
        <f>IF(I111/H111*100&gt;100,100,I111/H111*100)</f>
        <v>#DIV/0!</v>
      </c>
      <c r="K111" s="97" t="e">
        <f>J111</f>
        <v>#DIV/0!</v>
      </c>
      <c r="L111" s="523"/>
      <c r="M111" s="541"/>
      <c r="N111" s="581"/>
    </row>
    <row r="112" spans="1:14" s="302" customFormat="1" ht="63.75" hidden="1" customHeight="1" thickBot="1" x14ac:dyDescent="0.3">
      <c r="A112" s="576"/>
      <c r="B112" s="508" t="str">
        <f>'[3]Свод по услугам'!B112:B115</f>
        <v>802111О.99.0.БА96АШ58001</v>
      </c>
      <c r="C112" s="514" t="str">
        <f>'[3]Свод по услугам'!C112:C115</f>
        <v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v>
      </c>
      <c r="D112" s="501" t="s">
        <v>137</v>
      </c>
      <c r="E112" s="84" t="s">
        <v>138</v>
      </c>
      <c r="F112" s="85" t="s">
        <v>385</v>
      </c>
      <c r="G112" s="86" t="s">
        <v>140</v>
      </c>
      <c r="H112" s="101"/>
      <c r="I112" s="88"/>
      <c r="J112" s="88" t="e">
        <f>IF(H112/I112*100&gt;100,100,H112/I112*100)</f>
        <v>#DIV/0!</v>
      </c>
      <c r="K112" s="511" t="e">
        <f>(J112+J113+J114)/3</f>
        <v>#DIV/0!</v>
      </c>
      <c r="L112" s="521" t="e">
        <f>(K112+K115)/2</f>
        <v>#DIV/0!</v>
      </c>
      <c r="M112" s="541"/>
      <c r="N112" s="581"/>
    </row>
    <row r="113" spans="1:14" s="302" customFormat="1" ht="63.75" hidden="1" customHeight="1" thickBot="1" x14ac:dyDescent="0.3">
      <c r="A113" s="576"/>
      <c r="B113" s="509"/>
      <c r="C113" s="514"/>
      <c r="D113" s="502"/>
      <c r="E113" s="89" t="s">
        <v>138</v>
      </c>
      <c r="F113" s="85" t="s">
        <v>386</v>
      </c>
      <c r="G113" s="90" t="s">
        <v>140</v>
      </c>
      <c r="H113" s="102"/>
      <c r="I113" s="92"/>
      <c r="J113" s="92" t="e">
        <f t="shared" ref="J113:J123" si="4">IF(I113/H113*100&gt;100,100,I113/H113*100)</f>
        <v>#DIV/0!</v>
      </c>
      <c r="K113" s="512"/>
      <c r="L113" s="524"/>
      <c r="M113" s="541"/>
      <c r="N113" s="581"/>
    </row>
    <row r="114" spans="1:14" s="302" customFormat="1" ht="111" hidden="1" customHeight="1" x14ac:dyDescent="0.25">
      <c r="A114" s="576"/>
      <c r="B114" s="509"/>
      <c r="C114" s="514"/>
      <c r="D114" s="502"/>
      <c r="E114" s="89" t="s">
        <v>138</v>
      </c>
      <c r="F114" s="85" t="s">
        <v>387</v>
      </c>
      <c r="G114" s="90" t="s">
        <v>140</v>
      </c>
      <c r="H114" s="102"/>
      <c r="I114" s="102"/>
      <c r="J114" s="92" t="e">
        <f t="shared" si="4"/>
        <v>#DIV/0!</v>
      </c>
      <c r="K114" s="513"/>
      <c r="L114" s="524"/>
      <c r="M114" s="541"/>
      <c r="N114" s="581"/>
    </row>
    <row r="115" spans="1:14" s="302" customFormat="1" ht="32.25" hidden="1" customHeight="1" thickBot="1" x14ac:dyDescent="0.3">
      <c r="A115" s="576"/>
      <c r="B115" s="510"/>
      <c r="C115" s="514"/>
      <c r="D115" s="503"/>
      <c r="E115" s="93" t="s">
        <v>144</v>
      </c>
      <c r="F115" s="81" t="s">
        <v>388</v>
      </c>
      <c r="G115" s="94" t="s">
        <v>266</v>
      </c>
      <c r="H115" s="95"/>
      <c r="I115" s="96"/>
      <c r="J115" s="97" t="e">
        <f t="shared" si="4"/>
        <v>#DIV/0!</v>
      </c>
      <c r="K115" s="97" t="e">
        <f>J115</f>
        <v>#DIV/0!</v>
      </c>
      <c r="L115" s="525"/>
      <c r="M115" s="541"/>
      <c r="N115" s="581"/>
    </row>
    <row r="116" spans="1:14" ht="63.75" customHeight="1" thickBot="1" x14ac:dyDescent="0.3">
      <c r="A116" s="576"/>
      <c r="B116" s="508" t="str">
        <f>'[3]Свод по услугам'!B116:B119</f>
        <v>802111О.99.0.БА96АЮ58001</v>
      </c>
      <c r="C116" s="423" t="str">
        <f>'[3]Свод по услугам'!C116:C119</f>
        <v>Реализация основных общеобразовательных программ основного общего образования (не указано, не указано, не указано)</v>
      </c>
      <c r="D116" s="529" t="s">
        <v>137</v>
      </c>
      <c r="E116" s="71" t="s">
        <v>138</v>
      </c>
      <c r="F116" s="71" t="s">
        <v>385</v>
      </c>
      <c r="G116" s="72" t="s">
        <v>140</v>
      </c>
      <c r="H116" s="350">
        <v>100</v>
      </c>
      <c r="I116" s="293">
        <v>100</v>
      </c>
      <c r="J116" s="128">
        <f t="shared" si="4"/>
        <v>100</v>
      </c>
      <c r="K116" s="504">
        <f>(J116+J117+J118)/3</f>
        <v>100</v>
      </c>
      <c r="L116" s="515">
        <f>(K116+K119)/2</f>
        <v>99.825714285714284</v>
      </c>
      <c r="M116" s="540"/>
      <c r="N116" s="581"/>
    </row>
    <row r="117" spans="1:14" ht="63.75" thickBot="1" x14ac:dyDescent="0.3">
      <c r="A117" s="576"/>
      <c r="B117" s="509"/>
      <c r="C117" s="423"/>
      <c r="D117" s="530"/>
      <c r="E117" s="76" t="s">
        <v>138</v>
      </c>
      <c r="F117" s="71" t="s">
        <v>386</v>
      </c>
      <c r="G117" s="77" t="s">
        <v>140</v>
      </c>
      <c r="H117" s="352">
        <v>95</v>
      </c>
      <c r="I117" s="128">
        <v>95</v>
      </c>
      <c r="J117" s="128">
        <f t="shared" si="4"/>
        <v>100</v>
      </c>
      <c r="K117" s="505"/>
      <c r="L117" s="516"/>
      <c r="M117" s="540"/>
      <c r="N117" s="581"/>
    </row>
    <row r="118" spans="1:14" ht="78.75" x14ac:dyDescent="0.25">
      <c r="A118" s="576"/>
      <c r="B118" s="509"/>
      <c r="C118" s="423"/>
      <c r="D118" s="530"/>
      <c r="E118" s="76" t="s">
        <v>138</v>
      </c>
      <c r="F118" s="71" t="s">
        <v>390</v>
      </c>
      <c r="G118" s="77" t="s">
        <v>140</v>
      </c>
      <c r="H118" s="352">
        <v>100</v>
      </c>
      <c r="I118" s="352">
        <v>100</v>
      </c>
      <c r="J118" s="128">
        <f t="shared" si="4"/>
        <v>100</v>
      </c>
      <c r="K118" s="506"/>
      <c r="L118" s="516"/>
      <c r="M118" s="540"/>
      <c r="N118" s="581"/>
    </row>
    <row r="119" spans="1:14" ht="32.25" customHeight="1" thickBot="1" x14ac:dyDescent="0.3">
      <c r="A119" s="576"/>
      <c r="B119" s="510"/>
      <c r="C119" s="423"/>
      <c r="D119" s="531"/>
      <c r="E119" s="80" t="s">
        <v>144</v>
      </c>
      <c r="F119" s="81" t="s">
        <v>388</v>
      </c>
      <c r="G119" s="82" t="s">
        <v>266</v>
      </c>
      <c r="H119" s="355">
        <v>350</v>
      </c>
      <c r="I119" s="355">
        <v>348.78</v>
      </c>
      <c r="J119" s="128">
        <f t="shared" si="4"/>
        <v>99.651428571428568</v>
      </c>
      <c r="K119" s="284">
        <f>J119</f>
        <v>99.651428571428568</v>
      </c>
      <c r="L119" s="517"/>
      <c r="M119" s="540"/>
      <c r="N119" s="581"/>
    </row>
    <row r="120" spans="1:14" ht="63.75" hidden="1" customHeight="1" thickBot="1" x14ac:dyDescent="0.3">
      <c r="A120" s="576"/>
      <c r="B120" s="508" t="str">
        <f>'[3]Свод по услугам'!B120:B123</f>
        <v>802111О.99.0.БА96АЮ83001</v>
      </c>
      <c r="C120" s="514" t="str">
        <f>'[3]Свод по услугам'!C120:C123</f>
        <v>Реализация основных общеобразовательных программ основного общего образования (не указано, не указано, на дому)</v>
      </c>
      <c r="D120" s="501" t="s">
        <v>137</v>
      </c>
      <c r="E120" s="71" t="s">
        <v>138</v>
      </c>
      <c r="F120" s="71" t="s">
        <v>385</v>
      </c>
      <c r="G120" s="72" t="s">
        <v>140</v>
      </c>
      <c r="H120" s="73"/>
      <c r="I120" s="104"/>
      <c r="J120" s="75" t="e">
        <f t="shared" si="4"/>
        <v>#DIV/0!</v>
      </c>
      <c r="K120" s="543" t="e">
        <f>(J120+J121+J122)/3</f>
        <v>#DIV/0!</v>
      </c>
      <c r="L120" s="526" t="e">
        <f>(K120+K123)/2</f>
        <v>#DIV/0!</v>
      </c>
      <c r="M120" s="540"/>
      <c r="N120" s="581"/>
    </row>
    <row r="121" spans="1:14" ht="63.75" hidden="1" customHeight="1" thickBot="1" x14ac:dyDescent="0.3">
      <c r="A121" s="576"/>
      <c r="B121" s="509"/>
      <c r="C121" s="514"/>
      <c r="D121" s="502"/>
      <c r="E121" s="76" t="s">
        <v>138</v>
      </c>
      <c r="F121" s="71" t="s">
        <v>386</v>
      </c>
      <c r="G121" s="77" t="s">
        <v>140</v>
      </c>
      <c r="H121" s="78"/>
      <c r="I121" s="75"/>
      <c r="J121" s="75" t="e">
        <f t="shared" si="4"/>
        <v>#DIV/0!</v>
      </c>
      <c r="K121" s="544"/>
      <c r="L121" s="527"/>
      <c r="M121" s="540"/>
      <c r="N121" s="581"/>
    </row>
    <row r="122" spans="1:14" ht="79.5" hidden="1" customHeight="1" x14ac:dyDescent="0.25">
      <c r="A122" s="576"/>
      <c r="B122" s="509"/>
      <c r="C122" s="514"/>
      <c r="D122" s="502"/>
      <c r="E122" s="76" t="s">
        <v>138</v>
      </c>
      <c r="F122" s="71" t="s">
        <v>390</v>
      </c>
      <c r="G122" s="77" t="s">
        <v>140</v>
      </c>
      <c r="H122" s="78"/>
      <c r="I122" s="78"/>
      <c r="J122" s="75" t="e">
        <f t="shared" si="4"/>
        <v>#DIV/0!</v>
      </c>
      <c r="K122" s="545"/>
      <c r="L122" s="527"/>
      <c r="M122" s="540"/>
      <c r="N122" s="581"/>
    </row>
    <row r="123" spans="1:14" ht="32.25" hidden="1" customHeight="1" thickBot="1" x14ac:dyDescent="0.3">
      <c r="A123" s="576"/>
      <c r="B123" s="510"/>
      <c r="C123" s="514"/>
      <c r="D123" s="503"/>
      <c r="E123" s="80" t="s">
        <v>144</v>
      </c>
      <c r="F123" s="81" t="s">
        <v>388</v>
      </c>
      <c r="G123" s="82" t="s">
        <v>266</v>
      </c>
      <c r="H123" s="105"/>
      <c r="I123" s="106"/>
      <c r="J123" s="75" t="e">
        <f t="shared" si="4"/>
        <v>#DIV/0!</v>
      </c>
      <c r="K123" s="83" t="e">
        <f>J123</f>
        <v>#DIV/0!</v>
      </c>
      <c r="L123" s="528"/>
      <c r="M123" s="540"/>
      <c r="N123" s="581"/>
    </row>
    <row r="124" spans="1:14" s="302" customFormat="1" ht="63.75" hidden="1" customHeight="1" thickBot="1" x14ac:dyDescent="0.3">
      <c r="A124" s="576"/>
      <c r="B124" s="508" t="str">
        <f>'[3]Свод по услугам'!B124:B127</f>
        <v>802111О.99.0.БА96АЯ08001</v>
      </c>
      <c r="C124" s="514" t="str">
        <f>'[3]Свод по услугам'!C124:C127</f>
        <v>Реализация основных общеобразовательных программ основного общего образования (не указано, не указано, в медицинских учреждениях)</v>
      </c>
      <c r="D124" s="501" t="s">
        <v>137</v>
      </c>
      <c r="E124" s="84" t="s">
        <v>138</v>
      </c>
      <c r="F124" s="85" t="s">
        <v>385</v>
      </c>
      <c r="G124" s="86" t="s">
        <v>140</v>
      </c>
      <c r="H124" s="101"/>
      <c r="I124" s="88"/>
      <c r="J124" s="88" t="e">
        <f>IF(H124/I124*100&gt;100,100,H124/I124*100)</f>
        <v>#DIV/0!</v>
      </c>
      <c r="K124" s="511" t="e">
        <f>(J124+J125+J126)/3</f>
        <v>#DIV/0!</v>
      </c>
      <c r="L124" s="521" t="e">
        <f>(K124+K127)/2</f>
        <v>#DIV/0!</v>
      </c>
      <c r="M124" s="541"/>
      <c r="N124" s="581"/>
    </row>
    <row r="125" spans="1:14" s="302" customFormat="1" ht="63.75" hidden="1" customHeight="1" thickBot="1" x14ac:dyDescent="0.3">
      <c r="A125" s="576"/>
      <c r="B125" s="509"/>
      <c r="C125" s="514"/>
      <c r="D125" s="502"/>
      <c r="E125" s="89" t="s">
        <v>138</v>
      </c>
      <c r="F125" s="85" t="s">
        <v>386</v>
      </c>
      <c r="G125" s="90" t="s">
        <v>140</v>
      </c>
      <c r="H125" s="102"/>
      <c r="I125" s="92"/>
      <c r="J125" s="92" t="e">
        <f>IF(I125/H125*100&gt;100,100,I125/H125*100)</f>
        <v>#DIV/0!</v>
      </c>
      <c r="K125" s="512"/>
      <c r="L125" s="524"/>
      <c r="M125" s="541"/>
      <c r="N125" s="581"/>
    </row>
    <row r="126" spans="1:14" s="302" customFormat="1" ht="111" hidden="1" customHeight="1" x14ac:dyDescent="0.25">
      <c r="A126" s="576"/>
      <c r="B126" s="509"/>
      <c r="C126" s="514"/>
      <c r="D126" s="502"/>
      <c r="E126" s="89" t="s">
        <v>138</v>
      </c>
      <c r="F126" s="85" t="s">
        <v>387</v>
      </c>
      <c r="G126" s="90" t="s">
        <v>140</v>
      </c>
      <c r="H126" s="102"/>
      <c r="I126" s="102"/>
      <c r="J126" s="92" t="e">
        <f>IF(I126/H126*100&gt;100,100,I126/H126*100)</f>
        <v>#DIV/0!</v>
      </c>
      <c r="K126" s="513"/>
      <c r="L126" s="524"/>
      <c r="M126" s="541"/>
      <c r="N126" s="581"/>
    </row>
    <row r="127" spans="1:14" s="302" customFormat="1" ht="32.25" hidden="1" customHeight="1" thickBot="1" x14ac:dyDescent="0.3">
      <c r="A127" s="576"/>
      <c r="B127" s="510"/>
      <c r="C127" s="514"/>
      <c r="D127" s="503"/>
      <c r="E127" s="93" t="s">
        <v>144</v>
      </c>
      <c r="F127" s="81" t="s">
        <v>388</v>
      </c>
      <c r="G127" s="94" t="s">
        <v>266</v>
      </c>
      <c r="H127" s="95"/>
      <c r="I127" s="96"/>
      <c r="J127" s="97" t="e">
        <f>IF(I127/H127*100&gt;100,100,I127/H127*100)</f>
        <v>#DIV/0!</v>
      </c>
      <c r="K127" s="97" t="e">
        <f>J127</f>
        <v>#DIV/0!</v>
      </c>
      <c r="L127" s="525"/>
      <c r="M127" s="541"/>
      <c r="N127" s="581"/>
    </row>
    <row r="128" spans="1:14" s="302" customFormat="1" ht="63.75" hidden="1" customHeight="1" thickBot="1" x14ac:dyDescent="0.3">
      <c r="A128" s="576"/>
      <c r="B128" s="508" t="str">
        <f>'[3]Свод по услугам'!B128:B131</f>
        <v>802112О.99.0.ББ11АА00001</v>
      </c>
      <c r="C128" s="514" t="str">
        <f>'[3]Свод по услугам'!C128:C131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v>
      </c>
      <c r="D128" s="501" t="s">
        <v>137</v>
      </c>
      <c r="E128" s="84" t="s">
        <v>138</v>
      </c>
      <c r="F128" s="85" t="s">
        <v>385</v>
      </c>
      <c r="G128" s="86" t="s">
        <v>140</v>
      </c>
      <c r="H128" s="101"/>
      <c r="I128" s="88"/>
      <c r="J128" s="88" t="e">
        <f>IF(H128/I128*100&gt;100,100,H128/I128*100)</f>
        <v>#DIV/0!</v>
      </c>
      <c r="K128" s="511" t="e">
        <f>(J128+J129+J130)/3</f>
        <v>#DIV/0!</v>
      </c>
      <c r="L128" s="521" t="e">
        <f>(K128+K131)/2</f>
        <v>#DIV/0!</v>
      </c>
      <c r="M128" s="541"/>
      <c r="N128" s="581"/>
    </row>
    <row r="129" spans="1:14" s="302" customFormat="1" ht="63.75" hidden="1" customHeight="1" thickBot="1" x14ac:dyDescent="0.3">
      <c r="A129" s="576"/>
      <c r="B129" s="509"/>
      <c r="C129" s="514"/>
      <c r="D129" s="502"/>
      <c r="E129" s="89" t="s">
        <v>138</v>
      </c>
      <c r="F129" s="85" t="s">
        <v>386</v>
      </c>
      <c r="G129" s="90" t="s">
        <v>140</v>
      </c>
      <c r="H129" s="102"/>
      <c r="I129" s="92"/>
      <c r="J129" s="92" t="e">
        <f>IF(I129/H129*100&gt;100,100,I129/H129*100)</f>
        <v>#DIV/0!</v>
      </c>
      <c r="K129" s="512"/>
      <c r="L129" s="524"/>
      <c r="M129" s="541"/>
      <c r="N129" s="581"/>
    </row>
    <row r="130" spans="1:14" s="302" customFormat="1" ht="111" hidden="1" customHeight="1" x14ac:dyDescent="0.25">
      <c r="A130" s="576"/>
      <c r="B130" s="509"/>
      <c r="C130" s="514"/>
      <c r="D130" s="502"/>
      <c r="E130" s="89" t="s">
        <v>138</v>
      </c>
      <c r="F130" s="85" t="s">
        <v>387</v>
      </c>
      <c r="G130" s="90" t="s">
        <v>140</v>
      </c>
      <c r="H130" s="102"/>
      <c r="I130" s="102"/>
      <c r="J130" s="92" t="e">
        <f>IF(I130/H130*100&gt;100,100,I130/H130*100)</f>
        <v>#DIV/0!</v>
      </c>
      <c r="K130" s="513"/>
      <c r="L130" s="524"/>
      <c r="M130" s="541"/>
      <c r="N130" s="581"/>
    </row>
    <row r="131" spans="1:14" s="302" customFormat="1" ht="32.25" hidden="1" customHeight="1" thickBot="1" x14ac:dyDescent="0.3">
      <c r="A131" s="576"/>
      <c r="B131" s="510"/>
      <c r="C131" s="514"/>
      <c r="D131" s="503"/>
      <c r="E131" s="93" t="s">
        <v>144</v>
      </c>
      <c r="F131" s="81" t="s">
        <v>388</v>
      </c>
      <c r="G131" s="94" t="s">
        <v>266</v>
      </c>
      <c r="H131" s="95"/>
      <c r="I131" s="96"/>
      <c r="J131" s="97" t="e">
        <f>IF(I131/H131*100&gt;100,100,I131/H131*100)</f>
        <v>#DIV/0!</v>
      </c>
      <c r="K131" s="97" t="e">
        <f>J131</f>
        <v>#DIV/0!</v>
      </c>
      <c r="L131" s="525"/>
      <c r="M131" s="541"/>
      <c r="N131" s="581"/>
    </row>
    <row r="132" spans="1:14" s="302" customFormat="1" ht="63.75" hidden="1" customHeight="1" thickBot="1" x14ac:dyDescent="0.3">
      <c r="A132" s="576"/>
      <c r="B132" s="508" t="str">
        <f>'[3]Свод по услугам'!B132:B135</f>
        <v>802112О.99.0.ББ11АА25001</v>
      </c>
      <c r="C132" s="514" t="str">
        <f>'[3]Свод по услугам'!C132:C135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v>
      </c>
      <c r="D132" s="501" t="s">
        <v>137</v>
      </c>
      <c r="E132" s="84" t="s">
        <v>138</v>
      </c>
      <c r="F132" s="85" t="s">
        <v>385</v>
      </c>
      <c r="G132" s="86" t="s">
        <v>140</v>
      </c>
      <c r="H132" s="101"/>
      <c r="I132" s="88"/>
      <c r="J132" s="88" t="e">
        <f>IF(H132/I132*100&gt;100,100,H132/I132*100)</f>
        <v>#DIV/0!</v>
      </c>
      <c r="K132" s="511" t="e">
        <f>(J132+J133+J134)/3</f>
        <v>#DIV/0!</v>
      </c>
      <c r="L132" s="521" t="e">
        <f>(K132+K135)/2</f>
        <v>#DIV/0!</v>
      </c>
      <c r="M132" s="541"/>
      <c r="N132" s="581"/>
    </row>
    <row r="133" spans="1:14" s="302" customFormat="1" ht="63.75" hidden="1" customHeight="1" thickBot="1" x14ac:dyDescent="0.3">
      <c r="A133" s="576"/>
      <c r="B133" s="509"/>
      <c r="C133" s="514"/>
      <c r="D133" s="502"/>
      <c r="E133" s="89" t="s">
        <v>138</v>
      </c>
      <c r="F133" s="85" t="s">
        <v>386</v>
      </c>
      <c r="G133" s="90" t="s">
        <v>140</v>
      </c>
      <c r="H133" s="102"/>
      <c r="I133" s="92"/>
      <c r="J133" s="92" t="e">
        <f>IF(I133/H133*100&gt;100,100,I133/H133*100)</f>
        <v>#DIV/0!</v>
      </c>
      <c r="K133" s="512"/>
      <c r="L133" s="524"/>
      <c r="M133" s="541"/>
      <c r="N133" s="581"/>
    </row>
    <row r="134" spans="1:14" s="302" customFormat="1" ht="111" hidden="1" customHeight="1" x14ac:dyDescent="0.25">
      <c r="A134" s="576"/>
      <c r="B134" s="509"/>
      <c r="C134" s="514"/>
      <c r="D134" s="502"/>
      <c r="E134" s="89" t="s">
        <v>138</v>
      </c>
      <c r="F134" s="85" t="s">
        <v>387</v>
      </c>
      <c r="G134" s="90" t="s">
        <v>140</v>
      </c>
      <c r="H134" s="102"/>
      <c r="I134" s="102"/>
      <c r="J134" s="92" t="e">
        <f>IF(I134/H134*100&gt;100,100,I134/H134*100)</f>
        <v>#DIV/0!</v>
      </c>
      <c r="K134" s="513"/>
      <c r="L134" s="524"/>
      <c r="M134" s="541"/>
      <c r="N134" s="581"/>
    </row>
    <row r="135" spans="1:14" s="302" customFormat="1" ht="32.25" hidden="1" customHeight="1" thickBot="1" x14ac:dyDescent="0.3">
      <c r="A135" s="576"/>
      <c r="B135" s="510"/>
      <c r="C135" s="514"/>
      <c r="D135" s="503"/>
      <c r="E135" s="93" t="s">
        <v>144</v>
      </c>
      <c r="F135" s="81" t="s">
        <v>388</v>
      </c>
      <c r="G135" s="94" t="s">
        <v>266</v>
      </c>
      <c r="H135" s="95"/>
      <c r="I135" s="96"/>
      <c r="J135" s="97" t="e">
        <f>IF(I135/H135*100&gt;100,100,I135/H135*100)</f>
        <v>#DIV/0!</v>
      </c>
      <c r="K135" s="97" t="e">
        <f>J135</f>
        <v>#DIV/0!</v>
      </c>
      <c r="L135" s="525"/>
      <c r="M135" s="541"/>
      <c r="N135" s="581"/>
    </row>
    <row r="136" spans="1:14" s="302" customFormat="1" ht="63.75" hidden="1" customHeight="1" thickBot="1" x14ac:dyDescent="0.3">
      <c r="A136" s="576"/>
      <c r="B136" s="508">
        <f>'[3]Свод по услугам'!B136:B139</f>
        <v>0</v>
      </c>
      <c r="C136" s="514" t="str">
        <f>'[3]Свод по услугам'!C136:C139</f>
        <v>Реализация основных общеобразовательных программ среднего общего образования</v>
      </c>
      <c r="D136" s="501" t="s">
        <v>137</v>
      </c>
      <c r="E136" s="84" t="s">
        <v>138</v>
      </c>
      <c r="F136" s="85" t="s">
        <v>385</v>
      </c>
      <c r="G136" s="86" t="s">
        <v>140</v>
      </c>
      <c r="H136" s="101"/>
      <c r="I136" s="88"/>
      <c r="J136" s="88" t="e">
        <f>IF(H136/I136*100&gt;100,100,H136/I136*100)</f>
        <v>#DIV/0!</v>
      </c>
      <c r="K136" s="511" t="e">
        <f>(J136+J137+J138)/3</f>
        <v>#DIV/0!</v>
      </c>
      <c r="L136" s="521" t="e">
        <f>(K136+K139)/2</f>
        <v>#DIV/0!</v>
      </c>
      <c r="M136" s="541"/>
      <c r="N136" s="581"/>
    </row>
    <row r="137" spans="1:14" s="302" customFormat="1" ht="63.75" hidden="1" customHeight="1" thickBot="1" x14ac:dyDescent="0.3">
      <c r="A137" s="576"/>
      <c r="B137" s="509"/>
      <c r="C137" s="514"/>
      <c r="D137" s="502"/>
      <c r="E137" s="89" t="s">
        <v>138</v>
      </c>
      <c r="F137" s="85" t="s">
        <v>386</v>
      </c>
      <c r="G137" s="90" t="s">
        <v>140</v>
      </c>
      <c r="H137" s="102"/>
      <c r="I137" s="92"/>
      <c r="J137" s="92" t="e">
        <f>IF(I137/H137*100&gt;100,100,I137/H137*100)</f>
        <v>#DIV/0!</v>
      </c>
      <c r="K137" s="512"/>
      <c r="L137" s="524"/>
      <c r="M137" s="541"/>
      <c r="N137" s="581"/>
    </row>
    <row r="138" spans="1:14" s="302" customFormat="1" ht="111" hidden="1" customHeight="1" x14ac:dyDescent="0.25">
      <c r="A138" s="576"/>
      <c r="B138" s="509"/>
      <c r="C138" s="514"/>
      <c r="D138" s="502"/>
      <c r="E138" s="89" t="s">
        <v>138</v>
      </c>
      <c r="F138" s="85" t="s">
        <v>387</v>
      </c>
      <c r="G138" s="90" t="s">
        <v>140</v>
      </c>
      <c r="H138" s="102"/>
      <c r="I138" s="102"/>
      <c r="J138" s="92" t="e">
        <f>IF(I138/H138*100&gt;100,100,I138/H138*100)</f>
        <v>#DIV/0!</v>
      </c>
      <c r="K138" s="513"/>
      <c r="L138" s="524"/>
      <c r="M138" s="541"/>
      <c r="N138" s="581"/>
    </row>
    <row r="139" spans="1:14" s="302" customFormat="1" ht="32.25" hidden="1" customHeight="1" thickBot="1" x14ac:dyDescent="0.3">
      <c r="A139" s="576"/>
      <c r="B139" s="510"/>
      <c r="C139" s="514"/>
      <c r="D139" s="503"/>
      <c r="E139" s="93" t="s">
        <v>144</v>
      </c>
      <c r="F139" s="81" t="s">
        <v>388</v>
      </c>
      <c r="G139" s="94" t="s">
        <v>266</v>
      </c>
      <c r="H139" s="95"/>
      <c r="I139" s="96"/>
      <c r="J139" s="97" t="e">
        <f>IF(I139/H139*100&gt;100,100,I139/H139*100)</f>
        <v>#DIV/0!</v>
      </c>
      <c r="K139" s="97" t="e">
        <f>J139</f>
        <v>#DIV/0!</v>
      </c>
      <c r="L139" s="525"/>
      <c r="M139" s="541"/>
      <c r="N139" s="581"/>
    </row>
    <row r="140" spans="1:14" s="302" customFormat="1" ht="63.75" hidden="1" customHeight="1" thickBot="1" x14ac:dyDescent="0.3">
      <c r="A140" s="576"/>
      <c r="B140" s="508" t="str">
        <f>'[3]Свод по услугам'!B140:B143</f>
        <v>802112О.99.0.ББ11АБ50001</v>
      </c>
      <c r="C140" s="514" t="str">
        <f>'[3]Свод по услугам'!C140:C143</f>
        <v>Реализация основных общеобразовательных программ среднего общего образования (адаптированная образовательная программа, дети-инвалиды, не указано)</v>
      </c>
      <c r="D140" s="501" t="s">
        <v>137</v>
      </c>
      <c r="E140" s="84" t="s">
        <v>138</v>
      </c>
      <c r="F140" s="85" t="s">
        <v>385</v>
      </c>
      <c r="G140" s="86" t="s">
        <v>140</v>
      </c>
      <c r="H140" s="101"/>
      <c r="I140" s="88"/>
      <c r="J140" s="88" t="e">
        <f>IF(H140/I140*100&gt;100,100,H140/I140*100)</f>
        <v>#DIV/0!</v>
      </c>
      <c r="K140" s="511" t="e">
        <f>(J140+J141+J142)/3</f>
        <v>#DIV/0!</v>
      </c>
      <c r="L140" s="521" t="e">
        <f>(K140+K143)/2</f>
        <v>#DIV/0!</v>
      </c>
      <c r="M140" s="541"/>
      <c r="N140" s="581"/>
    </row>
    <row r="141" spans="1:14" s="302" customFormat="1" ht="63.75" hidden="1" customHeight="1" thickBot="1" x14ac:dyDescent="0.3">
      <c r="A141" s="576"/>
      <c r="B141" s="509"/>
      <c r="C141" s="514"/>
      <c r="D141" s="502"/>
      <c r="E141" s="89" t="s">
        <v>138</v>
      </c>
      <c r="F141" s="85" t="s">
        <v>386</v>
      </c>
      <c r="G141" s="90" t="s">
        <v>140</v>
      </c>
      <c r="H141" s="102"/>
      <c r="I141" s="92"/>
      <c r="J141" s="92" t="e">
        <f>IF(I141/H141*100&gt;100,100,I141/H141*100)</f>
        <v>#DIV/0!</v>
      </c>
      <c r="K141" s="512"/>
      <c r="L141" s="524"/>
      <c r="M141" s="541"/>
      <c r="N141" s="581"/>
    </row>
    <row r="142" spans="1:14" s="302" customFormat="1" ht="111" hidden="1" customHeight="1" x14ac:dyDescent="0.25">
      <c r="A142" s="576"/>
      <c r="B142" s="509"/>
      <c r="C142" s="514"/>
      <c r="D142" s="502"/>
      <c r="E142" s="89" t="s">
        <v>138</v>
      </c>
      <c r="F142" s="85" t="s">
        <v>387</v>
      </c>
      <c r="G142" s="90" t="s">
        <v>140</v>
      </c>
      <c r="H142" s="102"/>
      <c r="I142" s="102"/>
      <c r="J142" s="92" t="e">
        <f>IF(I142/H142*100&gt;100,100,I142/H142*100)</f>
        <v>#DIV/0!</v>
      </c>
      <c r="K142" s="513"/>
      <c r="L142" s="524"/>
      <c r="M142" s="541"/>
      <c r="N142" s="581"/>
    </row>
    <row r="143" spans="1:14" s="302" customFormat="1" ht="32.25" hidden="1" customHeight="1" thickBot="1" x14ac:dyDescent="0.3">
      <c r="A143" s="576"/>
      <c r="B143" s="510"/>
      <c r="C143" s="514"/>
      <c r="D143" s="503"/>
      <c r="E143" s="93" t="s">
        <v>144</v>
      </c>
      <c r="F143" s="81" t="s">
        <v>388</v>
      </c>
      <c r="G143" s="94" t="s">
        <v>266</v>
      </c>
      <c r="H143" s="95"/>
      <c r="I143" s="96"/>
      <c r="J143" s="97" t="e">
        <f>IF(I143/H143*100&gt;100,100,I143/H143*100)</f>
        <v>#DIV/0!</v>
      </c>
      <c r="K143" s="97" t="e">
        <f>J143</f>
        <v>#DIV/0!</v>
      </c>
      <c r="L143" s="525"/>
      <c r="M143" s="541"/>
      <c r="N143" s="581"/>
    </row>
    <row r="144" spans="1:14" s="302" customFormat="1" ht="63.75" hidden="1" customHeight="1" thickBot="1" x14ac:dyDescent="0.3">
      <c r="A144" s="576"/>
      <c r="B144" s="508" t="str">
        <f>'[3]Свод по услугам'!B144:B147</f>
        <v>802112О.99.0.ББ11АБ75001</v>
      </c>
      <c r="C144" s="514" t="str">
        <f>'[3]Свод по услугам'!C144:C147</f>
        <v>Реализация основных общеобразовательных программ среднего общего образования (адаптированная образовательная программа, дети-инвалиды, на дому)</v>
      </c>
      <c r="D144" s="501" t="s">
        <v>137</v>
      </c>
      <c r="E144" s="84" t="s">
        <v>138</v>
      </c>
      <c r="F144" s="85" t="s">
        <v>385</v>
      </c>
      <c r="G144" s="86" t="s">
        <v>140</v>
      </c>
      <c r="H144" s="101"/>
      <c r="I144" s="88"/>
      <c r="J144" s="88" t="e">
        <f>IF(H144/I144*100&gt;100,100,H144/I144*100)</f>
        <v>#DIV/0!</v>
      </c>
      <c r="K144" s="511" t="e">
        <f>(J144+J145+J146)/3</f>
        <v>#DIV/0!</v>
      </c>
      <c r="L144" s="521" t="e">
        <f>(K144+K147)/2</f>
        <v>#DIV/0!</v>
      </c>
      <c r="M144" s="541"/>
      <c r="N144" s="581"/>
    </row>
    <row r="145" spans="1:14" s="302" customFormat="1" ht="63.75" hidden="1" customHeight="1" thickBot="1" x14ac:dyDescent="0.3">
      <c r="A145" s="576"/>
      <c r="B145" s="509"/>
      <c r="C145" s="514"/>
      <c r="D145" s="502"/>
      <c r="E145" s="89" t="s">
        <v>138</v>
      </c>
      <c r="F145" s="85" t="s">
        <v>386</v>
      </c>
      <c r="G145" s="90" t="s">
        <v>140</v>
      </c>
      <c r="H145" s="102"/>
      <c r="I145" s="92"/>
      <c r="J145" s="92" t="e">
        <f>IF(I145/H145*100&gt;100,100,I145/H145*100)</f>
        <v>#DIV/0!</v>
      </c>
      <c r="K145" s="512"/>
      <c r="L145" s="524"/>
      <c r="M145" s="541"/>
      <c r="N145" s="581"/>
    </row>
    <row r="146" spans="1:14" s="302" customFormat="1" ht="111" hidden="1" customHeight="1" x14ac:dyDescent="0.25">
      <c r="A146" s="576"/>
      <c r="B146" s="509"/>
      <c r="C146" s="514"/>
      <c r="D146" s="502"/>
      <c r="E146" s="89" t="s">
        <v>138</v>
      </c>
      <c r="F146" s="85" t="s">
        <v>387</v>
      </c>
      <c r="G146" s="90" t="s">
        <v>140</v>
      </c>
      <c r="H146" s="102"/>
      <c r="I146" s="102"/>
      <c r="J146" s="92" t="e">
        <f>IF(I146/H146*100&gt;100,100,I146/H146*100)</f>
        <v>#DIV/0!</v>
      </c>
      <c r="K146" s="513"/>
      <c r="L146" s="524"/>
      <c r="M146" s="541"/>
      <c r="N146" s="581"/>
    </row>
    <row r="147" spans="1:14" s="302" customFormat="1" ht="32.25" hidden="1" customHeight="1" thickBot="1" x14ac:dyDescent="0.3">
      <c r="A147" s="576"/>
      <c r="B147" s="510"/>
      <c r="C147" s="514"/>
      <c r="D147" s="503"/>
      <c r="E147" s="93" t="s">
        <v>144</v>
      </c>
      <c r="F147" s="81" t="s">
        <v>388</v>
      </c>
      <c r="G147" s="94" t="s">
        <v>266</v>
      </c>
      <c r="H147" s="95"/>
      <c r="I147" s="96"/>
      <c r="J147" s="97" t="e">
        <f>IF(I147/H147*100&gt;100,100,I147/H147*100)</f>
        <v>#DIV/0!</v>
      </c>
      <c r="K147" s="97" t="e">
        <f>J147</f>
        <v>#DIV/0!</v>
      </c>
      <c r="L147" s="525"/>
      <c r="M147" s="541"/>
      <c r="N147" s="581"/>
    </row>
    <row r="148" spans="1:14" s="302" customFormat="1" ht="63.75" hidden="1" customHeight="1" thickBot="1" x14ac:dyDescent="0.3">
      <c r="A148" s="576"/>
      <c r="B148" s="508" t="str">
        <f>'[3]Свод по услугам'!B148:B151</f>
        <v>802112О.99.0.ББ11АН01001</v>
      </c>
      <c r="C148" s="514" t="str">
        <f>'[3]Свод по услугам'!C148:C151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v>
      </c>
      <c r="D148" s="501" t="s">
        <v>137</v>
      </c>
      <c r="E148" s="84" t="s">
        <v>138</v>
      </c>
      <c r="F148" s="85" t="s">
        <v>385</v>
      </c>
      <c r="G148" s="86" t="s">
        <v>140</v>
      </c>
      <c r="H148" s="101"/>
      <c r="I148" s="88"/>
      <c r="J148" s="88" t="e">
        <f>IF(H148/I148*100&gt;100,100,H148/I148*100)</f>
        <v>#DIV/0!</v>
      </c>
      <c r="K148" s="511" t="e">
        <f>(J148+J149+J150)/3</f>
        <v>#DIV/0!</v>
      </c>
      <c r="L148" s="521" t="e">
        <f>(K148+K151)/2</f>
        <v>#DIV/0!</v>
      </c>
      <c r="M148" s="541"/>
      <c r="N148" s="581"/>
    </row>
    <row r="149" spans="1:14" s="302" customFormat="1" ht="63.75" hidden="1" customHeight="1" thickBot="1" x14ac:dyDescent="0.3">
      <c r="A149" s="576"/>
      <c r="B149" s="509"/>
      <c r="C149" s="514"/>
      <c r="D149" s="502"/>
      <c r="E149" s="89" t="s">
        <v>138</v>
      </c>
      <c r="F149" s="85" t="s">
        <v>386</v>
      </c>
      <c r="G149" s="90" t="s">
        <v>140</v>
      </c>
      <c r="H149" s="102"/>
      <c r="I149" s="92"/>
      <c r="J149" s="92" t="e">
        <f>IF(I149/H149*100&gt;100,100,I149/H149*100)</f>
        <v>#DIV/0!</v>
      </c>
      <c r="K149" s="512"/>
      <c r="L149" s="524"/>
      <c r="M149" s="541"/>
      <c r="N149" s="581"/>
    </row>
    <row r="150" spans="1:14" s="302" customFormat="1" ht="111" hidden="1" customHeight="1" x14ac:dyDescent="0.25">
      <c r="A150" s="576"/>
      <c r="B150" s="509"/>
      <c r="C150" s="514"/>
      <c r="D150" s="502"/>
      <c r="E150" s="89" t="s">
        <v>138</v>
      </c>
      <c r="F150" s="85" t="s">
        <v>387</v>
      </c>
      <c r="G150" s="90" t="s">
        <v>140</v>
      </c>
      <c r="H150" s="102"/>
      <c r="I150" s="102"/>
      <c r="J150" s="92" t="e">
        <f>IF(I150/H150*100&gt;100,100,I150/H150*100)</f>
        <v>#DIV/0!</v>
      </c>
      <c r="K150" s="513"/>
      <c r="L150" s="524"/>
      <c r="M150" s="541"/>
      <c r="N150" s="581"/>
    </row>
    <row r="151" spans="1:14" s="302" customFormat="1" ht="32.25" hidden="1" customHeight="1" thickBot="1" x14ac:dyDescent="0.3">
      <c r="A151" s="576"/>
      <c r="B151" s="510"/>
      <c r="C151" s="514"/>
      <c r="D151" s="503"/>
      <c r="E151" s="93" t="s">
        <v>144</v>
      </c>
      <c r="F151" s="81" t="s">
        <v>388</v>
      </c>
      <c r="G151" s="94" t="s">
        <v>266</v>
      </c>
      <c r="H151" s="95"/>
      <c r="I151" s="96"/>
      <c r="J151" s="97" t="e">
        <f>IF(I151/H151*100&gt;100,100,I151/H151*100)</f>
        <v>#DIV/0!</v>
      </c>
      <c r="K151" s="97" t="e">
        <f>J151</f>
        <v>#DIV/0!</v>
      </c>
      <c r="L151" s="525"/>
      <c r="M151" s="541"/>
      <c r="N151" s="581"/>
    </row>
    <row r="152" spans="1:14" s="302" customFormat="1" ht="63.75" hidden="1" customHeight="1" thickBot="1" x14ac:dyDescent="0.3">
      <c r="A152" s="576"/>
      <c r="B152" s="508" t="str">
        <f>'[3]Свод по услугам'!B152:B155</f>
        <v>802112О.99.0.ББ11АМ76001</v>
      </c>
      <c r="C152" s="514" t="str">
        <f>'[3]Свод по услугам'!C152:C155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v>
      </c>
      <c r="D152" s="501" t="s">
        <v>137</v>
      </c>
      <c r="E152" s="84" t="s">
        <v>138</v>
      </c>
      <c r="F152" s="85" t="s">
        <v>385</v>
      </c>
      <c r="G152" s="86" t="s">
        <v>140</v>
      </c>
      <c r="H152" s="101"/>
      <c r="I152" s="88"/>
      <c r="J152" s="88" t="e">
        <f>IF(H152/I152*100&gt;100,100,H152/I152*100)</f>
        <v>#DIV/0!</v>
      </c>
      <c r="K152" s="511" t="e">
        <f>(J152+J153+J154)/3</f>
        <v>#DIV/0!</v>
      </c>
      <c r="L152" s="521" t="e">
        <f>(K152+K155)/2</f>
        <v>#DIV/0!</v>
      </c>
      <c r="M152" s="541"/>
      <c r="N152" s="581"/>
    </row>
    <row r="153" spans="1:14" s="302" customFormat="1" ht="63.75" hidden="1" customHeight="1" thickBot="1" x14ac:dyDescent="0.3">
      <c r="A153" s="576"/>
      <c r="B153" s="509"/>
      <c r="C153" s="514"/>
      <c r="D153" s="502"/>
      <c r="E153" s="89" t="s">
        <v>138</v>
      </c>
      <c r="F153" s="85" t="s">
        <v>386</v>
      </c>
      <c r="G153" s="90" t="s">
        <v>140</v>
      </c>
      <c r="H153" s="102"/>
      <c r="I153" s="92"/>
      <c r="J153" s="92" t="e">
        <f>IF(I153/H153*100&gt;100,100,I153/H153*100)</f>
        <v>#DIV/0!</v>
      </c>
      <c r="K153" s="512"/>
      <c r="L153" s="524"/>
      <c r="M153" s="541"/>
      <c r="N153" s="581"/>
    </row>
    <row r="154" spans="1:14" s="302" customFormat="1" ht="111" hidden="1" customHeight="1" x14ac:dyDescent="0.25">
      <c r="A154" s="576"/>
      <c r="B154" s="509"/>
      <c r="C154" s="514"/>
      <c r="D154" s="502"/>
      <c r="E154" s="89" t="s">
        <v>138</v>
      </c>
      <c r="F154" s="85" t="s">
        <v>387</v>
      </c>
      <c r="G154" s="90" t="s">
        <v>140</v>
      </c>
      <c r="H154" s="102"/>
      <c r="I154" s="102"/>
      <c r="J154" s="92" t="e">
        <f>IF(I154/H154*100&gt;100,100,I154/H154*100)</f>
        <v>#DIV/0!</v>
      </c>
      <c r="K154" s="513"/>
      <c r="L154" s="524"/>
      <c r="M154" s="541"/>
      <c r="N154" s="581"/>
    </row>
    <row r="155" spans="1:14" s="302" customFormat="1" ht="32.25" hidden="1" customHeight="1" thickBot="1" x14ac:dyDescent="0.3">
      <c r="A155" s="576"/>
      <c r="B155" s="510"/>
      <c r="C155" s="514"/>
      <c r="D155" s="503"/>
      <c r="E155" s="93" t="s">
        <v>144</v>
      </c>
      <c r="F155" s="81" t="s">
        <v>388</v>
      </c>
      <c r="G155" s="94" t="s">
        <v>266</v>
      </c>
      <c r="H155" s="95"/>
      <c r="I155" s="96"/>
      <c r="J155" s="97" t="e">
        <f>IF(I155/H155*100&gt;100,100,I155/H155*100)</f>
        <v>#DIV/0!</v>
      </c>
      <c r="K155" s="97" t="e">
        <f>J155</f>
        <v>#DIV/0!</v>
      </c>
      <c r="L155" s="525"/>
      <c r="M155" s="541"/>
      <c r="N155" s="581"/>
    </row>
    <row r="156" spans="1:14" s="302" customFormat="1" ht="63.75" hidden="1" customHeight="1" thickBot="1" x14ac:dyDescent="0.3">
      <c r="A156" s="576"/>
      <c r="B156" s="508" t="str">
        <f>'[3]Свод по услугам'!B156:B159</f>
        <v>802112О.99.0.ББ11АО26001</v>
      </c>
      <c r="C156" s="514" t="str">
        <f>'[3]Свод по услугам'!C156:C159</f>
        <v>Реализация основных общеобразовательных программ среднего общего образования (профильное обучение, дети-инвалиды, не указано)</v>
      </c>
      <c r="D156" s="501" t="s">
        <v>137</v>
      </c>
      <c r="E156" s="84" t="s">
        <v>138</v>
      </c>
      <c r="F156" s="85" t="s">
        <v>385</v>
      </c>
      <c r="G156" s="86" t="s">
        <v>140</v>
      </c>
      <c r="H156" s="101"/>
      <c r="I156" s="88"/>
      <c r="J156" s="88" t="e">
        <f>IF(H156/I156*100&gt;100,100,H156/I156*100)</f>
        <v>#DIV/0!</v>
      </c>
      <c r="K156" s="511" t="e">
        <f>(J156+J157+J158)/3</f>
        <v>#DIV/0!</v>
      </c>
      <c r="L156" s="521" t="e">
        <f>(K156+K159)/2</f>
        <v>#DIV/0!</v>
      </c>
      <c r="M156" s="541"/>
      <c r="N156" s="581"/>
    </row>
    <row r="157" spans="1:14" s="302" customFormat="1" ht="63.75" hidden="1" customHeight="1" thickBot="1" x14ac:dyDescent="0.3">
      <c r="A157" s="576"/>
      <c r="B157" s="509"/>
      <c r="C157" s="514"/>
      <c r="D157" s="502"/>
      <c r="E157" s="89" t="s">
        <v>138</v>
      </c>
      <c r="F157" s="85" t="s">
        <v>386</v>
      </c>
      <c r="G157" s="90" t="s">
        <v>140</v>
      </c>
      <c r="H157" s="102"/>
      <c r="I157" s="92"/>
      <c r="J157" s="92" t="e">
        <f t="shared" ref="J157:J165" si="5">IF(I157/H157*100&gt;100,100,I157/H157*100)</f>
        <v>#DIV/0!</v>
      </c>
      <c r="K157" s="512"/>
      <c r="L157" s="524"/>
      <c r="M157" s="541"/>
      <c r="N157" s="581"/>
    </row>
    <row r="158" spans="1:14" s="302" customFormat="1" ht="63.75" hidden="1" customHeight="1" x14ac:dyDescent="0.25">
      <c r="A158" s="576"/>
      <c r="B158" s="509"/>
      <c r="C158" s="514"/>
      <c r="D158" s="502"/>
      <c r="E158" s="89" t="s">
        <v>138</v>
      </c>
      <c r="F158" s="85" t="s">
        <v>391</v>
      </c>
      <c r="G158" s="90" t="s">
        <v>140</v>
      </c>
      <c r="H158" s="102"/>
      <c r="I158" s="102"/>
      <c r="J158" s="92" t="e">
        <f t="shared" si="5"/>
        <v>#DIV/0!</v>
      </c>
      <c r="K158" s="513"/>
      <c r="L158" s="524"/>
      <c r="M158" s="541"/>
      <c r="N158" s="581"/>
    </row>
    <row r="159" spans="1:14" s="302" customFormat="1" ht="32.25" hidden="1" customHeight="1" thickBot="1" x14ac:dyDescent="0.3">
      <c r="A159" s="576"/>
      <c r="B159" s="510"/>
      <c r="C159" s="514"/>
      <c r="D159" s="503"/>
      <c r="E159" s="93" t="s">
        <v>144</v>
      </c>
      <c r="F159" s="81" t="s">
        <v>388</v>
      </c>
      <c r="G159" s="94" t="s">
        <v>266</v>
      </c>
      <c r="H159" s="95"/>
      <c r="I159" s="96"/>
      <c r="J159" s="97" t="e">
        <f t="shared" si="5"/>
        <v>#DIV/0!</v>
      </c>
      <c r="K159" s="97" t="e">
        <f>J159</f>
        <v>#DIV/0!</v>
      </c>
      <c r="L159" s="525"/>
      <c r="M159" s="541"/>
      <c r="N159" s="581"/>
    </row>
    <row r="160" spans="1:14" ht="63.75" customHeight="1" thickBot="1" x14ac:dyDescent="0.3">
      <c r="A160" s="576"/>
      <c r="B160" s="508" t="str">
        <f>'[3]Свод по услугам'!B160:B163</f>
        <v>802112О.99.0.ББ11АП76001</v>
      </c>
      <c r="C160" s="423" t="str">
        <f>'[3]Свод по услугам'!C160:C163</f>
        <v>Реализация основных общеобразовательных программ среднего общего образования (профильное обучение, не указано, не указано)</v>
      </c>
      <c r="D160" s="593" t="s">
        <v>137</v>
      </c>
      <c r="E160" s="71" t="s">
        <v>138</v>
      </c>
      <c r="F160" s="71" t="s">
        <v>385</v>
      </c>
      <c r="G160" s="72" t="s">
        <v>140</v>
      </c>
      <c r="H160" s="280">
        <v>100</v>
      </c>
      <c r="I160" s="293">
        <v>100</v>
      </c>
      <c r="J160" s="128">
        <f t="shared" si="5"/>
        <v>100</v>
      </c>
      <c r="K160" s="511">
        <f>(J160+J161+J162)/3</f>
        <v>100</v>
      </c>
      <c r="L160" s="515">
        <f>(K160+K163)/2</f>
        <v>96.759675967596763</v>
      </c>
      <c r="M160" s="540"/>
      <c r="N160" s="581"/>
    </row>
    <row r="161" spans="1:14" ht="63.75" thickBot="1" x14ac:dyDescent="0.3">
      <c r="A161" s="576"/>
      <c r="B161" s="509"/>
      <c r="C161" s="423"/>
      <c r="D161" s="594"/>
      <c r="E161" s="76" t="s">
        <v>138</v>
      </c>
      <c r="F161" s="71" t="s">
        <v>386</v>
      </c>
      <c r="G161" s="77" t="s">
        <v>140</v>
      </c>
      <c r="H161" s="282">
        <v>100</v>
      </c>
      <c r="I161" s="128">
        <v>100</v>
      </c>
      <c r="J161" s="128">
        <f t="shared" si="5"/>
        <v>100</v>
      </c>
      <c r="K161" s="587"/>
      <c r="L161" s="589"/>
      <c r="M161" s="540"/>
      <c r="N161" s="581"/>
    </row>
    <row r="162" spans="1:14" ht="63" x14ac:dyDescent="0.25">
      <c r="A162" s="576"/>
      <c r="B162" s="509"/>
      <c r="C162" s="423"/>
      <c r="D162" s="594"/>
      <c r="E162" s="76" t="s">
        <v>138</v>
      </c>
      <c r="F162" s="71" t="s">
        <v>391</v>
      </c>
      <c r="G162" s="77" t="s">
        <v>140</v>
      </c>
      <c r="H162" s="282">
        <v>100</v>
      </c>
      <c r="I162" s="282">
        <v>100</v>
      </c>
      <c r="J162" s="128">
        <f t="shared" si="5"/>
        <v>100</v>
      </c>
      <c r="K162" s="588"/>
      <c r="L162" s="589"/>
      <c r="M162" s="540"/>
      <c r="N162" s="581"/>
    </row>
    <row r="163" spans="1:14" ht="32.25" customHeight="1" thickBot="1" x14ac:dyDescent="0.3">
      <c r="A163" s="576"/>
      <c r="B163" s="510"/>
      <c r="C163" s="423"/>
      <c r="D163" s="595"/>
      <c r="E163" s="80" t="s">
        <v>144</v>
      </c>
      <c r="F163" s="81" t="s">
        <v>388</v>
      </c>
      <c r="G163" s="82" t="s">
        <v>266</v>
      </c>
      <c r="H163" s="95">
        <v>22.22</v>
      </c>
      <c r="I163" s="96">
        <v>20.78</v>
      </c>
      <c r="J163" s="128">
        <f t="shared" si="5"/>
        <v>93.519351935193527</v>
      </c>
      <c r="K163" s="284">
        <f>J163</f>
        <v>93.519351935193527</v>
      </c>
      <c r="L163" s="590"/>
      <c r="M163" s="540"/>
      <c r="N163" s="581"/>
    </row>
    <row r="164" spans="1:14" ht="63.75" customHeight="1" thickBot="1" x14ac:dyDescent="0.3">
      <c r="A164" s="576"/>
      <c r="B164" s="508" t="str">
        <f>'[3]Свод по услугам'!B164:B167</f>
        <v>802112О.99.0.ББ11АЭ08001</v>
      </c>
      <c r="C164" s="423" t="str">
        <f>'[3]Свод по услугам'!C164:C167</f>
        <v>Реализация основных общеобразовательных программ среднего общего образования (не указано, дети-инвалиды, не указано)</v>
      </c>
      <c r="D164" s="593" t="s">
        <v>137</v>
      </c>
      <c r="E164" s="71" t="s">
        <v>138</v>
      </c>
      <c r="F164" s="71" t="s">
        <v>385</v>
      </c>
      <c r="G164" s="72" t="s">
        <v>140</v>
      </c>
      <c r="H164" s="280">
        <v>100</v>
      </c>
      <c r="I164" s="293">
        <v>100</v>
      </c>
      <c r="J164" s="128">
        <f t="shared" si="5"/>
        <v>100</v>
      </c>
      <c r="K164" s="511">
        <f>(J164+J165)/2</f>
        <v>100</v>
      </c>
      <c r="L164" s="515">
        <f>(K164+K167)/2</f>
        <v>100</v>
      </c>
      <c r="M164" s="540"/>
      <c r="N164" s="581"/>
    </row>
    <row r="165" spans="1:14" ht="63.75" thickBot="1" x14ac:dyDescent="0.3">
      <c r="A165" s="576"/>
      <c r="B165" s="509"/>
      <c r="C165" s="423"/>
      <c r="D165" s="594"/>
      <c r="E165" s="76" t="s">
        <v>138</v>
      </c>
      <c r="F165" s="71" t="s">
        <v>386</v>
      </c>
      <c r="G165" s="77" t="s">
        <v>140</v>
      </c>
      <c r="H165" s="282">
        <v>100</v>
      </c>
      <c r="I165" s="128">
        <v>100</v>
      </c>
      <c r="J165" s="128">
        <f t="shared" si="5"/>
        <v>100</v>
      </c>
      <c r="K165" s="587"/>
      <c r="L165" s="589"/>
      <c r="M165" s="540"/>
      <c r="N165" s="581"/>
    </row>
    <row r="166" spans="1:14" ht="94.5" customHeight="1" x14ac:dyDescent="0.25">
      <c r="A166" s="576"/>
      <c r="B166" s="509"/>
      <c r="C166" s="423"/>
      <c r="D166" s="594"/>
      <c r="E166" s="76" t="s">
        <v>138</v>
      </c>
      <c r="F166" s="71" t="s">
        <v>387</v>
      </c>
      <c r="G166" s="77" t="s">
        <v>140</v>
      </c>
      <c r="H166" s="282"/>
      <c r="I166" s="282"/>
      <c r="J166" s="128"/>
      <c r="K166" s="588"/>
      <c r="L166" s="589"/>
      <c r="M166" s="540"/>
      <c r="N166" s="581"/>
    </row>
    <row r="167" spans="1:14" ht="32.25" thickBot="1" x14ac:dyDescent="0.3">
      <c r="A167" s="576"/>
      <c r="B167" s="510"/>
      <c r="C167" s="423"/>
      <c r="D167" s="595"/>
      <c r="E167" s="80" t="s">
        <v>144</v>
      </c>
      <c r="F167" s="81" t="s">
        <v>388</v>
      </c>
      <c r="G167" s="82" t="s">
        <v>266</v>
      </c>
      <c r="H167" s="95">
        <v>1.89</v>
      </c>
      <c r="I167" s="96">
        <v>1.89</v>
      </c>
      <c r="J167" s="128">
        <f>IF(I167/H167*100&gt;100,100,I167/H167*100)</f>
        <v>100</v>
      </c>
      <c r="K167" s="284">
        <f>J167</f>
        <v>100</v>
      </c>
      <c r="L167" s="590"/>
      <c r="M167" s="540"/>
      <c r="N167" s="581"/>
    </row>
    <row r="168" spans="1:14" s="302" customFormat="1" ht="63.75" hidden="1" customHeight="1" thickBot="1" x14ac:dyDescent="0.3">
      <c r="A168" s="576"/>
      <c r="B168" s="508" t="str">
        <f>'[3]Свод по услугам'!B168:B171</f>
        <v>802112О.99.0.ББ11АЭ33001</v>
      </c>
      <c r="C168" s="514" t="str">
        <f>'[3]Свод по услугам'!C168:C171</f>
        <v>Реализация основных общеобразовательных программ среднего общего образования (не указано, дети-инвалиды, на дому)</v>
      </c>
      <c r="D168" s="501" t="s">
        <v>137</v>
      </c>
      <c r="E168" s="84" t="s">
        <v>138</v>
      </c>
      <c r="F168" s="85" t="s">
        <v>385</v>
      </c>
      <c r="G168" s="86" t="s">
        <v>140</v>
      </c>
      <c r="H168" s="101"/>
      <c r="I168" s="88"/>
      <c r="J168" s="88" t="e">
        <f>IF(H168/I168*100&gt;100,100,H168/I168*100)</f>
        <v>#DIV/0!</v>
      </c>
      <c r="K168" s="511" t="e">
        <f>(J168+J169+J170)/3</f>
        <v>#DIV/0!</v>
      </c>
      <c r="L168" s="521" t="e">
        <f>(K168+K171)/2</f>
        <v>#DIV/0!</v>
      </c>
      <c r="M168" s="541"/>
      <c r="N168" s="581"/>
    </row>
    <row r="169" spans="1:14" s="302" customFormat="1" ht="63.75" hidden="1" customHeight="1" thickBot="1" x14ac:dyDescent="0.3">
      <c r="A169" s="576"/>
      <c r="B169" s="509"/>
      <c r="C169" s="514"/>
      <c r="D169" s="502"/>
      <c r="E169" s="89" t="s">
        <v>138</v>
      </c>
      <c r="F169" s="85" t="s">
        <v>386</v>
      </c>
      <c r="G169" s="90" t="s">
        <v>140</v>
      </c>
      <c r="H169" s="102"/>
      <c r="I169" s="92"/>
      <c r="J169" s="92" t="e">
        <f>IF(I169/H169*100&gt;100,100,I169/H169*100)</f>
        <v>#DIV/0!</v>
      </c>
      <c r="K169" s="512"/>
      <c r="L169" s="524"/>
      <c r="M169" s="541"/>
      <c r="N169" s="581"/>
    </row>
    <row r="170" spans="1:14" s="302" customFormat="1" ht="111" hidden="1" customHeight="1" x14ac:dyDescent="0.25">
      <c r="A170" s="576"/>
      <c r="B170" s="509"/>
      <c r="C170" s="514"/>
      <c r="D170" s="502"/>
      <c r="E170" s="89" t="s">
        <v>138</v>
      </c>
      <c r="F170" s="85" t="s">
        <v>387</v>
      </c>
      <c r="G170" s="90" t="s">
        <v>140</v>
      </c>
      <c r="H170" s="102"/>
      <c r="I170" s="102"/>
      <c r="J170" s="92" t="e">
        <f>IF(I170/H170*100&gt;100,100,I170/H170*100)</f>
        <v>#DIV/0!</v>
      </c>
      <c r="K170" s="513"/>
      <c r="L170" s="524"/>
      <c r="M170" s="541"/>
      <c r="N170" s="581"/>
    </row>
    <row r="171" spans="1:14" s="302" customFormat="1" ht="32.25" hidden="1" customHeight="1" thickBot="1" x14ac:dyDescent="0.3">
      <c r="A171" s="576"/>
      <c r="B171" s="510"/>
      <c r="C171" s="514"/>
      <c r="D171" s="503"/>
      <c r="E171" s="93" t="s">
        <v>144</v>
      </c>
      <c r="F171" s="81" t="s">
        <v>388</v>
      </c>
      <c r="G171" s="94" t="s">
        <v>266</v>
      </c>
      <c r="H171" s="95"/>
      <c r="I171" s="96"/>
      <c r="J171" s="97" t="e">
        <f>IF(I171/H171*100&gt;100,100,I171/H171*100)</f>
        <v>#DIV/0!</v>
      </c>
      <c r="K171" s="97" t="e">
        <f>J171</f>
        <v>#DIV/0!</v>
      </c>
      <c r="L171" s="525"/>
      <c r="M171" s="541"/>
      <c r="N171" s="581"/>
    </row>
    <row r="172" spans="1:14" s="302" customFormat="1" ht="63.75" hidden="1" customHeight="1" thickBot="1" x14ac:dyDescent="0.3">
      <c r="A172" s="576"/>
      <c r="B172" s="508">
        <f>'[3]Свод по услугам'!B172:B175</f>
        <v>0</v>
      </c>
      <c r="C172" s="514" t="str">
        <f>'[3]Свод по услугам'!C172:C175</f>
        <v xml:space="preserve">Реализация основных общеобразовательных программ среднего общего образования </v>
      </c>
      <c r="D172" s="501" t="s">
        <v>137</v>
      </c>
      <c r="E172" s="84" t="s">
        <v>138</v>
      </c>
      <c r="F172" s="85" t="s">
        <v>385</v>
      </c>
      <c r="G172" s="86" t="s">
        <v>140</v>
      </c>
      <c r="H172" s="101"/>
      <c r="I172" s="88"/>
      <c r="J172" s="88" t="e">
        <f>IF(H172/I172*100&gt;100,100,H172/I172*100)</f>
        <v>#DIV/0!</v>
      </c>
      <c r="K172" s="511" t="e">
        <f>(J172+J173+J174)/3</f>
        <v>#DIV/0!</v>
      </c>
      <c r="L172" s="521" t="e">
        <f>(K172+K175)/2</f>
        <v>#DIV/0!</v>
      </c>
      <c r="M172" s="541"/>
      <c r="N172" s="581"/>
    </row>
    <row r="173" spans="1:14" s="302" customFormat="1" ht="63.75" hidden="1" customHeight="1" thickBot="1" x14ac:dyDescent="0.3">
      <c r="A173" s="576"/>
      <c r="B173" s="509"/>
      <c r="C173" s="514"/>
      <c r="D173" s="502"/>
      <c r="E173" s="89" t="s">
        <v>138</v>
      </c>
      <c r="F173" s="85" t="s">
        <v>386</v>
      </c>
      <c r="G173" s="90" t="s">
        <v>140</v>
      </c>
      <c r="H173" s="102"/>
      <c r="I173" s="92"/>
      <c r="J173" s="92" t="e">
        <f t="shared" ref="J173:J179" si="6">IF(I173/H173*100&gt;100,100,I173/H173*100)</f>
        <v>#DIV/0!</v>
      </c>
      <c r="K173" s="512"/>
      <c r="L173" s="524"/>
      <c r="M173" s="541"/>
      <c r="N173" s="581"/>
    </row>
    <row r="174" spans="1:14" s="302" customFormat="1" ht="111" hidden="1" customHeight="1" x14ac:dyDescent="0.25">
      <c r="A174" s="576"/>
      <c r="B174" s="509"/>
      <c r="C174" s="514"/>
      <c r="D174" s="502"/>
      <c r="E174" s="89" t="s">
        <v>138</v>
      </c>
      <c r="F174" s="85" t="s">
        <v>387</v>
      </c>
      <c r="G174" s="90" t="s">
        <v>140</v>
      </c>
      <c r="H174" s="102"/>
      <c r="I174" s="102"/>
      <c r="J174" s="92" t="e">
        <f t="shared" si="6"/>
        <v>#DIV/0!</v>
      </c>
      <c r="K174" s="513"/>
      <c r="L174" s="524"/>
      <c r="M174" s="541"/>
      <c r="N174" s="581"/>
    </row>
    <row r="175" spans="1:14" s="302" customFormat="1" ht="32.25" hidden="1" customHeight="1" thickBot="1" x14ac:dyDescent="0.3">
      <c r="A175" s="576"/>
      <c r="B175" s="510"/>
      <c r="C175" s="514"/>
      <c r="D175" s="503"/>
      <c r="E175" s="93" t="s">
        <v>144</v>
      </c>
      <c r="F175" s="81" t="s">
        <v>388</v>
      </c>
      <c r="G175" s="94" t="s">
        <v>266</v>
      </c>
      <c r="H175" s="95"/>
      <c r="I175" s="96"/>
      <c r="J175" s="97" t="e">
        <f t="shared" si="6"/>
        <v>#DIV/0!</v>
      </c>
      <c r="K175" s="97" t="e">
        <f>J175</f>
        <v>#DIV/0!</v>
      </c>
      <c r="L175" s="525"/>
      <c r="M175" s="541"/>
      <c r="N175" s="581"/>
    </row>
    <row r="176" spans="1:14" ht="63.75" customHeight="1" thickBot="1" x14ac:dyDescent="0.3">
      <c r="A176" s="576"/>
      <c r="B176" s="508" t="str">
        <f>'[3]Свод по услугам'!B176:B179</f>
        <v>802112О.99.0.ББ11АЮ58001</v>
      </c>
      <c r="C176" s="423" t="str">
        <f>'[3]Свод по услугам'!C176:C179</f>
        <v>Реализация основных общеобразовательных программ среднего общего образования (не указано, не указано, не указано)</v>
      </c>
      <c r="D176" s="529" t="s">
        <v>137</v>
      </c>
      <c r="E176" s="71" t="s">
        <v>138</v>
      </c>
      <c r="F176" s="71" t="s">
        <v>385</v>
      </c>
      <c r="G176" s="72" t="s">
        <v>140</v>
      </c>
      <c r="H176" s="350">
        <v>100</v>
      </c>
      <c r="I176" s="293">
        <v>100</v>
      </c>
      <c r="J176" s="128">
        <f t="shared" si="6"/>
        <v>100</v>
      </c>
      <c r="K176" s="504">
        <f>(J176+J177+J178)/3</f>
        <v>100</v>
      </c>
      <c r="L176" s="515">
        <f>(K176+K179)/2</f>
        <v>99.465120748190373</v>
      </c>
      <c r="M176" s="540"/>
      <c r="N176" s="581"/>
    </row>
    <row r="177" spans="1:14" ht="63.75" thickBot="1" x14ac:dyDescent="0.3">
      <c r="A177" s="576"/>
      <c r="B177" s="509"/>
      <c r="C177" s="423"/>
      <c r="D177" s="530"/>
      <c r="E177" s="76" t="s">
        <v>138</v>
      </c>
      <c r="F177" s="71" t="s">
        <v>386</v>
      </c>
      <c r="G177" s="77" t="s">
        <v>140</v>
      </c>
      <c r="H177" s="352">
        <v>100</v>
      </c>
      <c r="I177" s="128">
        <v>100</v>
      </c>
      <c r="J177" s="128">
        <f t="shared" si="6"/>
        <v>100</v>
      </c>
      <c r="K177" s="505"/>
      <c r="L177" s="516"/>
      <c r="M177" s="540"/>
      <c r="N177" s="581"/>
    </row>
    <row r="178" spans="1:14" ht="63" x14ac:dyDescent="0.25">
      <c r="A178" s="576"/>
      <c r="B178" s="509"/>
      <c r="C178" s="423"/>
      <c r="D178" s="530"/>
      <c r="E178" s="76" t="s">
        <v>138</v>
      </c>
      <c r="F178" s="71" t="s">
        <v>391</v>
      </c>
      <c r="G178" s="77" t="s">
        <v>140</v>
      </c>
      <c r="H178" s="352">
        <v>100</v>
      </c>
      <c r="I178" s="352">
        <v>100</v>
      </c>
      <c r="J178" s="128">
        <f t="shared" si="6"/>
        <v>100</v>
      </c>
      <c r="K178" s="506"/>
      <c r="L178" s="516"/>
      <c r="M178" s="540"/>
      <c r="N178" s="581"/>
    </row>
    <row r="179" spans="1:14" ht="32.25" customHeight="1" thickBot="1" x14ac:dyDescent="0.3">
      <c r="A179" s="576"/>
      <c r="B179" s="510"/>
      <c r="C179" s="423"/>
      <c r="D179" s="531"/>
      <c r="E179" s="80" t="s">
        <v>144</v>
      </c>
      <c r="F179" s="81" t="s">
        <v>388</v>
      </c>
      <c r="G179" s="82" t="s">
        <v>266</v>
      </c>
      <c r="H179" s="355">
        <v>156.11000000000001</v>
      </c>
      <c r="I179" s="355">
        <v>154.44</v>
      </c>
      <c r="J179" s="128">
        <f t="shared" si="6"/>
        <v>98.930241496380745</v>
      </c>
      <c r="K179" s="284">
        <f>J179</f>
        <v>98.930241496380745</v>
      </c>
      <c r="L179" s="517"/>
      <c r="M179" s="540"/>
      <c r="N179" s="581"/>
    </row>
    <row r="180" spans="1:14" s="302" customFormat="1" ht="63.75" hidden="1" customHeight="1" thickBot="1" x14ac:dyDescent="0.3">
      <c r="A180" s="576"/>
      <c r="B180" s="508" t="str">
        <f>'[3]Свод по услугам'!B180:B183</f>
        <v>802112О.99.0.ББ11АЮ83001</v>
      </c>
      <c r="C180" s="514" t="str">
        <f>'[3]Свод по услугам'!C180:C183</f>
        <v>Реализация основных общеобразовательных программ среднего общего образования (не указано, не указано, на дому)</v>
      </c>
      <c r="D180" s="501" t="s">
        <v>137</v>
      </c>
      <c r="E180" s="84" t="s">
        <v>138</v>
      </c>
      <c r="F180" s="85" t="s">
        <v>385</v>
      </c>
      <c r="G180" s="86" t="s">
        <v>140</v>
      </c>
      <c r="H180" s="101"/>
      <c r="I180" s="88"/>
      <c r="J180" s="88" t="e">
        <f>IF(H180/I180*100&gt;100,100,H180/I180*100)</f>
        <v>#DIV/0!</v>
      </c>
      <c r="K180" s="511" t="e">
        <f>(J180+J181+J182)/3</f>
        <v>#DIV/0!</v>
      </c>
      <c r="L180" s="521" t="e">
        <f>(K180+K183)/2</f>
        <v>#DIV/0!</v>
      </c>
      <c r="M180" s="541"/>
      <c r="N180" s="581"/>
    </row>
    <row r="181" spans="1:14" s="302" customFormat="1" ht="63.75" hidden="1" customHeight="1" thickBot="1" x14ac:dyDescent="0.3">
      <c r="A181" s="576"/>
      <c r="B181" s="509"/>
      <c r="C181" s="514"/>
      <c r="D181" s="502"/>
      <c r="E181" s="89" t="s">
        <v>138</v>
      </c>
      <c r="F181" s="85" t="s">
        <v>386</v>
      </c>
      <c r="G181" s="90" t="s">
        <v>140</v>
      </c>
      <c r="H181" s="102"/>
      <c r="I181" s="92"/>
      <c r="J181" s="92" t="e">
        <f>IF(I181/H181*100&gt;100,100,I181/H181*100)</f>
        <v>#DIV/0!</v>
      </c>
      <c r="K181" s="512"/>
      <c r="L181" s="524"/>
      <c r="M181" s="541"/>
      <c r="N181" s="581"/>
    </row>
    <row r="182" spans="1:14" s="302" customFormat="1" ht="111" hidden="1" customHeight="1" x14ac:dyDescent="0.25">
      <c r="A182" s="576"/>
      <c r="B182" s="509"/>
      <c r="C182" s="514"/>
      <c r="D182" s="502"/>
      <c r="E182" s="89" t="s">
        <v>138</v>
      </c>
      <c r="F182" s="85" t="s">
        <v>387</v>
      </c>
      <c r="G182" s="90" t="s">
        <v>140</v>
      </c>
      <c r="H182" s="102"/>
      <c r="I182" s="102"/>
      <c r="J182" s="92" t="e">
        <f>IF(I182/H182*100&gt;100,100,I182/H182*100)</f>
        <v>#DIV/0!</v>
      </c>
      <c r="K182" s="513"/>
      <c r="L182" s="524"/>
      <c r="M182" s="541"/>
      <c r="N182" s="581"/>
    </row>
    <row r="183" spans="1:14" s="302" customFormat="1" ht="32.25" hidden="1" customHeight="1" thickBot="1" x14ac:dyDescent="0.3">
      <c r="A183" s="576"/>
      <c r="B183" s="510"/>
      <c r="C183" s="514"/>
      <c r="D183" s="503"/>
      <c r="E183" s="93" t="s">
        <v>144</v>
      </c>
      <c r="F183" s="81" t="s">
        <v>388</v>
      </c>
      <c r="G183" s="94" t="s">
        <v>266</v>
      </c>
      <c r="H183" s="95"/>
      <c r="I183" s="96"/>
      <c r="J183" s="97" t="e">
        <f>IF(I183/H183*100&gt;100,100,I183/H183*100)</f>
        <v>#DIV/0!</v>
      </c>
      <c r="K183" s="97" t="e">
        <f>J183</f>
        <v>#DIV/0!</v>
      </c>
      <c r="L183" s="525"/>
      <c r="M183" s="541"/>
      <c r="N183" s="581"/>
    </row>
    <row r="184" spans="1:14" s="302" customFormat="1" ht="63.75" hidden="1" customHeight="1" thickBot="1" x14ac:dyDescent="0.3">
      <c r="A184" s="576"/>
      <c r="B184" s="508" t="str">
        <f>'[3]Свод по услугам'!B184:B187</f>
        <v>802112О.99.0.ББ11АЯ08001</v>
      </c>
      <c r="C184" s="514" t="str">
        <f>'[3]Свод по услугам'!C184:C187</f>
        <v>Реализация основных общеобразовательных программ среднего общего образования (не указано, не указано, в медицинских учреждениях)</v>
      </c>
      <c r="D184" s="501" t="s">
        <v>137</v>
      </c>
      <c r="E184" s="84" t="s">
        <v>138</v>
      </c>
      <c r="F184" s="85" t="s">
        <v>385</v>
      </c>
      <c r="G184" s="86" t="s">
        <v>140</v>
      </c>
      <c r="H184" s="101"/>
      <c r="I184" s="88"/>
      <c r="J184" s="88" t="e">
        <f>IF(H184/I184*100&gt;100,100,H184/I184*100)</f>
        <v>#DIV/0!</v>
      </c>
      <c r="K184" s="511" t="e">
        <f>(J184+J185+J186)/3</f>
        <v>#DIV/0!</v>
      </c>
      <c r="L184" s="521" t="e">
        <f>(K184+K187)/2</f>
        <v>#DIV/0!</v>
      </c>
      <c r="M184" s="541"/>
      <c r="N184" s="581"/>
    </row>
    <row r="185" spans="1:14" s="302" customFormat="1" ht="63.75" hidden="1" customHeight="1" thickBot="1" x14ac:dyDescent="0.3">
      <c r="A185" s="576"/>
      <c r="B185" s="509"/>
      <c r="C185" s="514"/>
      <c r="D185" s="502"/>
      <c r="E185" s="89" t="s">
        <v>138</v>
      </c>
      <c r="F185" s="85" t="s">
        <v>386</v>
      </c>
      <c r="G185" s="90" t="s">
        <v>140</v>
      </c>
      <c r="H185" s="102"/>
      <c r="I185" s="92"/>
      <c r="J185" s="92" t="e">
        <f>IF(I185/H185*100&gt;100,100,I185/H185*100)</f>
        <v>#DIV/0!</v>
      </c>
      <c r="K185" s="512"/>
      <c r="L185" s="524"/>
      <c r="M185" s="541"/>
      <c r="N185" s="581"/>
    </row>
    <row r="186" spans="1:14" s="302" customFormat="1" ht="111" hidden="1" customHeight="1" x14ac:dyDescent="0.25">
      <c r="A186" s="576"/>
      <c r="B186" s="509"/>
      <c r="C186" s="514"/>
      <c r="D186" s="502"/>
      <c r="E186" s="89" t="s">
        <v>138</v>
      </c>
      <c r="F186" s="85" t="s">
        <v>387</v>
      </c>
      <c r="G186" s="90" t="s">
        <v>140</v>
      </c>
      <c r="H186" s="102"/>
      <c r="I186" s="102"/>
      <c r="J186" s="92" t="e">
        <f>IF(I186/H186*100&gt;100,100,I186/H186*100)</f>
        <v>#DIV/0!</v>
      </c>
      <c r="K186" s="513"/>
      <c r="L186" s="524"/>
      <c r="M186" s="541"/>
      <c r="N186" s="581"/>
    </row>
    <row r="187" spans="1:14" s="302" customFormat="1" ht="32.25" hidden="1" customHeight="1" thickBot="1" x14ac:dyDescent="0.3">
      <c r="A187" s="576"/>
      <c r="B187" s="510"/>
      <c r="C187" s="514"/>
      <c r="D187" s="503"/>
      <c r="E187" s="93" t="s">
        <v>144</v>
      </c>
      <c r="F187" s="81" t="s">
        <v>388</v>
      </c>
      <c r="G187" s="94" t="s">
        <v>266</v>
      </c>
      <c r="H187" s="95"/>
      <c r="I187" s="96"/>
      <c r="J187" s="97" t="e">
        <f>IF(I187/H187*100&gt;100,100,I187/H187*100)</f>
        <v>#DIV/0!</v>
      </c>
      <c r="K187" s="97" t="e">
        <f>J187</f>
        <v>#DIV/0!</v>
      </c>
      <c r="L187" s="525"/>
      <c r="M187" s="541"/>
      <c r="N187" s="581"/>
    </row>
    <row r="188" spans="1:14" s="302" customFormat="1" ht="63.75" hidden="1" customHeight="1" thickBot="1" x14ac:dyDescent="0.3">
      <c r="A188" s="576"/>
      <c r="B188" s="508">
        <f>'[3]Свод по услугам'!B188:B191</f>
        <v>0</v>
      </c>
      <c r="C188" s="514" t="str">
        <f>'[3]Свод по услугам'!C188:C191</f>
        <v xml:space="preserve">Реализация основных общеобразовательных программ среднего общего образования </v>
      </c>
      <c r="D188" s="501" t="s">
        <v>137</v>
      </c>
      <c r="E188" s="84" t="s">
        <v>138</v>
      </c>
      <c r="F188" s="85" t="s">
        <v>385</v>
      </c>
      <c r="G188" s="86" t="s">
        <v>140</v>
      </c>
      <c r="H188" s="101"/>
      <c r="I188" s="88"/>
      <c r="J188" s="88" t="e">
        <f>IF(H188/I188*100&gt;100,100,H188/I188*100)</f>
        <v>#DIV/0!</v>
      </c>
      <c r="K188" s="511" t="e">
        <f>(J188+J189+J190)/3</f>
        <v>#DIV/0!</v>
      </c>
      <c r="L188" s="521" t="e">
        <f>(K188+K191)/2</f>
        <v>#DIV/0!</v>
      </c>
      <c r="M188" s="541"/>
      <c r="N188" s="581"/>
    </row>
    <row r="189" spans="1:14" s="302" customFormat="1" ht="63.75" hidden="1" customHeight="1" thickBot="1" x14ac:dyDescent="0.3">
      <c r="A189" s="576"/>
      <c r="B189" s="509"/>
      <c r="C189" s="514"/>
      <c r="D189" s="502"/>
      <c r="E189" s="89" t="s">
        <v>138</v>
      </c>
      <c r="F189" s="85" t="s">
        <v>386</v>
      </c>
      <c r="G189" s="90" t="s">
        <v>140</v>
      </c>
      <c r="H189" s="102"/>
      <c r="I189" s="92"/>
      <c r="J189" s="92" t="e">
        <f t="shared" ref="J189:J227" si="7">IF(I189/H189*100&gt;100,100,I189/H189*100)</f>
        <v>#DIV/0!</v>
      </c>
      <c r="K189" s="512"/>
      <c r="L189" s="524"/>
      <c r="M189" s="541"/>
      <c r="N189" s="581"/>
    </row>
    <row r="190" spans="1:14" s="302" customFormat="1" ht="111" hidden="1" customHeight="1" x14ac:dyDescent="0.25">
      <c r="A190" s="576"/>
      <c r="B190" s="509"/>
      <c r="C190" s="514"/>
      <c r="D190" s="502"/>
      <c r="E190" s="89" t="s">
        <v>138</v>
      </c>
      <c r="F190" s="85" t="s">
        <v>387</v>
      </c>
      <c r="G190" s="90" t="s">
        <v>140</v>
      </c>
      <c r="H190" s="102"/>
      <c r="I190" s="102"/>
      <c r="J190" s="92" t="e">
        <f t="shared" si="7"/>
        <v>#DIV/0!</v>
      </c>
      <c r="K190" s="513"/>
      <c r="L190" s="524"/>
      <c r="M190" s="541"/>
      <c r="N190" s="581"/>
    </row>
    <row r="191" spans="1:14" s="302" customFormat="1" ht="32.25" hidden="1" customHeight="1" thickBot="1" x14ac:dyDescent="0.3">
      <c r="A191" s="576"/>
      <c r="B191" s="510"/>
      <c r="C191" s="514"/>
      <c r="D191" s="503"/>
      <c r="E191" s="93" t="s">
        <v>144</v>
      </c>
      <c r="F191" s="81" t="s">
        <v>388</v>
      </c>
      <c r="G191" s="94" t="s">
        <v>266</v>
      </c>
      <c r="H191" s="95"/>
      <c r="I191" s="96"/>
      <c r="J191" s="97" t="e">
        <f t="shared" si="7"/>
        <v>#DIV/0!</v>
      </c>
      <c r="K191" s="97" t="e">
        <f>J191</f>
        <v>#DIV/0!</v>
      </c>
      <c r="L191" s="525"/>
      <c r="M191" s="541"/>
      <c r="N191" s="581"/>
    </row>
    <row r="192" spans="1:14" ht="79.5" hidden="1" customHeight="1" thickBot="1" x14ac:dyDescent="0.3">
      <c r="A192" s="576"/>
      <c r="B192" s="508">
        <f>'[3]Свод по услугам'!B192:B195</f>
        <v>0</v>
      </c>
      <c r="C192" s="514" t="str">
        <f>'[3]Свод по услугам'!C192:C195</f>
        <v xml:space="preserve">Реализация дополнительных общеобразовательных общеразвивающих </v>
      </c>
      <c r="D192" s="501" t="s">
        <v>137</v>
      </c>
      <c r="E192" s="107" t="s">
        <v>138</v>
      </c>
      <c r="F192" s="107" t="s">
        <v>392</v>
      </c>
      <c r="G192" s="108" t="s">
        <v>140</v>
      </c>
      <c r="H192" s="73"/>
      <c r="I192" s="73"/>
      <c r="J192" s="75" t="e">
        <f t="shared" si="7"/>
        <v>#DIV/0!</v>
      </c>
      <c r="K192" s="549" t="e">
        <f>(J192+J193+J194)/3</f>
        <v>#DIV/0!</v>
      </c>
      <c r="L192" s="572" t="e">
        <f>(K192+K195)/2</f>
        <v>#DIV/0!</v>
      </c>
      <c r="M192" s="540"/>
      <c r="N192" s="581"/>
    </row>
    <row r="193" spans="1:14" ht="79.5" hidden="1" customHeight="1" thickBot="1" x14ac:dyDescent="0.3">
      <c r="A193" s="576"/>
      <c r="B193" s="509"/>
      <c r="C193" s="514"/>
      <c r="D193" s="502"/>
      <c r="E193" s="110" t="s">
        <v>138</v>
      </c>
      <c r="F193" s="107" t="s">
        <v>393</v>
      </c>
      <c r="G193" s="111" t="s">
        <v>140</v>
      </c>
      <c r="H193" s="73"/>
      <c r="I193" s="73"/>
      <c r="J193" s="75" t="e">
        <f t="shared" si="7"/>
        <v>#DIV/0!</v>
      </c>
      <c r="K193" s="550"/>
      <c r="L193" s="573"/>
      <c r="M193" s="540"/>
      <c r="N193" s="581"/>
    </row>
    <row r="194" spans="1:14" ht="63.75" hidden="1" customHeight="1" thickBot="1" x14ac:dyDescent="0.3">
      <c r="A194" s="576"/>
      <c r="B194" s="509"/>
      <c r="C194" s="514"/>
      <c r="D194" s="502"/>
      <c r="E194" s="110" t="s">
        <v>138</v>
      </c>
      <c r="F194" s="107" t="s">
        <v>211</v>
      </c>
      <c r="G194" s="111" t="s">
        <v>140</v>
      </c>
      <c r="H194" s="73"/>
      <c r="I194" s="73"/>
      <c r="J194" s="75" t="e">
        <f t="shared" si="7"/>
        <v>#DIV/0!</v>
      </c>
      <c r="K194" s="551"/>
      <c r="L194" s="573"/>
      <c r="M194" s="540"/>
      <c r="N194" s="581"/>
    </row>
    <row r="195" spans="1:14" ht="32.25" hidden="1" customHeight="1" thickBot="1" x14ac:dyDescent="0.3">
      <c r="A195" s="576"/>
      <c r="B195" s="510"/>
      <c r="C195" s="514"/>
      <c r="D195" s="503"/>
      <c r="E195" s="113" t="s">
        <v>144</v>
      </c>
      <c r="F195" s="114" t="s">
        <v>394</v>
      </c>
      <c r="G195" s="115" t="s">
        <v>310</v>
      </c>
      <c r="H195" s="73"/>
      <c r="I195" s="73"/>
      <c r="J195" s="75" t="e">
        <f t="shared" si="7"/>
        <v>#DIV/0!</v>
      </c>
      <c r="K195" s="116" t="e">
        <f>J195</f>
        <v>#DIV/0!</v>
      </c>
      <c r="L195" s="574"/>
      <c r="M195" s="540"/>
      <c r="N195" s="581"/>
    </row>
    <row r="196" spans="1:14" ht="79.5" customHeight="1" thickBot="1" x14ac:dyDescent="0.3">
      <c r="A196" s="576"/>
      <c r="B196" s="508" t="str">
        <f>'[3]Свод по услугам'!B196:B199</f>
        <v>804200О.99.0.ББ52АЕ52000</v>
      </c>
      <c r="C196" s="596" t="str">
        <f>'[3]Свод по услугам'!C196:C199</f>
        <v>Реализация дополнительных общеобразовательных общеразвивающих (физкультурно-спортивной)</v>
      </c>
      <c r="D196" s="597" t="s">
        <v>137</v>
      </c>
      <c r="E196" s="107" t="s">
        <v>138</v>
      </c>
      <c r="F196" s="107" t="s">
        <v>392</v>
      </c>
      <c r="G196" s="108" t="s">
        <v>140</v>
      </c>
      <c r="H196" s="350">
        <v>16.100000000000001</v>
      </c>
      <c r="I196" s="350">
        <v>16.2</v>
      </c>
      <c r="J196" s="128">
        <f t="shared" si="7"/>
        <v>100</v>
      </c>
      <c r="K196" s="552">
        <f>(J196+J197+J198)/3</f>
        <v>100</v>
      </c>
      <c r="L196" s="565">
        <f>(K196+K199)/2</f>
        <v>98.106060606060609</v>
      </c>
      <c r="M196" s="540"/>
      <c r="N196" s="581"/>
    </row>
    <row r="197" spans="1:14" ht="79.5" thickBot="1" x14ac:dyDescent="0.3">
      <c r="A197" s="576"/>
      <c r="B197" s="509"/>
      <c r="C197" s="596"/>
      <c r="D197" s="598"/>
      <c r="E197" s="110" t="s">
        <v>138</v>
      </c>
      <c r="F197" s="107" t="s">
        <v>393</v>
      </c>
      <c r="G197" s="111" t="s">
        <v>140</v>
      </c>
      <c r="H197" s="350">
        <v>10</v>
      </c>
      <c r="I197" s="350">
        <v>19</v>
      </c>
      <c r="J197" s="128">
        <f t="shared" si="7"/>
        <v>100</v>
      </c>
      <c r="K197" s="553"/>
      <c r="L197" s="566"/>
      <c r="M197" s="540"/>
      <c r="N197" s="581"/>
    </row>
    <row r="198" spans="1:14" ht="63.75" thickBot="1" x14ac:dyDescent="0.3">
      <c r="A198" s="576"/>
      <c r="B198" s="509"/>
      <c r="C198" s="596"/>
      <c r="D198" s="598"/>
      <c r="E198" s="110" t="s">
        <v>138</v>
      </c>
      <c r="F198" s="107" t="s">
        <v>211</v>
      </c>
      <c r="G198" s="111" t="s">
        <v>140</v>
      </c>
      <c r="H198" s="350">
        <v>100</v>
      </c>
      <c r="I198" s="350">
        <v>100</v>
      </c>
      <c r="J198" s="128">
        <f t="shared" si="7"/>
        <v>100</v>
      </c>
      <c r="K198" s="554"/>
      <c r="L198" s="566"/>
      <c r="M198" s="540"/>
      <c r="N198" s="581"/>
    </row>
    <row r="199" spans="1:14" ht="32.25" customHeight="1" thickBot="1" x14ac:dyDescent="0.3">
      <c r="A199" s="576"/>
      <c r="B199" s="510"/>
      <c r="C199" s="596"/>
      <c r="D199" s="599"/>
      <c r="E199" s="113" t="s">
        <v>144</v>
      </c>
      <c r="F199" s="114" t="s">
        <v>394</v>
      </c>
      <c r="G199" s="115" t="s">
        <v>310</v>
      </c>
      <c r="H199" s="350">
        <v>18480</v>
      </c>
      <c r="I199" s="350">
        <v>17780</v>
      </c>
      <c r="J199" s="128">
        <f t="shared" si="7"/>
        <v>96.212121212121218</v>
      </c>
      <c r="K199" s="285">
        <f>J199</f>
        <v>96.212121212121218</v>
      </c>
      <c r="L199" s="567"/>
      <c r="M199" s="540"/>
      <c r="N199" s="581"/>
    </row>
    <row r="200" spans="1:14" s="302" customFormat="1" ht="79.5" hidden="1" customHeight="1" thickBot="1" x14ac:dyDescent="0.3">
      <c r="A200" s="576"/>
      <c r="B200" s="508" t="str">
        <f>'[3]Свод по услугам'!B200:B203</f>
        <v>804200О.99.0.ББ52АЖ00000</v>
      </c>
      <c r="C200" s="514" t="str">
        <f>'[3]Свод по услугам'!C200:C203</f>
        <v>Реализация дополнительных общеобразовательных общеразвивающих (туристко-краеведческой)</v>
      </c>
      <c r="D200" s="507" t="s">
        <v>137</v>
      </c>
      <c r="E200" s="118" t="s">
        <v>138</v>
      </c>
      <c r="F200" s="119" t="s">
        <v>392</v>
      </c>
      <c r="G200" s="120" t="s">
        <v>140</v>
      </c>
      <c r="H200" s="87"/>
      <c r="I200" s="87"/>
      <c r="J200" s="75" t="e">
        <f t="shared" si="7"/>
        <v>#DIV/0!</v>
      </c>
      <c r="K200" s="562" t="e">
        <f>(J200+J201+J202)/3</f>
        <v>#DIV/0!</v>
      </c>
      <c r="L200" s="546" t="e">
        <f>(K200+K203)/2</f>
        <v>#DIV/0!</v>
      </c>
      <c r="M200" s="541"/>
      <c r="N200" s="581"/>
    </row>
    <row r="201" spans="1:14" s="302" customFormat="1" ht="79.5" hidden="1" customHeight="1" thickBot="1" x14ac:dyDescent="0.3">
      <c r="A201" s="576"/>
      <c r="B201" s="509"/>
      <c r="C201" s="514"/>
      <c r="D201" s="502"/>
      <c r="E201" s="122" t="s">
        <v>138</v>
      </c>
      <c r="F201" s="119" t="s">
        <v>393</v>
      </c>
      <c r="G201" s="123" t="s">
        <v>140</v>
      </c>
      <c r="H201" s="87"/>
      <c r="I201" s="87"/>
      <c r="J201" s="75" t="e">
        <f t="shared" si="7"/>
        <v>#DIV/0!</v>
      </c>
      <c r="K201" s="563"/>
      <c r="L201" s="547"/>
      <c r="M201" s="541"/>
      <c r="N201" s="581"/>
    </row>
    <row r="202" spans="1:14" s="302" customFormat="1" ht="63.75" hidden="1" customHeight="1" thickBot="1" x14ac:dyDescent="0.3">
      <c r="A202" s="576"/>
      <c r="B202" s="509"/>
      <c r="C202" s="514"/>
      <c r="D202" s="502"/>
      <c r="E202" s="122" t="s">
        <v>138</v>
      </c>
      <c r="F202" s="119" t="s">
        <v>211</v>
      </c>
      <c r="G202" s="123" t="s">
        <v>140</v>
      </c>
      <c r="H202" s="87"/>
      <c r="I202" s="87"/>
      <c r="J202" s="75" t="e">
        <f t="shared" si="7"/>
        <v>#DIV/0!</v>
      </c>
      <c r="K202" s="564"/>
      <c r="L202" s="547"/>
      <c r="M202" s="541"/>
      <c r="N202" s="581"/>
    </row>
    <row r="203" spans="1:14" s="302" customFormat="1" ht="32.25" hidden="1" customHeight="1" thickBot="1" x14ac:dyDescent="0.3">
      <c r="A203" s="576"/>
      <c r="B203" s="510"/>
      <c r="C203" s="514"/>
      <c r="D203" s="503"/>
      <c r="E203" s="124" t="s">
        <v>144</v>
      </c>
      <c r="F203" s="114" t="s">
        <v>394</v>
      </c>
      <c r="G203" s="125" t="s">
        <v>310</v>
      </c>
      <c r="H203" s="87"/>
      <c r="I203" s="87"/>
      <c r="J203" s="75" t="e">
        <f t="shared" si="7"/>
        <v>#DIV/0!</v>
      </c>
      <c r="K203" s="126" t="e">
        <f>J203</f>
        <v>#DIV/0!</v>
      </c>
      <c r="L203" s="548"/>
      <c r="M203" s="541"/>
      <c r="N203" s="581"/>
    </row>
    <row r="204" spans="1:14" s="302" customFormat="1" ht="79.5" hidden="1" customHeight="1" thickBot="1" x14ac:dyDescent="0.3">
      <c r="A204" s="576"/>
      <c r="B204" s="508" t="str">
        <f>'[3]Свод по услугам'!B204:B207</f>
        <v>804200О.99.0.ББ52АЕ28000</v>
      </c>
      <c r="C204" s="514" t="str">
        <f>'[3]Свод по услугам'!C204:C207</f>
        <v>Реализация дополнительных общеобразовательных общеразвивающих (естественнонаучной)</v>
      </c>
      <c r="D204" s="501" t="s">
        <v>137</v>
      </c>
      <c r="E204" s="118" t="s">
        <v>138</v>
      </c>
      <c r="F204" s="119" t="s">
        <v>392</v>
      </c>
      <c r="G204" s="120" t="s">
        <v>140</v>
      </c>
      <c r="H204" s="87"/>
      <c r="I204" s="87"/>
      <c r="J204" s="75" t="e">
        <f t="shared" si="7"/>
        <v>#DIV/0!</v>
      </c>
      <c r="K204" s="562" t="e">
        <f>(J204+J205+J206)/3</f>
        <v>#DIV/0!</v>
      </c>
      <c r="L204" s="546" t="e">
        <f>(K204+K207)/2</f>
        <v>#DIV/0!</v>
      </c>
      <c r="M204" s="541"/>
      <c r="N204" s="581"/>
    </row>
    <row r="205" spans="1:14" s="302" customFormat="1" ht="79.5" hidden="1" customHeight="1" thickBot="1" x14ac:dyDescent="0.3">
      <c r="A205" s="576"/>
      <c r="B205" s="509"/>
      <c r="C205" s="514"/>
      <c r="D205" s="502"/>
      <c r="E205" s="122" t="s">
        <v>138</v>
      </c>
      <c r="F205" s="119" t="s">
        <v>393</v>
      </c>
      <c r="G205" s="123" t="s">
        <v>140</v>
      </c>
      <c r="H205" s="87"/>
      <c r="I205" s="87"/>
      <c r="J205" s="75" t="e">
        <f t="shared" si="7"/>
        <v>#DIV/0!</v>
      </c>
      <c r="K205" s="563"/>
      <c r="L205" s="547"/>
      <c r="M205" s="541"/>
      <c r="N205" s="581"/>
    </row>
    <row r="206" spans="1:14" s="302" customFormat="1" ht="63.75" hidden="1" customHeight="1" thickBot="1" x14ac:dyDescent="0.3">
      <c r="A206" s="576"/>
      <c r="B206" s="509"/>
      <c r="C206" s="514"/>
      <c r="D206" s="502"/>
      <c r="E206" s="122" t="s">
        <v>138</v>
      </c>
      <c r="F206" s="119" t="s">
        <v>211</v>
      </c>
      <c r="G206" s="123" t="s">
        <v>140</v>
      </c>
      <c r="H206" s="87"/>
      <c r="I206" s="87"/>
      <c r="J206" s="75" t="e">
        <f t="shared" si="7"/>
        <v>#DIV/0!</v>
      </c>
      <c r="K206" s="564"/>
      <c r="L206" s="547"/>
      <c r="M206" s="541"/>
      <c r="N206" s="581"/>
    </row>
    <row r="207" spans="1:14" s="302" customFormat="1" ht="32.25" hidden="1" customHeight="1" thickBot="1" x14ac:dyDescent="0.3">
      <c r="A207" s="576"/>
      <c r="B207" s="510"/>
      <c r="C207" s="514"/>
      <c r="D207" s="503"/>
      <c r="E207" s="124" t="s">
        <v>144</v>
      </c>
      <c r="F207" s="114" t="s">
        <v>394</v>
      </c>
      <c r="G207" s="125" t="s">
        <v>310</v>
      </c>
      <c r="H207" s="87"/>
      <c r="I207" s="87"/>
      <c r="J207" s="75" t="e">
        <f t="shared" si="7"/>
        <v>#DIV/0!</v>
      </c>
      <c r="K207" s="126" t="e">
        <f>J207</f>
        <v>#DIV/0!</v>
      </c>
      <c r="L207" s="548"/>
      <c r="M207" s="541"/>
      <c r="N207" s="581"/>
    </row>
    <row r="208" spans="1:14" s="302" customFormat="1" ht="79.5" hidden="1" customHeight="1" thickBot="1" x14ac:dyDescent="0.3">
      <c r="A208" s="576"/>
      <c r="B208" s="508" t="str">
        <f>'[3]Свод по услугам'!B208:B211</f>
        <v>804200О.99.0.ББ52АЕ04000</v>
      </c>
      <c r="C208" s="514" t="str">
        <f>'[3]Свод по услугам'!C208:C211</f>
        <v>Реализация дополнительных общеобразовательных общеразвивающих (технической)</v>
      </c>
      <c r="D208" s="507" t="s">
        <v>137</v>
      </c>
      <c r="E208" s="118" t="s">
        <v>138</v>
      </c>
      <c r="F208" s="119" t="s">
        <v>392</v>
      </c>
      <c r="G208" s="120" t="s">
        <v>140</v>
      </c>
      <c r="H208" s="356"/>
      <c r="I208" s="356"/>
      <c r="J208" s="128" t="e">
        <f t="shared" si="7"/>
        <v>#DIV/0!</v>
      </c>
      <c r="K208" s="552" t="e">
        <f>(J208+J209+J210)/3</f>
        <v>#DIV/0!</v>
      </c>
      <c r="L208" s="546" t="e">
        <f>(K208+K211)/2</f>
        <v>#DIV/0!</v>
      </c>
      <c r="M208" s="541"/>
      <c r="N208" s="581"/>
    </row>
    <row r="209" spans="1:14" s="302" customFormat="1" ht="79.5" hidden="1" customHeight="1" thickBot="1" x14ac:dyDescent="0.3">
      <c r="A209" s="576"/>
      <c r="B209" s="509"/>
      <c r="C209" s="514"/>
      <c r="D209" s="585"/>
      <c r="E209" s="122" t="s">
        <v>138</v>
      </c>
      <c r="F209" s="119" t="s">
        <v>393</v>
      </c>
      <c r="G209" s="123" t="s">
        <v>140</v>
      </c>
      <c r="H209" s="356"/>
      <c r="I209" s="356"/>
      <c r="J209" s="128" t="e">
        <f t="shared" si="7"/>
        <v>#DIV/0!</v>
      </c>
      <c r="K209" s="568"/>
      <c r="L209" s="570"/>
      <c r="M209" s="541"/>
      <c r="N209" s="581"/>
    </row>
    <row r="210" spans="1:14" s="302" customFormat="1" ht="63.75" hidden="1" customHeight="1" thickBot="1" x14ac:dyDescent="0.3">
      <c r="A210" s="576"/>
      <c r="B210" s="509"/>
      <c r="C210" s="514"/>
      <c r="D210" s="585"/>
      <c r="E210" s="122" t="s">
        <v>138</v>
      </c>
      <c r="F210" s="119" t="s">
        <v>211</v>
      </c>
      <c r="G210" s="123" t="s">
        <v>140</v>
      </c>
      <c r="H210" s="356"/>
      <c r="I210" s="356"/>
      <c r="J210" s="128" t="e">
        <f t="shared" si="7"/>
        <v>#DIV/0!</v>
      </c>
      <c r="K210" s="569"/>
      <c r="L210" s="570"/>
      <c r="M210" s="541"/>
      <c r="N210" s="581"/>
    </row>
    <row r="211" spans="1:14" s="302" customFormat="1" ht="32.25" hidden="1" customHeight="1" thickBot="1" x14ac:dyDescent="0.3">
      <c r="A211" s="576"/>
      <c r="B211" s="510"/>
      <c r="C211" s="514"/>
      <c r="D211" s="586"/>
      <c r="E211" s="124" t="s">
        <v>144</v>
      </c>
      <c r="F211" s="114" t="s">
        <v>394</v>
      </c>
      <c r="G211" s="125" t="s">
        <v>310</v>
      </c>
      <c r="H211" s="356"/>
      <c r="I211" s="356"/>
      <c r="J211" s="128" t="e">
        <f t="shared" si="7"/>
        <v>#DIV/0!</v>
      </c>
      <c r="K211" s="126" t="e">
        <f>J211</f>
        <v>#DIV/0!</v>
      </c>
      <c r="L211" s="571"/>
      <c r="M211" s="541"/>
      <c r="N211" s="581"/>
    </row>
    <row r="212" spans="1:14" ht="79.5" customHeight="1" thickBot="1" x14ac:dyDescent="0.3">
      <c r="A212" s="576"/>
      <c r="B212" s="508" t="str">
        <f>'[3]Свод по услугам'!B212:B215</f>
        <v>804200О.99.0.ББ52АЖ24000</v>
      </c>
      <c r="C212" s="423" t="str">
        <f>'[3]Свод по услугам'!C212:C215</f>
        <v>Реализация дополнительных общеобразовательных общеразвивающих (социально-педагогической)</v>
      </c>
      <c r="D212" s="529" t="s">
        <v>137</v>
      </c>
      <c r="E212" s="107" t="s">
        <v>138</v>
      </c>
      <c r="F212" s="107" t="s">
        <v>392</v>
      </c>
      <c r="G212" s="108" t="s">
        <v>140</v>
      </c>
      <c r="H212" s="350">
        <v>5</v>
      </c>
      <c r="I212" s="350">
        <v>5</v>
      </c>
      <c r="J212" s="128">
        <f t="shared" si="7"/>
        <v>100</v>
      </c>
      <c r="K212" s="552">
        <f>(J212+J213+J214)/3</f>
        <v>100</v>
      </c>
      <c r="L212" s="565">
        <f>(K212+K215)/2</f>
        <v>98.170995670995666</v>
      </c>
      <c r="M212" s="540"/>
      <c r="N212" s="581"/>
    </row>
    <row r="213" spans="1:14" ht="79.5" thickBot="1" x14ac:dyDescent="0.3">
      <c r="A213" s="576"/>
      <c r="B213" s="509"/>
      <c r="C213" s="423"/>
      <c r="D213" s="530"/>
      <c r="E213" s="110" t="s">
        <v>138</v>
      </c>
      <c r="F213" s="107" t="s">
        <v>393</v>
      </c>
      <c r="G213" s="111" t="s">
        <v>140</v>
      </c>
      <c r="H213" s="350">
        <v>10</v>
      </c>
      <c r="I213" s="350">
        <v>14.9</v>
      </c>
      <c r="J213" s="128">
        <f t="shared" si="7"/>
        <v>100</v>
      </c>
      <c r="K213" s="553"/>
      <c r="L213" s="566"/>
      <c r="M213" s="540"/>
      <c r="N213" s="581"/>
    </row>
    <row r="214" spans="1:14" ht="63.75" thickBot="1" x14ac:dyDescent="0.3">
      <c r="A214" s="576"/>
      <c r="B214" s="509"/>
      <c r="C214" s="423"/>
      <c r="D214" s="530"/>
      <c r="E214" s="110" t="s">
        <v>138</v>
      </c>
      <c r="F214" s="107" t="s">
        <v>211</v>
      </c>
      <c r="G214" s="111" t="s">
        <v>140</v>
      </c>
      <c r="H214" s="350">
        <v>100</v>
      </c>
      <c r="I214" s="350">
        <v>100</v>
      </c>
      <c r="J214" s="128">
        <f t="shared" si="7"/>
        <v>100</v>
      </c>
      <c r="K214" s="554"/>
      <c r="L214" s="566"/>
      <c r="M214" s="540"/>
      <c r="N214" s="581"/>
    </row>
    <row r="215" spans="1:14" ht="32.25" customHeight="1" thickBot="1" x14ac:dyDescent="0.3">
      <c r="A215" s="576"/>
      <c r="B215" s="510"/>
      <c r="C215" s="423"/>
      <c r="D215" s="531"/>
      <c r="E215" s="113" t="s">
        <v>144</v>
      </c>
      <c r="F215" s="114" t="s">
        <v>394</v>
      </c>
      <c r="G215" s="115" t="s">
        <v>310</v>
      </c>
      <c r="H215" s="350">
        <v>4620</v>
      </c>
      <c r="I215" s="350">
        <v>4451</v>
      </c>
      <c r="J215" s="128">
        <f t="shared" si="7"/>
        <v>96.341991341991346</v>
      </c>
      <c r="K215" s="285">
        <f>J215</f>
        <v>96.341991341991346</v>
      </c>
      <c r="L215" s="567"/>
      <c r="M215" s="540"/>
      <c r="N215" s="581"/>
    </row>
    <row r="216" spans="1:14" ht="79.5" customHeight="1" thickBot="1" x14ac:dyDescent="0.3">
      <c r="A216" s="576"/>
      <c r="B216" s="508" t="str">
        <f>'[3]Свод по услугам'!B216:B219</f>
        <v>804200О.99.0.ББ52АЕ76000</v>
      </c>
      <c r="C216" s="423" t="str">
        <f>'[3]Свод по услугам'!C216:C219</f>
        <v>Реализация дополнительных общеобразовательных общеразвивающих (художественной)</v>
      </c>
      <c r="D216" s="529" t="s">
        <v>137</v>
      </c>
      <c r="E216" s="107" t="s">
        <v>138</v>
      </c>
      <c r="F216" s="107" t="s">
        <v>392</v>
      </c>
      <c r="G216" s="108" t="s">
        <v>140</v>
      </c>
      <c r="H216" s="350">
        <v>19.600000000000001</v>
      </c>
      <c r="I216" s="350">
        <v>19.7</v>
      </c>
      <c r="J216" s="128">
        <f t="shared" si="7"/>
        <v>100</v>
      </c>
      <c r="K216" s="552">
        <f>(J216+J217+J218)/3</f>
        <v>100</v>
      </c>
      <c r="L216" s="565">
        <f>(K216+K219)/2</f>
        <v>98.512471655328795</v>
      </c>
      <c r="M216" s="540"/>
      <c r="N216" s="581"/>
    </row>
    <row r="217" spans="1:14" ht="79.5" thickBot="1" x14ac:dyDescent="0.3">
      <c r="A217" s="576"/>
      <c r="B217" s="509"/>
      <c r="C217" s="423"/>
      <c r="D217" s="530"/>
      <c r="E217" s="110" t="s">
        <v>138</v>
      </c>
      <c r="F217" s="107" t="s">
        <v>393</v>
      </c>
      <c r="G217" s="111" t="s">
        <v>140</v>
      </c>
      <c r="H217" s="350">
        <v>10</v>
      </c>
      <c r="I217" s="350">
        <v>58.8</v>
      </c>
      <c r="J217" s="128">
        <f t="shared" si="7"/>
        <v>100</v>
      </c>
      <c r="K217" s="553"/>
      <c r="L217" s="566"/>
      <c r="M217" s="540"/>
      <c r="N217" s="581"/>
    </row>
    <row r="218" spans="1:14" ht="63.75" thickBot="1" x14ac:dyDescent="0.3">
      <c r="A218" s="576"/>
      <c r="B218" s="509"/>
      <c r="C218" s="423"/>
      <c r="D218" s="530"/>
      <c r="E218" s="110" t="s">
        <v>138</v>
      </c>
      <c r="F218" s="107" t="s">
        <v>211</v>
      </c>
      <c r="G218" s="111" t="s">
        <v>140</v>
      </c>
      <c r="H218" s="350">
        <v>100</v>
      </c>
      <c r="I218" s="350">
        <v>100</v>
      </c>
      <c r="J218" s="128">
        <f t="shared" si="7"/>
        <v>100</v>
      </c>
      <c r="K218" s="554"/>
      <c r="L218" s="566"/>
      <c r="M218" s="540"/>
      <c r="N218" s="581"/>
    </row>
    <row r="219" spans="1:14" ht="32.25" customHeight="1" thickBot="1" x14ac:dyDescent="0.3">
      <c r="A219" s="576"/>
      <c r="B219" s="510"/>
      <c r="C219" s="423"/>
      <c r="D219" s="531"/>
      <c r="E219" s="113" t="s">
        <v>144</v>
      </c>
      <c r="F219" s="114" t="s">
        <v>394</v>
      </c>
      <c r="G219" s="115" t="s">
        <v>310</v>
      </c>
      <c r="H219" s="350">
        <v>22050</v>
      </c>
      <c r="I219" s="350">
        <v>21394</v>
      </c>
      <c r="J219" s="128">
        <f t="shared" si="7"/>
        <v>97.024943310657591</v>
      </c>
      <c r="K219" s="285">
        <f>J219</f>
        <v>97.024943310657591</v>
      </c>
      <c r="L219" s="567"/>
      <c r="M219" s="540"/>
      <c r="N219" s="581"/>
    </row>
    <row r="220" spans="1:14" ht="79.5" hidden="1" customHeight="1" thickBot="1" x14ac:dyDescent="0.3">
      <c r="A220" s="576"/>
      <c r="B220" s="508" t="str">
        <f>'[3]Свод по услугам'!B220:B223</f>
        <v>804200О.99.0.ББ52АЖ48000</v>
      </c>
      <c r="C220" s="514" t="str">
        <f>'[3]Свод по услугам'!C220:C223</f>
        <v>Реализация дополнительных общеобразовательных общеразвивающих (не указано (культурологической))</v>
      </c>
      <c r="D220" s="507" t="s">
        <v>137</v>
      </c>
      <c r="E220" s="107" t="s">
        <v>138</v>
      </c>
      <c r="F220" s="107" t="s">
        <v>392</v>
      </c>
      <c r="G220" s="108" t="s">
        <v>140</v>
      </c>
      <c r="H220" s="350"/>
      <c r="I220" s="350"/>
      <c r="J220" s="128" t="e">
        <f t="shared" si="7"/>
        <v>#DIV/0!</v>
      </c>
      <c r="K220" s="552" t="e">
        <f>(J220+J221+J222)/3</f>
        <v>#DIV/0!</v>
      </c>
      <c r="L220" s="565" t="e">
        <f>(K220+K223)/2</f>
        <v>#DIV/0!</v>
      </c>
      <c r="M220" s="540"/>
      <c r="N220" s="581"/>
    </row>
    <row r="221" spans="1:14" ht="79.5" hidden="1" customHeight="1" thickBot="1" x14ac:dyDescent="0.3">
      <c r="A221" s="576"/>
      <c r="B221" s="509"/>
      <c r="C221" s="514"/>
      <c r="D221" s="585"/>
      <c r="E221" s="110" t="s">
        <v>138</v>
      </c>
      <c r="F221" s="107" t="s">
        <v>393</v>
      </c>
      <c r="G221" s="111" t="s">
        <v>140</v>
      </c>
      <c r="H221" s="350"/>
      <c r="I221" s="350"/>
      <c r="J221" s="128" t="e">
        <f t="shared" si="7"/>
        <v>#DIV/0!</v>
      </c>
      <c r="K221" s="553"/>
      <c r="L221" s="566"/>
      <c r="M221" s="540"/>
      <c r="N221" s="581"/>
    </row>
    <row r="222" spans="1:14" ht="63.75" hidden="1" customHeight="1" thickBot="1" x14ac:dyDescent="0.3">
      <c r="A222" s="576"/>
      <c r="B222" s="509"/>
      <c r="C222" s="514"/>
      <c r="D222" s="585"/>
      <c r="E222" s="110" t="s">
        <v>138</v>
      </c>
      <c r="F222" s="107" t="s">
        <v>211</v>
      </c>
      <c r="G222" s="111" t="s">
        <v>140</v>
      </c>
      <c r="H222" s="350"/>
      <c r="I222" s="350"/>
      <c r="J222" s="128" t="e">
        <f t="shared" si="7"/>
        <v>#DIV/0!</v>
      </c>
      <c r="K222" s="554"/>
      <c r="L222" s="566"/>
      <c r="M222" s="540"/>
      <c r="N222" s="581"/>
    </row>
    <row r="223" spans="1:14" ht="32.25" hidden="1" customHeight="1" thickBot="1" x14ac:dyDescent="0.3">
      <c r="A223" s="576"/>
      <c r="B223" s="510"/>
      <c r="C223" s="514"/>
      <c r="D223" s="586"/>
      <c r="E223" s="113" t="s">
        <v>144</v>
      </c>
      <c r="F223" s="114" t="s">
        <v>394</v>
      </c>
      <c r="G223" s="115" t="s">
        <v>310</v>
      </c>
      <c r="H223" s="350"/>
      <c r="I223" s="350"/>
      <c r="J223" s="128" t="e">
        <f t="shared" si="7"/>
        <v>#DIV/0!</v>
      </c>
      <c r="K223" s="285" t="e">
        <f>J223</f>
        <v>#DIV/0!</v>
      </c>
      <c r="L223" s="567"/>
      <c r="M223" s="540"/>
      <c r="N223" s="581"/>
    </row>
    <row r="224" spans="1:14" ht="79.5" customHeight="1" thickBot="1" x14ac:dyDescent="0.3">
      <c r="A224" s="576"/>
      <c r="B224" s="508" t="str">
        <f>'[3]Свод по услугам'!B224:B227</f>
        <v>804200О.99.0.ББ52АЖ48000</v>
      </c>
      <c r="C224" s="423" t="str">
        <f>'[3]Свод по услугам'!C224:C227</f>
        <v>Реализация дополнительных общеобразовательных общеразвивающих (не указано (военно - патриотической))</v>
      </c>
      <c r="D224" s="529" t="s">
        <v>137</v>
      </c>
      <c r="E224" s="107" t="s">
        <v>138</v>
      </c>
      <c r="F224" s="107" t="s">
        <v>392</v>
      </c>
      <c r="G224" s="108" t="s">
        <v>140</v>
      </c>
      <c r="H224" s="280">
        <v>7.5</v>
      </c>
      <c r="I224" s="280">
        <v>7.6</v>
      </c>
      <c r="J224" s="128">
        <f t="shared" si="7"/>
        <v>100</v>
      </c>
      <c r="K224" s="562">
        <f>(J224+J225+J226)/3</f>
        <v>100</v>
      </c>
      <c r="L224" s="565">
        <f>(K224+K227)/2</f>
        <v>98.415716096324459</v>
      </c>
      <c r="M224" s="540"/>
      <c r="N224" s="581"/>
    </row>
    <row r="225" spans="1:14" ht="79.5" thickBot="1" x14ac:dyDescent="0.3">
      <c r="A225" s="576"/>
      <c r="B225" s="509"/>
      <c r="C225" s="423"/>
      <c r="D225" s="594"/>
      <c r="E225" s="110" t="s">
        <v>138</v>
      </c>
      <c r="F225" s="107" t="s">
        <v>393</v>
      </c>
      <c r="G225" s="111" t="s">
        <v>140</v>
      </c>
      <c r="H225" s="280">
        <v>10</v>
      </c>
      <c r="I225" s="280">
        <v>11.1</v>
      </c>
      <c r="J225" s="128">
        <f t="shared" si="7"/>
        <v>100</v>
      </c>
      <c r="K225" s="601"/>
      <c r="L225" s="591"/>
      <c r="M225" s="540"/>
      <c r="N225" s="581"/>
    </row>
    <row r="226" spans="1:14" ht="63.75" thickBot="1" x14ac:dyDescent="0.3">
      <c r="A226" s="576"/>
      <c r="B226" s="509"/>
      <c r="C226" s="423"/>
      <c r="D226" s="594"/>
      <c r="E226" s="110" t="s">
        <v>138</v>
      </c>
      <c r="F226" s="107" t="s">
        <v>211</v>
      </c>
      <c r="G226" s="111" t="s">
        <v>140</v>
      </c>
      <c r="H226" s="280">
        <v>100</v>
      </c>
      <c r="I226" s="280">
        <v>100</v>
      </c>
      <c r="J226" s="128">
        <f t="shared" si="7"/>
        <v>100</v>
      </c>
      <c r="K226" s="602"/>
      <c r="L226" s="591"/>
      <c r="M226" s="540"/>
      <c r="N226" s="581"/>
    </row>
    <row r="227" spans="1:14" ht="32.25" customHeight="1" thickBot="1" x14ac:dyDescent="0.3">
      <c r="A227" s="577"/>
      <c r="B227" s="510"/>
      <c r="C227" s="423"/>
      <c r="D227" s="595"/>
      <c r="E227" s="113" t="s">
        <v>144</v>
      </c>
      <c r="F227" s="114" t="s">
        <v>394</v>
      </c>
      <c r="G227" s="115" t="s">
        <v>310</v>
      </c>
      <c r="H227" s="280">
        <v>7890</v>
      </c>
      <c r="I227" s="280">
        <v>7640</v>
      </c>
      <c r="J227" s="128">
        <f t="shared" si="7"/>
        <v>96.831432192648919</v>
      </c>
      <c r="K227" s="285">
        <f>J227</f>
        <v>96.831432192648919</v>
      </c>
      <c r="L227" s="592"/>
      <c r="M227" s="540"/>
      <c r="N227" s="582"/>
    </row>
    <row r="231" spans="1:14" x14ac:dyDescent="0.25">
      <c r="A231" s="600" t="s">
        <v>398</v>
      </c>
      <c r="B231" s="600"/>
      <c r="C231" s="600"/>
      <c r="D231" s="600"/>
      <c r="E231" s="600"/>
      <c r="F231" s="600"/>
    </row>
    <row r="232" spans="1:14" ht="15.75" customHeight="1" x14ac:dyDescent="0.25">
      <c r="A232" s="296"/>
      <c r="F232" s="296"/>
    </row>
    <row r="233" spans="1:14" x14ac:dyDescent="0.25">
      <c r="A233" s="308" t="s">
        <v>396</v>
      </c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B2:N227">
    <filterColumn colId="0" showButton="0"/>
    <filterColumn colId="8">
      <filters>
        <filter val="-"/>
        <filter val="10"/>
        <filter val="100,0"/>
        <filter val="93,5"/>
        <filter val="96,2"/>
        <filter val="96,3"/>
        <filter val="96,8"/>
        <filter val="97,0"/>
        <filter val="98,9"/>
        <filter val="99,5"/>
        <filter val="99,7"/>
      </filters>
    </filterColumn>
  </autoFilter>
  <mergeCells count="293">
    <mergeCell ref="A231:F231"/>
    <mergeCell ref="B224:B227"/>
    <mergeCell ref="C224:C227"/>
    <mergeCell ref="D224:D227"/>
    <mergeCell ref="K224:K226"/>
    <mergeCell ref="D220:D223"/>
    <mergeCell ref="K220:K222"/>
    <mergeCell ref="B220:B223"/>
    <mergeCell ref="C220:C223"/>
    <mergeCell ref="B216:B219"/>
    <mergeCell ref="C208:C211"/>
    <mergeCell ref="D208:D211"/>
    <mergeCell ref="B204:B207"/>
    <mergeCell ref="B212:B215"/>
    <mergeCell ref="C212:C215"/>
    <mergeCell ref="B208:B211"/>
    <mergeCell ref="L216:L219"/>
    <mergeCell ref="D216:D219"/>
    <mergeCell ref="K216:K218"/>
    <mergeCell ref="C216:C219"/>
    <mergeCell ref="K208:K210"/>
    <mergeCell ref="L212:L215"/>
    <mergeCell ref="D212:D215"/>
    <mergeCell ref="K212:K214"/>
    <mergeCell ref="L208:L211"/>
    <mergeCell ref="C192:C195"/>
    <mergeCell ref="B188:B191"/>
    <mergeCell ref="B192:B195"/>
    <mergeCell ref="B196:B199"/>
    <mergeCell ref="L204:L207"/>
    <mergeCell ref="K188:K190"/>
    <mergeCell ref="D188:D191"/>
    <mergeCell ref="K192:K194"/>
    <mergeCell ref="L188:L191"/>
    <mergeCell ref="L192:L195"/>
    <mergeCell ref="L196:L199"/>
    <mergeCell ref="B200:B203"/>
    <mergeCell ref="C200:C203"/>
    <mergeCell ref="D200:D203"/>
    <mergeCell ref="K200:K202"/>
    <mergeCell ref="L200:L203"/>
    <mergeCell ref="C188:C191"/>
    <mergeCell ref="C204:C207"/>
    <mergeCell ref="D204:D207"/>
    <mergeCell ref="D192:D195"/>
    <mergeCell ref="C196:C199"/>
    <mergeCell ref="D196:D199"/>
    <mergeCell ref="C164:C167"/>
    <mergeCell ref="D164:D167"/>
    <mergeCell ref="C172:C175"/>
    <mergeCell ref="B164:B167"/>
    <mergeCell ref="C176:C179"/>
    <mergeCell ref="B176:B179"/>
    <mergeCell ref="D172:D175"/>
    <mergeCell ref="K184:K186"/>
    <mergeCell ref="D184:D187"/>
    <mergeCell ref="B184:B187"/>
    <mergeCell ref="C184:C187"/>
    <mergeCell ref="B160:B163"/>
    <mergeCell ref="C160:C163"/>
    <mergeCell ref="D160:D163"/>
    <mergeCell ref="D156:D159"/>
    <mergeCell ref="B140:B143"/>
    <mergeCell ref="C140:C143"/>
    <mergeCell ref="D140:D143"/>
    <mergeCell ref="B152:B155"/>
    <mergeCell ref="L180:L183"/>
    <mergeCell ref="K180:K182"/>
    <mergeCell ref="K176:K178"/>
    <mergeCell ref="L172:L175"/>
    <mergeCell ref="L176:L179"/>
    <mergeCell ref="K168:K170"/>
    <mergeCell ref="K172:K174"/>
    <mergeCell ref="B172:B175"/>
    <mergeCell ref="B168:B171"/>
    <mergeCell ref="C168:C171"/>
    <mergeCell ref="D168:D171"/>
    <mergeCell ref="D176:D179"/>
    <mergeCell ref="L168:L171"/>
    <mergeCell ref="B180:B183"/>
    <mergeCell ref="C180:C183"/>
    <mergeCell ref="D180:D183"/>
    <mergeCell ref="D152:D155"/>
    <mergeCell ref="B148:B151"/>
    <mergeCell ref="C156:C159"/>
    <mergeCell ref="D148:D151"/>
    <mergeCell ref="K148:K150"/>
    <mergeCell ref="D144:D147"/>
    <mergeCell ref="L148:L151"/>
    <mergeCell ref="C148:C151"/>
    <mergeCell ref="B144:B147"/>
    <mergeCell ref="C144:C147"/>
    <mergeCell ref="K144:K146"/>
    <mergeCell ref="K152:K154"/>
    <mergeCell ref="K156:K158"/>
    <mergeCell ref="C152:C155"/>
    <mergeCell ref="B156:B159"/>
    <mergeCell ref="C108:C111"/>
    <mergeCell ref="D108:D111"/>
    <mergeCell ref="B112:B115"/>
    <mergeCell ref="C112:C115"/>
    <mergeCell ref="C128:C131"/>
    <mergeCell ref="D128:D131"/>
    <mergeCell ref="C116:C119"/>
    <mergeCell ref="B120:B123"/>
    <mergeCell ref="C120:C123"/>
    <mergeCell ref="D116:D119"/>
    <mergeCell ref="D120:D123"/>
    <mergeCell ref="C132:C135"/>
    <mergeCell ref="B136:B139"/>
    <mergeCell ref="C136:C139"/>
    <mergeCell ref="B132:B135"/>
    <mergeCell ref="B128:B131"/>
    <mergeCell ref="B124:B127"/>
    <mergeCell ref="C124:C127"/>
    <mergeCell ref="B116:B119"/>
    <mergeCell ref="D124:D127"/>
    <mergeCell ref="D136:D139"/>
    <mergeCell ref="D132:D135"/>
    <mergeCell ref="B72:B75"/>
    <mergeCell ref="C72:C75"/>
    <mergeCell ref="C64:C67"/>
    <mergeCell ref="C60:C63"/>
    <mergeCell ref="B68:B71"/>
    <mergeCell ref="C68:C71"/>
    <mergeCell ref="D112:D115"/>
    <mergeCell ref="C92:C95"/>
    <mergeCell ref="B92:B95"/>
    <mergeCell ref="D92:D95"/>
    <mergeCell ref="B88:B91"/>
    <mergeCell ref="C88:C91"/>
    <mergeCell ref="B96:B99"/>
    <mergeCell ref="B76:B79"/>
    <mergeCell ref="D80:D83"/>
    <mergeCell ref="D76:D79"/>
    <mergeCell ref="B80:B83"/>
    <mergeCell ref="C80:C83"/>
    <mergeCell ref="B84:B87"/>
    <mergeCell ref="C84:C87"/>
    <mergeCell ref="D84:D87"/>
    <mergeCell ref="B104:B107"/>
    <mergeCell ref="B100:B103"/>
    <mergeCell ref="B108:B111"/>
    <mergeCell ref="L36:L39"/>
    <mergeCell ref="M40:M227"/>
    <mergeCell ref="L124:L127"/>
    <mergeCell ref="K128:K130"/>
    <mergeCell ref="K124:K126"/>
    <mergeCell ref="K164:K166"/>
    <mergeCell ref="L140:L143"/>
    <mergeCell ref="L136:L139"/>
    <mergeCell ref="K108:K110"/>
    <mergeCell ref="L92:L95"/>
    <mergeCell ref="L132:L135"/>
    <mergeCell ref="K136:K138"/>
    <mergeCell ref="K132:K134"/>
    <mergeCell ref="L160:L163"/>
    <mergeCell ref="K104:K106"/>
    <mergeCell ref="K88:K90"/>
    <mergeCell ref="K112:K114"/>
    <mergeCell ref="L156:L159"/>
    <mergeCell ref="K196:K198"/>
    <mergeCell ref="L224:L227"/>
    <mergeCell ref="L220:L223"/>
    <mergeCell ref="L144:L147"/>
    <mergeCell ref="K76:K78"/>
    <mergeCell ref="K68:K70"/>
    <mergeCell ref="L120:L123"/>
    <mergeCell ref="K120:K122"/>
    <mergeCell ref="L116:L119"/>
    <mergeCell ref="K116:K118"/>
    <mergeCell ref="K100:K102"/>
    <mergeCell ref="L184:L187"/>
    <mergeCell ref="K204:K206"/>
    <mergeCell ref="L112:L115"/>
    <mergeCell ref="L100:L103"/>
    <mergeCell ref="K160:K162"/>
    <mergeCell ref="L152:L155"/>
    <mergeCell ref="L128:L131"/>
    <mergeCell ref="K140:K142"/>
    <mergeCell ref="L164:L167"/>
    <mergeCell ref="L104:L107"/>
    <mergeCell ref="L56:L59"/>
    <mergeCell ref="D52:D55"/>
    <mergeCell ref="B56:B59"/>
    <mergeCell ref="L88:L91"/>
    <mergeCell ref="B52:B55"/>
    <mergeCell ref="B48:B51"/>
    <mergeCell ref="C48:C51"/>
    <mergeCell ref="L108:L111"/>
    <mergeCell ref="K96:K98"/>
    <mergeCell ref="C52:C55"/>
    <mergeCell ref="C76:C79"/>
    <mergeCell ref="D88:D91"/>
    <mergeCell ref="D96:D99"/>
    <mergeCell ref="D104:D107"/>
    <mergeCell ref="C96:C99"/>
    <mergeCell ref="C100:C103"/>
    <mergeCell ref="D100:D103"/>
    <mergeCell ref="L96:L99"/>
    <mergeCell ref="K92:K94"/>
    <mergeCell ref="C104:C107"/>
    <mergeCell ref="D56:D59"/>
    <mergeCell ref="L60:L63"/>
    <mergeCell ref="B60:B63"/>
    <mergeCell ref="B64:B67"/>
    <mergeCell ref="L40:L43"/>
    <mergeCell ref="K72:K74"/>
    <mergeCell ref="K40:K42"/>
    <mergeCell ref="L72:L75"/>
    <mergeCell ref="K84:K86"/>
    <mergeCell ref="L84:L87"/>
    <mergeCell ref="L80:L83"/>
    <mergeCell ref="L76:L79"/>
    <mergeCell ref="D60:D63"/>
    <mergeCell ref="D72:D75"/>
    <mergeCell ref="L52:L55"/>
    <mergeCell ref="D64:D67"/>
    <mergeCell ref="D68:D71"/>
    <mergeCell ref="K80:K82"/>
    <mergeCell ref="L64:L67"/>
    <mergeCell ref="L68:L71"/>
    <mergeCell ref="K60:K62"/>
    <mergeCell ref="K64:K66"/>
    <mergeCell ref="D48:D51"/>
    <mergeCell ref="L48:L51"/>
    <mergeCell ref="L44:L47"/>
    <mergeCell ref="K44:K46"/>
    <mergeCell ref="K52:K54"/>
    <mergeCell ref="K48:K50"/>
    <mergeCell ref="C40:C43"/>
    <mergeCell ref="B44:B47"/>
    <mergeCell ref="C44:C47"/>
    <mergeCell ref="C24:C27"/>
    <mergeCell ref="C28:C31"/>
    <mergeCell ref="D20:D23"/>
    <mergeCell ref="C8:C11"/>
    <mergeCell ref="D24:D27"/>
    <mergeCell ref="D32:D35"/>
    <mergeCell ref="D36:D39"/>
    <mergeCell ref="B36:B39"/>
    <mergeCell ref="C32:C35"/>
    <mergeCell ref="C36:C39"/>
    <mergeCell ref="D44:D47"/>
    <mergeCell ref="D40:D43"/>
    <mergeCell ref="B40:B43"/>
    <mergeCell ref="B20:B23"/>
    <mergeCell ref="C20:C23"/>
    <mergeCell ref="B16:B19"/>
    <mergeCell ref="C16:C19"/>
    <mergeCell ref="D16:D19"/>
    <mergeCell ref="D12:D15"/>
    <mergeCell ref="L8:L11"/>
    <mergeCell ref="M20:M23"/>
    <mergeCell ref="M16:M19"/>
    <mergeCell ref="L20:L23"/>
    <mergeCell ref="L16:L19"/>
    <mergeCell ref="L24:L27"/>
    <mergeCell ref="D4:D7"/>
    <mergeCell ref="D28:D31"/>
    <mergeCell ref="M24:M27"/>
    <mergeCell ref="M28:M31"/>
    <mergeCell ref="L12:L15"/>
    <mergeCell ref="K20:K22"/>
    <mergeCell ref="K28:K30"/>
    <mergeCell ref="K24:K26"/>
    <mergeCell ref="M4:M7"/>
    <mergeCell ref="L4:L7"/>
    <mergeCell ref="M8:M11"/>
    <mergeCell ref="A1:N1"/>
    <mergeCell ref="B4:B7"/>
    <mergeCell ref="C4:C7"/>
    <mergeCell ref="A4:A227"/>
    <mergeCell ref="K4:K6"/>
    <mergeCell ref="K12:K14"/>
    <mergeCell ref="B8:B11"/>
    <mergeCell ref="K32:K34"/>
    <mergeCell ref="M36:M39"/>
    <mergeCell ref="N4:N227"/>
    <mergeCell ref="K8:K10"/>
    <mergeCell ref="B32:B35"/>
    <mergeCell ref="D8:D11"/>
    <mergeCell ref="L28:L31"/>
    <mergeCell ref="B24:B27"/>
    <mergeCell ref="C12:C15"/>
    <mergeCell ref="B12:B15"/>
    <mergeCell ref="B28:B31"/>
    <mergeCell ref="K16:K18"/>
    <mergeCell ref="K36:K38"/>
    <mergeCell ref="C56:C59"/>
    <mergeCell ref="L32:L35"/>
    <mergeCell ref="M32:M35"/>
    <mergeCell ref="M12:M15"/>
  </mergeCells>
  <phoneticPr fontId="0" type="noConversion"/>
  <pageMargins left="0.7" right="0.7" top="0.75" bottom="0.75" header="0.3" footer="0.3"/>
  <pageSetup paperSize="9" scale="46" fitToHeight="0" orientation="landscape" r:id="rId1"/>
  <headerFooter alignWithMargins="0"/>
  <rowBreaks count="3" manualBreakCount="3">
    <brk id="55" max="16" man="1"/>
    <brk id="195" max="16" man="1"/>
    <brk id="219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300"/>
  <sheetViews>
    <sheetView topLeftCell="B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2.28515625" style="17" customWidth="1"/>
    <col min="3" max="3" width="29.7109375" style="17" customWidth="1"/>
    <col min="4" max="4" width="10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34" t="s">
        <v>302</v>
      </c>
      <c r="B1" s="534"/>
      <c r="C1" s="534"/>
      <c r="D1" s="534"/>
      <c r="E1" s="534"/>
      <c r="F1" s="534"/>
      <c r="G1" s="534"/>
      <c r="H1" s="535"/>
      <c r="I1" s="535"/>
      <c r="J1" s="535"/>
      <c r="K1" s="535"/>
      <c r="L1" s="535"/>
      <c r="M1" s="534"/>
      <c r="N1" s="534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ht="63.75" customHeight="1" thickBot="1" x14ac:dyDescent="0.3">
      <c r="A4" s="558" t="s">
        <v>399</v>
      </c>
      <c r="B4" s="536" t="str">
        <f>'[3]Свод по услугам'!B4:B7</f>
        <v>801012О.99.0.БА81АА00001</v>
      </c>
      <c r="C4" s="438" t="str">
        <f>'[3]Свод по услугам'!C4:C7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4" s="529" t="s">
        <v>137</v>
      </c>
      <c r="E4" s="71" t="s">
        <v>138</v>
      </c>
      <c r="F4" s="71" t="s">
        <v>385</v>
      </c>
      <c r="G4" s="72" t="s">
        <v>140</v>
      </c>
      <c r="H4" s="350">
        <v>100</v>
      </c>
      <c r="I4" s="293">
        <v>100</v>
      </c>
      <c r="J4" s="128">
        <f t="shared" ref="J4:J11" si="0">IF(I4/H4*100&gt;100,100,I4/H4*100)</f>
        <v>100</v>
      </c>
      <c r="K4" s="504">
        <f>(J4+J5+J6)/3</f>
        <v>100</v>
      </c>
      <c r="L4" s="515">
        <f>(K4+K7)/2</f>
        <v>100</v>
      </c>
      <c r="M4" s="539" t="s">
        <v>141</v>
      </c>
      <c r="N4" s="518"/>
    </row>
    <row r="5" spans="1:14" ht="63.75" thickBot="1" x14ac:dyDescent="0.3">
      <c r="A5" s="559"/>
      <c r="B5" s="509"/>
      <c r="C5" s="439"/>
      <c r="D5" s="530"/>
      <c r="E5" s="76" t="s">
        <v>138</v>
      </c>
      <c r="F5" s="71" t="s">
        <v>386</v>
      </c>
      <c r="G5" s="77" t="s">
        <v>140</v>
      </c>
      <c r="H5" s="352">
        <v>83.3</v>
      </c>
      <c r="I5" s="128">
        <v>83.3</v>
      </c>
      <c r="J5" s="128">
        <f t="shared" si="0"/>
        <v>100</v>
      </c>
      <c r="K5" s="505"/>
      <c r="L5" s="516"/>
      <c r="M5" s="540"/>
      <c r="N5" s="519"/>
    </row>
    <row r="6" spans="1:14" ht="94.5" x14ac:dyDescent="0.25">
      <c r="A6" s="559"/>
      <c r="B6" s="509"/>
      <c r="C6" s="439"/>
      <c r="D6" s="530"/>
      <c r="E6" s="76" t="s">
        <v>138</v>
      </c>
      <c r="F6" s="71" t="s">
        <v>387</v>
      </c>
      <c r="G6" s="226" t="s">
        <v>140</v>
      </c>
      <c r="H6" s="352">
        <v>100</v>
      </c>
      <c r="I6" s="352">
        <v>100</v>
      </c>
      <c r="J6" s="128">
        <f t="shared" si="0"/>
        <v>100</v>
      </c>
      <c r="K6" s="506"/>
      <c r="L6" s="516"/>
      <c r="M6" s="540"/>
      <c r="N6" s="519"/>
    </row>
    <row r="7" spans="1:14" ht="32.25" thickBot="1" x14ac:dyDescent="0.3">
      <c r="A7" s="559"/>
      <c r="B7" s="510"/>
      <c r="C7" s="440"/>
      <c r="D7" s="531"/>
      <c r="E7" s="80" t="s">
        <v>144</v>
      </c>
      <c r="F7" s="81" t="s">
        <v>388</v>
      </c>
      <c r="G7" s="82" t="s">
        <v>266</v>
      </c>
      <c r="H7" s="355">
        <v>33.333333333333336</v>
      </c>
      <c r="I7" s="355">
        <v>35.33</v>
      </c>
      <c r="J7" s="128">
        <f t="shared" si="0"/>
        <v>100</v>
      </c>
      <c r="K7" s="284">
        <f>J7</f>
        <v>100</v>
      </c>
      <c r="L7" s="517"/>
      <c r="M7" s="540"/>
      <c r="N7" s="519"/>
    </row>
    <row r="8" spans="1:14" ht="63.75" customHeight="1" thickBot="1" x14ac:dyDescent="0.3">
      <c r="A8" s="559"/>
      <c r="B8" s="508" t="str">
        <f>'[3]Свод по услугам'!B8:B11</f>
        <v>801012О.99.0.БА81АА24001</v>
      </c>
      <c r="C8" s="438" t="str">
        <f>'[3]Свод по услугам'!C8:C11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v>
      </c>
      <c r="D8" s="529" t="s">
        <v>137</v>
      </c>
      <c r="E8" s="71" t="s">
        <v>138</v>
      </c>
      <c r="F8" s="71" t="s">
        <v>385</v>
      </c>
      <c r="G8" s="72" t="s">
        <v>140</v>
      </c>
      <c r="H8" s="280">
        <v>100</v>
      </c>
      <c r="I8" s="293">
        <v>100</v>
      </c>
      <c r="J8" s="128">
        <f t="shared" si="0"/>
        <v>100</v>
      </c>
      <c r="K8" s="511">
        <f>(J8+J9+J10)/3</f>
        <v>100</v>
      </c>
      <c r="L8" s="515">
        <f>(K8+K11)/2</f>
        <v>100</v>
      </c>
      <c r="M8" s="540"/>
      <c r="N8" s="519"/>
    </row>
    <row r="9" spans="1:14" ht="63.75" thickBot="1" x14ac:dyDescent="0.3">
      <c r="A9" s="559"/>
      <c r="B9" s="509"/>
      <c r="C9" s="439"/>
      <c r="D9" s="594"/>
      <c r="E9" s="76" t="s">
        <v>138</v>
      </c>
      <c r="F9" s="71" t="s">
        <v>386</v>
      </c>
      <c r="G9" s="77" t="s">
        <v>140</v>
      </c>
      <c r="H9" s="282">
        <v>100</v>
      </c>
      <c r="I9" s="128">
        <v>100</v>
      </c>
      <c r="J9" s="128">
        <f t="shared" si="0"/>
        <v>100</v>
      </c>
      <c r="K9" s="587"/>
      <c r="L9" s="589"/>
      <c r="M9" s="540"/>
      <c r="N9" s="519"/>
    </row>
    <row r="10" spans="1:14" ht="94.5" x14ac:dyDescent="0.25">
      <c r="A10" s="559"/>
      <c r="B10" s="509"/>
      <c r="C10" s="439"/>
      <c r="D10" s="594"/>
      <c r="E10" s="76" t="s">
        <v>138</v>
      </c>
      <c r="F10" s="71" t="s">
        <v>387</v>
      </c>
      <c r="G10" s="77" t="s">
        <v>140</v>
      </c>
      <c r="H10" s="282">
        <v>100</v>
      </c>
      <c r="I10" s="282">
        <v>100</v>
      </c>
      <c r="J10" s="128">
        <f t="shared" si="0"/>
        <v>100</v>
      </c>
      <c r="K10" s="588"/>
      <c r="L10" s="589"/>
      <c r="M10" s="540"/>
      <c r="N10" s="519"/>
    </row>
    <row r="11" spans="1:14" ht="32.25" thickBot="1" x14ac:dyDescent="0.3">
      <c r="A11" s="559"/>
      <c r="B11" s="510"/>
      <c r="C11" s="440"/>
      <c r="D11" s="595"/>
      <c r="E11" s="80" t="s">
        <v>144</v>
      </c>
      <c r="F11" s="81" t="s">
        <v>388</v>
      </c>
      <c r="G11" s="82" t="s">
        <v>266</v>
      </c>
      <c r="H11" s="96">
        <v>0.55555555555555558</v>
      </c>
      <c r="I11" s="96">
        <v>0.55555555555555558</v>
      </c>
      <c r="J11" s="128">
        <f t="shared" si="0"/>
        <v>100</v>
      </c>
      <c r="K11" s="284">
        <f>J11</f>
        <v>100</v>
      </c>
      <c r="L11" s="590"/>
      <c r="M11" s="540"/>
      <c r="N11" s="519"/>
    </row>
    <row r="12" spans="1:14" s="302" customFormat="1" ht="63.75" hidden="1" customHeight="1" thickBot="1" x14ac:dyDescent="0.3">
      <c r="A12" s="560"/>
      <c r="B12" s="508">
        <f>'[3]Свод по услугам'!B12:B15</f>
        <v>0</v>
      </c>
      <c r="C12" s="603" t="str">
        <f>'[3]Свод по услугам'!C12:C15</f>
        <v>Реализация основных общеобразовательных программ начального общего образования</v>
      </c>
      <c r="D12" s="501" t="s">
        <v>137</v>
      </c>
      <c r="E12" s="84" t="s">
        <v>138</v>
      </c>
      <c r="F12" s="85" t="s">
        <v>385</v>
      </c>
      <c r="G12" s="86" t="s">
        <v>140</v>
      </c>
      <c r="H12" s="87"/>
      <c r="I12" s="88"/>
      <c r="J12" s="88" t="e">
        <f>IF(H12/I12*100&gt;100,100,H12/I12*100)</f>
        <v>#DIV/0!</v>
      </c>
      <c r="K12" s="511" t="e">
        <f>(J12+J13+J14)/3</f>
        <v>#DIV/0!</v>
      </c>
      <c r="L12" s="521" t="e">
        <f>(K12+K15)/2</f>
        <v>#DIV/0!</v>
      </c>
      <c r="M12" s="541"/>
      <c r="N12" s="519"/>
    </row>
    <row r="13" spans="1:14" s="302" customFormat="1" ht="63.75" hidden="1" customHeight="1" thickBot="1" x14ac:dyDescent="0.3">
      <c r="A13" s="560"/>
      <c r="B13" s="509"/>
      <c r="C13" s="604"/>
      <c r="D13" s="502"/>
      <c r="E13" s="89" t="s">
        <v>138</v>
      </c>
      <c r="F13" s="85" t="s">
        <v>386</v>
      </c>
      <c r="G13" s="90" t="s">
        <v>140</v>
      </c>
      <c r="H13" s="91"/>
      <c r="I13" s="92"/>
      <c r="J13" s="92" t="e">
        <f>IF(I13/H13*100&gt;100,100,I13/H13*100)</f>
        <v>#DIV/0!</v>
      </c>
      <c r="K13" s="512"/>
      <c r="L13" s="524"/>
      <c r="M13" s="541"/>
      <c r="N13" s="519"/>
    </row>
    <row r="14" spans="1:14" s="302" customFormat="1" ht="111" hidden="1" customHeight="1" x14ac:dyDescent="0.25">
      <c r="A14" s="560"/>
      <c r="B14" s="509"/>
      <c r="C14" s="604"/>
      <c r="D14" s="502"/>
      <c r="E14" s="89" t="s">
        <v>138</v>
      </c>
      <c r="F14" s="85" t="s">
        <v>387</v>
      </c>
      <c r="G14" s="90" t="s">
        <v>140</v>
      </c>
      <c r="H14" s="91"/>
      <c r="I14" s="91"/>
      <c r="J14" s="92" t="e">
        <f>IF(I14/H14*100&gt;100,100,I14/H14*100)</f>
        <v>#DIV/0!</v>
      </c>
      <c r="K14" s="513"/>
      <c r="L14" s="524"/>
      <c r="M14" s="541"/>
      <c r="N14" s="519"/>
    </row>
    <row r="15" spans="1:14" s="302" customFormat="1" ht="32.25" hidden="1" customHeight="1" thickBot="1" x14ac:dyDescent="0.3">
      <c r="A15" s="560"/>
      <c r="B15" s="510"/>
      <c r="C15" s="605"/>
      <c r="D15" s="503"/>
      <c r="E15" s="93" t="s">
        <v>144</v>
      </c>
      <c r="F15" s="81" t="s">
        <v>388</v>
      </c>
      <c r="G15" s="94" t="s">
        <v>266</v>
      </c>
      <c r="H15" s="95"/>
      <c r="I15" s="96"/>
      <c r="J15" s="97" t="e">
        <f>IF(I15/H15*100&gt;100,100,I15/H15*100)</f>
        <v>#DIV/0!</v>
      </c>
      <c r="K15" s="97" t="e">
        <f>J15</f>
        <v>#DIV/0!</v>
      </c>
      <c r="L15" s="525"/>
      <c r="M15" s="541"/>
      <c r="N15" s="519"/>
    </row>
    <row r="16" spans="1:14" s="302" customFormat="1" ht="63.75" hidden="1" customHeight="1" thickBot="1" x14ac:dyDescent="0.3">
      <c r="A16" s="560"/>
      <c r="B16" s="508" t="str">
        <f>'[3]Свод по услугам'!B16:B19</f>
        <v>801012О.99.0.БА81АБ44001</v>
      </c>
      <c r="C16" s="603" t="str">
        <f>'[3]Свод по услугам'!C16:C19</f>
        <v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v>
      </c>
      <c r="D16" s="507" t="s">
        <v>137</v>
      </c>
      <c r="E16" s="84" t="s">
        <v>138</v>
      </c>
      <c r="F16" s="85" t="s">
        <v>385</v>
      </c>
      <c r="G16" s="86" t="s">
        <v>140</v>
      </c>
      <c r="H16" s="356"/>
      <c r="I16" s="88"/>
      <c r="J16" s="88" t="e">
        <f>IF(H16/I16*100&gt;100,100,H16/I16*100)</f>
        <v>#DIV/0!</v>
      </c>
      <c r="K16" s="504" t="e">
        <f>(J16+J17+J18)/3</f>
        <v>#DIV/0!</v>
      </c>
      <c r="L16" s="521" t="e">
        <f>(K16+K19)/2</f>
        <v>#DIV/0!</v>
      </c>
      <c r="M16" s="541"/>
      <c r="N16" s="519"/>
    </row>
    <row r="17" spans="1:14" s="302" customFormat="1" ht="63.75" hidden="1" customHeight="1" thickBot="1" x14ac:dyDescent="0.3">
      <c r="A17" s="560"/>
      <c r="B17" s="509"/>
      <c r="C17" s="604"/>
      <c r="D17" s="585"/>
      <c r="E17" s="89" t="s">
        <v>138</v>
      </c>
      <c r="F17" s="85" t="s">
        <v>386</v>
      </c>
      <c r="G17" s="90" t="s">
        <v>140</v>
      </c>
      <c r="H17" s="357"/>
      <c r="I17" s="92"/>
      <c r="J17" s="92" t="e">
        <f t="shared" ref="J17:J23" si="1">IF(I17/H17*100&gt;100,100,I17/H17*100)</f>
        <v>#DIV/0!</v>
      </c>
      <c r="K17" s="532"/>
      <c r="L17" s="522"/>
      <c r="M17" s="541"/>
      <c r="N17" s="519"/>
    </row>
    <row r="18" spans="1:14" s="302" customFormat="1" ht="111" hidden="1" customHeight="1" x14ac:dyDescent="0.25">
      <c r="A18" s="560"/>
      <c r="B18" s="509"/>
      <c r="C18" s="604"/>
      <c r="D18" s="585"/>
      <c r="E18" s="89" t="s">
        <v>138</v>
      </c>
      <c r="F18" s="85" t="s">
        <v>387</v>
      </c>
      <c r="G18" s="90" t="s">
        <v>140</v>
      </c>
      <c r="H18" s="357"/>
      <c r="I18" s="357"/>
      <c r="J18" s="92" t="e">
        <f t="shared" si="1"/>
        <v>#DIV/0!</v>
      </c>
      <c r="K18" s="533"/>
      <c r="L18" s="522"/>
      <c r="M18" s="541"/>
      <c r="N18" s="519"/>
    </row>
    <row r="19" spans="1:14" s="302" customFormat="1" ht="32.25" hidden="1" customHeight="1" thickBot="1" x14ac:dyDescent="0.3">
      <c r="A19" s="560"/>
      <c r="B19" s="510"/>
      <c r="C19" s="605"/>
      <c r="D19" s="586"/>
      <c r="E19" s="93" t="s">
        <v>144</v>
      </c>
      <c r="F19" s="81" t="s">
        <v>388</v>
      </c>
      <c r="G19" s="94" t="s">
        <v>266</v>
      </c>
      <c r="H19" s="355"/>
      <c r="I19" s="355"/>
      <c r="J19" s="97" t="e">
        <f t="shared" si="1"/>
        <v>#DIV/0!</v>
      </c>
      <c r="K19" s="97" t="e">
        <f>J19</f>
        <v>#DIV/0!</v>
      </c>
      <c r="L19" s="523"/>
      <c r="M19" s="541"/>
      <c r="N19" s="519"/>
    </row>
    <row r="20" spans="1:14" ht="63.75" hidden="1" customHeight="1" thickBot="1" x14ac:dyDescent="0.3">
      <c r="A20" s="559"/>
      <c r="B20" s="508" t="str">
        <f>'[3]Свод по услугам'!B20:B23</f>
        <v>801012О.99.0.БА81АБ68001</v>
      </c>
      <c r="C20" s="603" t="str">
        <f>'[3]Свод по услугам'!C20:C23</f>
        <v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v>
      </c>
      <c r="D20" s="501" t="s">
        <v>137</v>
      </c>
      <c r="E20" s="71" t="s">
        <v>138</v>
      </c>
      <c r="F20" s="71" t="s">
        <v>385</v>
      </c>
      <c r="G20" s="72" t="s">
        <v>140</v>
      </c>
      <c r="H20" s="73"/>
      <c r="I20" s="104"/>
      <c r="J20" s="75" t="e">
        <f t="shared" si="1"/>
        <v>#DIV/0!</v>
      </c>
      <c r="K20" s="543" t="e">
        <f>(J20+J21)/2</f>
        <v>#DIV/0!</v>
      </c>
      <c r="L20" s="526" t="e">
        <f>(K20+K23)/2</f>
        <v>#DIV/0!</v>
      </c>
      <c r="M20" s="540"/>
      <c r="N20" s="519"/>
    </row>
    <row r="21" spans="1:14" ht="63.75" hidden="1" customHeight="1" thickBot="1" x14ac:dyDescent="0.3">
      <c r="A21" s="559"/>
      <c r="B21" s="509"/>
      <c r="C21" s="604"/>
      <c r="D21" s="502"/>
      <c r="E21" s="76" t="s">
        <v>138</v>
      </c>
      <c r="F21" s="71" t="s">
        <v>386</v>
      </c>
      <c r="G21" s="77" t="s">
        <v>140</v>
      </c>
      <c r="H21" s="78"/>
      <c r="I21" s="75"/>
      <c r="J21" s="75" t="e">
        <f t="shared" si="1"/>
        <v>#DIV/0!</v>
      </c>
      <c r="K21" s="544"/>
      <c r="L21" s="527"/>
      <c r="M21" s="540"/>
      <c r="N21" s="519"/>
    </row>
    <row r="22" spans="1:14" ht="111" hidden="1" customHeight="1" x14ac:dyDescent="0.25">
      <c r="A22" s="559"/>
      <c r="B22" s="509"/>
      <c r="C22" s="604"/>
      <c r="D22" s="502"/>
      <c r="E22" s="76" t="s">
        <v>138</v>
      </c>
      <c r="F22" s="71" t="s">
        <v>387</v>
      </c>
      <c r="G22" s="77" t="s">
        <v>140</v>
      </c>
      <c r="H22" s="78"/>
      <c r="I22" s="78"/>
      <c r="J22" s="75" t="e">
        <f t="shared" si="1"/>
        <v>#DIV/0!</v>
      </c>
      <c r="K22" s="545"/>
      <c r="L22" s="527"/>
      <c r="M22" s="540"/>
      <c r="N22" s="519"/>
    </row>
    <row r="23" spans="1:14" ht="32.25" hidden="1" customHeight="1" thickBot="1" x14ac:dyDescent="0.3">
      <c r="A23" s="559"/>
      <c r="B23" s="510"/>
      <c r="C23" s="605"/>
      <c r="D23" s="503"/>
      <c r="E23" s="80" t="s">
        <v>144</v>
      </c>
      <c r="F23" s="81" t="s">
        <v>388</v>
      </c>
      <c r="G23" s="82" t="s">
        <v>266</v>
      </c>
      <c r="H23" s="105"/>
      <c r="I23" s="106"/>
      <c r="J23" s="75" t="e">
        <f t="shared" si="1"/>
        <v>#DIV/0!</v>
      </c>
      <c r="K23" s="83" t="e">
        <f>J23</f>
        <v>#DIV/0!</v>
      </c>
      <c r="L23" s="528"/>
      <c r="M23" s="540"/>
      <c r="N23" s="519"/>
    </row>
    <row r="24" spans="1:14" s="302" customFormat="1" ht="63.75" hidden="1" customHeight="1" thickBot="1" x14ac:dyDescent="0.3">
      <c r="A24" s="560"/>
      <c r="B24" s="508">
        <f>'[3]Свод по услугам'!B24:B27</f>
        <v>0</v>
      </c>
      <c r="C24" s="603" t="str">
        <f>'[3]Свод по услугам'!C24:C27</f>
        <v>Реализация основных общеобразовательных программ начального общего образования</v>
      </c>
      <c r="D24" s="501" t="s">
        <v>137</v>
      </c>
      <c r="E24" s="84" t="s">
        <v>138</v>
      </c>
      <c r="F24" s="85" t="s">
        <v>385</v>
      </c>
      <c r="G24" s="86" t="s">
        <v>140</v>
      </c>
      <c r="H24" s="87"/>
      <c r="I24" s="88"/>
      <c r="J24" s="88" t="e">
        <f>IF(H24/I24*100&gt;100,100,H24/I24*100)</f>
        <v>#DIV/0!</v>
      </c>
      <c r="K24" s="511" t="e">
        <f>(J24+J25+J26)/3</f>
        <v>#DIV/0!</v>
      </c>
      <c r="L24" s="521" t="e">
        <f>(K24+K27)/2</f>
        <v>#DIV/0!</v>
      </c>
      <c r="M24" s="541"/>
      <c r="N24" s="519"/>
    </row>
    <row r="25" spans="1:14" s="302" customFormat="1" ht="63.75" hidden="1" customHeight="1" thickBot="1" x14ac:dyDescent="0.3">
      <c r="A25" s="560"/>
      <c r="B25" s="509"/>
      <c r="C25" s="604"/>
      <c r="D25" s="502"/>
      <c r="E25" s="89" t="s">
        <v>138</v>
      </c>
      <c r="F25" s="85" t="s">
        <v>386</v>
      </c>
      <c r="G25" s="90" t="s">
        <v>140</v>
      </c>
      <c r="H25" s="91"/>
      <c r="I25" s="92"/>
      <c r="J25" s="92" t="e">
        <f>IF(I25/H25*100&gt;100,100,I25/H25*100)</f>
        <v>#DIV/0!</v>
      </c>
      <c r="K25" s="512"/>
      <c r="L25" s="524"/>
      <c r="M25" s="541"/>
      <c r="N25" s="519"/>
    </row>
    <row r="26" spans="1:14" s="302" customFormat="1" ht="111" hidden="1" customHeight="1" x14ac:dyDescent="0.25">
      <c r="A26" s="560"/>
      <c r="B26" s="509"/>
      <c r="C26" s="604"/>
      <c r="D26" s="502"/>
      <c r="E26" s="89" t="s">
        <v>138</v>
      </c>
      <c r="F26" s="85" t="s">
        <v>387</v>
      </c>
      <c r="G26" s="90" t="s">
        <v>140</v>
      </c>
      <c r="H26" s="91"/>
      <c r="I26" s="91"/>
      <c r="J26" s="92" t="e">
        <f>IF(I26/H26*100&gt;100,100,I26/H26*100)</f>
        <v>#DIV/0!</v>
      </c>
      <c r="K26" s="513"/>
      <c r="L26" s="524"/>
      <c r="M26" s="541"/>
      <c r="N26" s="519"/>
    </row>
    <row r="27" spans="1:14" s="302" customFormat="1" ht="32.25" hidden="1" customHeight="1" thickBot="1" x14ac:dyDescent="0.3">
      <c r="A27" s="560"/>
      <c r="B27" s="510"/>
      <c r="C27" s="605"/>
      <c r="D27" s="503"/>
      <c r="E27" s="93" t="s">
        <v>144</v>
      </c>
      <c r="F27" s="81" t="s">
        <v>388</v>
      </c>
      <c r="G27" s="94" t="s">
        <v>266</v>
      </c>
      <c r="H27" s="95"/>
      <c r="I27" s="96"/>
      <c r="J27" s="97" t="e">
        <f>IF(I27/H27*100&gt;100,100,I27/H27*100)</f>
        <v>#DIV/0!</v>
      </c>
      <c r="K27" s="97" t="e">
        <f>J27</f>
        <v>#DIV/0!</v>
      </c>
      <c r="L27" s="525"/>
      <c r="M27" s="541"/>
      <c r="N27" s="519"/>
    </row>
    <row r="28" spans="1:14" s="302" customFormat="1" ht="63.75" hidden="1" customHeight="1" thickBot="1" x14ac:dyDescent="0.3">
      <c r="A28" s="560"/>
      <c r="B28" s="508">
        <f>'[3]Свод по услугам'!B28:B31</f>
        <v>0</v>
      </c>
      <c r="C28" s="603" t="str">
        <f>'[3]Свод по услугам'!C28:C31</f>
        <v>Реализация основных общеобразовательных программ начального общего образования</v>
      </c>
      <c r="D28" s="501" t="s">
        <v>137</v>
      </c>
      <c r="E28" s="84" t="s">
        <v>138</v>
      </c>
      <c r="F28" s="85" t="s">
        <v>385</v>
      </c>
      <c r="G28" s="86" t="s">
        <v>140</v>
      </c>
      <c r="H28" s="87"/>
      <c r="I28" s="88"/>
      <c r="J28" s="88" t="e">
        <f>IF(H28/I28*100&gt;100,100,H28/I28*100)</f>
        <v>#DIV/0!</v>
      </c>
      <c r="K28" s="511" t="e">
        <f>(J28+J29+J30)/3</f>
        <v>#DIV/0!</v>
      </c>
      <c r="L28" s="521" t="e">
        <f>(K28+K31)/2</f>
        <v>#DIV/0!</v>
      </c>
      <c r="M28" s="541"/>
      <c r="N28" s="519"/>
    </row>
    <row r="29" spans="1:14" s="302" customFormat="1" ht="63.75" hidden="1" customHeight="1" thickBot="1" x14ac:dyDescent="0.3">
      <c r="A29" s="560"/>
      <c r="B29" s="509"/>
      <c r="C29" s="604"/>
      <c r="D29" s="502"/>
      <c r="E29" s="89" t="s">
        <v>138</v>
      </c>
      <c r="F29" s="85" t="s">
        <v>386</v>
      </c>
      <c r="G29" s="90" t="s">
        <v>140</v>
      </c>
      <c r="H29" s="91"/>
      <c r="I29" s="92"/>
      <c r="J29" s="92" t="e">
        <f>IF(I29/H29*100&gt;100,100,I29/H29*100)</f>
        <v>#DIV/0!</v>
      </c>
      <c r="K29" s="512"/>
      <c r="L29" s="524"/>
      <c r="M29" s="541"/>
      <c r="N29" s="519"/>
    </row>
    <row r="30" spans="1:14" s="302" customFormat="1" ht="111" hidden="1" customHeight="1" x14ac:dyDescent="0.25">
      <c r="A30" s="560"/>
      <c r="B30" s="509"/>
      <c r="C30" s="604"/>
      <c r="D30" s="502"/>
      <c r="E30" s="89" t="s">
        <v>138</v>
      </c>
      <c r="F30" s="85" t="s">
        <v>387</v>
      </c>
      <c r="G30" s="90" t="s">
        <v>140</v>
      </c>
      <c r="H30" s="91"/>
      <c r="I30" s="91"/>
      <c r="J30" s="92" t="e">
        <f>IF(I30/H30*100&gt;100,100,I30/H30*100)</f>
        <v>#DIV/0!</v>
      </c>
      <c r="K30" s="513"/>
      <c r="L30" s="524"/>
      <c r="M30" s="541"/>
      <c r="N30" s="519"/>
    </row>
    <row r="31" spans="1:14" s="302" customFormat="1" ht="32.25" hidden="1" customHeight="1" thickBot="1" x14ac:dyDescent="0.3">
      <c r="A31" s="560"/>
      <c r="B31" s="510"/>
      <c r="C31" s="605"/>
      <c r="D31" s="503"/>
      <c r="E31" s="93" t="s">
        <v>144</v>
      </c>
      <c r="F31" s="81" t="s">
        <v>388</v>
      </c>
      <c r="G31" s="94" t="s">
        <v>266</v>
      </c>
      <c r="H31" s="95"/>
      <c r="I31" s="96"/>
      <c r="J31" s="97" t="e">
        <f>IF(I31/H31*100&gt;100,100,I31/H31*100)</f>
        <v>#DIV/0!</v>
      </c>
      <c r="K31" s="97" t="e">
        <f>J31</f>
        <v>#DIV/0!</v>
      </c>
      <c r="L31" s="525"/>
      <c r="M31" s="541"/>
      <c r="N31" s="519"/>
    </row>
    <row r="32" spans="1:14" s="302" customFormat="1" ht="63.75" hidden="1" customHeight="1" thickBot="1" x14ac:dyDescent="0.3">
      <c r="A32" s="560"/>
      <c r="B32" s="508" t="str">
        <f>'[3]Свод по услугам'!B32:B35</f>
        <v>801012О.99.0.БА81АН96001</v>
      </c>
      <c r="C32" s="603" t="str">
        <f>'[3]Свод по услугам'!C32:C35</f>
        <v>Реализация основных общеобразовательных программ начального общего образования (профильное обучение, дети-инвалиды, не указано)</v>
      </c>
      <c r="D32" s="501" t="s">
        <v>137</v>
      </c>
      <c r="E32" s="84" t="s">
        <v>138</v>
      </c>
      <c r="F32" s="85" t="s">
        <v>385</v>
      </c>
      <c r="G32" s="86" t="s">
        <v>140</v>
      </c>
      <c r="H32" s="87"/>
      <c r="I32" s="88"/>
      <c r="J32" s="88" t="e">
        <f>IF(H32/I32*100&gt;100,100,H32/I32*100)</f>
        <v>#DIV/0!</v>
      </c>
      <c r="K32" s="511" t="e">
        <f>(J32+J33+J34)/3</f>
        <v>#DIV/0!</v>
      </c>
      <c r="L32" s="521" t="e">
        <f>(K32+K35)/2</f>
        <v>#DIV/0!</v>
      </c>
      <c r="M32" s="541"/>
      <c r="N32" s="519"/>
    </row>
    <row r="33" spans="1:14" s="302" customFormat="1" ht="63.75" hidden="1" customHeight="1" thickBot="1" x14ac:dyDescent="0.3">
      <c r="A33" s="560"/>
      <c r="B33" s="509"/>
      <c r="C33" s="604"/>
      <c r="D33" s="502"/>
      <c r="E33" s="89" t="s">
        <v>138</v>
      </c>
      <c r="F33" s="85" t="s">
        <v>386</v>
      </c>
      <c r="G33" s="90" t="s">
        <v>140</v>
      </c>
      <c r="H33" s="91"/>
      <c r="I33" s="92"/>
      <c r="J33" s="92" t="e">
        <f>IF(I33/H33*100&gt;100,100,I33/H33*100)</f>
        <v>#DIV/0!</v>
      </c>
      <c r="K33" s="512"/>
      <c r="L33" s="524"/>
      <c r="M33" s="541"/>
      <c r="N33" s="519"/>
    </row>
    <row r="34" spans="1:14" s="302" customFormat="1" ht="111" hidden="1" customHeight="1" x14ac:dyDescent="0.25">
      <c r="A34" s="560"/>
      <c r="B34" s="509"/>
      <c r="C34" s="604"/>
      <c r="D34" s="502"/>
      <c r="E34" s="89" t="s">
        <v>138</v>
      </c>
      <c r="F34" s="85" t="s">
        <v>387</v>
      </c>
      <c r="G34" s="90" t="s">
        <v>140</v>
      </c>
      <c r="H34" s="91"/>
      <c r="I34" s="91"/>
      <c r="J34" s="92" t="e">
        <f>IF(I34/H34*100&gt;100,100,I34/H34*100)</f>
        <v>#DIV/0!</v>
      </c>
      <c r="K34" s="513"/>
      <c r="L34" s="524"/>
      <c r="M34" s="541"/>
      <c r="N34" s="519"/>
    </row>
    <row r="35" spans="1:14" s="302" customFormat="1" ht="32.25" hidden="1" customHeight="1" thickBot="1" x14ac:dyDescent="0.3">
      <c r="A35" s="560"/>
      <c r="B35" s="510"/>
      <c r="C35" s="605"/>
      <c r="D35" s="503"/>
      <c r="E35" s="93" t="s">
        <v>144</v>
      </c>
      <c r="F35" s="81" t="s">
        <v>388</v>
      </c>
      <c r="G35" s="94" t="s">
        <v>266</v>
      </c>
      <c r="H35" s="95"/>
      <c r="I35" s="96"/>
      <c r="J35" s="97" t="e">
        <f>IF(I35/H35*100&gt;100,100,I35/H35*100)</f>
        <v>#DIV/0!</v>
      </c>
      <c r="K35" s="97" t="e">
        <f>J35</f>
        <v>#DIV/0!</v>
      </c>
      <c r="L35" s="525"/>
      <c r="M35" s="541"/>
      <c r="N35" s="519"/>
    </row>
    <row r="36" spans="1:14" s="302" customFormat="1" ht="63.75" hidden="1" customHeight="1" thickBot="1" x14ac:dyDescent="0.3">
      <c r="A36" s="560"/>
      <c r="B36" s="508" t="str">
        <f>'[3]Свод по услугам'!B36:B39</f>
        <v>801012О.99.0.БА81АП40001</v>
      </c>
      <c r="C36" s="603" t="str">
        <f>'[3]Свод по услугам'!C36:C39</f>
        <v>Реализация основных общеобразовательных программ начального общего образования (профильное обучение, не указано, не указано)</v>
      </c>
      <c r="D36" s="501" t="s">
        <v>137</v>
      </c>
      <c r="E36" s="84" t="s">
        <v>138</v>
      </c>
      <c r="F36" s="85" t="s">
        <v>385</v>
      </c>
      <c r="G36" s="86" t="s">
        <v>140</v>
      </c>
      <c r="H36" s="87"/>
      <c r="I36" s="88"/>
      <c r="J36" s="88" t="e">
        <f>IF(H36/I36*100&gt;100,100,H36/I36*100)</f>
        <v>#DIV/0!</v>
      </c>
      <c r="K36" s="511" t="e">
        <f>(J36+J37+J38)/3</f>
        <v>#DIV/0!</v>
      </c>
      <c r="L36" s="521" t="e">
        <f>(K36+K39)/2</f>
        <v>#DIV/0!</v>
      </c>
      <c r="M36" s="541"/>
      <c r="N36" s="519"/>
    </row>
    <row r="37" spans="1:14" s="302" customFormat="1" ht="63.75" hidden="1" customHeight="1" thickBot="1" x14ac:dyDescent="0.3">
      <c r="A37" s="560"/>
      <c r="B37" s="509"/>
      <c r="C37" s="604"/>
      <c r="D37" s="502"/>
      <c r="E37" s="89" t="s">
        <v>138</v>
      </c>
      <c r="F37" s="85" t="s">
        <v>386</v>
      </c>
      <c r="G37" s="90" t="s">
        <v>140</v>
      </c>
      <c r="H37" s="91"/>
      <c r="I37" s="92"/>
      <c r="J37" s="92" t="e">
        <f>IF(I37/H37*100&gt;100,100,I37/H37*100)</f>
        <v>#DIV/0!</v>
      </c>
      <c r="K37" s="512"/>
      <c r="L37" s="524"/>
      <c r="M37" s="541"/>
      <c r="N37" s="519"/>
    </row>
    <row r="38" spans="1:14" s="302" customFormat="1" ht="111" hidden="1" customHeight="1" x14ac:dyDescent="0.25">
      <c r="A38" s="560"/>
      <c r="B38" s="509"/>
      <c r="C38" s="604"/>
      <c r="D38" s="502"/>
      <c r="E38" s="89" t="s">
        <v>138</v>
      </c>
      <c r="F38" s="85" t="s">
        <v>387</v>
      </c>
      <c r="G38" s="90" t="s">
        <v>140</v>
      </c>
      <c r="H38" s="91"/>
      <c r="I38" s="91"/>
      <c r="J38" s="92" t="e">
        <f>IF(I38/H38*100&gt;100,100,I38/H38*100)</f>
        <v>#DIV/0!</v>
      </c>
      <c r="K38" s="513"/>
      <c r="L38" s="524"/>
      <c r="M38" s="541"/>
      <c r="N38" s="519"/>
    </row>
    <row r="39" spans="1:14" s="302" customFormat="1" ht="32.25" hidden="1" customHeight="1" thickBot="1" x14ac:dyDescent="0.3">
      <c r="A39" s="560"/>
      <c r="B39" s="510"/>
      <c r="C39" s="605"/>
      <c r="D39" s="503"/>
      <c r="E39" s="93" t="s">
        <v>144</v>
      </c>
      <c r="F39" s="81" t="s">
        <v>388</v>
      </c>
      <c r="G39" s="94" t="s">
        <v>266</v>
      </c>
      <c r="H39" s="95"/>
      <c r="I39" s="96"/>
      <c r="J39" s="97" t="e">
        <f>IF(I39/H39*100&gt;100,100,I39/H39*100)</f>
        <v>#DIV/0!</v>
      </c>
      <c r="K39" s="97" t="e">
        <f>J39</f>
        <v>#DIV/0!</v>
      </c>
      <c r="L39" s="525"/>
      <c r="M39" s="541"/>
      <c r="N39" s="519"/>
    </row>
    <row r="40" spans="1:14" s="302" customFormat="1" ht="63.75" hidden="1" customHeight="1" thickBot="1" x14ac:dyDescent="0.3">
      <c r="A40" s="560"/>
      <c r="B40" s="508" t="str">
        <f>'[3]Свод по услугам'!B40:B43</f>
        <v>801012О.99.0.БА81АЩ48001</v>
      </c>
      <c r="C40" s="603" t="str">
        <f>'[3]Свод по услугам'!C40:C43</f>
        <v>Реализация основных общеобразовательных программ начального общего образования (не указано, дети-инвалиды, не указано)</v>
      </c>
      <c r="D40" s="507" t="s">
        <v>137</v>
      </c>
      <c r="E40" s="84" t="s">
        <v>138</v>
      </c>
      <c r="F40" s="85" t="s">
        <v>385</v>
      </c>
      <c r="G40" s="86" t="s">
        <v>140</v>
      </c>
      <c r="H40" s="356"/>
      <c r="I40" s="88"/>
      <c r="J40" s="88" t="e">
        <f>IF(H40/I40*100&gt;100,100,H40/I40*100)</f>
        <v>#DIV/0!</v>
      </c>
      <c r="K40" s="504" t="e">
        <f>(J40+J41+J42)/3</f>
        <v>#DIV/0!</v>
      </c>
      <c r="L40" s="521" t="e">
        <f>(K40+K43)/2</f>
        <v>#DIV/0!</v>
      </c>
      <c r="M40" s="541"/>
      <c r="N40" s="519"/>
    </row>
    <row r="41" spans="1:14" s="302" customFormat="1" ht="63.75" hidden="1" customHeight="1" thickBot="1" x14ac:dyDescent="0.3">
      <c r="A41" s="560"/>
      <c r="B41" s="509"/>
      <c r="C41" s="604"/>
      <c r="D41" s="585"/>
      <c r="E41" s="89" t="s">
        <v>138</v>
      </c>
      <c r="F41" s="85" t="s">
        <v>386</v>
      </c>
      <c r="G41" s="90" t="s">
        <v>140</v>
      </c>
      <c r="H41" s="357"/>
      <c r="I41" s="92"/>
      <c r="J41" s="92" t="e">
        <f>IF(I41/H41*100&gt;100,100,I41/H41*100)</f>
        <v>#DIV/0!</v>
      </c>
      <c r="K41" s="532"/>
      <c r="L41" s="522"/>
      <c r="M41" s="541"/>
      <c r="N41" s="519"/>
    </row>
    <row r="42" spans="1:14" s="302" customFormat="1" ht="111" hidden="1" customHeight="1" x14ac:dyDescent="0.25">
      <c r="A42" s="560"/>
      <c r="B42" s="509"/>
      <c r="C42" s="604"/>
      <c r="D42" s="585"/>
      <c r="E42" s="89" t="s">
        <v>138</v>
      </c>
      <c r="F42" s="85" t="s">
        <v>387</v>
      </c>
      <c r="G42" s="90" t="s">
        <v>140</v>
      </c>
      <c r="H42" s="357"/>
      <c r="I42" s="357"/>
      <c r="J42" s="92" t="e">
        <f>IF(I42/H42*100&gt;100,100,I42/H42*100)</f>
        <v>#DIV/0!</v>
      </c>
      <c r="K42" s="533"/>
      <c r="L42" s="522"/>
      <c r="M42" s="541"/>
      <c r="N42" s="519"/>
    </row>
    <row r="43" spans="1:14" s="302" customFormat="1" ht="32.25" hidden="1" customHeight="1" thickBot="1" x14ac:dyDescent="0.3">
      <c r="A43" s="560"/>
      <c r="B43" s="510"/>
      <c r="C43" s="605"/>
      <c r="D43" s="586"/>
      <c r="E43" s="93" t="s">
        <v>144</v>
      </c>
      <c r="F43" s="81" t="s">
        <v>388</v>
      </c>
      <c r="G43" s="94" t="s">
        <v>266</v>
      </c>
      <c r="H43" s="355"/>
      <c r="I43" s="355"/>
      <c r="J43" s="97" t="e">
        <f>IF(I43/H43*100&gt;100,100,I43/H43*100)</f>
        <v>#DIV/0!</v>
      </c>
      <c r="K43" s="97" t="e">
        <f>J43</f>
        <v>#DIV/0!</v>
      </c>
      <c r="L43" s="523"/>
      <c r="M43" s="541"/>
      <c r="N43" s="519"/>
    </row>
    <row r="44" spans="1:14" s="302" customFormat="1" ht="63.75" hidden="1" customHeight="1" thickBot="1" x14ac:dyDescent="0.3">
      <c r="A44" s="560"/>
      <c r="B44" s="508" t="str">
        <f>'[3]Свод по услугам'!B44:B47</f>
        <v>801012О.99.0.БА81АЩ72001</v>
      </c>
      <c r="C44" s="603" t="str">
        <f>'[3]Свод по услугам'!C44:C47</f>
        <v>Реализация основных общеобразовательных программ начального общего образования (не указано, дети-инвалиды, на дому)</v>
      </c>
      <c r="D44" s="507" t="s">
        <v>137</v>
      </c>
      <c r="E44" s="84" t="s">
        <v>138</v>
      </c>
      <c r="F44" s="85" t="s">
        <v>385</v>
      </c>
      <c r="G44" s="86" t="s">
        <v>140</v>
      </c>
      <c r="H44" s="356"/>
      <c r="I44" s="88"/>
      <c r="J44" s="88" t="e">
        <f>IF(H44/I44*100&gt;100,100,H44/I44*100)</f>
        <v>#DIV/0!</v>
      </c>
      <c r="K44" s="504" t="e">
        <f>(J44+J45+J46)/3</f>
        <v>#DIV/0!</v>
      </c>
      <c r="L44" s="521" t="e">
        <f>(K44+K47)/2</f>
        <v>#DIV/0!</v>
      </c>
      <c r="M44" s="541"/>
      <c r="N44" s="519"/>
    </row>
    <row r="45" spans="1:14" s="302" customFormat="1" ht="63.75" hidden="1" customHeight="1" thickBot="1" x14ac:dyDescent="0.3">
      <c r="A45" s="560"/>
      <c r="B45" s="509"/>
      <c r="C45" s="604"/>
      <c r="D45" s="585"/>
      <c r="E45" s="89" t="s">
        <v>138</v>
      </c>
      <c r="F45" s="85" t="s">
        <v>386</v>
      </c>
      <c r="G45" s="90" t="s">
        <v>140</v>
      </c>
      <c r="H45" s="357"/>
      <c r="I45" s="92"/>
      <c r="J45" s="92" t="e">
        <f>IF(I45/H45*100&gt;100,100,I45/H45*100)</f>
        <v>#DIV/0!</v>
      </c>
      <c r="K45" s="532"/>
      <c r="L45" s="522"/>
      <c r="M45" s="541"/>
      <c r="N45" s="519"/>
    </row>
    <row r="46" spans="1:14" s="302" customFormat="1" ht="111" hidden="1" customHeight="1" x14ac:dyDescent="0.25">
      <c r="A46" s="560"/>
      <c r="B46" s="509"/>
      <c r="C46" s="604"/>
      <c r="D46" s="585"/>
      <c r="E46" s="89" t="s">
        <v>138</v>
      </c>
      <c r="F46" s="85" t="s">
        <v>387</v>
      </c>
      <c r="G46" s="90" t="s">
        <v>140</v>
      </c>
      <c r="H46" s="357"/>
      <c r="I46" s="357"/>
      <c r="J46" s="92" t="e">
        <f>IF(I46/H46*100&gt;100,100,I46/H46*100)</f>
        <v>#DIV/0!</v>
      </c>
      <c r="K46" s="533"/>
      <c r="L46" s="522"/>
      <c r="M46" s="541"/>
      <c r="N46" s="519"/>
    </row>
    <row r="47" spans="1:14" s="302" customFormat="1" ht="32.25" hidden="1" customHeight="1" thickBot="1" x14ac:dyDescent="0.3">
      <c r="A47" s="560"/>
      <c r="B47" s="510"/>
      <c r="C47" s="605"/>
      <c r="D47" s="586"/>
      <c r="E47" s="93" t="s">
        <v>144</v>
      </c>
      <c r="F47" s="81" t="s">
        <v>388</v>
      </c>
      <c r="G47" s="94" t="s">
        <v>266</v>
      </c>
      <c r="H47" s="355"/>
      <c r="I47" s="355"/>
      <c r="J47" s="97" t="e">
        <f>IF(I47/H47*100&gt;100,100,I47/H47*100)</f>
        <v>#DIV/0!</v>
      </c>
      <c r="K47" s="97" t="e">
        <f>J47</f>
        <v>#DIV/0!</v>
      </c>
      <c r="L47" s="523"/>
      <c r="M47" s="541"/>
      <c r="N47" s="519"/>
    </row>
    <row r="48" spans="1:14" s="302" customFormat="1" ht="63.75" hidden="1" customHeight="1" thickBot="1" x14ac:dyDescent="0.3">
      <c r="A48" s="560"/>
      <c r="B48" s="508" t="str">
        <f>'[3]Свод по услугам'!B48:B51</f>
        <v>801012О.99.0.БА81АШ04001</v>
      </c>
      <c r="C48" s="603" t="str">
        <f>'[3]Свод по услугам'!C48:C51</f>
        <v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v>
      </c>
      <c r="D48" s="501" t="s">
        <v>137</v>
      </c>
      <c r="E48" s="84" t="s">
        <v>138</v>
      </c>
      <c r="F48" s="85" t="s">
        <v>385</v>
      </c>
      <c r="G48" s="86" t="s">
        <v>140</v>
      </c>
      <c r="H48" s="87"/>
      <c r="I48" s="88"/>
      <c r="J48" s="88" t="e">
        <f>IF(H48/I48*100&gt;100,100,H48/I48*100)</f>
        <v>#DIV/0!</v>
      </c>
      <c r="K48" s="511" t="e">
        <f>(J48+J49+J50)/3</f>
        <v>#DIV/0!</v>
      </c>
      <c r="L48" s="521" t="e">
        <f>(K48+K51)/2</f>
        <v>#DIV/0!</v>
      </c>
      <c r="M48" s="541"/>
      <c r="N48" s="519"/>
    </row>
    <row r="49" spans="1:14" s="302" customFormat="1" ht="63.75" hidden="1" customHeight="1" thickBot="1" x14ac:dyDescent="0.3">
      <c r="A49" s="560"/>
      <c r="B49" s="509"/>
      <c r="C49" s="604"/>
      <c r="D49" s="502"/>
      <c r="E49" s="89" t="s">
        <v>138</v>
      </c>
      <c r="F49" s="85" t="s">
        <v>386</v>
      </c>
      <c r="G49" s="90" t="s">
        <v>140</v>
      </c>
      <c r="H49" s="91"/>
      <c r="I49" s="92"/>
      <c r="J49" s="92" t="e">
        <f t="shared" ref="J49:J55" si="2">IF(I49/H49*100&gt;100,100,I49/H49*100)</f>
        <v>#DIV/0!</v>
      </c>
      <c r="K49" s="512"/>
      <c r="L49" s="524"/>
      <c r="M49" s="541"/>
      <c r="N49" s="519"/>
    </row>
    <row r="50" spans="1:14" s="302" customFormat="1" ht="111" hidden="1" customHeight="1" x14ac:dyDescent="0.25">
      <c r="A50" s="560"/>
      <c r="B50" s="509"/>
      <c r="C50" s="604"/>
      <c r="D50" s="502"/>
      <c r="E50" s="89" t="s">
        <v>138</v>
      </c>
      <c r="F50" s="85" t="s">
        <v>387</v>
      </c>
      <c r="G50" s="90" t="s">
        <v>140</v>
      </c>
      <c r="H50" s="91"/>
      <c r="I50" s="91"/>
      <c r="J50" s="92" t="e">
        <f t="shared" si="2"/>
        <v>#DIV/0!</v>
      </c>
      <c r="K50" s="513"/>
      <c r="L50" s="524"/>
      <c r="M50" s="541"/>
      <c r="N50" s="519"/>
    </row>
    <row r="51" spans="1:14" s="302" customFormat="1" ht="32.25" hidden="1" customHeight="1" thickBot="1" x14ac:dyDescent="0.3">
      <c r="A51" s="560"/>
      <c r="B51" s="510"/>
      <c r="C51" s="605"/>
      <c r="D51" s="503"/>
      <c r="E51" s="93" t="s">
        <v>144</v>
      </c>
      <c r="F51" s="81" t="s">
        <v>388</v>
      </c>
      <c r="G51" s="94" t="s">
        <v>266</v>
      </c>
      <c r="H51" s="95"/>
      <c r="I51" s="96"/>
      <c r="J51" s="97" t="e">
        <f t="shared" si="2"/>
        <v>#DIV/0!</v>
      </c>
      <c r="K51" s="97" t="e">
        <f>J51</f>
        <v>#DIV/0!</v>
      </c>
      <c r="L51" s="525"/>
      <c r="M51" s="541"/>
      <c r="N51" s="519"/>
    </row>
    <row r="52" spans="1:14" ht="63.75" customHeight="1" thickBot="1" x14ac:dyDescent="0.3">
      <c r="A52" s="559"/>
      <c r="B52" s="508" t="str">
        <f>'[3]Свод по услугам'!B52:B55</f>
        <v>801012О.99.0.БА81АЭ92001</v>
      </c>
      <c r="C52" s="438" t="str">
        <f>'[3]Свод по услугам'!C52:C55</f>
        <v>Реализация основных общеобразовательных программ начального общего образования (не указано, не указано, не указано)</v>
      </c>
      <c r="D52" s="529" t="s">
        <v>137</v>
      </c>
      <c r="E52" s="71" t="s">
        <v>138</v>
      </c>
      <c r="F52" s="71" t="s">
        <v>385</v>
      </c>
      <c r="G52" s="72" t="s">
        <v>140</v>
      </c>
      <c r="H52" s="350">
        <v>100</v>
      </c>
      <c r="I52" s="293">
        <v>100</v>
      </c>
      <c r="J52" s="128">
        <f t="shared" si="2"/>
        <v>100</v>
      </c>
      <c r="K52" s="504">
        <f>(J52+J53+J54)/3</f>
        <v>100</v>
      </c>
      <c r="L52" s="515">
        <f>(K52+K55)/2</f>
        <v>99.08048387096774</v>
      </c>
      <c r="M52" s="540"/>
      <c r="N52" s="519"/>
    </row>
    <row r="53" spans="1:14" ht="63.75" thickBot="1" x14ac:dyDescent="0.3">
      <c r="A53" s="559"/>
      <c r="B53" s="509"/>
      <c r="C53" s="439"/>
      <c r="D53" s="530"/>
      <c r="E53" s="76" t="s">
        <v>138</v>
      </c>
      <c r="F53" s="71" t="s">
        <v>386</v>
      </c>
      <c r="G53" s="77" t="s">
        <v>140</v>
      </c>
      <c r="H53" s="352">
        <v>83.3</v>
      </c>
      <c r="I53" s="128">
        <v>83.3</v>
      </c>
      <c r="J53" s="128">
        <f t="shared" si="2"/>
        <v>100</v>
      </c>
      <c r="K53" s="505"/>
      <c r="L53" s="516"/>
      <c r="M53" s="540"/>
      <c r="N53" s="519"/>
    </row>
    <row r="54" spans="1:14" ht="94.5" x14ac:dyDescent="0.25">
      <c r="A54" s="559"/>
      <c r="B54" s="509"/>
      <c r="C54" s="439"/>
      <c r="D54" s="530"/>
      <c r="E54" s="76" t="s">
        <v>138</v>
      </c>
      <c r="F54" s="71" t="s">
        <v>387</v>
      </c>
      <c r="G54" s="77" t="s">
        <v>140</v>
      </c>
      <c r="H54" s="352">
        <v>100</v>
      </c>
      <c r="I54" s="352">
        <v>100</v>
      </c>
      <c r="J54" s="128">
        <f t="shared" si="2"/>
        <v>100</v>
      </c>
      <c r="K54" s="506"/>
      <c r="L54" s="516"/>
      <c r="M54" s="540"/>
      <c r="N54" s="519"/>
    </row>
    <row r="55" spans="1:14" ht="32.25" customHeight="1" thickBot="1" x14ac:dyDescent="0.3">
      <c r="A55" s="559"/>
      <c r="B55" s="510"/>
      <c r="C55" s="440"/>
      <c r="D55" s="531"/>
      <c r="E55" s="80" t="s">
        <v>144</v>
      </c>
      <c r="F55" s="81" t="s">
        <v>388</v>
      </c>
      <c r="G55" s="82" t="s">
        <v>266</v>
      </c>
      <c r="H55" s="355">
        <v>344.44444444444446</v>
      </c>
      <c r="I55" s="355">
        <v>338.11</v>
      </c>
      <c r="J55" s="128">
        <f t="shared" si="2"/>
        <v>98.16096774193548</v>
      </c>
      <c r="K55" s="284">
        <f>J55</f>
        <v>98.16096774193548</v>
      </c>
      <c r="L55" s="517"/>
      <c r="M55" s="540"/>
      <c r="N55" s="519"/>
    </row>
    <row r="56" spans="1:14" s="302" customFormat="1" ht="63.75" hidden="1" customHeight="1" thickBot="1" x14ac:dyDescent="0.3">
      <c r="A56" s="560"/>
      <c r="B56" s="508" t="str">
        <f>'[3]Свод по услугам'!B56:B59</f>
        <v>801012О.99.0.БА81АЮ16001</v>
      </c>
      <c r="C56" s="603" t="str">
        <f>'[3]Свод по услугам'!C56:C59</f>
        <v>Реализация основных общеобразовательных программ начального общего образования (не указано, не указано, на дому)</v>
      </c>
      <c r="D56" s="507" t="s">
        <v>137</v>
      </c>
      <c r="E56" s="84" t="s">
        <v>138</v>
      </c>
      <c r="F56" s="85" t="s">
        <v>385</v>
      </c>
      <c r="G56" s="86" t="s">
        <v>140</v>
      </c>
      <c r="H56" s="356"/>
      <c r="I56" s="88"/>
      <c r="J56" s="88" t="e">
        <f>IF(H56/I56*100&gt;100,100,H56/I56*100)</f>
        <v>#DIV/0!</v>
      </c>
      <c r="K56" s="504" t="e">
        <f>(J56+J57+J58)/3</f>
        <v>#DIV/0!</v>
      </c>
      <c r="L56" s="521" t="e">
        <f>(K56+K59)/2</f>
        <v>#DIV/0!</v>
      </c>
      <c r="M56" s="541"/>
      <c r="N56" s="519"/>
    </row>
    <row r="57" spans="1:14" s="302" customFormat="1" ht="63.75" hidden="1" customHeight="1" thickBot="1" x14ac:dyDescent="0.3">
      <c r="A57" s="560"/>
      <c r="B57" s="509"/>
      <c r="C57" s="604"/>
      <c r="D57" s="585"/>
      <c r="E57" s="89" t="s">
        <v>138</v>
      </c>
      <c r="F57" s="85" t="s">
        <v>386</v>
      </c>
      <c r="G57" s="90" t="s">
        <v>140</v>
      </c>
      <c r="H57" s="357"/>
      <c r="I57" s="92"/>
      <c r="J57" s="92" t="e">
        <f>IF(I57/H57*100&gt;100,100,I57/H57*100)</f>
        <v>#DIV/0!</v>
      </c>
      <c r="K57" s="532"/>
      <c r="L57" s="522"/>
      <c r="M57" s="541"/>
      <c r="N57" s="519"/>
    </row>
    <row r="58" spans="1:14" s="302" customFormat="1" ht="111" hidden="1" customHeight="1" x14ac:dyDescent="0.25">
      <c r="A58" s="560"/>
      <c r="B58" s="509"/>
      <c r="C58" s="604"/>
      <c r="D58" s="585"/>
      <c r="E58" s="89" t="s">
        <v>138</v>
      </c>
      <c r="F58" s="85" t="s">
        <v>387</v>
      </c>
      <c r="G58" s="90" t="s">
        <v>140</v>
      </c>
      <c r="H58" s="357"/>
      <c r="I58" s="357"/>
      <c r="J58" s="92" t="e">
        <f>IF(I58/H58*100&gt;100,100,I58/H58*100)</f>
        <v>#DIV/0!</v>
      </c>
      <c r="K58" s="533"/>
      <c r="L58" s="522"/>
      <c r="M58" s="541"/>
      <c r="N58" s="519"/>
    </row>
    <row r="59" spans="1:14" s="302" customFormat="1" ht="32.25" hidden="1" customHeight="1" thickBot="1" x14ac:dyDescent="0.3">
      <c r="A59" s="560"/>
      <c r="B59" s="510"/>
      <c r="C59" s="605"/>
      <c r="D59" s="586"/>
      <c r="E59" s="93" t="s">
        <v>144</v>
      </c>
      <c r="F59" s="81" t="s">
        <v>388</v>
      </c>
      <c r="G59" s="94" t="s">
        <v>266</v>
      </c>
      <c r="H59" s="355"/>
      <c r="I59" s="355"/>
      <c r="J59" s="97" t="e">
        <f>IF(I59/H59*100&gt;100,100,I59/H59*100)</f>
        <v>#DIV/0!</v>
      </c>
      <c r="K59" s="97" t="e">
        <f>J59</f>
        <v>#DIV/0!</v>
      </c>
      <c r="L59" s="523"/>
      <c r="M59" s="541"/>
      <c r="N59" s="519"/>
    </row>
    <row r="60" spans="1:14" s="302" customFormat="1" ht="63.75" hidden="1" customHeight="1" thickBot="1" x14ac:dyDescent="0.3">
      <c r="A60" s="560"/>
      <c r="B60" s="508" t="str">
        <f>'[3]Свод по услугам'!B60:B63</f>
        <v>801012О.99.0.БА81АЮ40001</v>
      </c>
      <c r="C60" s="603" t="str">
        <f>'[3]Свод по услугам'!C60:C63</f>
        <v>Реализация основных общеобразовательных программ начального общего образования (не указано, не указано, в медицинских учреждениях)</v>
      </c>
      <c r="D60" s="501" t="s">
        <v>137</v>
      </c>
      <c r="E60" s="84" t="s">
        <v>138</v>
      </c>
      <c r="F60" s="85" t="s">
        <v>385</v>
      </c>
      <c r="G60" s="86" t="s">
        <v>140</v>
      </c>
      <c r="H60" s="87"/>
      <c r="I60" s="88"/>
      <c r="J60" s="88" t="e">
        <f>IF(H60/I60*100&gt;100,100,H60/I60*100)</f>
        <v>#DIV/0!</v>
      </c>
      <c r="K60" s="511" t="e">
        <f>(J60+J61+J62)/3</f>
        <v>#DIV/0!</v>
      </c>
      <c r="L60" s="521" t="e">
        <f>(K60+K63)/2</f>
        <v>#DIV/0!</v>
      </c>
      <c r="M60" s="541"/>
      <c r="N60" s="519"/>
    </row>
    <row r="61" spans="1:14" s="302" customFormat="1" ht="63.75" hidden="1" customHeight="1" thickBot="1" x14ac:dyDescent="0.3">
      <c r="A61" s="560"/>
      <c r="B61" s="509"/>
      <c r="C61" s="604"/>
      <c r="D61" s="502"/>
      <c r="E61" s="89" t="s">
        <v>138</v>
      </c>
      <c r="F61" s="85" t="s">
        <v>386</v>
      </c>
      <c r="G61" s="90" t="s">
        <v>140</v>
      </c>
      <c r="H61" s="91"/>
      <c r="I61" s="92"/>
      <c r="J61" s="92" t="e">
        <f t="shared" ref="J61:J71" si="3">IF(I61/H61*100&gt;100,100,I61/H61*100)</f>
        <v>#DIV/0!</v>
      </c>
      <c r="K61" s="512"/>
      <c r="L61" s="524"/>
      <c r="M61" s="541"/>
      <c r="N61" s="519"/>
    </row>
    <row r="62" spans="1:14" s="302" customFormat="1" ht="111" hidden="1" customHeight="1" x14ac:dyDescent="0.25">
      <c r="A62" s="560"/>
      <c r="B62" s="509"/>
      <c r="C62" s="604"/>
      <c r="D62" s="502"/>
      <c r="E62" s="89" t="s">
        <v>138</v>
      </c>
      <c r="F62" s="85" t="s">
        <v>387</v>
      </c>
      <c r="G62" s="90" t="s">
        <v>140</v>
      </c>
      <c r="H62" s="91"/>
      <c r="I62" s="91"/>
      <c r="J62" s="92" t="e">
        <f t="shared" si="3"/>
        <v>#DIV/0!</v>
      </c>
      <c r="K62" s="513"/>
      <c r="L62" s="524"/>
      <c r="M62" s="541"/>
      <c r="N62" s="519"/>
    </row>
    <row r="63" spans="1:14" s="302" customFormat="1" ht="32.25" hidden="1" customHeight="1" thickBot="1" x14ac:dyDescent="0.3">
      <c r="A63" s="560"/>
      <c r="B63" s="510"/>
      <c r="C63" s="605"/>
      <c r="D63" s="503"/>
      <c r="E63" s="93" t="s">
        <v>144</v>
      </c>
      <c r="F63" s="81" t="s">
        <v>388</v>
      </c>
      <c r="G63" s="94" t="s">
        <v>266</v>
      </c>
      <c r="H63" s="95"/>
      <c r="I63" s="96"/>
      <c r="J63" s="97" t="e">
        <f t="shared" si="3"/>
        <v>#DIV/0!</v>
      </c>
      <c r="K63" s="97" t="e">
        <f>J63</f>
        <v>#DIV/0!</v>
      </c>
      <c r="L63" s="525"/>
      <c r="M63" s="541"/>
      <c r="N63" s="519"/>
    </row>
    <row r="64" spans="1:14" ht="63.75" customHeight="1" thickBot="1" x14ac:dyDescent="0.3">
      <c r="A64" s="559"/>
      <c r="B64" s="508" t="str">
        <f>'[3]Свод по услугам'!B64:B67</f>
        <v>802111О.99.0.БА96АА00001</v>
      </c>
      <c r="C64" s="438" t="str">
        <f>'[3]Свод по услугам'!C64:C67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64" s="593" t="s">
        <v>137</v>
      </c>
      <c r="E64" s="71" t="s">
        <v>138</v>
      </c>
      <c r="F64" s="71" t="s">
        <v>385</v>
      </c>
      <c r="G64" s="72" t="s">
        <v>140</v>
      </c>
      <c r="H64" s="280">
        <v>100</v>
      </c>
      <c r="I64" s="293">
        <v>100</v>
      </c>
      <c r="J64" s="128">
        <f t="shared" si="3"/>
        <v>100</v>
      </c>
      <c r="K64" s="511">
        <f>(J64+J65)/2</f>
        <v>100</v>
      </c>
      <c r="L64" s="515">
        <f>(K64+K67)/2</f>
        <v>100</v>
      </c>
      <c r="M64" s="540"/>
      <c r="N64" s="519"/>
    </row>
    <row r="65" spans="1:14" ht="63.75" thickBot="1" x14ac:dyDescent="0.3">
      <c r="A65" s="559"/>
      <c r="B65" s="509"/>
      <c r="C65" s="439"/>
      <c r="D65" s="594"/>
      <c r="E65" s="76" t="s">
        <v>138</v>
      </c>
      <c r="F65" s="71" t="s">
        <v>386</v>
      </c>
      <c r="G65" s="77" t="s">
        <v>140</v>
      </c>
      <c r="H65" s="282">
        <v>84.6</v>
      </c>
      <c r="I65" s="128">
        <v>84.6</v>
      </c>
      <c r="J65" s="128">
        <f t="shared" si="3"/>
        <v>100</v>
      </c>
      <c r="K65" s="587"/>
      <c r="L65" s="589"/>
      <c r="M65" s="540"/>
      <c r="N65" s="519"/>
    </row>
    <row r="66" spans="1:14" ht="78.75" x14ac:dyDescent="0.25">
      <c r="A66" s="559"/>
      <c r="B66" s="509"/>
      <c r="C66" s="439"/>
      <c r="D66" s="594"/>
      <c r="E66" s="76" t="s">
        <v>138</v>
      </c>
      <c r="F66" s="71" t="s">
        <v>390</v>
      </c>
      <c r="G66" s="77" t="s">
        <v>140</v>
      </c>
      <c r="H66" s="282">
        <v>100</v>
      </c>
      <c r="I66" s="282">
        <v>100</v>
      </c>
      <c r="J66" s="128">
        <f t="shared" si="3"/>
        <v>100</v>
      </c>
      <c r="K66" s="588"/>
      <c r="L66" s="589"/>
      <c r="M66" s="540"/>
      <c r="N66" s="519"/>
    </row>
    <row r="67" spans="1:14" ht="32.25" thickBot="1" x14ac:dyDescent="0.3">
      <c r="A67" s="559"/>
      <c r="B67" s="510"/>
      <c r="C67" s="440"/>
      <c r="D67" s="595"/>
      <c r="E67" s="80" t="s">
        <v>144</v>
      </c>
      <c r="F67" s="81" t="s">
        <v>388</v>
      </c>
      <c r="G67" s="82" t="s">
        <v>266</v>
      </c>
      <c r="H67" s="96">
        <v>7.333333333333333</v>
      </c>
      <c r="I67" s="96">
        <v>7.8888888888888893</v>
      </c>
      <c r="J67" s="128">
        <f t="shared" si="3"/>
        <v>100</v>
      </c>
      <c r="K67" s="284">
        <f>J67</f>
        <v>100</v>
      </c>
      <c r="L67" s="590"/>
      <c r="M67" s="540"/>
      <c r="N67" s="519"/>
    </row>
    <row r="68" spans="1:14" ht="63.75" customHeight="1" thickBot="1" x14ac:dyDescent="0.3">
      <c r="A68" s="559"/>
      <c r="B68" s="508" t="str">
        <f>'[3]Свод по услугам'!B68:B71</f>
        <v>802111О.99.0.БА96АА25001</v>
      </c>
      <c r="C68" s="438" t="str">
        <f>'[3]Свод по услугам'!C68:C71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v>
      </c>
      <c r="D68" s="593" t="s">
        <v>137</v>
      </c>
      <c r="E68" s="71" t="s">
        <v>138</v>
      </c>
      <c r="F68" s="71" t="s">
        <v>385</v>
      </c>
      <c r="G68" s="72" t="s">
        <v>140</v>
      </c>
      <c r="H68" s="280">
        <v>100</v>
      </c>
      <c r="I68" s="293">
        <v>100</v>
      </c>
      <c r="J68" s="128">
        <f t="shared" si="3"/>
        <v>100</v>
      </c>
      <c r="K68" s="511">
        <f>(J68+J69+J70)/3</f>
        <v>100</v>
      </c>
      <c r="L68" s="515">
        <f>(K68+K71)/2</f>
        <v>100</v>
      </c>
      <c r="M68" s="540"/>
      <c r="N68" s="519"/>
    </row>
    <row r="69" spans="1:14" ht="63.75" thickBot="1" x14ac:dyDescent="0.3">
      <c r="A69" s="559"/>
      <c r="B69" s="509"/>
      <c r="C69" s="439"/>
      <c r="D69" s="594"/>
      <c r="E69" s="76" t="s">
        <v>138</v>
      </c>
      <c r="F69" s="71" t="s">
        <v>386</v>
      </c>
      <c r="G69" s="77" t="s">
        <v>140</v>
      </c>
      <c r="H69" s="282">
        <v>89.5</v>
      </c>
      <c r="I69" s="128">
        <v>89.5</v>
      </c>
      <c r="J69" s="128">
        <f t="shared" si="3"/>
        <v>100</v>
      </c>
      <c r="K69" s="587"/>
      <c r="L69" s="589"/>
      <c r="M69" s="540"/>
      <c r="N69" s="519"/>
    </row>
    <row r="70" spans="1:14" ht="78.75" x14ac:dyDescent="0.25">
      <c r="A70" s="559"/>
      <c r="B70" s="509"/>
      <c r="C70" s="439"/>
      <c r="D70" s="594"/>
      <c r="E70" s="76" t="s">
        <v>138</v>
      </c>
      <c r="F70" s="71" t="s">
        <v>390</v>
      </c>
      <c r="G70" s="77" t="s">
        <v>140</v>
      </c>
      <c r="H70" s="282">
        <v>100</v>
      </c>
      <c r="I70" s="282">
        <v>100</v>
      </c>
      <c r="J70" s="128">
        <f t="shared" si="3"/>
        <v>100</v>
      </c>
      <c r="K70" s="588"/>
      <c r="L70" s="589"/>
      <c r="M70" s="540"/>
      <c r="N70" s="519"/>
    </row>
    <row r="71" spans="1:14" ht="32.25" thickBot="1" x14ac:dyDescent="0.3">
      <c r="A71" s="559"/>
      <c r="B71" s="510"/>
      <c r="C71" s="440"/>
      <c r="D71" s="595"/>
      <c r="E71" s="80" t="s">
        <v>144</v>
      </c>
      <c r="F71" s="81" t="s">
        <v>388</v>
      </c>
      <c r="G71" s="82" t="s">
        <v>266</v>
      </c>
      <c r="H71" s="96">
        <v>1.4444444444444444</v>
      </c>
      <c r="I71" s="96">
        <v>2.44</v>
      </c>
      <c r="J71" s="128">
        <f t="shared" si="3"/>
        <v>100</v>
      </c>
      <c r="K71" s="284">
        <f>J71</f>
        <v>100</v>
      </c>
      <c r="L71" s="590"/>
      <c r="M71" s="540"/>
      <c r="N71" s="519"/>
    </row>
    <row r="72" spans="1:14" s="302" customFormat="1" ht="63.75" hidden="1" customHeight="1" thickBot="1" x14ac:dyDescent="0.3">
      <c r="A72" s="560"/>
      <c r="B72" s="508">
        <f>'[3]Свод по услугам'!B72:B75</f>
        <v>0</v>
      </c>
      <c r="C72" s="603" t="str">
        <f>'[3]Свод по услугам'!C72:C75</f>
        <v>Реализация основных общеобразовательных программ основного общего образования</v>
      </c>
      <c r="D72" s="501" t="s">
        <v>137</v>
      </c>
      <c r="E72" s="84" t="s">
        <v>138</v>
      </c>
      <c r="F72" s="85" t="s">
        <v>385</v>
      </c>
      <c r="G72" s="86" t="s">
        <v>140</v>
      </c>
      <c r="H72" s="101"/>
      <c r="I72" s="88"/>
      <c r="J72" s="88" t="e">
        <f>IF(H72/I72*100&gt;100,100,H72/I72*100)</f>
        <v>#DIV/0!</v>
      </c>
      <c r="K72" s="511" t="e">
        <f>(J72+J73+J74)/3</f>
        <v>#DIV/0!</v>
      </c>
      <c r="L72" s="521" t="e">
        <f>(K72+K75)/2</f>
        <v>#DIV/0!</v>
      </c>
      <c r="M72" s="541"/>
      <c r="N72" s="519"/>
    </row>
    <row r="73" spans="1:14" s="302" customFormat="1" ht="63.75" hidden="1" customHeight="1" thickBot="1" x14ac:dyDescent="0.3">
      <c r="A73" s="560"/>
      <c r="B73" s="509"/>
      <c r="C73" s="604"/>
      <c r="D73" s="502"/>
      <c r="E73" s="89" t="s">
        <v>138</v>
      </c>
      <c r="F73" s="85" t="s">
        <v>386</v>
      </c>
      <c r="G73" s="90" t="s">
        <v>140</v>
      </c>
      <c r="H73" s="102"/>
      <c r="I73" s="92"/>
      <c r="J73" s="92" t="e">
        <f>IF(I73/H73*100&gt;100,100,I73/H73*100)</f>
        <v>#DIV/0!</v>
      </c>
      <c r="K73" s="512"/>
      <c r="L73" s="524"/>
      <c r="M73" s="541"/>
      <c r="N73" s="519"/>
    </row>
    <row r="74" spans="1:14" s="302" customFormat="1" ht="111" hidden="1" customHeight="1" x14ac:dyDescent="0.25">
      <c r="A74" s="560"/>
      <c r="B74" s="509"/>
      <c r="C74" s="604"/>
      <c r="D74" s="502"/>
      <c r="E74" s="89" t="s">
        <v>138</v>
      </c>
      <c r="F74" s="85" t="s">
        <v>387</v>
      </c>
      <c r="G74" s="90" t="s">
        <v>140</v>
      </c>
      <c r="H74" s="102"/>
      <c r="I74" s="102"/>
      <c r="J74" s="92" t="e">
        <f>IF(I74/H74*100&gt;100,100,I74/H74*100)</f>
        <v>#DIV/0!</v>
      </c>
      <c r="K74" s="513"/>
      <c r="L74" s="524"/>
      <c r="M74" s="541"/>
      <c r="N74" s="519"/>
    </row>
    <row r="75" spans="1:14" s="302" customFormat="1" ht="32.25" hidden="1" customHeight="1" thickBot="1" x14ac:dyDescent="0.3">
      <c r="A75" s="560"/>
      <c r="B75" s="510"/>
      <c r="C75" s="605"/>
      <c r="D75" s="503"/>
      <c r="E75" s="93" t="s">
        <v>144</v>
      </c>
      <c r="F75" s="81" t="s">
        <v>388</v>
      </c>
      <c r="G75" s="94" t="s">
        <v>266</v>
      </c>
      <c r="H75" s="95"/>
      <c r="I75" s="96"/>
      <c r="J75" s="97" t="e">
        <f>IF(I75/H75*100&gt;100,100,I75/H75*100)</f>
        <v>#DIV/0!</v>
      </c>
      <c r="K75" s="97" t="e">
        <f>J75</f>
        <v>#DIV/0!</v>
      </c>
      <c r="L75" s="525"/>
      <c r="M75" s="541"/>
      <c r="N75" s="519"/>
    </row>
    <row r="76" spans="1:14" s="302" customFormat="1" ht="63.75" hidden="1" customHeight="1" thickBot="1" x14ac:dyDescent="0.3">
      <c r="A76" s="560"/>
      <c r="B76" s="508" t="str">
        <f>'[3]Свод по услугам'!B76:B79</f>
        <v>802111О.99.0.БА96АБ50001</v>
      </c>
      <c r="C76" s="603" t="str">
        <f>'[3]Свод по услугам'!C76:C79</f>
        <v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v>
      </c>
      <c r="D76" s="507" t="s">
        <v>137</v>
      </c>
      <c r="E76" s="84" t="s">
        <v>138</v>
      </c>
      <c r="F76" s="85" t="s">
        <v>385</v>
      </c>
      <c r="G76" s="86" t="s">
        <v>140</v>
      </c>
      <c r="H76" s="360"/>
      <c r="I76" s="88"/>
      <c r="J76" s="88" t="e">
        <f>IF(H76/I76*100&gt;100,100,H76/I76*100)</f>
        <v>#DIV/0!</v>
      </c>
      <c r="K76" s="504" t="e">
        <f>(J76+J77+J78)/3</f>
        <v>#DIV/0!</v>
      </c>
      <c r="L76" s="521" t="e">
        <f>(K76+K79)/2</f>
        <v>#DIV/0!</v>
      </c>
      <c r="M76" s="541"/>
      <c r="N76" s="519"/>
    </row>
    <row r="77" spans="1:14" s="302" customFormat="1" ht="63.75" hidden="1" customHeight="1" thickBot="1" x14ac:dyDescent="0.3">
      <c r="A77" s="560"/>
      <c r="B77" s="509"/>
      <c r="C77" s="604"/>
      <c r="D77" s="585"/>
      <c r="E77" s="89" t="s">
        <v>138</v>
      </c>
      <c r="F77" s="85" t="s">
        <v>386</v>
      </c>
      <c r="G77" s="90" t="s">
        <v>140</v>
      </c>
      <c r="H77" s="361"/>
      <c r="I77" s="92"/>
      <c r="J77" s="92" t="e">
        <f t="shared" ref="J77:J83" si="4">IF(I77/H77*100&gt;100,100,I77/H77*100)</f>
        <v>#DIV/0!</v>
      </c>
      <c r="K77" s="532"/>
      <c r="L77" s="522"/>
      <c r="M77" s="541"/>
      <c r="N77" s="519"/>
    </row>
    <row r="78" spans="1:14" s="302" customFormat="1" ht="111" hidden="1" customHeight="1" x14ac:dyDescent="0.25">
      <c r="A78" s="560"/>
      <c r="B78" s="509"/>
      <c r="C78" s="604"/>
      <c r="D78" s="585"/>
      <c r="E78" s="89" t="s">
        <v>138</v>
      </c>
      <c r="F78" s="85" t="s">
        <v>387</v>
      </c>
      <c r="G78" s="90" t="s">
        <v>140</v>
      </c>
      <c r="H78" s="361"/>
      <c r="I78" s="361"/>
      <c r="J78" s="92" t="e">
        <f t="shared" si="4"/>
        <v>#DIV/0!</v>
      </c>
      <c r="K78" s="533"/>
      <c r="L78" s="522"/>
      <c r="M78" s="541"/>
      <c r="N78" s="519"/>
    </row>
    <row r="79" spans="1:14" s="302" customFormat="1" ht="32.25" hidden="1" customHeight="1" thickBot="1" x14ac:dyDescent="0.3">
      <c r="A79" s="560"/>
      <c r="B79" s="510"/>
      <c r="C79" s="605"/>
      <c r="D79" s="586"/>
      <c r="E79" s="93" t="s">
        <v>144</v>
      </c>
      <c r="F79" s="81" t="s">
        <v>388</v>
      </c>
      <c r="G79" s="94" t="s">
        <v>266</v>
      </c>
      <c r="H79" s="355"/>
      <c r="I79" s="355"/>
      <c r="J79" s="97" t="e">
        <f t="shared" si="4"/>
        <v>#DIV/0!</v>
      </c>
      <c r="K79" s="97" t="e">
        <f>J79</f>
        <v>#DIV/0!</v>
      </c>
      <c r="L79" s="523"/>
      <c r="M79" s="541"/>
      <c r="N79" s="519"/>
    </row>
    <row r="80" spans="1:14" ht="63.75" hidden="1" customHeight="1" thickBot="1" x14ac:dyDescent="0.3">
      <c r="A80" s="559"/>
      <c r="B80" s="508" t="str">
        <f>'[3]Свод по услугам'!B80:B83</f>
        <v>802111О.99.0.БА96АБ75001</v>
      </c>
      <c r="C80" s="603" t="str">
        <f>'[3]Свод по услугам'!C80:C83</f>
        <v>Реализация основных общеобразовательных программ основного общего образования (адаптированная образовательная программа, дети-инвалиды, на дому)</v>
      </c>
      <c r="D80" s="501" t="s">
        <v>137</v>
      </c>
      <c r="E80" s="71" t="s">
        <v>138</v>
      </c>
      <c r="F80" s="71" t="s">
        <v>385</v>
      </c>
      <c r="G80" s="72" t="s">
        <v>140</v>
      </c>
      <c r="H80" s="73"/>
      <c r="I80" s="104"/>
      <c r="J80" s="75" t="e">
        <f t="shared" si="4"/>
        <v>#DIV/0!</v>
      </c>
      <c r="K80" s="543" t="e">
        <f>(J80+J81)/2</f>
        <v>#DIV/0!</v>
      </c>
      <c r="L80" s="526" t="e">
        <f>(K80+K83)/2</f>
        <v>#DIV/0!</v>
      </c>
      <c r="M80" s="540"/>
      <c r="N80" s="519"/>
    </row>
    <row r="81" spans="1:14" ht="63.75" hidden="1" customHeight="1" thickBot="1" x14ac:dyDescent="0.3">
      <c r="A81" s="559"/>
      <c r="B81" s="509"/>
      <c r="C81" s="604"/>
      <c r="D81" s="502"/>
      <c r="E81" s="76" t="s">
        <v>138</v>
      </c>
      <c r="F81" s="71" t="s">
        <v>386</v>
      </c>
      <c r="G81" s="77" t="s">
        <v>140</v>
      </c>
      <c r="H81" s="78"/>
      <c r="I81" s="75"/>
      <c r="J81" s="75" t="e">
        <f t="shared" si="4"/>
        <v>#DIV/0!</v>
      </c>
      <c r="K81" s="544"/>
      <c r="L81" s="527"/>
      <c r="M81" s="540"/>
      <c r="N81" s="519"/>
    </row>
    <row r="82" spans="1:14" ht="111" hidden="1" customHeight="1" x14ac:dyDescent="0.25">
      <c r="A82" s="559"/>
      <c r="B82" s="509"/>
      <c r="C82" s="604"/>
      <c r="D82" s="502"/>
      <c r="E82" s="76" t="s">
        <v>138</v>
      </c>
      <c r="F82" s="71" t="s">
        <v>387</v>
      </c>
      <c r="G82" s="77" t="s">
        <v>140</v>
      </c>
      <c r="H82" s="78"/>
      <c r="I82" s="78"/>
      <c r="J82" s="75" t="e">
        <f t="shared" si="4"/>
        <v>#DIV/0!</v>
      </c>
      <c r="K82" s="545"/>
      <c r="L82" s="527"/>
      <c r="M82" s="540"/>
      <c r="N82" s="519"/>
    </row>
    <row r="83" spans="1:14" ht="32.25" hidden="1" customHeight="1" thickBot="1" x14ac:dyDescent="0.3">
      <c r="A83" s="559"/>
      <c r="B83" s="510"/>
      <c r="C83" s="605"/>
      <c r="D83" s="503"/>
      <c r="E83" s="80" t="s">
        <v>144</v>
      </c>
      <c r="F83" s="81" t="s">
        <v>388</v>
      </c>
      <c r="G83" s="82" t="s">
        <v>266</v>
      </c>
      <c r="H83" s="105"/>
      <c r="I83" s="106"/>
      <c r="J83" s="75" t="e">
        <f t="shared" si="4"/>
        <v>#DIV/0!</v>
      </c>
      <c r="K83" s="83" t="e">
        <f>J83</f>
        <v>#DIV/0!</v>
      </c>
      <c r="L83" s="528"/>
      <c r="M83" s="540"/>
      <c r="N83" s="519"/>
    </row>
    <row r="84" spans="1:14" s="302" customFormat="1" ht="63.75" hidden="1" customHeight="1" thickBot="1" x14ac:dyDescent="0.3">
      <c r="A84" s="560"/>
      <c r="B84" s="508">
        <f>'[3]Свод по услугам'!B84:B87</f>
        <v>0</v>
      </c>
      <c r="C84" s="603" t="str">
        <f>'[3]Свод по услугам'!C84:C87</f>
        <v>Реализация основных общеобразовательных программ основного общего образования</v>
      </c>
      <c r="D84" s="501" t="s">
        <v>137</v>
      </c>
      <c r="E84" s="84" t="s">
        <v>138</v>
      </c>
      <c r="F84" s="85" t="s">
        <v>385</v>
      </c>
      <c r="G84" s="86" t="s">
        <v>140</v>
      </c>
      <c r="H84" s="101"/>
      <c r="I84" s="88"/>
      <c r="J84" s="88" t="e">
        <f>IF(H84/I84*100&gt;100,100,H84/I84*100)</f>
        <v>#DIV/0!</v>
      </c>
      <c r="K84" s="511" t="e">
        <f>(J84+J85+J86)/3</f>
        <v>#DIV/0!</v>
      </c>
      <c r="L84" s="521" t="e">
        <f>(K84+K87)/2</f>
        <v>#DIV/0!</v>
      </c>
      <c r="M84" s="541"/>
      <c r="N84" s="519"/>
    </row>
    <row r="85" spans="1:14" s="302" customFormat="1" ht="63.75" hidden="1" customHeight="1" thickBot="1" x14ac:dyDescent="0.3">
      <c r="A85" s="560"/>
      <c r="B85" s="509"/>
      <c r="C85" s="604"/>
      <c r="D85" s="502"/>
      <c r="E85" s="89" t="s">
        <v>138</v>
      </c>
      <c r="F85" s="85" t="s">
        <v>386</v>
      </c>
      <c r="G85" s="90" t="s">
        <v>140</v>
      </c>
      <c r="H85" s="102"/>
      <c r="I85" s="92"/>
      <c r="J85" s="92" t="e">
        <f>IF(I85/H85*100&gt;100,100,I85/H85*100)</f>
        <v>#DIV/0!</v>
      </c>
      <c r="K85" s="512"/>
      <c r="L85" s="524"/>
      <c r="M85" s="541"/>
      <c r="N85" s="519"/>
    </row>
    <row r="86" spans="1:14" s="302" customFormat="1" ht="111" hidden="1" customHeight="1" x14ac:dyDescent="0.25">
      <c r="A86" s="560"/>
      <c r="B86" s="509"/>
      <c r="C86" s="604"/>
      <c r="D86" s="502"/>
      <c r="E86" s="89" t="s">
        <v>138</v>
      </c>
      <c r="F86" s="85" t="s">
        <v>387</v>
      </c>
      <c r="G86" s="90" t="s">
        <v>140</v>
      </c>
      <c r="H86" s="102"/>
      <c r="I86" s="102"/>
      <c r="J86" s="92" t="e">
        <f>IF(I86/H86*100&gt;100,100,I86/H86*100)</f>
        <v>#DIV/0!</v>
      </c>
      <c r="K86" s="513"/>
      <c r="L86" s="524"/>
      <c r="M86" s="541"/>
      <c r="N86" s="519"/>
    </row>
    <row r="87" spans="1:14" s="302" customFormat="1" ht="32.25" hidden="1" customHeight="1" thickBot="1" x14ac:dyDescent="0.3">
      <c r="A87" s="560"/>
      <c r="B87" s="510"/>
      <c r="C87" s="605"/>
      <c r="D87" s="503"/>
      <c r="E87" s="93" t="s">
        <v>144</v>
      </c>
      <c r="F87" s="81" t="s">
        <v>388</v>
      </c>
      <c r="G87" s="94" t="s">
        <v>266</v>
      </c>
      <c r="H87" s="95"/>
      <c r="I87" s="96"/>
      <c r="J87" s="97" t="e">
        <f>IF(I87/H87*100&gt;100,100,I87/H87*100)</f>
        <v>#DIV/0!</v>
      </c>
      <c r="K87" s="97" t="e">
        <f>J87</f>
        <v>#DIV/0!</v>
      </c>
      <c r="L87" s="525"/>
      <c r="M87" s="541"/>
      <c r="N87" s="519"/>
    </row>
    <row r="88" spans="1:14" s="302" customFormat="1" ht="63.75" hidden="1" customHeight="1" thickBot="1" x14ac:dyDescent="0.3">
      <c r="A88" s="560"/>
      <c r="B88" s="508" t="str">
        <f>'[3]Свод по услугам'!B88:B91</f>
        <v>802111О.99.0.БА96АМ76001</v>
      </c>
      <c r="C88" s="603" t="str">
        <f>'[3]Свод по услугам'!C88:C91</f>
        <v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v>
      </c>
      <c r="D88" s="501" t="s">
        <v>137</v>
      </c>
      <c r="E88" s="84" t="s">
        <v>138</v>
      </c>
      <c r="F88" s="85" t="s">
        <v>385</v>
      </c>
      <c r="G88" s="86" t="s">
        <v>140</v>
      </c>
      <c r="H88" s="101"/>
      <c r="I88" s="88"/>
      <c r="J88" s="88" t="e">
        <f>IF(H88/I88*100&gt;100,100,H88/I88*100)</f>
        <v>#DIV/0!</v>
      </c>
      <c r="K88" s="511" t="e">
        <f>(J88+J89+J90)/3</f>
        <v>#DIV/0!</v>
      </c>
      <c r="L88" s="521" t="e">
        <f>(K88+K91)/2</f>
        <v>#DIV/0!</v>
      </c>
      <c r="M88" s="541"/>
      <c r="N88" s="519"/>
    </row>
    <row r="89" spans="1:14" s="302" customFormat="1" ht="63.75" hidden="1" customHeight="1" thickBot="1" x14ac:dyDescent="0.3">
      <c r="A89" s="560"/>
      <c r="B89" s="509"/>
      <c r="C89" s="604"/>
      <c r="D89" s="502"/>
      <c r="E89" s="89" t="s">
        <v>138</v>
      </c>
      <c r="F89" s="85" t="s">
        <v>386</v>
      </c>
      <c r="G89" s="90" t="s">
        <v>140</v>
      </c>
      <c r="H89" s="102"/>
      <c r="I89" s="92"/>
      <c r="J89" s="92" t="e">
        <f>IF(I89/H89*100&gt;100,100,I89/H89*100)</f>
        <v>#DIV/0!</v>
      </c>
      <c r="K89" s="512"/>
      <c r="L89" s="524"/>
      <c r="M89" s="541"/>
      <c r="N89" s="519"/>
    </row>
    <row r="90" spans="1:14" s="302" customFormat="1" ht="111" hidden="1" customHeight="1" x14ac:dyDescent="0.25">
      <c r="A90" s="560"/>
      <c r="B90" s="509"/>
      <c r="C90" s="604"/>
      <c r="D90" s="502"/>
      <c r="E90" s="89" t="s">
        <v>138</v>
      </c>
      <c r="F90" s="85" t="s">
        <v>387</v>
      </c>
      <c r="G90" s="90" t="s">
        <v>140</v>
      </c>
      <c r="H90" s="102"/>
      <c r="I90" s="102"/>
      <c r="J90" s="92" t="e">
        <f>IF(I90/H90*100&gt;100,100,I90/H90*100)</f>
        <v>#DIV/0!</v>
      </c>
      <c r="K90" s="513"/>
      <c r="L90" s="524"/>
      <c r="M90" s="541"/>
      <c r="N90" s="519"/>
    </row>
    <row r="91" spans="1:14" s="302" customFormat="1" ht="32.25" hidden="1" customHeight="1" thickBot="1" x14ac:dyDescent="0.3">
      <c r="A91" s="560"/>
      <c r="B91" s="510"/>
      <c r="C91" s="605"/>
      <c r="D91" s="503"/>
      <c r="E91" s="93" t="s">
        <v>144</v>
      </c>
      <c r="F91" s="81" t="s">
        <v>388</v>
      </c>
      <c r="G91" s="94" t="s">
        <v>266</v>
      </c>
      <c r="H91" s="95"/>
      <c r="I91" s="96"/>
      <c r="J91" s="97" t="e">
        <f>IF(I91/H91*100&gt;100,100,I91/H91*100)</f>
        <v>#DIV/0!</v>
      </c>
      <c r="K91" s="97" t="e">
        <f>J91</f>
        <v>#DIV/0!</v>
      </c>
      <c r="L91" s="525"/>
      <c r="M91" s="541"/>
      <c r="N91" s="519"/>
    </row>
    <row r="92" spans="1:14" s="302" customFormat="1" ht="63.75" hidden="1" customHeight="1" thickBot="1" x14ac:dyDescent="0.3">
      <c r="A92" s="560"/>
      <c r="B92" s="508" t="str">
        <f>'[3]Свод по услугам'!B92:B95</f>
        <v>802111О.99.0.БА96АО26001</v>
      </c>
      <c r="C92" s="603" t="str">
        <f>'[3]Свод по услугам'!C92:C95</f>
        <v>Реализация основных общеобразовательных программ основного общего образования (профильное обучение, дети-инвалиды, не указано)</v>
      </c>
      <c r="D92" s="501" t="s">
        <v>137</v>
      </c>
      <c r="E92" s="84" t="s">
        <v>138</v>
      </c>
      <c r="F92" s="85" t="s">
        <v>385</v>
      </c>
      <c r="G92" s="86" t="s">
        <v>140</v>
      </c>
      <c r="H92" s="101"/>
      <c r="I92" s="88"/>
      <c r="J92" s="88" t="e">
        <f>IF(H92/I92*100&gt;100,100,H92/I92*100)</f>
        <v>#DIV/0!</v>
      </c>
      <c r="K92" s="511" t="e">
        <f>(J92+J93+J94)/3</f>
        <v>#DIV/0!</v>
      </c>
      <c r="L92" s="521" t="e">
        <f>(K92+K95)/2</f>
        <v>#DIV/0!</v>
      </c>
      <c r="M92" s="541"/>
      <c r="N92" s="519"/>
    </row>
    <row r="93" spans="1:14" s="302" customFormat="1" ht="63.75" hidden="1" customHeight="1" thickBot="1" x14ac:dyDescent="0.3">
      <c r="A93" s="560"/>
      <c r="B93" s="509"/>
      <c r="C93" s="604"/>
      <c r="D93" s="502"/>
      <c r="E93" s="89" t="s">
        <v>138</v>
      </c>
      <c r="F93" s="85" t="s">
        <v>386</v>
      </c>
      <c r="G93" s="90" t="s">
        <v>140</v>
      </c>
      <c r="H93" s="102"/>
      <c r="I93" s="92"/>
      <c r="J93" s="92" t="e">
        <f>IF(I93/H93*100&gt;100,100,I93/H93*100)</f>
        <v>#DIV/0!</v>
      </c>
      <c r="K93" s="512"/>
      <c r="L93" s="524"/>
      <c r="M93" s="541"/>
      <c r="N93" s="519"/>
    </row>
    <row r="94" spans="1:14" s="302" customFormat="1" ht="111" hidden="1" customHeight="1" x14ac:dyDescent="0.25">
      <c r="A94" s="560"/>
      <c r="B94" s="509"/>
      <c r="C94" s="604"/>
      <c r="D94" s="502"/>
      <c r="E94" s="89" t="s">
        <v>138</v>
      </c>
      <c r="F94" s="85" t="s">
        <v>387</v>
      </c>
      <c r="G94" s="90" t="s">
        <v>140</v>
      </c>
      <c r="H94" s="102"/>
      <c r="I94" s="102"/>
      <c r="J94" s="92" t="e">
        <f>IF(I94/H94*100&gt;100,100,I94/H94*100)</f>
        <v>#DIV/0!</v>
      </c>
      <c r="K94" s="513"/>
      <c r="L94" s="524"/>
      <c r="M94" s="541"/>
      <c r="N94" s="519"/>
    </row>
    <row r="95" spans="1:14" s="302" customFormat="1" ht="32.25" hidden="1" customHeight="1" thickBot="1" x14ac:dyDescent="0.3">
      <c r="A95" s="560"/>
      <c r="B95" s="510"/>
      <c r="C95" s="605"/>
      <c r="D95" s="503"/>
      <c r="E95" s="93" t="s">
        <v>144</v>
      </c>
      <c r="F95" s="81" t="s">
        <v>388</v>
      </c>
      <c r="G95" s="94" t="s">
        <v>266</v>
      </c>
      <c r="H95" s="95"/>
      <c r="I95" s="96"/>
      <c r="J95" s="97" t="e">
        <f>IF(I95/H95*100&gt;100,100,I95/H95*100)</f>
        <v>#DIV/0!</v>
      </c>
      <c r="K95" s="97" t="e">
        <f>J95</f>
        <v>#DIV/0!</v>
      </c>
      <c r="L95" s="525"/>
      <c r="M95" s="541"/>
      <c r="N95" s="519"/>
    </row>
    <row r="96" spans="1:14" s="302" customFormat="1" ht="63.75" hidden="1" customHeight="1" thickBot="1" x14ac:dyDescent="0.3">
      <c r="A96" s="560"/>
      <c r="B96" s="508" t="str">
        <f>'[3]Свод по услугам'!B96:B99</f>
        <v>802111О.99.0.БА96АП76001</v>
      </c>
      <c r="C96" s="603" t="str">
        <f>'[3]Свод по услугам'!C96:C99</f>
        <v>Реализация основных общеобразовательных программ основного общего образования (профильное обучение, не указано, не указано)</v>
      </c>
      <c r="D96" s="501" t="s">
        <v>137</v>
      </c>
      <c r="E96" s="84" t="s">
        <v>138</v>
      </c>
      <c r="F96" s="85" t="s">
        <v>385</v>
      </c>
      <c r="G96" s="86" t="s">
        <v>140</v>
      </c>
      <c r="H96" s="101"/>
      <c r="I96" s="88"/>
      <c r="J96" s="88" t="e">
        <f>IF(H96/I96*100&gt;100,100,H96/I96*100)</f>
        <v>#DIV/0!</v>
      </c>
      <c r="K96" s="511" t="e">
        <f>(J96+J97+J98)/3</f>
        <v>#DIV/0!</v>
      </c>
      <c r="L96" s="521" t="e">
        <f>(K96+K99)/2</f>
        <v>#DIV/0!</v>
      </c>
      <c r="M96" s="541"/>
      <c r="N96" s="519"/>
    </row>
    <row r="97" spans="1:14" s="302" customFormat="1" ht="63.75" hidden="1" customHeight="1" thickBot="1" x14ac:dyDescent="0.3">
      <c r="A97" s="560"/>
      <c r="B97" s="509"/>
      <c r="C97" s="604"/>
      <c r="D97" s="502"/>
      <c r="E97" s="89" t="s">
        <v>138</v>
      </c>
      <c r="F97" s="85" t="s">
        <v>386</v>
      </c>
      <c r="G97" s="90" t="s">
        <v>140</v>
      </c>
      <c r="H97" s="102"/>
      <c r="I97" s="92"/>
      <c r="J97" s="92" t="e">
        <f>IF(I97/H97*100&gt;100,100,I97/H97*100)</f>
        <v>#DIV/0!</v>
      </c>
      <c r="K97" s="512"/>
      <c r="L97" s="524"/>
      <c r="M97" s="541"/>
      <c r="N97" s="519"/>
    </row>
    <row r="98" spans="1:14" s="302" customFormat="1" ht="111" hidden="1" customHeight="1" x14ac:dyDescent="0.25">
      <c r="A98" s="560"/>
      <c r="B98" s="509"/>
      <c r="C98" s="604"/>
      <c r="D98" s="502"/>
      <c r="E98" s="89" t="s">
        <v>138</v>
      </c>
      <c r="F98" s="85" t="s">
        <v>387</v>
      </c>
      <c r="G98" s="90" t="s">
        <v>140</v>
      </c>
      <c r="H98" s="102"/>
      <c r="I98" s="102"/>
      <c r="J98" s="92" t="e">
        <f>IF(I98/H98*100&gt;100,100,I98/H98*100)</f>
        <v>#DIV/0!</v>
      </c>
      <c r="K98" s="513"/>
      <c r="L98" s="524"/>
      <c r="M98" s="541"/>
      <c r="N98" s="519"/>
    </row>
    <row r="99" spans="1:14" s="302" customFormat="1" ht="32.25" hidden="1" customHeight="1" thickBot="1" x14ac:dyDescent="0.3">
      <c r="A99" s="560"/>
      <c r="B99" s="510"/>
      <c r="C99" s="605"/>
      <c r="D99" s="503"/>
      <c r="E99" s="93" t="s">
        <v>144</v>
      </c>
      <c r="F99" s="81" t="s">
        <v>388</v>
      </c>
      <c r="G99" s="94" t="s">
        <v>266</v>
      </c>
      <c r="H99" s="95"/>
      <c r="I99" s="96"/>
      <c r="J99" s="97" t="e">
        <f>IF(I99/H99*100&gt;100,100,I99/H99*100)</f>
        <v>#DIV/0!</v>
      </c>
      <c r="K99" s="97" t="e">
        <f>J99</f>
        <v>#DIV/0!</v>
      </c>
      <c r="L99" s="525"/>
      <c r="M99" s="541"/>
      <c r="N99" s="519"/>
    </row>
    <row r="100" spans="1:14" s="302" customFormat="1" ht="63.75" hidden="1" customHeight="1" thickBot="1" x14ac:dyDescent="0.3">
      <c r="A100" s="560"/>
      <c r="B100" s="508" t="str">
        <f>'[3]Свод по услугам'!B100:B103</f>
        <v>802111О.99.0.БА96АР01001</v>
      </c>
      <c r="C100" s="603" t="str">
        <f>'[3]Свод по услугам'!C100:C103</f>
        <v>Реализация основных общеобразовательных программ основного общего образования (профильное обучение, не указано, на дому)</v>
      </c>
      <c r="D100" s="501" t="s">
        <v>137</v>
      </c>
      <c r="E100" s="84" t="s">
        <v>138</v>
      </c>
      <c r="F100" s="85" t="s">
        <v>385</v>
      </c>
      <c r="G100" s="86" t="s">
        <v>140</v>
      </c>
      <c r="H100" s="101"/>
      <c r="I100" s="88"/>
      <c r="J100" s="88" t="e">
        <f>IF(H100/I100*100&gt;100,100,H100/I100*100)</f>
        <v>#DIV/0!</v>
      </c>
      <c r="K100" s="511" t="e">
        <f>(J100+J101+J102)/3</f>
        <v>#DIV/0!</v>
      </c>
      <c r="L100" s="521" t="e">
        <f>(K100+K103)/2</f>
        <v>#DIV/0!</v>
      </c>
      <c r="M100" s="541"/>
      <c r="N100" s="519"/>
    </row>
    <row r="101" spans="1:14" s="302" customFormat="1" ht="63.75" hidden="1" customHeight="1" thickBot="1" x14ac:dyDescent="0.3">
      <c r="A101" s="560"/>
      <c r="B101" s="509"/>
      <c r="C101" s="604"/>
      <c r="D101" s="502"/>
      <c r="E101" s="89" t="s">
        <v>138</v>
      </c>
      <c r="F101" s="85" t="s">
        <v>386</v>
      </c>
      <c r="G101" s="90" t="s">
        <v>140</v>
      </c>
      <c r="H101" s="102"/>
      <c r="I101" s="92"/>
      <c r="J101" s="92" t="e">
        <f>IF(I101/H101*100&gt;100,100,I101/H101*100)</f>
        <v>#DIV/0!</v>
      </c>
      <c r="K101" s="512"/>
      <c r="L101" s="524"/>
      <c r="M101" s="541"/>
      <c r="N101" s="519"/>
    </row>
    <row r="102" spans="1:14" s="302" customFormat="1" ht="111" hidden="1" customHeight="1" x14ac:dyDescent="0.25">
      <c r="A102" s="560"/>
      <c r="B102" s="509"/>
      <c r="C102" s="604"/>
      <c r="D102" s="502"/>
      <c r="E102" s="89" t="s">
        <v>138</v>
      </c>
      <c r="F102" s="85" t="s">
        <v>387</v>
      </c>
      <c r="G102" s="90" t="s">
        <v>140</v>
      </c>
      <c r="H102" s="102"/>
      <c r="I102" s="102"/>
      <c r="J102" s="92" t="e">
        <f>IF(I102/H102*100&gt;100,100,I102/H102*100)</f>
        <v>#DIV/0!</v>
      </c>
      <c r="K102" s="513"/>
      <c r="L102" s="524"/>
      <c r="M102" s="541"/>
      <c r="N102" s="519"/>
    </row>
    <row r="103" spans="1:14" s="302" customFormat="1" ht="32.25" hidden="1" customHeight="1" thickBot="1" x14ac:dyDescent="0.3">
      <c r="A103" s="560"/>
      <c r="B103" s="510"/>
      <c r="C103" s="605"/>
      <c r="D103" s="503"/>
      <c r="E103" s="93" t="s">
        <v>144</v>
      </c>
      <c r="F103" s="81" t="s">
        <v>388</v>
      </c>
      <c r="G103" s="94" t="s">
        <v>266</v>
      </c>
      <c r="H103" s="95"/>
      <c r="I103" s="96"/>
      <c r="J103" s="97" t="e">
        <f>IF(I103/H103*100&gt;100,100,I103/H103*100)</f>
        <v>#DIV/0!</v>
      </c>
      <c r="K103" s="97" t="e">
        <f>J103</f>
        <v>#DIV/0!</v>
      </c>
      <c r="L103" s="525"/>
      <c r="M103" s="541"/>
      <c r="N103" s="519"/>
    </row>
    <row r="104" spans="1:14" s="302" customFormat="1" ht="63.75" hidden="1" customHeight="1" thickBot="1" x14ac:dyDescent="0.3">
      <c r="A104" s="560"/>
      <c r="B104" s="508" t="str">
        <f>'[3]Свод по услугам'!B104:B107</f>
        <v>802111О.99.0.БА96АЭ08001</v>
      </c>
      <c r="C104" s="603" t="str">
        <f>'[3]Свод по услугам'!C104:C107</f>
        <v>Реализация основных общеобразовательных программ основного общего образования (не указано, дети-инвалиды, не указано)</v>
      </c>
      <c r="D104" s="507" t="s">
        <v>137</v>
      </c>
      <c r="E104" s="84" t="s">
        <v>138</v>
      </c>
      <c r="F104" s="85" t="s">
        <v>385</v>
      </c>
      <c r="G104" s="86" t="s">
        <v>140</v>
      </c>
      <c r="H104" s="360"/>
      <c r="I104" s="88"/>
      <c r="J104" s="88" t="e">
        <f>IF(H104/I104*100&gt;100,100,H104/I104*100)</f>
        <v>#DIV/0!</v>
      </c>
      <c r="K104" s="504" t="e">
        <f>(J104+J105+J106)/3</f>
        <v>#DIV/0!</v>
      </c>
      <c r="L104" s="521" t="e">
        <f>(K104+K107)/2</f>
        <v>#DIV/0!</v>
      </c>
      <c r="M104" s="541"/>
      <c r="N104" s="519"/>
    </row>
    <row r="105" spans="1:14" s="302" customFormat="1" ht="63.75" hidden="1" customHeight="1" thickBot="1" x14ac:dyDescent="0.3">
      <c r="A105" s="560"/>
      <c r="B105" s="509"/>
      <c r="C105" s="604"/>
      <c r="D105" s="585"/>
      <c r="E105" s="89" t="s">
        <v>138</v>
      </c>
      <c r="F105" s="85" t="s">
        <v>386</v>
      </c>
      <c r="G105" s="90" t="s">
        <v>140</v>
      </c>
      <c r="H105" s="361"/>
      <c r="I105" s="92"/>
      <c r="J105" s="92" t="e">
        <f t="shared" ref="J105:J111" si="5">IF(I105/H105*100&gt;100,100,I105/H105*100)</f>
        <v>#DIV/0!</v>
      </c>
      <c r="K105" s="532"/>
      <c r="L105" s="522"/>
      <c r="M105" s="541"/>
      <c r="N105" s="519"/>
    </row>
    <row r="106" spans="1:14" s="302" customFormat="1" ht="111" hidden="1" customHeight="1" x14ac:dyDescent="0.25">
      <c r="A106" s="560"/>
      <c r="B106" s="509"/>
      <c r="C106" s="604"/>
      <c r="D106" s="585"/>
      <c r="E106" s="89" t="s">
        <v>138</v>
      </c>
      <c r="F106" s="85" t="s">
        <v>387</v>
      </c>
      <c r="G106" s="90" t="s">
        <v>140</v>
      </c>
      <c r="H106" s="361"/>
      <c r="I106" s="361"/>
      <c r="J106" s="92" t="e">
        <f t="shared" si="5"/>
        <v>#DIV/0!</v>
      </c>
      <c r="K106" s="533"/>
      <c r="L106" s="522"/>
      <c r="M106" s="541"/>
      <c r="N106" s="519"/>
    </row>
    <row r="107" spans="1:14" s="302" customFormat="1" ht="32.25" hidden="1" customHeight="1" thickBot="1" x14ac:dyDescent="0.3">
      <c r="A107" s="560"/>
      <c r="B107" s="510"/>
      <c r="C107" s="605"/>
      <c r="D107" s="586"/>
      <c r="E107" s="93" t="s">
        <v>144</v>
      </c>
      <c r="F107" s="81" t="s">
        <v>388</v>
      </c>
      <c r="G107" s="94" t="s">
        <v>266</v>
      </c>
      <c r="H107" s="355"/>
      <c r="I107" s="355"/>
      <c r="J107" s="97" t="e">
        <f t="shared" si="5"/>
        <v>#DIV/0!</v>
      </c>
      <c r="K107" s="97" t="e">
        <f>J107</f>
        <v>#DIV/0!</v>
      </c>
      <c r="L107" s="523"/>
      <c r="M107" s="541"/>
      <c r="N107" s="519"/>
    </row>
    <row r="108" spans="1:14" ht="63.75" customHeight="1" thickBot="1" x14ac:dyDescent="0.3">
      <c r="A108" s="559"/>
      <c r="B108" s="508" t="str">
        <f>'[3]Свод по услугам'!B108:B111</f>
        <v>802111О.99.0.БА96АЭ33001</v>
      </c>
      <c r="C108" s="438" t="str">
        <f>'[3]Свод по услугам'!C108:C111</f>
        <v>Реализация основных общеобразовательных программ основного общего образования (не указано, дети-инвалиды, на дому)</v>
      </c>
      <c r="D108" s="529" t="s">
        <v>137</v>
      </c>
      <c r="E108" s="71" t="s">
        <v>138</v>
      </c>
      <c r="F108" s="71" t="s">
        <v>385</v>
      </c>
      <c r="G108" s="72" t="s">
        <v>140</v>
      </c>
      <c r="H108" s="350">
        <v>100</v>
      </c>
      <c r="I108" s="293">
        <v>100</v>
      </c>
      <c r="J108" s="128">
        <f t="shared" si="5"/>
        <v>100</v>
      </c>
      <c r="K108" s="351">
        <f>(J108+J109+J110)/3</f>
        <v>100</v>
      </c>
      <c r="L108" s="515">
        <f>(K108+K111)/2</f>
        <v>100</v>
      </c>
      <c r="M108" s="540"/>
      <c r="N108" s="519"/>
    </row>
    <row r="109" spans="1:14" ht="63.75" thickBot="1" x14ac:dyDescent="0.3">
      <c r="A109" s="559"/>
      <c r="B109" s="509"/>
      <c r="C109" s="439"/>
      <c r="D109" s="530"/>
      <c r="E109" s="76" t="s">
        <v>138</v>
      </c>
      <c r="F109" s="71" t="s">
        <v>386</v>
      </c>
      <c r="G109" s="77" t="s">
        <v>140</v>
      </c>
      <c r="H109" s="352">
        <v>100</v>
      </c>
      <c r="I109" s="128">
        <v>100</v>
      </c>
      <c r="J109" s="128">
        <f t="shared" si="5"/>
        <v>100</v>
      </c>
      <c r="K109" s="353"/>
      <c r="L109" s="516"/>
      <c r="M109" s="540"/>
      <c r="N109" s="519"/>
    </row>
    <row r="110" spans="1:14" ht="78.75" x14ac:dyDescent="0.25">
      <c r="A110" s="559"/>
      <c r="B110" s="509"/>
      <c r="C110" s="439"/>
      <c r="D110" s="530"/>
      <c r="E110" s="76" t="s">
        <v>138</v>
      </c>
      <c r="F110" s="71" t="s">
        <v>390</v>
      </c>
      <c r="G110" s="77" t="s">
        <v>140</v>
      </c>
      <c r="H110" s="352">
        <v>100</v>
      </c>
      <c r="I110" s="352">
        <v>100</v>
      </c>
      <c r="J110" s="128">
        <f t="shared" si="5"/>
        <v>100</v>
      </c>
      <c r="K110" s="354"/>
      <c r="L110" s="516"/>
      <c r="M110" s="540"/>
      <c r="N110" s="519"/>
    </row>
    <row r="111" spans="1:14" ht="32.25" thickBot="1" x14ac:dyDescent="0.3">
      <c r="A111" s="559"/>
      <c r="B111" s="510"/>
      <c r="C111" s="440"/>
      <c r="D111" s="531"/>
      <c r="E111" s="80" t="s">
        <v>144</v>
      </c>
      <c r="F111" s="81" t="s">
        <v>388</v>
      </c>
      <c r="G111" s="82" t="s">
        <v>266</v>
      </c>
      <c r="H111" s="355">
        <v>0.55555555555555558</v>
      </c>
      <c r="I111" s="355">
        <v>0.55555555555555558</v>
      </c>
      <c r="J111" s="128">
        <f t="shared" si="5"/>
        <v>100</v>
      </c>
      <c r="K111" s="284">
        <f>J111</f>
        <v>100</v>
      </c>
      <c r="L111" s="517"/>
      <c r="M111" s="540"/>
      <c r="N111" s="519"/>
    </row>
    <row r="112" spans="1:14" s="302" customFormat="1" ht="63.75" hidden="1" customHeight="1" thickBot="1" x14ac:dyDescent="0.3">
      <c r="A112" s="560"/>
      <c r="B112" s="508" t="str">
        <f>'[3]Свод по услугам'!B112:B115</f>
        <v>802111О.99.0.БА96АШ58001</v>
      </c>
      <c r="C112" s="603" t="str">
        <f>'[3]Свод по услугам'!C112:C115</f>
        <v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v>
      </c>
      <c r="D112" s="501" t="s">
        <v>137</v>
      </c>
      <c r="E112" s="84" t="s">
        <v>138</v>
      </c>
      <c r="F112" s="85" t="s">
        <v>385</v>
      </c>
      <c r="G112" s="86" t="s">
        <v>140</v>
      </c>
      <c r="H112" s="101"/>
      <c r="I112" s="88"/>
      <c r="J112" s="88" t="e">
        <f>IF(H112/I112*100&gt;100,100,H112/I112*100)</f>
        <v>#DIV/0!</v>
      </c>
      <c r="K112" s="511" t="e">
        <f>(J112+J113+J114)/3</f>
        <v>#DIV/0!</v>
      </c>
      <c r="L112" s="521" t="e">
        <f>(K112+K115)/2</f>
        <v>#DIV/0!</v>
      </c>
      <c r="M112" s="541"/>
      <c r="N112" s="519"/>
    </row>
    <row r="113" spans="1:14" s="302" customFormat="1" ht="63.75" hidden="1" customHeight="1" thickBot="1" x14ac:dyDescent="0.3">
      <c r="A113" s="560"/>
      <c r="B113" s="509"/>
      <c r="C113" s="604"/>
      <c r="D113" s="502"/>
      <c r="E113" s="89" t="s">
        <v>138</v>
      </c>
      <c r="F113" s="85" t="s">
        <v>386</v>
      </c>
      <c r="G113" s="90" t="s">
        <v>140</v>
      </c>
      <c r="H113" s="102"/>
      <c r="I113" s="92"/>
      <c r="J113" s="92" t="e">
        <f t="shared" ref="J113:J119" si="6">IF(I113/H113*100&gt;100,100,I113/H113*100)</f>
        <v>#DIV/0!</v>
      </c>
      <c r="K113" s="512"/>
      <c r="L113" s="524"/>
      <c r="M113" s="541"/>
      <c r="N113" s="519"/>
    </row>
    <row r="114" spans="1:14" s="302" customFormat="1" ht="111" hidden="1" customHeight="1" x14ac:dyDescent="0.25">
      <c r="A114" s="560"/>
      <c r="B114" s="509"/>
      <c r="C114" s="604"/>
      <c r="D114" s="502"/>
      <c r="E114" s="89" t="s">
        <v>138</v>
      </c>
      <c r="F114" s="85" t="s">
        <v>387</v>
      </c>
      <c r="G114" s="90" t="s">
        <v>140</v>
      </c>
      <c r="H114" s="102"/>
      <c r="I114" s="102"/>
      <c r="J114" s="92" t="e">
        <f t="shared" si="6"/>
        <v>#DIV/0!</v>
      </c>
      <c r="K114" s="513"/>
      <c r="L114" s="524"/>
      <c r="M114" s="541"/>
      <c r="N114" s="519"/>
    </row>
    <row r="115" spans="1:14" s="302" customFormat="1" ht="32.25" hidden="1" customHeight="1" thickBot="1" x14ac:dyDescent="0.3">
      <c r="A115" s="560"/>
      <c r="B115" s="510"/>
      <c r="C115" s="605"/>
      <c r="D115" s="503"/>
      <c r="E115" s="93" t="s">
        <v>144</v>
      </c>
      <c r="F115" s="81" t="s">
        <v>388</v>
      </c>
      <c r="G115" s="94" t="s">
        <v>266</v>
      </c>
      <c r="H115" s="95"/>
      <c r="I115" s="96"/>
      <c r="J115" s="97" t="e">
        <f t="shared" si="6"/>
        <v>#DIV/0!</v>
      </c>
      <c r="K115" s="97" t="e">
        <f>J115</f>
        <v>#DIV/0!</v>
      </c>
      <c r="L115" s="525"/>
      <c r="M115" s="541"/>
      <c r="N115" s="519"/>
    </row>
    <row r="116" spans="1:14" ht="63.75" customHeight="1" thickBot="1" x14ac:dyDescent="0.3">
      <c r="A116" s="559"/>
      <c r="B116" s="508" t="str">
        <f>'[3]Свод по услугам'!B116:B119</f>
        <v>802111О.99.0.БА96АЮ58001</v>
      </c>
      <c r="C116" s="438" t="str">
        <f>'[3]Свод по услугам'!C116:C119</f>
        <v>Реализация основных общеобразовательных программ основного общего образования (не указано, не указано, не указано)</v>
      </c>
      <c r="D116" s="529" t="s">
        <v>137</v>
      </c>
      <c r="E116" s="71" t="s">
        <v>138</v>
      </c>
      <c r="F116" s="71" t="s">
        <v>385</v>
      </c>
      <c r="G116" s="72" t="s">
        <v>140</v>
      </c>
      <c r="H116" s="350">
        <v>100</v>
      </c>
      <c r="I116" s="293">
        <v>100</v>
      </c>
      <c r="J116" s="128">
        <f t="shared" si="6"/>
        <v>100</v>
      </c>
      <c r="K116" s="504">
        <f>(J116+J117+J118)/3</f>
        <v>100</v>
      </c>
      <c r="L116" s="515">
        <f>(K116+K119)/2</f>
        <v>99.359467455621314</v>
      </c>
      <c r="M116" s="540"/>
      <c r="N116" s="519"/>
    </row>
    <row r="117" spans="1:14" ht="63.75" thickBot="1" x14ac:dyDescent="0.3">
      <c r="A117" s="559"/>
      <c r="B117" s="509"/>
      <c r="C117" s="439"/>
      <c r="D117" s="530"/>
      <c r="E117" s="76" t="s">
        <v>138</v>
      </c>
      <c r="F117" s="71" t="s">
        <v>386</v>
      </c>
      <c r="G117" s="77" t="s">
        <v>140</v>
      </c>
      <c r="H117" s="352">
        <v>84.6</v>
      </c>
      <c r="I117" s="128">
        <v>84.6</v>
      </c>
      <c r="J117" s="128">
        <f t="shared" si="6"/>
        <v>100</v>
      </c>
      <c r="K117" s="505"/>
      <c r="L117" s="516"/>
      <c r="M117" s="540"/>
      <c r="N117" s="519"/>
    </row>
    <row r="118" spans="1:14" ht="78.75" x14ac:dyDescent="0.25">
      <c r="A118" s="559"/>
      <c r="B118" s="509"/>
      <c r="C118" s="439"/>
      <c r="D118" s="530"/>
      <c r="E118" s="76" t="s">
        <v>138</v>
      </c>
      <c r="F118" s="71" t="s">
        <v>390</v>
      </c>
      <c r="G118" s="77" t="s">
        <v>140</v>
      </c>
      <c r="H118" s="352">
        <v>100</v>
      </c>
      <c r="I118" s="352">
        <v>100</v>
      </c>
      <c r="J118" s="128">
        <f t="shared" si="6"/>
        <v>100</v>
      </c>
      <c r="K118" s="506"/>
      <c r="L118" s="516"/>
      <c r="M118" s="540"/>
      <c r="N118" s="519"/>
    </row>
    <row r="119" spans="1:14" ht="32.25" customHeight="1" thickBot="1" x14ac:dyDescent="0.3">
      <c r="A119" s="559"/>
      <c r="B119" s="510"/>
      <c r="C119" s="440"/>
      <c r="D119" s="531"/>
      <c r="E119" s="80" t="s">
        <v>144</v>
      </c>
      <c r="F119" s="81" t="s">
        <v>388</v>
      </c>
      <c r="G119" s="82" t="s">
        <v>266</v>
      </c>
      <c r="H119" s="355">
        <v>338</v>
      </c>
      <c r="I119" s="355">
        <v>333.67</v>
      </c>
      <c r="J119" s="128">
        <f t="shared" si="6"/>
        <v>98.718934911242613</v>
      </c>
      <c r="K119" s="284">
        <f>J119</f>
        <v>98.718934911242613</v>
      </c>
      <c r="L119" s="517"/>
      <c r="M119" s="540"/>
      <c r="N119" s="519"/>
    </row>
    <row r="120" spans="1:14" s="302" customFormat="1" ht="63.75" hidden="1" customHeight="1" thickBot="1" x14ac:dyDescent="0.3">
      <c r="A120" s="560"/>
      <c r="B120" s="508" t="str">
        <f>'[3]Свод по услугам'!B120:B123</f>
        <v>802111О.99.0.БА96АЮ83001</v>
      </c>
      <c r="C120" s="603" t="str">
        <f>'[3]Свод по услугам'!C120:C123</f>
        <v>Реализация основных общеобразовательных программ основного общего образования (не указано, не указано, на дому)</v>
      </c>
      <c r="D120" s="501" t="s">
        <v>137</v>
      </c>
      <c r="E120" s="84" t="s">
        <v>138</v>
      </c>
      <c r="F120" s="85" t="s">
        <v>385</v>
      </c>
      <c r="G120" s="86" t="s">
        <v>140</v>
      </c>
      <c r="H120" s="101"/>
      <c r="I120" s="88"/>
      <c r="J120" s="88" t="e">
        <f>IF(H120/I120*100&gt;100,100,H120/I120*100)</f>
        <v>#DIV/0!</v>
      </c>
      <c r="K120" s="511" t="e">
        <f>(J120+J121+J122)/3</f>
        <v>#DIV/0!</v>
      </c>
      <c r="L120" s="521" t="e">
        <f>(K120+K123)/2</f>
        <v>#DIV/0!</v>
      </c>
      <c r="M120" s="541"/>
      <c r="N120" s="519"/>
    </row>
    <row r="121" spans="1:14" s="302" customFormat="1" ht="63.75" hidden="1" customHeight="1" thickBot="1" x14ac:dyDescent="0.3">
      <c r="A121" s="560"/>
      <c r="B121" s="509"/>
      <c r="C121" s="604"/>
      <c r="D121" s="502"/>
      <c r="E121" s="89" t="s">
        <v>138</v>
      </c>
      <c r="F121" s="85" t="s">
        <v>386</v>
      </c>
      <c r="G121" s="90" t="s">
        <v>140</v>
      </c>
      <c r="H121" s="102"/>
      <c r="I121" s="92"/>
      <c r="J121" s="92" t="e">
        <f>IF(I121/H121*100&gt;100,100,I121/H121*100)</f>
        <v>#DIV/0!</v>
      </c>
      <c r="K121" s="512"/>
      <c r="L121" s="524"/>
      <c r="M121" s="541"/>
      <c r="N121" s="519"/>
    </row>
    <row r="122" spans="1:14" s="302" customFormat="1" ht="111" hidden="1" customHeight="1" x14ac:dyDescent="0.25">
      <c r="A122" s="560"/>
      <c r="B122" s="509"/>
      <c r="C122" s="604"/>
      <c r="D122" s="502"/>
      <c r="E122" s="89" t="s">
        <v>138</v>
      </c>
      <c r="F122" s="85" t="s">
        <v>387</v>
      </c>
      <c r="G122" s="90" t="s">
        <v>140</v>
      </c>
      <c r="H122" s="102"/>
      <c r="I122" s="102"/>
      <c r="J122" s="92" t="e">
        <f>IF(I122/H122*100&gt;100,100,I122/H122*100)</f>
        <v>#DIV/0!</v>
      </c>
      <c r="K122" s="513"/>
      <c r="L122" s="524"/>
      <c r="M122" s="541"/>
      <c r="N122" s="519"/>
    </row>
    <row r="123" spans="1:14" s="302" customFormat="1" ht="32.25" hidden="1" customHeight="1" thickBot="1" x14ac:dyDescent="0.3">
      <c r="A123" s="560"/>
      <c r="B123" s="510"/>
      <c r="C123" s="605"/>
      <c r="D123" s="503"/>
      <c r="E123" s="93" t="s">
        <v>144</v>
      </c>
      <c r="F123" s="81" t="s">
        <v>388</v>
      </c>
      <c r="G123" s="94" t="s">
        <v>266</v>
      </c>
      <c r="H123" s="95"/>
      <c r="I123" s="96"/>
      <c r="J123" s="97" t="e">
        <f>IF(I123/H123*100&gt;100,100,I123/H123*100)</f>
        <v>#DIV/0!</v>
      </c>
      <c r="K123" s="97" t="e">
        <f>J123</f>
        <v>#DIV/0!</v>
      </c>
      <c r="L123" s="525"/>
      <c r="M123" s="541"/>
      <c r="N123" s="519"/>
    </row>
    <row r="124" spans="1:14" s="302" customFormat="1" ht="63.75" hidden="1" customHeight="1" thickBot="1" x14ac:dyDescent="0.3">
      <c r="A124" s="560"/>
      <c r="B124" s="508" t="str">
        <f>'[3]Свод по услугам'!B124:B127</f>
        <v>802111О.99.0.БА96АЯ08001</v>
      </c>
      <c r="C124" s="603" t="str">
        <f>'[3]Свод по услугам'!C124:C127</f>
        <v>Реализация основных общеобразовательных программ основного общего образования (не указано, не указано, в медицинских учреждениях)</v>
      </c>
      <c r="D124" s="501" t="s">
        <v>137</v>
      </c>
      <c r="E124" s="84" t="s">
        <v>138</v>
      </c>
      <c r="F124" s="85" t="s">
        <v>385</v>
      </c>
      <c r="G124" s="86" t="s">
        <v>140</v>
      </c>
      <c r="H124" s="101"/>
      <c r="I124" s="88"/>
      <c r="J124" s="88" t="e">
        <f>IF(H124/I124*100&gt;100,100,H124/I124*100)</f>
        <v>#DIV/0!</v>
      </c>
      <c r="K124" s="511" t="e">
        <f>(J124+J125+J126)/3</f>
        <v>#DIV/0!</v>
      </c>
      <c r="L124" s="521" t="e">
        <f>(K124+K127)/2</f>
        <v>#DIV/0!</v>
      </c>
      <c r="M124" s="541"/>
      <c r="N124" s="519"/>
    </row>
    <row r="125" spans="1:14" s="302" customFormat="1" ht="63.75" hidden="1" customHeight="1" thickBot="1" x14ac:dyDescent="0.3">
      <c r="A125" s="560"/>
      <c r="B125" s="509"/>
      <c r="C125" s="604"/>
      <c r="D125" s="502"/>
      <c r="E125" s="89" t="s">
        <v>138</v>
      </c>
      <c r="F125" s="85" t="s">
        <v>386</v>
      </c>
      <c r="G125" s="90" t="s">
        <v>140</v>
      </c>
      <c r="H125" s="102"/>
      <c r="I125" s="92"/>
      <c r="J125" s="92" t="e">
        <f>IF(I125/H125*100&gt;100,100,I125/H125*100)</f>
        <v>#DIV/0!</v>
      </c>
      <c r="K125" s="512"/>
      <c r="L125" s="524"/>
      <c r="M125" s="541"/>
      <c r="N125" s="519"/>
    </row>
    <row r="126" spans="1:14" s="302" customFormat="1" ht="111" hidden="1" customHeight="1" x14ac:dyDescent="0.25">
      <c r="A126" s="560"/>
      <c r="B126" s="509"/>
      <c r="C126" s="604"/>
      <c r="D126" s="502"/>
      <c r="E126" s="89" t="s">
        <v>138</v>
      </c>
      <c r="F126" s="85" t="s">
        <v>387</v>
      </c>
      <c r="G126" s="90" t="s">
        <v>140</v>
      </c>
      <c r="H126" s="102"/>
      <c r="I126" s="102"/>
      <c r="J126" s="92" t="e">
        <f>IF(I126/H126*100&gt;100,100,I126/H126*100)</f>
        <v>#DIV/0!</v>
      </c>
      <c r="K126" s="513"/>
      <c r="L126" s="524"/>
      <c r="M126" s="541"/>
      <c r="N126" s="519"/>
    </row>
    <row r="127" spans="1:14" s="302" customFormat="1" ht="32.25" hidden="1" customHeight="1" thickBot="1" x14ac:dyDescent="0.3">
      <c r="A127" s="560"/>
      <c r="B127" s="510"/>
      <c r="C127" s="605"/>
      <c r="D127" s="503"/>
      <c r="E127" s="93" t="s">
        <v>144</v>
      </c>
      <c r="F127" s="81" t="s">
        <v>388</v>
      </c>
      <c r="G127" s="94" t="s">
        <v>266</v>
      </c>
      <c r="H127" s="95"/>
      <c r="I127" s="96"/>
      <c r="J127" s="97" t="e">
        <f>IF(I127/H127*100&gt;100,100,I127/H127*100)</f>
        <v>#DIV/0!</v>
      </c>
      <c r="K127" s="97" t="e">
        <f>J127</f>
        <v>#DIV/0!</v>
      </c>
      <c r="L127" s="525"/>
      <c r="M127" s="541"/>
      <c r="N127" s="519"/>
    </row>
    <row r="128" spans="1:14" s="302" customFormat="1" ht="63.75" hidden="1" customHeight="1" thickBot="1" x14ac:dyDescent="0.3">
      <c r="A128" s="560"/>
      <c r="B128" s="508" t="str">
        <f>'[3]Свод по услугам'!B128:B131</f>
        <v>802112О.99.0.ББ11АА00001</v>
      </c>
      <c r="C128" s="603" t="str">
        <f>'[3]Свод по услугам'!C128:C131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v>
      </c>
      <c r="D128" s="501" t="s">
        <v>137</v>
      </c>
      <c r="E128" s="84" t="s">
        <v>138</v>
      </c>
      <c r="F128" s="85" t="s">
        <v>385</v>
      </c>
      <c r="G128" s="86" t="s">
        <v>140</v>
      </c>
      <c r="H128" s="101"/>
      <c r="I128" s="88"/>
      <c r="J128" s="88" t="e">
        <f>IF(H128/I128*100&gt;100,100,H128/I128*100)</f>
        <v>#DIV/0!</v>
      </c>
      <c r="K128" s="511" t="e">
        <f>(J128+J129+J130)/3</f>
        <v>#DIV/0!</v>
      </c>
      <c r="L128" s="521" t="e">
        <f>(K128+K131)/2</f>
        <v>#DIV/0!</v>
      </c>
      <c r="M128" s="541"/>
      <c r="N128" s="519"/>
    </row>
    <row r="129" spans="1:14" s="302" customFormat="1" ht="63.75" hidden="1" customHeight="1" thickBot="1" x14ac:dyDescent="0.3">
      <c r="A129" s="560"/>
      <c r="B129" s="509"/>
      <c r="C129" s="604"/>
      <c r="D129" s="502"/>
      <c r="E129" s="89" t="s">
        <v>138</v>
      </c>
      <c r="F129" s="85" t="s">
        <v>386</v>
      </c>
      <c r="G129" s="90" t="s">
        <v>140</v>
      </c>
      <c r="H129" s="102"/>
      <c r="I129" s="92"/>
      <c r="J129" s="92" t="e">
        <f>IF(I129/H129*100&gt;100,100,I129/H129*100)</f>
        <v>#DIV/0!</v>
      </c>
      <c r="K129" s="512"/>
      <c r="L129" s="524"/>
      <c r="M129" s="541"/>
      <c r="N129" s="519"/>
    </row>
    <row r="130" spans="1:14" s="302" customFormat="1" ht="111" hidden="1" customHeight="1" x14ac:dyDescent="0.25">
      <c r="A130" s="560"/>
      <c r="B130" s="509"/>
      <c r="C130" s="604"/>
      <c r="D130" s="502"/>
      <c r="E130" s="89" t="s">
        <v>138</v>
      </c>
      <c r="F130" s="85" t="s">
        <v>387</v>
      </c>
      <c r="G130" s="90" t="s">
        <v>140</v>
      </c>
      <c r="H130" s="102"/>
      <c r="I130" s="102"/>
      <c r="J130" s="92" t="e">
        <f>IF(I130/H130*100&gt;100,100,I130/H130*100)</f>
        <v>#DIV/0!</v>
      </c>
      <c r="K130" s="513"/>
      <c r="L130" s="524"/>
      <c r="M130" s="541"/>
      <c r="N130" s="519"/>
    </row>
    <row r="131" spans="1:14" s="302" customFormat="1" ht="32.25" hidden="1" customHeight="1" thickBot="1" x14ac:dyDescent="0.3">
      <c r="A131" s="560"/>
      <c r="B131" s="510"/>
      <c r="C131" s="605"/>
      <c r="D131" s="503"/>
      <c r="E131" s="93" t="s">
        <v>144</v>
      </c>
      <c r="F131" s="81" t="s">
        <v>388</v>
      </c>
      <c r="G131" s="94" t="s">
        <v>266</v>
      </c>
      <c r="H131" s="95"/>
      <c r="I131" s="96"/>
      <c r="J131" s="97" t="e">
        <f>IF(I131/H131*100&gt;100,100,I131/H131*100)</f>
        <v>#DIV/0!</v>
      </c>
      <c r="K131" s="97" t="e">
        <f>J131</f>
        <v>#DIV/0!</v>
      </c>
      <c r="L131" s="525"/>
      <c r="M131" s="541"/>
      <c r="N131" s="519"/>
    </row>
    <row r="132" spans="1:14" s="302" customFormat="1" ht="63.75" hidden="1" customHeight="1" thickBot="1" x14ac:dyDescent="0.3">
      <c r="A132" s="560"/>
      <c r="B132" s="508" t="str">
        <f>'[3]Свод по услугам'!B132:B135</f>
        <v>802112О.99.0.ББ11АА25001</v>
      </c>
      <c r="C132" s="603" t="str">
        <f>'[3]Свод по услугам'!C132:C135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v>
      </c>
      <c r="D132" s="501" t="s">
        <v>137</v>
      </c>
      <c r="E132" s="84" t="s">
        <v>138</v>
      </c>
      <c r="F132" s="85" t="s">
        <v>385</v>
      </c>
      <c r="G132" s="86" t="s">
        <v>140</v>
      </c>
      <c r="H132" s="101"/>
      <c r="I132" s="88"/>
      <c r="J132" s="88" t="e">
        <f>IF(H132/I132*100&gt;100,100,H132/I132*100)</f>
        <v>#DIV/0!</v>
      </c>
      <c r="K132" s="511" t="e">
        <f>(J132+J133+J134)/3</f>
        <v>#DIV/0!</v>
      </c>
      <c r="L132" s="521" t="e">
        <f>(K132+K135)/2</f>
        <v>#DIV/0!</v>
      </c>
      <c r="M132" s="541"/>
      <c r="N132" s="519"/>
    </row>
    <row r="133" spans="1:14" s="302" customFormat="1" ht="63.75" hidden="1" customHeight="1" thickBot="1" x14ac:dyDescent="0.3">
      <c r="A133" s="560"/>
      <c r="B133" s="509"/>
      <c r="C133" s="604"/>
      <c r="D133" s="502"/>
      <c r="E133" s="89" t="s">
        <v>138</v>
      </c>
      <c r="F133" s="85" t="s">
        <v>386</v>
      </c>
      <c r="G133" s="90" t="s">
        <v>140</v>
      </c>
      <c r="H133" s="102"/>
      <c r="I133" s="92"/>
      <c r="J133" s="92" t="e">
        <f>IF(I133/H133*100&gt;100,100,I133/H133*100)</f>
        <v>#DIV/0!</v>
      </c>
      <c r="K133" s="512"/>
      <c r="L133" s="524"/>
      <c r="M133" s="541"/>
      <c r="N133" s="519"/>
    </row>
    <row r="134" spans="1:14" s="302" customFormat="1" ht="111" hidden="1" customHeight="1" x14ac:dyDescent="0.25">
      <c r="A134" s="560"/>
      <c r="B134" s="509"/>
      <c r="C134" s="604"/>
      <c r="D134" s="502"/>
      <c r="E134" s="89" t="s">
        <v>138</v>
      </c>
      <c r="F134" s="85" t="s">
        <v>387</v>
      </c>
      <c r="G134" s="90" t="s">
        <v>140</v>
      </c>
      <c r="H134" s="102"/>
      <c r="I134" s="102"/>
      <c r="J134" s="92" t="e">
        <f>IF(I134/H134*100&gt;100,100,I134/H134*100)</f>
        <v>#DIV/0!</v>
      </c>
      <c r="K134" s="513"/>
      <c r="L134" s="524"/>
      <c r="M134" s="541"/>
      <c r="N134" s="519"/>
    </row>
    <row r="135" spans="1:14" s="302" customFormat="1" ht="32.25" hidden="1" customHeight="1" thickBot="1" x14ac:dyDescent="0.3">
      <c r="A135" s="560"/>
      <c r="B135" s="510"/>
      <c r="C135" s="605"/>
      <c r="D135" s="503"/>
      <c r="E135" s="93" t="s">
        <v>144</v>
      </c>
      <c r="F135" s="81" t="s">
        <v>388</v>
      </c>
      <c r="G135" s="94" t="s">
        <v>266</v>
      </c>
      <c r="H135" s="95"/>
      <c r="I135" s="96"/>
      <c r="J135" s="97" t="e">
        <f>IF(I135/H135*100&gt;100,100,I135/H135*100)</f>
        <v>#DIV/0!</v>
      </c>
      <c r="K135" s="97" t="e">
        <f>J135</f>
        <v>#DIV/0!</v>
      </c>
      <c r="L135" s="525"/>
      <c r="M135" s="541"/>
      <c r="N135" s="519"/>
    </row>
    <row r="136" spans="1:14" s="302" customFormat="1" ht="63.75" hidden="1" customHeight="1" thickBot="1" x14ac:dyDescent="0.3">
      <c r="A136" s="560"/>
      <c r="B136" s="508">
        <f>'[3]Свод по услугам'!B136:B139</f>
        <v>0</v>
      </c>
      <c r="C136" s="603" t="str">
        <f>'[3]Свод по услугам'!C136:C139</f>
        <v>Реализация основных общеобразовательных программ среднего общего образования</v>
      </c>
      <c r="D136" s="501" t="s">
        <v>137</v>
      </c>
      <c r="E136" s="84" t="s">
        <v>138</v>
      </c>
      <c r="F136" s="85" t="s">
        <v>385</v>
      </c>
      <c r="G136" s="86" t="s">
        <v>140</v>
      </c>
      <c r="H136" s="101"/>
      <c r="I136" s="88"/>
      <c r="J136" s="88" t="e">
        <f>IF(H136/I136*100&gt;100,100,H136/I136*100)</f>
        <v>#DIV/0!</v>
      </c>
      <c r="K136" s="511" t="e">
        <f>(J136+J137+J138)/3</f>
        <v>#DIV/0!</v>
      </c>
      <c r="L136" s="521" t="e">
        <f>(K136+K139)/2</f>
        <v>#DIV/0!</v>
      </c>
      <c r="M136" s="541"/>
      <c r="N136" s="519"/>
    </row>
    <row r="137" spans="1:14" s="302" customFormat="1" ht="63.75" hidden="1" customHeight="1" thickBot="1" x14ac:dyDescent="0.3">
      <c r="A137" s="560"/>
      <c r="B137" s="509"/>
      <c r="C137" s="604"/>
      <c r="D137" s="502"/>
      <c r="E137" s="89" t="s">
        <v>138</v>
      </c>
      <c r="F137" s="85" t="s">
        <v>386</v>
      </c>
      <c r="G137" s="90" t="s">
        <v>140</v>
      </c>
      <c r="H137" s="102"/>
      <c r="I137" s="92"/>
      <c r="J137" s="92" t="e">
        <f>IF(I137/H137*100&gt;100,100,I137/H137*100)</f>
        <v>#DIV/0!</v>
      </c>
      <c r="K137" s="512"/>
      <c r="L137" s="524"/>
      <c r="M137" s="541"/>
      <c r="N137" s="519"/>
    </row>
    <row r="138" spans="1:14" s="302" customFormat="1" ht="111" hidden="1" customHeight="1" x14ac:dyDescent="0.25">
      <c r="A138" s="560"/>
      <c r="B138" s="509"/>
      <c r="C138" s="604"/>
      <c r="D138" s="502"/>
      <c r="E138" s="89" t="s">
        <v>138</v>
      </c>
      <c r="F138" s="85" t="s">
        <v>387</v>
      </c>
      <c r="G138" s="90" t="s">
        <v>140</v>
      </c>
      <c r="H138" s="102"/>
      <c r="I138" s="102"/>
      <c r="J138" s="92" t="e">
        <f>IF(I138/H138*100&gt;100,100,I138/H138*100)</f>
        <v>#DIV/0!</v>
      </c>
      <c r="K138" s="513"/>
      <c r="L138" s="524"/>
      <c r="M138" s="541"/>
      <c r="N138" s="519"/>
    </row>
    <row r="139" spans="1:14" s="302" customFormat="1" ht="32.25" hidden="1" customHeight="1" thickBot="1" x14ac:dyDescent="0.3">
      <c r="A139" s="560"/>
      <c r="B139" s="510"/>
      <c r="C139" s="605"/>
      <c r="D139" s="503"/>
      <c r="E139" s="93" t="s">
        <v>144</v>
      </c>
      <c r="F139" s="81" t="s">
        <v>388</v>
      </c>
      <c r="G139" s="94" t="s">
        <v>266</v>
      </c>
      <c r="H139" s="95"/>
      <c r="I139" s="96"/>
      <c r="J139" s="97" t="e">
        <f>IF(I139/H139*100&gt;100,100,I139/H139*100)</f>
        <v>#DIV/0!</v>
      </c>
      <c r="K139" s="97" t="e">
        <f>J139</f>
        <v>#DIV/0!</v>
      </c>
      <c r="L139" s="525"/>
      <c r="M139" s="541"/>
      <c r="N139" s="519"/>
    </row>
    <row r="140" spans="1:14" s="302" customFormat="1" ht="63.75" hidden="1" customHeight="1" thickBot="1" x14ac:dyDescent="0.3">
      <c r="A140" s="560"/>
      <c r="B140" s="508" t="str">
        <f>'[3]Свод по услугам'!B140:B143</f>
        <v>802112О.99.0.ББ11АБ50001</v>
      </c>
      <c r="C140" s="603" t="str">
        <f>'[3]Свод по услугам'!C140:C143</f>
        <v>Реализация основных общеобразовательных программ среднего общего образования (адаптированная образовательная программа, дети-инвалиды, не указано)</v>
      </c>
      <c r="D140" s="501" t="s">
        <v>137</v>
      </c>
      <c r="E140" s="84" t="s">
        <v>138</v>
      </c>
      <c r="F140" s="85" t="s">
        <v>385</v>
      </c>
      <c r="G140" s="86" t="s">
        <v>140</v>
      </c>
      <c r="H140" s="101"/>
      <c r="I140" s="88"/>
      <c r="J140" s="88" t="e">
        <f>IF(H140/I140*100&gt;100,100,H140/I140*100)</f>
        <v>#DIV/0!</v>
      </c>
      <c r="K140" s="511" t="e">
        <f>(J140+J141+J142)/3</f>
        <v>#DIV/0!</v>
      </c>
      <c r="L140" s="521" t="e">
        <f>(K140+K143)/2</f>
        <v>#DIV/0!</v>
      </c>
      <c r="M140" s="541"/>
      <c r="N140" s="519"/>
    </row>
    <row r="141" spans="1:14" s="302" customFormat="1" ht="63.75" hidden="1" customHeight="1" thickBot="1" x14ac:dyDescent="0.3">
      <c r="A141" s="560"/>
      <c r="B141" s="509"/>
      <c r="C141" s="604"/>
      <c r="D141" s="502"/>
      <c r="E141" s="89" t="s">
        <v>138</v>
      </c>
      <c r="F141" s="85" t="s">
        <v>386</v>
      </c>
      <c r="G141" s="90" t="s">
        <v>140</v>
      </c>
      <c r="H141" s="102"/>
      <c r="I141" s="92"/>
      <c r="J141" s="92" t="e">
        <f>IF(I141/H141*100&gt;100,100,I141/H141*100)</f>
        <v>#DIV/0!</v>
      </c>
      <c r="K141" s="512"/>
      <c r="L141" s="524"/>
      <c r="M141" s="541"/>
      <c r="N141" s="519"/>
    </row>
    <row r="142" spans="1:14" s="302" customFormat="1" ht="111" hidden="1" customHeight="1" x14ac:dyDescent="0.25">
      <c r="A142" s="560"/>
      <c r="B142" s="509"/>
      <c r="C142" s="604"/>
      <c r="D142" s="502"/>
      <c r="E142" s="89" t="s">
        <v>138</v>
      </c>
      <c r="F142" s="85" t="s">
        <v>387</v>
      </c>
      <c r="G142" s="90" t="s">
        <v>140</v>
      </c>
      <c r="H142" s="102"/>
      <c r="I142" s="102"/>
      <c r="J142" s="92" t="e">
        <f>IF(I142/H142*100&gt;100,100,I142/H142*100)</f>
        <v>#DIV/0!</v>
      </c>
      <c r="K142" s="513"/>
      <c r="L142" s="524"/>
      <c r="M142" s="541"/>
      <c r="N142" s="519"/>
    </row>
    <row r="143" spans="1:14" s="302" customFormat="1" ht="32.25" hidden="1" customHeight="1" thickBot="1" x14ac:dyDescent="0.3">
      <c r="A143" s="560"/>
      <c r="B143" s="510"/>
      <c r="C143" s="605"/>
      <c r="D143" s="503"/>
      <c r="E143" s="93" t="s">
        <v>144</v>
      </c>
      <c r="F143" s="81" t="s">
        <v>388</v>
      </c>
      <c r="G143" s="94" t="s">
        <v>266</v>
      </c>
      <c r="H143" s="95"/>
      <c r="I143" s="96"/>
      <c r="J143" s="97" t="e">
        <f>IF(I143/H143*100&gt;100,100,I143/H143*100)</f>
        <v>#DIV/0!</v>
      </c>
      <c r="K143" s="97" t="e">
        <f>J143</f>
        <v>#DIV/0!</v>
      </c>
      <c r="L143" s="525"/>
      <c r="M143" s="541"/>
      <c r="N143" s="519"/>
    </row>
    <row r="144" spans="1:14" s="302" customFormat="1" ht="63.75" hidden="1" customHeight="1" thickBot="1" x14ac:dyDescent="0.3">
      <c r="A144" s="560"/>
      <c r="B144" s="508" t="str">
        <f>'[3]Свод по услугам'!B144:B147</f>
        <v>802112О.99.0.ББ11АБ75001</v>
      </c>
      <c r="C144" s="603" t="str">
        <f>'[3]Свод по услугам'!C144:C147</f>
        <v>Реализация основных общеобразовательных программ среднего общего образования (адаптированная образовательная программа, дети-инвалиды, на дому)</v>
      </c>
      <c r="D144" s="501" t="s">
        <v>137</v>
      </c>
      <c r="E144" s="84" t="s">
        <v>138</v>
      </c>
      <c r="F144" s="85" t="s">
        <v>385</v>
      </c>
      <c r="G144" s="86" t="s">
        <v>140</v>
      </c>
      <c r="H144" s="101"/>
      <c r="I144" s="88"/>
      <c r="J144" s="88" t="e">
        <f>IF(H144/I144*100&gt;100,100,H144/I144*100)</f>
        <v>#DIV/0!</v>
      </c>
      <c r="K144" s="511" t="e">
        <f>(J144+J145+J146)/3</f>
        <v>#DIV/0!</v>
      </c>
      <c r="L144" s="521" t="e">
        <f>(K144+K147)/2</f>
        <v>#DIV/0!</v>
      </c>
      <c r="M144" s="541"/>
      <c r="N144" s="519"/>
    </row>
    <row r="145" spans="1:14" s="302" customFormat="1" ht="63.75" hidden="1" customHeight="1" thickBot="1" x14ac:dyDescent="0.3">
      <c r="A145" s="560"/>
      <c r="B145" s="509"/>
      <c r="C145" s="604"/>
      <c r="D145" s="502"/>
      <c r="E145" s="89" t="s">
        <v>138</v>
      </c>
      <c r="F145" s="85" t="s">
        <v>386</v>
      </c>
      <c r="G145" s="90" t="s">
        <v>140</v>
      </c>
      <c r="H145" s="102"/>
      <c r="I145" s="92"/>
      <c r="J145" s="92" t="e">
        <f>IF(I145/H145*100&gt;100,100,I145/H145*100)</f>
        <v>#DIV/0!</v>
      </c>
      <c r="K145" s="512"/>
      <c r="L145" s="524"/>
      <c r="M145" s="541"/>
      <c r="N145" s="519"/>
    </row>
    <row r="146" spans="1:14" s="302" customFormat="1" ht="111" hidden="1" customHeight="1" x14ac:dyDescent="0.25">
      <c r="A146" s="560"/>
      <c r="B146" s="509"/>
      <c r="C146" s="604"/>
      <c r="D146" s="502"/>
      <c r="E146" s="89" t="s">
        <v>138</v>
      </c>
      <c r="F146" s="85" t="s">
        <v>387</v>
      </c>
      <c r="G146" s="90" t="s">
        <v>140</v>
      </c>
      <c r="H146" s="102"/>
      <c r="I146" s="102"/>
      <c r="J146" s="92" t="e">
        <f>IF(I146/H146*100&gt;100,100,I146/H146*100)</f>
        <v>#DIV/0!</v>
      </c>
      <c r="K146" s="513"/>
      <c r="L146" s="524"/>
      <c r="M146" s="541"/>
      <c r="N146" s="519"/>
    </row>
    <row r="147" spans="1:14" s="302" customFormat="1" ht="32.25" hidden="1" customHeight="1" thickBot="1" x14ac:dyDescent="0.3">
      <c r="A147" s="560"/>
      <c r="B147" s="510"/>
      <c r="C147" s="605"/>
      <c r="D147" s="503"/>
      <c r="E147" s="93" t="s">
        <v>144</v>
      </c>
      <c r="F147" s="81" t="s">
        <v>388</v>
      </c>
      <c r="G147" s="94" t="s">
        <v>266</v>
      </c>
      <c r="H147" s="95"/>
      <c r="I147" s="96"/>
      <c r="J147" s="97" t="e">
        <f>IF(I147/H147*100&gt;100,100,I147/H147*100)</f>
        <v>#DIV/0!</v>
      </c>
      <c r="K147" s="97" t="e">
        <f>J147</f>
        <v>#DIV/0!</v>
      </c>
      <c r="L147" s="525"/>
      <c r="M147" s="541"/>
      <c r="N147" s="519"/>
    </row>
    <row r="148" spans="1:14" s="302" customFormat="1" ht="63.75" hidden="1" customHeight="1" thickBot="1" x14ac:dyDescent="0.3">
      <c r="A148" s="560"/>
      <c r="B148" s="508" t="str">
        <f>'[3]Свод по услугам'!B148:B151</f>
        <v>802112О.99.0.ББ11АН01001</v>
      </c>
      <c r="C148" s="603" t="str">
        <f>'[3]Свод по услугам'!C148:C151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v>
      </c>
      <c r="D148" s="501" t="s">
        <v>137</v>
      </c>
      <c r="E148" s="84" t="s">
        <v>138</v>
      </c>
      <c r="F148" s="85" t="s">
        <v>385</v>
      </c>
      <c r="G148" s="86" t="s">
        <v>140</v>
      </c>
      <c r="H148" s="101"/>
      <c r="I148" s="88"/>
      <c r="J148" s="88" t="e">
        <f>IF(H148/I148*100&gt;100,100,H148/I148*100)</f>
        <v>#DIV/0!</v>
      </c>
      <c r="K148" s="511" t="e">
        <f>(J148+J149+J150)/3</f>
        <v>#DIV/0!</v>
      </c>
      <c r="L148" s="521" t="e">
        <f>(K148+K151)/2</f>
        <v>#DIV/0!</v>
      </c>
      <c r="M148" s="541"/>
      <c r="N148" s="519"/>
    </row>
    <row r="149" spans="1:14" s="302" customFormat="1" ht="63.75" hidden="1" customHeight="1" thickBot="1" x14ac:dyDescent="0.3">
      <c r="A149" s="560"/>
      <c r="B149" s="509"/>
      <c r="C149" s="604"/>
      <c r="D149" s="502"/>
      <c r="E149" s="89" t="s">
        <v>138</v>
      </c>
      <c r="F149" s="85" t="s">
        <v>386</v>
      </c>
      <c r="G149" s="90" t="s">
        <v>140</v>
      </c>
      <c r="H149" s="102"/>
      <c r="I149" s="92"/>
      <c r="J149" s="92" t="e">
        <f>IF(I149/H149*100&gt;100,100,I149/H149*100)</f>
        <v>#DIV/0!</v>
      </c>
      <c r="K149" s="512"/>
      <c r="L149" s="524"/>
      <c r="M149" s="541"/>
      <c r="N149" s="519"/>
    </row>
    <row r="150" spans="1:14" s="302" customFormat="1" ht="111" hidden="1" customHeight="1" x14ac:dyDescent="0.25">
      <c r="A150" s="560"/>
      <c r="B150" s="509"/>
      <c r="C150" s="604"/>
      <c r="D150" s="502"/>
      <c r="E150" s="89" t="s">
        <v>138</v>
      </c>
      <c r="F150" s="85" t="s">
        <v>387</v>
      </c>
      <c r="G150" s="90" t="s">
        <v>140</v>
      </c>
      <c r="H150" s="102"/>
      <c r="I150" s="102"/>
      <c r="J150" s="92" t="e">
        <f>IF(I150/H150*100&gt;100,100,I150/H150*100)</f>
        <v>#DIV/0!</v>
      </c>
      <c r="K150" s="513"/>
      <c r="L150" s="524"/>
      <c r="M150" s="541"/>
      <c r="N150" s="519"/>
    </row>
    <row r="151" spans="1:14" s="302" customFormat="1" ht="32.25" hidden="1" customHeight="1" thickBot="1" x14ac:dyDescent="0.3">
      <c r="A151" s="560"/>
      <c r="B151" s="510"/>
      <c r="C151" s="605"/>
      <c r="D151" s="503"/>
      <c r="E151" s="93" t="s">
        <v>144</v>
      </c>
      <c r="F151" s="81" t="s">
        <v>388</v>
      </c>
      <c r="G151" s="94" t="s">
        <v>266</v>
      </c>
      <c r="H151" s="95"/>
      <c r="I151" s="96"/>
      <c r="J151" s="97" t="e">
        <f>IF(I151/H151*100&gt;100,100,I151/H151*100)</f>
        <v>#DIV/0!</v>
      </c>
      <c r="K151" s="97" t="e">
        <f>J151</f>
        <v>#DIV/0!</v>
      </c>
      <c r="L151" s="525"/>
      <c r="M151" s="541"/>
      <c r="N151" s="519"/>
    </row>
    <row r="152" spans="1:14" s="302" customFormat="1" ht="63.75" hidden="1" customHeight="1" thickBot="1" x14ac:dyDescent="0.3">
      <c r="A152" s="560"/>
      <c r="B152" s="508" t="str">
        <f>'[3]Свод по услугам'!B152:B155</f>
        <v>802112О.99.0.ББ11АМ76001</v>
      </c>
      <c r="C152" s="603" t="str">
        <f>'[3]Свод по услугам'!C152:C155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v>
      </c>
      <c r="D152" s="501" t="s">
        <v>137</v>
      </c>
      <c r="E152" s="84" t="s">
        <v>138</v>
      </c>
      <c r="F152" s="85" t="s">
        <v>385</v>
      </c>
      <c r="G152" s="86" t="s">
        <v>140</v>
      </c>
      <c r="H152" s="101"/>
      <c r="I152" s="88"/>
      <c r="J152" s="88" t="e">
        <f>IF(H152/I152*100&gt;100,100,H152/I152*100)</f>
        <v>#DIV/0!</v>
      </c>
      <c r="K152" s="511" t="e">
        <f>(J152+J153+J154)/3</f>
        <v>#DIV/0!</v>
      </c>
      <c r="L152" s="521" t="e">
        <f>(K152+K155)/2</f>
        <v>#DIV/0!</v>
      </c>
      <c r="M152" s="541"/>
      <c r="N152" s="519"/>
    </row>
    <row r="153" spans="1:14" s="302" customFormat="1" ht="63.75" hidden="1" customHeight="1" thickBot="1" x14ac:dyDescent="0.3">
      <c r="A153" s="560"/>
      <c r="B153" s="509"/>
      <c r="C153" s="604"/>
      <c r="D153" s="502"/>
      <c r="E153" s="89" t="s">
        <v>138</v>
      </c>
      <c r="F153" s="85" t="s">
        <v>386</v>
      </c>
      <c r="G153" s="90" t="s">
        <v>140</v>
      </c>
      <c r="H153" s="102"/>
      <c r="I153" s="92"/>
      <c r="J153" s="92" t="e">
        <f>IF(I153/H153*100&gt;100,100,I153/H153*100)</f>
        <v>#DIV/0!</v>
      </c>
      <c r="K153" s="512"/>
      <c r="L153" s="524"/>
      <c r="M153" s="541"/>
      <c r="N153" s="519"/>
    </row>
    <row r="154" spans="1:14" s="302" customFormat="1" ht="111" hidden="1" customHeight="1" x14ac:dyDescent="0.25">
      <c r="A154" s="560"/>
      <c r="B154" s="509"/>
      <c r="C154" s="604"/>
      <c r="D154" s="502"/>
      <c r="E154" s="89" t="s">
        <v>138</v>
      </c>
      <c r="F154" s="85" t="s">
        <v>387</v>
      </c>
      <c r="G154" s="90" t="s">
        <v>140</v>
      </c>
      <c r="H154" s="102"/>
      <c r="I154" s="102"/>
      <c r="J154" s="92" t="e">
        <f>IF(I154/H154*100&gt;100,100,I154/H154*100)</f>
        <v>#DIV/0!</v>
      </c>
      <c r="K154" s="513"/>
      <c r="L154" s="524"/>
      <c r="M154" s="541"/>
      <c r="N154" s="519"/>
    </row>
    <row r="155" spans="1:14" s="302" customFormat="1" ht="32.25" hidden="1" customHeight="1" thickBot="1" x14ac:dyDescent="0.3">
      <c r="A155" s="560"/>
      <c r="B155" s="510"/>
      <c r="C155" s="605"/>
      <c r="D155" s="503"/>
      <c r="E155" s="93" t="s">
        <v>144</v>
      </c>
      <c r="F155" s="81" t="s">
        <v>388</v>
      </c>
      <c r="G155" s="94" t="s">
        <v>266</v>
      </c>
      <c r="H155" s="95"/>
      <c r="I155" s="96"/>
      <c r="J155" s="97" t="e">
        <f>IF(I155/H155*100&gt;100,100,I155/H155*100)</f>
        <v>#DIV/0!</v>
      </c>
      <c r="K155" s="97" t="e">
        <f>J155</f>
        <v>#DIV/0!</v>
      </c>
      <c r="L155" s="525"/>
      <c r="M155" s="541"/>
      <c r="N155" s="519"/>
    </row>
    <row r="156" spans="1:14" s="302" customFormat="1" ht="63.75" hidden="1" customHeight="1" thickBot="1" x14ac:dyDescent="0.3">
      <c r="A156" s="560"/>
      <c r="B156" s="508" t="str">
        <f>'[3]Свод по услугам'!B156:B159</f>
        <v>802112О.99.0.ББ11АО26001</v>
      </c>
      <c r="C156" s="603" t="str">
        <f>'[3]Свод по услугам'!C156:C159</f>
        <v>Реализация основных общеобразовательных программ среднего общего образования (профильное обучение, дети-инвалиды, не указано)</v>
      </c>
      <c r="D156" s="501" t="s">
        <v>137</v>
      </c>
      <c r="E156" s="84" t="s">
        <v>138</v>
      </c>
      <c r="F156" s="85" t="s">
        <v>385</v>
      </c>
      <c r="G156" s="86" t="s">
        <v>140</v>
      </c>
      <c r="H156" s="101"/>
      <c r="I156" s="88"/>
      <c r="J156" s="88" t="e">
        <f>IF(H156/I156*100&gt;100,100,H156/I156*100)</f>
        <v>#DIV/0!</v>
      </c>
      <c r="K156" s="511" t="e">
        <f>(J156+J157+J158)/3</f>
        <v>#DIV/0!</v>
      </c>
      <c r="L156" s="521" t="e">
        <f>(K156+K159)/2</f>
        <v>#DIV/0!</v>
      </c>
      <c r="M156" s="541"/>
      <c r="N156" s="519"/>
    </row>
    <row r="157" spans="1:14" s="302" customFormat="1" ht="63.75" hidden="1" customHeight="1" thickBot="1" x14ac:dyDescent="0.3">
      <c r="A157" s="560"/>
      <c r="B157" s="509"/>
      <c r="C157" s="604"/>
      <c r="D157" s="502"/>
      <c r="E157" s="89" t="s">
        <v>138</v>
      </c>
      <c r="F157" s="85" t="s">
        <v>386</v>
      </c>
      <c r="G157" s="90" t="s">
        <v>140</v>
      </c>
      <c r="H157" s="102"/>
      <c r="I157" s="92"/>
      <c r="J157" s="92" t="e">
        <f>IF(I157/H157*100&gt;100,100,I157/H157*100)</f>
        <v>#DIV/0!</v>
      </c>
      <c r="K157" s="512"/>
      <c r="L157" s="524"/>
      <c r="M157" s="541"/>
      <c r="N157" s="519"/>
    </row>
    <row r="158" spans="1:14" s="302" customFormat="1" ht="111" hidden="1" customHeight="1" x14ac:dyDescent="0.25">
      <c r="A158" s="560"/>
      <c r="B158" s="509"/>
      <c r="C158" s="604"/>
      <c r="D158" s="502"/>
      <c r="E158" s="89" t="s">
        <v>138</v>
      </c>
      <c r="F158" s="85" t="s">
        <v>387</v>
      </c>
      <c r="G158" s="90" t="s">
        <v>140</v>
      </c>
      <c r="H158" s="102"/>
      <c r="I158" s="102"/>
      <c r="J158" s="92" t="e">
        <f>IF(I158/H158*100&gt;100,100,I158/H158*100)</f>
        <v>#DIV/0!</v>
      </c>
      <c r="K158" s="513"/>
      <c r="L158" s="524"/>
      <c r="M158" s="541"/>
      <c r="N158" s="519"/>
    </row>
    <row r="159" spans="1:14" s="302" customFormat="1" ht="32.25" hidden="1" customHeight="1" thickBot="1" x14ac:dyDescent="0.3">
      <c r="A159" s="560"/>
      <c r="B159" s="510"/>
      <c r="C159" s="605"/>
      <c r="D159" s="503"/>
      <c r="E159" s="93" t="s">
        <v>144</v>
      </c>
      <c r="F159" s="81" t="s">
        <v>388</v>
      </c>
      <c r="G159" s="94" t="s">
        <v>266</v>
      </c>
      <c r="H159" s="95"/>
      <c r="I159" s="96"/>
      <c r="J159" s="97" t="e">
        <f>IF(I159/H159*100&gt;100,100,I159/H159*100)</f>
        <v>#DIV/0!</v>
      </c>
      <c r="K159" s="97" t="e">
        <f>J159</f>
        <v>#DIV/0!</v>
      </c>
      <c r="L159" s="525"/>
      <c r="M159" s="541"/>
      <c r="N159" s="519"/>
    </row>
    <row r="160" spans="1:14" s="302" customFormat="1" ht="63.75" hidden="1" customHeight="1" thickBot="1" x14ac:dyDescent="0.3">
      <c r="A160" s="560"/>
      <c r="B160" s="508" t="str">
        <f>'[3]Свод по услугам'!B160:B163</f>
        <v>802112О.99.0.ББ11АП76001</v>
      </c>
      <c r="C160" s="603" t="str">
        <f>'[3]Свод по услугам'!C160:C163</f>
        <v>Реализация основных общеобразовательных программ среднего общего образования (профильное обучение, не указано, не указано)</v>
      </c>
      <c r="D160" s="501" t="s">
        <v>137</v>
      </c>
      <c r="E160" s="84" t="s">
        <v>138</v>
      </c>
      <c r="F160" s="85" t="s">
        <v>385</v>
      </c>
      <c r="G160" s="86" t="s">
        <v>140</v>
      </c>
      <c r="H160" s="101"/>
      <c r="I160" s="88"/>
      <c r="J160" s="88" t="e">
        <f>IF(H160/I160*100&gt;100,100,H160/I160*100)</f>
        <v>#DIV/0!</v>
      </c>
      <c r="K160" s="511" t="e">
        <f>(J160+J161+J162)/3</f>
        <v>#DIV/0!</v>
      </c>
      <c r="L160" s="521" t="e">
        <f>(K160+K163)/2</f>
        <v>#DIV/0!</v>
      </c>
      <c r="M160" s="541"/>
      <c r="N160" s="519"/>
    </row>
    <row r="161" spans="1:14" s="302" customFormat="1" ht="63.75" hidden="1" customHeight="1" thickBot="1" x14ac:dyDescent="0.3">
      <c r="A161" s="560"/>
      <c r="B161" s="509"/>
      <c r="C161" s="604"/>
      <c r="D161" s="502"/>
      <c r="E161" s="89" t="s">
        <v>138</v>
      </c>
      <c r="F161" s="85" t="s">
        <v>386</v>
      </c>
      <c r="G161" s="90" t="s">
        <v>140</v>
      </c>
      <c r="H161" s="102"/>
      <c r="I161" s="92"/>
      <c r="J161" s="92" t="e">
        <f>IF(I161/H161*100&gt;100,100,I161/H161*100)</f>
        <v>#DIV/0!</v>
      </c>
      <c r="K161" s="512"/>
      <c r="L161" s="524"/>
      <c r="M161" s="541"/>
      <c r="N161" s="519"/>
    </row>
    <row r="162" spans="1:14" s="302" customFormat="1" ht="111" hidden="1" customHeight="1" x14ac:dyDescent="0.25">
      <c r="A162" s="560"/>
      <c r="B162" s="509"/>
      <c r="C162" s="604"/>
      <c r="D162" s="502"/>
      <c r="E162" s="89" t="s">
        <v>138</v>
      </c>
      <c r="F162" s="85" t="s">
        <v>387</v>
      </c>
      <c r="G162" s="90" t="s">
        <v>140</v>
      </c>
      <c r="H162" s="102"/>
      <c r="I162" s="102"/>
      <c r="J162" s="92" t="e">
        <f>IF(I162/H162*100&gt;100,100,I162/H162*100)</f>
        <v>#DIV/0!</v>
      </c>
      <c r="K162" s="513"/>
      <c r="L162" s="524"/>
      <c r="M162" s="541"/>
      <c r="N162" s="519"/>
    </row>
    <row r="163" spans="1:14" s="302" customFormat="1" ht="32.25" hidden="1" customHeight="1" thickBot="1" x14ac:dyDescent="0.3">
      <c r="A163" s="560"/>
      <c r="B163" s="510"/>
      <c r="C163" s="605"/>
      <c r="D163" s="503"/>
      <c r="E163" s="93" t="s">
        <v>144</v>
      </c>
      <c r="F163" s="81" t="s">
        <v>388</v>
      </c>
      <c r="G163" s="94" t="s">
        <v>266</v>
      </c>
      <c r="H163" s="95"/>
      <c r="I163" s="96"/>
      <c r="J163" s="97" t="e">
        <f>IF(I163/H163*100&gt;100,100,I163/H163*100)</f>
        <v>#DIV/0!</v>
      </c>
      <c r="K163" s="97" t="e">
        <f>J163</f>
        <v>#DIV/0!</v>
      </c>
      <c r="L163" s="525"/>
      <c r="M163" s="541"/>
      <c r="N163" s="519"/>
    </row>
    <row r="164" spans="1:14" s="302" customFormat="1" ht="63.75" hidden="1" customHeight="1" thickBot="1" x14ac:dyDescent="0.3">
      <c r="A164" s="560"/>
      <c r="B164" s="508" t="str">
        <f>'[3]Свод по услугам'!B164:B167</f>
        <v>802112О.99.0.ББ11АЭ08001</v>
      </c>
      <c r="C164" s="603" t="str">
        <f>'[3]Свод по услугам'!C164:C167</f>
        <v>Реализация основных общеобразовательных программ среднего общего образования (не указано, дети-инвалиды, не указано)</v>
      </c>
      <c r="D164" s="501" t="s">
        <v>137</v>
      </c>
      <c r="E164" s="84" t="s">
        <v>138</v>
      </c>
      <c r="F164" s="85" t="s">
        <v>385</v>
      </c>
      <c r="G164" s="86" t="s">
        <v>140</v>
      </c>
      <c r="H164" s="101"/>
      <c r="I164" s="88"/>
      <c r="J164" s="88" t="e">
        <f>IF(H164/I164*100&gt;100,100,H164/I164*100)</f>
        <v>#DIV/0!</v>
      </c>
      <c r="K164" s="511" t="e">
        <f>(J164+J165+J166)/3</f>
        <v>#DIV/0!</v>
      </c>
      <c r="L164" s="521" t="e">
        <f>(K164+K167)/2</f>
        <v>#DIV/0!</v>
      </c>
      <c r="M164" s="541"/>
      <c r="N164" s="519"/>
    </row>
    <row r="165" spans="1:14" s="302" customFormat="1" ht="63.75" hidden="1" customHeight="1" thickBot="1" x14ac:dyDescent="0.3">
      <c r="A165" s="560"/>
      <c r="B165" s="509"/>
      <c r="C165" s="604"/>
      <c r="D165" s="502"/>
      <c r="E165" s="89" t="s">
        <v>138</v>
      </c>
      <c r="F165" s="85" t="s">
        <v>386</v>
      </c>
      <c r="G165" s="90" t="s">
        <v>140</v>
      </c>
      <c r="H165" s="102"/>
      <c r="I165" s="92"/>
      <c r="J165" s="92" t="e">
        <f>IF(I165/H165*100&gt;100,100,I165/H165*100)</f>
        <v>#DIV/0!</v>
      </c>
      <c r="K165" s="512"/>
      <c r="L165" s="524"/>
      <c r="M165" s="541"/>
      <c r="N165" s="519"/>
    </row>
    <row r="166" spans="1:14" s="302" customFormat="1" ht="111" hidden="1" customHeight="1" x14ac:dyDescent="0.25">
      <c r="A166" s="560"/>
      <c r="B166" s="509"/>
      <c r="C166" s="604"/>
      <c r="D166" s="502"/>
      <c r="E166" s="89" t="s">
        <v>138</v>
      </c>
      <c r="F166" s="85" t="s">
        <v>387</v>
      </c>
      <c r="G166" s="90" t="s">
        <v>140</v>
      </c>
      <c r="H166" s="102"/>
      <c r="I166" s="102"/>
      <c r="J166" s="92" t="e">
        <f>IF(I166/H166*100&gt;100,100,I166/H166*100)</f>
        <v>#DIV/0!</v>
      </c>
      <c r="K166" s="513"/>
      <c r="L166" s="524"/>
      <c r="M166" s="541"/>
      <c r="N166" s="519"/>
    </row>
    <row r="167" spans="1:14" s="302" customFormat="1" ht="32.25" hidden="1" customHeight="1" thickBot="1" x14ac:dyDescent="0.3">
      <c r="A167" s="560"/>
      <c r="B167" s="510"/>
      <c r="C167" s="605"/>
      <c r="D167" s="503"/>
      <c r="E167" s="93" t="s">
        <v>144</v>
      </c>
      <c r="F167" s="81" t="s">
        <v>388</v>
      </c>
      <c r="G167" s="94" t="s">
        <v>266</v>
      </c>
      <c r="H167" s="95"/>
      <c r="I167" s="96"/>
      <c r="J167" s="97" t="e">
        <f>IF(I167/H167*100&gt;100,100,I167/H167*100)</f>
        <v>#DIV/0!</v>
      </c>
      <c r="K167" s="97" t="e">
        <f>J167</f>
        <v>#DIV/0!</v>
      </c>
      <c r="L167" s="525"/>
      <c r="M167" s="541"/>
      <c r="N167" s="519"/>
    </row>
    <row r="168" spans="1:14" s="302" customFormat="1" ht="63.75" customHeight="1" thickBot="1" x14ac:dyDescent="0.3">
      <c r="A168" s="560"/>
      <c r="B168" s="508" t="str">
        <f>'[3]Свод по услугам'!B168:B171</f>
        <v>802112О.99.0.ББ11АЭ33001</v>
      </c>
      <c r="C168" s="438" t="str">
        <f>'[3]Свод по услугам'!C168:C171</f>
        <v>Реализация основных общеобразовательных программ среднего общего образования (не указано, дети-инвалиды, на дому)</v>
      </c>
      <c r="D168" s="593" t="s">
        <v>137</v>
      </c>
      <c r="E168" s="84" t="s">
        <v>138</v>
      </c>
      <c r="F168" s="85" t="s">
        <v>385</v>
      </c>
      <c r="G168" s="86" t="s">
        <v>140</v>
      </c>
      <c r="H168" s="101">
        <v>100</v>
      </c>
      <c r="I168" s="88">
        <v>100</v>
      </c>
      <c r="J168" s="88">
        <f>IF(H168/I168*100&gt;100,100,H168/I168*100)</f>
        <v>100</v>
      </c>
      <c r="K168" s="511">
        <f>(J168+J169)/2</f>
        <v>100</v>
      </c>
      <c r="L168" s="521">
        <f>(K168+K171)/2</f>
        <v>100</v>
      </c>
      <c r="M168" s="541"/>
      <c r="N168" s="519"/>
    </row>
    <row r="169" spans="1:14" s="302" customFormat="1" ht="63.75" customHeight="1" thickBot="1" x14ac:dyDescent="0.3">
      <c r="A169" s="560"/>
      <c r="B169" s="509"/>
      <c r="C169" s="439"/>
      <c r="D169" s="594"/>
      <c r="E169" s="89" t="s">
        <v>138</v>
      </c>
      <c r="F169" s="85" t="s">
        <v>386</v>
      </c>
      <c r="G169" s="90" t="s">
        <v>140</v>
      </c>
      <c r="H169" s="102">
        <v>100</v>
      </c>
      <c r="I169" s="92">
        <v>100</v>
      </c>
      <c r="J169" s="92">
        <f>IF(I169/H169*100&gt;100,100,I169/H169*100)</f>
        <v>100</v>
      </c>
      <c r="K169" s="512"/>
      <c r="L169" s="524"/>
      <c r="M169" s="541"/>
      <c r="N169" s="519"/>
    </row>
    <row r="170" spans="1:14" s="302" customFormat="1" ht="111" customHeight="1" x14ac:dyDescent="0.25">
      <c r="A170" s="560"/>
      <c r="B170" s="509"/>
      <c r="C170" s="439"/>
      <c r="D170" s="594"/>
      <c r="E170" s="89" t="s">
        <v>138</v>
      </c>
      <c r="F170" s="85" t="s">
        <v>387</v>
      </c>
      <c r="G170" s="90" t="s">
        <v>140</v>
      </c>
      <c r="H170" s="102"/>
      <c r="I170" s="102"/>
      <c r="J170" s="92"/>
      <c r="K170" s="513"/>
      <c r="L170" s="524"/>
      <c r="M170" s="541"/>
      <c r="N170" s="519"/>
    </row>
    <row r="171" spans="1:14" s="302" customFormat="1" ht="32.25" customHeight="1" thickBot="1" x14ac:dyDescent="0.3">
      <c r="A171" s="560"/>
      <c r="B171" s="510"/>
      <c r="C171" s="440"/>
      <c r="D171" s="595"/>
      <c r="E171" s="93" t="s">
        <v>144</v>
      </c>
      <c r="F171" s="81" t="s">
        <v>388</v>
      </c>
      <c r="G171" s="94" t="s">
        <v>266</v>
      </c>
      <c r="H171" s="96">
        <v>0.44444444444444442</v>
      </c>
      <c r="I171" s="96">
        <v>0.44444444444444442</v>
      </c>
      <c r="J171" s="97">
        <f>IF(I171/H171*100&gt;100,100,I171/H171*100)</f>
        <v>100</v>
      </c>
      <c r="K171" s="97">
        <f>J171</f>
        <v>100</v>
      </c>
      <c r="L171" s="525"/>
      <c r="M171" s="541"/>
      <c r="N171" s="519"/>
    </row>
    <row r="172" spans="1:14" s="302" customFormat="1" ht="63.75" hidden="1" customHeight="1" thickBot="1" x14ac:dyDescent="0.3">
      <c r="A172" s="560"/>
      <c r="B172" s="508">
        <f>'[3]Свод по услугам'!B172:B175</f>
        <v>0</v>
      </c>
      <c r="C172" s="603" t="str">
        <f>'[3]Свод по услугам'!C172:C175</f>
        <v xml:space="preserve">Реализация основных общеобразовательных программ среднего общего образования </v>
      </c>
      <c r="D172" s="501" t="s">
        <v>137</v>
      </c>
      <c r="E172" s="84" t="s">
        <v>138</v>
      </c>
      <c r="F172" s="85" t="s">
        <v>385</v>
      </c>
      <c r="G172" s="86" t="s">
        <v>140</v>
      </c>
      <c r="H172" s="101"/>
      <c r="I172" s="88"/>
      <c r="J172" s="88" t="e">
        <f>IF(H172/I172*100&gt;100,100,H172/I172*100)</f>
        <v>#DIV/0!</v>
      </c>
      <c r="K172" s="511" t="e">
        <f>(J172+J173+J174)/3</f>
        <v>#DIV/0!</v>
      </c>
      <c r="L172" s="521" t="e">
        <f>(K172+K175)/2</f>
        <v>#DIV/0!</v>
      </c>
      <c r="M172" s="541"/>
      <c r="N172" s="519"/>
    </row>
    <row r="173" spans="1:14" s="302" customFormat="1" ht="63.75" hidden="1" customHeight="1" thickBot="1" x14ac:dyDescent="0.3">
      <c r="A173" s="560"/>
      <c r="B173" s="509"/>
      <c r="C173" s="604"/>
      <c r="D173" s="502"/>
      <c r="E173" s="89" t="s">
        <v>138</v>
      </c>
      <c r="F173" s="85" t="s">
        <v>386</v>
      </c>
      <c r="G173" s="90" t="s">
        <v>140</v>
      </c>
      <c r="H173" s="102"/>
      <c r="I173" s="92"/>
      <c r="J173" s="92" t="e">
        <f t="shared" ref="J173:J179" si="7">IF(I173/H173*100&gt;100,100,I173/H173*100)</f>
        <v>#DIV/0!</v>
      </c>
      <c r="K173" s="512"/>
      <c r="L173" s="524"/>
      <c r="M173" s="541"/>
      <c r="N173" s="519"/>
    </row>
    <row r="174" spans="1:14" s="302" customFormat="1" ht="111" hidden="1" customHeight="1" x14ac:dyDescent="0.25">
      <c r="A174" s="560"/>
      <c r="B174" s="509"/>
      <c r="C174" s="604"/>
      <c r="D174" s="502"/>
      <c r="E174" s="89" t="s">
        <v>138</v>
      </c>
      <c r="F174" s="85" t="s">
        <v>387</v>
      </c>
      <c r="G174" s="90" t="s">
        <v>140</v>
      </c>
      <c r="H174" s="102"/>
      <c r="I174" s="102"/>
      <c r="J174" s="92" t="e">
        <f t="shared" si="7"/>
        <v>#DIV/0!</v>
      </c>
      <c r="K174" s="513"/>
      <c r="L174" s="524"/>
      <c r="M174" s="541"/>
      <c r="N174" s="519"/>
    </row>
    <row r="175" spans="1:14" s="302" customFormat="1" ht="32.25" hidden="1" customHeight="1" thickBot="1" x14ac:dyDescent="0.3">
      <c r="A175" s="560"/>
      <c r="B175" s="510"/>
      <c r="C175" s="605"/>
      <c r="D175" s="503"/>
      <c r="E175" s="93" t="s">
        <v>144</v>
      </c>
      <c r="F175" s="81" t="s">
        <v>388</v>
      </c>
      <c r="G175" s="94" t="s">
        <v>266</v>
      </c>
      <c r="H175" s="95"/>
      <c r="I175" s="96"/>
      <c r="J175" s="97" t="e">
        <f t="shared" si="7"/>
        <v>#DIV/0!</v>
      </c>
      <c r="K175" s="97" t="e">
        <f>J175</f>
        <v>#DIV/0!</v>
      </c>
      <c r="L175" s="525"/>
      <c r="M175" s="541"/>
      <c r="N175" s="519"/>
    </row>
    <row r="176" spans="1:14" ht="63.75" customHeight="1" thickBot="1" x14ac:dyDescent="0.3">
      <c r="A176" s="559"/>
      <c r="B176" s="508" t="str">
        <f>'[3]Свод по услугам'!B176:B179</f>
        <v>802112О.99.0.ББ11АЮ58001</v>
      </c>
      <c r="C176" s="438" t="str">
        <f>'[3]Свод по услугам'!C176:C179</f>
        <v>Реализация основных общеобразовательных программ среднего общего образования (не указано, не указано, не указано)</v>
      </c>
      <c r="D176" s="529" t="s">
        <v>137</v>
      </c>
      <c r="E176" s="71" t="s">
        <v>138</v>
      </c>
      <c r="F176" s="71" t="s">
        <v>385</v>
      </c>
      <c r="G176" s="72" t="s">
        <v>140</v>
      </c>
      <c r="H176" s="350">
        <v>100</v>
      </c>
      <c r="I176" s="293">
        <v>100</v>
      </c>
      <c r="J176" s="128">
        <f t="shared" si="7"/>
        <v>100</v>
      </c>
      <c r="K176" s="504">
        <f>(J176+J177+J178)/3</f>
        <v>100</v>
      </c>
      <c r="L176" s="515">
        <f>(K176+K179)/2</f>
        <v>100</v>
      </c>
      <c r="M176" s="540"/>
      <c r="N176" s="519"/>
    </row>
    <row r="177" spans="1:14" ht="63.75" thickBot="1" x14ac:dyDescent="0.3">
      <c r="A177" s="559"/>
      <c r="B177" s="509"/>
      <c r="C177" s="439"/>
      <c r="D177" s="530"/>
      <c r="E177" s="76" t="s">
        <v>138</v>
      </c>
      <c r="F177" s="71" t="s">
        <v>386</v>
      </c>
      <c r="G177" s="77" t="s">
        <v>140</v>
      </c>
      <c r="H177" s="352">
        <v>94.4</v>
      </c>
      <c r="I177" s="128">
        <v>94.4</v>
      </c>
      <c r="J177" s="128">
        <f t="shared" si="7"/>
        <v>100</v>
      </c>
      <c r="K177" s="505"/>
      <c r="L177" s="516"/>
      <c r="M177" s="540"/>
      <c r="N177" s="519"/>
    </row>
    <row r="178" spans="1:14" ht="63" x14ac:dyDescent="0.25">
      <c r="A178" s="559"/>
      <c r="B178" s="509"/>
      <c r="C178" s="439"/>
      <c r="D178" s="530"/>
      <c r="E178" s="76" t="s">
        <v>138</v>
      </c>
      <c r="F178" s="71" t="s">
        <v>391</v>
      </c>
      <c r="G178" s="77" t="s">
        <v>140</v>
      </c>
      <c r="H178" s="352">
        <v>100</v>
      </c>
      <c r="I178" s="352">
        <v>100</v>
      </c>
      <c r="J178" s="128">
        <f t="shared" si="7"/>
        <v>100</v>
      </c>
      <c r="K178" s="506"/>
      <c r="L178" s="516"/>
      <c r="M178" s="540"/>
      <c r="N178" s="519"/>
    </row>
    <row r="179" spans="1:14" ht="32.25" thickBot="1" x14ac:dyDescent="0.3">
      <c r="A179" s="559"/>
      <c r="B179" s="510"/>
      <c r="C179" s="440"/>
      <c r="D179" s="531"/>
      <c r="E179" s="80" t="s">
        <v>144</v>
      </c>
      <c r="F179" s="81" t="s">
        <v>388</v>
      </c>
      <c r="G179" s="82" t="s">
        <v>266</v>
      </c>
      <c r="H179" s="355">
        <v>55</v>
      </c>
      <c r="I179" s="355">
        <v>55.89</v>
      </c>
      <c r="J179" s="128">
        <f t="shared" si="7"/>
        <v>100</v>
      </c>
      <c r="K179" s="284">
        <f>J179</f>
        <v>100</v>
      </c>
      <c r="L179" s="517"/>
      <c r="M179" s="540"/>
      <c r="N179" s="519"/>
    </row>
    <row r="180" spans="1:14" s="302" customFormat="1" ht="63.75" hidden="1" customHeight="1" thickBot="1" x14ac:dyDescent="0.3">
      <c r="A180" s="560"/>
      <c r="B180" s="508" t="str">
        <f>'[3]Свод по услугам'!B180:B183</f>
        <v>802112О.99.0.ББ11АЮ83001</v>
      </c>
      <c r="C180" s="603" t="str">
        <f>'[3]Свод по услугам'!C180:C183</f>
        <v>Реализация основных общеобразовательных программ среднего общего образования (не указано, не указано, на дому)</v>
      </c>
      <c r="D180" s="501" t="s">
        <v>137</v>
      </c>
      <c r="E180" s="84" t="s">
        <v>138</v>
      </c>
      <c r="F180" s="85" t="s">
        <v>385</v>
      </c>
      <c r="G180" s="86" t="s">
        <v>140</v>
      </c>
      <c r="H180" s="101"/>
      <c r="I180" s="88"/>
      <c r="J180" s="88" t="e">
        <f>IF(H180/I180*100&gt;100,100,H180/I180*100)</f>
        <v>#DIV/0!</v>
      </c>
      <c r="K180" s="511" t="e">
        <f>(J180+J181+J182)/3</f>
        <v>#DIV/0!</v>
      </c>
      <c r="L180" s="521" t="e">
        <f>(K180+K183)/2</f>
        <v>#DIV/0!</v>
      </c>
      <c r="M180" s="541"/>
      <c r="N180" s="519"/>
    </row>
    <row r="181" spans="1:14" s="302" customFormat="1" ht="63.75" hidden="1" customHeight="1" thickBot="1" x14ac:dyDescent="0.3">
      <c r="A181" s="560"/>
      <c r="B181" s="509"/>
      <c r="C181" s="604"/>
      <c r="D181" s="502"/>
      <c r="E181" s="89" t="s">
        <v>138</v>
      </c>
      <c r="F181" s="85" t="s">
        <v>386</v>
      </c>
      <c r="G181" s="90" t="s">
        <v>140</v>
      </c>
      <c r="H181" s="102"/>
      <c r="I181" s="92"/>
      <c r="J181" s="92" t="e">
        <f>IF(I181/H181*100&gt;100,100,I181/H181*100)</f>
        <v>#DIV/0!</v>
      </c>
      <c r="K181" s="512"/>
      <c r="L181" s="524"/>
      <c r="M181" s="541"/>
      <c r="N181" s="519"/>
    </row>
    <row r="182" spans="1:14" s="302" customFormat="1" ht="111" hidden="1" customHeight="1" x14ac:dyDescent="0.25">
      <c r="A182" s="560"/>
      <c r="B182" s="509"/>
      <c r="C182" s="604"/>
      <c r="D182" s="502"/>
      <c r="E182" s="89" t="s">
        <v>138</v>
      </c>
      <c r="F182" s="85" t="s">
        <v>387</v>
      </c>
      <c r="G182" s="90" t="s">
        <v>140</v>
      </c>
      <c r="H182" s="102"/>
      <c r="I182" s="102"/>
      <c r="J182" s="92" t="e">
        <f>IF(I182/H182*100&gt;100,100,I182/H182*100)</f>
        <v>#DIV/0!</v>
      </c>
      <c r="K182" s="513"/>
      <c r="L182" s="524"/>
      <c r="M182" s="541"/>
      <c r="N182" s="519"/>
    </row>
    <row r="183" spans="1:14" s="302" customFormat="1" ht="32.25" hidden="1" customHeight="1" thickBot="1" x14ac:dyDescent="0.3">
      <c r="A183" s="560"/>
      <c r="B183" s="510"/>
      <c r="C183" s="605"/>
      <c r="D183" s="503"/>
      <c r="E183" s="93" t="s">
        <v>144</v>
      </c>
      <c r="F183" s="81" t="s">
        <v>388</v>
      </c>
      <c r="G183" s="94" t="s">
        <v>266</v>
      </c>
      <c r="H183" s="95"/>
      <c r="I183" s="96"/>
      <c r="J183" s="97" t="e">
        <f>IF(I183/H183*100&gt;100,100,I183/H183*100)</f>
        <v>#DIV/0!</v>
      </c>
      <c r="K183" s="97" t="e">
        <f>J183</f>
        <v>#DIV/0!</v>
      </c>
      <c r="L183" s="525"/>
      <c r="M183" s="541"/>
      <c r="N183" s="519"/>
    </row>
    <row r="184" spans="1:14" s="302" customFormat="1" ht="63.75" hidden="1" customHeight="1" thickBot="1" x14ac:dyDescent="0.3">
      <c r="A184" s="560"/>
      <c r="B184" s="508" t="str">
        <f>'[3]Свод по услугам'!B184:B187</f>
        <v>802112О.99.0.ББ11АЯ08001</v>
      </c>
      <c r="C184" s="603" t="str">
        <f>'[3]Свод по услугам'!C184:C187</f>
        <v>Реализация основных общеобразовательных программ среднего общего образования (не указано, не указано, в медицинских учреждениях)</v>
      </c>
      <c r="D184" s="501" t="s">
        <v>137</v>
      </c>
      <c r="E184" s="84" t="s">
        <v>138</v>
      </c>
      <c r="F184" s="85" t="s">
        <v>385</v>
      </c>
      <c r="G184" s="86" t="s">
        <v>140</v>
      </c>
      <c r="H184" s="101"/>
      <c r="I184" s="88"/>
      <c r="J184" s="88" t="e">
        <f>IF(H184/I184*100&gt;100,100,H184/I184*100)</f>
        <v>#DIV/0!</v>
      </c>
      <c r="K184" s="511" t="e">
        <f>(J184+J185+J186)/3</f>
        <v>#DIV/0!</v>
      </c>
      <c r="L184" s="521" t="e">
        <f>(K184+K187)/2</f>
        <v>#DIV/0!</v>
      </c>
      <c r="M184" s="541"/>
      <c r="N184" s="519"/>
    </row>
    <row r="185" spans="1:14" s="302" customFormat="1" ht="63.75" hidden="1" customHeight="1" thickBot="1" x14ac:dyDescent="0.3">
      <c r="A185" s="560"/>
      <c r="B185" s="509"/>
      <c r="C185" s="604"/>
      <c r="D185" s="502"/>
      <c r="E185" s="89" t="s">
        <v>138</v>
      </c>
      <c r="F185" s="85" t="s">
        <v>386</v>
      </c>
      <c r="G185" s="90" t="s">
        <v>140</v>
      </c>
      <c r="H185" s="102"/>
      <c r="I185" s="92"/>
      <c r="J185" s="92" t="e">
        <f t="shared" ref="J185:J227" si="8">IF(I185/H185*100&gt;100,100,I185/H185*100)</f>
        <v>#DIV/0!</v>
      </c>
      <c r="K185" s="512"/>
      <c r="L185" s="524"/>
      <c r="M185" s="541"/>
      <c r="N185" s="519"/>
    </row>
    <row r="186" spans="1:14" s="302" customFormat="1" ht="111" hidden="1" customHeight="1" x14ac:dyDescent="0.25">
      <c r="A186" s="560"/>
      <c r="B186" s="509"/>
      <c r="C186" s="604"/>
      <c r="D186" s="502"/>
      <c r="E186" s="89" t="s">
        <v>138</v>
      </c>
      <c r="F186" s="85" t="s">
        <v>387</v>
      </c>
      <c r="G186" s="90" t="s">
        <v>140</v>
      </c>
      <c r="H186" s="102"/>
      <c r="I186" s="102"/>
      <c r="J186" s="92" t="e">
        <f t="shared" si="8"/>
        <v>#DIV/0!</v>
      </c>
      <c r="K186" s="513"/>
      <c r="L186" s="524"/>
      <c r="M186" s="541"/>
      <c r="N186" s="519"/>
    </row>
    <row r="187" spans="1:14" s="302" customFormat="1" ht="32.25" hidden="1" customHeight="1" thickBot="1" x14ac:dyDescent="0.3">
      <c r="A187" s="560"/>
      <c r="B187" s="510"/>
      <c r="C187" s="605"/>
      <c r="D187" s="503"/>
      <c r="E187" s="93" t="s">
        <v>144</v>
      </c>
      <c r="F187" s="81" t="s">
        <v>388</v>
      </c>
      <c r="G187" s="94" t="s">
        <v>266</v>
      </c>
      <c r="H187" s="95"/>
      <c r="I187" s="96"/>
      <c r="J187" s="97" t="e">
        <f t="shared" si="8"/>
        <v>#DIV/0!</v>
      </c>
      <c r="K187" s="97" t="e">
        <f>J187</f>
        <v>#DIV/0!</v>
      </c>
      <c r="L187" s="525"/>
      <c r="M187" s="541"/>
      <c r="N187" s="519"/>
    </row>
    <row r="188" spans="1:14" ht="63.75" hidden="1" customHeight="1" thickBot="1" x14ac:dyDescent="0.3">
      <c r="A188" s="559"/>
      <c r="B188" s="508">
        <f>'[3]Свод по услугам'!B188:B191</f>
        <v>0</v>
      </c>
      <c r="C188" s="603" t="str">
        <f>'[3]Свод по услугам'!C188:C191</f>
        <v xml:space="preserve">Реализация основных общеобразовательных программ среднего общего образования </v>
      </c>
      <c r="D188" s="501" t="s">
        <v>137</v>
      </c>
      <c r="E188" s="71" t="s">
        <v>138</v>
      </c>
      <c r="F188" s="71" t="s">
        <v>385</v>
      </c>
      <c r="G188" s="72" t="s">
        <v>140</v>
      </c>
      <c r="H188" s="73"/>
      <c r="I188" s="104"/>
      <c r="J188" s="75" t="e">
        <f t="shared" si="8"/>
        <v>#DIV/0!</v>
      </c>
      <c r="K188" s="543" t="e">
        <f>(J188+J189+J190)/3</f>
        <v>#DIV/0!</v>
      </c>
      <c r="L188" s="526" t="e">
        <f>(K188+K191)/2</f>
        <v>#DIV/0!</v>
      </c>
      <c r="M188" s="540"/>
      <c r="N188" s="519"/>
    </row>
    <row r="189" spans="1:14" ht="63.75" hidden="1" customHeight="1" thickBot="1" x14ac:dyDescent="0.3">
      <c r="A189" s="559"/>
      <c r="B189" s="509"/>
      <c r="C189" s="604"/>
      <c r="D189" s="502"/>
      <c r="E189" s="76" t="s">
        <v>138</v>
      </c>
      <c r="F189" s="71" t="s">
        <v>386</v>
      </c>
      <c r="G189" s="77" t="s">
        <v>140</v>
      </c>
      <c r="H189" s="78"/>
      <c r="I189" s="75"/>
      <c r="J189" s="75" t="e">
        <f t="shared" si="8"/>
        <v>#DIV/0!</v>
      </c>
      <c r="K189" s="544"/>
      <c r="L189" s="527"/>
      <c r="M189" s="540"/>
      <c r="N189" s="519"/>
    </row>
    <row r="190" spans="1:14" ht="63.75" hidden="1" customHeight="1" x14ac:dyDescent="0.25">
      <c r="A190" s="559"/>
      <c r="B190" s="509"/>
      <c r="C190" s="604"/>
      <c r="D190" s="502"/>
      <c r="E190" s="76" t="s">
        <v>138</v>
      </c>
      <c r="F190" s="71" t="s">
        <v>391</v>
      </c>
      <c r="G190" s="77" t="s">
        <v>140</v>
      </c>
      <c r="H190" s="78"/>
      <c r="I190" s="78"/>
      <c r="J190" s="75" t="e">
        <f t="shared" si="8"/>
        <v>#DIV/0!</v>
      </c>
      <c r="K190" s="545"/>
      <c r="L190" s="527"/>
      <c r="M190" s="540"/>
      <c r="N190" s="519"/>
    </row>
    <row r="191" spans="1:14" ht="32.25" hidden="1" customHeight="1" thickBot="1" x14ac:dyDescent="0.3">
      <c r="A191" s="559"/>
      <c r="B191" s="510"/>
      <c r="C191" s="605"/>
      <c r="D191" s="503"/>
      <c r="E191" s="80" t="s">
        <v>144</v>
      </c>
      <c r="F191" s="81" t="s">
        <v>388</v>
      </c>
      <c r="G191" s="82" t="s">
        <v>266</v>
      </c>
      <c r="H191" s="105"/>
      <c r="I191" s="106"/>
      <c r="J191" s="75" t="e">
        <f t="shared" si="8"/>
        <v>#DIV/0!</v>
      </c>
      <c r="K191" s="83" t="e">
        <f>J191</f>
        <v>#DIV/0!</v>
      </c>
      <c r="L191" s="528"/>
      <c r="M191" s="540"/>
      <c r="N191" s="519"/>
    </row>
    <row r="192" spans="1:14" ht="79.5" hidden="1" customHeight="1" thickBot="1" x14ac:dyDescent="0.3">
      <c r="A192" s="559"/>
      <c r="B192" s="508">
        <f>'[3]Свод по услугам'!B192:B195</f>
        <v>0</v>
      </c>
      <c r="C192" s="603" t="str">
        <f>'[3]Свод по услугам'!C192:C195</f>
        <v xml:space="preserve">Реализация дополнительных общеобразовательных общеразвивающих </v>
      </c>
      <c r="D192" s="501" t="s">
        <v>137</v>
      </c>
      <c r="E192" s="107" t="s">
        <v>138</v>
      </c>
      <c r="F192" s="107" t="s">
        <v>392</v>
      </c>
      <c r="G192" s="108" t="s">
        <v>140</v>
      </c>
      <c r="H192" s="73"/>
      <c r="I192" s="73"/>
      <c r="J192" s="75" t="e">
        <f t="shared" si="8"/>
        <v>#DIV/0!</v>
      </c>
      <c r="K192" s="549" t="e">
        <f>(J192+J193+J194)/3</f>
        <v>#DIV/0!</v>
      </c>
      <c r="L192" s="572" t="e">
        <f>(K192+K195)/2</f>
        <v>#DIV/0!</v>
      </c>
      <c r="M192" s="313"/>
      <c r="N192" s="519"/>
    </row>
    <row r="193" spans="1:14" ht="79.5" hidden="1" customHeight="1" thickBot="1" x14ac:dyDescent="0.3">
      <c r="A193" s="559"/>
      <c r="B193" s="509"/>
      <c r="C193" s="604"/>
      <c r="D193" s="502"/>
      <c r="E193" s="110" t="s">
        <v>138</v>
      </c>
      <c r="F193" s="107" t="s">
        <v>393</v>
      </c>
      <c r="G193" s="111" t="s">
        <v>140</v>
      </c>
      <c r="H193" s="73"/>
      <c r="I193" s="73"/>
      <c r="J193" s="75" t="e">
        <f t="shared" si="8"/>
        <v>#DIV/0!</v>
      </c>
      <c r="K193" s="550"/>
      <c r="L193" s="573"/>
      <c r="M193" s="313"/>
      <c r="N193" s="519"/>
    </row>
    <row r="194" spans="1:14" ht="63.75" hidden="1" customHeight="1" thickBot="1" x14ac:dyDescent="0.3">
      <c r="A194" s="559"/>
      <c r="B194" s="509"/>
      <c r="C194" s="604"/>
      <c r="D194" s="502"/>
      <c r="E194" s="110" t="s">
        <v>138</v>
      </c>
      <c r="F194" s="107" t="s">
        <v>211</v>
      </c>
      <c r="G194" s="111" t="s">
        <v>140</v>
      </c>
      <c r="H194" s="73"/>
      <c r="I194" s="73"/>
      <c r="J194" s="75" t="e">
        <f t="shared" si="8"/>
        <v>#DIV/0!</v>
      </c>
      <c r="K194" s="551"/>
      <c r="L194" s="573"/>
      <c r="M194" s="313"/>
      <c r="N194" s="519"/>
    </row>
    <row r="195" spans="1:14" ht="32.25" hidden="1" customHeight="1" thickBot="1" x14ac:dyDescent="0.3">
      <c r="A195" s="559"/>
      <c r="B195" s="510"/>
      <c r="C195" s="605"/>
      <c r="D195" s="503"/>
      <c r="E195" s="113" t="s">
        <v>144</v>
      </c>
      <c r="F195" s="114" t="s">
        <v>394</v>
      </c>
      <c r="G195" s="115" t="s">
        <v>310</v>
      </c>
      <c r="H195" s="129"/>
      <c r="I195" s="129"/>
      <c r="J195" s="75" t="e">
        <f t="shared" si="8"/>
        <v>#DIV/0!</v>
      </c>
      <c r="K195" s="116" t="e">
        <f>J195</f>
        <v>#DIV/0!</v>
      </c>
      <c r="L195" s="574"/>
      <c r="M195" s="313"/>
      <c r="N195" s="519"/>
    </row>
    <row r="196" spans="1:14" s="308" customFormat="1" ht="79.5" customHeight="1" thickBot="1" x14ac:dyDescent="0.3">
      <c r="A196" s="560"/>
      <c r="B196" s="508" t="str">
        <f>'[3]Свод по услугам'!B196:B199</f>
        <v>804200О.99.0.ББ52АЕ52000</v>
      </c>
      <c r="C196" s="438" t="str">
        <f>'[3]Свод по услугам'!C196:C199</f>
        <v>Реализация дополнительных общеобразовательных общеразвивающих (физкультурно-спортивной)</v>
      </c>
      <c r="D196" s="529" t="s">
        <v>137</v>
      </c>
      <c r="E196" s="118" t="s">
        <v>138</v>
      </c>
      <c r="F196" s="119" t="s">
        <v>392</v>
      </c>
      <c r="G196" s="120" t="s">
        <v>140</v>
      </c>
      <c r="H196" s="356">
        <v>27.7</v>
      </c>
      <c r="I196" s="356">
        <v>27.1</v>
      </c>
      <c r="J196" s="128">
        <f t="shared" si="8"/>
        <v>97.833935018050539</v>
      </c>
      <c r="K196" s="552">
        <f>(J196+J197+J198)/3</f>
        <v>99.27797833935017</v>
      </c>
      <c r="L196" s="546">
        <f>(K196+K199)/2</f>
        <v>99.638989169675085</v>
      </c>
      <c r="M196" s="314"/>
      <c r="N196" s="519"/>
    </row>
    <row r="197" spans="1:14" s="308" customFormat="1" ht="79.5" customHeight="1" thickBot="1" x14ac:dyDescent="0.3">
      <c r="A197" s="560"/>
      <c r="B197" s="509"/>
      <c r="C197" s="439"/>
      <c r="D197" s="530"/>
      <c r="E197" s="122" t="s">
        <v>138</v>
      </c>
      <c r="F197" s="119" t="s">
        <v>393</v>
      </c>
      <c r="G197" s="123" t="s">
        <v>140</v>
      </c>
      <c r="H197" s="356">
        <v>53.6</v>
      </c>
      <c r="I197" s="356">
        <v>53.6</v>
      </c>
      <c r="J197" s="128">
        <f t="shared" si="8"/>
        <v>100</v>
      </c>
      <c r="K197" s="568"/>
      <c r="L197" s="570"/>
      <c r="M197" s="314"/>
      <c r="N197" s="519"/>
    </row>
    <row r="198" spans="1:14" s="308" customFormat="1" ht="63.75" customHeight="1" thickBot="1" x14ac:dyDescent="0.3">
      <c r="A198" s="560"/>
      <c r="B198" s="509"/>
      <c r="C198" s="439"/>
      <c r="D198" s="530"/>
      <c r="E198" s="122" t="s">
        <v>138</v>
      </c>
      <c r="F198" s="119" t="s">
        <v>211</v>
      </c>
      <c r="G198" s="123" t="s">
        <v>140</v>
      </c>
      <c r="H198" s="356">
        <v>100</v>
      </c>
      <c r="I198" s="356">
        <v>100</v>
      </c>
      <c r="J198" s="128">
        <f t="shared" si="8"/>
        <v>100</v>
      </c>
      <c r="K198" s="569"/>
      <c r="L198" s="570"/>
      <c r="M198" s="314"/>
      <c r="N198" s="519"/>
    </row>
    <row r="199" spans="1:14" s="308" customFormat="1" ht="32.25" customHeight="1" thickBot="1" x14ac:dyDescent="0.3">
      <c r="A199" s="560"/>
      <c r="B199" s="510"/>
      <c r="C199" s="440"/>
      <c r="D199" s="531"/>
      <c r="E199" s="124" t="s">
        <v>144</v>
      </c>
      <c r="F199" s="114" t="s">
        <v>394</v>
      </c>
      <c r="G199" s="125" t="s">
        <v>310</v>
      </c>
      <c r="H199" s="356">
        <v>20629.32</v>
      </c>
      <c r="I199" s="356">
        <v>20630</v>
      </c>
      <c r="J199" s="128">
        <f t="shared" si="8"/>
        <v>100</v>
      </c>
      <c r="K199" s="126">
        <f>J199</f>
        <v>100</v>
      </c>
      <c r="L199" s="571"/>
      <c r="M199" s="314"/>
      <c r="N199" s="519"/>
    </row>
    <row r="200" spans="1:14" s="302" customFormat="1" ht="79.5" customHeight="1" thickBot="1" x14ac:dyDescent="0.3">
      <c r="A200" s="560"/>
      <c r="B200" s="508" t="str">
        <f>'[3]Свод по услугам'!B200:B203</f>
        <v>804200О.99.0.ББ52АЖ00000</v>
      </c>
      <c r="C200" s="438" t="str">
        <f>'[3]Свод по услугам'!C200:C203</f>
        <v>Реализация дополнительных общеобразовательных общеразвивающих (туристко-краеведческой)</v>
      </c>
      <c r="D200" s="529" t="s">
        <v>137</v>
      </c>
      <c r="E200" s="118" t="s">
        <v>138</v>
      </c>
      <c r="F200" s="119" t="s">
        <v>392</v>
      </c>
      <c r="G200" s="120" t="s">
        <v>140</v>
      </c>
      <c r="H200" s="87">
        <v>2.4</v>
      </c>
      <c r="I200" s="87">
        <v>2.4</v>
      </c>
      <c r="J200" s="128">
        <f t="shared" si="8"/>
        <v>100</v>
      </c>
      <c r="K200" s="562">
        <f>(J200+J201+J202)/3</f>
        <v>100</v>
      </c>
      <c r="L200" s="546">
        <f>(K200+K203)/2</f>
        <v>100</v>
      </c>
      <c r="M200" s="314"/>
      <c r="N200" s="519"/>
    </row>
    <row r="201" spans="1:14" s="302" customFormat="1" ht="79.5" customHeight="1" thickBot="1" x14ac:dyDescent="0.3">
      <c r="A201" s="560"/>
      <c r="B201" s="509"/>
      <c r="C201" s="439"/>
      <c r="D201" s="594"/>
      <c r="E201" s="122" t="s">
        <v>138</v>
      </c>
      <c r="F201" s="119" t="s">
        <v>393</v>
      </c>
      <c r="G201" s="123" t="s">
        <v>140</v>
      </c>
      <c r="H201" s="87">
        <v>20</v>
      </c>
      <c r="I201" s="87">
        <v>20</v>
      </c>
      <c r="J201" s="128">
        <f t="shared" si="8"/>
        <v>100</v>
      </c>
      <c r="K201" s="563"/>
      <c r="L201" s="547"/>
      <c r="M201" s="314"/>
      <c r="N201" s="519"/>
    </row>
    <row r="202" spans="1:14" s="302" customFormat="1" ht="63.75" customHeight="1" thickBot="1" x14ac:dyDescent="0.3">
      <c r="A202" s="560"/>
      <c r="B202" s="509"/>
      <c r="C202" s="439"/>
      <c r="D202" s="594"/>
      <c r="E202" s="122" t="s">
        <v>138</v>
      </c>
      <c r="F202" s="119" t="s">
        <v>211</v>
      </c>
      <c r="G202" s="123" t="s">
        <v>140</v>
      </c>
      <c r="H202" s="87">
        <v>100</v>
      </c>
      <c r="I202" s="87">
        <v>100</v>
      </c>
      <c r="J202" s="128">
        <f t="shared" si="8"/>
        <v>100</v>
      </c>
      <c r="K202" s="564"/>
      <c r="L202" s="547"/>
      <c r="M202" s="314"/>
      <c r="N202" s="519"/>
    </row>
    <row r="203" spans="1:14" s="302" customFormat="1" ht="32.25" customHeight="1" thickBot="1" x14ac:dyDescent="0.3">
      <c r="A203" s="560"/>
      <c r="B203" s="510"/>
      <c r="C203" s="440"/>
      <c r="D203" s="595"/>
      <c r="E203" s="124" t="s">
        <v>144</v>
      </c>
      <c r="F203" s="114" t="s">
        <v>394</v>
      </c>
      <c r="G203" s="125" t="s">
        <v>310</v>
      </c>
      <c r="H203" s="130">
        <v>2966</v>
      </c>
      <c r="I203" s="130">
        <v>2966</v>
      </c>
      <c r="J203" s="128">
        <f t="shared" si="8"/>
        <v>100</v>
      </c>
      <c r="K203" s="126">
        <f>J203</f>
        <v>100</v>
      </c>
      <c r="L203" s="548"/>
      <c r="M203" s="314"/>
      <c r="N203" s="519"/>
    </row>
    <row r="204" spans="1:14" ht="79.5" customHeight="1" thickBot="1" x14ac:dyDescent="0.3">
      <c r="A204" s="559"/>
      <c r="B204" s="508" t="str">
        <f>'[3]Свод по услугам'!B204:B207</f>
        <v>804200О.99.0.ББ52АЕ28000</v>
      </c>
      <c r="C204" s="438" t="str">
        <f>'[3]Свод по услугам'!C204:C207</f>
        <v>Реализация дополнительных общеобразовательных общеразвивающих (естественнонаучной)</v>
      </c>
      <c r="D204" s="593" t="s">
        <v>137</v>
      </c>
      <c r="E204" s="107" t="s">
        <v>138</v>
      </c>
      <c r="F204" s="107" t="s">
        <v>392</v>
      </c>
      <c r="G204" s="108" t="s">
        <v>140</v>
      </c>
      <c r="H204" s="280">
        <v>5</v>
      </c>
      <c r="I204" s="280">
        <v>4.9000000000000004</v>
      </c>
      <c r="J204" s="128">
        <f t="shared" si="8"/>
        <v>98.000000000000014</v>
      </c>
      <c r="K204" s="562">
        <f>(J204+J205+J206)/3</f>
        <v>99.333333333333329</v>
      </c>
      <c r="L204" s="565">
        <f>(K204+K207)/2</f>
        <v>99.65455061693946</v>
      </c>
      <c r="M204" s="313"/>
      <c r="N204" s="519"/>
    </row>
    <row r="205" spans="1:14" ht="79.5" thickBot="1" x14ac:dyDescent="0.3">
      <c r="A205" s="559"/>
      <c r="B205" s="509"/>
      <c r="C205" s="439"/>
      <c r="D205" s="594"/>
      <c r="E205" s="110" t="s">
        <v>138</v>
      </c>
      <c r="F205" s="107" t="s">
        <v>393</v>
      </c>
      <c r="G205" s="111" t="s">
        <v>140</v>
      </c>
      <c r="H205" s="280">
        <v>20</v>
      </c>
      <c r="I205" s="280">
        <v>20</v>
      </c>
      <c r="J205" s="128">
        <f t="shared" si="8"/>
        <v>100</v>
      </c>
      <c r="K205" s="601"/>
      <c r="L205" s="591"/>
      <c r="M205" s="313"/>
      <c r="N205" s="519"/>
    </row>
    <row r="206" spans="1:14" ht="63.75" thickBot="1" x14ac:dyDescent="0.3">
      <c r="A206" s="559"/>
      <c r="B206" s="509"/>
      <c r="C206" s="439"/>
      <c r="D206" s="594"/>
      <c r="E206" s="110" t="s">
        <v>138</v>
      </c>
      <c r="F206" s="107" t="s">
        <v>211</v>
      </c>
      <c r="G206" s="111" t="s">
        <v>140</v>
      </c>
      <c r="H206" s="280">
        <v>100</v>
      </c>
      <c r="I206" s="280">
        <v>100</v>
      </c>
      <c r="J206" s="128">
        <f t="shared" si="8"/>
        <v>100</v>
      </c>
      <c r="K206" s="602"/>
      <c r="L206" s="591"/>
      <c r="M206" s="313"/>
      <c r="N206" s="519"/>
    </row>
    <row r="207" spans="1:14" ht="32.25" thickBot="1" x14ac:dyDescent="0.3">
      <c r="A207" s="559"/>
      <c r="B207" s="510"/>
      <c r="C207" s="440"/>
      <c r="D207" s="595"/>
      <c r="E207" s="113" t="s">
        <v>144</v>
      </c>
      <c r="F207" s="114" t="s">
        <v>394</v>
      </c>
      <c r="G207" s="115" t="s">
        <v>310</v>
      </c>
      <c r="H207" s="294">
        <v>2723.66</v>
      </c>
      <c r="I207" s="294">
        <v>2723</v>
      </c>
      <c r="J207" s="128">
        <f t="shared" si="8"/>
        <v>99.975767900545591</v>
      </c>
      <c r="K207" s="285">
        <f>J207</f>
        <v>99.975767900545591</v>
      </c>
      <c r="L207" s="592"/>
      <c r="M207" s="313"/>
      <c r="N207" s="519"/>
    </row>
    <row r="208" spans="1:14" ht="79.5" customHeight="1" thickBot="1" x14ac:dyDescent="0.3">
      <c r="A208" s="559"/>
      <c r="B208" s="508" t="str">
        <f>'[3]Свод по услугам'!B208:B211</f>
        <v>804200О.99.0.ББ52АЕ04000</v>
      </c>
      <c r="C208" s="438" t="str">
        <f>'[3]Свод по услугам'!C208:C211</f>
        <v>Реализация дополнительных общеобразовательных общеразвивающих (технической)</v>
      </c>
      <c r="D208" s="529" t="s">
        <v>137</v>
      </c>
      <c r="E208" s="107" t="s">
        <v>138</v>
      </c>
      <c r="F208" s="107" t="s">
        <v>392</v>
      </c>
      <c r="G208" s="108" t="s">
        <v>140</v>
      </c>
      <c r="H208" s="350">
        <v>5</v>
      </c>
      <c r="I208" s="350">
        <v>4.9000000000000004</v>
      </c>
      <c r="J208" s="128">
        <f t="shared" si="8"/>
        <v>98.000000000000014</v>
      </c>
      <c r="K208" s="552">
        <f>(J208+J209+J210)/3</f>
        <v>99.333333333333329</v>
      </c>
      <c r="L208" s="565">
        <f>(K208+K211)/2</f>
        <v>99.666666666666657</v>
      </c>
      <c r="M208" s="313"/>
      <c r="N208" s="519"/>
    </row>
    <row r="209" spans="1:14" ht="79.5" thickBot="1" x14ac:dyDescent="0.3">
      <c r="A209" s="559"/>
      <c r="B209" s="509"/>
      <c r="C209" s="439"/>
      <c r="D209" s="530"/>
      <c r="E209" s="110" t="s">
        <v>138</v>
      </c>
      <c r="F209" s="107" t="s">
        <v>393</v>
      </c>
      <c r="G209" s="111" t="s">
        <v>140</v>
      </c>
      <c r="H209" s="350">
        <v>20</v>
      </c>
      <c r="I209" s="350">
        <v>25</v>
      </c>
      <c r="J209" s="128">
        <f t="shared" si="8"/>
        <v>100</v>
      </c>
      <c r="K209" s="553"/>
      <c r="L209" s="566"/>
      <c r="M209" s="313"/>
      <c r="N209" s="519"/>
    </row>
    <row r="210" spans="1:14" ht="63.75" thickBot="1" x14ac:dyDescent="0.3">
      <c r="A210" s="559"/>
      <c r="B210" s="509"/>
      <c r="C210" s="439"/>
      <c r="D210" s="530"/>
      <c r="E210" s="110" t="s">
        <v>138</v>
      </c>
      <c r="F210" s="107" t="s">
        <v>211</v>
      </c>
      <c r="G210" s="111" t="s">
        <v>140</v>
      </c>
      <c r="H210" s="350">
        <v>100</v>
      </c>
      <c r="I210" s="350">
        <v>100</v>
      </c>
      <c r="J210" s="128">
        <f t="shared" si="8"/>
        <v>100</v>
      </c>
      <c r="K210" s="554"/>
      <c r="L210" s="566"/>
      <c r="M210" s="313"/>
      <c r="N210" s="519"/>
    </row>
    <row r="211" spans="1:14" ht="32.25" thickBot="1" x14ac:dyDescent="0.3">
      <c r="A211" s="559"/>
      <c r="B211" s="510"/>
      <c r="C211" s="440"/>
      <c r="D211" s="531"/>
      <c r="E211" s="113" t="s">
        <v>144</v>
      </c>
      <c r="F211" s="114" t="s">
        <v>394</v>
      </c>
      <c r="G211" s="115" t="s">
        <v>310</v>
      </c>
      <c r="H211" s="350">
        <v>4251</v>
      </c>
      <c r="I211" s="350">
        <v>4252</v>
      </c>
      <c r="J211" s="128">
        <f t="shared" si="8"/>
        <v>100</v>
      </c>
      <c r="K211" s="285">
        <f>J211</f>
        <v>100</v>
      </c>
      <c r="L211" s="567"/>
      <c r="M211" s="313"/>
      <c r="N211" s="519"/>
    </row>
    <row r="212" spans="1:14" ht="79.5" customHeight="1" thickBot="1" x14ac:dyDescent="0.3">
      <c r="A212" s="559"/>
      <c r="B212" s="508" t="str">
        <f>'[3]Свод по услугам'!B212:B215</f>
        <v>804200О.99.0.ББ52АЖ24000</v>
      </c>
      <c r="C212" s="438" t="str">
        <f>'[3]Свод по услугам'!C212:C215</f>
        <v>Реализация дополнительных общеобразовательных общеразвивающих (социально-педагогической)</v>
      </c>
      <c r="D212" s="529" t="s">
        <v>137</v>
      </c>
      <c r="E212" s="107" t="s">
        <v>138</v>
      </c>
      <c r="F212" s="107" t="s">
        <v>392</v>
      </c>
      <c r="G212" s="108" t="s">
        <v>140</v>
      </c>
      <c r="H212" s="350">
        <v>14.9</v>
      </c>
      <c r="I212" s="350">
        <v>14.6</v>
      </c>
      <c r="J212" s="128">
        <f t="shared" si="8"/>
        <v>97.986577181208048</v>
      </c>
      <c r="K212" s="552">
        <f>(J212+J213+J214)/3</f>
        <v>99.328859060402692</v>
      </c>
      <c r="L212" s="565">
        <f>(K212+K215)/2</f>
        <v>99.664429530201346</v>
      </c>
      <c r="M212" s="313"/>
      <c r="N212" s="519"/>
    </row>
    <row r="213" spans="1:14" ht="79.5" thickBot="1" x14ac:dyDescent="0.3">
      <c r="A213" s="559"/>
      <c r="B213" s="509"/>
      <c r="C213" s="439"/>
      <c r="D213" s="530"/>
      <c r="E213" s="110" t="s">
        <v>138</v>
      </c>
      <c r="F213" s="107" t="s">
        <v>393</v>
      </c>
      <c r="G213" s="111" t="s">
        <v>140</v>
      </c>
      <c r="H213" s="350">
        <v>15.4</v>
      </c>
      <c r="I213" s="350">
        <v>15.4</v>
      </c>
      <c r="J213" s="128">
        <f t="shared" si="8"/>
        <v>100</v>
      </c>
      <c r="K213" s="553"/>
      <c r="L213" s="566"/>
      <c r="M213" s="313"/>
      <c r="N213" s="519"/>
    </row>
    <row r="214" spans="1:14" ht="63.75" thickBot="1" x14ac:dyDescent="0.3">
      <c r="A214" s="559"/>
      <c r="B214" s="509"/>
      <c r="C214" s="439"/>
      <c r="D214" s="530"/>
      <c r="E214" s="110" t="s">
        <v>138</v>
      </c>
      <c r="F214" s="107" t="s">
        <v>211</v>
      </c>
      <c r="G214" s="111" t="s">
        <v>140</v>
      </c>
      <c r="H214" s="350">
        <v>100</v>
      </c>
      <c r="I214" s="350">
        <v>100</v>
      </c>
      <c r="J214" s="128">
        <f t="shared" si="8"/>
        <v>100</v>
      </c>
      <c r="K214" s="554"/>
      <c r="L214" s="566"/>
      <c r="M214" s="313"/>
      <c r="N214" s="519"/>
    </row>
    <row r="215" spans="1:14" ht="32.25" thickBot="1" x14ac:dyDescent="0.3">
      <c r="A215" s="559"/>
      <c r="B215" s="510"/>
      <c r="C215" s="440"/>
      <c r="D215" s="531"/>
      <c r="E215" s="113" t="s">
        <v>144</v>
      </c>
      <c r="F215" s="114" t="s">
        <v>394</v>
      </c>
      <c r="G215" s="115" t="s">
        <v>310</v>
      </c>
      <c r="H215" s="350">
        <v>5452</v>
      </c>
      <c r="I215" s="350">
        <v>5452</v>
      </c>
      <c r="J215" s="128">
        <f t="shared" si="8"/>
        <v>100</v>
      </c>
      <c r="K215" s="285">
        <f>J215</f>
        <v>100</v>
      </c>
      <c r="L215" s="567"/>
      <c r="M215" s="313"/>
      <c r="N215" s="519"/>
    </row>
    <row r="216" spans="1:14" ht="79.5" customHeight="1" thickBot="1" x14ac:dyDescent="0.3">
      <c r="A216" s="559"/>
      <c r="B216" s="508" t="str">
        <f>'[3]Свод по услугам'!B216:B219</f>
        <v>804200О.99.0.ББ52АЕ76000</v>
      </c>
      <c r="C216" s="438" t="str">
        <f>'[3]Свод по услугам'!C216:C219</f>
        <v>Реализация дополнительных общеобразовательных общеразвивающих (художественной)</v>
      </c>
      <c r="D216" s="529" t="s">
        <v>137</v>
      </c>
      <c r="E216" s="107" t="s">
        <v>138</v>
      </c>
      <c r="F216" s="107" t="s">
        <v>392</v>
      </c>
      <c r="G216" s="108" t="s">
        <v>140</v>
      </c>
      <c r="H216" s="350">
        <v>20</v>
      </c>
      <c r="I216" s="350">
        <v>19.600000000000001</v>
      </c>
      <c r="J216" s="128">
        <f t="shared" si="8"/>
        <v>98.000000000000014</v>
      </c>
      <c r="K216" s="552">
        <f>(J216+J217+J218)/3</f>
        <v>99.333333333333329</v>
      </c>
      <c r="L216" s="565">
        <f>(K216+K219)/2</f>
        <v>99.666666666666657</v>
      </c>
      <c r="M216" s="313"/>
      <c r="N216" s="519"/>
    </row>
    <row r="217" spans="1:14" ht="79.5" thickBot="1" x14ac:dyDescent="0.3">
      <c r="A217" s="559"/>
      <c r="B217" s="509"/>
      <c r="C217" s="439"/>
      <c r="D217" s="530"/>
      <c r="E217" s="110" t="s">
        <v>138</v>
      </c>
      <c r="F217" s="107" t="s">
        <v>393</v>
      </c>
      <c r="G217" s="111" t="s">
        <v>140</v>
      </c>
      <c r="H217" s="350">
        <v>10</v>
      </c>
      <c r="I217" s="350">
        <v>10</v>
      </c>
      <c r="J217" s="128">
        <f t="shared" si="8"/>
        <v>100</v>
      </c>
      <c r="K217" s="553"/>
      <c r="L217" s="566"/>
      <c r="M217" s="313"/>
      <c r="N217" s="519"/>
    </row>
    <row r="218" spans="1:14" ht="63.75" thickBot="1" x14ac:dyDescent="0.3">
      <c r="A218" s="559"/>
      <c r="B218" s="509"/>
      <c r="C218" s="439"/>
      <c r="D218" s="530"/>
      <c r="E218" s="110" t="s">
        <v>138</v>
      </c>
      <c r="F218" s="107" t="s">
        <v>211</v>
      </c>
      <c r="G218" s="111" t="s">
        <v>140</v>
      </c>
      <c r="H218" s="350">
        <v>66.7</v>
      </c>
      <c r="I218" s="350">
        <v>66.7</v>
      </c>
      <c r="J218" s="128">
        <f t="shared" si="8"/>
        <v>100</v>
      </c>
      <c r="K218" s="554"/>
      <c r="L218" s="566"/>
      <c r="M218" s="313"/>
      <c r="N218" s="519"/>
    </row>
    <row r="219" spans="1:14" ht="32.25" thickBot="1" x14ac:dyDescent="0.3">
      <c r="A219" s="559"/>
      <c r="B219" s="510"/>
      <c r="C219" s="440"/>
      <c r="D219" s="531"/>
      <c r="E219" s="113" t="s">
        <v>144</v>
      </c>
      <c r="F219" s="114" t="s">
        <v>394</v>
      </c>
      <c r="G219" s="115" t="s">
        <v>310</v>
      </c>
      <c r="H219" s="350">
        <v>17062</v>
      </c>
      <c r="I219" s="350">
        <v>17063</v>
      </c>
      <c r="J219" s="128">
        <f t="shared" si="8"/>
        <v>100</v>
      </c>
      <c r="K219" s="285">
        <f>J219</f>
        <v>100</v>
      </c>
      <c r="L219" s="567"/>
      <c r="M219" s="313"/>
      <c r="N219" s="519"/>
    </row>
    <row r="220" spans="1:14" ht="79.5" customHeight="1" thickBot="1" x14ac:dyDescent="0.3">
      <c r="A220" s="559"/>
      <c r="B220" s="508" t="str">
        <f>'[3]Свод по услугам'!B220:B223</f>
        <v>804200О.99.0.ББ52АЖ48000</v>
      </c>
      <c r="C220" s="438" t="str">
        <f>'[3]Свод по услугам'!C220:C223</f>
        <v>Реализация дополнительных общеобразовательных общеразвивающих (не указано (культурологической))</v>
      </c>
      <c r="D220" s="529" t="s">
        <v>137</v>
      </c>
      <c r="E220" s="107" t="s">
        <v>138</v>
      </c>
      <c r="F220" s="107" t="s">
        <v>392</v>
      </c>
      <c r="G220" s="108" t="s">
        <v>140</v>
      </c>
      <c r="H220" s="350">
        <v>2.6</v>
      </c>
      <c r="I220" s="350">
        <v>2.5</v>
      </c>
      <c r="J220" s="128">
        <f t="shared" si="8"/>
        <v>96.153846153846146</v>
      </c>
      <c r="K220" s="552">
        <f>(J220+J221+J222)/3</f>
        <v>98.717948717948715</v>
      </c>
      <c r="L220" s="565">
        <f>(K220+K223)/2</f>
        <v>99.353417549862542</v>
      </c>
      <c r="M220" s="313"/>
      <c r="N220" s="519"/>
    </row>
    <row r="221" spans="1:14" ht="79.5" thickBot="1" x14ac:dyDescent="0.3">
      <c r="A221" s="559"/>
      <c r="B221" s="509"/>
      <c r="C221" s="439"/>
      <c r="D221" s="530"/>
      <c r="E221" s="110" t="s">
        <v>138</v>
      </c>
      <c r="F221" s="107" t="s">
        <v>393</v>
      </c>
      <c r="G221" s="111" t="s">
        <v>140</v>
      </c>
      <c r="H221" s="350">
        <v>12.5</v>
      </c>
      <c r="I221" s="350">
        <v>12.5</v>
      </c>
      <c r="J221" s="128">
        <f t="shared" si="8"/>
        <v>100</v>
      </c>
      <c r="K221" s="553"/>
      <c r="L221" s="566"/>
      <c r="M221" s="313"/>
      <c r="N221" s="519"/>
    </row>
    <row r="222" spans="1:14" ht="63.75" thickBot="1" x14ac:dyDescent="0.3">
      <c r="A222" s="559"/>
      <c r="B222" s="509"/>
      <c r="C222" s="439"/>
      <c r="D222" s="530"/>
      <c r="E222" s="110" t="s">
        <v>138</v>
      </c>
      <c r="F222" s="107" t="s">
        <v>211</v>
      </c>
      <c r="G222" s="111" t="s">
        <v>140</v>
      </c>
      <c r="H222" s="350">
        <v>100</v>
      </c>
      <c r="I222" s="350">
        <v>100</v>
      </c>
      <c r="J222" s="128">
        <f t="shared" si="8"/>
        <v>100</v>
      </c>
      <c r="K222" s="554"/>
      <c r="L222" s="566"/>
      <c r="M222" s="313"/>
      <c r="N222" s="519"/>
    </row>
    <row r="223" spans="1:14" ht="32.25" thickBot="1" x14ac:dyDescent="0.3">
      <c r="A223" s="559"/>
      <c r="B223" s="510"/>
      <c r="C223" s="440"/>
      <c r="D223" s="531"/>
      <c r="E223" s="113" t="s">
        <v>144</v>
      </c>
      <c r="F223" s="114" t="s">
        <v>394</v>
      </c>
      <c r="G223" s="115" t="s">
        <v>310</v>
      </c>
      <c r="H223" s="350">
        <v>5938.66</v>
      </c>
      <c r="I223" s="350">
        <v>5938</v>
      </c>
      <c r="J223" s="128">
        <f t="shared" si="8"/>
        <v>99.988886381776368</v>
      </c>
      <c r="K223" s="285">
        <f>J223</f>
        <v>99.988886381776368</v>
      </c>
      <c r="L223" s="567"/>
      <c r="M223" s="313"/>
      <c r="N223" s="519"/>
    </row>
    <row r="224" spans="1:14" ht="79.5" customHeight="1" thickBot="1" x14ac:dyDescent="0.3">
      <c r="A224" s="559"/>
      <c r="B224" s="508" t="str">
        <f>'[3]Свод по услугам'!B224:B227</f>
        <v>804200О.99.0.ББ52АЖ48000</v>
      </c>
      <c r="C224" s="438" t="str">
        <f>'[3]Свод по услугам'!C224:C227</f>
        <v>Реализация дополнительных общеобразовательных общеразвивающих (не указано (военно - патриотической))</v>
      </c>
      <c r="D224" s="529" t="s">
        <v>137</v>
      </c>
      <c r="E224" s="107" t="s">
        <v>138</v>
      </c>
      <c r="F224" s="107" t="s">
        <v>392</v>
      </c>
      <c r="G224" s="108" t="s">
        <v>140</v>
      </c>
      <c r="H224" s="280">
        <v>5.0999999999999996</v>
      </c>
      <c r="I224" s="280">
        <v>5</v>
      </c>
      <c r="J224" s="128">
        <f t="shared" si="8"/>
        <v>98.039215686274517</v>
      </c>
      <c r="K224" s="562">
        <f>(J224+J225+J226)/3</f>
        <v>99.346405228758172</v>
      </c>
      <c r="L224" s="565">
        <f>(K224+K227)/2</f>
        <v>99.673202614379079</v>
      </c>
      <c r="M224" s="313"/>
      <c r="N224" s="519"/>
    </row>
    <row r="225" spans="1:14" ht="79.5" thickBot="1" x14ac:dyDescent="0.3">
      <c r="A225" s="559"/>
      <c r="B225" s="509"/>
      <c r="C225" s="439"/>
      <c r="D225" s="594"/>
      <c r="E225" s="110" t="s">
        <v>138</v>
      </c>
      <c r="F225" s="107" t="s">
        <v>393</v>
      </c>
      <c r="G225" s="111" t="s">
        <v>140</v>
      </c>
      <c r="H225" s="280">
        <v>20</v>
      </c>
      <c r="I225" s="280">
        <v>20</v>
      </c>
      <c r="J225" s="128">
        <f t="shared" si="8"/>
        <v>100</v>
      </c>
      <c r="K225" s="601"/>
      <c r="L225" s="591"/>
      <c r="M225" s="313"/>
      <c r="N225" s="519"/>
    </row>
    <row r="226" spans="1:14" ht="63.75" thickBot="1" x14ac:dyDescent="0.3">
      <c r="A226" s="559"/>
      <c r="B226" s="509"/>
      <c r="C226" s="439"/>
      <c r="D226" s="594"/>
      <c r="E226" s="110" t="s">
        <v>138</v>
      </c>
      <c r="F226" s="107" t="s">
        <v>211</v>
      </c>
      <c r="G226" s="111" t="s">
        <v>140</v>
      </c>
      <c r="H226" s="280">
        <v>100</v>
      </c>
      <c r="I226" s="280">
        <v>100</v>
      </c>
      <c r="J226" s="128">
        <f t="shared" si="8"/>
        <v>100</v>
      </c>
      <c r="K226" s="602"/>
      <c r="L226" s="591"/>
      <c r="M226" s="313"/>
      <c r="N226" s="519"/>
    </row>
    <row r="227" spans="1:14" ht="32.25" thickBot="1" x14ac:dyDescent="0.3">
      <c r="A227" s="561"/>
      <c r="B227" s="510"/>
      <c r="C227" s="440"/>
      <c r="D227" s="595"/>
      <c r="E227" s="113" t="s">
        <v>144</v>
      </c>
      <c r="F227" s="114" t="s">
        <v>394</v>
      </c>
      <c r="G227" s="115" t="s">
        <v>310</v>
      </c>
      <c r="H227" s="294">
        <v>3548</v>
      </c>
      <c r="I227" s="294">
        <v>3548</v>
      </c>
      <c r="J227" s="128">
        <f t="shared" si="8"/>
        <v>100</v>
      </c>
      <c r="K227" s="285">
        <f>J227</f>
        <v>100</v>
      </c>
      <c r="L227" s="592"/>
      <c r="M227" s="313"/>
      <c r="N227" s="520"/>
    </row>
    <row r="230" spans="1:14" x14ac:dyDescent="0.25">
      <c r="B230" s="296" t="s">
        <v>395</v>
      </c>
      <c r="C230" s="296"/>
      <c r="D230" s="296" t="s">
        <v>383</v>
      </c>
    </row>
    <row r="232" spans="1:14" x14ac:dyDescent="0.25">
      <c r="A232" s="296"/>
      <c r="B232" s="308" t="s">
        <v>396</v>
      </c>
      <c r="F232" s="296"/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A2:N227">
    <filterColumn colId="1" showButton="0"/>
    <filterColumn colId="9">
      <filters>
        <filter val="-"/>
        <filter val="10"/>
        <filter val="100,0"/>
        <filter val="96,2"/>
        <filter val="97,8"/>
        <filter val="98,0"/>
        <filter val="98,2"/>
        <filter val="98,7"/>
      </filters>
    </filterColumn>
  </autoFilter>
  <mergeCells count="283">
    <mergeCell ref="B196:B199"/>
    <mergeCell ref="B192:B195"/>
    <mergeCell ref="B212:B215"/>
    <mergeCell ref="B216:B219"/>
    <mergeCell ref="B188:B191"/>
    <mergeCell ref="B172:B175"/>
    <mergeCell ref="B204:B207"/>
    <mergeCell ref="B184:B187"/>
    <mergeCell ref="B208:B211"/>
    <mergeCell ref="C212:C215"/>
    <mergeCell ref="B220:B223"/>
    <mergeCell ref="B200:B203"/>
    <mergeCell ref="C164:C167"/>
    <mergeCell ref="B176:B179"/>
    <mergeCell ref="B168:B171"/>
    <mergeCell ref="C196:C199"/>
    <mergeCell ref="C180:C183"/>
    <mergeCell ref="D188:D191"/>
    <mergeCell ref="B164:B167"/>
    <mergeCell ref="C200:C203"/>
    <mergeCell ref="C192:C195"/>
    <mergeCell ref="C188:C191"/>
    <mergeCell ref="C168:C171"/>
    <mergeCell ref="C176:C179"/>
    <mergeCell ref="C172:C175"/>
    <mergeCell ref="C184:C187"/>
    <mergeCell ref="B180:B183"/>
    <mergeCell ref="C220:C223"/>
    <mergeCell ref="D220:D223"/>
    <mergeCell ref="D208:D211"/>
    <mergeCell ref="C216:C219"/>
    <mergeCell ref="C208:C211"/>
    <mergeCell ref="C204:C207"/>
    <mergeCell ref="D180:D183"/>
    <mergeCell ref="K188:K190"/>
    <mergeCell ref="K192:K194"/>
    <mergeCell ref="D204:D207"/>
    <mergeCell ref="L180:L183"/>
    <mergeCell ref="D164:D167"/>
    <mergeCell ref="K208:K210"/>
    <mergeCell ref="L176:L179"/>
    <mergeCell ref="D168:D171"/>
    <mergeCell ref="L172:L175"/>
    <mergeCell ref="L164:L167"/>
    <mergeCell ref="K200:K202"/>
    <mergeCell ref="L208:L211"/>
    <mergeCell ref="L200:L203"/>
    <mergeCell ref="K180:K182"/>
    <mergeCell ref="K176:K178"/>
    <mergeCell ref="K172:K174"/>
    <mergeCell ref="L224:L227"/>
    <mergeCell ref="K196:K198"/>
    <mergeCell ref="D196:D199"/>
    <mergeCell ref="L212:L215"/>
    <mergeCell ref="K216:K218"/>
    <mergeCell ref="K224:K226"/>
    <mergeCell ref="K220:K222"/>
    <mergeCell ref="L184:L187"/>
    <mergeCell ref="L204:L207"/>
    <mergeCell ref="L192:L195"/>
    <mergeCell ref="L196:L199"/>
    <mergeCell ref="D224:D227"/>
    <mergeCell ref="D212:D215"/>
    <mergeCell ref="D184:D187"/>
    <mergeCell ref="K184:K186"/>
    <mergeCell ref="K204:K206"/>
    <mergeCell ref="L188:L191"/>
    <mergeCell ref="D216:D219"/>
    <mergeCell ref="D192:D195"/>
    <mergeCell ref="D200:D203"/>
    <mergeCell ref="L220:L223"/>
    <mergeCell ref="K212:K214"/>
    <mergeCell ref="L216:L219"/>
    <mergeCell ref="L148:L151"/>
    <mergeCell ref="K148:K150"/>
    <mergeCell ref="L140:L143"/>
    <mergeCell ref="L132:L135"/>
    <mergeCell ref="K144:K146"/>
    <mergeCell ref="L144:L147"/>
    <mergeCell ref="K140:K142"/>
    <mergeCell ref="L136:L139"/>
    <mergeCell ref="K132:K134"/>
    <mergeCell ref="K136:K138"/>
    <mergeCell ref="K152:K154"/>
    <mergeCell ref="L160:L163"/>
    <mergeCell ref="K168:K170"/>
    <mergeCell ref="D172:D175"/>
    <mergeCell ref="D176:D179"/>
    <mergeCell ref="D160:D163"/>
    <mergeCell ref="D152:D155"/>
    <mergeCell ref="C156:C159"/>
    <mergeCell ref="D156:D159"/>
    <mergeCell ref="C160:C163"/>
    <mergeCell ref="L168:L171"/>
    <mergeCell ref="K164:K166"/>
    <mergeCell ref="L156:L159"/>
    <mergeCell ref="K156:K158"/>
    <mergeCell ref="K160:K162"/>
    <mergeCell ref="L152:L155"/>
    <mergeCell ref="B156:B159"/>
    <mergeCell ref="B148:B151"/>
    <mergeCell ref="C148:C151"/>
    <mergeCell ref="D148:D151"/>
    <mergeCell ref="B152:B155"/>
    <mergeCell ref="C152:C155"/>
    <mergeCell ref="B160:B163"/>
    <mergeCell ref="B124:B127"/>
    <mergeCell ref="B132:B135"/>
    <mergeCell ref="B136:B139"/>
    <mergeCell ref="B140:B143"/>
    <mergeCell ref="B128:B131"/>
    <mergeCell ref="B144:B147"/>
    <mergeCell ref="C144:C147"/>
    <mergeCell ref="C136:C139"/>
    <mergeCell ref="C128:C131"/>
    <mergeCell ref="C140:C143"/>
    <mergeCell ref="D128:D131"/>
    <mergeCell ref="D124:D127"/>
    <mergeCell ref="D140:D143"/>
    <mergeCell ref="D132:D135"/>
    <mergeCell ref="D144:D147"/>
    <mergeCell ref="D136:D139"/>
    <mergeCell ref="K128:K130"/>
    <mergeCell ref="C132:C135"/>
    <mergeCell ref="B104:B107"/>
    <mergeCell ref="L96:L99"/>
    <mergeCell ref="K96:K98"/>
    <mergeCell ref="K104:K106"/>
    <mergeCell ref="L104:L107"/>
    <mergeCell ref="L100:L103"/>
    <mergeCell ref="D104:D107"/>
    <mergeCell ref="C104:C107"/>
    <mergeCell ref="B116:B119"/>
    <mergeCell ref="D108:D111"/>
    <mergeCell ref="D112:D115"/>
    <mergeCell ref="K112:K114"/>
    <mergeCell ref="C116:C119"/>
    <mergeCell ref="B108:B111"/>
    <mergeCell ref="C108:C111"/>
    <mergeCell ref="D116:D119"/>
    <mergeCell ref="B120:B123"/>
    <mergeCell ref="C120:C123"/>
    <mergeCell ref="L128:L131"/>
    <mergeCell ref="K116:K118"/>
    <mergeCell ref="B112:B115"/>
    <mergeCell ref="C112:C115"/>
    <mergeCell ref="L116:L119"/>
    <mergeCell ref="K80:K82"/>
    <mergeCell ref="L80:L83"/>
    <mergeCell ref="L124:L127"/>
    <mergeCell ref="L120:L123"/>
    <mergeCell ref="L108:L111"/>
    <mergeCell ref="L112:L115"/>
    <mergeCell ref="D88:D91"/>
    <mergeCell ref="B80:B83"/>
    <mergeCell ref="C80:C83"/>
    <mergeCell ref="D100:D103"/>
    <mergeCell ref="K100:K102"/>
    <mergeCell ref="C100:C103"/>
    <mergeCell ref="B100:B103"/>
    <mergeCell ref="K124:K126"/>
    <mergeCell ref="C124:C127"/>
    <mergeCell ref="K120:K122"/>
    <mergeCell ref="D120:D123"/>
    <mergeCell ref="C84:C87"/>
    <mergeCell ref="B88:B91"/>
    <mergeCell ref="C88:C91"/>
    <mergeCell ref="B72:B75"/>
    <mergeCell ref="C72:C75"/>
    <mergeCell ref="K72:K74"/>
    <mergeCell ref="L72:L75"/>
    <mergeCell ref="D72:D75"/>
    <mergeCell ref="B96:B99"/>
    <mergeCell ref="B92:B95"/>
    <mergeCell ref="C92:C95"/>
    <mergeCell ref="K68:K70"/>
    <mergeCell ref="L68:L71"/>
    <mergeCell ref="K88:K90"/>
    <mergeCell ref="L88:L91"/>
    <mergeCell ref="K92:K94"/>
    <mergeCell ref="L92:L95"/>
    <mergeCell ref="K76:K78"/>
    <mergeCell ref="K84:K86"/>
    <mergeCell ref="L84:L87"/>
    <mergeCell ref="C96:C99"/>
    <mergeCell ref="B76:B79"/>
    <mergeCell ref="C76:C79"/>
    <mergeCell ref="B84:B87"/>
    <mergeCell ref="D80:D83"/>
    <mergeCell ref="D84:D87"/>
    <mergeCell ref="D76:D79"/>
    <mergeCell ref="D68:D71"/>
    <mergeCell ref="D56:D59"/>
    <mergeCell ref="D60:D63"/>
    <mergeCell ref="D64:D67"/>
    <mergeCell ref="L48:L51"/>
    <mergeCell ref="L60:L63"/>
    <mergeCell ref="L76:L79"/>
    <mergeCell ref="D92:D95"/>
    <mergeCell ref="L64:L67"/>
    <mergeCell ref="K60:K62"/>
    <mergeCell ref="L56:L59"/>
    <mergeCell ref="K56:K58"/>
    <mergeCell ref="B68:B71"/>
    <mergeCell ref="C68:C71"/>
    <mergeCell ref="B60:B63"/>
    <mergeCell ref="B48:B51"/>
    <mergeCell ref="C48:C51"/>
    <mergeCell ref="C36:C39"/>
    <mergeCell ref="C44:C47"/>
    <mergeCell ref="B56:B59"/>
    <mergeCell ref="C60:C63"/>
    <mergeCell ref="C56:C59"/>
    <mergeCell ref="L28:L31"/>
    <mergeCell ref="B36:B39"/>
    <mergeCell ref="B52:B55"/>
    <mergeCell ref="C52:C55"/>
    <mergeCell ref="B44:B47"/>
    <mergeCell ref="B40:B43"/>
    <mergeCell ref="D40:D43"/>
    <mergeCell ref="D44:D47"/>
    <mergeCell ref="D32:D35"/>
    <mergeCell ref="K52:K54"/>
    <mergeCell ref="L36:L39"/>
    <mergeCell ref="D36:D39"/>
    <mergeCell ref="K36:K38"/>
    <mergeCell ref="L40:L43"/>
    <mergeCell ref="L52:L55"/>
    <mergeCell ref="L44:L47"/>
    <mergeCell ref="C40:C43"/>
    <mergeCell ref="D52:D55"/>
    <mergeCell ref="K44:K46"/>
    <mergeCell ref="K40:K42"/>
    <mergeCell ref="K48:K50"/>
    <mergeCell ref="D48:D51"/>
    <mergeCell ref="D8:D11"/>
    <mergeCell ref="B12:B15"/>
    <mergeCell ref="B16:B19"/>
    <mergeCell ref="C16:C19"/>
    <mergeCell ref="C12:C15"/>
    <mergeCell ref="K32:K34"/>
    <mergeCell ref="K8:K10"/>
    <mergeCell ref="B24:B27"/>
    <mergeCell ref="L12:L15"/>
    <mergeCell ref="B8:B11"/>
    <mergeCell ref="C8:C11"/>
    <mergeCell ref="B20:B23"/>
    <mergeCell ref="C20:C23"/>
    <mergeCell ref="K16:K18"/>
    <mergeCell ref="D24:D27"/>
    <mergeCell ref="L16:L19"/>
    <mergeCell ref="L8:L11"/>
    <mergeCell ref="B32:B35"/>
    <mergeCell ref="C32:C35"/>
    <mergeCell ref="L20:L23"/>
    <mergeCell ref="B28:B31"/>
    <mergeCell ref="C28:C31"/>
    <mergeCell ref="K24:K26"/>
    <mergeCell ref="L24:L27"/>
    <mergeCell ref="A1:N1"/>
    <mergeCell ref="B4:B7"/>
    <mergeCell ref="C4:C7"/>
    <mergeCell ref="D4:D7"/>
    <mergeCell ref="K4:K6"/>
    <mergeCell ref="L4:L7"/>
    <mergeCell ref="A4:A227"/>
    <mergeCell ref="B224:B227"/>
    <mergeCell ref="C64:C67"/>
    <mergeCell ref="K64:K66"/>
    <mergeCell ref="C24:C27"/>
    <mergeCell ref="N4:N227"/>
    <mergeCell ref="K12:K14"/>
    <mergeCell ref="D16:D19"/>
    <mergeCell ref="D12:D15"/>
    <mergeCell ref="M4:M191"/>
    <mergeCell ref="D20:D23"/>
    <mergeCell ref="D28:D31"/>
    <mergeCell ref="D96:D99"/>
    <mergeCell ref="C224:C227"/>
    <mergeCell ref="K20:K22"/>
    <mergeCell ref="K28:K30"/>
    <mergeCell ref="L32:L35"/>
    <mergeCell ref="B64:B6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46" fitToHeight="0" orientation="landscape" r:id="rId1"/>
  <headerFooter alignWithMargins="0"/>
  <rowBreaks count="5" manualBreakCount="5">
    <brk id="19" max="16383" man="1"/>
    <brk id="71" max="16" man="1"/>
    <brk id="191" max="16" man="1"/>
    <brk id="203" max="16" man="1"/>
    <brk id="21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300"/>
  <sheetViews>
    <sheetView showZeros="0"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4.28515625" style="17" customWidth="1"/>
    <col min="3" max="3" width="31.140625" style="17" customWidth="1"/>
    <col min="4" max="4" width="10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34" t="s">
        <v>302</v>
      </c>
      <c r="B1" s="534"/>
      <c r="C1" s="534"/>
      <c r="D1" s="534"/>
      <c r="E1" s="534"/>
      <c r="F1" s="534"/>
      <c r="G1" s="534"/>
      <c r="H1" s="535"/>
      <c r="I1" s="535"/>
      <c r="J1" s="535"/>
      <c r="K1" s="535"/>
      <c r="L1" s="535"/>
      <c r="M1" s="534"/>
      <c r="N1" s="534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s="297" customFormat="1" ht="63.75" customHeight="1" thickBot="1" x14ac:dyDescent="0.3">
      <c r="A4" s="558" t="s">
        <v>400</v>
      </c>
      <c r="B4" s="536" t="str">
        <f>'[3]Свод по услугам'!B4:B7</f>
        <v>801012О.99.0.БА81АА00001</v>
      </c>
      <c r="C4" s="423" t="str">
        <f>'[3]Свод по услугам'!C4:C7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4" s="529" t="s">
        <v>137</v>
      </c>
      <c r="E4" s="71" t="s">
        <v>138</v>
      </c>
      <c r="F4" s="71" t="s">
        <v>385</v>
      </c>
      <c r="G4" s="72" t="s">
        <v>140</v>
      </c>
      <c r="H4" s="350">
        <v>100</v>
      </c>
      <c r="I4" s="293">
        <v>100</v>
      </c>
      <c r="J4" s="128">
        <f>IF(I4/H4*100&gt;100,100,I4/H4*100)</f>
        <v>100</v>
      </c>
      <c r="K4" s="504">
        <f>(J4+J5+J6)/3</f>
        <v>100</v>
      </c>
      <c r="L4" s="515">
        <f>(K4+K7)/2</f>
        <v>100</v>
      </c>
      <c r="M4" s="539" t="s">
        <v>141</v>
      </c>
      <c r="N4" s="518"/>
    </row>
    <row r="5" spans="1:14" s="297" customFormat="1" ht="63.75" thickBot="1" x14ac:dyDescent="0.3">
      <c r="A5" s="559"/>
      <c r="B5" s="537"/>
      <c r="C5" s="423"/>
      <c r="D5" s="530"/>
      <c r="E5" s="76" t="s">
        <v>138</v>
      </c>
      <c r="F5" s="71" t="s">
        <v>386</v>
      </c>
      <c r="G5" s="77" t="s">
        <v>140</v>
      </c>
      <c r="H5" s="352">
        <v>100</v>
      </c>
      <c r="I5" s="128">
        <v>100</v>
      </c>
      <c r="J5" s="128">
        <f>IF(I5/H5*100&gt;100,100,I5/H5*100)</f>
        <v>100</v>
      </c>
      <c r="K5" s="505"/>
      <c r="L5" s="516"/>
      <c r="M5" s="540"/>
      <c r="N5" s="519"/>
    </row>
    <row r="6" spans="1:14" s="297" customFormat="1" ht="94.5" x14ac:dyDescent="0.25">
      <c r="A6" s="559"/>
      <c r="B6" s="537"/>
      <c r="C6" s="423"/>
      <c r="D6" s="530"/>
      <c r="E6" s="76" t="s">
        <v>138</v>
      </c>
      <c r="F6" s="71" t="s">
        <v>387</v>
      </c>
      <c r="G6" s="226" t="s">
        <v>140</v>
      </c>
      <c r="H6" s="352">
        <v>100</v>
      </c>
      <c r="I6" s="352">
        <v>100</v>
      </c>
      <c r="J6" s="128">
        <f>IF(I6/H6*100&gt;100,100,I6/H6*100)</f>
        <v>100</v>
      </c>
      <c r="K6" s="506"/>
      <c r="L6" s="516"/>
      <c r="M6" s="540"/>
      <c r="N6" s="519"/>
    </row>
    <row r="7" spans="1:14" s="297" customFormat="1" ht="32.25" thickBot="1" x14ac:dyDescent="0.3">
      <c r="A7" s="559"/>
      <c r="B7" s="538"/>
      <c r="C7" s="423"/>
      <c r="D7" s="531"/>
      <c r="E7" s="80" t="s">
        <v>144</v>
      </c>
      <c r="F7" s="81" t="s">
        <v>388</v>
      </c>
      <c r="G7" s="82" t="s">
        <v>266</v>
      </c>
      <c r="H7" s="355">
        <v>75.111111111111114</v>
      </c>
      <c r="I7" s="355">
        <v>75.33</v>
      </c>
      <c r="J7" s="128">
        <f>IF(I7/H7*100&gt;100,100,I7/H7*100)</f>
        <v>100</v>
      </c>
      <c r="K7" s="284">
        <f>J7</f>
        <v>100</v>
      </c>
      <c r="L7" s="517"/>
      <c r="M7" s="540"/>
      <c r="N7" s="519"/>
    </row>
    <row r="8" spans="1:14" s="302" customFormat="1" ht="63.75" hidden="1" customHeight="1" thickBot="1" x14ac:dyDescent="0.3">
      <c r="A8" s="560"/>
      <c r="B8" s="508" t="str">
        <f>'[3]Свод по услугам'!B8:B11</f>
        <v>801012О.99.0.БА81АА24001</v>
      </c>
      <c r="C8" s="514" t="str">
        <f>'[3]Свод по услугам'!C8:C11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v>
      </c>
      <c r="D8" s="507" t="s">
        <v>137</v>
      </c>
      <c r="E8" s="84" t="s">
        <v>138</v>
      </c>
      <c r="F8" s="85" t="s">
        <v>385</v>
      </c>
      <c r="G8" s="86" t="s">
        <v>140</v>
      </c>
      <c r="H8" s="87"/>
      <c r="I8" s="88"/>
      <c r="J8" s="88" t="e">
        <f>IF(H8/I8*100&gt;100,100,H8/I8*100)</f>
        <v>#DIV/0!</v>
      </c>
      <c r="K8" s="511" t="e">
        <f>(J8+J9+J10)/3</f>
        <v>#DIV/0!</v>
      </c>
      <c r="L8" s="521" t="e">
        <f>(K8+K11)/2</f>
        <v>#DIV/0!</v>
      </c>
      <c r="M8" s="541"/>
      <c r="N8" s="519"/>
    </row>
    <row r="9" spans="1:14" s="302" customFormat="1" ht="63.75" hidden="1" customHeight="1" thickBot="1" x14ac:dyDescent="0.3">
      <c r="A9" s="560"/>
      <c r="B9" s="509"/>
      <c r="C9" s="514"/>
      <c r="D9" s="502"/>
      <c r="E9" s="89" t="s">
        <v>138</v>
      </c>
      <c r="F9" s="85" t="s">
        <v>386</v>
      </c>
      <c r="G9" s="90" t="s">
        <v>140</v>
      </c>
      <c r="H9" s="91"/>
      <c r="I9" s="92"/>
      <c r="J9" s="92" t="e">
        <f>IF(I9/H9*100&gt;100,100,I9/H9*100)</f>
        <v>#DIV/0!</v>
      </c>
      <c r="K9" s="512"/>
      <c r="L9" s="524"/>
      <c r="M9" s="541"/>
      <c r="N9" s="519"/>
    </row>
    <row r="10" spans="1:14" s="302" customFormat="1" ht="111" hidden="1" customHeight="1" x14ac:dyDescent="0.25">
      <c r="A10" s="560"/>
      <c r="B10" s="509"/>
      <c r="C10" s="514"/>
      <c r="D10" s="502"/>
      <c r="E10" s="89" t="s">
        <v>138</v>
      </c>
      <c r="F10" s="85" t="s">
        <v>387</v>
      </c>
      <c r="G10" s="90" t="s">
        <v>140</v>
      </c>
      <c r="H10" s="91"/>
      <c r="I10" s="91"/>
      <c r="J10" s="92" t="e">
        <f>IF(I10/H10*100&gt;100,100,I10/H10*100)</f>
        <v>#DIV/0!</v>
      </c>
      <c r="K10" s="513"/>
      <c r="L10" s="524"/>
      <c r="M10" s="541"/>
      <c r="N10" s="519"/>
    </row>
    <row r="11" spans="1:14" s="302" customFormat="1" ht="32.25" hidden="1" customHeight="1" thickBot="1" x14ac:dyDescent="0.3">
      <c r="A11" s="560"/>
      <c r="B11" s="510"/>
      <c r="C11" s="514"/>
      <c r="D11" s="503"/>
      <c r="E11" s="93" t="s">
        <v>144</v>
      </c>
      <c r="F11" s="81" t="s">
        <v>388</v>
      </c>
      <c r="G11" s="94" t="s">
        <v>266</v>
      </c>
      <c r="H11" s="95"/>
      <c r="I11" s="96"/>
      <c r="J11" s="97" t="e">
        <f>IF(I11/H11*100&gt;100,100,I11/H11*100)</f>
        <v>#DIV/0!</v>
      </c>
      <c r="K11" s="97" t="e">
        <f>J11</f>
        <v>#DIV/0!</v>
      </c>
      <c r="L11" s="525"/>
      <c r="M11" s="541"/>
      <c r="N11" s="519"/>
    </row>
    <row r="12" spans="1:14" s="302" customFormat="1" ht="63.75" hidden="1" customHeight="1" thickBot="1" x14ac:dyDescent="0.3">
      <c r="A12" s="560"/>
      <c r="B12" s="508">
        <f>'[3]Свод по услугам'!B12:B15</f>
        <v>0</v>
      </c>
      <c r="C12" s="514" t="str">
        <f>'[3]Свод по услугам'!C12:C15</f>
        <v>Реализация основных общеобразовательных программ начального общего образования</v>
      </c>
      <c r="D12" s="501" t="s">
        <v>137</v>
      </c>
      <c r="E12" s="84" t="s">
        <v>138</v>
      </c>
      <c r="F12" s="85" t="s">
        <v>385</v>
      </c>
      <c r="G12" s="86" t="s">
        <v>140</v>
      </c>
      <c r="H12" s="87"/>
      <c r="I12" s="88"/>
      <c r="J12" s="88" t="e">
        <f>IF(H12/I12*100&gt;100,100,H12/I12*100)</f>
        <v>#DIV/0!</v>
      </c>
      <c r="K12" s="511" t="e">
        <f>(J12+J13+J14)/3</f>
        <v>#DIV/0!</v>
      </c>
      <c r="L12" s="521" t="e">
        <f>(K12+K15)/2</f>
        <v>#DIV/0!</v>
      </c>
      <c r="M12" s="541"/>
      <c r="N12" s="519"/>
    </row>
    <row r="13" spans="1:14" s="302" customFormat="1" ht="63.75" hidden="1" customHeight="1" thickBot="1" x14ac:dyDescent="0.3">
      <c r="A13" s="560"/>
      <c r="B13" s="509"/>
      <c r="C13" s="514"/>
      <c r="D13" s="502"/>
      <c r="E13" s="89" t="s">
        <v>138</v>
      </c>
      <c r="F13" s="85" t="s">
        <v>386</v>
      </c>
      <c r="G13" s="90" t="s">
        <v>140</v>
      </c>
      <c r="H13" s="91"/>
      <c r="I13" s="92"/>
      <c r="J13" s="92" t="e">
        <f t="shared" ref="J13:J19" si="0">IF(I13/H13*100&gt;100,100,I13/H13*100)</f>
        <v>#DIV/0!</v>
      </c>
      <c r="K13" s="512"/>
      <c r="L13" s="524"/>
      <c r="M13" s="541"/>
      <c r="N13" s="519"/>
    </row>
    <row r="14" spans="1:14" s="302" customFormat="1" ht="111" hidden="1" customHeight="1" x14ac:dyDescent="0.25">
      <c r="A14" s="560"/>
      <c r="B14" s="509"/>
      <c r="C14" s="514"/>
      <c r="D14" s="502"/>
      <c r="E14" s="89" t="s">
        <v>138</v>
      </c>
      <c r="F14" s="85" t="s">
        <v>387</v>
      </c>
      <c r="G14" s="90" t="s">
        <v>140</v>
      </c>
      <c r="H14" s="91"/>
      <c r="I14" s="91"/>
      <c r="J14" s="92" t="e">
        <f t="shared" si="0"/>
        <v>#DIV/0!</v>
      </c>
      <c r="K14" s="513"/>
      <c r="L14" s="524"/>
      <c r="M14" s="541"/>
      <c r="N14" s="519"/>
    </row>
    <row r="15" spans="1:14" s="302" customFormat="1" ht="32.25" hidden="1" customHeight="1" thickBot="1" x14ac:dyDescent="0.3">
      <c r="A15" s="560"/>
      <c r="B15" s="510"/>
      <c r="C15" s="514"/>
      <c r="D15" s="503"/>
      <c r="E15" s="93" t="s">
        <v>144</v>
      </c>
      <c r="F15" s="81" t="s">
        <v>388</v>
      </c>
      <c r="G15" s="94" t="s">
        <v>266</v>
      </c>
      <c r="H15" s="95"/>
      <c r="I15" s="96"/>
      <c r="J15" s="97" t="e">
        <f t="shared" si="0"/>
        <v>#DIV/0!</v>
      </c>
      <c r="K15" s="97" t="e">
        <f>J15</f>
        <v>#DIV/0!</v>
      </c>
      <c r="L15" s="525"/>
      <c r="M15" s="541"/>
      <c r="N15" s="519"/>
    </row>
    <row r="16" spans="1:14" s="297" customFormat="1" ht="63.75" customHeight="1" thickBot="1" x14ac:dyDescent="0.3">
      <c r="A16" s="559"/>
      <c r="B16" s="508" t="str">
        <f>'[3]Свод по услугам'!B16:B19</f>
        <v>801012О.99.0.БА81АБ44001</v>
      </c>
      <c r="C16" s="423" t="str">
        <f>'[3]Свод по услугам'!C16:C19</f>
        <v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v>
      </c>
      <c r="D16" s="529" t="s">
        <v>137</v>
      </c>
      <c r="E16" s="71" t="s">
        <v>138</v>
      </c>
      <c r="F16" s="71" t="s">
        <v>385</v>
      </c>
      <c r="G16" s="72" t="s">
        <v>140</v>
      </c>
      <c r="H16" s="350">
        <v>100</v>
      </c>
      <c r="I16" s="293">
        <v>100</v>
      </c>
      <c r="J16" s="128">
        <f t="shared" si="0"/>
        <v>100</v>
      </c>
      <c r="K16" s="504">
        <f>(J16+J17+J18)/3</f>
        <v>100</v>
      </c>
      <c r="L16" s="515">
        <f>(K16+K19)/2</f>
        <v>100</v>
      </c>
      <c r="M16" s="540"/>
      <c r="N16" s="519"/>
    </row>
    <row r="17" spans="1:14" s="297" customFormat="1" ht="63.75" thickBot="1" x14ac:dyDescent="0.3">
      <c r="A17" s="559"/>
      <c r="B17" s="509"/>
      <c r="C17" s="423"/>
      <c r="D17" s="530"/>
      <c r="E17" s="76" t="s">
        <v>138</v>
      </c>
      <c r="F17" s="71" t="s">
        <v>386</v>
      </c>
      <c r="G17" s="77" t="s">
        <v>140</v>
      </c>
      <c r="H17" s="352">
        <v>100</v>
      </c>
      <c r="I17" s="128">
        <v>100</v>
      </c>
      <c r="J17" s="128">
        <f t="shared" si="0"/>
        <v>100</v>
      </c>
      <c r="K17" s="505"/>
      <c r="L17" s="516"/>
      <c r="M17" s="540"/>
      <c r="N17" s="519"/>
    </row>
    <row r="18" spans="1:14" s="297" customFormat="1" ht="94.5" x14ac:dyDescent="0.25">
      <c r="A18" s="559"/>
      <c r="B18" s="509"/>
      <c r="C18" s="423"/>
      <c r="D18" s="530"/>
      <c r="E18" s="76" t="s">
        <v>138</v>
      </c>
      <c r="F18" s="71" t="s">
        <v>387</v>
      </c>
      <c r="G18" s="77" t="s">
        <v>140</v>
      </c>
      <c r="H18" s="352">
        <v>100</v>
      </c>
      <c r="I18" s="352">
        <v>100</v>
      </c>
      <c r="J18" s="128">
        <f t="shared" si="0"/>
        <v>100</v>
      </c>
      <c r="K18" s="506"/>
      <c r="L18" s="516"/>
      <c r="M18" s="540"/>
      <c r="N18" s="519"/>
    </row>
    <row r="19" spans="1:14" s="297" customFormat="1" ht="32.25" thickBot="1" x14ac:dyDescent="0.3">
      <c r="A19" s="559"/>
      <c r="B19" s="510"/>
      <c r="C19" s="423"/>
      <c r="D19" s="531"/>
      <c r="E19" s="80" t="s">
        <v>144</v>
      </c>
      <c r="F19" s="81" t="s">
        <v>388</v>
      </c>
      <c r="G19" s="82" t="s">
        <v>266</v>
      </c>
      <c r="H19" s="355">
        <v>2.5555555555555554</v>
      </c>
      <c r="I19" s="355">
        <v>2.5555555555555554</v>
      </c>
      <c r="J19" s="128">
        <f t="shared" si="0"/>
        <v>100</v>
      </c>
      <c r="K19" s="284">
        <f>J19</f>
        <v>100</v>
      </c>
      <c r="L19" s="517"/>
      <c r="M19" s="540"/>
      <c r="N19" s="519"/>
    </row>
    <row r="20" spans="1:14" s="302" customFormat="1" ht="63.75" hidden="1" customHeight="1" thickBot="1" x14ac:dyDescent="0.3">
      <c r="A20" s="560"/>
      <c r="B20" s="508" t="str">
        <f>'[3]Свод по услугам'!B20:B23</f>
        <v>801012О.99.0.БА81АБ68001</v>
      </c>
      <c r="C20" s="514" t="str">
        <f>'[3]Свод по услугам'!C20:C23</f>
        <v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v>
      </c>
      <c r="D20" s="501" t="s">
        <v>137</v>
      </c>
      <c r="E20" s="84" t="s">
        <v>138</v>
      </c>
      <c r="F20" s="85" t="s">
        <v>385</v>
      </c>
      <c r="G20" s="86" t="s">
        <v>140</v>
      </c>
      <c r="H20" s="87"/>
      <c r="I20" s="88"/>
      <c r="J20" s="88" t="e">
        <f>IF(H20/I20*100&gt;100,100,H20/I20*100)</f>
        <v>#DIV/0!</v>
      </c>
      <c r="K20" s="511" t="e">
        <f>(J20+J21+J22)/3</f>
        <v>#DIV/0!</v>
      </c>
      <c r="L20" s="521" t="e">
        <f>(K20+K23)/2</f>
        <v>#DIV/0!</v>
      </c>
      <c r="M20" s="541"/>
      <c r="N20" s="519"/>
    </row>
    <row r="21" spans="1:14" s="302" customFormat="1" ht="63.75" hidden="1" customHeight="1" thickBot="1" x14ac:dyDescent="0.3">
      <c r="A21" s="560"/>
      <c r="B21" s="509"/>
      <c r="C21" s="514"/>
      <c r="D21" s="502"/>
      <c r="E21" s="89" t="s">
        <v>138</v>
      </c>
      <c r="F21" s="85" t="s">
        <v>386</v>
      </c>
      <c r="G21" s="90" t="s">
        <v>140</v>
      </c>
      <c r="H21" s="91"/>
      <c r="I21" s="92"/>
      <c r="J21" s="92" t="e">
        <f>IF(I21/H21*100&gt;100,100,I21/H21*100)</f>
        <v>#DIV/0!</v>
      </c>
      <c r="K21" s="512"/>
      <c r="L21" s="524"/>
      <c r="M21" s="541"/>
      <c r="N21" s="519"/>
    </row>
    <row r="22" spans="1:14" s="302" customFormat="1" ht="111" hidden="1" customHeight="1" x14ac:dyDescent="0.25">
      <c r="A22" s="560"/>
      <c r="B22" s="509"/>
      <c r="C22" s="514"/>
      <c r="D22" s="502"/>
      <c r="E22" s="89" t="s">
        <v>138</v>
      </c>
      <c r="F22" s="85" t="s">
        <v>387</v>
      </c>
      <c r="G22" s="90" t="s">
        <v>140</v>
      </c>
      <c r="H22" s="91"/>
      <c r="I22" s="91"/>
      <c r="J22" s="92" t="e">
        <f>IF(I22/H22*100&gt;100,100,I22/H22*100)</f>
        <v>#DIV/0!</v>
      </c>
      <c r="K22" s="513"/>
      <c r="L22" s="524"/>
      <c r="M22" s="541"/>
      <c r="N22" s="519"/>
    </row>
    <row r="23" spans="1:14" s="302" customFormat="1" ht="32.25" hidden="1" customHeight="1" thickBot="1" x14ac:dyDescent="0.3">
      <c r="A23" s="560"/>
      <c r="B23" s="510"/>
      <c r="C23" s="514"/>
      <c r="D23" s="503"/>
      <c r="E23" s="93" t="s">
        <v>144</v>
      </c>
      <c r="F23" s="81" t="s">
        <v>388</v>
      </c>
      <c r="G23" s="94" t="s">
        <v>266</v>
      </c>
      <c r="H23" s="95"/>
      <c r="I23" s="96"/>
      <c r="J23" s="97" t="e">
        <f>IF(I23/H23*100&gt;100,100,I23/H23*100)</f>
        <v>#DIV/0!</v>
      </c>
      <c r="K23" s="97" t="e">
        <f>J23</f>
        <v>#DIV/0!</v>
      </c>
      <c r="L23" s="525"/>
      <c r="M23" s="541"/>
      <c r="N23" s="519"/>
    </row>
    <row r="24" spans="1:14" s="302" customFormat="1" ht="63.75" hidden="1" customHeight="1" thickBot="1" x14ac:dyDescent="0.3">
      <c r="A24" s="560"/>
      <c r="B24" s="508">
        <f>'[3]Свод по услугам'!B24:B27</f>
        <v>0</v>
      </c>
      <c r="C24" s="514" t="str">
        <f>'[3]Свод по услугам'!C24:C27</f>
        <v>Реализация основных общеобразовательных программ начального общего образования</v>
      </c>
      <c r="D24" s="501" t="s">
        <v>137</v>
      </c>
      <c r="E24" s="84" t="s">
        <v>138</v>
      </c>
      <c r="F24" s="85" t="s">
        <v>385</v>
      </c>
      <c r="G24" s="86" t="s">
        <v>140</v>
      </c>
      <c r="H24" s="87"/>
      <c r="I24" s="88"/>
      <c r="J24" s="88" t="e">
        <f>IF(H24/I24*100&gt;100,100,H24/I24*100)</f>
        <v>#DIV/0!</v>
      </c>
      <c r="K24" s="511" t="e">
        <f>(J24+J25+J26)/3</f>
        <v>#DIV/0!</v>
      </c>
      <c r="L24" s="521" t="e">
        <f>(K24+K27)/2</f>
        <v>#DIV/0!</v>
      </c>
      <c r="M24" s="541"/>
      <c r="N24" s="519"/>
    </row>
    <row r="25" spans="1:14" s="302" customFormat="1" ht="63.75" hidden="1" customHeight="1" thickBot="1" x14ac:dyDescent="0.3">
      <c r="A25" s="560"/>
      <c r="B25" s="509"/>
      <c r="C25" s="514"/>
      <c r="D25" s="502"/>
      <c r="E25" s="89" t="s">
        <v>138</v>
      </c>
      <c r="F25" s="85" t="s">
        <v>386</v>
      </c>
      <c r="G25" s="90" t="s">
        <v>140</v>
      </c>
      <c r="H25" s="91"/>
      <c r="I25" s="92"/>
      <c r="J25" s="92" t="e">
        <f>IF(I25/H25*100&gt;100,100,I25/H25*100)</f>
        <v>#DIV/0!</v>
      </c>
      <c r="K25" s="512"/>
      <c r="L25" s="524"/>
      <c r="M25" s="541"/>
      <c r="N25" s="519"/>
    </row>
    <row r="26" spans="1:14" s="302" customFormat="1" ht="111" hidden="1" customHeight="1" x14ac:dyDescent="0.25">
      <c r="A26" s="560"/>
      <c r="B26" s="509"/>
      <c r="C26" s="514"/>
      <c r="D26" s="502"/>
      <c r="E26" s="89" t="s">
        <v>138</v>
      </c>
      <c r="F26" s="85" t="s">
        <v>387</v>
      </c>
      <c r="G26" s="90" t="s">
        <v>140</v>
      </c>
      <c r="H26" s="91"/>
      <c r="I26" s="91"/>
      <c r="J26" s="92" t="e">
        <f>IF(I26/H26*100&gt;100,100,I26/H26*100)</f>
        <v>#DIV/0!</v>
      </c>
      <c r="K26" s="513"/>
      <c r="L26" s="524"/>
      <c r="M26" s="541"/>
      <c r="N26" s="519"/>
    </row>
    <row r="27" spans="1:14" s="302" customFormat="1" ht="32.25" hidden="1" customHeight="1" thickBot="1" x14ac:dyDescent="0.3">
      <c r="A27" s="560"/>
      <c r="B27" s="510"/>
      <c r="C27" s="514"/>
      <c r="D27" s="503"/>
      <c r="E27" s="93" t="s">
        <v>144</v>
      </c>
      <c r="F27" s="81" t="s">
        <v>388</v>
      </c>
      <c r="G27" s="94" t="s">
        <v>266</v>
      </c>
      <c r="H27" s="95"/>
      <c r="I27" s="96"/>
      <c r="J27" s="97" t="e">
        <f>IF(I27/H27*100&gt;100,100,I27/H27*100)</f>
        <v>#DIV/0!</v>
      </c>
      <c r="K27" s="97" t="e">
        <f>J27</f>
        <v>#DIV/0!</v>
      </c>
      <c r="L27" s="525"/>
      <c r="M27" s="541"/>
      <c r="N27" s="519"/>
    </row>
    <row r="28" spans="1:14" s="302" customFormat="1" ht="63.75" hidden="1" customHeight="1" thickBot="1" x14ac:dyDescent="0.3">
      <c r="A28" s="560"/>
      <c r="B28" s="508">
        <f>'[3]Свод по услугам'!B28:B31</f>
        <v>0</v>
      </c>
      <c r="C28" s="514" t="str">
        <f>'[3]Свод по услугам'!C28:C31</f>
        <v>Реализация основных общеобразовательных программ начального общего образования</v>
      </c>
      <c r="D28" s="501" t="s">
        <v>137</v>
      </c>
      <c r="E28" s="84" t="s">
        <v>138</v>
      </c>
      <c r="F28" s="85" t="s">
        <v>385</v>
      </c>
      <c r="G28" s="86" t="s">
        <v>140</v>
      </c>
      <c r="H28" s="87"/>
      <c r="I28" s="88"/>
      <c r="J28" s="88" t="e">
        <f>IF(H28/I28*100&gt;100,100,H28/I28*100)</f>
        <v>#DIV/0!</v>
      </c>
      <c r="K28" s="511" t="e">
        <f>(J28+J29+J30)/3</f>
        <v>#DIV/0!</v>
      </c>
      <c r="L28" s="521" t="e">
        <f>(K28+K31)/2</f>
        <v>#DIV/0!</v>
      </c>
      <c r="M28" s="541"/>
      <c r="N28" s="519"/>
    </row>
    <row r="29" spans="1:14" s="302" customFormat="1" ht="63.75" hidden="1" customHeight="1" thickBot="1" x14ac:dyDescent="0.3">
      <c r="A29" s="560"/>
      <c r="B29" s="509"/>
      <c r="C29" s="514"/>
      <c r="D29" s="502"/>
      <c r="E29" s="89" t="s">
        <v>138</v>
      </c>
      <c r="F29" s="85" t="s">
        <v>386</v>
      </c>
      <c r="G29" s="90" t="s">
        <v>140</v>
      </c>
      <c r="H29" s="91"/>
      <c r="I29" s="92"/>
      <c r="J29" s="92" t="e">
        <f>IF(I29/H29*100&gt;100,100,I29/H29*100)</f>
        <v>#DIV/0!</v>
      </c>
      <c r="K29" s="512"/>
      <c r="L29" s="524"/>
      <c r="M29" s="541"/>
      <c r="N29" s="519"/>
    </row>
    <row r="30" spans="1:14" s="302" customFormat="1" ht="111" hidden="1" customHeight="1" x14ac:dyDescent="0.25">
      <c r="A30" s="560"/>
      <c r="B30" s="509"/>
      <c r="C30" s="514"/>
      <c r="D30" s="502"/>
      <c r="E30" s="89" t="s">
        <v>138</v>
      </c>
      <c r="F30" s="85" t="s">
        <v>387</v>
      </c>
      <c r="G30" s="90" t="s">
        <v>140</v>
      </c>
      <c r="H30" s="91"/>
      <c r="I30" s="91"/>
      <c r="J30" s="92" t="e">
        <f>IF(I30/H30*100&gt;100,100,I30/H30*100)</f>
        <v>#DIV/0!</v>
      </c>
      <c r="K30" s="513"/>
      <c r="L30" s="524"/>
      <c r="M30" s="541"/>
      <c r="N30" s="519"/>
    </row>
    <row r="31" spans="1:14" s="302" customFormat="1" ht="32.25" hidden="1" customHeight="1" thickBot="1" x14ac:dyDescent="0.3">
      <c r="A31" s="560"/>
      <c r="B31" s="510"/>
      <c r="C31" s="514"/>
      <c r="D31" s="503"/>
      <c r="E31" s="93" t="s">
        <v>144</v>
      </c>
      <c r="F31" s="81" t="s">
        <v>388</v>
      </c>
      <c r="G31" s="94" t="s">
        <v>266</v>
      </c>
      <c r="H31" s="95"/>
      <c r="I31" s="96"/>
      <c r="J31" s="97" t="e">
        <f>IF(I31/H31*100&gt;100,100,I31/H31*100)</f>
        <v>#DIV/0!</v>
      </c>
      <c r="K31" s="97" t="e">
        <f>J31</f>
        <v>#DIV/0!</v>
      </c>
      <c r="L31" s="525"/>
      <c r="M31" s="541"/>
      <c r="N31" s="519"/>
    </row>
    <row r="32" spans="1:14" s="302" customFormat="1" ht="63.75" hidden="1" customHeight="1" thickBot="1" x14ac:dyDescent="0.3">
      <c r="A32" s="560"/>
      <c r="B32" s="508" t="str">
        <f>'[3]Свод по услугам'!B32:B35</f>
        <v>801012О.99.0.БА81АН96001</v>
      </c>
      <c r="C32" s="514" t="str">
        <f>'[3]Свод по услугам'!C32:C35</f>
        <v>Реализация основных общеобразовательных программ начального общего образования (профильное обучение, дети-инвалиды, не указано)</v>
      </c>
      <c r="D32" s="501" t="s">
        <v>137</v>
      </c>
      <c r="E32" s="84" t="s">
        <v>138</v>
      </c>
      <c r="F32" s="85" t="s">
        <v>385</v>
      </c>
      <c r="G32" s="86" t="s">
        <v>140</v>
      </c>
      <c r="H32" s="87"/>
      <c r="I32" s="88"/>
      <c r="J32" s="88" t="e">
        <f>IF(H32/I32*100&gt;100,100,H32/I32*100)</f>
        <v>#DIV/0!</v>
      </c>
      <c r="K32" s="511" t="e">
        <f>(J32+J33+J34)/3</f>
        <v>#DIV/0!</v>
      </c>
      <c r="L32" s="521" t="e">
        <f>(K32+K35)/2</f>
        <v>#DIV/0!</v>
      </c>
      <c r="M32" s="541"/>
      <c r="N32" s="519"/>
    </row>
    <row r="33" spans="1:14" s="302" customFormat="1" ht="63.75" hidden="1" customHeight="1" thickBot="1" x14ac:dyDescent="0.3">
      <c r="A33" s="560"/>
      <c r="B33" s="509"/>
      <c r="C33" s="514"/>
      <c r="D33" s="502"/>
      <c r="E33" s="89" t="s">
        <v>138</v>
      </c>
      <c r="F33" s="85" t="s">
        <v>386</v>
      </c>
      <c r="G33" s="90" t="s">
        <v>140</v>
      </c>
      <c r="H33" s="91"/>
      <c r="I33" s="92"/>
      <c r="J33" s="92" t="e">
        <f>IF(I33/H33*100&gt;100,100,I33/H33*100)</f>
        <v>#DIV/0!</v>
      </c>
      <c r="K33" s="512"/>
      <c r="L33" s="524"/>
      <c r="M33" s="541"/>
      <c r="N33" s="519"/>
    </row>
    <row r="34" spans="1:14" s="302" customFormat="1" ht="111" hidden="1" customHeight="1" x14ac:dyDescent="0.25">
      <c r="A34" s="560"/>
      <c r="B34" s="509"/>
      <c r="C34" s="514"/>
      <c r="D34" s="502"/>
      <c r="E34" s="89" t="s">
        <v>138</v>
      </c>
      <c r="F34" s="85" t="s">
        <v>387</v>
      </c>
      <c r="G34" s="90" t="s">
        <v>140</v>
      </c>
      <c r="H34" s="91"/>
      <c r="I34" s="91"/>
      <c r="J34" s="92" t="e">
        <f>IF(I34/H34*100&gt;100,100,I34/H34*100)</f>
        <v>#DIV/0!</v>
      </c>
      <c r="K34" s="513"/>
      <c r="L34" s="524"/>
      <c r="M34" s="541"/>
      <c r="N34" s="519"/>
    </row>
    <row r="35" spans="1:14" s="302" customFormat="1" ht="32.25" hidden="1" customHeight="1" thickBot="1" x14ac:dyDescent="0.3">
      <c r="A35" s="560"/>
      <c r="B35" s="510"/>
      <c r="C35" s="514"/>
      <c r="D35" s="503"/>
      <c r="E35" s="93" t="s">
        <v>144</v>
      </c>
      <c r="F35" s="81" t="s">
        <v>388</v>
      </c>
      <c r="G35" s="94" t="s">
        <v>266</v>
      </c>
      <c r="H35" s="95"/>
      <c r="I35" s="96"/>
      <c r="J35" s="97" t="e">
        <f>IF(I35/H35*100&gt;100,100,I35/H35*100)</f>
        <v>#DIV/0!</v>
      </c>
      <c r="K35" s="97" t="e">
        <f>J35</f>
        <v>#DIV/0!</v>
      </c>
      <c r="L35" s="525"/>
      <c r="M35" s="541"/>
      <c r="N35" s="519"/>
    </row>
    <row r="36" spans="1:14" s="302" customFormat="1" ht="63.75" hidden="1" customHeight="1" thickBot="1" x14ac:dyDescent="0.3">
      <c r="A36" s="560"/>
      <c r="B36" s="508" t="str">
        <f>'[3]Свод по услугам'!B36:B39</f>
        <v>801012О.99.0.БА81АП40001</v>
      </c>
      <c r="C36" s="514" t="str">
        <f>'[3]Свод по услугам'!C36:C39</f>
        <v>Реализация основных общеобразовательных программ начального общего образования (профильное обучение, не указано, не указано)</v>
      </c>
      <c r="D36" s="501" t="s">
        <v>137</v>
      </c>
      <c r="E36" s="84" t="s">
        <v>138</v>
      </c>
      <c r="F36" s="85" t="s">
        <v>385</v>
      </c>
      <c r="G36" s="86" t="s">
        <v>140</v>
      </c>
      <c r="H36" s="87"/>
      <c r="I36" s="88"/>
      <c r="J36" s="88" t="e">
        <f>IF(H36/I36*100&gt;100,100,H36/I36*100)</f>
        <v>#DIV/0!</v>
      </c>
      <c r="K36" s="511" t="e">
        <f>(J36+J37+J38)/3</f>
        <v>#DIV/0!</v>
      </c>
      <c r="L36" s="521" t="e">
        <f>(K36+K39)/2</f>
        <v>#DIV/0!</v>
      </c>
      <c r="M36" s="541"/>
      <c r="N36" s="519"/>
    </row>
    <row r="37" spans="1:14" s="302" customFormat="1" ht="63.75" hidden="1" customHeight="1" thickBot="1" x14ac:dyDescent="0.3">
      <c r="A37" s="560"/>
      <c r="B37" s="509"/>
      <c r="C37" s="514"/>
      <c r="D37" s="502"/>
      <c r="E37" s="89" t="s">
        <v>138</v>
      </c>
      <c r="F37" s="85" t="s">
        <v>386</v>
      </c>
      <c r="G37" s="90" t="s">
        <v>140</v>
      </c>
      <c r="H37" s="91"/>
      <c r="I37" s="92"/>
      <c r="J37" s="92" t="e">
        <f>IF(I37/H37*100&gt;100,100,I37/H37*100)</f>
        <v>#DIV/0!</v>
      </c>
      <c r="K37" s="512"/>
      <c r="L37" s="524"/>
      <c r="M37" s="541"/>
      <c r="N37" s="519"/>
    </row>
    <row r="38" spans="1:14" s="302" customFormat="1" ht="111" hidden="1" customHeight="1" x14ac:dyDescent="0.25">
      <c r="A38" s="560"/>
      <c r="B38" s="509"/>
      <c r="C38" s="514"/>
      <c r="D38" s="502"/>
      <c r="E38" s="89" t="s">
        <v>138</v>
      </c>
      <c r="F38" s="85" t="s">
        <v>387</v>
      </c>
      <c r="G38" s="90" t="s">
        <v>140</v>
      </c>
      <c r="H38" s="91"/>
      <c r="I38" s="91"/>
      <c r="J38" s="92" t="e">
        <f>IF(I38/H38*100&gt;100,100,I38/H38*100)</f>
        <v>#DIV/0!</v>
      </c>
      <c r="K38" s="513"/>
      <c r="L38" s="524"/>
      <c r="M38" s="541"/>
      <c r="N38" s="519"/>
    </row>
    <row r="39" spans="1:14" s="302" customFormat="1" ht="32.25" hidden="1" customHeight="1" thickBot="1" x14ac:dyDescent="0.3">
      <c r="A39" s="560"/>
      <c r="B39" s="510"/>
      <c r="C39" s="514"/>
      <c r="D39" s="503"/>
      <c r="E39" s="93" t="s">
        <v>144</v>
      </c>
      <c r="F39" s="81" t="s">
        <v>388</v>
      </c>
      <c r="G39" s="94" t="s">
        <v>266</v>
      </c>
      <c r="H39" s="95"/>
      <c r="I39" s="96"/>
      <c r="J39" s="97" t="e">
        <f>IF(I39/H39*100&gt;100,100,I39/H39*100)</f>
        <v>#DIV/0!</v>
      </c>
      <c r="K39" s="97" t="e">
        <f>J39</f>
        <v>#DIV/0!</v>
      </c>
      <c r="L39" s="525"/>
      <c r="M39" s="541"/>
      <c r="N39" s="519"/>
    </row>
    <row r="40" spans="1:14" s="302" customFormat="1" ht="63.75" hidden="1" customHeight="1" thickBot="1" x14ac:dyDescent="0.3">
      <c r="A40" s="560"/>
      <c r="B40" s="508" t="str">
        <f>'[3]Свод по услугам'!B40:B43</f>
        <v>801012О.99.0.БА81АЩ48001</v>
      </c>
      <c r="C40" s="514" t="str">
        <f>'[3]Свод по услугам'!C40:C43</f>
        <v>Реализация основных общеобразовательных программ начального общего образования (не указано, дети-инвалиды, не указано)</v>
      </c>
      <c r="D40" s="507" t="s">
        <v>137</v>
      </c>
      <c r="E40" s="84" t="s">
        <v>138</v>
      </c>
      <c r="F40" s="85" t="s">
        <v>385</v>
      </c>
      <c r="G40" s="86" t="s">
        <v>140</v>
      </c>
      <c r="H40" s="356"/>
      <c r="I40" s="88"/>
      <c r="J40" s="88" t="e">
        <f>IF(H40/I40*100&gt;100,100,H40/I40*100)</f>
        <v>#DIV/0!</v>
      </c>
      <c r="K40" s="504" t="e">
        <f>(J40+J41+J42)/3</f>
        <v>#DIV/0!</v>
      </c>
      <c r="L40" s="521" t="e">
        <f>(K40+K43)/2</f>
        <v>#DIV/0!</v>
      </c>
      <c r="M40" s="541"/>
      <c r="N40" s="519"/>
    </row>
    <row r="41" spans="1:14" s="302" customFormat="1" ht="63.75" hidden="1" customHeight="1" thickBot="1" x14ac:dyDescent="0.3">
      <c r="A41" s="560"/>
      <c r="B41" s="509"/>
      <c r="C41" s="514"/>
      <c r="D41" s="585"/>
      <c r="E41" s="89" t="s">
        <v>138</v>
      </c>
      <c r="F41" s="85" t="s">
        <v>386</v>
      </c>
      <c r="G41" s="90" t="s">
        <v>140</v>
      </c>
      <c r="H41" s="357"/>
      <c r="I41" s="92"/>
      <c r="J41" s="92" t="e">
        <f>IF(I41/H41*100&gt;100,100,I41/H41*100)</f>
        <v>#DIV/0!</v>
      </c>
      <c r="K41" s="532"/>
      <c r="L41" s="522"/>
      <c r="M41" s="541"/>
      <c r="N41" s="519"/>
    </row>
    <row r="42" spans="1:14" s="302" customFormat="1" ht="111" hidden="1" customHeight="1" x14ac:dyDescent="0.25">
      <c r="A42" s="560"/>
      <c r="B42" s="509"/>
      <c r="C42" s="514"/>
      <c r="D42" s="585"/>
      <c r="E42" s="89" t="s">
        <v>138</v>
      </c>
      <c r="F42" s="85" t="s">
        <v>387</v>
      </c>
      <c r="G42" s="90" t="s">
        <v>140</v>
      </c>
      <c r="H42" s="357"/>
      <c r="I42" s="357"/>
      <c r="J42" s="92" t="e">
        <f>IF(I42/H42*100&gt;100,100,I42/H42*100)</f>
        <v>#DIV/0!</v>
      </c>
      <c r="K42" s="533"/>
      <c r="L42" s="522"/>
      <c r="M42" s="541"/>
      <c r="N42" s="519"/>
    </row>
    <row r="43" spans="1:14" s="302" customFormat="1" ht="32.25" hidden="1" customHeight="1" thickBot="1" x14ac:dyDescent="0.3">
      <c r="A43" s="560"/>
      <c r="B43" s="510"/>
      <c r="C43" s="514"/>
      <c r="D43" s="586"/>
      <c r="E43" s="93" t="s">
        <v>144</v>
      </c>
      <c r="F43" s="81" t="s">
        <v>388</v>
      </c>
      <c r="G43" s="94" t="s">
        <v>266</v>
      </c>
      <c r="H43" s="355"/>
      <c r="I43" s="355"/>
      <c r="J43" s="97" t="e">
        <f>IF(I43/H43*100&gt;100,100,I43/H43*100)</f>
        <v>#DIV/0!</v>
      </c>
      <c r="K43" s="97" t="e">
        <f>J43</f>
        <v>#DIV/0!</v>
      </c>
      <c r="L43" s="523"/>
      <c r="M43" s="541"/>
      <c r="N43" s="519"/>
    </row>
    <row r="44" spans="1:14" s="302" customFormat="1" ht="63.75" hidden="1" customHeight="1" thickBot="1" x14ac:dyDescent="0.3">
      <c r="A44" s="560"/>
      <c r="B44" s="508" t="str">
        <f>'[3]Свод по услугам'!B44:B47</f>
        <v>801012О.99.0.БА81АЩ72001</v>
      </c>
      <c r="C44" s="514" t="str">
        <f>'[3]Свод по услугам'!C44:C47</f>
        <v>Реализация основных общеобразовательных программ начального общего образования (не указано, дети-инвалиды, на дому)</v>
      </c>
      <c r="D44" s="507" t="s">
        <v>137</v>
      </c>
      <c r="E44" s="84" t="s">
        <v>138</v>
      </c>
      <c r="F44" s="85" t="s">
        <v>385</v>
      </c>
      <c r="G44" s="86" t="s">
        <v>140</v>
      </c>
      <c r="H44" s="356"/>
      <c r="I44" s="88"/>
      <c r="J44" s="88" t="e">
        <f>IF(H44/I44*100&gt;100,100,H44/I44*100)</f>
        <v>#DIV/0!</v>
      </c>
      <c r="K44" s="504" t="e">
        <f>(J44+J45+J46)/3</f>
        <v>#DIV/0!</v>
      </c>
      <c r="L44" s="521" t="e">
        <f>(K44+K47)/2</f>
        <v>#DIV/0!</v>
      </c>
      <c r="M44" s="541"/>
      <c r="N44" s="519"/>
    </row>
    <row r="45" spans="1:14" s="302" customFormat="1" ht="63.75" hidden="1" customHeight="1" thickBot="1" x14ac:dyDescent="0.3">
      <c r="A45" s="560"/>
      <c r="B45" s="509"/>
      <c r="C45" s="514"/>
      <c r="D45" s="585"/>
      <c r="E45" s="89" t="s">
        <v>138</v>
      </c>
      <c r="F45" s="85" t="s">
        <v>386</v>
      </c>
      <c r="G45" s="90" t="s">
        <v>140</v>
      </c>
      <c r="H45" s="357"/>
      <c r="I45" s="92"/>
      <c r="J45" s="92" t="e">
        <f>IF(I45/H45*100&gt;100,100,I45/H45*100)</f>
        <v>#DIV/0!</v>
      </c>
      <c r="K45" s="532"/>
      <c r="L45" s="522"/>
      <c r="M45" s="541"/>
      <c r="N45" s="519"/>
    </row>
    <row r="46" spans="1:14" s="302" customFormat="1" ht="111" hidden="1" customHeight="1" x14ac:dyDescent="0.25">
      <c r="A46" s="560"/>
      <c r="B46" s="509"/>
      <c r="C46" s="514"/>
      <c r="D46" s="585"/>
      <c r="E46" s="89" t="s">
        <v>138</v>
      </c>
      <c r="F46" s="85" t="s">
        <v>387</v>
      </c>
      <c r="G46" s="90" t="s">
        <v>140</v>
      </c>
      <c r="H46" s="357"/>
      <c r="I46" s="357"/>
      <c r="J46" s="92" t="e">
        <f>IF(I46/H46*100&gt;100,100,I46/H46*100)</f>
        <v>#DIV/0!</v>
      </c>
      <c r="K46" s="533"/>
      <c r="L46" s="522"/>
      <c r="M46" s="541"/>
      <c r="N46" s="519"/>
    </row>
    <row r="47" spans="1:14" s="302" customFormat="1" ht="32.25" hidden="1" customHeight="1" thickBot="1" x14ac:dyDescent="0.3">
      <c r="A47" s="560"/>
      <c r="B47" s="510"/>
      <c r="C47" s="514"/>
      <c r="D47" s="586"/>
      <c r="E47" s="93" t="s">
        <v>144</v>
      </c>
      <c r="F47" s="81" t="s">
        <v>388</v>
      </c>
      <c r="G47" s="94" t="s">
        <v>266</v>
      </c>
      <c r="H47" s="355"/>
      <c r="I47" s="355"/>
      <c r="J47" s="97" t="e">
        <f>IF(I47/H47*100&gt;100,100,I47/H47*100)</f>
        <v>#DIV/0!</v>
      </c>
      <c r="K47" s="97" t="e">
        <f>J47</f>
        <v>#DIV/0!</v>
      </c>
      <c r="L47" s="523"/>
      <c r="M47" s="541"/>
      <c r="N47" s="519"/>
    </row>
    <row r="48" spans="1:14" s="302" customFormat="1" ht="63.75" hidden="1" customHeight="1" thickBot="1" x14ac:dyDescent="0.3">
      <c r="A48" s="560"/>
      <c r="B48" s="508" t="str">
        <f>'[3]Свод по услугам'!B48:B51</f>
        <v>801012О.99.0.БА81АШ04001</v>
      </c>
      <c r="C48" s="514" t="str">
        <f>'[3]Свод по услугам'!C48:C51</f>
        <v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v>
      </c>
      <c r="D48" s="501" t="s">
        <v>137</v>
      </c>
      <c r="E48" s="84" t="s">
        <v>138</v>
      </c>
      <c r="F48" s="85" t="s">
        <v>385</v>
      </c>
      <c r="G48" s="86" t="s">
        <v>140</v>
      </c>
      <c r="H48" s="87"/>
      <c r="I48" s="88"/>
      <c r="J48" s="88" t="e">
        <f>IF(H48/I48*100&gt;100,100,H48/I48*100)</f>
        <v>#DIV/0!</v>
      </c>
      <c r="K48" s="511" t="e">
        <f>(J48+J49+J50)/3</f>
        <v>#DIV/0!</v>
      </c>
      <c r="L48" s="521" t="e">
        <f>(K48+K51)/2</f>
        <v>#DIV/0!</v>
      </c>
      <c r="M48" s="541"/>
      <c r="N48" s="519"/>
    </row>
    <row r="49" spans="1:14" s="302" customFormat="1" ht="63.75" hidden="1" customHeight="1" thickBot="1" x14ac:dyDescent="0.3">
      <c r="A49" s="560"/>
      <c r="B49" s="509"/>
      <c r="C49" s="514"/>
      <c r="D49" s="502"/>
      <c r="E49" s="89" t="s">
        <v>138</v>
      </c>
      <c r="F49" s="85" t="s">
        <v>386</v>
      </c>
      <c r="G49" s="90" t="s">
        <v>140</v>
      </c>
      <c r="H49" s="91"/>
      <c r="I49" s="92"/>
      <c r="J49" s="92" t="e">
        <f t="shared" ref="J49:J55" si="1">IF(I49/H49*100&gt;100,100,I49/H49*100)</f>
        <v>#DIV/0!</v>
      </c>
      <c r="K49" s="512"/>
      <c r="L49" s="524"/>
      <c r="M49" s="541"/>
      <c r="N49" s="519"/>
    </row>
    <row r="50" spans="1:14" s="302" customFormat="1" ht="111" hidden="1" customHeight="1" x14ac:dyDescent="0.25">
      <c r="A50" s="560"/>
      <c r="B50" s="509"/>
      <c r="C50" s="514"/>
      <c r="D50" s="502"/>
      <c r="E50" s="89" t="s">
        <v>138</v>
      </c>
      <c r="F50" s="85" t="s">
        <v>387</v>
      </c>
      <c r="G50" s="90" t="s">
        <v>140</v>
      </c>
      <c r="H50" s="91"/>
      <c r="I50" s="91"/>
      <c r="J50" s="92" t="e">
        <f t="shared" si="1"/>
        <v>#DIV/0!</v>
      </c>
      <c r="K50" s="513"/>
      <c r="L50" s="524"/>
      <c r="M50" s="541"/>
      <c r="N50" s="519"/>
    </row>
    <row r="51" spans="1:14" s="302" customFormat="1" ht="32.25" hidden="1" customHeight="1" thickBot="1" x14ac:dyDescent="0.3">
      <c r="A51" s="560"/>
      <c r="B51" s="510"/>
      <c r="C51" s="514"/>
      <c r="D51" s="503"/>
      <c r="E51" s="93" t="s">
        <v>144</v>
      </c>
      <c r="F51" s="81" t="s">
        <v>388</v>
      </c>
      <c r="G51" s="94" t="s">
        <v>266</v>
      </c>
      <c r="H51" s="95"/>
      <c r="I51" s="96"/>
      <c r="J51" s="97" t="e">
        <f t="shared" si="1"/>
        <v>#DIV/0!</v>
      </c>
      <c r="K51" s="97" t="e">
        <f>J51</f>
        <v>#DIV/0!</v>
      </c>
      <c r="L51" s="525"/>
      <c r="M51" s="541"/>
      <c r="N51" s="519"/>
    </row>
    <row r="52" spans="1:14" s="297" customFormat="1" ht="63.75" customHeight="1" thickBot="1" x14ac:dyDescent="0.3">
      <c r="A52" s="559"/>
      <c r="B52" s="508" t="str">
        <f>'[3]Свод по услугам'!B52:B55</f>
        <v>801012О.99.0.БА81АЭ92001</v>
      </c>
      <c r="C52" s="423" t="str">
        <f>'[3]Свод по услугам'!C52:C55</f>
        <v>Реализация основных общеобразовательных программ начального общего образования (не указано, не указано, не указано)</v>
      </c>
      <c r="D52" s="529" t="s">
        <v>137</v>
      </c>
      <c r="E52" s="71" t="s">
        <v>138</v>
      </c>
      <c r="F52" s="71" t="s">
        <v>385</v>
      </c>
      <c r="G52" s="72" t="s">
        <v>140</v>
      </c>
      <c r="H52" s="350">
        <v>100</v>
      </c>
      <c r="I52" s="293">
        <v>100</v>
      </c>
      <c r="J52" s="128">
        <f t="shared" si="1"/>
        <v>100</v>
      </c>
      <c r="K52" s="504">
        <f>(J52+J53+J54)/3</f>
        <v>99.633333333333326</v>
      </c>
      <c r="L52" s="515">
        <f>(K52+K55)/2</f>
        <v>99.790847531673222</v>
      </c>
      <c r="M52" s="540"/>
      <c r="N52" s="519"/>
    </row>
    <row r="53" spans="1:14" s="297" customFormat="1" ht="63.75" thickBot="1" x14ac:dyDescent="0.3">
      <c r="A53" s="559"/>
      <c r="B53" s="509"/>
      <c r="C53" s="423"/>
      <c r="D53" s="530"/>
      <c r="E53" s="76" t="s">
        <v>138</v>
      </c>
      <c r="F53" s="71" t="s">
        <v>386</v>
      </c>
      <c r="G53" s="77" t="s">
        <v>140</v>
      </c>
      <c r="H53" s="352">
        <v>100</v>
      </c>
      <c r="I53" s="128">
        <v>100</v>
      </c>
      <c r="J53" s="128">
        <f t="shared" si="1"/>
        <v>100</v>
      </c>
      <c r="K53" s="505"/>
      <c r="L53" s="516"/>
      <c r="M53" s="540"/>
      <c r="N53" s="519"/>
    </row>
    <row r="54" spans="1:14" s="297" customFormat="1" ht="94.5" x14ac:dyDescent="0.25">
      <c r="A54" s="559"/>
      <c r="B54" s="509"/>
      <c r="C54" s="423"/>
      <c r="D54" s="530"/>
      <c r="E54" s="76" t="s">
        <v>138</v>
      </c>
      <c r="F54" s="71" t="s">
        <v>387</v>
      </c>
      <c r="G54" s="77" t="s">
        <v>140</v>
      </c>
      <c r="H54" s="352">
        <v>100</v>
      </c>
      <c r="I54" s="352">
        <v>98.9</v>
      </c>
      <c r="J54" s="128">
        <f t="shared" si="1"/>
        <v>98.9</v>
      </c>
      <c r="K54" s="506"/>
      <c r="L54" s="516"/>
      <c r="M54" s="540"/>
      <c r="N54" s="519"/>
    </row>
    <row r="55" spans="1:14" s="297" customFormat="1" ht="32.25" customHeight="1" thickBot="1" x14ac:dyDescent="0.3">
      <c r="A55" s="559"/>
      <c r="B55" s="510"/>
      <c r="C55" s="423"/>
      <c r="D55" s="531"/>
      <c r="E55" s="80" t="s">
        <v>144</v>
      </c>
      <c r="F55" s="81" t="s">
        <v>388</v>
      </c>
      <c r="G55" s="82" t="s">
        <v>266</v>
      </c>
      <c r="H55" s="355">
        <v>423.88888888888891</v>
      </c>
      <c r="I55" s="355">
        <v>423.67</v>
      </c>
      <c r="J55" s="128">
        <f t="shared" si="1"/>
        <v>99.948361730013104</v>
      </c>
      <c r="K55" s="284">
        <f>J55</f>
        <v>99.948361730013104</v>
      </c>
      <c r="L55" s="517"/>
      <c r="M55" s="540"/>
      <c r="N55" s="519"/>
    </row>
    <row r="56" spans="1:14" s="302" customFormat="1" ht="63.75" hidden="1" customHeight="1" thickBot="1" x14ac:dyDescent="0.3">
      <c r="A56" s="560"/>
      <c r="B56" s="508" t="str">
        <f>'[3]Свод по услугам'!B56:B59</f>
        <v>801012О.99.0.БА81АЮ16001</v>
      </c>
      <c r="C56" s="514" t="str">
        <f>'[3]Свод по услугам'!C56:C59</f>
        <v>Реализация основных общеобразовательных программ начального общего образования (не указано, не указано, на дому)</v>
      </c>
      <c r="D56" s="507" t="s">
        <v>137</v>
      </c>
      <c r="E56" s="84" t="s">
        <v>138</v>
      </c>
      <c r="F56" s="85" t="s">
        <v>385</v>
      </c>
      <c r="G56" s="86" t="s">
        <v>140</v>
      </c>
      <c r="H56" s="356"/>
      <c r="I56" s="88"/>
      <c r="J56" s="88" t="e">
        <f>IF(H56/I56*100&gt;100,100,H56/I56*100)</f>
        <v>#DIV/0!</v>
      </c>
      <c r="K56" s="504" t="e">
        <f>(J56+J57+J58)/3</f>
        <v>#DIV/0!</v>
      </c>
      <c r="L56" s="521" t="e">
        <f>(K56+K59)/2</f>
        <v>#DIV/0!</v>
      </c>
      <c r="M56" s="541"/>
      <c r="N56" s="519"/>
    </row>
    <row r="57" spans="1:14" s="302" customFormat="1" ht="63.75" hidden="1" customHeight="1" thickBot="1" x14ac:dyDescent="0.3">
      <c r="A57" s="560"/>
      <c r="B57" s="509"/>
      <c r="C57" s="514"/>
      <c r="D57" s="585"/>
      <c r="E57" s="89" t="s">
        <v>138</v>
      </c>
      <c r="F57" s="85" t="s">
        <v>386</v>
      </c>
      <c r="G57" s="90" t="s">
        <v>140</v>
      </c>
      <c r="H57" s="357"/>
      <c r="I57" s="92"/>
      <c r="J57" s="92" t="e">
        <f>IF(I57/H57*100&gt;100,100,I57/H57*100)</f>
        <v>#DIV/0!</v>
      </c>
      <c r="K57" s="532"/>
      <c r="L57" s="522"/>
      <c r="M57" s="541"/>
      <c r="N57" s="519"/>
    </row>
    <row r="58" spans="1:14" s="302" customFormat="1" ht="111" hidden="1" customHeight="1" x14ac:dyDescent="0.25">
      <c r="A58" s="560"/>
      <c r="B58" s="509"/>
      <c r="C58" s="514"/>
      <c r="D58" s="585"/>
      <c r="E58" s="89" t="s">
        <v>138</v>
      </c>
      <c r="F58" s="85" t="s">
        <v>387</v>
      </c>
      <c r="G58" s="90" t="s">
        <v>140</v>
      </c>
      <c r="H58" s="357"/>
      <c r="I58" s="357"/>
      <c r="J58" s="92" t="e">
        <f>IF(I58/H58*100&gt;100,100,I58/H58*100)</f>
        <v>#DIV/0!</v>
      </c>
      <c r="K58" s="533"/>
      <c r="L58" s="522"/>
      <c r="M58" s="541"/>
      <c r="N58" s="519"/>
    </row>
    <row r="59" spans="1:14" s="302" customFormat="1" ht="32.25" hidden="1" customHeight="1" thickBot="1" x14ac:dyDescent="0.3">
      <c r="A59" s="560"/>
      <c r="B59" s="510"/>
      <c r="C59" s="514"/>
      <c r="D59" s="586"/>
      <c r="E59" s="93" t="s">
        <v>144</v>
      </c>
      <c r="F59" s="81" t="s">
        <v>388</v>
      </c>
      <c r="G59" s="94" t="s">
        <v>266</v>
      </c>
      <c r="H59" s="355"/>
      <c r="I59" s="355"/>
      <c r="J59" s="97" t="e">
        <f>IF(I59/H59*100&gt;100,100,I59/H59*100)</f>
        <v>#DIV/0!</v>
      </c>
      <c r="K59" s="97" t="e">
        <f>J59</f>
        <v>#DIV/0!</v>
      </c>
      <c r="L59" s="523"/>
      <c r="M59" s="541"/>
      <c r="N59" s="519"/>
    </row>
    <row r="60" spans="1:14" s="302" customFormat="1" ht="63.75" hidden="1" customHeight="1" thickBot="1" x14ac:dyDescent="0.3">
      <c r="A60" s="560"/>
      <c r="B60" s="508" t="str">
        <f>'[3]Свод по услугам'!B60:B63</f>
        <v>801012О.99.0.БА81АЮ40001</v>
      </c>
      <c r="C60" s="514" t="str">
        <f>'[3]Свод по услугам'!C60:C63</f>
        <v>Реализация основных общеобразовательных программ начального общего образования (не указано, не указано, в медицинских учреждениях)</v>
      </c>
      <c r="D60" s="501" t="s">
        <v>137</v>
      </c>
      <c r="E60" s="84" t="s">
        <v>138</v>
      </c>
      <c r="F60" s="85" t="s">
        <v>385</v>
      </c>
      <c r="G60" s="86" t="s">
        <v>140</v>
      </c>
      <c r="H60" s="87"/>
      <c r="I60" s="88"/>
      <c r="J60" s="88" t="e">
        <f>IF(H60/I60*100&gt;100,100,H60/I60*100)</f>
        <v>#DIV/0!</v>
      </c>
      <c r="K60" s="511" t="e">
        <f>(J60+J61+J62)/3</f>
        <v>#DIV/0!</v>
      </c>
      <c r="L60" s="521" t="e">
        <f>(K60+K63)/2</f>
        <v>#DIV/0!</v>
      </c>
      <c r="M60" s="541"/>
      <c r="N60" s="519"/>
    </row>
    <row r="61" spans="1:14" s="302" customFormat="1" ht="63.75" hidden="1" customHeight="1" thickBot="1" x14ac:dyDescent="0.3">
      <c r="A61" s="560"/>
      <c r="B61" s="509"/>
      <c r="C61" s="514"/>
      <c r="D61" s="502"/>
      <c r="E61" s="89" t="s">
        <v>138</v>
      </c>
      <c r="F61" s="85" t="s">
        <v>386</v>
      </c>
      <c r="G61" s="90" t="s">
        <v>140</v>
      </c>
      <c r="H61" s="91"/>
      <c r="I61" s="92"/>
      <c r="J61" s="92" t="e">
        <f t="shared" ref="J61:J67" si="2">IF(I61/H61*100&gt;100,100,I61/H61*100)</f>
        <v>#DIV/0!</v>
      </c>
      <c r="K61" s="512"/>
      <c r="L61" s="524"/>
      <c r="M61" s="541"/>
      <c r="N61" s="519"/>
    </row>
    <row r="62" spans="1:14" s="302" customFormat="1" ht="111" hidden="1" customHeight="1" x14ac:dyDescent="0.25">
      <c r="A62" s="560"/>
      <c r="B62" s="509"/>
      <c r="C62" s="514"/>
      <c r="D62" s="502"/>
      <c r="E62" s="89" t="s">
        <v>138</v>
      </c>
      <c r="F62" s="85" t="s">
        <v>387</v>
      </c>
      <c r="G62" s="90" t="s">
        <v>140</v>
      </c>
      <c r="H62" s="91"/>
      <c r="I62" s="91"/>
      <c r="J62" s="92" t="e">
        <f t="shared" si="2"/>
        <v>#DIV/0!</v>
      </c>
      <c r="K62" s="513"/>
      <c r="L62" s="524"/>
      <c r="M62" s="541"/>
      <c r="N62" s="519"/>
    </row>
    <row r="63" spans="1:14" s="302" customFormat="1" ht="32.25" hidden="1" customHeight="1" thickBot="1" x14ac:dyDescent="0.3">
      <c r="A63" s="560"/>
      <c r="B63" s="510"/>
      <c r="C63" s="514"/>
      <c r="D63" s="503"/>
      <c r="E63" s="93" t="s">
        <v>144</v>
      </c>
      <c r="F63" s="81" t="s">
        <v>388</v>
      </c>
      <c r="G63" s="94" t="s">
        <v>266</v>
      </c>
      <c r="H63" s="95"/>
      <c r="I63" s="96"/>
      <c r="J63" s="97" t="e">
        <f t="shared" si="2"/>
        <v>#DIV/0!</v>
      </c>
      <c r="K63" s="97" t="e">
        <f>J63</f>
        <v>#DIV/0!</v>
      </c>
      <c r="L63" s="525"/>
      <c r="M63" s="541"/>
      <c r="N63" s="519"/>
    </row>
    <row r="64" spans="1:14" s="297" customFormat="1" ht="63.75" customHeight="1" thickBot="1" x14ac:dyDescent="0.3">
      <c r="A64" s="559"/>
      <c r="B64" s="508" t="str">
        <f>'[3]Свод по услугам'!B64:B67</f>
        <v>802111О.99.0.БА96АА00001</v>
      </c>
      <c r="C64" s="423" t="str">
        <f>'[3]Свод по услугам'!C64:C67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64" s="593" t="s">
        <v>137</v>
      </c>
      <c r="E64" s="71" t="s">
        <v>138</v>
      </c>
      <c r="F64" s="71" t="s">
        <v>385</v>
      </c>
      <c r="G64" s="72" t="s">
        <v>140</v>
      </c>
      <c r="H64" s="280">
        <v>100</v>
      </c>
      <c r="I64" s="293">
        <v>100</v>
      </c>
      <c r="J64" s="128">
        <f t="shared" si="2"/>
        <v>100</v>
      </c>
      <c r="K64" s="511">
        <f>(J64+J65)/2</f>
        <v>100</v>
      </c>
      <c r="L64" s="515">
        <f>(K64+K67)/2</f>
        <v>99.009900990099013</v>
      </c>
      <c r="M64" s="540"/>
      <c r="N64" s="519"/>
    </row>
    <row r="65" spans="1:14" s="297" customFormat="1" ht="63.75" thickBot="1" x14ac:dyDescent="0.3">
      <c r="A65" s="559"/>
      <c r="B65" s="509"/>
      <c r="C65" s="423"/>
      <c r="D65" s="594"/>
      <c r="E65" s="76" t="s">
        <v>138</v>
      </c>
      <c r="F65" s="71" t="s">
        <v>386</v>
      </c>
      <c r="G65" s="77" t="s">
        <v>140</v>
      </c>
      <c r="H65" s="282">
        <v>100</v>
      </c>
      <c r="I65" s="128">
        <v>100</v>
      </c>
      <c r="J65" s="128">
        <f t="shared" si="2"/>
        <v>100</v>
      </c>
      <c r="K65" s="587"/>
      <c r="L65" s="589"/>
      <c r="M65" s="540"/>
      <c r="N65" s="519"/>
    </row>
    <row r="66" spans="1:14" s="297" customFormat="1" ht="78.75" x14ac:dyDescent="0.25">
      <c r="A66" s="559"/>
      <c r="B66" s="509"/>
      <c r="C66" s="423"/>
      <c r="D66" s="594"/>
      <c r="E66" s="76" t="s">
        <v>138</v>
      </c>
      <c r="F66" s="71" t="s">
        <v>390</v>
      </c>
      <c r="G66" s="77" t="s">
        <v>140</v>
      </c>
      <c r="H66" s="282">
        <v>100</v>
      </c>
      <c r="I66" s="282">
        <v>100</v>
      </c>
      <c r="J66" s="92">
        <f t="shared" si="2"/>
        <v>100</v>
      </c>
      <c r="K66" s="588"/>
      <c r="L66" s="589"/>
      <c r="M66" s="540"/>
      <c r="N66" s="519"/>
    </row>
    <row r="67" spans="1:14" s="297" customFormat="1" ht="32.25" customHeight="1" thickBot="1" x14ac:dyDescent="0.3">
      <c r="A67" s="559"/>
      <c r="B67" s="510"/>
      <c r="C67" s="423"/>
      <c r="D67" s="595"/>
      <c r="E67" s="80" t="s">
        <v>144</v>
      </c>
      <c r="F67" s="81" t="s">
        <v>388</v>
      </c>
      <c r="G67" s="82" t="s">
        <v>266</v>
      </c>
      <c r="H67" s="96">
        <v>11.222222222222221</v>
      </c>
      <c r="I67" s="96">
        <v>11</v>
      </c>
      <c r="J67" s="128">
        <f t="shared" si="2"/>
        <v>98.019801980198025</v>
      </c>
      <c r="K67" s="284">
        <f>J67</f>
        <v>98.019801980198025</v>
      </c>
      <c r="L67" s="590"/>
      <c r="M67" s="540"/>
      <c r="N67" s="519"/>
    </row>
    <row r="68" spans="1:14" s="302" customFormat="1" ht="63.75" hidden="1" customHeight="1" thickBot="1" x14ac:dyDescent="0.3">
      <c r="A68" s="560"/>
      <c r="B68" s="508" t="str">
        <f>'[3]Свод по услугам'!B68:B71</f>
        <v>802111О.99.0.БА96АА25001</v>
      </c>
      <c r="C68" s="514" t="str">
        <f>'[3]Свод по услугам'!C68:C71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v>
      </c>
      <c r="D68" s="501" t="s">
        <v>137</v>
      </c>
      <c r="E68" s="84" t="s">
        <v>138</v>
      </c>
      <c r="F68" s="85" t="s">
        <v>385</v>
      </c>
      <c r="G68" s="86" t="s">
        <v>140</v>
      </c>
      <c r="H68" s="101"/>
      <c r="I68" s="88"/>
      <c r="J68" s="88" t="e">
        <f>IF(H68/I68*100&gt;100,100,H68/I68*100)</f>
        <v>#DIV/0!</v>
      </c>
      <c r="K68" s="511" t="e">
        <f>(J68+J69+J70)/3</f>
        <v>#DIV/0!</v>
      </c>
      <c r="L68" s="521" t="e">
        <f>(K68+K71)/2</f>
        <v>#DIV/0!</v>
      </c>
      <c r="M68" s="541"/>
      <c r="N68" s="519"/>
    </row>
    <row r="69" spans="1:14" s="302" customFormat="1" ht="63.75" hidden="1" customHeight="1" thickBot="1" x14ac:dyDescent="0.3">
      <c r="A69" s="560"/>
      <c r="B69" s="509"/>
      <c r="C69" s="514"/>
      <c r="D69" s="502"/>
      <c r="E69" s="89" t="s">
        <v>138</v>
      </c>
      <c r="F69" s="85" t="s">
        <v>386</v>
      </c>
      <c r="G69" s="90" t="s">
        <v>140</v>
      </c>
      <c r="H69" s="102"/>
      <c r="I69" s="92"/>
      <c r="J69" s="92" t="e">
        <f>IF(I69/H69*100&gt;100,100,I69/H69*100)</f>
        <v>#DIV/0!</v>
      </c>
      <c r="K69" s="512"/>
      <c r="L69" s="524"/>
      <c r="M69" s="541"/>
      <c r="N69" s="519"/>
    </row>
    <row r="70" spans="1:14" s="302" customFormat="1" ht="111" hidden="1" customHeight="1" x14ac:dyDescent="0.25">
      <c r="A70" s="560"/>
      <c r="B70" s="509"/>
      <c r="C70" s="514"/>
      <c r="D70" s="502"/>
      <c r="E70" s="89" t="s">
        <v>138</v>
      </c>
      <c r="F70" s="85" t="s">
        <v>387</v>
      </c>
      <c r="G70" s="90" t="s">
        <v>140</v>
      </c>
      <c r="H70" s="102"/>
      <c r="I70" s="102"/>
      <c r="J70" s="92" t="e">
        <f>IF(I70/H70*100&gt;100,100,I70/H70*100)</f>
        <v>#DIV/0!</v>
      </c>
      <c r="K70" s="513"/>
      <c r="L70" s="524"/>
      <c r="M70" s="541"/>
      <c r="N70" s="519"/>
    </row>
    <row r="71" spans="1:14" s="302" customFormat="1" ht="32.25" hidden="1" customHeight="1" thickBot="1" x14ac:dyDescent="0.3">
      <c r="A71" s="560"/>
      <c r="B71" s="510"/>
      <c r="C71" s="514"/>
      <c r="D71" s="503"/>
      <c r="E71" s="93" t="s">
        <v>144</v>
      </c>
      <c r="F71" s="81" t="s">
        <v>388</v>
      </c>
      <c r="G71" s="94" t="s">
        <v>266</v>
      </c>
      <c r="H71" s="95"/>
      <c r="I71" s="96"/>
      <c r="J71" s="97" t="e">
        <f>IF(I71/H71*100&gt;100,100,I71/H71*100)</f>
        <v>#DIV/0!</v>
      </c>
      <c r="K71" s="97" t="e">
        <f>J71</f>
        <v>#DIV/0!</v>
      </c>
      <c r="L71" s="525"/>
      <c r="M71" s="541"/>
      <c r="N71" s="519"/>
    </row>
    <row r="72" spans="1:14" s="302" customFormat="1" ht="63.75" hidden="1" customHeight="1" thickBot="1" x14ac:dyDescent="0.3">
      <c r="A72" s="560"/>
      <c r="B72" s="508">
        <f>'[3]Свод по услугам'!B72:B75</f>
        <v>0</v>
      </c>
      <c r="C72" s="514" t="str">
        <f>'[3]Свод по услугам'!C72:C75</f>
        <v>Реализация основных общеобразовательных программ основного общего образования</v>
      </c>
      <c r="D72" s="501" t="s">
        <v>137</v>
      </c>
      <c r="E72" s="84" t="s">
        <v>138</v>
      </c>
      <c r="F72" s="85" t="s">
        <v>385</v>
      </c>
      <c r="G72" s="86" t="s">
        <v>140</v>
      </c>
      <c r="H72" s="101"/>
      <c r="I72" s="88"/>
      <c r="J72" s="88" t="e">
        <f>IF(H72/I72*100&gt;100,100,H72/I72*100)</f>
        <v>#DIV/0!</v>
      </c>
      <c r="K72" s="511" t="e">
        <f>(J72+J73+J74)/3</f>
        <v>#DIV/0!</v>
      </c>
      <c r="L72" s="521" t="e">
        <f>(K72+K75)/2</f>
        <v>#DIV/0!</v>
      </c>
      <c r="M72" s="541"/>
      <c r="N72" s="519"/>
    </row>
    <row r="73" spans="1:14" s="302" customFormat="1" ht="63.75" hidden="1" customHeight="1" thickBot="1" x14ac:dyDescent="0.3">
      <c r="A73" s="560"/>
      <c r="B73" s="509"/>
      <c r="C73" s="514"/>
      <c r="D73" s="502"/>
      <c r="E73" s="89" t="s">
        <v>138</v>
      </c>
      <c r="F73" s="85" t="s">
        <v>386</v>
      </c>
      <c r="G73" s="90" t="s">
        <v>140</v>
      </c>
      <c r="H73" s="102"/>
      <c r="I73" s="92"/>
      <c r="J73" s="92" t="e">
        <f t="shared" ref="J73:J79" si="3">IF(I73/H73*100&gt;100,100,I73/H73*100)</f>
        <v>#DIV/0!</v>
      </c>
      <c r="K73" s="512"/>
      <c r="L73" s="524"/>
      <c r="M73" s="541"/>
      <c r="N73" s="519"/>
    </row>
    <row r="74" spans="1:14" s="302" customFormat="1" ht="111" hidden="1" customHeight="1" x14ac:dyDescent="0.25">
      <c r="A74" s="560"/>
      <c r="B74" s="509"/>
      <c r="C74" s="514"/>
      <c r="D74" s="502"/>
      <c r="E74" s="89" t="s">
        <v>138</v>
      </c>
      <c r="F74" s="85" t="s">
        <v>387</v>
      </c>
      <c r="G74" s="90" t="s">
        <v>140</v>
      </c>
      <c r="H74" s="102"/>
      <c r="I74" s="102"/>
      <c r="J74" s="92" t="e">
        <f t="shared" si="3"/>
        <v>#DIV/0!</v>
      </c>
      <c r="K74" s="513"/>
      <c r="L74" s="524"/>
      <c r="M74" s="541"/>
      <c r="N74" s="519"/>
    </row>
    <row r="75" spans="1:14" s="302" customFormat="1" ht="32.25" hidden="1" customHeight="1" thickBot="1" x14ac:dyDescent="0.3">
      <c r="A75" s="560"/>
      <c r="B75" s="510"/>
      <c r="C75" s="514"/>
      <c r="D75" s="503"/>
      <c r="E75" s="93" t="s">
        <v>144</v>
      </c>
      <c r="F75" s="81" t="s">
        <v>388</v>
      </c>
      <c r="G75" s="94" t="s">
        <v>266</v>
      </c>
      <c r="H75" s="95"/>
      <c r="I75" s="96"/>
      <c r="J75" s="97" t="e">
        <f t="shared" si="3"/>
        <v>#DIV/0!</v>
      </c>
      <c r="K75" s="97" t="e">
        <f>J75</f>
        <v>#DIV/0!</v>
      </c>
      <c r="L75" s="525"/>
      <c r="M75" s="541"/>
      <c r="N75" s="519"/>
    </row>
    <row r="76" spans="1:14" s="297" customFormat="1" ht="63.75" customHeight="1" thickBot="1" x14ac:dyDescent="0.3">
      <c r="A76" s="559"/>
      <c r="B76" s="508" t="str">
        <f>'[3]Свод по услугам'!B76:B79</f>
        <v>802111О.99.0.БА96АБ50001</v>
      </c>
      <c r="C76" s="423" t="str">
        <f>'[3]Свод по услугам'!C76:C79</f>
        <v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v>
      </c>
      <c r="D76" s="529" t="s">
        <v>137</v>
      </c>
      <c r="E76" s="71" t="s">
        <v>138</v>
      </c>
      <c r="F76" s="71" t="s">
        <v>385</v>
      </c>
      <c r="G76" s="72" t="s">
        <v>140</v>
      </c>
      <c r="H76" s="350">
        <v>100</v>
      </c>
      <c r="I76" s="293">
        <v>100</v>
      </c>
      <c r="J76" s="128">
        <f t="shared" si="3"/>
        <v>100</v>
      </c>
      <c r="K76" s="504">
        <f>(J76+J77+J78)/3</f>
        <v>100</v>
      </c>
      <c r="L76" s="515">
        <f>(K76+K79)/2</f>
        <v>98.4375</v>
      </c>
      <c r="M76" s="540"/>
      <c r="N76" s="519"/>
    </row>
    <row r="77" spans="1:14" s="297" customFormat="1" ht="63.75" thickBot="1" x14ac:dyDescent="0.3">
      <c r="A77" s="559"/>
      <c r="B77" s="509"/>
      <c r="C77" s="423"/>
      <c r="D77" s="530"/>
      <c r="E77" s="76" t="s">
        <v>138</v>
      </c>
      <c r="F77" s="71" t="s">
        <v>386</v>
      </c>
      <c r="G77" s="77" t="s">
        <v>140</v>
      </c>
      <c r="H77" s="352">
        <v>100</v>
      </c>
      <c r="I77" s="128">
        <v>100</v>
      </c>
      <c r="J77" s="128">
        <f t="shared" si="3"/>
        <v>100</v>
      </c>
      <c r="K77" s="505"/>
      <c r="L77" s="516"/>
      <c r="M77" s="540"/>
      <c r="N77" s="519"/>
    </row>
    <row r="78" spans="1:14" s="297" customFormat="1" ht="78.75" x14ac:dyDescent="0.25">
      <c r="A78" s="559"/>
      <c r="B78" s="509"/>
      <c r="C78" s="423"/>
      <c r="D78" s="530"/>
      <c r="E78" s="76" t="s">
        <v>138</v>
      </c>
      <c r="F78" s="71" t="s">
        <v>390</v>
      </c>
      <c r="G78" s="77" t="s">
        <v>140</v>
      </c>
      <c r="H78" s="352">
        <v>100</v>
      </c>
      <c r="I78" s="352">
        <v>100</v>
      </c>
      <c r="J78" s="128">
        <f t="shared" si="3"/>
        <v>100</v>
      </c>
      <c r="K78" s="506"/>
      <c r="L78" s="516"/>
      <c r="M78" s="540"/>
      <c r="N78" s="519"/>
    </row>
    <row r="79" spans="1:14" s="297" customFormat="1" ht="32.25" thickBot="1" x14ac:dyDescent="0.3">
      <c r="A79" s="559"/>
      <c r="B79" s="510"/>
      <c r="C79" s="423"/>
      <c r="D79" s="531"/>
      <c r="E79" s="80" t="s">
        <v>144</v>
      </c>
      <c r="F79" s="81" t="s">
        <v>388</v>
      </c>
      <c r="G79" s="82" t="s">
        <v>266</v>
      </c>
      <c r="H79" s="355">
        <v>3.5555555555555554</v>
      </c>
      <c r="I79" s="355">
        <v>3.4444444444444446</v>
      </c>
      <c r="J79" s="128">
        <f t="shared" si="3"/>
        <v>96.875000000000014</v>
      </c>
      <c r="K79" s="284">
        <f>J79</f>
        <v>96.875000000000014</v>
      </c>
      <c r="L79" s="517"/>
      <c r="M79" s="540"/>
      <c r="N79" s="519"/>
    </row>
    <row r="80" spans="1:14" s="302" customFormat="1" ht="63.75" hidden="1" customHeight="1" thickBot="1" x14ac:dyDescent="0.3">
      <c r="A80" s="560"/>
      <c r="B80" s="508" t="str">
        <f>'[3]Свод по услугам'!B80:B83</f>
        <v>802111О.99.0.БА96АБ75001</v>
      </c>
      <c r="C80" s="514" t="str">
        <f>'[3]Свод по услугам'!C80:C83</f>
        <v>Реализация основных общеобразовательных программ основного общего образования (адаптированная образовательная программа, дети-инвалиды, на дому)</v>
      </c>
      <c r="D80" s="501" t="s">
        <v>137</v>
      </c>
      <c r="E80" s="84" t="s">
        <v>138</v>
      </c>
      <c r="F80" s="85" t="s">
        <v>385</v>
      </c>
      <c r="G80" s="86" t="s">
        <v>140</v>
      </c>
      <c r="H80" s="101"/>
      <c r="I80" s="88"/>
      <c r="J80" s="88" t="e">
        <f>IF(H80/I80*100&gt;100,100,H80/I80*100)</f>
        <v>#DIV/0!</v>
      </c>
      <c r="K80" s="511" t="e">
        <f>(J80+J81+J82)/3</f>
        <v>#DIV/0!</v>
      </c>
      <c r="L80" s="521" t="e">
        <f>(K80+K83)/2</f>
        <v>#DIV/0!</v>
      </c>
      <c r="M80" s="541"/>
      <c r="N80" s="519"/>
    </row>
    <row r="81" spans="1:14" s="302" customFormat="1" ht="63.75" hidden="1" customHeight="1" thickBot="1" x14ac:dyDescent="0.3">
      <c r="A81" s="560"/>
      <c r="B81" s="509"/>
      <c r="C81" s="514"/>
      <c r="D81" s="502"/>
      <c r="E81" s="89" t="s">
        <v>138</v>
      </c>
      <c r="F81" s="85" t="s">
        <v>386</v>
      </c>
      <c r="G81" s="90" t="s">
        <v>140</v>
      </c>
      <c r="H81" s="102"/>
      <c r="I81" s="92"/>
      <c r="J81" s="92" t="e">
        <f>IF(I81/H81*100&gt;100,100,I81/H81*100)</f>
        <v>#DIV/0!</v>
      </c>
      <c r="K81" s="512"/>
      <c r="L81" s="524"/>
      <c r="M81" s="541"/>
      <c r="N81" s="519"/>
    </row>
    <row r="82" spans="1:14" s="302" customFormat="1" ht="111" hidden="1" customHeight="1" x14ac:dyDescent="0.25">
      <c r="A82" s="560"/>
      <c r="B82" s="509"/>
      <c r="C82" s="514"/>
      <c r="D82" s="502"/>
      <c r="E82" s="89" t="s">
        <v>138</v>
      </c>
      <c r="F82" s="85" t="s">
        <v>387</v>
      </c>
      <c r="G82" s="90" t="s">
        <v>140</v>
      </c>
      <c r="H82" s="102"/>
      <c r="I82" s="102"/>
      <c r="J82" s="92" t="e">
        <f>IF(I82/H82*100&gt;100,100,I82/H82*100)</f>
        <v>#DIV/0!</v>
      </c>
      <c r="K82" s="513"/>
      <c r="L82" s="524"/>
      <c r="M82" s="541"/>
      <c r="N82" s="519"/>
    </row>
    <row r="83" spans="1:14" s="302" customFormat="1" ht="32.25" hidden="1" customHeight="1" thickBot="1" x14ac:dyDescent="0.3">
      <c r="A83" s="560"/>
      <c r="B83" s="510"/>
      <c r="C83" s="514"/>
      <c r="D83" s="503"/>
      <c r="E83" s="93" t="s">
        <v>144</v>
      </c>
      <c r="F83" s="81" t="s">
        <v>388</v>
      </c>
      <c r="G83" s="94" t="s">
        <v>266</v>
      </c>
      <c r="H83" s="95"/>
      <c r="I83" s="96"/>
      <c r="J83" s="97" t="e">
        <f>IF(I83/H83*100&gt;100,100,I83/H83*100)</f>
        <v>#DIV/0!</v>
      </c>
      <c r="K83" s="97" t="e">
        <f>J83</f>
        <v>#DIV/0!</v>
      </c>
      <c r="L83" s="525"/>
      <c r="M83" s="541"/>
      <c r="N83" s="519"/>
    </row>
    <row r="84" spans="1:14" s="302" customFormat="1" ht="63.75" hidden="1" customHeight="1" thickBot="1" x14ac:dyDescent="0.3">
      <c r="A84" s="560"/>
      <c r="B84" s="508">
        <f>'[3]Свод по услугам'!B84:B87</f>
        <v>0</v>
      </c>
      <c r="C84" s="514" t="str">
        <f>'[3]Свод по услугам'!C84:C87</f>
        <v>Реализация основных общеобразовательных программ основного общего образования</v>
      </c>
      <c r="D84" s="501" t="s">
        <v>137</v>
      </c>
      <c r="E84" s="84" t="s">
        <v>138</v>
      </c>
      <c r="F84" s="85" t="s">
        <v>385</v>
      </c>
      <c r="G84" s="86" t="s">
        <v>140</v>
      </c>
      <c r="H84" s="101"/>
      <c r="I84" s="88"/>
      <c r="J84" s="88" t="e">
        <f>IF(H84/I84*100&gt;100,100,H84/I84*100)</f>
        <v>#DIV/0!</v>
      </c>
      <c r="K84" s="511" t="e">
        <f>(J84+J85+J86)/3</f>
        <v>#DIV/0!</v>
      </c>
      <c r="L84" s="521" t="e">
        <f>(K84+K87)/2</f>
        <v>#DIV/0!</v>
      </c>
      <c r="M84" s="541"/>
      <c r="N84" s="519"/>
    </row>
    <row r="85" spans="1:14" s="302" customFormat="1" ht="63.75" hidden="1" customHeight="1" thickBot="1" x14ac:dyDescent="0.3">
      <c r="A85" s="560"/>
      <c r="B85" s="509"/>
      <c r="C85" s="514"/>
      <c r="D85" s="502"/>
      <c r="E85" s="89" t="s">
        <v>138</v>
      </c>
      <c r="F85" s="85" t="s">
        <v>386</v>
      </c>
      <c r="G85" s="90" t="s">
        <v>140</v>
      </c>
      <c r="H85" s="102"/>
      <c r="I85" s="92"/>
      <c r="J85" s="92" t="e">
        <f>IF(I85/H85*100&gt;100,100,I85/H85*100)</f>
        <v>#DIV/0!</v>
      </c>
      <c r="K85" s="512"/>
      <c r="L85" s="524"/>
      <c r="M85" s="541"/>
      <c r="N85" s="519"/>
    </row>
    <row r="86" spans="1:14" s="302" customFormat="1" ht="111" hidden="1" customHeight="1" x14ac:dyDescent="0.25">
      <c r="A86" s="560"/>
      <c r="B86" s="509"/>
      <c r="C86" s="514"/>
      <c r="D86" s="502"/>
      <c r="E86" s="89" t="s">
        <v>138</v>
      </c>
      <c r="F86" s="85" t="s">
        <v>387</v>
      </c>
      <c r="G86" s="90" t="s">
        <v>140</v>
      </c>
      <c r="H86" s="102"/>
      <c r="I86" s="102"/>
      <c r="J86" s="92" t="e">
        <f>IF(I86/H86*100&gt;100,100,I86/H86*100)</f>
        <v>#DIV/0!</v>
      </c>
      <c r="K86" s="513"/>
      <c r="L86" s="524"/>
      <c r="M86" s="541"/>
      <c r="N86" s="519"/>
    </row>
    <row r="87" spans="1:14" s="302" customFormat="1" ht="32.25" hidden="1" customHeight="1" thickBot="1" x14ac:dyDescent="0.3">
      <c r="A87" s="560"/>
      <c r="B87" s="510"/>
      <c r="C87" s="514"/>
      <c r="D87" s="503"/>
      <c r="E87" s="93" t="s">
        <v>144</v>
      </c>
      <c r="F87" s="81" t="s">
        <v>388</v>
      </c>
      <c r="G87" s="94" t="s">
        <v>266</v>
      </c>
      <c r="H87" s="95"/>
      <c r="I87" s="96"/>
      <c r="J87" s="97" t="e">
        <f>IF(I87/H87*100&gt;100,100,I87/H87*100)</f>
        <v>#DIV/0!</v>
      </c>
      <c r="K87" s="97" t="e">
        <f>J87</f>
        <v>#DIV/0!</v>
      </c>
      <c r="L87" s="525"/>
      <c r="M87" s="541"/>
      <c r="N87" s="519"/>
    </row>
    <row r="88" spans="1:14" s="302" customFormat="1" ht="63.75" hidden="1" customHeight="1" thickBot="1" x14ac:dyDescent="0.3">
      <c r="A88" s="560"/>
      <c r="B88" s="508" t="str">
        <f>'[3]Свод по услугам'!B88:B91</f>
        <v>802111О.99.0.БА96АМ76001</v>
      </c>
      <c r="C88" s="514" t="str">
        <f>'[3]Свод по услугам'!C88:C91</f>
        <v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v>
      </c>
      <c r="D88" s="501" t="s">
        <v>137</v>
      </c>
      <c r="E88" s="84" t="s">
        <v>138</v>
      </c>
      <c r="F88" s="85" t="s">
        <v>385</v>
      </c>
      <c r="G88" s="86" t="s">
        <v>140</v>
      </c>
      <c r="H88" s="101"/>
      <c r="I88" s="88"/>
      <c r="J88" s="88" t="e">
        <f>IF(H88/I88*100&gt;100,100,H88/I88*100)</f>
        <v>#DIV/0!</v>
      </c>
      <c r="K88" s="511" t="e">
        <f>(J88+J89+J90)/3</f>
        <v>#DIV/0!</v>
      </c>
      <c r="L88" s="521" t="e">
        <f>(K88+K91)/2</f>
        <v>#DIV/0!</v>
      </c>
      <c r="M88" s="541"/>
      <c r="N88" s="519"/>
    </row>
    <row r="89" spans="1:14" s="302" customFormat="1" ht="63.75" hidden="1" customHeight="1" thickBot="1" x14ac:dyDescent="0.3">
      <c r="A89" s="560"/>
      <c r="B89" s="509"/>
      <c r="C89" s="514"/>
      <c r="D89" s="502"/>
      <c r="E89" s="89" t="s">
        <v>138</v>
      </c>
      <c r="F89" s="85" t="s">
        <v>386</v>
      </c>
      <c r="G89" s="90" t="s">
        <v>140</v>
      </c>
      <c r="H89" s="102"/>
      <c r="I89" s="92"/>
      <c r="J89" s="92" t="e">
        <f>IF(I89/H89*100&gt;100,100,I89/H89*100)</f>
        <v>#DIV/0!</v>
      </c>
      <c r="K89" s="512"/>
      <c r="L89" s="524"/>
      <c r="M89" s="541"/>
      <c r="N89" s="519"/>
    </row>
    <row r="90" spans="1:14" s="302" customFormat="1" ht="111" hidden="1" customHeight="1" x14ac:dyDescent="0.25">
      <c r="A90" s="560"/>
      <c r="B90" s="509"/>
      <c r="C90" s="514"/>
      <c r="D90" s="502"/>
      <c r="E90" s="89" t="s">
        <v>138</v>
      </c>
      <c r="F90" s="85" t="s">
        <v>387</v>
      </c>
      <c r="G90" s="90" t="s">
        <v>140</v>
      </c>
      <c r="H90" s="102"/>
      <c r="I90" s="102"/>
      <c r="J90" s="92" t="e">
        <f>IF(I90/H90*100&gt;100,100,I90/H90*100)</f>
        <v>#DIV/0!</v>
      </c>
      <c r="K90" s="513"/>
      <c r="L90" s="524"/>
      <c r="M90" s="541"/>
      <c r="N90" s="519"/>
    </row>
    <row r="91" spans="1:14" s="302" customFormat="1" ht="32.25" hidden="1" customHeight="1" thickBot="1" x14ac:dyDescent="0.3">
      <c r="A91" s="560"/>
      <c r="B91" s="510"/>
      <c r="C91" s="514"/>
      <c r="D91" s="503"/>
      <c r="E91" s="93" t="s">
        <v>144</v>
      </c>
      <c r="F91" s="81" t="s">
        <v>388</v>
      </c>
      <c r="G91" s="94" t="s">
        <v>266</v>
      </c>
      <c r="H91" s="95"/>
      <c r="I91" s="96"/>
      <c r="J91" s="97" t="e">
        <f>IF(I91/H91*100&gt;100,100,I91/H91*100)</f>
        <v>#DIV/0!</v>
      </c>
      <c r="K91" s="97" t="e">
        <f>J91</f>
        <v>#DIV/0!</v>
      </c>
      <c r="L91" s="525"/>
      <c r="M91" s="541"/>
      <c r="N91" s="519"/>
    </row>
    <row r="92" spans="1:14" s="302" customFormat="1" ht="63.75" hidden="1" customHeight="1" thickBot="1" x14ac:dyDescent="0.3">
      <c r="A92" s="560"/>
      <c r="B92" s="508" t="str">
        <f>'[3]Свод по услугам'!B92:B95</f>
        <v>802111О.99.0.БА96АО26001</v>
      </c>
      <c r="C92" s="514" t="str">
        <f>'[3]Свод по услугам'!C92:C95</f>
        <v>Реализация основных общеобразовательных программ основного общего образования (профильное обучение, дети-инвалиды, не указано)</v>
      </c>
      <c r="D92" s="501" t="s">
        <v>137</v>
      </c>
      <c r="E92" s="84" t="s">
        <v>138</v>
      </c>
      <c r="F92" s="85" t="s">
        <v>385</v>
      </c>
      <c r="G92" s="86" t="s">
        <v>140</v>
      </c>
      <c r="H92" s="101"/>
      <c r="I92" s="88"/>
      <c r="J92" s="88" t="e">
        <f>IF(H92/I92*100&gt;100,100,H92/I92*100)</f>
        <v>#DIV/0!</v>
      </c>
      <c r="K92" s="511" t="e">
        <f>(J92+J93+J94)/3</f>
        <v>#DIV/0!</v>
      </c>
      <c r="L92" s="521" t="e">
        <f>(K92+K95)/2</f>
        <v>#DIV/0!</v>
      </c>
      <c r="M92" s="541"/>
      <c r="N92" s="519"/>
    </row>
    <row r="93" spans="1:14" s="302" customFormat="1" ht="63.75" hidden="1" customHeight="1" thickBot="1" x14ac:dyDescent="0.3">
      <c r="A93" s="560"/>
      <c r="B93" s="509"/>
      <c r="C93" s="514"/>
      <c r="D93" s="502"/>
      <c r="E93" s="89" t="s">
        <v>138</v>
      </c>
      <c r="F93" s="85" t="s">
        <v>386</v>
      </c>
      <c r="G93" s="90" t="s">
        <v>140</v>
      </c>
      <c r="H93" s="102"/>
      <c r="I93" s="92"/>
      <c r="J93" s="92" t="e">
        <f>IF(I93/H93*100&gt;100,100,I93/H93*100)</f>
        <v>#DIV/0!</v>
      </c>
      <c r="K93" s="512"/>
      <c r="L93" s="524"/>
      <c r="M93" s="541"/>
      <c r="N93" s="519"/>
    </row>
    <row r="94" spans="1:14" s="302" customFormat="1" ht="111" hidden="1" customHeight="1" x14ac:dyDescent="0.25">
      <c r="A94" s="560"/>
      <c r="B94" s="509"/>
      <c r="C94" s="514"/>
      <c r="D94" s="502"/>
      <c r="E94" s="89" t="s">
        <v>138</v>
      </c>
      <c r="F94" s="85" t="s">
        <v>387</v>
      </c>
      <c r="G94" s="90" t="s">
        <v>140</v>
      </c>
      <c r="H94" s="102"/>
      <c r="I94" s="102"/>
      <c r="J94" s="92" t="e">
        <f>IF(I94/H94*100&gt;100,100,I94/H94*100)</f>
        <v>#DIV/0!</v>
      </c>
      <c r="K94" s="513"/>
      <c r="L94" s="524"/>
      <c r="M94" s="541"/>
      <c r="N94" s="519"/>
    </row>
    <row r="95" spans="1:14" s="302" customFormat="1" ht="32.25" hidden="1" customHeight="1" thickBot="1" x14ac:dyDescent="0.3">
      <c r="A95" s="560"/>
      <c r="B95" s="510"/>
      <c r="C95" s="514"/>
      <c r="D95" s="503"/>
      <c r="E95" s="93" t="s">
        <v>144</v>
      </c>
      <c r="F95" s="81" t="s">
        <v>388</v>
      </c>
      <c r="G95" s="94" t="s">
        <v>266</v>
      </c>
      <c r="H95" s="95"/>
      <c r="I95" s="96"/>
      <c r="J95" s="97" t="e">
        <f>IF(I95/H95*100&gt;100,100,I95/H95*100)</f>
        <v>#DIV/0!</v>
      </c>
      <c r="K95" s="97" t="e">
        <f>J95</f>
        <v>#DIV/0!</v>
      </c>
      <c r="L95" s="525"/>
      <c r="M95" s="541"/>
      <c r="N95" s="519"/>
    </row>
    <row r="96" spans="1:14" s="302" customFormat="1" ht="63.75" hidden="1" customHeight="1" thickBot="1" x14ac:dyDescent="0.3">
      <c r="A96" s="560"/>
      <c r="B96" s="508" t="str">
        <f>'[3]Свод по услугам'!B96:B99</f>
        <v>802111О.99.0.БА96АП76001</v>
      </c>
      <c r="C96" s="514" t="str">
        <f>'[3]Свод по услугам'!C96:C99</f>
        <v>Реализация основных общеобразовательных программ основного общего образования (профильное обучение, не указано, не указано)</v>
      </c>
      <c r="D96" s="501" t="s">
        <v>137</v>
      </c>
      <c r="E96" s="84" t="s">
        <v>138</v>
      </c>
      <c r="F96" s="85" t="s">
        <v>385</v>
      </c>
      <c r="G96" s="86" t="s">
        <v>140</v>
      </c>
      <c r="H96" s="101"/>
      <c r="I96" s="88"/>
      <c r="J96" s="88" t="e">
        <f>IF(H96/I96*100&gt;100,100,H96/I96*100)</f>
        <v>#DIV/0!</v>
      </c>
      <c r="K96" s="511" t="e">
        <f>(J96+J97+J98)/3</f>
        <v>#DIV/0!</v>
      </c>
      <c r="L96" s="521" t="e">
        <f>(K96+K99)/2</f>
        <v>#DIV/0!</v>
      </c>
      <c r="M96" s="541"/>
      <c r="N96" s="519"/>
    </row>
    <row r="97" spans="1:14" s="302" customFormat="1" ht="63.75" hidden="1" customHeight="1" thickBot="1" x14ac:dyDescent="0.3">
      <c r="A97" s="560"/>
      <c r="B97" s="509"/>
      <c r="C97" s="514"/>
      <c r="D97" s="502"/>
      <c r="E97" s="89" t="s">
        <v>138</v>
      </c>
      <c r="F97" s="85" t="s">
        <v>386</v>
      </c>
      <c r="G97" s="90" t="s">
        <v>140</v>
      </c>
      <c r="H97" s="102"/>
      <c r="I97" s="92"/>
      <c r="J97" s="92" t="e">
        <f>IF(I97/H97*100&gt;100,100,I97/H97*100)</f>
        <v>#DIV/0!</v>
      </c>
      <c r="K97" s="512"/>
      <c r="L97" s="524"/>
      <c r="M97" s="541"/>
      <c r="N97" s="519"/>
    </row>
    <row r="98" spans="1:14" s="302" customFormat="1" ht="111" hidden="1" customHeight="1" x14ac:dyDescent="0.25">
      <c r="A98" s="560"/>
      <c r="B98" s="509"/>
      <c r="C98" s="514"/>
      <c r="D98" s="502"/>
      <c r="E98" s="89" t="s">
        <v>138</v>
      </c>
      <c r="F98" s="85" t="s">
        <v>387</v>
      </c>
      <c r="G98" s="90" t="s">
        <v>140</v>
      </c>
      <c r="H98" s="102"/>
      <c r="I98" s="102"/>
      <c r="J98" s="92" t="e">
        <f>IF(I98/H98*100&gt;100,100,I98/H98*100)</f>
        <v>#DIV/0!</v>
      </c>
      <c r="K98" s="513"/>
      <c r="L98" s="524"/>
      <c r="M98" s="541"/>
      <c r="N98" s="519"/>
    </row>
    <row r="99" spans="1:14" s="302" customFormat="1" ht="32.25" hidden="1" customHeight="1" thickBot="1" x14ac:dyDescent="0.3">
      <c r="A99" s="560"/>
      <c r="B99" s="510"/>
      <c r="C99" s="514"/>
      <c r="D99" s="503"/>
      <c r="E99" s="93" t="s">
        <v>144</v>
      </c>
      <c r="F99" s="81" t="s">
        <v>388</v>
      </c>
      <c r="G99" s="94" t="s">
        <v>266</v>
      </c>
      <c r="H99" s="95"/>
      <c r="I99" s="96"/>
      <c r="J99" s="97" t="e">
        <f>IF(I99/H99*100&gt;100,100,I99/H99*100)</f>
        <v>#DIV/0!</v>
      </c>
      <c r="K99" s="97" t="e">
        <f>J99</f>
        <v>#DIV/0!</v>
      </c>
      <c r="L99" s="525"/>
      <c r="M99" s="541"/>
      <c r="N99" s="519"/>
    </row>
    <row r="100" spans="1:14" s="302" customFormat="1" ht="63.75" hidden="1" customHeight="1" thickBot="1" x14ac:dyDescent="0.3">
      <c r="A100" s="560"/>
      <c r="B100" s="508" t="str">
        <f>'[3]Свод по услугам'!B100:B103</f>
        <v>802111О.99.0.БА96АР01001</v>
      </c>
      <c r="C100" s="514" t="str">
        <f>'[3]Свод по услугам'!C100:C103</f>
        <v>Реализация основных общеобразовательных программ основного общего образования (профильное обучение, не указано, на дому)</v>
      </c>
      <c r="D100" s="501" t="s">
        <v>137</v>
      </c>
      <c r="E100" s="84" t="s">
        <v>138</v>
      </c>
      <c r="F100" s="85" t="s">
        <v>385</v>
      </c>
      <c r="G100" s="86" t="s">
        <v>140</v>
      </c>
      <c r="H100" s="101"/>
      <c r="I100" s="88"/>
      <c r="J100" s="88" t="e">
        <f>IF(H100/I100*100&gt;100,100,H100/I100*100)</f>
        <v>#DIV/0!</v>
      </c>
      <c r="K100" s="511" t="e">
        <f>(J100+J101+J102)/3</f>
        <v>#DIV/0!</v>
      </c>
      <c r="L100" s="521" t="e">
        <f>(K100+K103)/2</f>
        <v>#DIV/0!</v>
      </c>
      <c r="M100" s="541"/>
      <c r="N100" s="519"/>
    </row>
    <row r="101" spans="1:14" s="302" customFormat="1" ht="63.75" hidden="1" customHeight="1" thickBot="1" x14ac:dyDescent="0.3">
      <c r="A101" s="560"/>
      <c r="B101" s="509"/>
      <c r="C101" s="514"/>
      <c r="D101" s="502"/>
      <c r="E101" s="89" t="s">
        <v>138</v>
      </c>
      <c r="F101" s="85" t="s">
        <v>386</v>
      </c>
      <c r="G101" s="90" t="s">
        <v>140</v>
      </c>
      <c r="H101" s="102"/>
      <c r="I101" s="92"/>
      <c r="J101" s="92" t="e">
        <f t="shared" ref="J101:J107" si="4">IF(I101/H101*100&gt;100,100,I101/H101*100)</f>
        <v>#DIV/0!</v>
      </c>
      <c r="K101" s="512"/>
      <c r="L101" s="524"/>
      <c r="M101" s="541"/>
      <c r="N101" s="519"/>
    </row>
    <row r="102" spans="1:14" s="302" customFormat="1" ht="111" hidden="1" customHeight="1" x14ac:dyDescent="0.25">
      <c r="A102" s="560"/>
      <c r="B102" s="509"/>
      <c r="C102" s="514"/>
      <c r="D102" s="502"/>
      <c r="E102" s="89" t="s">
        <v>138</v>
      </c>
      <c r="F102" s="85" t="s">
        <v>387</v>
      </c>
      <c r="G102" s="90" t="s">
        <v>140</v>
      </c>
      <c r="H102" s="102"/>
      <c r="I102" s="102"/>
      <c r="J102" s="92" t="e">
        <f t="shared" si="4"/>
        <v>#DIV/0!</v>
      </c>
      <c r="K102" s="513"/>
      <c r="L102" s="524"/>
      <c r="M102" s="541"/>
      <c r="N102" s="519"/>
    </row>
    <row r="103" spans="1:14" s="302" customFormat="1" ht="32.25" hidden="1" customHeight="1" thickBot="1" x14ac:dyDescent="0.3">
      <c r="A103" s="560"/>
      <c r="B103" s="510"/>
      <c r="C103" s="514"/>
      <c r="D103" s="503"/>
      <c r="E103" s="93" t="s">
        <v>144</v>
      </c>
      <c r="F103" s="81" t="s">
        <v>388</v>
      </c>
      <c r="G103" s="94" t="s">
        <v>266</v>
      </c>
      <c r="H103" s="95"/>
      <c r="I103" s="96"/>
      <c r="J103" s="97" t="e">
        <f t="shared" si="4"/>
        <v>#DIV/0!</v>
      </c>
      <c r="K103" s="97" t="e">
        <f>J103</f>
        <v>#DIV/0!</v>
      </c>
      <c r="L103" s="525"/>
      <c r="M103" s="541"/>
      <c r="N103" s="519"/>
    </row>
    <row r="104" spans="1:14" s="297" customFormat="1" ht="63.75" customHeight="1" thickBot="1" x14ac:dyDescent="0.3">
      <c r="A104" s="559"/>
      <c r="B104" s="508" t="str">
        <f>'[3]Свод по услугам'!B104:B107</f>
        <v>802111О.99.0.БА96АЭ08001</v>
      </c>
      <c r="C104" s="423" t="str">
        <f>'[3]Свод по услугам'!C104:C107</f>
        <v>Реализация основных общеобразовательных программ основного общего образования (не указано, дети-инвалиды, не указано)</v>
      </c>
      <c r="D104" s="529" t="s">
        <v>137</v>
      </c>
      <c r="E104" s="71" t="s">
        <v>138</v>
      </c>
      <c r="F104" s="71" t="s">
        <v>385</v>
      </c>
      <c r="G104" s="72" t="s">
        <v>140</v>
      </c>
      <c r="H104" s="350">
        <v>100</v>
      </c>
      <c r="I104" s="293">
        <v>100</v>
      </c>
      <c r="J104" s="128">
        <f t="shared" si="4"/>
        <v>100</v>
      </c>
      <c r="K104" s="504">
        <f>(J104+J105+J106)/3</f>
        <v>100</v>
      </c>
      <c r="L104" s="515">
        <f>(K104+K107)/2</f>
        <v>100</v>
      </c>
      <c r="M104" s="540"/>
      <c r="N104" s="519"/>
    </row>
    <row r="105" spans="1:14" s="297" customFormat="1" ht="63.75" thickBot="1" x14ac:dyDescent="0.3">
      <c r="A105" s="559"/>
      <c r="B105" s="509"/>
      <c r="C105" s="423"/>
      <c r="D105" s="530"/>
      <c r="E105" s="76" t="s">
        <v>138</v>
      </c>
      <c r="F105" s="71" t="s">
        <v>386</v>
      </c>
      <c r="G105" s="77" t="s">
        <v>140</v>
      </c>
      <c r="H105" s="352">
        <v>100</v>
      </c>
      <c r="I105" s="128">
        <v>100</v>
      </c>
      <c r="J105" s="128">
        <f t="shared" si="4"/>
        <v>100</v>
      </c>
      <c r="K105" s="505"/>
      <c r="L105" s="516"/>
      <c r="M105" s="540"/>
      <c r="N105" s="519"/>
    </row>
    <row r="106" spans="1:14" s="297" customFormat="1" ht="78.75" x14ac:dyDescent="0.25">
      <c r="A106" s="559"/>
      <c r="B106" s="509"/>
      <c r="C106" s="423"/>
      <c r="D106" s="530"/>
      <c r="E106" s="76" t="s">
        <v>138</v>
      </c>
      <c r="F106" s="71" t="s">
        <v>390</v>
      </c>
      <c r="G106" s="77" t="s">
        <v>140</v>
      </c>
      <c r="H106" s="352">
        <v>100</v>
      </c>
      <c r="I106" s="352">
        <v>100</v>
      </c>
      <c r="J106" s="128">
        <f t="shared" si="4"/>
        <v>100</v>
      </c>
      <c r="K106" s="506"/>
      <c r="L106" s="516"/>
      <c r="M106" s="540"/>
      <c r="N106" s="519"/>
    </row>
    <row r="107" spans="1:14" s="297" customFormat="1" ht="32.25" thickBot="1" x14ac:dyDescent="0.3">
      <c r="A107" s="559"/>
      <c r="B107" s="510"/>
      <c r="C107" s="423"/>
      <c r="D107" s="531"/>
      <c r="E107" s="80" t="s">
        <v>144</v>
      </c>
      <c r="F107" s="81" t="s">
        <v>388</v>
      </c>
      <c r="G107" s="82" t="s">
        <v>266</v>
      </c>
      <c r="H107" s="355">
        <v>1.8888888888888888</v>
      </c>
      <c r="I107" s="355">
        <v>1.8888888888888888</v>
      </c>
      <c r="J107" s="128">
        <f t="shared" si="4"/>
        <v>100</v>
      </c>
      <c r="K107" s="284">
        <f>J107</f>
        <v>100</v>
      </c>
      <c r="L107" s="517"/>
      <c r="M107" s="540"/>
      <c r="N107" s="519"/>
    </row>
    <row r="108" spans="1:14" s="308" customFormat="1" ht="63.75" customHeight="1" thickBot="1" x14ac:dyDescent="0.3">
      <c r="A108" s="560"/>
      <c r="B108" s="508" t="str">
        <f>'[3]Свод по услугам'!B108:B111</f>
        <v>802111О.99.0.БА96АЭ33001</v>
      </c>
      <c r="C108" s="423" t="str">
        <f>'[3]Свод по услугам'!C108:C111</f>
        <v>Реализация основных общеобразовательных программ основного общего образования (не указано, дети-инвалиды, на дому)</v>
      </c>
      <c r="D108" s="529" t="s">
        <v>137</v>
      </c>
      <c r="E108" s="84" t="s">
        <v>138</v>
      </c>
      <c r="F108" s="85" t="s">
        <v>385</v>
      </c>
      <c r="G108" s="86" t="s">
        <v>140</v>
      </c>
      <c r="H108" s="360">
        <v>100</v>
      </c>
      <c r="I108" s="88">
        <v>100</v>
      </c>
      <c r="J108" s="88">
        <f>IF(H108/I108*100&gt;100,100,H108/I108*100)</f>
        <v>100</v>
      </c>
      <c r="K108" s="504">
        <f>(J108+J109+J110)/3</f>
        <v>100</v>
      </c>
      <c r="L108" s="521">
        <f>(K108+K111)/2</f>
        <v>100</v>
      </c>
      <c r="M108" s="541"/>
      <c r="N108" s="519"/>
    </row>
    <row r="109" spans="1:14" s="308" customFormat="1" ht="63.75" customHeight="1" thickBot="1" x14ac:dyDescent="0.3">
      <c r="A109" s="560"/>
      <c r="B109" s="509"/>
      <c r="C109" s="423"/>
      <c r="D109" s="530"/>
      <c r="E109" s="89" t="s">
        <v>138</v>
      </c>
      <c r="F109" s="85" t="s">
        <v>386</v>
      </c>
      <c r="G109" s="90" t="s">
        <v>140</v>
      </c>
      <c r="H109" s="361">
        <v>100</v>
      </c>
      <c r="I109" s="92">
        <v>100</v>
      </c>
      <c r="J109" s="92">
        <f>IF(I109/H109*100&gt;100,100,I109/H109*100)</f>
        <v>100</v>
      </c>
      <c r="K109" s="532"/>
      <c r="L109" s="522"/>
      <c r="M109" s="541"/>
      <c r="N109" s="519"/>
    </row>
    <row r="110" spans="1:14" s="308" customFormat="1" ht="111" customHeight="1" x14ac:dyDescent="0.25">
      <c r="A110" s="560"/>
      <c r="B110" s="509"/>
      <c r="C110" s="423"/>
      <c r="D110" s="530"/>
      <c r="E110" s="89" t="s">
        <v>138</v>
      </c>
      <c r="F110" s="85" t="s">
        <v>387</v>
      </c>
      <c r="G110" s="90" t="s">
        <v>140</v>
      </c>
      <c r="H110" s="361">
        <v>100</v>
      </c>
      <c r="I110" s="361">
        <v>100</v>
      </c>
      <c r="J110" s="92">
        <f>IF(I110/H110*100&gt;100,100,I110/H110*100)</f>
        <v>100</v>
      </c>
      <c r="K110" s="533"/>
      <c r="L110" s="522"/>
      <c r="M110" s="541"/>
      <c r="N110" s="519"/>
    </row>
    <row r="111" spans="1:14" s="308" customFormat="1" ht="32.25" customHeight="1" thickBot="1" x14ac:dyDescent="0.3">
      <c r="A111" s="560"/>
      <c r="B111" s="510"/>
      <c r="C111" s="423"/>
      <c r="D111" s="531"/>
      <c r="E111" s="93" t="s">
        <v>144</v>
      </c>
      <c r="F111" s="81" t="s">
        <v>388</v>
      </c>
      <c r="G111" s="94" t="s">
        <v>266</v>
      </c>
      <c r="H111" s="355">
        <v>0.55555555555555558</v>
      </c>
      <c r="I111" s="355">
        <v>0.55555555555555558</v>
      </c>
      <c r="J111" s="97">
        <f>IF(I111/H111*100&gt;100,100,I111/H111*100)</f>
        <v>100</v>
      </c>
      <c r="K111" s="97">
        <f>J111</f>
        <v>100</v>
      </c>
      <c r="L111" s="523"/>
      <c r="M111" s="541"/>
      <c r="N111" s="519"/>
    </row>
    <row r="112" spans="1:14" s="302" customFormat="1" ht="63.75" hidden="1" customHeight="1" thickBot="1" x14ac:dyDescent="0.3">
      <c r="A112" s="560"/>
      <c r="B112" s="508" t="str">
        <f>'[3]Свод по услугам'!B112:B115</f>
        <v>802111О.99.0.БА96АШ58001</v>
      </c>
      <c r="C112" s="514" t="str">
        <f>'[3]Свод по услугам'!C112:C115</f>
        <v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v>
      </c>
      <c r="D112" s="501" t="s">
        <v>137</v>
      </c>
      <c r="E112" s="84" t="s">
        <v>138</v>
      </c>
      <c r="F112" s="85" t="s">
        <v>385</v>
      </c>
      <c r="G112" s="86" t="s">
        <v>140</v>
      </c>
      <c r="H112" s="101"/>
      <c r="I112" s="88"/>
      <c r="J112" s="88" t="e">
        <f>IF(H112/I112*100&gt;100,100,H112/I112*100)</f>
        <v>#DIV/0!</v>
      </c>
      <c r="K112" s="511" t="e">
        <f>(J112+J113+J114)/3</f>
        <v>#DIV/0!</v>
      </c>
      <c r="L112" s="521" t="e">
        <f>(K112+K115)/2</f>
        <v>#DIV/0!</v>
      </c>
      <c r="M112" s="541"/>
      <c r="N112" s="519"/>
    </row>
    <row r="113" spans="1:14" s="302" customFormat="1" ht="63.75" hidden="1" customHeight="1" thickBot="1" x14ac:dyDescent="0.3">
      <c r="A113" s="560"/>
      <c r="B113" s="509"/>
      <c r="C113" s="514"/>
      <c r="D113" s="502"/>
      <c r="E113" s="89" t="s">
        <v>138</v>
      </c>
      <c r="F113" s="85" t="s">
        <v>386</v>
      </c>
      <c r="G113" s="90" t="s">
        <v>140</v>
      </c>
      <c r="H113" s="102"/>
      <c r="I113" s="92"/>
      <c r="J113" s="92" t="e">
        <f t="shared" ref="J113:J119" si="5">IF(I113/H113*100&gt;100,100,I113/H113*100)</f>
        <v>#DIV/0!</v>
      </c>
      <c r="K113" s="512"/>
      <c r="L113" s="524"/>
      <c r="M113" s="541"/>
      <c r="N113" s="519"/>
    </row>
    <row r="114" spans="1:14" s="302" customFormat="1" ht="111" hidden="1" customHeight="1" x14ac:dyDescent="0.25">
      <c r="A114" s="560"/>
      <c r="B114" s="509"/>
      <c r="C114" s="514"/>
      <c r="D114" s="502"/>
      <c r="E114" s="89" t="s">
        <v>138</v>
      </c>
      <c r="F114" s="85" t="s">
        <v>387</v>
      </c>
      <c r="G114" s="90" t="s">
        <v>140</v>
      </c>
      <c r="H114" s="102"/>
      <c r="I114" s="102"/>
      <c r="J114" s="92" t="e">
        <f t="shared" si="5"/>
        <v>#DIV/0!</v>
      </c>
      <c r="K114" s="513"/>
      <c r="L114" s="524"/>
      <c r="M114" s="541"/>
      <c r="N114" s="519"/>
    </row>
    <row r="115" spans="1:14" s="302" customFormat="1" ht="32.25" hidden="1" customHeight="1" thickBot="1" x14ac:dyDescent="0.3">
      <c r="A115" s="560"/>
      <c r="B115" s="510"/>
      <c r="C115" s="514"/>
      <c r="D115" s="503"/>
      <c r="E115" s="93" t="s">
        <v>144</v>
      </c>
      <c r="F115" s="81" t="s">
        <v>388</v>
      </c>
      <c r="G115" s="94" t="s">
        <v>266</v>
      </c>
      <c r="H115" s="95"/>
      <c r="I115" s="96"/>
      <c r="J115" s="97" t="e">
        <f t="shared" si="5"/>
        <v>#DIV/0!</v>
      </c>
      <c r="K115" s="97" t="e">
        <f>J115</f>
        <v>#DIV/0!</v>
      </c>
      <c r="L115" s="525"/>
      <c r="M115" s="541"/>
      <c r="N115" s="519"/>
    </row>
    <row r="116" spans="1:14" s="297" customFormat="1" ht="63.75" customHeight="1" thickBot="1" x14ac:dyDescent="0.3">
      <c r="A116" s="559"/>
      <c r="B116" s="508" t="str">
        <f>'[3]Свод по услугам'!B116:B119</f>
        <v>802111О.99.0.БА96АЮ58001</v>
      </c>
      <c r="C116" s="423" t="str">
        <f>'[3]Свод по услугам'!C116:C119</f>
        <v>Реализация основных общеобразовательных программ основного общего образования (не указано, не указано, не указано)</v>
      </c>
      <c r="D116" s="529" t="s">
        <v>137</v>
      </c>
      <c r="E116" s="71" t="s">
        <v>138</v>
      </c>
      <c r="F116" s="71" t="s">
        <v>385</v>
      </c>
      <c r="G116" s="72" t="s">
        <v>140</v>
      </c>
      <c r="H116" s="350">
        <v>100</v>
      </c>
      <c r="I116" s="293">
        <v>100</v>
      </c>
      <c r="J116" s="128">
        <f t="shared" si="5"/>
        <v>100</v>
      </c>
      <c r="K116" s="504">
        <f>(J116+J117+J118)/3</f>
        <v>100</v>
      </c>
      <c r="L116" s="515">
        <f>(K116+K119)/2</f>
        <v>99.730097087378653</v>
      </c>
      <c r="M116" s="540"/>
      <c r="N116" s="519"/>
    </row>
    <row r="117" spans="1:14" s="297" customFormat="1" ht="63.75" thickBot="1" x14ac:dyDescent="0.3">
      <c r="A117" s="559"/>
      <c r="B117" s="509"/>
      <c r="C117" s="423"/>
      <c r="D117" s="530"/>
      <c r="E117" s="76" t="s">
        <v>138</v>
      </c>
      <c r="F117" s="71" t="s">
        <v>386</v>
      </c>
      <c r="G117" s="77" t="s">
        <v>140</v>
      </c>
      <c r="H117" s="352">
        <v>100</v>
      </c>
      <c r="I117" s="128">
        <v>100</v>
      </c>
      <c r="J117" s="128">
        <f t="shared" si="5"/>
        <v>100</v>
      </c>
      <c r="K117" s="505"/>
      <c r="L117" s="516"/>
      <c r="M117" s="540"/>
      <c r="N117" s="519"/>
    </row>
    <row r="118" spans="1:14" s="297" customFormat="1" ht="78.75" x14ac:dyDescent="0.25">
      <c r="A118" s="559"/>
      <c r="B118" s="509"/>
      <c r="C118" s="423"/>
      <c r="D118" s="530"/>
      <c r="E118" s="76" t="s">
        <v>138</v>
      </c>
      <c r="F118" s="71" t="s">
        <v>390</v>
      </c>
      <c r="G118" s="77" t="s">
        <v>140</v>
      </c>
      <c r="H118" s="352">
        <v>100</v>
      </c>
      <c r="I118" s="352">
        <v>100</v>
      </c>
      <c r="J118" s="128">
        <f t="shared" si="5"/>
        <v>100</v>
      </c>
      <c r="K118" s="506"/>
      <c r="L118" s="516"/>
      <c r="M118" s="540"/>
      <c r="N118" s="519"/>
    </row>
    <row r="119" spans="1:14" s="297" customFormat="1" ht="32.25" customHeight="1" thickBot="1" x14ac:dyDescent="0.3">
      <c r="A119" s="559"/>
      <c r="B119" s="510"/>
      <c r="C119" s="423"/>
      <c r="D119" s="531"/>
      <c r="E119" s="80" t="s">
        <v>144</v>
      </c>
      <c r="F119" s="81" t="s">
        <v>388</v>
      </c>
      <c r="G119" s="82" t="s">
        <v>266</v>
      </c>
      <c r="H119" s="355">
        <v>515</v>
      </c>
      <c r="I119" s="355">
        <v>512.22</v>
      </c>
      <c r="J119" s="128">
        <f t="shared" si="5"/>
        <v>99.460194174757291</v>
      </c>
      <c r="K119" s="284">
        <f>J119</f>
        <v>99.460194174757291</v>
      </c>
      <c r="L119" s="517"/>
      <c r="M119" s="540"/>
      <c r="N119" s="519"/>
    </row>
    <row r="120" spans="1:14" s="302" customFormat="1" ht="63.75" hidden="1" customHeight="1" thickBot="1" x14ac:dyDescent="0.3">
      <c r="A120" s="560"/>
      <c r="B120" s="508" t="str">
        <f>'[3]Свод по услугам'!B120:B123</f>
        <v>802111О.99.0.БА96АЮ83001</v>
      </c>
      <c r="C120" s="514" t="str">
        <f>'[3]Свод по услугам'!C120:C123</f>
        <v>Реализация основных общеобразовательных программ основного общего образования (не указано, не указано, на дому)</v>
      </c>
      <c r="D120" s="501" t="s">
        <v>137</v>
      </c>
      <c r="E120" s="84" t="s">
        <v>138</v>
      </c>
      <c r="F120" s="85" t="s">
        <v>385</v>
      </c>
      <c r="G120" s="86" t="s">
        <v>140</v>
      </c>
      <c r="H120" s="101"/>
      <c r="I120" s="88"/>
      <c r="J120" s="88" t="e">
        <f>IF(H120/I120*100&gt;100,100,H120/I120*100)</f>
        <v>#DIV/0!</v>
      </c>
      <c r="K120" s="511" t="e">
        <f>(J120+J121)/2</f>
        <v>#DIV/0!</v>
      </c>
      <c r="L120" s="521" t="e">
        <f>(K120+K123)/2</f>
        <v>#DIV/0!</v>
      </c>
      <c r="M120" s="541"/>
      <c r="N120" s="519"/>
    </row>
    <row r="121" spans="1:14" s="302" customFormat="1" ht="63.75" hidden="1" customHeight="1" thickBot="1" x14ac:dyDescent="0.3">
      <c r="A121" s="560"/>
      <c r="B121" s="509"/>
      <c r="C121" s="514"/>
      <c r="D121" s="502"/>
      <c r="E121" s="89" t="s">
        <v>138</v>
      </c>
      <c r="F121" s="85" t="s">
        <v>386</v>
      </c>
      <c r="G121" s="90" t="s">
        <v>140</v>
      </c>
      <c r="H121" s="102"/>
      <c r="I121" s="92"/>
      <c r="J121" s="92" t="e">
        <f>IF(I121/H121*100&gt;100,100,I121/H121*100)</f>
        <v>#DIV/0!</v>
      </c>
      <c r="K121" s="512"/>
      <c r="L121" s="524"/>
      <c r="M121" s="541"/>
      <c r="N121" s="519"/>
    </row>
    <row r="122" spans="1:14" s="302" customFormat="1" ht="111" hidden="1" customHeight="1" x14ac:dyDescent="0.25">
      <c r="A122" s="560"/>
      <c r="B122" s="509"/>
      <c r="C122" s="514"/>
      <c r="D122" s="502"/>
      <c r="E122" s="89" t="s">
        <v>138</v>
      </c>
      <c r="F122" s="85" t="s">
        <v>387</v>
      </c>
      <c r="G122" s="90" t="s">
        <v>140</v>
      </c>
      <c r="H122" s="102"/>
      <c r="I122" s="102"/>
      <c r="J122" s="75" t="e">
        <f>IF(I122/H122*100&gt;100,100,I122/H122*100)</f>
        <v>#DIV/0!</v>
      </c>
      <c r="K122" s="513"/>
      <c r="L122" s="524"/>
      <c r="M122" s="541"/>
      <c r="N122" s="519"/>
    </row>
    <row r="123" spans="1:14" s="302" customFormat="1" ht="32.25" hidden="1" customHeight="1" thickBot="1" x14ac:dyDescent="0.3">
      <c r="A123" s="560"/>
      <c r="B123" s="510"/>
      <c r="C123" s="514"/>
      <c r="D123" s="503"/>
      <c r="E123" s="93" t="s">
        <v>144</v>
      </c>
      <c r="F123" s="81" t="s">
        <v>388</v>
      </c>
      <c r="G123" s="94" t="s">
        <v>266</v>
      </c>
      <c r="H123" s="95"/>
      <c r="I123" s="131"/>
      <c r="J123" s="97" t="e">
        <f>IF(I123/H123*100&gt;100,100,I123/H123*100)</f>
        <v>#DIV/0!</v>
      </c>
      <c r="K123" s="97" t="e">
        <f>J123</f>
        <v>#DIV/0!</v>
      </c>
      <c r="L123" s="525"/>
      <c r="M123" s="541"/>
      <c r="N123" s="519"/>
    </row>
    <row r="124" spans="1:14" s="302" customFormat="1" ht="63.75" hidden="1" customHeight="1" thickBot="1" x14ac:dyDescent="0.3">
      <c r="A124" s="560"/>
      <c r="B124" s="508" t="str">
        <f>'[3]Свод по услугам'!B124:B127</f>
        <v>802111О.99.0.БА96АЯ08001</v>
      </c>
      <c r="C124" s="514" t="str">
        <f>'[3]Свод по услугам'!C124:C127</f>
        <v>Реализация основных общеобразовательных программ основного общего образования (не указано, не указано, в медицинских учреждениях)</v>
      </c>
      <c r="D124" s="501" t="s">
        <v>137</v>
      </c>
      <c r="E124" s="84" t="s">
        <v>138</v>
      </c>
      <c r="F124" s="85" t="s">
        <v>385</v>
      </c>
      <c r="G124" s="86" t="s">
        <v>140</v>
      </c>
      <c r="H124" s="101"/>
      <c r="I124" s="88"/>
      <c r="J124" s="88" t="e">
        <f>IF(H124/I124*100&gt;100,100,H124/I124*100)</f>
        <v>#DIV/0!</v>
      </c>
      <c r="K124" s="511" t="e">
        <f>(J124+J125+J126)/3</f>
        <v>#DIV/0!</v>
      </c>
      <c r="L124" s="521" t="e">
        <f>(K124+K127)/2</f>
        <v>#DIV/0!</v>
      </c>
      <c r="M124" s="541"/>
      <c r="N124" s="519"/>
    </row>
    <row r="125" spans="1:14" s="302" customFormat="1" ht="63.75" hidden="1" customHeight="1" thickBot="1" x14ac:dyDescent="0.3">
      <c r="A125" s="560"/>
      <c r="B125" s="509"/>
      <c r="C125" s="514"/>
      <c r="D125" s="502"/>
      <c r="E125" s="89" t="s">
        <v>138</v>
      </c>
      <c r="F125" s="85" t="s">
        <v>386</v>
      </c>
      <c r="G125" s="90" t="s">
        <v>140</v>
      </c>
      <c r="H125" s="102"/>
      <c r="I125" s="92"/>
      <c r="J125" s="92" t="e">
        <f>IF(I125/H125*100&gt;100,100,I125/H125*100)</f>
        <v>#DIV/0!</v>
      </c>
      <c r="K125" s="512"/>
      <c r="L125" s="524"/>
      <c r="M125" s="541"/>
      <c r="N125" s="519"/>
    </row>
    <row r="126" spans="1:14" s="302" customFormat="1" ht="111" hidden="1" customHeight="1" x14ac:dyDescent="0.25">
      <c r="A126" s="560"/>
      <c r="B126" s="509"/>
      <c r="C126" s="514"/>
      <c r="D126" s="502"/>
      <c r="E126" s="89" t="s">
        <v>138</v>
      </c>
      <c r="F126" s="85" t="s">
        <v>387</v>
      </c>
      <c r="G126" s="90" t="s">
        <v>140</v>
      </c>
      <c r="H126" s="102"/>
      <c r="I126" s="102"/>
      <c r="J126" s="92" t="e">
        <f>IF(I126/H126*100&gt;100,100,I126/H126*100)</f>
        <v>#DIV/0!</v>
      </c>
      <c r="K126" s="513"/>
      <c r="L126" s="524"/>
      <c r="M126" s="541"/>
      <c r="N126" s="519"/>
    </row>
    <row r="127" spans="1:14" s="302" customFormat="1" ht="32.25" hidden="1" customHeight="1" thickBot="1" x14ac:dyDescent="0.3">
      <c r="A127" s="560"/>
      <c r="B127" s="510"/>
      <c r="C127" s="514"/>
      <c r="D127" s="503"/>
      <c r="E127" s="93" t="s">
        <v>144</v>
      </c>
      <c r="F127" s="81" t="s">
        <v>388</v>
      </c>
      <c r="G127" s="94" t="s">
        <v>266</v>
      </c>
      <c r="H127" s="95"/>
      <c r="I127" s="96"/>
      <c r="J127" s="97" t="e">
        <f>IF(I127/H127*100&gt;100,100,I127/H127*100)</f>
        <v>#DIV/0!</v>
      </c>
      <c r="K127" s="97" t="e">
        <f>J127</f>
        <v>#DIV/0!</v>
      </c>
      <c r="L127" s="525"/>
      <c r="M127" s="541"/>
      <c r="N127" s="519"/>
    </row>
    <row r="128" spans="1:14" s="302" customFormat="1" ht="63.75" hidden="1" customHeight="1" thickBot="1" x14ac:dyDescent="0.3">
      <c r="A128" s="560"/>
      <c r="B128" s="508" t="str">
        <f>'[3]Свод по услугам'!B128:B131</f>
        <v>802112О.99.0.ББ11АА00001</v>
      </c>
      <c r="C128" s="514" t="str">
        <f>'[3]Свод по услугам'!C128:C131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v>
      </c>
      <c r="D128" s="501" t="s">
        <v>137</v>
      </c>
      <c r="E128" s="84" t="s">
        <v>138</v>
      </c>
      <c r="F128" s="85" t="s">
        <v>385</v>
      </c>
      <c r="G128" s="86" t="s">
        <v>140</v>
      </c>
      <c r="H128" s="101"/>
      <c r="I128" s="88"/>
      <c r="J128" s="88" t="e">
        <f>IF(H128/I128*100&gt;100,100,H128/I128*100)</f>
        <v>#DIV/0!</v>
      </c>
      <c r="K128" s="511" t="e">
        <f>(J128+J129+J130)/3</f>
        <v>#DIV/0!</v>
      </c>
      <c r="L128" s="521" t="e">
        <f>(K128+K131)/2</f>
        <v>#DIV/0!</v>
      </c>
      <c r="M128" s="541"/>
      <c r="N128" s="519"/>
    </row>
    <row r="129" spans="1:14" s="302" customFormat="1" ht="63.75" hidden="1" customHeight="1" thickBot="1" x14ac:dyDescent="0.3">
      <c r="A129" s="560"/>
      <c r="B129" s="509"/>
      <c r="C129" s="514"/>
      <c r="D129" s="502"/>
      <c r="E129" s="89" t="s">
        <v>138</v>
      </c>
      <c r="F129" s="85" t="s">
        <v>386</v>
      </c>
      <c r="G129" s="90" t="s">
        <v>140</v>
      </c>
      <c r="H129" s="102"/>
      <c r="I129" s="92"/>
      <c r="J129" s="92" t="e">
        <f>IF(I129/H129*100&gt;100,100,I129/H129*100)</f>
        <v>#DIV/0!</v>
      </c>
      <c r="K129" s="512"/>
      <c r="L129" s="524"/>
      <c r="M129" s="541"/>
      <c r="N129" s="519"/>
    </row>
    <row r="130" spans="1:14" s="302" customFormat="1" ht="111" hidden="1" customHeight="1" x14ac:dyDescent="0.25">
      <c r="A130" s="560"/>
      <c r="B130" s="509"/>
      <c r="C130" s="514"/>
      <c r="D130" s="502"/>
      <c r="E130" s="89" t="s">
        <v>138</v>
      </c>
      <c r="F130" s="85" t="s">
        <v>387</v>
      </c>
      <c r="G130" s="90" t="s">
        <v>140</v>
      </c>
      <c r="H130" s="102"/>
      <c r="I130" s="102"/>
      <c r="J130" s="92" t="e">
        <f>IF(I130/H130*100&gt;100,100,I130/H130*100)</f>
        <v>#DIV/0!</v>
      </c>
      <c r="K130" s="513"/>
      <c r="L130" s="524"/>
      <c r="M130" s="541"/>
      <c r="N130" s="519"/>
    </row>
    <row r="131" spans="1:14" s="302" customFormat="1" ht="32.25" hidden="1" customHeight="1" thickBot="1" x14ac:dyDescent="0.3">
      <c r="A131" s="560"/>
      <c r="B131" s="510"/>
      <c r="C131" s="514"/>
      <c r="D131" s="503"/>
      <c r="E131" s="93" t="s">
        <v>144</v>
      </c>
      <c r="F131" s="81" t="s">
        <v>388</v>
      </c>
      <c r="G131" s="94" t="s">
        <v>266</v>
      </c>
      <c r="H131" s="95"/>
      <c r="I131" s="96"/>
      <c r="J131" s="97" t="e">
        <f>IF(I131/H131*100&gt;100,100,I131/H131*100)</f>
        <v>#DIV/0!</v>
      </c>
      <c r="K131" s="97" t="e">
        <f>J131</f>
        <v>#DIV/0!</v>
      </c>
      <c r="L131" s="525"/>
      <c r="M131" s="541"/>
      <c r="N131" s="519"/>
    </row>
    <row r="132" spans="1:14" s="302" customFormat="1" ht="63.75" hidden="1" customHeight="1" thickBot="1" x14ac:dyDescent="0.3">
      <c r="A132" s="560"/>
      <c r="B132" s="508" t="str">
        <f>'[3]Свод по услугам'!B132:B135</f>
        <v>802112О.99.0.ББ11АА25001</v>
      </c>
      <c r="C132" s="514" t="str">
        <f>'[3]Свод по услугам'!C132:C135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v>
      </c>
      <c r="D132" s="501" t="s">
        <v>137</v>
      </c>
      <c r="E132" s="84" t="s">
        <v>138</v>
      </c>
      <c r="F132" s="85" t="s">
        <v>385</v>
      </c>
      <c r="G132" s="86" t="s">
        <v>140</v>
      </c>
      <c r="H132" s="101"/>
      <c r="I132" s="88"/>
      <c r="J132" s="88" t="e">
        <f>IF(H132/I132*100&gt;100,100,H132/I132*100)</f>
        <v>#DIV/0!</v>
      </c>
      <c r="K132" s="511" t="e">
        <f>(J132+J133+J134)/3</f>
        <v>#DIV/0!</v>
      </c>
      <c r="L132" s="521" t="e">
        <f>(K132+K135)/2</f>
        <v>#DIV/0!</v>
      </c>
      <c r="M132" s="541"/>
      <c r="N132" s="519"/>
    </row>
    <row r="133" spans="1:14" s="302" customFormat="1" ht="63.75" hidden="1" customHeight="1" thickBot="1" x14ac:dyDescent="0.3">
      <c r="A133" s="560"/>
      <c r="B133" s="509"/>
      <c r="C133" s="514"/>
      <c r="D133" s="502"/>
      <c r="E133" s="89" t="s">
        <v>138</v>
      </c>
      <c r="F133" s="85" t="s">
        <v>386</v>
      </c>
      <c r="G133" s="90" t="s">
        <v>140</v>
      </c>
      <c r="H133" s="102"/>
      <c r="I133" s="92"/>
      <c r="J133" s="92" t="e">
        <f>IF(I133/H133*100&gt;100,100,I133/H133*100)</f>
        <v>#DIV/0!</v>
      </c>
      <c r="K133" s="512"/>
      <c r="L133" s="524"/>
      <c r="M133" s="541"/>
      <c r="N133" s="519"/>
    </row>
    <row r="134" spans="1:14" s="302" customFormat="1" ht="111" hidden="1" customHeight="1" x14ac:dyDescent="0.25">
      <c r="A134" s="560"/>
      <c r="B134" s="509"/>
      <c r="C134" s="514"/>
      <c r="D134" s="502"/>
      <c r="E134" s="89" t="s">
        <v>138</v>
      </c>
      <c r="F134" s="85" t="s">
        <v>387</v>
      </c>
      <c r="G134" s="90" t="s">
        <v>140</v>
      </c>
      <c r="H134" s="102"/>
      <c r="I134" s="102"/>
      <c r="J134" s="92" t="e">
        <f>IF(I134/H134*100&gt;100,100,I134/H134*100)</f>
        <v>#DIV/0!</v>
      </c>
      <c r="K134" s="513"/>
      <c r="L134" s="524"/>
      <c r="M134" s="541"/>
      <c r="N134" s="519"/>
    </row>
    <row r="135" spans="1:14" s="302" customFormat="1" ht="32.25" hidden="1" customHeight="1" thickBot="1" x14ac:dyDescent="0.3">
      <c r="A135" s="560"/>
      <c r="B135" s="510"/>
      <c r="C135" s="514"/>
      <c r="D135" s="503"/>
      <c r="E135" s="93" t="s">
        <v>144</v>
      </c>
      <c r="F135" s="81" t="s">
        <v>388</v>
      </c>
      <c r="G135" s="94" t="s">
        <v>266</v>
      </c>
      <c r="H135" s="95"/>
      <c r="I135" s="96"/>
      <c r="J135" s="97" t="e">
        <f>IF(I135/H135*100&gt;100,100,I135/H135*100)</f>
        <v>#DIV/0!</v>
      </c>
      <c r="K135" s="97" t="e">
        <f>J135</f>
        <v>#DIV/0!</v>
      </c>
      <c r="L135" s="525"/>
      <c r="M135" s="541"/>
      <c r="N135" s="519"/>
    </row>
    <row r="136" spans="1:14" s="302" customFormat="1" ht="63.75" hidden="1" customHeight="1" thickBot="1" x14ac:dyDescent="0.3">
      <c r="A136" s="560"/>
      <c r="B136" s="508">
        <f>'[3]Свод по услугам'!B136:B139</f>
        <v>0</v>
      </c>
      <c r="C136" s="514" t="str">
        <f>'[3]Свод по услугам'!C136:C139</f>
        <v>Реализация основных общеобразовательных программ среднего общего образования</v>
      </c>
      <c r="D136" s="501" t="s">
        <v>137</v>
      </c>
      <c r="E136" s="84" t="s">
        <v>138</v>
      </c>
      <c r="F136" s="85" t="s">
        <v>385</v>
      </c>
      <c r="G136" s="86" t="s">
        <v>140</v>
      </c>
      <c r="H136" s="101"/>
      <c r="I136" s="88"/>
      <c r="J136" s="88" t="e">
        <f>IF(H136/I136*100&gt;100,100,H136/I136*100)</f>
        <v>#DIV/0!</v>
      </c>
      <c r="K136" s="511" t="e">
        <f>(J136+J137+J138)/3</f>
        <v>#DIV/0!</v>
      </c>
      <c r="L136" s="521" t="e">
        <f>(K136+K139)/2</f>
        <v>#DIV/0!</v>
      </c>
      <c r="M136" s="541"/>
      <c r="N136" s="519"/>
    </row>
    <row r="137" spans="1:14" s="302" customFormat="1" ht="63.75" hidden="1" customHeight="1" thickBot="1" x14ac:dyDescent="0.3">
      <c r="A137" s="560"/>
      <c r="B137" s="509"/>
      <c r="C137" s="514"/>
      <c r="D137" s="502"/>
      <c r="E137" s="89" t="s">
        <v>138</v>
      </c>
      <c r="F137" s="85" t="s">
        <v>386</v>
      </c>
      <c r="G137" s="90" t="s">
        <v>140</v>
      </c>
      <c r="H137" s="102"/>
      <c r="I137" s="92"/>
      <c r="J137" s="92" t="e">
        <f>IF(I137/H137*100&gt;100,100,I137/H137*100)</f>
        <v>#DIV/0!</v>
      </c>
      <c r="K137" s="512"/>
      <c r="L137" s="524"/>
      <c r="M137" s="541"/>
      <c r="N137" s="519"/>
    </row>
    <row r="138" spans="1:14" s="302" customFormat="1" ht="111" hidden="1" customHeight="1" x14ac:dyDescent="0.25">
      <c r="A138" s="560"/>
      <c r="B138" s="509"/>
      <c r="C138" s="514"/>
      <c r="D138" s="502"/>
      <c r="E138" s="89" t="s">
        <v>138</v>
      </c>
      <c r="F138" s="85" t="s">
        <v>387</v>
      </c>
      <c r="G138" s="90" t="s">
        <v>140</v>
      </c>
      <c r="H138" s="102"/>
      <c r="I138" s="102"/>
      <c r="J138" s="92" t="e">
        <f>IF(I138/H138*100&gt;100,100,I138/H138*100)</f>
        <v>#DIV/0!</v>
      </c>
      <c r="K138" s="513"/>
      <c r="L138" s="524"/>
      <c r="M138" s="541"/>
      <c r="N138" s="519"/>
    </row>
    <row r="139" spans="1:14" s="302" customFormat="1" ht="32.25" hidden="1" customHeight="1" thickBot="1" x14ac:dyDescent="0.3">
      <c r="A139" s="560"/>
      <c r="B139" s="510"/>
      <c r="C139" s="514"/>
      <c r="D139" s="503"/>
      <c r="E139" s="93" t="s">
        <v>144</v>
      </c>
      <c r="F139" s="81" t="s">
        <v>388</v>
      </c>
      <c r="G139" s="94" t="s">
        <v>266</v>
      </c>
      <c r="H139" s="95"/>
      <c r="I139" s="96"/>
      <c r="J139" s="97" t="e">
        <f>IF(I139/H139*100&gt;100,100,I139/H139*100)</f>
        <v>#DIV/0!</v>
      </c>
      <c r="K139" s="97" t="e">
        <f>J139</f>
        <v>#DIV/0!</v>
      </c>
      <c r="L139" s="525"/>
      <c r="M139" s="541"/>
      <c r="N139" s="519"/>
    </row>
    <row r="140" spans="1:14" s="302" customFormat="1" ht="63.75" customHeight="1" thickBot="1" x14ac:dyDescent="0.3">
      <c r="A140" s="560"/>
      <c r="B140" s="508" t="str">
        <f>'[3]Свод по услугам'!B140:B143</f>
        <v>802112О.99.0.ББ11АБ50001</v>
      </c>
      <c r="C140" s="423" t="str">
        <f>'[3]Свод по услугам'!C140:C143</f>
        <v>Реализация основных общеобразовательных программ среднего общего образования (адаптированная образовательная программа, дети-инвалиды, не указано)</v>
      </c>
      <c r="D140" s="593" t="s">
        <v>137</v>
      </c>
      <c r="E140" s="84" t="s">
        <v>138</v>
      </c>
      <c r="F140" s="85" t="s">
        <v>385</v>
      </c>
      <c r="G140" s="86" t="s">
        <v>140</v>
      </c>
      <c r="H140" s="101">
        <v>100</v>
      </c>
      <c r="I140" s="88">
        <v>100</v>
      </c>
      <c r="J140" s="88">
        <f>IF(H140/I140*100&gt;100,100,H140/I140*100)</f>
        <v>100</v>
      </c>
      <c r="K140" s="511">
        <f>(J140+J141)/2</f>
        <v>100</v>
      </c>
      <c r="L140" s="521">
        <f>(K140+K143)/2</f>
        <v>100</v>
      </c>
      <c r="M140" s="541"/>
      <c r="N140" s="519"/>
    </row>
    <row r="141" spans="1:14" s="302" customFormat="1" ht="63.75" customHeight="1" thickBot="1" x14ac:dyDescent="0.3">
      <c r="A141" s="560"/>
      <c r="B141" s="509"/>
      <c r="C141" s="423"/>
      <c r="D141" s="594"/>
      <c r="E141" s="89" t="s">
        <v>138</v>
      </c>
      <c r="F141" s="85" t="s">
        <v>386</v>
      </c>
      <c r="G141" s="90" t="s">
        <v>140</v>
      </c>
      <c r="H141" s="102">
        <v>100</v>
      </c>
      <c r="I141" s="92">
        <v>100</v>
      </c>
      <c r="J141" s="92">
        <f>IF(I141/H141*100&gt;100,100,I141/H141*100)</f>
        <v>100</v>
      </c>
      <c r="K141" s="512"/>
      <c r="L141" s="524"/>
      <c r="M141" s="541"/>
      <c r="N141" s="519"/>
    </row>
    <row r="142" spans="1:14" s="302" customFormat="1" ht="111" customHeight="1" x14ac:dyDescent="0.25">
      <c r="A142" s="560"/>
      <c r="B142" s="509"/>
      <c r="C142" s="423"/>
      <c r="D142" s="594"/>
      <c r="E142" s="89" t="s">
        <v>138</v>
      </c>
      <c r="F142" s="85" t="s">
        <v>387</v>
      </c>
      <c r="G142" s="90" t="s">
        <v>140</v>
      </c>
      <c r="H142" s="102">
        <v>0</v>
      </c>
      <c r="I142" s="102">
        <v>0</v>
      </c>
      <c r="J142" s="92"/>
      <c r="K142" s="513"/>
      <c r="L142" s="524"/>
      <c r="M142" s="541"/>
      <c r="N142" s="519"/>
    </row>
    <row r="143" spans="1:14" s="302" customFormat="1" ht="32.25" customHeight="1" thickBot="1" x14ac:dyDescent="0.3">
      <c r="A143" s="560"/>
      <c r="B143" s="510"/>
      <c r="C143" s="423"/>
      <c r="D143" s="595"/>
      <c r="E143" s="93" t="s">
        <v>144</v>
      </c>
      <c r="F143" s="81" t="s">
        <v>388</v>
      </c>
      <c r="G143" s="94" t="s">
        <v>266</v>
      </c>
      <c r="H143" s="96">
        <v>0.44444444444444442</v>
      </c>
      <c r="I143" s="96">
        <v>0.44444444444444442</v>
      </c>
      <c r="J143" s="97">
        <f>IF(I143/H143*100&gt;100,100,I143/H143*100)</f>
        <v>100</v>
      </c>
      <c r="K143" s="97">
        <f>J143</f>
        <v>100</v>
      </c>
      <c r="L143" s="525"/>
      <c r="M143" s="541"/>
      <c r="N143" s="519"/>
    </row>
    <row r="144" spans="1:14" s="302" customFormat="1" ht="63.75" hidden="1" customHeight="1" thickBot="1" x14ac:dyDescent="0.3">
      <c r="A144" s="560"/>
      <c r="B144" s="508" t="str">
        <f>'[3]Свод по услугам'!B144:B147</f>
        <v>802112О.99.0.ББ11АБ75001</v>
      </c>
      <c r="C144" s="514" t="str">
        <f>'[3]Свод по услугам'!C144:C147</f>
        <v>Реализация основных общеобразовательных программ среднего общего образования (адаптированная образовательная программа, дети-инвалиды, на дому)</v>
      </c>
      <c r="D144" s="501" t="s">
        <v>137</v>
      </c>
      <c r="E144" s="84" t="s">
        <v>138</v>
      </c>
      <c r="F144" s="85" t="s">
        <v>385</v>
      </c>
      <c r="G144" s="86" t="s">
        <v>140</v>
      </c>
      <c r="H144" s="101"/>
      <c r="I144" s="88"/>
      <c r="J144" s="88" t="e">
        <f>IF(H144/I144*100&gt;100,100,H144/I144*100)</f>
        <v>#DIV/0!</v>
      </c>
      <c r="K144" s="511" t="e">
        <f>(J144+J145+J146)/3</f>
        <v>#DIV/0!</v>
      </c>
      <c r="L144" s="521" t="e">
        <f>(K144+K147)/2</f>
        <v>#DIV/0!</v>
      </c>
      <c r="M144" s="541"/>
      <c r="N144" s="519"/>
    </row>
    <row r="145" spans="1:14" s="302" customFormat="1" ht="63.75" hidden="1" customHeight="1" thickBot="1" x14ac:dyDescent="0.3">
      <c r="A145" s="560"/>
      <c r="B145" s="509"/>
      <c r="C145" s="514"/>
      <c r="D145" s="502"/>
      <c r="E145" s="89" t="s">
        <v>138</v>
      </c>
      <c r="F145" s="85" t="s">
        <v>386</v>
      </c>
      <c r="G145" s="90" t="s">
        <v>140</v>
      </c>
      <c r="H145" s="102"/>
      <c r="I145" s="92"/>
      <c r="J145" s="92" t="e">
        <f>IF(I145/H145*100&gt;100,100,I145/H145*100)</f>
        <v>#DIV/0!</v>
      </c>
      <c r="K145" s="512"/>
      <c r="L145" s="524"/>
      <c r="M145" s="541"/>
      <c r="N145" s="519"/>
    </row>
    <row r="146" spans="1:14" s="302" customFormat="1" ht="111" hidden="1" customHeight="1" x14ac:dyDescent="0.25">
      <c r="A146" s="560"/>
      <c r="B146" s="509"/>
      <c r="C146" s="514"/>
      <c r="D146" s="502"/>
      <c r="E146" s="89" t="s">
        <v>138</v>
      </c>
      <c r="F146" s="85" t="s">
        <v>387</v>
      </c>
      <c r="G146" s="90" t="s">
        <v>140</v>
      </c>
      <c r="H146" s="102"/>
      <c r="I146" s="102"/>
      <c r="J146" s="92" t="e">
        <f>IF(I146/H146*100&gt;100,100,I146/H146*100)</f>
        <v>#DIV/0!</v>
      </c>
      <c r="K146" s="513"/>
      <c r="L146" s="524"/>
      <c r="M146" s="541"/>
      <c r="N146" s="519"/>
    </row>
    <row r="147" spans="1:14" s="302" customFormat="1" ht="32.25" hidden="1" customHeight="1" thickBot="1" x14ac:dyDescent="0.3">
      <c r="A147" s="560"/>
      <c r="B147" s="510"/>
      <c r="C147" s="514"/>
      <c r="D147" s="503"/>
      <c r="E147" s="93" t="s">
        <v>144</v>
      </c>
      <c r="F147" s="81" t="s">
        <v>388</v>
      </c>
      <c r="G147" s="94" t="s">
        <v>266</v>
      </c>
      <c r="H147" s="95"/>
      <c r="I147" s="96"/>
      <c r="J147" s="97" t="e">
        <f>IF(I147/H147*100&gt;100,100,I147/H147*100)</f>
        <v>#DIV/0!</v>
      </c>
      <c r="K147" s="97" t="e">
        <f>J147</f>
        <v>#DIV/0!</v>
      </c>
      <c r="L147" s="525"/>
      <c r="M147" s="541"/>
      <c r="N147" s="519"/>
    </row>
    <row r="148" spans="1:14" s="302" customFormat="1" ht="63.75" hidden="1" customHeight="1" thickBot="1" x14ac:dyDescent="0.3">
      <c r="A148" s="560"/>
      <c r="B148" s="508" t="str">
        <f>'[3]Свод по услугам'!B148:B151</f>
        <v>802112О.99.0.ББ11АН01001</v>
      </c>
      <c r="C148" s="514" t="str">
        <f>'[3]Свод по услугам'!C148:C151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v>
      </c>
      <c r="D148" s="501" t="s">
        <v>137</v>
      </c>
      <c r="E148" s="84" t="s">
        <v>138</v>
      </c>
      <c r="F148" s="85" t="s">
        <v>385</v>
      </c>
      <c r="G148" s="86" t="s">
        <v>140</v>
      </c>
      <c r="H148" s="101"/>
      <c r="I148" s="88"/>
      <c r="J148" s="88" t="e">
        <f>IF(H148/I148*100&gt;100,100,H148/I148*100)</f>
        <v>#DIV/0!</v>
      </c>
      <c r="K148" s="511" t="e">
        <f>(J148+J149+J150)/3</f>
        <v>#DIV/0!</v>
      </c>
      <c r="L148" s="521" t="e">
        <f>(K148+K151)/2</f>
        <v>#DIV/0!</v>
      </c>
      <c r="M148" s="541"/>
      <c r="N148" s="519"/>
    </row>
    <row r="149" spans="1:14" s="302" customFormat="1" ht="63.75" hidden="1" customHeight="1" thickBot="1" x14ac:dyDescent="0.3">
      <c r="A149" s="560"/>
      <c r="B149" s="509"/>
      <c r="C149" s="514"/>
      <c r="D149" s="502"/>
      <c r="E149" s="89" t="s">
        <v>138</v>
      </c>
      <c r="F149" s="85" t="s">
        <v>386</v>
      </c>
      <c r="G149" s="90" t="s">
        <v>140</v>
      </c>
      <c r="H149" s="102"/>
      <c r="I149" s="92"/>
      <c r="J149" s="92" t="e">
        <f>IF(I149/H149*100&gt;100,100,I149/H149*100)</f>
        <v>#DIV/0!</v>
      </c>
      <c r="K149" s="512"/>
      <c r="L149" s="524"/>
      <c r="M149" s="541"/>
      <c r="N149" s="519"/>
    </row>
    <row r="150" spans="1:14" s="302" customFormat="1" ht="111" hidden="1" customHeight="1" x14ac:dyDescent="0.25">
      <c r="A150" s="560"/>
      <c r="B150" s="509"/>
      <c r="C150" s="514"/>
      <c r="D150" s="502"/>
      <c r="E150" s="89" t="s">
        <v>138</v>
      </c>
      <c r="F150" s="85" t="s">
        <v>387</v>
      </c>
      <c r="G150" s="90" t="s">
        <v>140</v>
      </c>
      <c r="H150" s="102"/>
      <c r="I150" s="102"/>
      <c r="J150" s="92" t="e">
        <f>IF(I150/H150*100&gt;100,100,I150/H150*100)</f>
        <v>#DIV/0!</v>
      </c>
      <c r="K150" s="513"/>
      <c r="L150" s="524"/>
      <c r="M150" s="541"/>
      <c r="N150" s="519"/>
    </row>
    <row r="151" spans="1:14" s="302" customFormat="1" ht="32.25" hidden="1" customHeight="1" thickBot="1" x14ac:dyDescent="0.3">
      <c r="A151" s="560"/>
      <c r="B151" s="510"/>
      <c r="C151" s="514"/>
      <c r="D151" s="503"/>
      <c r="E151" s="93" t="s">
        <v>144</v>
      </c>
      <c r="F151" s="81" t="s">
        <v>388</v>
      </c>
      <c r="G151" s="94" t="s">
        <v>266</v>
      </c>
      <c r="H151" s="95"/>
      <c r="I151" s="96"/>
      <c r="J151" s="97" t="e">
        <f>IF(I151/H151*100&gt;100,100,I151/H151*100)</f>
        <v>#DIV/0!</v>
      </c>
      <c r="K151" s="97" t="e">
        <f>J151</f>
        <v>#DIV/0!</v>
      </c>
      <c r="L151" s="525"/>
      <c r="M151" s="541"/>
      <c r="N151" s="519"/>
    </row>
    <row r="152" spans="1:14" s="302" customFormat="1" ht="63.75" hidden="1" customHeight="1" thickBot="1" x14ac:dyDescent="0.3">
      <c r="A152" s="560"/>
      <c r="B152" s="508" t="str">
        <f>'[3]Свод по услугам'!B152:B155</f>
        <v>802112О.99.0.ББ11АМ76001</v>
      </c>
      <c r="C152" s="514" t="str">
        <f>'[3]Свод по услугам'!C152:C155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v>
      </c>
      <c r="D152" s="501" t="s">
        <v>137</v>
      </c>
      <c r="E152" s="84" t="s">
        <v>138</v>
      </c>
      <c r="F152" s="85" t="s">
        <v>385</v>
      </c>
      <c r="G152" s="86" t="s">
        <v>140</v>
      </c>
      <c r="H152" s="101"/>
      <c r="I152" s="88"/>
      <c r="J152" s="88" t="e">
        <f>IF(H152/I152*100&gt;100,100,H152/I152*100)</f>
        <v>#DIV/0!</v>
      </c>
      <c r="K152" s="511" t="e">
        <f>(J152+J153+J154)/3</f>
        <v>#DIV/0!</v>
      </c>
      <c r="L152" s="521" t="e">
        <f>(K152+K155)/2</f>
        <v>#DIV/0!</v>
      </c>
      <c r="M152" s="541"/>
      <c r="N152" s="519"/>
    </row>
    <row r="153" spans="1:14" s="302" customFormat="1" ht="63.75" hidden="1" customHeight="1" thickBot="1" x14ac:dyDescent="0.3">
      <c r="A153" s="560"/>
      <c r="B153" s="509"/>
      <c r="C153" s="514"/>
      <c r="D153" s="502"/>
      <c r="E153" s="89" t="s">
        <v>138</v>
      </c>
      <c r="F153" s="85" t="s">
        <v>386</v>
      </c>
      <c r="G153" s="90" t="s">
        <v>140</v>
      </c>
      <c r="H153" s="102"/>
      <c r="I153" s="92"/>
      <c r="J153" s="92" t="e">
        <f>IF(I153/H153*100&gt;100,100,I153/H153*100)</f>
        <v>#DIV/0!</v>
      </c>
      <c r="K153" s="512"/>
      <c r="L153" s="524"/>
      <c r="M153" s="541"/>
      <c r="N153" s="519"/>
    </row>
    <row r="154" spans="1:14" s="302" customFormat="1" ht="111" hidden="1" customHeight="1" x14ac:dyDescent="0.25">
      <c r="A154" s="560"/>
      <c r="B154" s="509"/>
      <c r="C154" s="514"/>
      <c r="D154" s="502"/>
      <c r="E154" s="89" t="s">
        <v>138</v>
      </c>
      <c r="F154" s="85" t="s">
        <v>387</v>
      </c>
      <c r="G154" s="90" t="s">
        <v>140</v>
      </c>
      <c r="H154" s="102"/>
      <c r="I154" s="102"/>
      <c r="J154" s="92" t="e">
        <f>IF(I154/H154*100&gt;100,100,I154/H154*100)</f>
        <v>#DIV/0!</v>
      </c>
      <c r="K154" s="513"/>
      <c r="L154" s="524"/>
      <c r="M154" s="541"/>
      <c r="N154" s="519"/>
    </row>
    <row r="155" spans="1:14" s="302" customFormat="1" ht="32.25" hidden="1" customHeight="1" thickBot="1" x14ac:dyDescent="0.3">
      <c r="A155" s="560"/>
      <c r="B155" s="510"/>
      <c r="C155" s="514"/>
      <c r="D155" s="503"/>
      <c r="E155" s="93" t="s">
        <v>144</v>
      </c>
      <c r="F155" s="81" t="s">
        <v>388</v>
      </c>
      <c r="G155" s="94" t="s">
        <v>266</v>
      </c>
      <c r="H155" s="95"/>
      <c r="I155" s="96"/>
      <c r="J155" s="97" t="e">
        <f>IF(I155/H155*100&gt;100,100,I155/H155*100)</f>
        <v>#DIV/0!</v>
      </c>
      <c r="K155" s="97" t="e">
        <f>J155</f>
        <v>#DIV/0!</v>
      </c>
      <c r="L155" s="525"/>
      <c r="M155" s="541"/>
      <c r="N155" s="519"/>
    </row>
    <row r="156" spans="1:14" s="302" customFormat="1" ht="63.75" hidden="1" customHeight="1" thickBot="1" x14ac:dyDescent="0.3">
      <c r="A156" s="560"/>
      <c r="B156" s="508" t="str">
        <f>'[3]Свод по услугам'!B156:B159</f>
        <v>802112О.99.0.ББ11АО26001</v>
      </c>
      <c r="C156" s="514" t="str">
        <f>'[3]Свод по услугам'!C156:C159</f>
        <v>Реализация основных общеобразовательных программ среднего общего образования (профильное обучение, дети-инвалиды, не указано)</v>
      </c>
      <c r="D156" s="501" t="s">
        <v>137</v>
      </c>
      <c r="E156" s="84" t="s">
        <v>138</v>
      </c>
      <c r="F156" s="85" t="s">
        <v>385</v>
      </c>
      <c r="G156" s="86" t="s">
        <v>140</v>
      </c>
      <c r="H156" s="101"/>
      <c r="I156" s="88"/>
      <c r="J156" s="88" t="e">
        <f>IF(H156/I156*100&gt;100,100,H156/I156*100)</f>
        <v>#DIV/0!</v>
      </c>
      <c r="K156" s="511" t="e">
        <f>(J156+J157+J158)/3</f>
        <v>#DIV/0!</v>
      </c>
      <c r="L156" s="521" t="e">
        <f>(K156+K159)/2</f>
        <v>#DIV/0!</v>
      </c>
      <c r="M156" s="541"/>
      <c r="N156" s="519"/>
    </row>
    <row r="157" spans="1:14" s="302" customFormat="1" ht="63.75" hidden="1" customHeight="1" thickBot="1" x14ac:dyDescent="0.3">
      <c r="A157" s="560"/>
      <c r="B157" s="509"/>
      <c r="C157" s="514"/>
      <c r="D157" s="502"/>
      <c r="E157" s="89" t="s">
        <v>138</v>
      </c>
      <c r="F157" s="85" t="s">
        <v>386</v>
      </c>
      <c r="G157" s="90" t="s">
        <v>140</v>
      </c>
      <c r="H157" s="102"/>
      <c r="I157" s="92"/>
      <c r="J157" s="92" t="e">
        <f>IF(I157/H157*100&gt;100,100,I157/H157*100)</f>
        <v>#DIV/0!</v>
      </c>
      <c r="K157" s="512"/>
      <c r="L157" s="524"/>
      <c r="M157" s="541"/>
      <c r="N157" s="519"/>
    </row>
    <row r="158" spans="1:14" s="302" customFormat="1" ht="111" hidden="1" customHeight="1" x14ac:dyDescent="0.25">
      <c r="A158" s="560"/>
      <c r="B158" s="509"/>
      <c r="C158" s="514"/>
      <c r="D158" s="502"/>
      <c r="E158" s="89" t="s">
        <v>138</v>
      </c>
      <c r="F158" s="85" t="s">
        <v>387</v>
      </c>
      <c r="G158" s="90" t="s">
        <v>140</v>
      </c>
      <c r="H158" s="102"/>
      <c r="I158" s="102"/>
      <c r="J158" s="92" t="e">
        <f>IF(I158/H158*100&gt;100,100,I158/H158*100)</f>
        <v>#DIV/0!</v>
      </c>
      <c r="K158" s="513"/>
      <c r="L158" s="524"/>
      <c r="M158" s="541"/>
      <c r="N158" s="519"/>
    </row>
    <row r="159" spans="1:14" s="302" customFormat="1" ht="32.25" hidden="1" customHeight="1" thickBot="1" x14ac:dyDescent="0.3">
      <c r="A159" s="560"/>
      <c r="B159" s="510"/>
      <c r="C159" s="514"/>
      <c r="D159" s="503"/>
      <c r="E159" s="93" t="s">
        <v>144</v>
      </c>
      <c r="F159" s="81" t="s">
        <v>388</v>
      </c>
      <c r="G159" s="94" t="s">
        <v>266</v>
      </c>
      <c r="H159" s="95"/>
      <c r="I159" s="96"/>
      <c r="J159" s="97" t="e">
        <f>IF(I159/H159*100&gt;100,100,I159/H159*100)</f>
        <v>#DIV/0!</v>
      </c>
      <c r="K159" s="97" t="e">
        <f>J159</f>
        <v>#DIV/0!</v>
      </c>
      <c r="L159" s="525"/>
      <c r="M159" s="541"/>
      <c r="N159" s="519"/>
    </row>
    <row r="160" spans="1:14" s="302" customFormat="1" ht="63.75" hidden="1" customHeight="1" thickBot="1" x14ac:dyDescent="0.3">
      <c r="A160" s="560"/>
      <c r="B160" s="508" t="str">
        <f>'[3]Свод по услугам'!B160:B163</f>
        <v>802112О.99.0.ББ11АП76001</v>
      </c>
      <c r="C160" s="514" t="str">
        <f>'[3]Свод по услугам'!C160:C163</f>
        <v>Реализация основных общеобразовательных программ среднего общего образования (профильное обучение, не указано, не указано)</v>
      </c>
      <c r="D160" s="501" t="s">
        <v>137</v>
      </c>
      <c r="E160" s="84" t="s">
        <v>138</v>
      </c>
      <c r="F160" s="85" t="s">
        <v>385</v>
      </c>
      <c r="G160" s="86" t="s">
        <v>140</v>
      </c>
      <c r="H160" s="101"/>
      <c r="I160" s="88"/>
      <c r="J160" s="88" t="e">
        <f>IF(H160/I160*100&gt;100,100,H160/I160*100)</f>
        <v>#DIV/0!</v>
      </c>
      <c r="K160" s="511" t="e">
        <f>(J160+J161+J162)/3</f>
        <v>#DIV/0!</v>
      </c>
      <c r="L160" s="521" t="e">
        <f>(K160+K163)/2</f>
        <v>#DIV/0!</v>
      </c>
      <c r="M160" s="541"/>
      <c r="N160" s="519"/>
    </row>
    <row r="161" spans="1:14" s="302" customFormat="1" ht="63.75" hidden="1" customHeight="1" thickBot="1" x14ac:dyDescent="0.3">
      <c r="A161" s="560"/>
      <c r="B161" s="509"/>
      <c r="C161" s="514"/>
      <c r="D161" s="502"/>
      <c r="E161" s="89" t="s">
        <v>138</v>
      </c>
      <c r="F161" s="85" t="s">
        <v>386</v>
      </c>
      <c r="G161" s="90" t="s">
        <v>140</v>
      </c>
      <c r="H161" s="102"/>
      <c r="I161" s="92"/>
      <c r="J161" s="92" t="e">
        <f>IF(I161/H161*100&gt;100,100,I161/H161*100)</f>
        <v>#DIV/0!</v>
      </c>
      <c r="K161" s="512"/>
      <c r="L161" s="524"/>
      <c r="M161" s="541"/>
      <c r="N161" s="519"/>
    </row>
    <row r="162" spans="1:14" s="302" customFormat="1" ht="111" hidden="1" customHeight="1" x14ac:dyDescent="0.25">
      <c r="A162" s="560"/>
      <c r="B162" s="509"/>
      <c r="C162" s="514"/>
      <c r="D162" s="502"/>
      <c r="E162" s="89" t="s">
        <v>138</v>
      </c>
      <c r="F162" s="85" t="s">
        <v>387</v>
      </c>
      <c r="G162" s="90" t="s">
        <v>140</v>
      </c>
      <c r="H162" s="102"/>
      <c r="I162" s="102"/>
      <c r="J162" s="92" t="e">
        <f>IF(I162/H162*100&gt;100,100,I162/H162*100)</f>
        <v>#DIV/0!</v>
      </c>
      <c r="K162" s="513"/>
      <c r="L162" s="524"/>
      <c r="M162" s="541"/>
      <c r="N162" s="519"/>
    </row>
    <row r="163" spans="1:14" s="302" customFormat="1" ht="32.25" hidden="1" customHeight="1" thickBot="1" x14ac:dyDescent="0.3">
      <c r="A163" s="560"/>
      <c r="B163" s="510"/>
      <c r="C163" s="514"/>
      <c r="D163" s="503"/>
      <c r="E163" s="93" t="s">
        <v>144</v>
      </c>
      <c r="F163" s="81" t="s">
        <v>388</v>
      </c>
      <c r="G163" s="94" t="s">
        <v>266</v>
      </c>
      <c r="H163" s="95"/>
      <c r="I163" s="96"/>
      <c r="J163" s="97" t="e">
        <f>IF(I163/H163*100&gt;100,100,I163/H163*100)</f>
        <v>#DIV/0!</v>
      </c>
      <c r="K163" s="97" t="e">
        <f>J163</f>
        <v>#DIV/0!</v>
      </c>
      <c r="L163" s="525"/>
      <c r="M163" s="541"/>
      <c r="N163" s="519"/>
    </row>
    <row r="164" spans="1:14" s="297" customFormat="1" ht="63.75" customHeight="1" thickBot="1" x14ac:dyDescent="0.3">
      <c r="A164" s="559"/>
      <c r="B164" s="508" t="str">
        <f>'[3]Свод по услугам'!B164:B167</f>
        <v>802112О.99.0.ББ11АЭ08001</v>
      </c>
      <c r="C164" s="423" t="str">
        <f>'[3]Свод по услугам'!C164:C167</f>
        <v>Реализация основных общеобразовательных программ среднего общего образования (не указано, дети-инвалиды, не указано)</v>
      </c>
      <c r="D164" s="593" t="s">
        <v>137</v>
      </c>
      <c r="E164" s="71" t="s">
        <v>138</v>
      </c>
      <c r="F164" s="71" t="s">
        <v>385</v>
      </c>
      <c r="G164" s="72" t="s">
        <v>140</v>
      </c>
      <c r="H164" s="280">
        <v>100</v>
      </c>
      <c r="I164" s="293">
        <v>100</v>
      </c>
      <c r="J164" s="128">
        <f>IF(I164/H164*100&gt;100,100,I164/H164*100)</f>
        <v>100</v>
      </c>
      <c r="K164" s="253">
        <f>(J164+J165)/2</f>
        <v>100</v>
      </c>
      <c r="L164" s="515">
        <f>(K164+K167)/2</f>
        <v>100</v>
      </c>
      <c r="M164" s="540"/>
      <c r="N164" s="519"/>
    </row>
    <row r="165" spans="1:14" s="297" customFormat="1" ht="63.75" thickBot="1" x14ac:dyDescent="0.3">
      <c r="A165" s="559"/>
      <c r="B165" s="509"/>
      <c r="C165" s="423"/>
      <c r="D165" s="594"/>
      <c r="E165" s="76" t="s">
        <v>138</v>
      </c>
      <c r="F165" s="71" t="s">
        <v>386</v>
      </c>
      <c r="G165" s="77" t="s">
        <v>140</v>
      </c>
      <c r="H165" s="282">
        <v>100</v>
      </c>
      <c r="I165" s="128">
        <v>100</v>
      </c>
      <c r="J165" s="128">
        <f>IF(I165/H165*100&gt;100,100,I165/H165*100)</f>
        <v>100</v>
      </c>
      <c r="K165" s="309"/>
      <c r="L165" s="589"/>
      <c r="M165" s="540"/>
      <c r="N165" s="519"/>
    </row>
    <row r="166" spans="1:14" s="297" customFormat="1" ht="63" customHeight="1" x14ac:dyDescent="0.25">
      <c r="A166" s="559"/>
      <c r="B166" s="509"/>
      <c r="C166" s="423"/>
      <c r="D166" s="594"/>
      <c r="E166" s="76" t="s">
        <v>138</v>
      </c>
      <c r="F166" s="71" t="s">
        <v>391</v>
      </c>
      <c r="G166" s="77" t="s">
        <v>140</v>
      </c>
      <c r="H166" s="102">
        <v>0</v>
      </c>
      <c r="I166" s="102">
        <v>0</v>
      </c>
      <c r="J166" s="92"/>
      <c r="K166" s="310"/>
      <c r="L166" s="589"/>
      <c r="M166" s="540"/>
      <c r="N166" s="519"/>
    </row>
    <row r="167" spans="1:14" s="297" customFormat="1" ht="32.25" thickBot="1" x14ac:dyDescent="0.3">
      <c r="A167" s="559"/>
      <c r="B167" s="510"/>
      <c r="C167" s="423"/>
      <c r="D167" s="595"/>
      <c r="E167" s="80" t="s">
        <v>144</v>
      </c>
      <c r="F167" s="81" t="s">
        <v>388</v>
      </c>
      <c r="G167" s="82" t="s">
        <v>266</v>
      </c>
      <c r="H167" s="96">
        <v>1</v>
      </c>
      <c r="I167" s="96">
        <v>1</v>
      </c>
      <c r="J167" s="128">
        <f>IF(I167/H167*100&gt;100,100,I167/H167*100)</f>
        <v>100</v>
      </c>
      <c r="K167" s="284">
        <f>J167</f>
        <v>100</v>
      </c>
      <c r="L167" s="590"/>
      <c r="M167" s="540"/>
      <c r="N167" s="519"/>
    </row>
    <row r="168" spans="1:14" s="297" customFormat="1" ht="63.75" customHeight="1" thickBot="1" x14ac:dyDescent="0.3">
      <c r="A168" s="559"/>
      <c r="B168" s="508" t="str">
        <f>'[3]Свод по услугам'!B168:B171</f>
        <v>802112О.99.0.ББ11АЭ33001</v>
      </c>
      <c r="C168" s="423" t="str">
        <f>'[3]Свод по услугам'!C168:C171</f>
        <v>Реализация основных общеобразовательных программ среднего общего образования (не указано, дети-инвалиды, на дому)</v>
      </c>
      <c r="D168" s="593" t="s">
        <v>137</v>
      </c>
      <c r="E168" s="71" t="s">
        <v>138</v>
      </c>
      <c r="F168" s="71" t="s">
        <v>385</v>
      </c>
      <c r="G168" s="72" t="s">
        <v>140</v>
      </c>
      <c r="H168" s="280">
        <v>100</v>
      </c>
      <c r="I168" s="293">
        <v>100</v>
      </c>
      <c r="J168" s="128">
        <f>IF(I168/H168*100&gt;100,100,I168/H168*100)</f>
        <v>100</v>
      </c>
      <c r="K168" s="511">
        <f>(J168+J169)/2</f>
        <v>100</v>
      </c>
      <c r="L168" s="515">
        <f>(K168+K171)/2</f>
        <v>100</v>
      </c>
      <c r="M168" s="540"/>
      <c r="N168" s="519"/>
    </row>
    <row r="169" spans="1:14" s="297" customFormat="1" ht="63.75" thickBot="1" x14ac:dyDescent="0.3">
      <c r="A169" s="559"/>
      <c r="B169" s="509"/>
      <c r="C169" s="423"/>
      <c r="D169" s="594"/>
      <c r="E169" s="76" t="s">
        <v>138</v>
      </c>
      <c r="F169" s="71" t="s">
        <v>386</v>
      </c>
      <c r="G169" s="77" t="s">
        <v>140</v>
      </c>
      <c r="H169" s="282">
        <v>100</v>
      </c>
      <c r="I169" s="128">
        <v>100</v>
      </c>
      <c r="J169" s="128">
        <f>IF(I169/H169*100&gt;100,100,I169/H169*100)</f>
        <v>100</v>
      </c>
      <c r="K169" s="587"/>
      <c r="L169" s="589"/>
      <c r="M169" s="540"/>
      <c r="N169" s="519"/>
    </row>
    <row r="170" spans="1:14" s="297" customFormat="1" ht="63" customHeight="1" x14ac:dyDescent="0.25">
      <c r="A170" s="559"/>
      <c r="B170" s="509"/>
      <c r="C170" s="423"/>
      <c r="D170" s="594"/>
      <c r="E170" s="76" t="s">
        <v>138</v>
      </c>
      <c r="F170" s="71" t="s">
        <v>391</v>
      </c>
      <c r="G170" s="77" t="s">
        <v>140</v>
      </c>
      <c r="H170" s="282">
        <v>0</v>
      </c>
      <c r="I170" s="282">
        <v>0</v>
      </c>
      <c r="J170" s="128"/>
      <c r="K170" s="588"/>
      <c r="L170" s="589"/>
      <c r="M170" s="540"/>
      <c r="N170" s="519"/>
    </row>
    <row r="171" spans="1:14" s="297" customFormat="1" ht="32.25" thickBot="1" x14ac:dyDescent="0.3">
      <c r="A171" s="559"/>
      <c r="B171" s="510"/>
      <c r="C171" s="423"/>
      <c r="D171" s="595"/>
      <c r="E171" s="80" t="s">
        <v>144</v>
      </c>
      <c r="F171" s="81" t="s">
        <v>388</v>
      </c>
      <c r="G171" s="82" t="s">
        <v>266</v>
      </c>
      <c r="H171" s="96">
        <v>0.44444444444444442</v>
      </c>
      <c r="I171" s="96">
        <v>0.44444444444444442</v>
      </c>
      <c r="J171" s="128">
        <f>IF(I171/H171*100&gt;100,100,I171/H171*100)</f>
        <v>100</v>
      </c>
      <c r="K171" s="284">
        <f>J171</f>
        <v>100</v>
      </c>
      <c r="L171" s="590"/>
      <c r="M171" s="540"/>
      <c r="N171" s="519"/>
    </row>
    <row r="172" spans="1:14" s="302" customFormat="1" ht="63.75" hidden="1" customHeight="1" thickBot="1" x14ac:dyDescent="0.3">
      <c r="A172" s="560"/>
      <c r="B172" s="508">
        <f>'[3]Свод по услугам'!B172:B175</f>
        <v>0</v>
      </c>
      <c r="C172" s="514" t="str">
        <f>'[3]Свод по услугам'!C172:C175</f>
        <v xml:space="preserve">Реализация основных общеобразовательных программ среднего общего образования </v>
      </c>
      <c r="D172" s="501" t="s">
        <v>137</v>
      </c>
      <c r="E172" s="84" t="s">
        <v>138</v>
      </c>
      <c r="F172" s="85" t="s">
        <v>385</v>
      </c>
      <c r="G172" s="86" t="s">
        <v>140</v>
      </c>
      <c r="H172" s="101"/>
      <c r="I172" s="88"/>
      <c r="J172" s="88" t="e">
        <f>IF(H172/I172*100&gt;100,100,H172/I172*100)</f>
        <v>#DIV/0!</v>
      </c>
      <c r="K172" s="511" t="e">
        <f>(J172+J173+J174)/3</f>
        <v>#DIV/0!</v>
      </c>
      <c r="L172" s="521" t="e">
        <f>(K172+K175)/2</f>
        <v>#DIV/0!</v>
      </c>
      <c r="M172" s="541"/>
      <c r="N172" s="519"/>
    </row>
    <row r="173" spans="1:14" s="302" customFormat="1" ht="63.75" hidden="1" customHeight="1" thickBot="1" x14ac:dyDescent="0.3">
      <c r="A173" s="560"/>
      <c r="B173" s="509"/>
      <c r="C173" s="514"/>
      <c r="D173" s="502"/>
      <c r="E173" s="89" t="s">
        <v>138</v>
      </c>
      <c r="F173" s="85" t="s">
        <v>386</v>
      </c>
      <c r="G173" s="90" t="s">
        <v>140</v>
      </c>
      <c r="H173" s="102"/>
      <c r="I173" s="92"/>
      <c r="J173" s="92" t="e">
        <f t="shared" ref="J173:J183" si="6">IF(I173/H173*100&gt;100,100,I173/H173*100)</f>
        <v>#DIV/0!</v>
      </c>
      <c r="K173" s="512"/>
      <c r="L173" s="524"/>
      <c r="M173" s="541"/>
      <c r="N173" s="519"/>
    </row>
    <row r="174" spans="1:14" s="302" customFormat="1" ht="111" hidden="1" customHeight="1" x14ac:dyDescent="0.25">
      <c r="A174" s="560"/>
      <c r="B174" s="509"/>
      <c r="C174" s="514"/>
      <c r="D174" s="502"/>
      <c r="E174" s="89" t="s">
        <v>138</v>
      </c>
      <c r="F174" s="85" t="s">
        <v>387</v>
      </c>
      <c r="G174" s="90" t="s">
        <v>140</v>
      </c>
      <c r="H174" s="102"/>
      <c r="I174" s="102"/>
      <c r="J174" s="92" t="e">
        <f t="shared" si="6"/>
        <v>#DIV/0!</v>
      </c>
      <c r="K174" s="513"/>
      <c r="L174" s="524"/>
      <c r="M174" s="541"/>
      <c r="N174" s="519"/>
    </row>
    <row r="175" spans="1:14" s="302" customFormat="1" ht="32.25" hidden="1" customHeight="1" thickBot="1" x14ac:dyDescent="0.3">
      <c r="A175" s="560"/>
      <c r="B175" s="510"/>
      <c r="C175" s="514"/>
      <c r="D175" s="503"/>
      <c r="E175" s="93" t="s">
        <v>144</v>
      </c>
      <c r="F175" s="81" t="s">
        <v>388</v>
      </c>
      <c r="G175" s="94" t="s">
        <v>266</v>
      </c>
      <c r="H175" s="95"/>
      <c r="I175" s="96"/>
      <c r="J175" s="97" t="e">
        <f t="shared" si="6"/>
        <v>#DIV/0!</v>
      </c>
      <c r="K175" s="97" t="e">
        <f>J175</f>
        <v>#DIV/0!</v>
      </c>
      <c r="L175" s="525"/>
      <c r="M175" s="541"/>
      <c r="N175" s="519"/>
    </row>
    <row r="176" spans="1:14" s="297" customFormat="1" ht="63.75" customHeight="1" thickBot="1" x14ac:dyDescent="0.3">
      <c r="A176" s="559"/>
      <c r="B176" s="508" t="str">
        <f>'[3]Свод по услугам'!B176:B179</f>
        <v>802112О.99.0.ББ11АЮ58001</v>
      </c>
      <c r="C176" s="423" t="str">
        <f>'[3]Свод по услугам'!C176:C179</f>
        <v>Реализация основных общеобразовательных программ среднего общего образования (не указано, не указано, не указано)</v>
      </c>
      <c r="D176" s="529" t="s">
        <v>137</v>
      </c>
      <c r="E176" s="71" t="s">
        <v>138</v>
      </c>
      <c r="F176" s="71" t="s">
        <v>385</v>
      </c>
      <c r="G176" s="72" t="s">
        <v>140</v>
      </c>
      <c r="H176" s="350">
        <v>100</v>
      </c>
      <c r="I176" s="293">
        <v>100</v>
      </c>
      <c r="J176" s="128">
        <f t="shared" si="6"/>
        <v>100</v>
      </c>
      <c r="K176" s="504">
        <f>(J176+J177+J178)/3</f>
        <v>100</v>
      </c>
      <c r="L176" s="515">
        <f>(K176+K179)/2</f>
        <v>99.189320388349515</v>
      </c>
      <c r="M176" s="540"/>
      <c r="N176" s="519"/>
    </row>
    <row r="177" spans="1:14" s="297" customFormat="1" ht="63.75" thickBot="1" x14ac:dyDescent="0.3">
      <c r="A177" s="559"/>
      <c r="B177" s="509"/>
      <c r="C177" s="423"/>
      <c r="D177" s="530"/>
      <c r="E177" s="76" t="s">
        <v>138</v>
      </c>
      <c r="F177" s="71" t="s">
        <v>386</v>
      </c>
      <c r="G177" s="77" t="s">
        <v>140</v>
      </c>
      <c r="H177" s="352">
        <v>100</v>
      </c>
      <c r="I177" s="128">
        <v>100</v>
      </c>
      <c r="J177" s="128">
        <f t="shared" si="6"/>
        <v>100</v>
      </c>
      <c r="K177" s="505"/>
      <c r="L177" s="516"/>
      <c r="M177" s="540"/>
      <c r="N177" s="519"/>
    </row>
    <row r="178" spans="1:14" s="297" customFormat="1" ht="63" x14ac:dyDescent="0.25">
      <c r="A178" s="559"/>
      <c r="B178" s="509"/>
      <c r="C178" s="423"/>
      <c r="D178" s="530"/>
      <c r="E178" s="76" t="s">
        <v>138</v>
      </c>
      <c r="F178" s="71" t="s">
        <v>391</v>
      </c>
      <c r="G178" s="77" t="s">
        <v>140</v>
      </c>
      <c r="H178" s="352">
        <v>100</v>
      </c>
      <c r="I178" s="352">
        <v>100</v>
      </c>
      <c r="J178" s="128">
        <f t="shared" si="6"/>
        <v>100</v>
      </c>
      <c r="K178" s="506"/>
      <c r="L178" s="516"/>
      <c r="M178" s="540"/>
      <c r="N178" s="519"/>
    </row>
    <row r="179" spans="1:14" s="297" customFormat="1" ht="32.25" customHeight="1" thickBot="1" x14ac:dyDescent="0.3">
      <c r="A179" s="559"/>
      <c r="B179" s="510"/>
      <c r="C179" s="423"/>
      <c r="D179" s="531"/>
      <c r="E179" s="80" t="s">
        <v>144</v>
      </c>
      <c r="F179" s="81" t="s">
        <v>388</v>
      </c>
      <c r="G179" s="82" t="s">
        <v>266</v>
      </c>
      <c r="H179" s="355">
        <v>103</v>
      </c>
      <c r="I179" s="355">
        <v>101.33</v>
      </c>
      <c r="J179" s="128">
        <f t="shared" si="6"/>
        <v>98.378640776699029</v>
      </c>
      <c r="K179" s="284">
        <f>J179</f>
        <v>98.378640776699029</v>
      </c>
      <c r="L179" s="517"/>
      <c r="M179" s="540"/>
      <c r="N179" s="519"/>
    </row>
    <row r="180" spans="1:14" s="297" customFormat="1" ht="63.75" hidden="1" customHeight="1" thickBot="1" x14ac:dyDescent="0.3">
      <c r="A180" s="559"/>
      <c r="B180" s="508" t="str">
        <f>'[3]Свод по услугам'!B180:B183</f>
        <v>802112О.99.0.ББ11АЮ83001</v>
      </c>
      <c r="C180" s="514" t="str">
        <f>'[3]Свод по услугам'!C180:C183</f>
        <v>Реализация основных общеобразовательных программ среднего общего образования (не указано, не указано, на дому)</v>
      </c>
      <c r="D180" s="501" t="s">
        <v>137</v>
      </c>
      <c r="E180" s="71" t="s">
        <v>138</v>
      </c>
      <c r="F180" s="71" t="s">
        <v>385</v>
      </c>
      <c r="G180" s="72" t="s">
        <v>140</v>
      </c>
      <c r="H180" s="73"/>
      <c r="I180" s="104"/>
      <c r="J180" s="75" t="e">
        <f t="shared" si="6"/>
        <v>#DIV/0!</v>
      </c>
      <c r="K180" s="543" t="e">
        <f>(J180+J181+J182)/3</f>
        <v>#DIV/0!</v>
      </c>
      <c r="L180" s="526" t="e">
        <f>(K180+K183)/2</f>
        <v>#DIV/0!</v>
      </c>
      <c r="M180" s="540"/>
      <c r="N180" s="519"/>
    </row>
    <row r="181" spans="1:14" s="297" customFormat="1" ht="63.75" hidden="1" customHeight="1" thickBot="1" x14ac:dyDescent="0.3">
      <c r="A181" s="559"/>
      <c r="B181" s="509"/>
      <c r="C181" s="514"/>
      <c r="D181" s="502"/>
      <c r="E181" s="76" t="s">
        <v>138</v>
      </c>
      <c r="F181" s="71" t="s">
        <v>386</v>
      </c>
      <c r="G181" s="77" t="s">
        <v>140</v>
      </c>
      <c r="H181" s="78"/>
      <c r="I181" s="75"/>
      <c r="J181" s="75" t="e">
        <f t="shared" si="6"/>
        <v>#DIV/0!</v>
      </c>
      <c r="K181" s="544"/>
      <c r="L181" s="527"/>
      <c r="M181" s="540"/>
      <c r="N181" s="519"/>
    </row>
    <row r="182" spans="1:14" s="297" customFormat="1" ht="111" hidden="1" customHeight="1" x14ac:dyDescent="0.25">
      <c r="A182" s="559"/>
      <c r="B182" s="509"/>
      <c r="C182" s="514"/>
      <c r="D182" s="502"/>
      <c r="E182" s="76" t="s">
        <v>138</v>
      </c>
      <c r="F182" s="71" t="s">
        <v>387</v>
      </c>
      <c r="G182" s="77" t="s">
        <v>140</v>
      </c>
      <c r="H182" s="78"/>
      <c r="I182" s="78"/>
      <c r="J182" s="75" t="e">
        <f t="shared" si="6"/>
        <v>#DIV/0!</v>
      </c>
      <c r="K182" s="545"/>
      <c r="L182" s="527"/>
      <c r="M182" s="540"/>
      <c r="N182" s="519"/>
    </row>
    <row r="183" spans="1:14" s="297" customFormat="1" ht="32.25" hidden="1" customHeight="1" thickBot="1" x14ac:dyDescent="0.3">
      <c r="A183" s="559"/>
      <c r="B183" s="510"/>
      <c r="C183" s="514"/>
      <c r="D183" s="503"/>
      <c r="E183" s="80" t="s">
        <v>144</v>
      </c>
      <c r="F183" s="81" t="s">
        <v>388</v>
      </c>
      <c r="G183" s="82" t="s">
        <v>266</v>
      </c>
      <c r="H183" s="105"/>
      <c r="I183" s="106"/>
      <c r="J183" s="75" t="e">
        <f t="shared" si="6"/>
        <v>#DIV/0!</v>
      </c>
      <c r="K183" s="83" t="e">
        <f>J183</f>
        <v>#DIV/0!</v>
      </c>
      <c r="L183" s="528"/>
      <c r="M183" s="540"/>
      <c r="N183" s="519"/>
    </row>
    <row r="184" spans="1:14" s="302" customFormat="1" ht="63.75" hidden="1" customHeight="1" thickBot="1" x14ac:dyDescent="0.3">
      <c r="A184" s="560"/>
      <c r="B184" s="508" t="str">
        <f>'[3]Свод по услугам'!B184:B187</f>
        <v>802112О.99.0.ББ11АЯ08001</v>
      </c>
      <c r="C184" s="514" t="str">
        <f>'[3]Свод по услугам'!C184:C187</f>
        <v>Реализация основных общеобразовательных программ среднего общего образования (не указано, не указано, в медицинских учреждениях)</v>
      </c>
      <c r="D184" s="501" t="s">
        <v>137</v>
      </c>
      <c r="E184" s="84" t="s">
        <v>138</v>
      </c>
      <c r="F184" s="85" t="s">
        <v>385</v>
      </c>
      <c r="G184" s="86" t="s">
        <v>140</v>
      </c>
      <c r="H184" s="101"/>
      <c r="I184" s="88"/>
      <c r="J184" s="88" t="e">
        <f>IF(H184/I184*100&gt;100,100,H184/I184*100)</f>
        <v>#DIV/0!</v>
      </c>
      <c r="K184" s="511" t="e">
        <f>(J184+J185+J186)/3</f>
        <v>#DIV/0!</v>
      </c>
      <c r="L184" s="521" t="e">
        <f>(K184+K187)/2</f>
        <v>#DIV/0!</v>
      </c>
      <c r="M184" s="541"/>
      <c r="N184" s="519"/>
    </row>
    <row r="185" spans="1:14" s="302" customFormat="1" ht="63.75" hidden="1" customHeight="1" thickBot="1" x14ac:dyDescent="0.3">
      <c r="A185" s="560"/>
      <c r="B185" s="509"/>
      <c r="C185" s="514"/>
      <c r="D185" s="502"/>
      <c r="E185" s="89" t="s">
        <v>138</v>
      </c>
      <c r="F185" s="85" t="s">
        <v>386</v>
      </c>
      <c r="G185" s="90" t="s">
        <v>140</v>
      </c>
      <c r="H185" s="102"/>
      <c r="I185" s="92"/>
      <c r="J185" s="92" t="e">
        <f>IF(I185/H185*100&gt;100,100,I185/H185*100)</f>
        <v>#DIV/0!</v>
      </c>
      <c r="K185" s="512"/>
      <c r="L185" s="524"/>
      <c r="M185" s="541"/>
      <c r="N185" s="519"/>
    </row>
    <row r="186" spans="1:14" s="302" customFormat="1" ht="111" hidden="1" customHeight="1" x14ac:dyDescent="0.25">
      <c r="A186" s="560"/>
      <c r="B186" s="509"/>
      <c r="C186" s="514"/>
      <c r="D186" s="502"/>
      <c r="E186" s="89" t="s">
        <v>138</v>
      </c>
      <c r="F186" s="85" t="s">
        <v>387</v>
      </c>
      <c r="G186" s="90" t="s">
        <v>140</v>
      </c>
      <c r="H186" s="102"/>
      <c r="I186" s="102"/>
      <c r="J186" s="92" t="e">
        <f>IF(I186/H186*100&gt;100,100,I186/H186*100)</f>
        <v>#DIV/0!</v>
      </c>
      <c r="K186" s="513"/>
      <c r="L186" s="524"/>
      <c r="M186" s="541"/>
      <c r="N186" s="519"/>
    </row>
    <row r="187" spans="1:14" s="302" customFormat="1" ht="32.25" hidden="1" customHeight="1" thickBot="1" x14ac:dyDescent="0.3">
      <c r="A187" s="560"/>
      <c r="B187" s="510"/>
      <c r="C187" s="514"/>
      <c r="D187" s="503"/>
      <c r="E187" s="93" t="s">
        <v>144</v>
      </c>
      <c r="F187" s="81" t="s">
        <v>388</v>
      </c>
      <c r="G187" s="94" t="s">
        <v>266</v>
      </c>
      <c r="H187" s="95"/>
      <c r="I187" s="96"/>
      <c r="J187" s="97" t="e">
        <f>IF(I187/H187*100&gt;100,100,I187/H187*100)</f>
        <v>#DIV/0!</v>
      </c>
      <c r="K187" s="97" t="e">
        <f>J187</f>
        <v>#DIV/0!</v>
      </c>
      <c r="L187" s="525"/>
      <c r="M187" s="541"/>
      <c r="N187" s="519"/>
    </row>
    <row r="188" spans="1:14" s="302" customFormat="1" ht="63.75" hidden="1" customHeight="1" thickBot="1" x14ac:dyDescent="0.3">
      <c r="A188" s="560"/>
      <c r="B188" s="508">
        <f>'[3]Свод по услугам'!B188:B191</f>
        <v>0</v>
      </c>
      <c r="C188" s="514" t="str">
        <f>'[3]Свод по услугам'!C188:C191</f>
        <v xml:space="preserve">Реализация основных общеобразовательных программ среднего общего образования </v>
      </c>
      <c r="D188" s="501" t="s">
        <v>137</v>
      </c>
      <c r="E188" s="84" t="s">
        <v>138</v>
      </c>
      <c r="F188" s="85" t="s">
        <v>385</v>
      </c>
      <c r="G188" s="86" t="s">
        <v>140</v>
      </c>
      <c r="H188" s="101"/>
      <c r="I188" s="88"/>
      <c r="J188" s="88" t="e">
        <f>IF(H188/I188*100&gt;100,100,H188/I188*100)</f>
        <v>#DIV/0!</v>
      </c>
      <c r="K188" s="511" t="e">
        <f>(J188+J189+J190)/3</f>
        <v>#DIV/0!</v>
      </c>
      <c r="L188" s="521" t="e">
        <f>(K188+K191)/2</f>
        <v>#DIV/0!</v>
      </c>
      <c r="M188" s="541"/>
      <c r="N188" s="519"/>
    </row>
    <row r="189" spans="1:14" s="302" customFormat="1" ht="63.75" hidden="1" customHeight="1" thickBot="1" x14ac:dyDescent="0.3">
      <c r="A189" s="560"/>
      <c r="B189" s="509"/>
      <c r="C189" s="514"/>
      <c r="D189" s="502"/>
      <c r="E189" s="89" t="s">
        <v>138</v>
      </c>
      <c r="F189" s="85" t="s">
        <v>386</v>
      </c>
      <c r="G189" s="90" t="s">
        <v>140</v>
      </c>
      <c r="H189" s="102"/>
      <c r="I189" s="92"/>
      <c r="J189" s="92" t="e">
        <f t="shared" ref="J189:J227" si="7">IF(I189/H189*100&gt;100,100,I189/H189*100)</f>
        <v>#DIV/0!</v>
      </c>
      <c r="K189" s="512"/>
      <c r="L189" s="524"/>
      <c r="M189" s="541"/>
      <c r="N189" s="519"/>
    </row>
    <row r="190" spans="1:14" s="302" customFormat="1" ht="111" hidden="1" customHeight="1" x14ac:dyDescent="0.25">
      <c r="A190" s="560"/>
      <c r="B190" s="509"/>
      <c r="C190" s="514"/>
      <c r="D190" s="502"/>
      <c r="E190" s="89" t="s">
        <v>138</v>
      </c>
      <c r="F190" s="85" t="s">
        <v>387</v>
      </c>
      <c r="G190" s="90" t="s">
        <v>140</v>
      </c>
      <c r="H190" s="102"/>
      <c r="I190" s="102"/>
      <c r="J190" s="92" t="e">
        <f t="shared" si="7"/>
        <v>#DIV/0!</v>
      </c>
      <c r="K190" s="513"/>
      <c r="L190" s="524"/>
      <c r="M190" s="541"/>
      <c r="N190" s="519"/>
    </row>
    <row r="191" spans="1:14" s="302" customFormat="1" ht="32.25" hidden="1" customHeight="1" thickBot="1" x14ac:dyDescent="0.3">
      <c r="A191" s="560"/>
      <c r="B191" s="510"/>
      <c r="C191" s="514"/>
      <c r="D191" s="503"/>
      <c r="E191" s="93" t="s">
        <v>144</v>
      </c>
      <c r="F191" s="81" t="s">
        <v>388</v>
      </c>
      <c r="G191" s="94" t="s">
        <v>266</v>
      </c>
      <c r="H191" s="95"/>
      <c r="I191" s="96"/>
      <c r="J191" s="97" t="e">
        <f t="shared" si="7"/>
        <v>#DIV/0!</v>
      </c>
      <c r="K191" s="97" t="e">
        <f>J191</f>
        <v>#DIV/0!</v>
      </c>
      <c r="L191" s="525"/>
      <c r="M191" s="541"/>
      <c r="N191" s="519"/>
    </row>
    <row r="192" spans="1:14" s="297" customFormat="1" ht="79.5" hidden="1" customHeight="1" thickBot="1" x14ac:dyDescent="0.3">
      <c r="A192" s="559"/>
      <c r="B192" s="508">
        <f>'[3]Свод по услугам'!B192:B195</f>
        <v>0</v>
      </c>
      <c r="C192" s="514" t="str">
        <f>'[3]Свод по услугам'!C192:C195</f>
        <v xml:space="preserve">Реализация дополнительных общеобразовательных общеразвивающих </v>
      </c>
      <c r="D192" s="501" t="s">
        <v>137</v>
      </c>
      <c r="E192" s="107" t="s">
        <v>138</v>
      </c>
      <c r="F192" s="107" t="s">
        <v>392</v>
      </c>
      <c r="G192" s="108" t="s">
        <v>140</v>
      </c>
      <c r="H192" s="73"/>
      <c r="I192" s="73"/>
      <c r="J192" s="75" t="e">
        <f t="shared" si="7"/>
        <v>#DIV/0!</v>
      </c>
      <c r="K192" s="549" t="e">
        <f>(J192+J193+J194)/3</f>
        <v>#DIV/0!</v>
      </c>
      <c r="L192" s="572" t="e">
        <f>(K192+K195)/2</f>
        <v>#DIV/0!</v>
      </c>
      <c r="M192" s="313"/>
      <c r="N192" s="519"/>
    </row>
    <row r="193" spans="1:14" s="297" customFormat="1" ht="79.5" hidden="1" customHeight="1" thickBot="1" x14ac:dyDescent="0.3">
      <c r="A193" s="559"/>
      <c r="B193" s="509"/>
      <c r="C193" s="514"/>
      <c r="D193" s="502"/>
      <c r="E193" s="110" t="s">
        <v>138</v>
      </c>
      <c r="F193" s="107" t="s">
        <v>393</v>
      </c>
      <c r="G193" s="111" t="s">
        <v>140</v>
      </c>
      <c r="H193" s="73"/>
      <c r="I193" s="73"/>
      <c r="J193" s="75" t="e">
        <f t="shared" si="7"/>
        <v>#DIV/0!</v>
      </c>
      <c r="K193" s="550"/>
      <c r="L193" s="573"/>
      <c r="M193" s="313"/>
      <c r="N193" s="519"/>
    </row>
    <row r="194" spans="1:14" s="297" customFormat="1" ht="63.75" hidden="1" customHeight="1" thickBot="1" x14ac:dyDescent="0.3">
      <c r="A194" s="559"/>
      <c r="B194" s="509"/>
      <c r="C194" s="514"/>
      <c r="D194" s="502"/>
      <c r="E194" s="110" t="s">
        <v>138</v>
      </c>
      <c r="F194" s="107" t="s">
        <v>211</v>
      </c>
      <c r="G194" s="111" t="s">
        <v>140</v>
      </c>
      <c r="H194" s="73"/>
      <c r="I194" s="73"/>
      <c r="J194" s="75" t="e">
        <f t="shared" si="7"/>
        <v>#DIV/0!</v>
      </c>
      <c r="K194" s="551"/>
      <c r="L194" s="573"/>
      <c r="M194" s="313"/>
      <c r="N194" s="519"/>
    </row>
    <row r="195" spans="1:14" s="297" customFormat="1" ht="32.25" hidden="1" customHeight="1" thickBot="1" x14ac:dyDescent="0.3">
      <c r="A195" s="559"/>
      <c r="B195" s="510"/>
      <c r="C195" s="514"/>
      <c r="D195" s="503"/>
      <c r="E195" s="113" t="s">
        <v>144</v>
      </c>
      <c r="F195" s="114" t="s">
        <v>394</v>
      </c>
      <c r="G195" s="115" t="s">
        <v>310</v>
      </c>
      <c r="H195" s="129"/>
      <c r="I195" s="129"/>
      <c r="J195" s="75" t="e">
        <f t="shared" si="7"/>
        <v>#DIV/0!</v>
      </c>
      <c r="K195" s="116" t="e">
        <f>J195</f>
        <v>#DIV/0!</v>
      </c>
      <c r="L195" s="574"/>
      <c r="M195" s="313"/>
      <c r="N195" s="519"/>
    </row>
    <row r="196" spans="1:14" s="297" customFormat="1" ht="79.5" customHeight="1" thickBot="1" x14ac:dyDescent="0.3">
      <c r="A196" s="559"/>
      <c r="B196" s="508" t="str">
        <f>'[3]Свод по услугам'!B196:B199</f>
        <v>804200О.99.0.ББ52АЕ52000</v>
      </c>
      <c r="C196" s="423" t="str">
        <f>'[3]Свод по услугам'!C196:C199</f>
        <v>Реализация дополнительных общеобразовательных общеразвивающих (физкультурно-спортивной)</v>
      </c>
      <c r="D196" s="529" t="s">
        <v>137</v>
      </c>
      <c r="E196" s="107" t="s">
        <v>138</v>
      </c>
      <c r="F196" s="107" t="s">
        <v>392</v>
      </c>
      <c r="G196" s="108" t="s">
        <v>140</v>
      </c>
      <c r="H196" s="350">
        <v>27.7</v>
      </c>
      <c r="I196" s="350">
        <v>28.4</v>
      </c>
      <c r="J196" s="128">
        <f t="shared" si="7"/>
        <v>100</v>
      </c>
      <c r="K196" s="552">
        <f>(J196+J197+J198)/3</f>
        <v>100</v>
      </c>
      <c r="L196" s="565">
        <f>(K196+K199)/2</f>
        <v>100</v>
      </c>
      <c r="M196" s="313"/>
      <c r="N196" s="519"/>
    </row>
    <row r="197" spans="1:14" s="297" customFormat="1" ht="79.5" thickBot="1" x14ac:dyDescent="0.3">
      <c r="A197" s="559"/>
      <c r="B197" s="509"/>
      <c r="C197" s="423"/>
      <c r="D197" s="530"/>
      <c r="E197" s="110" t="s">
        <v>138</v>
      </c>
      <c r="F197" s="107" t="s">
        <v>393</v>
      </c>
      <c r="G197" s="111" t="s">
        <v>140</v>
      </c>
      <c r="H197" s="350">
        <v>52.6</v>
      </c>
      <c r="I197" s="350">
        <v>52.6</v>
      </c>
      <c r="J197" s="128">
        <f t="shared" si="7"/>
        <v>100</v>
      </c>
      <c r="K197" s="553"/>
      <c r="L197" s="566"/>
      <c r="M197" s="313"/>
      <c r="N197" s="519"/>
    </row>
    <row r="198" spans="1:14" s="297" customFormat="1" ht="63.75" thickBot="1" x14ac:dyDescent="0.3">
      <c r="A198" s="559"/>
      <c r="B198" s="509"/>
      <c r="C198" s="423"/>
      <c r="D198" s="530"/>
      <c r="E198" s="110" t="s">
        <v>138</v>
      </c>
      <c r="F198" s="107" t="s">
        <v>211</v>
      </c>
      <c r="G198" s="111" t="s">
        <v>140</v>
      </c>
      <c r="H198" s="350">
        <v>100</v>
      </c>
      <c r="I198" s="350">
        <v>100</v>
      </c>
      <c r="J198" s="128">
        <f t="shared" si="7"/>
        <v>100</v>
      </c>
      <c r="K198" s="554"/>
      <c r="L198" s="566"/>
      <c r="M198" s="313"/>
      <c r="N198" s="519"/>
    </row>
    <row r="199" spans="1:14" s="297" customFormat="1" ht="32.25" thickBot="1" x14ac:dyDescent="0.3">
      <c r="A199" s="559"/>
      <c r="B199" s="510"/>
      <c r="C199" s="423"/>
      <c r="D199" s="531"/>
      <c r="E199" s="113" t="s">
        <v>144</v>
      </c>
      <c r="F199" s="114" t="s">
        <v>394</v>
      </c>
      <c r="G199" s="115" t="s">
        <v>310</v>
      </c>
      <c r="H199" s="350">
        <v>48624</v>
      </c>
      <c r="I199" s="350">
        <v>48624</v>
      </c>
      <c r="J199" s="128">
        <f t="shared" si="7"/>
        <v>100</v>
      </c>
      <c r="K199" s="285">
        <f>J199</f>
        <v>100</v>
      </c>
      <c r="L199" s="567"/>
      <c r="M199" s="313"/>
      <c r="N199" s="519"/>
    </row>
    <row r="200" spans="1:14" s="302" customFormat="1" ht="79.5" customHeight="1" thickBot="1" x14ac:dyDescent="0.3">
      <c r="A200" s="560"/>
      <c r="B200" s="508" t="str">
        <f>'[3]Свод по услугам'!B200:B203</f>
        <v>804200О.99.0.ББ52АЖ00000</v>
      </c>
      <c r="C200" s="423" t="str">
        <f>'[3]Свод по услугам'!C200:C203</f>
        <v>Реализация дополнительных общеобразовательных общеразвивающих (туристко-краеведческой)</v>
      </c>
      <c r="D200" s="529" t="s">
        <v>137</v>
      </c>
      <c r="E200" s="118" t="s">
        <v>138</v>
      </c>
      <c r="F200" s="119" t="s">
        <v>392</v>
      </c>
      <c r="G200" s="120" t="s">
        <v>140</v>
      </c>
      <c r="H200" s="87">
        <v>4</v>
      </c>
      <c r="I200" s="87">
        <v>4.0999999999999996</v>
      </c>
      <c r="J200" s="128">
        <f t="shared" si="7"/>
        <v>100</v>
      </c>
      <c r="K200" s="562">
        <f>(J200+J201+J202)/3</f>
        <v>100</v>
      </c>
      <c r="L200" s="546">
        <f>(K200+K203)/2</f>
        <v>100</v>
      </c>
      <c r="M200" s="314"/>
      <c r="N200" s="519"/>
    </row>
    <row r="201" spans="1:14" s="302" customFormat="1" ht="79.5" customHeight="1" thickBot="1" x14ac:dyDescent="0.3">
      <c r="A201" s="560"/>
      <c r="B201" s="509"/>
      <c r="C201" s="423"/>
      <c r="D201" s="594"/>
      <c r="E201" s="122" t="s">
        <v>138</v>
      </c>
      <c r="F201" s="119" t="s">
        <v>393</v>
      </c>
      <c r="G201" s="123" t="s">
        <v>140</v>
      </c>
      <c r="H201" s="87">
        <v>64</v>
      </c>
      <c r="I201" s="87">
        <v>64</v>
      </c>
      <c r="J201" s="128">
        <f t="shared" si="7"/>
        <v>100</v>
      </c>
      <c r="K201" s="563"/>
      <c r="L201" s="547"/>
      <c r="M201" s="314"/>
      <c r="N201" s="519"/>
    </row>
    <row r="202" spans="1:14" s="302" customFormat="1" ht="63.75" customHeight="1" thickBot="1" x14ac:dyDescent="0.3">
      <c r="A202" s="560"/>
      <c r="B202" s="509"/>
      <c r="C202" s="423"/>
      <c r="D202" s="594"/>
      <c r="E202" s="122" t="s">
        <v>138</v>
      </c>
      <c r="F202" s="119" t="s">
        <v>211</v>
      </c>
      <c r="G202" s="123" t="s">
        <v>140</v>
      </c>
      <c r="H202" s="87">
        <v>100</v>
      </c>
      <c r="I202" s="87">
        <v>100</v>
      </c>
      <c r="J202" s="128">
        <f t="shared" si="7"/>
        <v>100</v>
      </c>
      <c r="K202" s="564"/>
      <c r="L202" s="547"/>
      <c r="M202" s="314"/>
      <c r="N202" s="519"/>
    </row>
    <row r="203" spans="1:14" s="302" customFormat="1" ht="32.25" customHeight="1" thickBot="1" x14ac:dyDescent="0.3">
      <c r="A203" s="560"/>
      <c r="B203" s="510"/>
      <c r="C203" s="423"/>
      <c r="D203" s="595"/>
      <c r="E203" s="124" t="s">
        <v>144</v>
      </c>
      <c r="F203" s="114" t="s">
        <v>394</v>
      </c>
      <c r="G203" s="125" t="s">
        <v>310</v>
      </c>
      <c r="H203" s="130">
        <v>2521</v>
      </c>
      <c r="I203" s="130">
        <v>2521</v>
      </c>
      <c r="J203" s="128">
        <f t="shared" si="7"/>
        <v>100</v>
      </c>
      <c r="K203" s="126">
        <f>J203</f>
        <v>100</v>
      </c>
      <c r="L203" s="548"/>
      <c r="M203" s="314"/>
      <c r="N203" s="519"/>
    </row>
    <row r="204" spans="1:14" s="297" customFormat="1" ht="79.5" customHeight="1" thickBot="1" x14ac:dyDescent="0.3">
      <c r="A204" s="559"/>
      <c r="B204" s="508" t="str">
        <f>'[3]Свод по услугам'!B204:B207</f>
        <v>804200О.99.0.ББ52АЕ28000</v>
      </c>
      <c r="C204" s="423" t="str">
        <f>'[3]Свод по услугам'!C204:C207</f>
        <v>Реализация дополнительных общеобразовательных общеразвивающих (естественнонаучной)</v>
      </c>
      <c r="D204" s="593" t="s">
        <v>137</v>
      </c>
      <c r="E204" s="107" t="s">
        <v>138</v>
      </c>
      <c r="F204" s="107" t="s">
        <v>392</v>
      </c>
      <c r="G204" s="108" t="s">
        <v>140</v>
      </c>
      <c r="H204" s="280">
        <v>10.8</v>
      </c>
      <c r="I204" s="280">
        <v>11.1</v>
      </c>
      <c r="J204" s="128">
        <f t="shared" si="7"/>
        <v>100</v>
      </c>
      <c r="K204" s="562">
        <f>(J204+J205+J206)/3</f>
        <v>100</v>
      </c>
      <c r="L204" s="565">
        <f>(K204+K207)/2</f>
        <v>100</v>
      </c>
      <c r="M204" s="313"/>
      <c r="N204" s="519"/>
    </row>
    <row r="205" spans="1:14" s="297" customFormat="1" ht="79.5" thickBot="1" x14ac:dyDescent="0.3">
      <c r="A205" s="559"/>
      <c r="B205" s="509"/>
      <c r="C205" s="423"/>
      <c r="D205" s="594"/>
      <c r="E205" s="110" t="s">
        <v>138</v>
      </c>
      <c r="F205" s="107" t="s">
        <v>393</v>
      </c>
      <c r="G205" s="111" t="s">
        <v>140</v>
      </c>
      <c r="H205" s="280">
        <v>27.3</v>
      </c>
      <c r="I205" s="280">
        <v>27.3</v>
      </c>
      <c r="J205" s="128">
        <f t="shared" si="7"/>
        <v>100</v>
      </c>
      <c r="K205" s="601"/>
      <c r="L205" s="591"/>
      <c r="M205" s="313"/>
      <c r="N205" s="519"/>
    </row>
    <row r="206" spans="1:14" s="297" customFormat="1" ht="63.75" thickBot="1" x14ac:dyDescent="0.3">
      <c r="A206" s="559"/>
      <c r="B206" s="509"/>
      <c r="C206" s="423"/>
      <c r="D206" s="594"/>
      <c r="E206" s="110" t="s">
        <v>138</v>
      </c>
      <c r="F206" s="107" t="s">
        <v>211</v>
      </c>
      <c r="G206" s="111" t="s">
        <v>140</v>
      </c>
      <c r="H206" s="280">
        <v>100</v>
      </c>
      <c r="I206" s="280">
        <v>100</v>
      </c>
      <c r="J206" s="128">
        <f t="shared" si="7"/>
        <v>100</v>
      </c>
      <c r="K206" s="602"/>
      <c r="L206" s="591"/>
      <c r="M206" s="313"/>
      <c r="N206" s="519"/>
    </row>
    <row r="207" spans="1:14" s="297" customFormat="1" ht="32.25" thickBot="1" x14ac:dyDescent="0.3">
      <c r="A207" s="559"/>
      <c r="B207" s="510"/>
      <c r="C207" s="423"/>
      <c r="D207" s="595"/>
      <c r="E207" s="113" t="s">
        <v>144</v>
      </c>
      <c r="F207" s="114" t="s">
        <v>394</v>
      </c>
      <c r="G207" s="115" t="s">
        <v>310</v>
      </c>
      <c r="H207" s="294">
        <v>14688</v>
      </c>
      <c r="I207" s="294">
        <v>14688</v>
      </c>
      <c r="J207" s="128">
        <f t="shared" si="7"/>
        <v>100</v>
      </c>
      <c r="K207" s="285">
        <f>J207</f>
        <v>100</v>
      </c>
      <c r="L207" s="592"/>
      <c r="M207" s="313"/>
      <c r="N207" s="519"/>
    </row>
    <row r="208" spans="1:14" s="297" customFormat="1" ht="79.5" customHeight="1" thickBot="1" x14ac:dyDescent="0.3">
      <c r="A208" s="559"/>
      <c r="B208" s="508" t="str">
        <f>'[3]Свод по услугам'!B208:B211</f>
        <v>804200О.99.0.ББ52АЕ04000</v>
      </c>
      <c r="C208" s="423" t="str">
        <f>'[3]Свод по услугам'!C208:C211</f>
        <v>Реализация дополнительных общеобразовательных общеразвивающих (технической)</v>
      </c>
      <c r="D208" s="529" t="s">
        <v>137</v>
      </c>
      <c r="E208" s="107" t="s">
        <v>138</v>
      </c>
      <c r="F208" s="107" t="s">
        <v>392</v>
      </c>
      <c r="G208" s="108" t="s">
        <v>140</v>
      </c>
      <c r="H208" s="350">
        <v>7.9</v>
      </c>
      <c r="I208" s="350">
        <v>8.1</v>
      </c>
      <c r="J208" s="128">
        <f t="shared" si="7"/>
        <v>100</v>
      </c>
      <c r="K208" s="552">
        <f>(J208+J209+J210)/3</f>
        <v>100</v>
      </c>
      <c r="L208" s="565">
        <f>(K208+K211)/2</f>
        <v>100</v>
      </c>
      <c r="M208" s="313"/>
      <c r="N208" s="519"/>
    </row>
    <row r="209" spans="1:14" s="297" customFormat="1" ht="79.5" thickBot="1" x14ac:dyDescent="0.3">
      <c r="A209" s="559"/>
      <c r="B209" s="509"/>
      <c r="C209" s="423"/>
      <c r="D209" s="530"/>
      <c r="E209" s="110" t="s">
        <v>138</v>
      </c>
      <c r="F209" s="107" t="s">
        <v>393</v>
      </c>
      <c r="G209" s="111" t="s">
        <v>140</v>
      </c>
      <c r="H209" s="350">
        <v>40</v>
      </c>
      <c r="I209" s="350">
        <v>40</v>
      </c>
      <c r="J209" s="128">
        <f t="shared" si="7"/>
        <v>100</v>
      </c>
      <c r="K209" s="553"/>
      <c r="L209" s="566"/>
      <c r="M209" s="313"/>
      <c r="N209" s="519"/>
    </row>
    <row r="210" spans="1:14" s="297" customFormat="1" ht="63.75" thickBot="1" x14ac:dyDescent="0.3">
      <c r="A210" s="559"/>
      <c r="B210" s="509"/>
      <c r="C210" s="423"/>
      <c r="D210" s="530"/>
      <c r="E210" s="110" t="s">
        <v>138</v>
      </c>
      <c r="F210" s="107" t="s">
        <v>211</v>
      </c>
      <c r="G210" s="111" t="s">
        <v>140</v>
      </c>
      <c r="H210" s="350">
        <v>100</v>
      </c>
      <c r="I210" s="350">
        <v>100</v>
      </c>
      <c r="J210" s="128">
        <f t="shared" si="7"/>
        <v>100</v>
      </c>
      <c r="K210" s="554"/>
      <c r="L210" s="566"/>
      <c r="M210" s="313"/>
      <c r="N210" s="519"/>
    </row>
    <row r="211" spans="1:14" s="297" customFormat="1" ht="32.25" thickBot="1" x14ac:dyDescent="0.3">
      <c r="A211" s="559"/>
      <c r="B211" s="510"/>
      <c r="C211" s="423"/>
      <c r="D211" s="531"/>
      <c r="E211" s="113" t="s">
        <v>144</v>
      </c>
      <c r="F211" s="114" t="s">
        <v>394</v>
      </c>
      <c r="G211" s="115" t="s">
        <v>310</v>
      </c>
      <c r="H211" s="350">
        <v>6840</v>
      </c>
      <c r="I211" s="350">
        <v>6841</v>
      </c>
      <c r="J211" s="128">
        <f t="shared" si="7"/>
        <v>100</v>
      </c>
      <c r="K211" s="285">
        <f>J211</f>
        <v>100</v>
      </c>
      <c r="L211" s="567"/>
      <c r="M211" s="313"/>
      <c r="N211" s="519"/>
    </row>
    <row r="212" spans="1:14" s="297" customFormat="1" ht="79.5" customHeight="1" thickBot="1" x14ac:dyDescent="0.3">
      <c r="A212" s="559"/>
      <c r="B212" s="508" t="str">
        <f>'[3]Свод по услугам'!B212:B215</f>
        <v>804200О.99.0.ББ52АЖ24000</v>
      </c>
      <c r="C212" s="423" t="str">
        <f>'[3]Свод по услугам'!C212:C215</f>
        <v>Реализация дополнительных общеобразовательных общеразвивающих (социально-педагогической)</v>
      </c>
      <c r="D212" s="529" t="s">
        <v>137</v>
      </c>
      <c r="E212" s="107" t="s">
        <v>138</v>
      </c>
      <c r="F212" s="107" t="s">
        <v>392</v>
      </c>
      <c r="G212" s="108" t="s">
        <v>140</v>
      </c>
      <c r="H212" s="350">
        <v>10.8</v>
      </c>
      <c r="I212" s="350">
        <v>11.1</v>
      </c>
      <c r="J212" s="128">
        <f t="shared" si="7"/>
        <v>100</v>
      </c>
      <c r="K212" s="552">
        <f>(J212+J213+J214)/3</f>
        <v>100</v>
      </c>
      <c r="L212" s="565">
        <f>(K212+K215)/2</f>
        <v>100</v>
      </c>
      <c r="M212" s="313"/>
      <c r="N212" s="519"/>
    </row>
    <row r="213" spans="1:14" s="297" customFormat="1" ht="79.5" thickBot="1" x14ac:dyDescent="0.3">
      <c r="A213" s="559"/>
      <c r="B213" s="509"/>
      <c r="C213" s="423"/>
      <c r="D213" s="530"/>
      <c r="E213" s="110" t="s">
        <v>138</v>
      </c>
      <c r="F213" s="107" t="s">
        <v>393</v>
      </c>
      <c r="G213" s="111" t="s">
        <v>140</v>
      </c>
      <c r="H213" s="350">
        <v>24.4</v>
      </c>
      <c r="I213" s="350">
        <v>24.4</v>
      </c>
      <c r="J213" s="128">
        <f t="shared" si="7"/>
        <v>100</v>
      </c>
      <c r="K213" s="553"/>
      <c r="L213" s="566"/>
      <c r="M213" s="313"/>
      <c r="N213" s="519"/>
    </row>
    <row r="214" spans="1:14" s="297" customFormat="1" ht="63.75" thickBot="1" x14ac:dyDescent="0.3">
      <c r="A214" s="559"/>
      <c r="B214" s="509"/>
      <c r="C214" s="423"/>
      <c r="D214" s="530"/>
      <c r="E214" s="110" t="s">
        <v>138</v>
      </c>
      <c r="F214" s="107" t="s">
        <v>211</v>
      </c>
      <c r="G214" s="111" t="s">
        <v>140</v>
      </c>
      <c r="H214" s="350">
        <v>100</v>
      </c>
      <c r="I214" s="350">
        <v>100</v>
      </c>
      <c r="J214" s="128">
        <f t="shared" si="7"/>
        <v>100</v>
      </c>
      <c r="K214" s="554"/>
      <c r="L214" s="566"/>
      <c r="M214" s="313"/>
      <c r="N214" s="519"/>
    </row>
    <row r="215" spans="1:14" s="297" customFormat="1" ht="32.25" thickBot="1" x14ac:dyDescent="0.3">
      <c r="A215" s="559"/>
      <c r="B215" s="510"/>
      <c r="C215" s="423"/>
      <c r="D215" s="531"/>
      <c r="E215" s="113" t="s">
        <v>144</v>
      </c>
      <c r="F215" s="114" t="s">
        <v>394</v>
      </c>
      <c r="G215" s="115" t="s">
        <v>310</v>
      </c>
      <c r="H215" s="350">
        <v>26400</v>
      </c>
      <c r="I215" s="350">
        <v>26400</v>
      </c>
      <c r="J215" s="128">
        <f t="shared" si="7"/>
        <v>100</v>
      </c>
      <c r="K215" s="285">
        <f>J215</f>
        <v>100</v>
      </c>
      <c r="L215" s="567"/>
      <c r="M215" s="313"/>
      <c r="N215" s="519"/>
    </row>
    <row r="216" spans="1:14" s="297" customFormat="1" ht="79.5" customHeight="1" thickBot="1" x14ac:dyDescent="0.3">
      <c r="A216" s="559"/>
      <c r="B216" s="508" t="str">
        <f>'[3]Свод по услугам'!B216:B219</f>
        <v>804200О.99.0.ББ52АЕ76000</v>
      </c>
      <c r="C216" s="423" t="str">
        <f>'[3]Свод по услугам'!C216:C219</f>
        <v>Реализация дополнительных общеобразовательных общеразвивающих (художественной)</v>
      </c>
      <c r="D216" s="529" t="s">
        <v>137</v>
      </c>
      <c r="E216" s="107" t="s">
        <v>138</v>
      </c>
      <c r="F216" s="107" t="s">
        <v>392</v>
      </c>
      <c r="G216" s="108" t="s">
        <v>140</v>
      </c>
      <c r="H216" s="350">
        <v>28.5</v>
      </c>
      <c r="I216" s="350">
        <v>29.3</v>
      </c>
      <c r="J216" s="128">
        <f t="shared" si="7"/>
        <v>100</v>
      </c>
      <c r="K216" s="552">
        <f>(J216+J217+J218)/3</f>
        <v>100</v>
      </c>
      <c r="L216" s="565">
        <f>(K216+K219)/2</f>
        <v>100</v>
      </c>
      <c r="M216" s="313"/>
      <c r="N216" s="519"/>
    </row>
    <row r="217" spans="1:14" s="297" customFormat="1" ht="79.5" thickBot="1" x14ac:dyDescent="0.3">
      <c r="A217" s="559"/>
      <c r="B217" s="509"/>
      <c r="C217" s="423"/>
      <c r="D217" s="530"/>
      <c r="E217" s="110" t="s">
        <v>138</v>
      </c>
      <c r="F217" s="107" t="s">
        <v>393</v>
      </c>
      <c r="G217" s="111" t="s">
        <v>140</v>
      </c>
      <c r="H217" s="350">
        <v>26</v>
      </c>
      <c r="I217" s="350">
        <v>26</v>
      </c>
      <c r="J217" s="128">
        <f t="shared" si="7"/>
        <v>100</v>
      </c>
      <c r="K217" s="553"/>
      <c r="L217" s="566"/>
      <c r="M217" s="313"/>
      <c r="N217" s="519"/>
    </row>
    <row r="218" spans="1:14" s="297" customFormat="1" ht="63.75" thickBot="1" x14ac:dyDescent="0.3">
      <c r="A218" s="559"/>
      <c r="B218" s="509"/>
      <c r="C218" s="423"/>
      <c r="D218" s="530"/>
      <c r="E218" s="110" t="s">
        <v>138</v>
      </c>
      <c r="F218" s="107" t="s">
        <v>211</v>
      </c>
      <c r="G218" s="111" t="s">
        <v>140</v>
      </c>
      <c r="H218" s="350">
        <v>80</v>
      </c>
      <c r="I218" s="350">
        <v>80</v>
      </c>
      <c r="J218" s="128">
        <f t="shared" si="7"/>
        <v>100</v>
      </c>
      <c r="K218" s="554"/>
      <c r="L218" s="566"/>
      <c r="M218" s="313"/>
      <c r="N218" s="519"/>
    </row>
    <row r="219" spans="1:14" s="297" customFormat="1" ht="32.25" thickBot="1" x14ac:dyDescent="0.3">
      <c r="A219" s="559"/>
      <c r="B219" s="510"/>
      <c r="C219" s="423"/>
      <c r="D219" s="531"/>
      <c r="E219" s="113" t="s">
        <v>144</v>
      </c>
      <c r="F219" s="114" t="s">
        <v>394</v>
      </c>
      <c r="G219" s="115" t="s">
        <v>310</v>
      </c>
      <c r="H219" s="350">
        <v>51664</v>
      </c>
      <c r="I219" s="350">
        <v>51664</v>
      </c>
      <c r="J219" s="128">
        <f t="shared" si="7"/>
        <v>100</v>
      </c>
      <c r="K219" s="285">
        <f>J219</f>
        <v>100</v>
      </c>
      <c r="L219" s="567"/>
      <c r="M219" s="313"/>
      <c r="N219" s="519"/>
    </row>
    <row r="220" spans="1:14" s="297" customFormat="1" ht="79.5" customHeight="1" thickBot="1" x14ac:dyDescent="0.3">
      <c r="A220" s="559"/>
      <c r="B220" s="508" t="str">
        <f>'[3]Свод по услугам'!B220:B223</f>
        <v>804200О.99.0.ББ52АЖ48000</v>
      </c>
      <c r="C220" s="423" t="str">
        <f>'[3]Свод по услугам'!C220:C223</f>
        <v>Реализация дополнительных общеобразовательных общеразвивающих (не указано (культурологической))</v>
      </c>
      <c r="D220" s="529" t="s">
        <v>137</v>
      </c>
      <c r="E220" s="107" t="s">
        <v>138</v>
      </c>
      <c r="F220" s="107" t="s">
        <v>392</v>
      </c>
      <c r="G220" s="108" t="s">
        <v>140</v>
      </c>
      <c r="H220" s="350">
        <v>11.9</v>
      </c>
      <c r="I220" s="350">
        <v>12.2</v>
      </c>
      <c r="J220" s="128">
        <f t="shared" si="7"/>
        <v>100</v>
      </c>
      <c r="K220" s="552">
        <f>(J220+J221+J222)/3</f>
        <v>100</v>
      </c>
      <c r="L220" s="565">
        <f>(K220+K223)/2</f>
        <v>100</v>
      </c>
      <c r="M220" s="313"/>
      <c r="N220" s="519"/>
    </row>
    <row r="221" spans="1:14" s="297" customFormat="1" ht="79.5" thickBot="1" x14ac:dyDescent="0.3">
      <c r="A221" s="559"/>
      <c r="B221" s="509"/>
      <c r="C221" s="423"/>
      <c r="D221" s="530"/>
      <c r="E221" s="110" t="s">
        <v>138</v>
      </c>
      <c r="F221" s="107" t="s">
        <v>393</v>
      </c>
      <c r="G221" s="111" t="s">
        <v>140</v>
      </c>
      <c r="H221" s="350">
        <v>65.400000000000006</v>
      </c>
      <c r="I221" s="350">
        <v>65.400000000000006</v>
      </c>
      <c r="J221" s="128">
        <f t="shared" si="7"/>
        <v>100</v>
      </c>
      <c r="K221" s="553"/>
      <c r="L221" s="566"/>
      <c r="M221" s="313"/>
      <c r="N221" s="519"/>
    </row>
    <row r="222" spans="1:14" s="297" customFormat="1" ht="63.75" thickBot="1" x14ac:dyDescent="0.3">
      <c r="A222" s="559"/>
      <c r="B222" s="509"/>
      <c r="C222" s="423"/>
      <c r="D222" s="530"/>
      <c r="E222" s="110" t="s">
        <v>138</v>
      </c>
      <c r="F222" s="107" t="s">
        <v>211</v>
      </c>
      <c r="G222" s="111" t="s">
        <v>140</v>
      </c>
      <c r="H222" s="350">
        <v>66.7</v>
      </c>
      <c r="I222" s="350">
        <v>66.7</v>
      </c>
      <c r="J222" s="128">
        <f t="shared" si="7"/>
        <v>100</v>
      </c>
      <c r="K222" s="554"/>
      <c r="L222" s="566"/>
      <c r="M222" s="313"/>
      <c r="N222" s="519"/>
    </row>
    <row r="223" spans="1:14" s="297" customFormat="1" ht="32.25" thickBot="1" x14ac:dyDescent="0.3">
      <c r="A223" s="559"/>
      <c r="B223" s="510"/>
      <c r="C223" s="423"/>
      <c r="D223" s="531"/>
      <c r="E223" s="113" t="s">
        <v>144</v>
      </c>
      <c r="F223" s="114" t="s">
        <v>394</v>
      </c>
      <c r="G223" s="115" t="s">
        <v>310</v>
      </c>
      <c r="H223" s="350">
        <v>9001</v>
      </c>
      <c r="I223" s="350">
        <v>9001</v>
      </c>
      <c r="J223" s="128">
        <f t="shared" si="7"/>
        <v>100</v>
      </c>
      <c r="K223" s="285">
        <f>J223</f>
        <v>100</v>
      </c>
      <c r="L223" s="567"/>
      <c r="M223" s="313"/>
      <c r="N223" s="519"/>
    </row>
    <row r="224" spans="1:14" s="297" customFormat="1" ht="79.5" customHeight="1" thickBot="1" x14ac:dyDescent="0.3">
      <c r="A224" s="559"/>
      <c r="B224" s="508" t="str">
        <f>'[3]Свод по услугам'!B224:B227</f>
        <v>804200О.99.0.ББ52АЖ48000</v>
      </c>
      <c r="C224" s="423" t="str">
        <f>'[3]Свод по услугам'!C224:C227</f>
        <v>Реализация дополнительных общеобразовательных общеразвивающих (не указано (военно - патриотической))</v>
      </c>
      <c r="D224" s="529" t="s">
        <v>137</v>
      </c>
      <c r="E224" s="107" t="s">
        <v>138</v>
      </c>
      <c r="F224" s="107" t="s">
        <v>392</v>
      </c>
      <c r="G224" s="108" t="s">
        <v>140</v>
      </c>
      <c r="H224" s="280">
        <v>1.8</v>
      </c>
      <c r="I224" s="280">
        <v>1.8</v>
      </c>
      <c r="J224" s="128">
        <f t="shared" si="7"/>
        <v>100</v>
      </c>
      <c r="K224" s="562">
        <f>(J224+J225+J226)/3</f>
        <v>100</v>
      </c>
      <c r="L224" s="565">
        <f>(K224+K227)/2</f>
        <v>100</v>
      </c>
      <c r="M224" s="313"/>
      <c r="N224" s="519"/>
    </row>
    <row r="225" spans="1:14" s="297" customFormat="1" ht="79.5" thickBot="1" x14ac:dyDescent="0.3">
      <c r="A225" s="559"/>
      <c r="B225" s="509"/>
      <c r="C225" s="423"/>
      <c r="D225" s="594"/>
      <c r="E225" s="110" t="s">
        <v>138</v>
      </c>
      <c r="F225" s="107" t="s">
        <v>393</v>
      </c>
      <c r="G225" s="111" t="s">
        <v>140</v>
      </c>
      <c r="H225" s="280">
        <v>20</v>
      </c>
      <c r="I225" s="280">
        <v>20</v>
      </c>
      <c r="J225" s="128">
        <f t="shared" si="7"/>
        <v>100</v>
      </c>
      <c r="K225" s="601"/>
      <c r="L225" s="591"/>
      <c r="M225" s="313"/>
      <c r="N225" s="519"/>
    </row>
    <row r="226" spans="1:14" s="297" customFormat="1" ht="63.75" thickBot="1" x14ac:dyDescent="0.3">
      <c r="A226" s="559"/>
      <c r="B226" s="509"/>
      <c r="C226" s="423"/>
      <c r="D226" s="594"/>
      <c r="E226" s="110" t="s">
        <v>138</v>
      </c>
      <c r="F226" s="107" t="s">
        <v>211</v>
      </c>
      <c r="G226" s="111" t="s">
        <v>140</v>
      </c>
      <c r="H226" s="280">
        <v>100</v>
      </c>
      <c r="I226" s="280">
        <v>100</v>
      </c>
      <c r="J226" s="128">
        <f t="shared" si="7"/>
        <v>100</v>
      </c>
      <c r="K226" s="602"/>
      <c r="L226" s="591"/>
      <c r="M226" s="313"/>
      <c r="N226" s="519"/>
    </row>
    <row r="227" spans="1:14" s="297" customFormat="1" ht="32.25" thickBot="1" x14ac:dyDescent="0.3">
      <c r="A227" s="561"/>
      <c r="B227" s="510"/>
      <c r="C227" s="423"/>
      <c r="D227" s="595"/>
      <c r="E227" s="113" t="s">
        <v>144</v>
      </c>
      <c r="F227" s="114" t="s">
        <v>394</v>
      </c>
      <c r="G227" s="115" t="s">
        <v>310</v>
      </c>
      <c r="H227" s="294">
        <v>960</v>
      </c>
      <c r="I227" s="294">
        <v>960</v>
      </c>
      <c r="J227" s="128">
        <f t="shared" si="7"/>
        <v>100</v>
      </c>
      <c r="K227" s="285">
        <f>J227</f>
        <v>100</v>
      </c>
      <c r="L227" s="592"/>
      <c r="M227" s="313"/>
      <c r="N227" s="520"/>
    </row>
    <row r="230" spans="1:14" x14ac:dyDescent="0.25">
      <c r="B230" s="296" t="s">
        <v>395</v>
      </c>
      <c r="C230" s="296"/>
      <c r="D230" s="296" t="s">
        <v>383</v>
      </c>
    </row>
    <row r="232" spans="1:14" x14ac:dyDescent="0.25">
      <c r="A232" s="296"/>
      <c r="B232" s="308" t="s">
        <v>396</v>
      </c>
      <c r="F232" s="296"/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A2:N227">
    <filterColumn colId="1" showButton="0"/>
    <filterColumn colId="9">
      <filters>
        <filter val="-"/>
        <filter val="10"/>
        <filter val="100,0"/>
        <filter val="96,9"/>
        <filter val="98,0"/>
        <filter val="98,4"/>
        <filter val="98,9"/>
        <filter val="99,5"/>
        <filter val="99,9"/>
      </filters>
    </filterColumn>
  </autoFilter>
  <mergeCells count="283">
    <mergeCell ref="N4:N227"/>
    <mergeCell ref="L224:L227"/>
    <mergeCell ref="L208:L211"/>
    <mergeCell ref="L204:L207"/>
    <mergeCell ref="L196:L199"/>
    <mergeCell ref="L200:L203"/>
    <mergeCell ref="L220:L223"/>
    <mergeCell ref="L212:L215"/>
    <mergeCell ref="K216:K218"/>
    <mergeCell ref="L216:L219"/>
    <mergeCell ref="L144:L147"/>
    <mergeCell ref="K144:K146"/>
    <mergeCell ref="K140:K142"/>
    <mergeCell ref="K136:K138"/>
    <mergeCell ref="L136:L139"/>
    <mergeCell ref="L140:L143"/>
    <mergeCell ref="K152:K154"/>
    <mergeCell ref="L148:L151"/>
    <mergeCell ref="L152:L155"/>
    <mergeCell ref="K148:K150"/>
    <mergeCell ref="L168:L171"/>
    <mergeCell ref="L164:L167"/>
    <mergeCell ref="L176:L179"/>
    <mergeCell ref="L172:L175"/>
    <mergeCell ref="K212:K214"/>
    <mergeCell ref="K192:K194"/>
    <mergeCell ref="D204:D207"/>
    <mergeCell ref="K180:K182"/>
    <mergeCell ref="K200:K202"/>
    <mergeCell ref="K172:K174"/>
    <mergeCell ref="K176:K178"/>
    <mergeCell ref="D164:D167"/>
    <mergeCell ref="K184:K186"/>
    <mergeCell ref="K156:K158"/>
    <mergeCell ref="K160:K162"/>
    <mergeCell ref="L180:L183"/>
    <mergeCell ref="K168:K170"/>
    <mergeCell ref="D176:D179"/>
    <mergeCell ref="D180:D183"/>
    <mergeCell ref="D156:D159"/>
    <mergeCell ref="L192:L195"/>
    <mergeCell ref="D160:D163"/>
    <mergeCell ref="D168:D171"/>
    <mergeCell ref="L156:L159"/>
    <mergeCell ref="L184:L187"/>
    <mergeCell ref="D172:D175"/>
    <mergeCell ref="L160:L163"/>
    <mergeCell ref="D184:D187"/>
    <mergeCell ref="L188:L191"/>
    <mergeCell ref="K224:K226"/>
    <mergeCell ref="B224:B227"/>
    <mergeCell ref="C224:C227"/>
    <mergeCell ref="D224:D227"/>
    <mergeCell ref="C192:C195"/>
    <mergeCell ref="C188:C191"/>
    <mergeCell ref="B204:B207"/>
    <mergeCell ref="D196:D199"/>
    <mergeCell ref="K196:K198"/>
    <mergeCell ref="C220:C223"/>
    <mergeCell ref="C216:C219"/>
    <mergeCell ref="B212:B215"/>
    <mergeCell ref="C212:C215"/>
    <mergeCell ref="B216:B219"/>
    <mergeCell ref="D200:D203"/>
    <mergeCell ref="K188:K190"/>
    <mergeCell ref="C208:C211"/>
    <mergeCell ref="D208:D211"/>
    <mergeCell ref="D192:D195"/>
    <mergeCell ref="K204:K206"/>
    <mergeCell ref="C204:C207"/>
    <mergeCell ref="K208:K210"/>
    <mergeCell ref="K220:K222"/>
    <mergeCell ref="D220:D223"/>
    <mergeCell ref="D216:D219"/>
    <mergeCell ref="B208:B211"/>
    <mergeCell ref="B196:B199"/>
    <mergeCell ref="C196:C199"/>
    <mergeCell ref="B200:B203"/>
    <mergeCell ref="C200:C203"/>
    <mergeCell ref="C176:C179"/>
    <mergeCell ref="B220:B223"/>
    <mergeCell ref="B184:B187"/>
    <mergeCell ref="C184:C187"/>
    <mergeCell ref="B192:B195"/>
    <mergeCell ref="B180:B183"/>
    <mergeCell ref="C180:C183"/>
    <mergeCell ref="D188:D191"/>
    <mergeCell ref="B188:B191"/>
    <mergeCell ref="D212:D215"/>
    <mergeCell ref="B156:B159"/>
    <mergeCell ref="B176:B179"/>
    <mergeCell ref="B168:B171"/>
    <mergeCell ref="C168:C171"/>
    <mergeCell ref="B172:B175"/>
    <mergeCell ref="C172:C175"/>
    <mergeCell ref="C156:C159"/>
    <mergeCell ref="B164:B167"/>
    <mergeCell ref="B160:B163"/>
    <mergeCell ref="C160:C163"/>
    <mergeCell ref="C164:C167"/>
    <mergeCell ref="B152:B155"/>
    <mergeCell ref="C152:C155"/>
    <mergeCell ref="B148:B151"/>
    <mergeCell ref="C148:C151"/>
    <mergeCell ref="D140:D143"/>
    <mergeCell ref="D152:D155"/>
    <mergeCell ref="B144:B147"/>
    <mergeCell ref="C144:C147"/>
    <mergeCell ref="D144:D147"/>
    <mergeCell ref="D148:D151"/>
    <mergeCell ref="K132:K134"/>
    <mergeCell ref="K124:K126"/>
    <mergeCell ref="L124:L127"/>
    <mergeCell ref="L132:L135"/>
    <mergeCell ref="L128:L131"/>
    <mergeCell ref="K128:K130"/>
    <mergeCell ref="D136:D139"/>
    <mergeCell ref="B140:B143"/>
    <mergeCell ref="C140:C143"/>
    <mergeCell ref="B136:B139"/>
    <mergeCell ref="C136:C139"/>
    <mergeCell ref="B112:B115"/>
    <mergeCell ref="C112:C115"/>
    <mergeCell ref="D108:D111"/>
    <mergeCell ref="B104:B107"/>
    <mergeCell ref="C104:C107"/>
    <mergeCell ref="B132:B135"/>
    <mergeCell ref="D132:D135"/>
    <mergeCell ref="C132:C135"/>
    <mergeCell ref="D120:D123"/>
    <mergeCell ref="B116:B119"/>
    <mergeCell ref="B120:B123"/>
    <mergeCell ref="C120:C123"/>
    <mergeCell ref="B124:B127"/>
    <mergeCell ref="C124:C127"/>
    <mergeCell ref="B128:B131"/>
    <mergeCell ref="C128:C131"/>
    <mergeCell ref="D128:D131"/>
    <mergeCell ref="D116:D119"/>
    <mergeCell ref="D124:D127"/>
    <mergeCell ref="C116:C119"/>
    <mergeCell ref="B100:B103"/>
    <mergeCell ref="C100:C103"/>
    <mergeCell ref="D100:D103"/>
    <mergeCell ref="K116:K118"/>
    <mergeCell ref="D112:D115"/>
    <mergeCell ref="K112:K114"/>
    <mergeCell ref="L120:L123"/>
    <mergeCell ref="K84:K86"/>
    <mergeCell ref="L100:L103"/>
    <mergeCell ref="L112:L115"/>
    <mergeCell ref="L116:L119"/>
    <mergeCell ref="K120:K122"/>
    <mergeCell ref="D104:D107"/>
    <mergeCell ref="K104:K106"/>
    <mergeCell ref="K100:K102"/>
    <mergeCell ref="B96:B99"/>
    <mergeCell ref="C96:C99"/>
    <mergeCell ref="D96:D99"/>
    <mergeCell ref="K96:K98"/>
    <mergeCell ref="C108:C111"/>
    <mergeCell ref="L108:L111"/>
    <mergeCell ref="L96:L99"/>
    <mergeCell ref="L88:L91"/>
    <mergeCell ref="L92:L95"/>
    <mergeCell ref="L104:L107"/>
    <mergeCell ref="K92:K94"/>
    <mergeCell ref="K88:K90"/>
    <mergeCell ref="K108:K110"/>
    <mergeCell ref="D88:D91"/>
    <mergeCell ref="B108:B111"/>
    <mergeCell ref="D60:D63"/>
    <mergeCell ref="D56:D59"/>
    <mergeCell ref="K68:K70"/>
    <mergeCell ref="B84:B87"/>
    <mergeCell ref="D92:D95"/>
    <mergeCell ref="D84:D87"/>
    <mergeCell ref="B72:B75"/>
    <mergeCell ref="C72:C75"/>
    <mergeCell ref="K80:K82"/>
    <mergeCell ref="B92:B95"/>
    <mergeCell ref="C92:C95"/>
    <mergeCell ref="B88:B91"/>
    <mergeCell ref="C88:C91"/>
    <mergeCell ref="B76:B79"/>
    <mergeCell ref="C76:C79"/>
    <mergeCell ref="C84:C87"/>
    <mergeCell ref="C60:C63"/>
    <mergeCell ref="B80:B83"/>
    <mergeCell ref="C80:C83"/>
    <mergeCell ref="B60:B63"/>
    <mergeCell ref="B52:B55"/>
    <mergeCell ref="C52:C55"/>
    <mergeCell ref="B56:B59"/>
    <mergeCell ref="L80:L83"/>
    <mergeCell ref="L76:L79"/>
    <mergeCell ref="D72:D75"/>
    <mergeCell ref="K72:K74"/>
    <mergeCell ref="K76:K78"/>
    <mergeCell ref="D80:D83"/>
    <mergeCell ref="L72:L75"/>
    <mergeCell ref="D76:D79"/>
    <mergeCell ref="D64:D67"/>
    <mergeCell ref="C68:C71"/>
    <mergeCell ref="B68:B71"/>
    <mergeCell ref="L64:L67"/>
    <mergeCell ref="K64:K66"/>
    <mergeCell ref="D68:D71"/>
    <mergeCell ref="B64:B67"/>
    <mergeCell ref="C64:C67"/>
    <mergeCell ref="C56:C59"/>
    <mergeCell ref="D52:D55"/>
    <mergeCell ref="K60:K62"/>
    <mergeCell ref="B40:B43"/>
    <mergeCell ref="C40:C43"/>
    <mergeCell ref="B44:B47"/>
    <mergeCell ref="D48:D51"/>
    <mergeCell ref="D40:D43"/>
    <mergeCell ref="B48:B51"/>
    <mergeCell ref="C48:C51"/>
    <mergeCell ref="D44:D47"/>
    <mergeCell ref="B28:B31"/>
    <mergeCell ref="C44:C47"/>
    <mergeCell ref="B8:B11"/>
    <mergeCell ref="B24:B27"/>
    <mergeCell ref="D36:D39"/>
    <mergeCell ref="B32:B35"/>
    <mergeCell ref="D24:D27"/>
    <mergeCell ref="D20:D23"/>
    <mergeCell ref="C32:C35"/>
    <mergeCell ref="D28:D31"/>
    <mergeCell ref="C28:C31"/>
    <mergeCell ref="B20:B23"/>
    <mergeCell ref="B16:B19"/>
    <mergeCell ref="C36:C39"/>
    <mergeCell ref="B36:B39"/>
    <mergeCell ref="C8:C11"/>
    <mergeCell ref="C12:C15"/>
    <mergeCell ref="D32:D35"/>
    <mergeCell ref="C24:C27"/>
    <mergeCell ref="C20:C23"/>
    <mergeCell ref="C16:C19"/>
    <mergeCell ref="D12:D15"/>
    <mergeCell ref="D8:D11"/>
    <mergeCell ref="B12:B15"/>
    <mergeCell ref="D16:D19"/>
    <mergeCell ref="A1:N1"/>
    <mergeCell ref="B4:B7"/>
    <mergeCell ref="C4:C7"/>
    <mergeCell ref="L4:L7"/>
    <mergeCell ref="A4:A227"/>
    <mergeCell ref="L16:L19"/>
    <mergeCell ref="L40:L43"/>
    <mergeCell ref="L56:L59"/>
    <mergeCell ref="K4:K6"/>
    <mergeCell ref="K12:K14"/>
    <mergeCell ref="M4:M191"/>
    <mergeCell ref="L24:L27"/>
    <mergeCell ref="L48:L51"/>
    <mergeCell ref="L52:L55"/>
    <mergeCell ref="L68:L71"/>
    <mergeCell ref="L20:L23"/>
    <mergeCell ref="K40:K42"/>
    <mergeCell ref="K16:K18"/>
    <mergeCell ref="K44:K46"/>
    <mergeCell ref="K48:K50"/>
    <mergeCell ref="K56:K58"/>
    <mergeCell ref="L32:L35"/>
    <mergeCell ref="K32:K34"/>
    <mergeCell ref="K24:K26"/>
    <mergeCell ref="L60:L63"/>
    <mergeCell ref="K20:K22"/>
    <mergeCell ref="K52:K54"/>
    <mergeCell ref="L84:L87"/>
    <mergeCell ref="L8:L11"/>
    <mergeCell ref="L28:L31"/>
    <mergeCell ref="D4:D7"/>
    <mergeCell ref="L12:L15"/>
    <mergeCell ref="K36:K38"/>
    <mergeCell ref="L36:L39"/>
    <mergeCell ref="L44:L47"/>
    <mergeCell ref="K8:K10"/>
    <mergeCell ref="K28:K30"/>
  </mergeCells>
  <phoneticPr fontId="0" type="noConversion"/>
  <pageMargins left="0.7" right="0.7" top="0.75" bottom="0.75" header="0.3" footer="0.3"/>
  <pageSetup paperSize="9" scale="46" fitToHeight="0" orientation="landscape" r:id="rId1"/>
  <headerFooter alignWithMargins="0"/>
  <rowBreaks count="5" manualBreakCount="5">
    <brk id="51" max="16383" man="1"/>
    <brk id="103" max="16383" man="1"/>
    <brk id="195" max="16383" man="1"/>
    <brk id="211" max="16383" man="1"/>
    <brk id="22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300"/>
  <sheetViews>
    <sheetView showZeros="0"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8.140625" style="17" customWidth="1"/>
    <col min="3" max="3" width="56.5703125" style="17" customWidth="1"/>
    <col min="4" max="4" width="11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00" t="s">
        <v>302</v>
      </c>
      <c r="B1" s="500"/>
      <c r="C1" s="500"/>
      <c r="D1" s="500"/>
      <c r="E1" s="500"/>
      <c r="F1" s="500"/>
      <c r="G1" s="500"/>
      <c r="H1" s="606"/>
      <c r="I1" s="606"/>
      <c r="J1" s="606"/>
      <c r="K1" s="606"/>
      <c r="L1" s="606"/>
      <c r="M1" s="500"/>
      <c r="N1" s="500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ht="32.25" hidden="1" thickBot="1" x14ac:dyDescent="0.3">
      <c r="A4" s="17">
        <v>1</v>
      </c>
      <c r="B4" s="70"/>
      <c r="C4" s="70"/>
      <c r="D4" s="70">
        <v>3</v>
      </c>
      <c r="E4" s="70">
        <v>4</v>
      </c>
      <c r="F4" s="70">
        <v>5</v>
      </c>
      <c r="G4" s="70">
        <v>6</v>
      </c>
      <c r="H4" s="368">
        <v>7</v>
      </c>
      <c r="I4" s="368">
        <v>8</v>
      </c>
      <c r="J4" s="368">
        <v>9</v>
      </c>
      <c r="K4" s="368">
        <v>10</v>
      </c>
      <c r="L4" s="368">
        <v>11</v>
      </c>
      <c r="M4" s="132" t="s">
        <v>141</v>
      </c>
      <c r="N4" s="70">
        <v>13</v>
      </c>
    </row>
    <row r="5" spans="1:14" s="297" customFormat="1" ht="63.75" customHeight="1" thickBot="1" x14ac:dyDescent="0.3">
      <c r="A5" s="607" t="s">
        <v>401</v>
      </c>
      <c r="B5" s="277" t="s">
        <v>159</v>
      </c>
      <c r="C5" s="596" t="s">
        <v>402</v>
      </c>
      <c r="D5" s="529" t="s">
        <v>137</v>
      </c>
      <c r="E5" s="133" t="s">
        <v>138</v>
      </c>
      <c r="F5" s="133" t="s">
        <v>385</v>
      </c>
      <c r="G5" s="134" t="s">
        <v>140</v>
      </c>
      <c r="H5" s="369">
        <v>100</v>
      </c>
      <c r="I5" s="287">
        <v>100</v>
      </c>
      <c r="J5" s="289">
        <f>IF(I5/H5*100&gt;100,100,I5/H5*100)</f>
        <v>100</v>
      </c>
      <c r="K5" s="612">
        <f>(J5+J6+J7)/3</f>
        <v>100</v>
      </c>
      <c r="L5" s="615">
        <f>(K5+K8)/2</f>
        <v>97.61904761904762</v>
      </c>
      <c r="M5" s="650" t="s">
        <v>190</v>
      </c>
      <c r="N5" s="624"/>
    </row>
    <row r="6" spans="1:14" s="297" customFormat="1" ht="63.75" thickBot="1" x14ac:dyDescent="0.3">
      <c r="A6" s="608"/>
      <c r="B6" s="278"/>
      <c r="C6" s="596"/>
      <c r="D6" s="530"/>
      <c r="E6" s="138" t="s">
        <v>138</v>
      </c>
      <c r="F6" s="133" t="s">
        <v>386</v>
      </c>
      <c r="G6" s="227" t="s">
        <v>140</v>
      </c>
      <c r="H6" s="371">
        <v>100</v>
      </c>
      <c r="I6" s="289">
        <v>100</v>
      </c>
      <c r="J6" s="289">
        <f>IF(I6/H6*100&gt;100,100,I6/H6*100)</f>
        <v>100</v>
      </c>
      <c r="K6" s="613"/>
      <c r="L6" s="616"/>
      <c r="M6" s="651"/>
      <c r="N6" s="625"/>
    </row>
    <row r="7" spans="1:14" s="297" customFormat="1" ht="94.5" x14ac:dyDescent="0.25">
      <c r="A7" s="608"/>
      <c r="B7" s="278"/>
      <c r="C7" s="596"/>
      <c r="D7" s="530"/>
      <c r="E7" s="138" t="s">
        <v>138</v>
      </c>
      <c r="F7" s="133" t="s">
        <v>387</v>
      </c>
      <c r="G7" s="139" t="s">
        <v>140</v>
      </c>
      <c r="H7" s="371">
        <v>100</v>
      </c>
      <c r="I7" s="371">
        <v>100</v>
      </c>
      <c r="J7" s="289">
        <f>IF(I7/H7*100&gt;100,100,I7/H7*100)</f>
        <v>100</v>
      </c>
      <c r="K7" s="614"/>
      <c r="L7" s="616"/>
      <c r="M7" s="651"/>
      <c r="N7" s="625"/>
    </row>
    <row r="8" spans="1:14" s="297" customFormat="1" ht="32.25" customHeight="1" thickBot="1" x14ac:dyDescent="0.3">
      <c r="A8" s="608"/>
      <c r="B8" s="279"/>
      <c r="C8" s="596"/>
      <c r="D8" s="531"/>
      <c r="E8" s="141" t="s">
        <v>144</v>
      </c>
      <c r="F8" s="142" t="s">
        <v>388</v>
      </c>
      <c r="G8" s="143" t="s">
        <v>266</v>
      </c>
      <c r="H8" s="165">
        <v>21</v>
      </c>
      <c r="I8" s="165">
        <v>20</v>
      </c>
      <c r="J8" s="289">
        <f>IF(I8/H8*100&gt;100,100,I8/H8*100)</f>
        <v>95.238095238095227</v>
      </c>
      <c r="K8" s="290">
        <f>J8</f>
        <v>95.238095238095227</v>
      </c>
      <c r="L8" s="617"/>
      <c r="M8" s="651"/>
      <c r="N8" s="625"/>
    </row>
    <row r="9" spans="1:14" s="302" customFormat="1" ht="63.75" hidden="1" customHeight="1" thickBot="1" x14ac:dyDescent="0.3">
      <c r="A9" s="609"/>
      <c r="B9" s="266" t="s">
        <v>161</v>
      </c>
      <c r="C9" s="618" t="s">
        <v>403</v>
      </c>
      <c r="D9" s="501" t="s">
        <v>137</v>
      </c>
      <c r="E9" s="146" t="s">
        <v>138</v>
      </c>
      <c r="F9" s="147" t="s">
        <v>385</v>
      </c>
      <c r="G9" s="148" t="s">
        <v>140</v>
      </c>
      <c r="H9" s="87"/>
      <c r="I9" s="88"/>
      <c r="J9" s="88" t="e">
        <f>IF(H9/I9*100&gt;100,100,H9/I9*100)</f>
        <v>#DIV/0!</v>
      </c>
      <c r="K9" s="262" t="e">
        <f>(J9+J10+J11)/3</f>
        <v>#DIV/0!</v>
      </c>
      <c r="L9" s="256" t="e">
        <f>(K9+K12)/2</f>
        <v>#DIV/0!</v>
      </c>
      <c r="M9" s="651"/>
      <c r="N9" s="625"/>
    </row>
    <row r="10" spans="1:14" s="302" customFormat="1" ht="63.75" hidden="1" customHeight="1" thickBot="1" x14ac:dyDescent="0.3">
      <c r="A10" s="609"/>
      <c r="B10" s="267"/>
      <c r="C10" s="619"/>
      <c r="D10" s="502"/>
      <c r="E10" s="149" t="s">
        <v>138</v>
      </c>
      <c r="F10" s="147" t="s">
        <v>386</v>
      </c>
      <c r="G10" s="150" t="s">
        <v>140</v>
      </c>
      <c r="H10" s="91"/>
      <c r="I10" s="92"/>
      <c r="J10" s="92" t="e">
        <f>IF(I10/H10*100&gt;100,100,I10/H10*100)</f>
        <v>#DIV/0!</v>
      </c>
      <c r="K10" s="319"/>
      <c r="L10" s="320"/>
      <c r="M10" s="651"/>
      <c r="N10" s="625"/>
    </row>
    <row r="11" spans="1:14" s="302" customFormat="1" ht="111" hidden="1" customHeight="1" x14ac:dyDescent="0.25">
      <c r="A11" s="609"/>
      <c r="B11" s="267"/>
      <c r="C11" s="619"/>
      <c r="D11" s="502"/>
      <c r="E11" s="149" t="s">
        <v>138</v>
      </c>
      <c r="F11" s="147" t="s">
        <v>387</v>
      </c>
      <c r="G11" s="150" t="s">
        <v>140</v>
      </c>
      <c r="H11" s="91"/>
      <c r="I11" s="91"/>
      <c r="J11" s="92" t="e">
        <f>IF(I11/H11*100&gt;100,100,I11/H11*100)</f>
        <v>#DIV/0!</v>
      </c>
      <c r="K11" s="321"/>
      <c r="L11" s="320"/>
      <c r="M11" s="651"/>
      <c r="N11" s="625"/>
    </row>
    <row r="12" spans="1:14" s="302" customFormat="1" ht="32.25" hidden="1" customHeight="1" thickBot="1" x14ac:dyDescent="0.3">
      <c r="A12" s="609"/>
      <c r="B12" s="268"/>
      <c r="C12" s="620"/>
      <c r="D12" s="503"/>
      <c r="E12" s="151" t="s">
        <v>144</v>
      </c>
      <c r="F12" s="142" t="s">
        <v>388</v>
      </c>
      <c r="G12" s="152" t="s">
        <v>266</v>
      </c>
      <c r="H12" s="153"/>
      <c r="I12" s="154"/>
      <c r="J12" s="97" t="e">
        <f>IF(I12/H12*100&gt;100,100,I12/H12*100)</f>
        <v>#DIV/0!</v>
      </c>
      <c r="K12" s="97" t="e">
        <f>J12</f>
        <v>#DIV/0!</v>
      </c>
      <c r="L12" s="322"/>
      <c r="M12" s="651"/>
      <c r="N12" s="625"/>
    </row>
    <row r="13" spans="1:14" s="302" customFormat="1" ht="63.75" hidden="1" customHeight="1" thickBot="1" x14ac:dyDescent="0.3">
      <c r="A13" s="609"/>
      <c r="B13" s="270"/>
      <c r="C13" s="618" t="s">
        <v>404</v>
      </c>
      <c r="D13" s="501" t="s">
        <v>137</v>
      </c>
      <c r="E13" s="146" t="s">
        <v>138</v>
      </c>
      <c r="F13" s="147" t="s">
        <v>385</v>
      </c>
      <c r="G13" s="148" t="s">
        <v>140</v>
      </c>
      <c r="H13" s="87"/>
      <c r="I13" s="88"/>
      <c r="J13" s="88" t="e">
        <f>IF(H13/I13*100&gt;100,100,H13/I13*100)</f>
        <v>#DIV/0!</v>
      </c>
      <c r="K13" s="262" t="e">
        <f>(J13+J14+J15)/3</f>
        <v>#DIV/0!</v>
      </c>
      <c r="L13" s="256" t="e">
        <f>(K13+K16)/2</f>
        <v>#DIV/0!</v>
      </c>
      <c r="M13" s="651"/>
      <c r="N13" s="625"/>
    </row>
    <row r="14" spans="1:14" s="302" customFormat="1" ht="63.75" hidden="1" customHeight="1" thickBot="1" x14ac:dyDescent="0.3">
      <c r="A14" s="609"/>
      <c r="B14" s="271"/>
      <c r="C14" s="619"/>
      <c r="D14" s="502"/>
      <c r="E14" s="149" t="s">
        <v>138</v>
      </c>
      <c r="F14" s="147" t="s">
        <v>386</v>
      </c>
      <c r="G14" s="150" t="s">
        <v>140</v>
      </c>
      <c r="H14" s="91"/>
      <c r="I14" s="92"/>
      <c r="J14" s="92" t="e">
        <f>IF(I14/H14*100&gt;100,100,I14/H14*100)</f>
        <v>#DIV/0!</v>
      </c>
      <c r="K14" s="319"/>
      <c r="L14" s="320"/>
      <c r="M14" s="651"/>
      <c r="N14" s="625"/>
    </row>
    <row r="15" spans="1:14" s="302" customFormat="1" ht="111" hidden="1" customHeight="1" x14ac:dyDescent="0.25">
      <c r="A15" s="609"/>
      <c r="B15" s="271"/>
      <c r="C15" s="619"/>
      <c r="D15" s="502"/>
      <c r="E15" s="149" t="s">
        <v>138</v>
      </c>
      <c r="F15" s="147" t="s">
        <v>387</v>
      </c>
      <c r="G15" s="150" t="s">
        <v>140</v>
      </c>
      <c r="H15" s="91"/>
      <c r="I15" s="91"/>
      <c r="J15" s="92" t="e">
        <f>IF(I15/H15*100&gt;100,100,I15/H15*100)</f>
        <v>#DIV/0!</v>
      </c>
      <c r="K15" s="321"/>
      <c r="L15" s="320"/>
      <c r="M15" s="651"/>
      <c r="N15" s="625"/>
    </row>
    <row r="16" spans="1:14" s="302" customFormat="1" ht="32.25" hidden="1" customHeight="1" thickBot="1" x14ac:dyDescent="0.3">
      <c r="A16" s="609"/>
      <c r="B16" s="272"/>
      <c r="C16" s="620"/>
      <c r="D16" s="586"/>
      <c r="E16" s="151" t="s">
        <v>144</v>
      </c>
      <c r="F16" s="142" t="s">
        <v>388</v>
      </c>
      <c r="G16" s="152" t="s">
        <v>266</v>
      </c>
      <c r="H16" s="372"/>
      <c r="I16" s="372"/>
      <c r="J16" s="97" t="e">
        <f>IF(I16/H16*100&gt;100,100,I16/H16*100)</f>
        <v>#DIV/0!</v>
      </c>
      <c r="K16" s="97" t="e">
        <f>J16</f>
        <v>#DIV/0!</v>
      </c>
      <c r="L16" s="373"/>
      <c r="M16" s="651"/>
      <c r="N16" s="625"/>
    </row>
    <row r="17" spans="1:14" s="296" customFormat="1" ht="63.75" customHeight="1" thickBot="1" x14ac:dyDescent="0.3">
      <c r="A17" s="610"/>
      <c r="B17" s="266" t="s">
        <v>405</v>
      </c>
      <c r="C17" s="621" t="s">
        <v>406</v>
      </c>
      <c r="D17" s="529" t="s">
        <v>137</v>
      </c>
      <c r="E17" s="155" t="s">
        <v>138</v>
      </c>
      <c r="F17" s="147" t="s">
        <v>385</v>
      </c>
      <c r="G17" s="156" t="s">
        <v>140</v>
      </c>
      <c r="H17" s="382">
        <v>100</v>
      </c>
      <c r="I17" s="158">
        <v>100</v>
      </c>
      <c r="J17" s="158">
        <f>IF(H17/I17*100&gt;100,100,H17/I17*100)</f>
        <v>100</v>
      </c>
      <c r="K17" s="612">
        <f>(J17+J18+J19)/3</f>
        <v>100</v>
      </c>
      <c r="L17" s="644">
        <f>(K17+K20)/2</f>
        <v>100</v>
      </c>
      <c r="M17" s="651"/>
      <c r="N17" s="625"/>
    </row>
    <row r="18" spans="1:14" s="296" customFormat="1" ht="63.75" customHeight="1" thickBot="1" x14ac:dyDescent="0.3">
      <c r="A18" s="610"/>
      <c r="B18" s="267"/>
      <c r="C18" s="622"/>
      <c r="D18" s="530"/>
      <c r="E18" s="159" t="s">
        <v>138</v>
      </c>
      <c r="F18" s="147" t="s">
        <v>386</v>
      </c>
      <c r="G18" s="160" t="s">
        <v>140</v>
      </c>
      <c r="H18" s="400">
        <v>100</v>
      </c>
      <c r="I18" s="162">
        <v>100</v>
      </c>
      <c r="J18" s="162">
        <f>IF(I18/H18*100&gt;100,100,I18/H18*100)</f>
        <v>100</v>
      </c>
      <c r="K18" s="613"/>
      <c r="L18" s="645"/>
      <c r="M18" s="651"/>
      <c r="N18" s="625"/>
    </row>
    <row r="19" spans="1:14" s="296" customFormat="1" ht="111" customHeight="1" x14ac:dyDescent="0.25">
      <c r="A19" s="610"/>
      <c r="B19" s="267"/>
      <c r="C19" s="622"/>
      <c r="D19" s="530"/>
      <c r="E19" s="159" t="s">
        <v>138</v>
      </c>
      <c r="F19" s="147" t="s">
        <v>387</v>
      </c>
      <c r="G19" s="160" t="s">
        <v>140</v>
      </c>
      <c r="H19" s="400">
        <v>100</v>
      </c>
      <c r="I19" s="400">
        <v>100</v>
      </c>
      <c r="J19" s="162">
        <f>IF(I19/H19*100&gt;100,100,I19/H19*100)</f>
        <v>100</v>
      </c>
      <c r="K19" s="614"/>
      <c r="L19" s="645"/>
      <c r="M19" s="651"/>
      <c r="N19" s="625"/>
    </row>
    <row r="20" spans="1:14" s="300" customFormat="1" ht="32.25" customHeight="1" thickBot="1" x14ac:dyDescent="0.3">
      <c r="A20" s="610"/>
      <c r="B20" s="268"/>
      <c r="C20" s="623"/>
      <c r="D20" s="595"/>
      <c r="E20" s="163" t="s">
        <v>144</v>
      </c>
      <c r="F20" s="142" t="s">
        <v>388</v>
      </c>
      <c r="G20" s="164" t="s">
        <v>266</v>
      </c>
      <c r="H20" s="165">
        <v>3</v>
      </c>
      <c r="I20" s="165">
        <v>3</v>
      </c>
      <c r="J20" s="166">
        <f>IF(I20/H20*100&gt;100,100,I20/H20*100)</f>
        <v>100</v>
      </c>
      <c r="K20" s="166">
        <f>J20</f>
        <v>100</v>
      </c>
      <c r="L20" s="646"/>
      <c r="M20" s="651"/>
      <c r="N20" s="625"/>
    </row>
    <row r="21" spans="1:14" s="302" customFormat="1" ht="63.75" hidden="1" customHeight="1" thickBot="1" x14ac:dyDescent="0.3">
      <c r="A21" s="609"/>
      <c r="B21" s="266" t="s">
        <v>407</v>
      </c>
      <c r="C21" s="618" t="s">
        <v>408</v>
      </c>
      <c r="D21" s="501" t="s">
        <v>137</v>
      </c>
      <c r="E21" s="146" t="s">
        <v>138</v>
      </c>
      <c r="F21" s="147" t="s">
        <v>385</v>
      </c>
      <c r="G21" s="148" t="s">
        <v>140</v>
      </c>
      <c r="H21" s="87"/>
      <c r="I21" s="88"/>
      <c r="J21" s="88" t="e">
        <f>IF(H21/I21*100&gt;100,100,H21/I21*100)</f>
        <v>#DIV/0!</v>
      </c>
      <c r="K21" s="262" t="e">
        <f>(J21+J22+J23)/3</f>
        <v>#DIV/0!</v>
      </c>
      <c r="L21" s="256" t="e">
        <f>(K21+K24)/2</f>
        <v>#DIV/0!</v>
      </c>
      <c r="M21" s="651"/>
      <c r="N21" s="625"/>
    </row>
    <row r="22" spans="1:14" s="302" customFormat="1" ht="63.75" hidden="1" customHeight="1" thickBot="1" x14ac:dyDescent="0.3">
      <c r="A22" s="609"/>
      <c r="B22" s="267"/>
      <c r="C22" s="619"/>
      <c r="D22" s="502"/>
      <c r="E22" s="149" t="s">
        <v>138</v>
      </c>
      <c r="F22" s="147" t="s">
        <v>386</v>
      </c>
      <c r="G22" s="150" t="s">
        <v>140</v>
      </c>
      <c r="H22" s="91"/>
      <c r="I22" s="92"/>
      <c r="J22" s="92" t="e">
        <f>IF(I22/H22*100&gt;100,100,I22/H22*100)</f>
        <v>#DIV/0!</v>
      </c>
      <c r="K22" s="319"/>
      <c r="L22" s="320"/>
      <c r="M22" s="651"/>
      <c r="N22" s="625"/>
    </row>
    <row r="23" spans="1:14" s="302" customFormat="1" ht="111" hidden="1" customHeight="1" x14ac:dyDescent="0.25">
      <c r="A23" s="609"/>
      <c r="B23" s="267"/>
      <c r="C23" s="619"/>
      <c r="D23" s="502"/>
      <c r="E23" s="149" t="s">
        <v>138</v>
      </c>
      <c r="F23" s="147" t="s">
        <v>387</v>
      </c>
      <c r="G23" s="150" t="s">
        <v>140</v>
      </c>
      <c r="H23" s="91"/>
      <c r="I23" s="91"/>
      <c r="J23" s="92" t="e">
        <f>IF(I23/H23*100&gt;100,100,I23/H23*100)</f>
        <v>#DIV/0!</v>
      </c>
      <c r="K23" s="321"/>
      <c r="L23" s="320"/>
      <c r="M23" s="651"/>
      <c r="N23" s="625"/>
    </row>
    <row r="24" spans="1:14" s="302" customFormat="1" ht="32.25" hidden="1" customHeight="1" thickBot="1" x14ac:dyDescent="0.3">
      <c r="A24" s="609"/>
      <c r="B24" s="268"/>
      <c r="C24" s="620"/>
      <c r="D24" s="503"/>
      <c r="E24" s="151" t="s">
        <v>144</v>
      </c>
      <c r="F24" s="142" t="s">
        <v>388</v>
      </c>
      <c r="G24" s="152" t="s">
        <v>266</v>
      </c>
      <c r="H24" s="153"/>
      <c r="I24" s="154"/>
      <c r="J24" s="97" t="e">
        <f>IF(I24/H24*100&gt;100,100,I24/H24*100)</f>
        <v>#DIV/0!</v>
      </c>
      <c r="K24" s="97" t="e">
        <f>J24</f>
        <v>#DIV/0!</v>
      </c>
      <c r="L24" s="322"/>
      <c r="M24" s="651"/>
      <c r="N24" s="625"/>
    </row>
    <row r="25" spans="1:14" s="302" customFormat="1" ht="63.75" hidden="1" customHeight="1" thickBot="1" x14ac:dyDescent="0.3">
      <c r="A25" s="609"/>
      <c r="B25" s="270"/>
      <c r="C25" s="618" t="s">
        <v>404</v>
      </c>
      <c r="D25" s="501" t="s">
        <v>137</v>
      </c>
      <c r="E25" s="146" t="s">
        <v>138</v>
      </c>
      <c r="F25" s="147" t="s">
        <v>385</v>
      </c>
      <c r="G25" s="148" t="s">
        <v>140</v>
      </c>
      <c r="H25" s="87"/>
      <c r="I25" s="88"/>
      <c r="J25" s="88" t="e">
        <f>IF(H25/I25*100&gt;100,100,H25/I25*100)</f>
        <v>#DIV/0!</v>
      </c>
      <c r="K25" s="262" t="e">
        <f>(J25+J26+J27)/3</f>
        <v>#DIV/0!</v>
      </c>
      <c r="L25" s="256" t="e">
        <f>(K25+K28)/2</f>
        <v>#DIV/0!</v>
      </c>
      <c r="M25" s="651"/>
      <c r="N25" s="625"/>
    </row>
    <row r="26" spans="1:14" s="302" customFormat="1" ht="63.75" hidden="1" customHeight="1" thickBot="1" x14ac:dyDescent="0.3">
      <c r="A26" s="609"/>
      <c r="B26" s="271"/>
      <c r="C26" s="619"/>
      <c r="D26" s="502"/>
      <c r="E26" s="149" t="s">
        <v>138</v>
      </c>
      <c r="F26" s="147" t="s">
        <v>386</v>
      </c>
      <c r="G26" s="150" t="s">
        <v>140</v>
      </c>
      <c r="H26" s="91"/>
      <c r="I26" s="92"/>
      <c r="J26" s="92" t="e">
        <f>IF(I26/H26*100&gt;100,100,I26/H26*100)</f>
        <v>#DIV/0!</v>
      </c>
      <c r="K26" s="319"/>
      <c r="L26" s="320"/>
      <c r="M26" s="651"/>
      <c r="N26" s="625"/>
    </row>
    <row r="27" spans="1:14" s="302" customFormat="1" ht="111" hidden="1" customHeight="1" x14ac:dyDescent="0.25">
      <c r="A27" s="609"/>
      <c r="B27" s="271"/>
      <c r="C27" s="619"/>
      <c r="D27" s="502"/>
      <c r="E27" s="149" t="s">
        <v>138</v>
      </c>
      <c r="F27" s="147" t="s">
        <v>387</v>
      </c>
      <c r="G27" s="150" t="s">
        <v>140</v>
      </c>
      <c r="H27" s="91"/>
      <c r="I27" s="91"/>
      <c r="J27" s="92" t="e">
        <f>IF(I27/H27*100&gt;100,100,I27/H27*100)</f>
        <v>#DIV/0!</v>
      </c>
      <c r="K27" s="321"/>
      <c r="L27" s="320"/>
      <c r="M27" s="651"/>
      <c r="N27" s="625"/>
    </row>
    <row r="28" spans="1:14" s="302" customFormat="1" ht="32.25" hidden="1" customHeight="1" thickBot="1" x14ac:dyDescent="0.3">
      <c r="A28" s="609"/>
      <c r="B28" s="272"/>
      <c r="C28" s="620"/>
      <c r="D28" s="503"/>
      <c r="E28" s="151" t="s">
        <v>144</v>
      </c>
      <c r="F28" s="142" t="s">
        <v>388</v>
      </c>
      <c r="G28" s="152" t="s">
        <v>266</v>
      </c>
      <c r="H28" s="153"/>
      <c r="I28" s="154"/>
      <c r="J28" s="97" t="e">
        <f>IF(I28/H28*100&gt;100,100,I28/H28*100)</f>
        <v>#DIV/0!</v>
      </c>
      <c r="K28" s="97" t="e">
        <f>J28</f>
        <v>#DIV/0!</v>
      </c>
      <c r="L28" s="322"/>
      <c r="M28" s="651"/>
      <c r="N28" s="625"/>
    </row>
    <row r="29" spans="1:14" s="302" customFormat="1" ht="63.75" hidden="1" customHeight="1" thickBot="1" x14ac:dyDescent="0.3">
      <c r="A29" s="609"/>
      <c r="B29" s="270"/>
      <c r="C29" s="618" t="s">
        <v>404</v>
      </c>
      <c r="D29" s="501" t="s">
        <v>137</v>
      </c>
      <c r="E29" s="146" t="s">
        <v>138</v>
      </c>
      <c r="F29" s="147" t="s">
        <v>385</v>
      </c>
      <c r="G29" s="148" t="s">
        <v>140</v>
      </c>
      <c r="H29" s="87"/>
      <c r="I29" s="88"/>
      <c r="J29" s="88" t="e">
        <f>IF(H29/I29*100&gt;100,100,H29/I29*100)</f>
        <v>#DIV/0!</v>
      </c>
      <c r="K29" s="262" t="e">
        <f>(J29+J30+J31)/3</f>
        <v>#DIV/0!</v>
      </c>
      <c r="L29" s="256" t="e">
        <f>(K29+K32)/2</f>
        <v>#DIV/0!</v>
      </c>
      <c r="M29" s="651"/>
      <c r="N29" s="625"/>
    </row>
    <row r="30" spans="1:14" s="302" customFormat="1" ht="63.75" hidden="1" customHeight="1" thickBot="1" x14ac:dyDescent="0.3">
      <c r="A30" s="609"/>
      <c r="B30" s="271"/>
      <c r="C30" s="619"/>
      <c r="D30" s="502"/>
      <c r="E30" s="149" t="s">
        <v>138</v>
      </c>
      <c r="F30" s="147" t="s">
        <v>386</v>
      </c>
      <c r="G30" s="150" t="s">
        <v>140</v>
      </c>
      <c r="H30" s="91"/>
      <c r="I30" s="92"/>
      <c r="J30" s="92" t="e">
        <f>IF(I30/H30*100&gt;100,100,I30/H30*100)</f>
        <v>#DIV/0!</v>
      </c>
      <c r="K30" s="319"/>
      <c r="L30" s="320"/>
      <c r="M30" s="651"/>
      <c r="N30" s="625"/>
    </row>
    <row r="31" spans="1:14" s="302" customFormat="1" ht="111" hidden="1" customHeight="1" x14ac:dyDescent="0.25">
      <c r="A31" s="609"/>
      <c r="B31" s="271"/>
      <c r="C31" s="619"/>
      <c r="D31" s="502"/>
      <c r="E31" s="149" t="s">
        <v>138</v>
      </c>
      <c r="F31" s="147" t="s">
        <v>387</v>
      </c>
      <c r="G31" s="150" t="s">
        <v>140</v>
      </c>
      <c r="H31" s="91"/>
      <c r="I31" s="91"/>
      <c r="J31" s="92" t="e">
        <f>IF(I31/H31*100&gt;100,100,I31/H31*100)</f>
        <v>#DIV/0!</v>
      </c>
      <c r="K31" s="321"/>
      <c r="L31" s="320"/>
      <c r="M31" s="651"/>
      <c r="N31" s="625"/>
    </row>
    <row r="32" spans="1:14" s="302" customFormat="1" ht="32.25" hidden="1" customHeight="1" thickBot="1" x14ac:dyDescent="0.3">
      <c r="A32" s="609"/>
      <c r="B32" s="272"/>
      <c r="C32" s="620"/>
      <c r="D32" s="503"/>
      <c r="E32" s="151" t="s">
        <v>144</v>
      </c>
      <c r="F32" s="142" t="s">
        <v>388</v>
      </c>
      <c r="G32" s="152" t="s">
        <v>266</v>
      </c>
      <c r="H32" s="153"/>
      <c r="I32" s="154"/>
      <c r="J32" s="97" t="e">
        <f>IF(I32/H32*100&gt;100,100,I32/H32*100)</f>
        <v>#DIV/0!</v>
      </c>
      <c r="K32" s="97" t="e">
        <f>J32</f>
        <v>#DIV/0!</v>
      </c>
      <c r="L32" s="322"/>
      <c r="M32" s="651"/>
      <c r="N32" s="625"/>
    </row>
    <row r="33" spans="1:14" s="302" customFormat="1" ht="63.75" hidden="1" customHeight="1" thickBot="1" x14ac:dyDescent="0.3">
      <c r="A33" s="609"/>
      <c r="B33" s="266" t="s">
        <v>409</v>
      </c>
      <c r="C33" s="618" t="s">
        <v>410</v>
      </c>
      <c r="D33" s="501" t="s">
        <v>137</v>
      </c>
      <c r="E33" s="146" t="s">
        <v>138</v>
      </c>
      <c r="F33" s="147" t="s">
        <v>385</v>
      </c>
      <c r="G33" s="148" t="s">
        <v>140</v>
      </c>
      <c r="H33" s="87"/>
      <c r="I33" s="88"/>
      <c r="J33" s="88" t="e">
        <f>IF(H33/I33*100&gt;100,100,H33/I33*100)</f>
        <v>#DIV/0!</v>
      </c>
      <c r="K33" s="262" t="e">
        <f>(J33+J34+J35)/3</f>
        <v>#DIV/0!</v>
      </c>
      <c r="L33" s="256" t="e">
        <f>(K33+K36)/2</f>
        <v>#DIV/0!</v>
      </c>
      <c r="M33" s="651"/>
      <c r="N33" s="625"/>
    </row>
    <row r="34" spans="1:14" s="302" customFormat="1" ht="63.75" hidden="1" customHeight="1" thickBot="1" x14ac:dyDescent="0.3">
      <c r="A34" s="609"/>
      <c r="B34" s="267"/>
      <c r="C34" s="619"/>
      <c r="D34" s="502"/>
      <c r="E34" s="149" t="s">
        <v>138</v>
      </c>
      <c r="F34" s="147" t="s">
        <v>386</v>
      </c>
      <c r="G34" s="150" t="s">
        <v>140</v>
      </c>
      <c r="H34" s="91"/>
      <c r="I34" s="92"/>
      <c r="J34" s="92" t="e">
        <f>IF(I34/H34*100&gt;100,100,I34/H34*100)</f>
        <v>#DIV/0!</v>
      </c>
      <c r="K34" s="319"/>
      <c r="L34" s="320"/>
      <c r="M34" s="651"/>
      <c r="N34" s="625"/>
    </row>
    <row r="35" spans="1:14" s="302" customFormat="1" ht="111" hidden="1" customHeight="1" x14ac:dyDescent="0.25">
      <c r="A35" s="609"/>
      <c r="B35" s="267"/>
      <c r="C35" s="619"/>
      <c r="D35" s="502"/>
      <c r="E35" s="149" t="s">
        <v>138</v>
      </c>
      <c r="F35" s="147" t="s">
        <v>387</v>
      </c>
      <c r="G35" s="150" t="s">
        <v>140</v>
      </c>
      <c r="H35" s="91"/>
      <c r="I35" s="91"/>
      <c r="J35" s="92" t="e">
        <f>IF(I35/H35*100&gt;100,100,I35/H35*100)</f>
        <v>#DIV/0!</v>
      </c>
      <c r="K35" s="321"/>
      <c r="L35" s="320"/>
      <c r="M35" s="651"/>
      <c r="N35" s="625"/>
    </row>
    <row r="36" spans="1:14" s="302" customFormat="1" ht="32.25" hidden="1" customHeight="1" thickBot="1" x14ac:dyDescent="0.3">
      <c r="A36" s="609"/>
      <c r="B36" s="268"/>
      <c r="C36" s="620"/>
      <c r="D36" s="503"/>
      <c r="E36" s="151" t="s">
        <v>144</v>
      </c>
      <c r="F36" s="142" t="s">
        <v>388</v>
      </c>
      <c r="G36" s="152" t="s">
        <v>266</v>
      </c>
      <c r="H36" s="153"/>
      <c r="I36" s="154"/>
      <c r="J36" s="97" t="e">
        <f>IF(I36/H36*100&gt;100,100,I36/H36*100)</f>
        <v>#DIV/0!</v>
      </c>
      <c r="K36" s="97" t="e">
        <f>J36</f>
        <v>#DIV/0!</v>
      </c>
      <c r="L36" s="322"/>
      <c r="M36" s="651"/>
      <c r="N36" s="625"/>
    </row>
    <row r="37" spans="1:14" s="302" customFormat="1" ht="63.75" hidden="1" customHeight="1" thickBot="1" x14ac:dyDescent="0.3">
      <c r="A37" s="609"/>
      <c r="B37" s="266" t="s">
        <v>147</v>
      </c>
      <c r="C37" s="618" t="s">
        <v>411</v>
      </c>
      <c r="D37" s="501" t="s">
        <v>137</v>
      </c>
      <c r="E37" s="146" t="s">
        <v>138</v>
      </c>
      <c r="F37" s="147" t="s">
        <v>385</v>
      </c>
      <c r="G37" s="148" t="s">
        <v>140</v>
      </c>
      <c r="H37" s="87"/>
      <c r="I37" s="88"/>
      <c r="J37" s="88" t="e">
        <f>IF(H37/I37*100&gt;100,100,H37/I37*100)</f>
        <v>#DIV/0!</v>
      </c>
      <c r="K37" s="262" t="e">
        <f>(J37+J38+J39)/3</f>
        <v>#DIV/0!</v>
      </c>
      <c r="L37" s="256" t="e">
        <f>(K37+K40)/2</f>
        <v>#DIV/0!</v>
      </c>
      <c r="M37" s="651"/>
      <c r="N37" s="625"/>
    </row>
    <row r="38" spans="1:14" s="302" customFormat="1" ht="63.75" hidden="1" customHeight="1" thickBot="1" x14ac:dyDescent="0.3">
      <c r="A38" s="609"/>
      <c r="B38" s="267"/>
      <c r="C38" s="619"/>
      <c r="D38" s="502"/>
      <c r="E38" s="149" t="s">
        <v>138</v>
      </c>
      <c r="F38" s="147" t="s">
        <v>386</v>
      </c>
      <c r="G38" s="150" t="s">
        <v>140</v>
      </c>
      <c r="H38" s="91"/>
      <c r="I38" s="92"/>
      <c r="J38" s="92" t="e">
        <f>IF(I38/H38*100&gt;100,100,I38/H38*100)</f>
        <v>#DIV/0!</v>
      </c>
      <c r="K38" s="319"/>
      <c r="L38" s="320"/>
      <c r="M38" s="651"/>
      <c r="N38" s="625"/>
    </row>
    <row r="39" spans="1:14" s="302" customFormat="1" ht="111" hidden="1" customHeight="1" x14ac:dyDescent="0.25">
      <c r="A39" s="609"/>
      <c r="B39" s="267"/>
      <c r="C39" s="619"/>
      <c r="D39" s="502"/>
      <c r="E39" s="149" t="s">
        <v>138</v>
      </c>
      <c r="F39" s="147" t="s">
        <v>387</v>
      </c>
      <c r="G39" s="150" t="s">
        <v>140</v>
      </c>
      <c r="H39" s="91"/>
      <c r="I39" s="91"/>
      <c r="J39" s="92" t="e">
        <f>IF(I39/H39*100&gt;100,100,I39/H39*100)</f>
        <v>#DIV/0!</v>
      </c>
      <c r="K39" s="321"/>
      <c r="L39" s="320"/>
      <c r="M39" s="651"/>
      <c r="N39" s="625"/>
    </row>
    <row r="40" spans="1:14" s="302" customFormat="1" ht="32.25" hidden="1" customHeight="1" thickBot="1" x14ac:dyDescent="0.3">
      <c r="A40" s="609"/>
      <c r="B40" s="268"/>
      <c r="C40" s="620"/>
      <c r="D40" s="586"/>
      <c r="E40" s="151" t="s">
        <v>144</v>
      </c>
      <c r="F40" s="142" t="s">
        <v>388</v>
      </c>
      <c r="G40" s="152" t="s">
        <v>266</v>
      </c>
      <c r="H40" s="372"/>
      <c r="I40" s="372"/>
      <c r="J40" s="97" t="e">
        <f>IF(I40/H40*100&gt;100,100,I40/H40*100)</f>
        <v>#DIV/0!</v>
      </c>
      <c r="K40" s="97" t="e">
        <f>J40</f>
        <v>#DIV/0!</v>
      </c>
      <c r="L40" s="373"/>
      <c r="M40" s="651"/>
      <c r="N40" s="625"/>
    </row>
    <row r="41" spans="1:14" s="302" customFormat="1" ht="63.75" hidden="1" customHeight="1" thickBot="1" x14ac:dyDescent="0.3">
      <c r="A41" s="609"/>
      <c r="B41" s="266" t="s">
        <v>151</v>
      </c>
      <c r="C41" s="618" t="s">
        <v>152</v>
      </c>
      <c r="D41" s="507" t="s">
        <v>137</v>
      </c>
      <c r="E41" s="146" t="s">
        <v>138</v>
      </c>
      <c r="F41" s="147" t="s">
        <v>385</v>
      </c>
      <c r="G41" s="148" t="s">
        <v>140</v>
      </c>
      <c r="H41" s="356"/>
      <c r="I41" s="88"/>
      <c r="J41" s="88" t="e">
        <f>IF(H41/I41*100&gt;100,100,H41/I41*100)</f>
        <v>#DIV/0!</v>
      </c>
      <c r="K41" s="370" t="e">
        <f>(J41+J42+J43)/3</f>
        <v>#DIV/0!</v>
      </c>
      <c r="L41" s="256" t="e">
        <f>(K41+K44)/2</f>
        <v>#DIV/0!</v>
      </c>
      <c r="M41" s="651"/>
      <c r="N41" s="625"/>
    </row>
    <row r="42" spans="1:14" s="302" customFormat="1" ht="63.75" hidden="1" customHeight="1" thickBot="1" x14ac:dyDescent="0.3">
      <c r="A42" s="609"/>
      <c r="B42" s="267"/>
      <c r="C42" s="619"/>
      <c r="D42" s="585"/>
      <c r="E42" s="149" t="s">
        <v>138</v>
      </c>
      <c r="F42" s="147" t="s">
        <v>386</v>
      </c>
      <c r="G42" s="150" t="s">
        <v>140</v>
      </c>
      <c r="H42" s="357"/>
      <c r="I42" s="92"/>
      <c r="J42" s="92" t="e">
        <f>IF(I42/H42*100&gt;100,100,I42/H42*100)</f>
        <v>#DIV/0!</v>
      </c>
      <c r="K42" s="374"/>
      <c r="L42" s="375"/>
      <c r="M42" s="651"/>
      <c r="N42" s="625"/>
    </row>
    <row r="43" spans="1:14" s="302" customFormat="1" ht="111" hidden="1" customHeight="1" x14ac:dyDescent="0.25">
      <c r="A43" s="609"/>
      <c r="B43" s="267"/>
      <c r="C43" s="619"/>
      <c r="D43" s="585"/>
      <c r="E43" s="149" t="s">
        <v>138</v>
      </c>
      <c r="F43" s="147" t="s">
        <v>387</v>
      </c>
      <c r="G43" s="150" t="s">
        <v>140</v>
      </c>
      <c r="H43" s="357"/>
      <c r="I43" s="357"/>
      <c r="J43" s="92" t="e">
        <f>IF(I43/H43*100&gt;100,100,I43/H43*100)</f>
        <v>#DIV/0!</v>
      </c>
      <c r="K43" s="376"/>
      <c r="L43" s="375"/>
      <c r="M43" s="651"/>
      <c r="N43" s="625"/>
    </row>
    <row r="44" spans="1:14" s="302" customFormat="1" ht="32.25" hidden="1" customHeight="1" thickBot="1" x14ac:dyDescent="0.3">
      <c r="A44" s="609"/>
      <c r="B44" s="268"/>
      <c r="C44" s="620"/>
      <c r="D44" s="586"/>
      <c r="E44" s="151" t="s">
        <v>144</v>
      </c>
      <c r="F44" s="142" t="s">
        <v>388</v>
      </c>
      <c r="G44" s="152" t="s">
        <v>266</v>
      </c>
      <c r="H44" s="372"/>
      <c r="I44" s="372"/>
      <c r="J44" s="97" t="e">
        <f>IF(I44/H44*100&gt;100,100,I44/H44*100)</f>
        <v>#DIV/0!</v>
      </c>
      <c r="K44" s="97" t="e">
        <f>J44</f>
        <v>#DIV/0!</v>
      </c>
      <c r="L44" s="373"/>
      <c r="M44" s="651"/>
      <c r="N44" s="625"/>
    </row>
    <row r="45" spans="1:14" s="302" customFormat="1" ht="63.75" hidden="1" customHeight="1" thickBot="1" x14ac:dyDescent="0.3">
      <c r="A45" s="609"/>
      <c r="B45" s="266" t="s">
        <v>135</v>
      </c>
      <c r="C45" s="618" t="s">
        <v>136</v>
      </c>
      <c r="D45" s="507" t="s">
        <v>137</v>
      </c>
      <c r="E45" s="146" t="s">
        <v>138</v>
      </c>
      <c r="F45" s="147" t="s">
        <v>385</v>
      </c>
      <c r="G45" s="148" t="s">
        <v>140</v>
      </c>
      <c r="H45" s="356"/>
      <c r="I45" s="88"/>
      <c r="J45" s="88" t="e">
        <f>IF(H45/I45*100&gt;100,100,H45/I45*100)</f>
        <v>#DIV/0!</v>
      </c>
      <c r="K45" s="370" t="e">
        <f>(J45+J46+J47)/3</f>
        <v>#DIV/0!</v>
      </c>
      <c r="L45" s="256" t="e">
        <f>(K45+K48)/2</f>
        <v>#DIV/0!</v>
      </c>
      <c r="M45" s="651"/>
      <c r="N45" s="625"/>
    </row>
    <row r="46" spans="1:14" s="302" customFormat="1" ht="63.75" hidden="1" customHeight="1" thickBot="1" x14ac:dyDescent="0.3">
      <c r="A46" s="609"/>
      <c r="B46" s="267"/>
      <c r="C46" s="619"/>
      <c r="D46" s="585"/>
      <c r="E46" s="149" t="s">
        <v>138</v>
      </c>
      <c r="F46" s="147" t="s">
        <v>386</v>
      </c>
      <c r="G46" s="150" t="s">
        <v>140</v>
      </c>
      <c r="H46" s="357"/>
      <c r="I46" s="92"/>
      <c r="J46" s="92" t="e">
        <f>IF(I46/H46*100&gt;100,100,I46/H46*100)</f>
        <v>#DIV/0!</v>
      </c>
      <c r="K46" s="374"/>
      <c r="L46" s="375"/>
      <c r="M46" s="651"/>
      <c r="N46" s="625"/>
    </row>
    <row r="47" spans="1:14" s="302" customFormat="1" ht="111" hidden="1" customHeight="1" x14ac:dyDescent="0.25">
      <c r="A47" s="609"/>
      <c r="B47" s="267"/>
      <c r="C47" s="619"/>
      <c r="D47" s="585"/>
      <c r="E47" s="149" t="s">
        <v>138</v>
      </c>
      <c r="F47" s="147" t="s">
        <v>387</v>
      </c>
      <c r="G47" s="150" t="s">
        <v>140</v>
      </c>
      <c r="H47" s="357"/>
      <c r="I47" s="357"/>
      <c r="J47" s="92" t="e">
        <f>IF(I47/H47*100&gt;100,100,I47/H47*100)</f>
        <v>#DIV/0!</v>
      </c>
      <c r="K47" s="376"/>
      <c r="L47" s="375"/>
      <c r="M47" s="651"/>
      <c r="N47" s="625"/>
    </row>
    <row r="48" spans="1:14" s="302" customFormat="1" ht="32.25" hidden="1" customHeight="1" thickBot="1" x14ac:dyDescent="0.3">
      <c r="A48" s="609"/>
      <c r="B48" s="268"/>
      <c r="C48" s="620"/>
      <c r="D48" s="503"/>
      <c r="E48" s="151" t="s">
        <v>144</v>
      </c>
      <c r="F48" s="142" t="s">
        <v>388</v>
      </c>
      <c r="G48" s="152" t="s">
        <v>266</v>
      </c>
      <c r="H48" s="153"/>
      <c r="I48" s="154"/>
      <c r="J48" s="97" t="e">
        <f>IF(I48/H48*100&gt;100,100,I48/H48*100)</f>
        <v>#DIV/0!</v>
      </c>
      <c r="K48" s="97" t="e">
        <f>J48</f>
        <v>#DIV/0!</v>
      </c>
      <c r="L48" s="322"/>
      <c r="M48" s="651"/>
      <c r="N48" s="625"/>
    </row>
    <row r="49" spans="1:14" s="302" customFormat="1" ht="63.75" hidden="1" customHeight="1" thickBot="1" x14ac:dyDescent="0.3">
      <c r="A49" s="609"/>
      <c r="B49" s="266" t="s">
        <v>412</v>
      </c>
      <c r="C49" s="618" t="s">
        <v>413</v>
      </c>
      <c r="D49" s="501" t="s">
        <v>137</v>
      </c>
      <c r="E49" s="146" t="s">
        <v>138</v>
      </c>
      <c r="F49" s="147" t="s">
        <v>385</v>
      </c>
      <c r="G49" s="148" t="s">
        <v>140</v>
      </c>
      <c r="H49" s="87"/>
      <c r="I49" s="88"/>
      <c r="J49" s="88" t="e">
        <f>IF(H49/I49*100&gt;100,100,H49/I49*100)</f>
        <v>#DIV/0!</v>
      </c>
      <c r="K49" s="262" t="e">
        <f>(J49+J50+J51)/3</f>
        <v>#DIV/0!</v>
      </c>
      <c r="L49" s="256" t="e">
        <f>(K49+K52)/2</f>
        <v>#DIV/0!</v>
      </c>
      <c r="M49" s="651"/>
      <c r="N49" s="625"/>
    </row>
    <row r="50" spans="1:14" s="302" customFormat="1" ht="63.75" hidden="1" customHeight="1" thickBot="1" x14ac:dyDescent="0.3">
      <c r="A50" s="609"/>
      <c r="B50" s="267"/>
      <c r="C50" s="619"/>
      <c r="D50" s="502"/>
      <c r="E50" s="149" t="s">
        <v>138</v>
      </c>
      <c r="F50" s="147" t="s">
        <v>386</v>
      </c>
      <c r="G50" s="150" t="s">
        <v>140</v>
      </c>
      <c r="H50" s="91"/>
      <c r="I50" s="92"/>
      <c r="J50" s="92" t="e">
        <f t="shared" ref="J50:J56" si="0">IF(I50/H50*100&gt;100,100,I50/H50*100)</f>
        <v>#DIV/0!</v>
      </c>
      <c r="K50" s="319"/>
      <c r="L50" s="320"/>
      <c r="M50" s="651"/>
      <c r="N50" s="625"/>
    </row>
    <row r="51" spans="1:14" s="302" customFormat="1" ht="111" hidden="1" customHeight="1" x14ac:dyDescent="0.25">
      <c r="A51" s="609"/>
      <c r="B51" s="267"/>
      <c r="C51" s="619"/>
      <c r="D51" s="502"/>
      <c r="E51" s="149" t="s">
        <v>138</v>
      </c>
      <c r="F51" s="147" t="s">
        <v>387</v>
      </c>
      <c r="G51" s="150" t="s">
        <v>140</v>
      </c>
      <c r="H51" s="91"/>
      <c r="I51" s="91"/>
      <c r="J51" s="92" t="e">
        <f t="shared" si="0"/>
        <v>#DIV/0!</v>
      </c>
      <c r="K51" s="321"/>
      <c r="L51" s="320"/>
      <c r="M51" s="651"/>
      <c r="N51" s="625"/>
    </row>
    <row r="52" spans="1:14" s="302" customFormat="1" ht="32.25" hidden="1" customHeight="1" thickBot="1" x14ac:dyDescent="0.3">
      <c r="A52" s="609"/>
      <c r="B52" s="268"/>
      <c r="C52" s="620"/>
      <c r="D52" s="586"/>
      <c r="E52" s="151" t="s">
        <v>144</v>
      </c>
      <c r="F52" s="142" t="s">
        <v>388</v>
      </c>
      <c r="G52" s="152" t="s">
        <v>266</v>
      </c>
      <c r="H52" s="372"/>
      <c r="I52" s="372"/>
      <c r="J52" s="97" t="e">
        <f t="shared" si="0"/>
        <v>#DIV/0!</v>
      </c>
      <c r="K52" s="97" t="e">
        <f>J52</f>
        <v>#DIV/0!</v>
      </c>
      <c r="L52" s="373"/>
      <c r="M52" s="651"/>
      <c r="N52" s="625"/>
    </row>
    <row r="53" spans="1:14" s="297" customFormat="1" ht="63.75" customHeight="1" thickBot="1" x14ac:dyDescent="0.3">
      <c r="A53" s="608"/>
      <c r="B53" s="266" t="s">
        <v>149</v>
      </c>
      <c r="C53" s="621" t="s">
        <v>150</v>
      </c>
      <c r="D53" s="529" t="s">
        <v>137</v>
      </c>
      <c r="E53" s="133" t="s">
        <v>138</v>
      </c>
      <c r="F53" s="133" t="s">
        <v>385</v>
      </c>
      <c r="G53" s="134" t="s">
        <v>140</v>
      </c>
      <c r="H53" s="369">
        <v>100</v>
      </c>
      <c r="I53" s="287">
        <v>100</v>
      </c>
      <c r="J53" s="289">
        <f t="shared" si="0"/>
        <v>100</v>
      </c>
      <c r="K53" s="612">
        <f>(J53+J54+J55)/3</f>
        <v>99.585062240663888</v>
      </c>
      <c r="L53" s="615">
        <f>(K53+K56)/2</f>
        <v>98.012595845251042</v>
      </c>
      <c r="M53" s="651"/>
      <c r="N53" s="625"/>
    </row>
    <row r="54" spans="1:14" s="297" customFormat="1" ht="63.75" thickBot="1" x14ac:dyDescent="0.3">
      <c r="A54" s="608"/>
      <c r="B54" s="267"/>
      <c r="C54" s="622"/>
      <c r="D54" s="530"/>
      <c r="E54" s="138" t="s">
        <v>138</v>
      </c>
      <c r="F54" s="133" t="s">
        <v>386</v>
      </c>
      <c r="G54" s="139" t="s">
        <v>140</v>
      </c>
      <c r="H54" s="371">
        <v>96.4</v>
      </c>
      <c r="I54" s="289">
        <v>95.2</v>
      </c>
      <c r="J54" s="289">
        <f t="shared" si="0"/>
        <v>98.755186721991691</v>
      </c>
      <c r="K54" s="613"/>
      <c r="L54" s="616"/>
      <c r="M54" s="651"/>
      <c r="N54" s="625"/>
    </row>
    <row r="55" spans="1:14" s="297" customFormat="1" ht="94.5" x14ac:dyDescent="0.25">
      <c r="A55" s="608"/>
      <c r="B55" s="267"/>
      <c r="C55" s="622"/>
      <c r="D55" s="530"/>
      <c r="E55" s="138" t="s">
        <v>138</v>
      </c>
      <c r="F55" s="133" t="s">
        <v>387</v>
      </c>
      <c r="G55" s="139" t="s">
        <v>140</v>
      </c>
      <c r="H55" s="371">
        <v>100</v>
      </c>
      <c r="I55" s="371">
        <v>100</v>
      </c>
      <c r="J55" s="289">
        <f t="shared" si="0"/>
        <v>100</v>
      </c>
      <c r="K55" s="614"/>
      <c r="L55" s="616"/>
      <c r="M55" s="651"/>
      <c r="N55" s="625"/>
    </row>
    <row r="56" spans="1:14" s="297" customFormat="1" ht="32.25" customHeight="1" thickBot="1" x14ac:dyDescent="0.3">
      <c r="A56" s="608"/>
      <c r="B56" s="268"/>
      <c r="C56" s="623"/>
      <c r="D56" s="531"/>
      <c r="E56" s="141" t="s">
        <v>144</v>
      </c>
      <c r="F56" s="142" t="s">
        <v>388</v>
      </c>
      <c r="G56" s="143" t="s">
        <v>266</v>
      </c>
      <c r="H56" s="377">
        <v>309</v>
      </c>
      <c r="I56" s="377">
        <v>298</v>
      </c>
      <c r="J56" s="289">
        <f t="shared" si="0"/>
        <v>96.440129449838182</v>
      </c>
      <c r="K56" s="290">
        <f>J56</f>
        <v>96.440129449838182</v>
      </c>
      <c r="L56" s="617"/>
      <c r="M56" s="651"/>
      <c r="N56" s="625"/>
    </row>
    <row r="57" spans="1:14" s="302" customFormat="1" ht="63.75" hidden="1" customHeight="1" thickBot="1" x14ac:dyDescent="0.3">
      <c r="A57" s="609"/>
      <c r="B57" s="266" t="s">
        <v>157</v>
      </c>
      <c r="C57" s="618" t="s">
        <v>158</v>
      </c>
      <c r="D57" s="507" t="s">
        <v>137</v>
      </c>
      <c r="E57" s="146" t="s">
        <v>138</v>
      </c>
      <c r="F57" s="147" t="s">
        <v>385</v>
      </c>
      <c r="G57" s="148" t="s">
        <v>140</v>
      </c>
      <c r="H57" s="356"/>
      <c r="I57" s="88"/>
      <c r="J57" s="88" t="e">
        <f>IF(H57/I57*100&gt;100,100,H57/I57*100)</f>
        <v>#DIV/0!</v>
      </c>
      <c r="K57" s="370" t="e">
        <f>(J57+J58+J59)/3</f>
        <v>#DIV/0!</v>
      </c>
      <c r="L57" s="256" t="e">
        <f>(K57+K60)/2</f>
        <v>#DIV/0!</v>
      </c>
      <c r="M57" s="651"/>
      <c r="N57" s="625"/>
    </row>
    <row r="58" spans="1:14" s="302" customFormat="1" ht="63.75" hidden="1" customHeight="1" thickBot="1" x14ac:dyDescent="0.3">
      <c r="A58" s="609"/>
      <c r="B58" s="267"/>
      <c r="C58" s="619"/>
      <c r="D58" s="585"/>
      <c r="E58" s="149" t="s">
        <v>138</v>
      </c>
      <c r="F58" s="147" t="s">
        <v>386</v>
      </c>
      <c r="G58" s="150" t="s">
        <v>140</v>
      </c>
      <c r="H58" s="357"/>
      <c r="I58" s="92"/>
      <c r="J58" s="92" t="e">
        <f>IF(I58/H58*100&gt;100,100,I58/H58*100)</f>
        <v>#DIV/0!</v>
      </c>
      <c r="K58" s="374"/>
      <c r="L58" s="375"/>
      <c r="M58" s="651"/>
      <c r="N58" s="625"/>
    </row>
    <row r="59" spans="1:14" s="302" customFormat="1" ht="111" hidden="1" customHeight="1" x14ac:dyDescent="0.25">
      <c r="A59" s="609"/>
      <c r="B59" s="267"/>
      <c r="C59" s="619"/>
      <c r="D59" s="585"/>
      <c r="E59" s="149" t="s">
        <v>138</v>
      </c>
      <c r="F59" s="147" t="s">
        <v>387</v>
      </c>
      <c r="G59" s="150" t="s">
        <v>140</v>
      </c>
      <c r="H59" s="357"/>
      <c r="I59" s="357"/>
      <c r="J59" s="92" t="e">
        <f>IF(I59/H59*100&gt;100,100,I59/H59*100)</f>
        <v>#DIV/0!</v>
      </c>
      <c r="K59" s="376"/>
      <c r="L59" s="375"/>
      <c r="M59" s="651"/>
      <c r="N59" s="625"/>
    </row>
    <row r="60" spans="1:14" s="302" customFormat="1" ht="32.25" hidden="1" customHeight="1" thickBot="1" x14ac:dyDescent="0.3">
      <c r="A60" s="609"/>
      <c r="B60" s="268"/>
      <c r="C60" s="620"/>
      <c r="D60" s="503"/>
      <c r="E60" s="151" t="s">
        <v>144</v>
      </c>
      <c r="F60" s="142" t="s">
        <v>388</v>
      </c>
      <c r="G60" s="152" t="s">
        <v>266</v>
      </c>
      <c r="H60" s="153"/>
      <c r="I60" s="154"/>
      <c r="J60" s="97" t="e">
        <f>IF(I60/H60*100&gt;100,100,I60/H60*100)</f>
        <v>#DIV/0!</v>
      </c>
      <c r="K60" s="97" t="e">
        <f>J60</f>
        <v>#DIV/0!</v>
      </c>
      <c r="L60" s="322"/>
      <c r="M60" s="651"/>
      <c r="N60" s="625"/>
    </row>
    <row r="61" spans="1:14" s="302" customFormat="1" ht="63.75" hidden="1" customHeight="1" thickBot="1" x14ac:dyDescent="0.3">
      <c r="A61" s="609"/>
      <c r="B61" s="266" t="s">
        <v>154</v>
      </c>
      <c r="C61" s="618" t="s">
        <v>414</v>
      </c>
      <c r="D61" s="501" t="s">
        <v>137</v>
      </c>
      <c r="E61" s="146" t="s">
        <v>138</v>
      </c>
      <c r="F61" s="147" t="s">
        <v>385</v>
      </c>
      <c r="G61" s="148" t="s">
        <v>140</v>
      </c>
      <c r="H61" s="87"/>
      <c r="I61" s="88"/>
      <c r="J61" s="88" t="e">
        <f>IF(H61/I61*100&gt;100,100,H61/I61*100)</f>
        <v>#DIV/0!</v>
      </c>
      <c r="K61" s="262" t="e">
        <f>(J61+J62+J63)/3</f>
        <v>#DIV/0!</v>
      </c>
      <c r="L61" s="256" t="e">
        <f>(K61+K64)/2</f>
        <v>#DIV/0!</v>
      </c>
      <c r="M61" s="651"/>
      <c r="N61" s="625"/>
    </row>
    <row r="62" spans="1:14" s="302" customFormat="1" ht="63.75" hidden="1" customHeight="1" thickBot="1" x14ac:dyDescent="0.3">
      <c r="A62" s="609"/>
      <c r="B62" s="267"/>
      <c r="C62" s="619"/>
      <c r="D62" s="502"/>
      <c r="E62" s="149" t="s">
        <v>138</v>
      </c>
      <c r="F62" s="147" t="s">
        <v>386</v>
      </c>
      <c r="G62" s="150" t="s">
        <v>140</v>
      </c>
      <c r="H62" s="91"/>
      <c r="I62" s="92"/>
      <c r="J62" s="92" t="e">
        <f>IF(I62/H62*100&gt;100,100,I62/H62*100)</f>
        <v>#DIV/0!</v>
      </c>
      <c r="K62" s="319"/>
      <c r="L62" s="320"/>
      <c r="M62" s="651"/>
      <c r="N62" s="625"/>
    </row>
    <row r="63" spans="1:14" s="302" customFormat="1" ht="111" hidden="1" customHeight="1" x14ac:dyDescent="0.25">
      <c r="A63" s="609"/>
      <c r="B63" s="267"/>
      <c r="C63" s="619"/>
      <c r="D63" s="502"/>
      <c r="E63" s="149" t="s">
        <v>138</v>
      </c>
      <c r="F63" s="147" t="s">
        <v>387</v>
      </c>
      <c r="G63" s="150" t="s">
        <v>140</v>
      </c>
      <c r="H63" s="91"/>
      <c r="I63" s="91"/>
      <c r="J63" s="92" t="e">
        <f>IF(I63/H63*100&gt;100,100,I63/H63*100)</f>
        <v>#DIV/0!</v>
      </c>
      <c r="K63" s="321"/>
      <c r="L63" s="320"/>
      <c r="M63" s="651"/>
      <c r="N63" s="625"/>
    </row>
    <row r="64" spans="1:14" s="302" customFormat="1" ht="32.25" hidden="1" customHeight="1" thickBot="1" x14ac:dyDescent="0.3">
      <c r="A64" s="609"/>
      <c r="B64" s="268"/>
      <c r="C64" s="620"/>
      <c r="D64" s="503"/>
      <c r="E64" s="151" t="s">
        <v>144</v>
      </c>
      <c r="F64" s="142" t="s">
        <v>388</v>
      </c>
      <c r="G64" s="152" t="s">
        <v>266</v>
      </c>
      <c r="H64" s="153"/>
      <c r="I64" s="154"/>
      <c r="J64" s="97" t="e">
        <f>IF(I64/H64*100&gt;100,100,I64/H64*100)</f>
        <v>#DIV/0!</v>
      </c>
      <c r="K64" s="97" t="e">
        <f>J64</f>
        <v>#DIV/0!</v>
      </c>
      <c r="L64" s="322"/>
      <c r="M64" s="651"/>
      <c r="N64" s="625"/>
    </row>
    <row r="65" spans="1:14" s="302" customFormat="1" ht="63.75" hidden="1" customHeight="1" thickBot="1" x14ac:dyDescent="0.3">
      <c r="A65" s="609"/>
      <c r="B65" s="266" t="s">
        <v>183</v>
      </c>
      <c r="C65" s="618" t="s">
        <v>303</v>
      </c>
      <c r="D65" s="501" t="s">
        <v>137</v>
      </c>
      <c r="E65" s="155" t="s">
        <v>138</v>
      </c>
      <c r="F65" s="147" t="s">
        <v>385</v>
      </c>
      <c r="G65" s="156" t="s">
        <v>140</v>
      </c>
      <c r="H65" s="101"/>
      <c r="I65" s="88"/>
      <c r="J65" s="88" t="e">
        <f>IF(H65/I65*100&gt;100,100,H65/I65*100)</f>
        <v>#DIV/0!</v>
      </c>
      <c r="K65" s="262" t="e">
        <f>(J65+J66+J67)/3</f>
        <v>#DIV/0!</v>
      </c>
      <c r="L65" s="256" t="e">
        <f>(K65+K68)/2</f>
        <v>#DIV/0!</v>
      </c>
      <c r="M65" s="651"/>
      <c r="N65" s="625"/>
    </row>
    <row r="66" spans="1:14" s="302" customFormat="1" ht="63.75" hidden="1" customHeight="1" thickBot="1" x14ac:dyDescent="0.3">
      <c r="A66" s="609"/>
      <c r="B66" s="267"/>
      <c r="C66" s="619"/>
      <c r="D66" s="502"/>
      <c r="E66" s="159" t="s">
        <v>138</v>
      </c>
      <c r="F66" s="147" t="s">
        <v>386</v>
      </c>
      <c r="G66" s="160" t="s">
        <v>140</v>
      </c>
      <c r="H66" s="102"/>
      <c r="I66" s="92"/>
      <c r="J66" s="92" t="e">
        <f>IF(I66/H66*100&gt;100,100,I66/H66*100)</f>
        <v>#DIV/0!</v>
      </c>
      <c r="K66" s="323"/>
      <c r="L66" s="324"/>
      <c r="M66" s="651"/>
      <c r="N66" s="625"/>
    </row>
    <row r="67" spans="1:14" s="302" customFormat="1" ht="111" hidden="1" customHeight="1" x14ac:dyDescent="0.25">
      <c r="A67" s="609"/>
      <c r="B67" s="267"/>
      <c r="C67" s="619"/>
      <c r="D67" s="502"/>
      <c r="E67" s="159" t="s">
        <v>138</v>
      </c>
      <c r="F67" s="147" t="s">
        <v>387</v>
      </c>
      <c r="G67" s="160" t="s">
        <v>140</v>
      </c>
      <c r="H67" s="102"/>
      <c r="I67" s="102"/>
      <c r="J67" s="92" t="e">
        <f>IF(I67/H67*100&gt;100,100,I67/H67*100)</f>
        <v>#DIV/0!</v>
      </c>
      <c r="K67" s="325"/>
      <c r="L67" s="324"/>
      <c r="M67" s="651"/>
      <c r="N67" s="625"/>
    </row>
    <row r="68" spans="1:14" s="302" customFormat="1" ht="32.25" hidden="1" customHeight="1" thickBot="1" x14ac:dyDescent="0.3">
      <c r="A68" s="609"/>
      <c r="B68" s="268"/>
      <c r="C68" s="620"/>
      <c r="D68" s="503"/>
      <c r="E68" s="163" t="s">
        <v>144</v>
      </c>
      <c r="F68" s="142" t="s">
        <v>388</v>
      </c>
      <c r="G68" s="164" t="s">
        <v>266</v>
      </c>
      <c r="H68" s="167"/>
      <c r="I68" s="165"/>
      <c r="J68" s="97" t="e">
        <f>IF(I68/H68*100&gt;100,100,I68/H68*100)</f>
        <v>#DIV/0!</v>
      </c>
      <c r="K68" s="97" t="e">
        <f>J68</f>
        <v>#DIV/0!</v>
      </c>
      <c r="L68" s="326"/>
      <c r="M68" s="651"/>
      <c r="N68" s="625"/>
    </row>
    <row r="69" spans="1:14" s="302" customFormat="1" ht="63.75" hidden="1" customHeight="1" thickBot="1" x14ac:dyDescent="0.3">
      <c r="A69" s="609"/>
      <c r="B69" s="266" t="s">
        <v>167</v>
      </c>
      <c r="C69" s="618" t="s">
        <v>415</v>
      </c>
      <c r="D69" s="501" t="s">
        <v>137</v>
      </c>
      <c r="E69" s="155" t="s">
        <v>138</v>
      </c>
      <c r="F69" s="147" t="s">
        <v>385</v>
      </c>
      <c r="G69" s="156" t="s">
        <v>140</v>
      </c>
      <c r="H69" s="101"/>
      <c r="I69" s="88"/>
      <c r="J69" s="88" t="e">
        <f>IF(H69/I69*100&gt;100,100,H69/I69*100)</f>
        <v>#DIV/0!</v>
      </c>
      <c r="K69" s="262" t="e">
        <f>(J69+J70+J71)/3</f>
        <v>#DIV/0!</v>
      </c>
      <c r="L69" s="256" t="e">
        <f>(K69+K72)/2</f>
        <v>#DIV/0!</v>
      </c>
      <c r="M69" s="651"/>
      <c r="N69" s="625"/>
    </row>
    <row r="70" spans="1:14" s="302" customFormat="1" ht="63.75" hidden="1" customHeight="1" thickBot="1" x14ac:dyDescent="0.3">
      <c r="A70" s="609"/>
      <c r="B70" s="267"/>
      <c r="C70" s="619"/>
      <c r="D70" s="502"/>
      <c r="E70" s="159" t="s">
        <v>138</v>
      </c>
      <c r="F70" s="147" t="s">
        <v>386</v>
      </c>
      <c r="G70" s="160" t="s">
        <v>140</v>
      </c>
      <c r="H70" s="102"/>
      <c r="I70" s="92"/>
      <c r="J70" s="92" t="e">
        <f>IF(I70/H70*100&gt;100,100,I70/H70*100)</f>
        <v>#DIV/0!</v>
      </c>
      <c r="K70" s="323"/>
      <c r="L70" s="324"/>
      <c r="M70" s="651"/>
      <c r="N70" s="625"/>
    </row>
    <row r="71" spans="1:14" s="302" customFormat="1" ht="111" hidden="1" customHeight="1" x14ac:dyDescent="0.25">
      <c r="A71" s="609"/>
      <c r="B71" s="267"/>
      <c r="C71" s="619"/>
      <c r="D71" s="502"/>
      <c r="E71" s="159" t="s">
        <v>138</v>
      </c>
      <c r="F71" s="147" t="s">
        <v>387</v>
      </c>
      <c r="G71" s="160" t="s">
        <v>140</v>
      </c>
      <c r="H71" s="102"/>
      <c r="I71" s="102"/>
      <c r="J71" s="92" t="e">
        <f>IF(I71/H71*100&gt;100,100,I71/H71*100)</f>
        <v>#DIV/0!</v>
      </c>
      <c r="K71" s="325"/>
      <c r="L71" s="324"/>
      <c r="M71" s="651"/>
      <c r="N71" s="625"/>
    </row>
    <row r="72" spans="1:14" s="302" customFormat="1" ht="32.25" hidden="1" customHeight="1" thickBot="1" x14ac:dyDescent="0.3">
      <c r="A72" s="609"/>
      <c r="B72" s="268"/>
      <c r="C72" s="620"/>
      <c r="D72" s="503"/>
      <c r="E72" s="163" t="s">
        <v>144</v>
      </c>
      <c r="F72" s="142" t="s">
        <v>388</v>
      </c>
      <c r="G72" s="164" t="s">
        <v>266</v>
      </c>
      <c r="H72" s="167"/>
      <c r="I72" s="165"/>
      <c r="J72" s="97" t="e">
        <f>IF(I72/H72*100&gt;100,100,I72/H72*100)</f>
        <v>#DIV/0!</v>
      </c>
      <c r="K72" s="97" t="e">
        <f>J72</f>
        <v>#DIV/0!</v>
      </c>
      <c r="L72" s="326"/>
      <c r="M72" s="651"/>
      <c r="N72" s="625"/>
    </row>
    <row r="73" spans="1:14" s="302" customFormat="1" ht="63.75" hidden="1" customHeight="1" thickBot="1" x14ac:dyDescent="0.3">
      <c r="A73" s="609"/>
      <c r="B73" s="270"/>
      <c r="C73" s="618" t="s">
        <v>416</v>
      </c>
      <c r="D73" s="501" t="s">
        <v>137</v>
      </c>
      <c r="E73" s="155" t="s">
        <v>138</v>
      </c>
      <c r="F73" s="147" t="s">
        <v>385</v>
      </c>
      <c r="G73" s="156" t="s">
        <v>140</v>
      </c>
      <c r="H73" s="101"/>
      <c r="I73" s="88"/>
      <c r="J73" s="88" t="e">
        <f>IF(H73/I73*100&gt;100,100,H73/I73*100)</f>
        <v>#DIV/0!</v>
      </c>
      <c r="K73" s="262" t="e">
        <f>(J73+J74+J75)/3</f>
        <v>#DIV/0!</v>
      </c>
      <c r="L73" s="256" t="e">
        <f>(K73+K76)/2</f>
        <v>#DIV/0!</v>
      </c>
      <c r="M73" s="651"/>
      <c r="N73" s="625"/>
    </row>
    <row r="74" spans="1:14" s="302" customFormat="1" ht="63.75" hidden="1" customHeight="1" thickBot="1" x14ac:dyDescent="0.3">
      <c r="A74" s="609"/>
      <c r="B74" s="271"/>
      <c r="C74" s="619"/>
      <c r="D74" s="502"/>
      <c r="E74" s="159" t="s">
        <v>138</v>
      </c>
      <c r="F74" s="147" t="s">
        <v>386</v>
      </c>
      <c r="G74" s="160" t="s">
        <v>140</v>
      </c>
      <c r="H74" s="102"/>
      <c r="I74" s="92"/>
      <c r="J74" s="92" t="e">
        <f>IF(I74/H74*100&gt;100,100,I74/H74*100)</f>
        <v>#DIV/0!</v>
      </c>
      <c r="K74" s="323"/>
      <c r="L74" s="324"/>
      <c r="M74" s="651"/>
      <c r="N74" s="625"/>
    </row>
    <row r="75" spans="1:14" s="302" customFormat="1" ht="111" hidden="1" customHeight="1" x14ac:dyDescent="0.25">
      <c r="A75" s="609"/>
      <c r="B75" s="271"/>
      <c r="C75" s="619"/>
      <c r="D75" s="502"/>
      <c r="E75" s="159" t="s">
        <v>138</v>
      </c>
      <c r="F75" s="147" t="s">
        <v>387</v>
      </c>
      <c r="G75" s="160" t="s">
        <v>140</v>
      </c>
      <c r="H75" s="102"/>
      <c r="I75" s="102"/>
      <c r="J75" s="92" t="e">
        <f>IF(I75/H75*100&gt;100,100,I75/H75*100)</f>
        <v>#DIV/0!</v>
      </c>
      <c r="K75" s="325"/>
      <c r="L75" s="324"/>
      <c r="M75" s="651"/>
      <c r="N75" s="625"/>
    </row>
    <row r="76" spans="1:14" s="302" customFormat="1" ht="32.25" hidden="1" customHeight="1" thickBot="1" x14ac:dyDescent="0.3">
      <c r="A76" s="609"/>
      <c r="B76" s="272"/>
      <c r="C76" s="620"/>
      <c r="D76" s="586"/>
      <c r="E76" s="163" t="s">
        <v>144</v>
      </c>
      <c r="F76" s="142" t="s">
        <v>388</v>
      </c>
      <c r="G76" s="164" t="s">
        <v>266</v>
      </c>
      <c r="H76" s="377"/>
      <c r="I76" s="377"/>
      <c r="J76" s="97" t="e">
        <f>IF(I76/H76*100&gt;100,100,I76/H76*100)</f>
        <v>#DIV/0!</v>
      </c>
      <c r="K76" s="97" t="e">
        <f>J76</f>
        <v>#DIV/0!</v>
      </c>
      <c r="L76" s="378"/>
      <c r="M76" s="651"/>
      <c r="N76" s="625"/>
    </row>
    <row r="77" spans="1:14" s="302" customFormat="1" ht="63.75" hidden="1" customHeight="1" thickBot="1" x14ac:dyDescent="0.3">
      <c r="A77" s="609"/>
      <c r="B77" s="274" t="s">
        <v>417</v>
      </c>
      <c r="C77" s="618" t="s">
        <v>268</v>
      </c>
      <c r="D77" s="507" t="s">
        <v>137</v>
      </c>
      <c r="E77" s="155" t="s">
        <v>138</v>
      </c>
      <c r="F77" s="147" t="s">
        <v>385</v>
      </c>
      <c r="G77" s="156" t="s">
        <v>140</v>
      </c>
      <c r="H77" s="360"/>
      <c r="I77" s="88"/>
      <c r="J77" s="88" t="e">
        <f>IF(H77/I77*100&gt;100,100,H77/I77*100)</f>
        <v>#DIV/0!</v>
      </c>
      <c r="K77" s="370" t="e">
        <f>(J77+J78+J79)/3</f>
        <v>#DIV/0!</v>
      </c>
      <c r="L77" s="256" t="e">
        <f>(K77+K80)/2</f>
        <v>#DIV/0!</v>
      </c>
      <c r="M77" s="651"/>
      <c r="N77" s="625"/>
    </row>
    <row r="78" spans="1:14" s="302" customFormat="1" ht="63.75" hidden="1" customHeight="1" thickBot="1" x14ac:dyDescent="0.3">
      <c r="A78" s="609"/>
      <c r="B78" s="275"/>
      <c r="C78" s="619"/>
      <c r="D78" s="585"/>
      <c r="E78" s="159" t="s">
        <v>138</v>
      </c>
      <c r="F78" s="147" t="s">
        <v>386</v>
      </c>
      <c r="G78" s="160" t="s">
        <v>140</v>
      </c>
      <c r="H78" s="361"/>
      <c r="I78" s="92"/>
      <c r="J78" s="92" t="e">
        <f t="shared" ref="J78:J84" si="1">IF(I78/H78*100&gt;100,100,I78/H78*100)</f>
        <v>#DIV/0!</v>
      </c>
      <c r="K78" s="379"/>
      <c r="L78" s="380"/>
      <c r="M78" s="651"/>
      <c r="N78" s="625"/>
    </row>
    <row r="79" spans="1:14" s="302" customFormat="1" ht="111" hidden="1" customHeight="1" x14ac:dyDescent="0.25">
      <c r="A79" s="609"/>
      <c r="B79" s="275"/>
      <c r="C79" s="619"/>
      <c r="D79" s="585"/>
      <c r="E79" s="159" t="s">
        <v>138</v>
      </c>
      <c r="F79" s="147" t="s">
        <v>387</v>
      </c>
      <c r="G79" s="160" t="s">
        <v>140</v>
      </c>
      <c r="H79" s="361"/>
      <c r="I79" s="361"/>
      <c r="J79" s="92" t="e">
        <f t="shared" si="1"/>
        <v>#DIV/0!</v>
      </c>
      <c r="K79" s="381"/>
      <c r="L79" s="380"/>
      <c r="M79" s="651"/>
      <c r="N79" s="625"/>
    </row>
    <row r="80" spans="1:14" s="302" customFormat="1" ht="32.25" hidden="1" customHeight="1" thickBot="1" x14ac:dyDescent="0.3">
      <c r="A80" s="609"/>
      <c r="B80" s="276"/>
      <c r="C80" s="620"/>
      <c r="D80" s="503"/>
      <c r="E80" s="163" t="s">
        <v>144</v>
      </c>
      <c r="F80" s="142" t="s">
        <v>388</v>
      </c>
      <c r="G80" s="164" t="s">
        <v>266</v>
      </c>
      <c r="H80" s="167"/>
      <c r="I80" s="165"/>
      <c r="J80" s="97" t="e">
        <f t="shared" si="1"/>
        <v>#DIV/0!</v>
      </c>
      <c r="K80" s="97" t="e">
        <f>J80</f>
        <v>#DIV/0!</v>
      </c>
      <c r="L80" s="326"/>
      <c r="M80" s="651"/>
      <c r="N80" s="625"/>
    </row>
    <row r="81" spans="1:14" s="297" customFormat="1" ht="63.75" hidden="1" customHeight="1" thickBot="1" x14ac:dyDescent="0.3">
      <c r="A81" s="608"/>
      <c r="B81" s="266" t="s">
        <v>418</v>
      </c>
      <c r="C81" s="618" t="s">
        <v>419</v>
      </c>
      <c r="D81" s="501" t="s">
        <v>137</v>
      </c>
      <c r="E81" s="133" t="s">
        <v>138</v>
      </c>
      <c r="F81" s="133" t="s">
        <v>385</v>
      </c>
      <c r="G81" s="134" t="s">
        <v>140</v>
      </c>
      <c r="H81" s="135"/>
      <c r="I81" s="136"/>
      <c r="J81" s="137" t="e">
        <f t="shared" si="1"/>
        <v>#DIV/0!</v>
      </c>
      <c r="K81" s="257" t="e">
        <f>(J81+J82+J83)/3</f>
        <v>#DIV/0!</v>
      </c>
      <c r="L81" s="258" t="e">
        <f>(K81+K84)/2</f>
        <v>#DIV/0!</v>
      </c>
      <c r="M81" s="651"/>
      <c r="N81" s="625"/>
    </row>
    <row r="82" spans="1:14" s="297" customFormat="1" ht="63.75" hidden="1" customHeight="1" thickBot="1" x14ac:dyDescent="0.3">
      <c r="A82" s="608"/>
      <c r="B82" s="267"/>
      <c r="C82" s="619"/>
      <c r="D82" s="502"/>
      <c r="E82" s="138" t="s">
        <v>138</v>
      </c>
      <c r="F82" s="133" t="s">
        <v>386</v>
      </c>
      <c r="G82" s="139" t="s">
        <v>140</v>
      </c>
      <c r="H82" s="140"/>
      <c r="I82" s="137"/>
      <c r="J82" s="137" t="e">
        <f t="shared" si="1"/>
        <v>#DIV/0!</v>
      </c>
      <c r="K82" s="327"/>
      <c r="L82" s="328"/>
      <c r="M82" s="651"/>
      <c r="N82" s="625"/>
    </row>
    <row r="83" spans="1:14" s="297" customFormat="1" ht="79.5" hidden="1" customHeight="1" x14ac:dyDescent="0.25">
      <c r="A83" s="608"/>
      <c r="B83" s="267"/>
      <c r="C83" s="619"/>
      <c r="D83" s="502"/>
      <c r="E83" s="138" t="s">
        <v>138</v>
      </c>
      <c r="F83" s="133" t="s">
        <v>390</v>
      </c>
      <c r="G83" s="139" t="s">
        <v>140</v>
      </c>
      <c r="H83" s="140"/>
      <c r="I83" s="140"/>
      <c r="J83" s="137" t="e">
        <f t="shared" si="1"/>
        <v>#DIV/0!</v>
      </c>
      <c r="K83" s="329"/>
      <c r="L83" s="328"/>
      <c r="M83" s="651"/>
      <c r="N83" s="625"/>
    </row>
    <row r="84" spans="1:14" s="297" customFormat="1" ht="32.25" hidden="1" customHeight="1" thickBot="1" x14ac:dyDescent="0.3">
      <c r="A84" s="608"/>
      <c r="B84" s="268"/>
      <c r="C84" s="620"/>
      <c r="D84" s="503"/>
      <c r="E84" s="141" t="s">
        <v>144</v>
      </c>
      <c r="F84" s="142" t="s">
        <v>388</v>
      </c>
      <c r="G84" s="143" t="s">
        <v>266</v>
      </c>
      <c r="H84" s="168"/>
      <c r="I84" s="169"/>
      <c r="J84" s="137" t="e">
        <f t="shared" si="1"/>
        <v>#DIV/0!</v>
      </c>
      <c r="K84" s="145" t="e">
        <f>J84</f>
        <v>#DIV/0!</v>
      </c>
      <c r="L84" s="318"/>
      <c r="M84" s="651"/>
      <c r="N84" s="625"/>
    </row>
    <row r="85" spans="1:14" s="302" customFormat="1" ht="63.75" hidden="1" customHeight="1" thickBot="1" x14ac:dyDescent="0.3">
      <c r="A85" s="609"/>
      <c r="B85" s="270"/>
      <c r="C85" s="618" t="s">
        <v>416</v>
      </c>
      <c r="D85" s="501" t="s">
        <v>137</v>
      </c>
      <c r="E85" s="155" t="s">
        <v>138</v>
      </c>
      <c r="F85" s="147" t="s">
        <v>385</v>
      </c>
      <c r="G85" s="156" t="s">
        <v>140</v>
      </c>
      <c r="H85" s="101"/>
      <c r="I85" s="88"/>
      <c r="J85" s="88" t="e">
        <f>IF(H85/I85*100&gt;100,100,H85/I85*100)</f>
        <v>#DIV/0!</v>
      </c>
      <c r="K85" s="262" t="e">
        <f>(J85+J86+J87)/3</f>
        <v>#DIV/0!</v>
      </c>
      <c r="L85" s="256" t="e">
        <f>(K85+K88)/2</f>
        <v>#DIV/0!</v>
      </c>
      <c r="M85" s="651"/>
      <c r="N85" s="625"/>
    </row>
    <row r="86" spans="1:14" s="302" customFormat="1" ht="63.75" hidden="1" customHeight="1" thickBot="1" x14ac:dyDescent="0.3">
      <c r="A86" s="609"/>
      <c r="B86" s="271"/>
      <c r="C86" s="619"/>
      <c r="D86" s="502"/>
      <c r="E86" s="159" t="s">
        <v>138</v>
      </c>
      <c r="F86" s="147" t="s">
        <v>386</v>
      </c>
      <c r="G86" s="160" t="s">
        <v>140</v>
      </c>
      <c r="H86" s="102"/>
      <c r="I86" s="92"/>
      <c r="J86" s="92" t="e">
        <f>IF(I86/H86*100&gt;100,100,I86/H86*100)</f>
        <v>#DIV/0!</v>
      </c>
      <c r="K86" s="323"/>
      <c r="L86" s="324"/>
      <c r="M86" s="651"/>
      <c r="N86" s="625"/>
    </row>
    <row r="87" spans="1:14" s="302" customFormat="1" ht="111" hidden="1" customHeight="1" x14ac:dyDescent="0.25">
      <c r="A87" s="609"/>
      <c r="B87" s="271"/>
      <c r="C87" s="619"/>
      <c r="D87" s="502"/>
      <c r="E87" s="159" t="s">
        <v>138</v>
      </c>
      <c r="F87" s="147" t="s">
        <v>387</v>
      </c>
      <c r="G87" s="160" t="s">
        <v>140</v>
      </c>
      <c r="H87" s="102"/>
      <c r="I87" s="102"/>
      <c r="J87" s="92" t="e">
        <f>IF(I87/H87*100&gt;100,100,I87/H87*100)</f>
        <v>#DIV/0!</v>
      </c>
      <c r="K87" s="325"/>
      <c r="L87" s="324"/>
      <c r="M87" s="651"/>
      <c r="N87" s="625"/>
    </row>
    <row r="88" spans="1:14" s="302" customFormat="1" ht="32.25" hidden="1" customHeight="1" thickBot="1" x14ac:dyDescent="0.3">
      <c r="A88" s="609"/>
      <c r="B88" s="272"/>
      <c r="C88" s="620"/>
      <c r="D88" s="503"/>
      <c r="E88" s="163" t="s">
        <v>144</v>
      </c>
      <c r="F88" s="142" t="s">
        <v>388</v>
      </c>
      <c r="G88" s="164" t="s">
        <v>266</v>
      </c>
      <c r="H88" s="167"/>
      <c r="I88" s="165"/>
      <c r="J88" s="97" t="e">
        <f>IF(I88/H88*100&gt;100,100,I88/H88*100)</f>
        <v>#DIV/0!</v>
      </c>
      <c r="K88" s="97" t="e">
        <f>J88</f>
        <v>#DIV/0!</v>
      </c>
      <c r="L88" s="326"/>
      <c r="M88" s="651"/>
      <c r="N88" s="625"/>
    </row>
    <row r="89" spans="1:14" s="302" customFormat="1" ht="63.75" hidden="1" customHeight="1" thickBot="1" x14ac:dyDescent="0.3">
      <c r="A89" s="609"/>
      <c r="B89" s="266" t="s">
        <v>420</v>
      </c>
      <c r="C89" s="618" t="s">
        <v>421</v>
      </c>
      <c r="D89" s="501" t="s">
        <v>137</v>
      </c>
      <c r="E89" s="155" t="s">
        <v>138</v>
      </c>
      <c r="F89" s="147" t="s">
        <v>385</v>
      </c>
      <c r="G89" s="156" t="s">
        <v>140</v>
      </c>
      <c r="H89" s="101"/>
      <c r="I89" s="88"/>
      <c r="J89" s="88" t="e">
        <f>IF(H89/I89*100&gt;100,100,H89/I89*100)</f>
        <v>#DIV/0!</v>
      </c>
      <c r="K89" s="262" t="e">
        <f>(J89+J90+J91)/3</f>
        <v>#DIV/0!</v>
      </c>
      <c r="L89" s="256" t="e">
        <f>(K89+K92)/2</f>
        <v>#DIV/0!</v>
      </c>
      <c r="M89" s="651"/>
      <c r="N89" s="625"/>
    </row>
    <row r="90" spans="1:14" s="302" customFormat="1" ht="63.75" hidden="1" customHeight="1" thickBot="1" x14ac:dyDescent="0.3">
      <c r="A90" s="609"/>
      <c r="B90" s="267"/>
      <c r="C90" s="619"/>
      <c r="D90" s="502"/>
      <c r="E90" s="159" t="s">
        <v>138</v>
      </c>
      <c r="F90" s="147" t="s">
        <v>386</v>
      </c>
      <c r="G90" s="160" t="s">
        <v>140</v>
      </c>
      <c r="H90" s="102"/>
      <c r="I90" s="92"/>
      <c r="J90" s="92" t="e">
        <f>IF(I90/H90*100&gt;100,100,I90/H90*100)</f>
        <v>#DIV/0!</v>
      </c>
      <c r="K90" s="323"/>
      <c r="L90" s="324"/>
      <c r="M90" s="651"/>
      <c r="N90" s="625"/>
    </row>
    <row r="91" spans="1:14" s="302" customFormat="1" ht="111" hidden="1" customHeight="1" x14ac:dyDescent="0.25">
      <c r="A91" s="609"/>
      <c r="B91" s="267"/>
      <c r="C91" s="619"/>
      <c r="D91" s="502"/>
      <c r="E91" s="159" t="s">
        <v>138</v>
      </c>
      <c r="F91" s="147" t="s">
        <v>387</v>
      </c>
      <c r="G91" s="160" t="s">
        <v>140</v>
      </c>
      <c r="H91" s="102"/>
      <c r="I91" s="102"/>
      <c r="J91" s="92" t="e">
        <f>IF(I91/H91*100&gt;100,100,I91/H91*100)</f>
        <v>#DIV/0!</v>
      </c>
      <c r="K91" s="325"/>
      <c r="L91" s="324"/>
      <c r="M91" s="651"/>
      <c r="N91" s="625"/>
    </row>
    <row r="92" spans="1:14" s="302" customFormat="1" ht="32.25" hidden="1" customHeight="1" thickBot="1" x14ac:dyDescent="0.3">
      <c r="A92" s="609"/>
      <c r="B92" s="268"/>
      <c r="C92" s="620"/>
      <c r="D92" s="503"/>
      <c r="E92" s="163" t="s">
        <v>144</v>
      </c>
      <c r="F92" s="142" t="s">
        <v>388</v>
      </c>
      <c r="G92" s="164" t="s">
        <v>266</v>
      </c>
      <c r="H92" s="167"/>
      <c r="I92" s="165"/>
      <c r="J92" s="97" t="e">
        <f>IF(I92/H92*100&gt;100,100,I92/H92*100)</f>
        <v>#DIV/0!</v>
      </c>
      <c r="K92" s="97" t="e">
        <f>J92</f>
        <v>#DIV/0!</v>
      </c>
      <c r="L92" s="326"/>
      <c r="M92" s="651"/>
      <c r="N92" s="625"/>
    </row>
    <row r="93" spans="1:14" s="302" customFormat="1" ht="63.75" hidden="1" customHeight="1" thickBot="1" x14ac:dyDescent="0.3">
      <c r="A93" s="609"/>
      <c r="B93" s="266" t="s">
        <v>164</v>
      </c>
      <c r="C93" s="618" t="s">
        <v>422</v>
      </c>
      <c r="D93" s="501" t="s">
        <v>137</v>
      </c>
      <c r="E93" s="155" t="s">
        <v>138</v>
      </c>
      <c r="F93" s="147" t="s">
        <v>385</v>
      </c>
      <c r="G93" s="156" t="s">
        <v>140</v>
      </c>
      <c r="H93" s="101"/>
      <c r="I93" s="88"/>
      <c r="J93" s="88" t="e">
        <f>IF(H93/I93*100&gt;100,100,H93/I93*100)</f>
        <v>#DIV/0!</v>
      </c>
      <c r="K93" s="262" t="e">
        <f>(J93+J94+J95)/3</f>
        <v>#DIV/0!</v>
      </c>
      <c r="L93" s="256" t="e">
        <f>(K93+K96)/2</f>
        <v>#DIV/0!</v>
      </c>
      <c r="M93" s="651"/>
      <c r="N93" s="625"/>
    </row>
    <row r="94" spans="1:14" s="302" customFormat="1" ht="63.75" hidden="1" customHeight="1" thickBot="1" x14ac:dyDescent="0.3">
      <c r="A94" s="609"/>
      <c r="B94" s="267"/>
      <c r="C94" s="619"/>
      <c r="D94" s="502"/>
      <c r="E94" s="159" t="s">
        <v>138</v>
      </c>
      <c r="F94" s="147" t="s">
        <v>386</v>
      </c>
      <c r="G94" s="160" t="s">
        <v>140</v>
      </c>
      <c r="H94" s="102"/>
      <c r="I94" s="92"/>
      <c r="J94" s="92" t="e">
        <f t="shared" ref="J94:J100" si="2">IF(I94/H94*100&gt;100,100,I94/H94*100)</f>
        <v>#DIV/0!</v>
      </c>
      <c r="K94" s="323"/>
      <c r="L94" s="324"/>
      <c r="M94" s="651"/>
      <c r="N94" s="625"/>
    </row>
    <row r="95" spans="1:14" s="302" customFormat="1" ht="111" hidden="1" customHeight="1" x14ac:dyDescent="0.25">
      <c r="A95" s="609"/>
      <c r="B95" s="267"/>
      <c r="C95" s="619"/>
      <c r="D95" s="502"/>
      <c r="E95" s="159" t="s">
        <v>138</v>
      </c>
      <c r="F95" s="147" t="s">
        <v>387</v>
      </c>
      <c r="G95" s="160" t="s">
        <v>140</v>
      </c>
      <c r="H95" s="102"/>
      <c r="I95" s="102"/>
      <c r="J95" s="92" t="e">
        <f t="shared" si="2"/>
        <v>#DIV/0!</v>
      </c>
      <c r="K95" s="325"/>
      <c r="L95" s="324"/>
      <c r="M95" s="651"/>
      <c r="N95" s="625"/>
    </row>
    <row r="96" spans="1:14" s="302" customFormat="1" ht="32.25" hidden="1" customHeight="1" thickBot="1" x14ac:dyDescent="0.3">
      <c r="A96" s="609"/>
      <c r="B96" s="268"/>
      <c r="C96" s="620"/>
      <c r="D96" s="503"/>
      <c r="E96" s="163" t="s">
        <v>144</v>
      </c>
      <c r="F96" s="142" t="s">
        <v>388</v>
      </c>
      <c r="G96" s="164" t="s">
        <v>266</v>
      </c>
      <c r="H96" s="167"/>
      <c r="I96" s="165"/>
      <c r="J96" s="97" t="e">
        <f t="shared" si="2"/>
        <v>#DIV/0!</v>
      </c>
      <c r="K96" s="97" t="e">
        <f>J96</f>
        <v>#DIV/0!</v>
      </c>
      <c r="L96" s="326"/>
      <c r="M96" s="651"/>
      <c r="N96" s="625"/>
    </row>
    <row r="97" spans="1:14" s="297" customFormat="1" ht="63.75" customHeight="1" thickBot="1" x14ac:dyDescent="0.3">
      <c r="A97" s="608"/>
      <c r="B97" s="266" t="s">
        <v>176</v>
      </c>
      <c r="C97" s="621" t="s">
        <v>423</v>
      </c>
      <c r="D97" s="593" t="s">
        <v>137</v>
      </c>
      <c r="E97" s="133" t="s">
        <v>138</v>
      </c>
      <c r="F97" s="133" t="s">
        <v>385</v>
      </c>
      <c r="G97" s="134" t="s">
        <v>140</v>
      </c>
      <c r="H97" s="286">
        <v>100</v>
      </c>
      <c r="I97" s="287">
        <v>100</v>
      </c>
      <c r="J97" s="289">
        <f t="shared" si="2"/>
        <v>100</v>
      </c>
      <c r="K97" s="627">
        <f>(J97+J98+J99)/3</f>
        <v>100</v>
      </c>
      <c r="L97" s="615">
        <f>(K97+K100)/2</f>
        <v>100</v>
      </c>
      <c r="M97" s="651"/>
      <c r="N97" s="625"/>
    </row>
    <row r="98" spans="1:14" s="297" customFormat="1" ht="63.75" thickBot="1" x14ac:dyDescent="0.3">
      <c r="A98" s="608"/>
      <c r="B98" s="267"/>
      <c r="C98" s="622"/>
      <c r="D98" s="594"/>
      <c r="E98" s="138" t="s">
        <v>138</v>
      </c>
      <c r="F98" s="133" t="s">
        <v>386</v>
      </c>
      <c r="G98" s="139" t="s">
        <v>140</v>
      </c>
      <c r="H98" s="288">
        <v>100</v>
      </c>
      <c r="I98" s="289">
        <v>100</v>
      </c>
      <c r="J98" s="289">
        <f t="shared" si="2"/>
        <v>100</v>
      </c>
      <c r="K98" s="628"/>
      <c r="L98" s="616"/>
      <c r="M98" s="651"/>
      <c r="N98" s="625"/>
    </row>
    <row r="99" spans="1:14" s="297" customFormat="1" ht="78.75" x14ac:dyDescent="0.25">
      <c r="A99" s="608"/>
      <c r="B99" s="267"/>
      <c r="C99" s="622"/>
      <c r="D99" s="594"/>
      <c r="E99" s="138" t="s">
        <v>138</v>
      </c>
      <c r="F99" s="133" t="s">
        <v>390</v>
      </c>
      <c r="G99" s="139" t="s">
        <v>140</v>
      </c>
      <c r="H99" s="288">
        <v>100</v>
      </c>
      <c r="I99" s="288">
        <v>100</v>
      </c>
      <c r="J99" s="289">
        <f t="shared" si="2"/>
        <v>100</v>
      </c>
      <c r="K99" s="629"/>
      <c r="L99" s="616"/>
      <c r="M99" s="651"/>
      <c r="N99" s="625"/>
    </row>
    <row r="100" spans="1:14" s="297" customFormat="1" ht="32.25" thickBot="1" x14ac:dyDescent="0.3">
      <c r="A100" s="608"/>
      <c r="B100" s="268"/>
      <c r="C100" s="623"/>
      <c r="D100" s="595"/>
      <c r="E100" s="141" t="s">
        <v>144</v>
      </c>
      <c r="F100" s="142" t="s">
        <v>388</v>
      </c>
      <c r="G100" s="143" t="s">
        <v>266</v>
      </c>
      <c r="H100" s="165">
        <v>63</v>
      </c>
      <c r="I100" s="165">
        <v>64</v>
      </c>
      <c r="J100" s="289">
        <f t="shared" si="2"/>
        <v>100</v>
      </c>
      <c r="K100" s="290">
        <f>J100</f>
        <v>100</v>
      </c>
      <c r="L100" s="617"/>
      <c r="M100" s="651"/>
      <c r="N100" s="625"/>
    </row>
    <row r="101" spans="1:14" s="302" customFormat="1" ht="63.75" hidden="1" customHeight="1" thickBot="1" x14ac:dyDescent="0.3">
      <c r="A101" s="609"/>
      <c r="B101" s="266" t="s">
        <v>424</v>
      </c>
      <c r="C101" s="618" t="s">
        <v>425</v>
      </c>
      <c r="D101" s="501" t="s">
        <v>137</v>
      </c>
      <c r="E101" s="155" t="s">
        <v>138</v>
      </c>
      <c r="F101" s="147" t="s">
        <v>385</v>
      </c>
      <c r="G101" s="156" t="s">
        <v>140</v>
      </c>
      <c r="H101" s="101"/>
      <c r="I101" s="88"/>
      <c r="J101" s="88" t="e">
        <f>IF(H101/I101*100&gt;100,100,H101/I101*100)</f>
        <v>#DIV/0!</v>
      </c>
      <c r="K101" s="262" t="e">
        <f>(J101+J102+J103)/3</f>
        <v>#DIV/0!</v>
      </c>
      <c r="L101" s="256" t="e">
        <f>(K101+K104)/2</f>
        <v>#DIV/0!</v>
      </c>
      <c r="M101" s="651"/>
      <c r="N101" s="625"/>
    </row>
    <row r="102" spans="1:14" s="302" customFormat="1" ht="63.75" hidden="1" customHeight="1" thickBot="1" x14ac:dyDescent="0.3">
      <c r="A102" s="609"/>
      <c r="B102" s="267"/>
      <c r="C102" s="619"/>
      <c r="D102" s="502"/>
      <c r="E102" s="159" t="s">
        <v>138</v>
      </c>
      <c r="F102" s="147" t="s">
        <v>386</v>
      </c>
      <c r="G102" s="160" t="s">
        <v>140</v>
      </c>
      <c r="H102" s="102"/>
      <c r="I102" s="92"/>
      <c r="J102" s="92" t="e">
        <f>IF(I102/H102*100&gt;100,100,I102/H102*100)</f>
        <v>#DIV/0!</v>
      </c>
      <c r="K102" s="323"/>
      <c r="L102" s="324"/>
      <c r="M102" s="651"/>
      <c r="N102" s="625"/>
    </row>
    <row r="103" spans="1:14" s="302" customFormat="1" ht="79.5" hidden="1" customHeight="1" x14ac:dyDescent="0.25">
      <c r="A103" s="609"/>
      <c r="B103" s="267"/>
      <c r="C103" s="619"/>
      <c r="D103" s="502"/>
      <c r="E103" s="159" t="s">
        <v>138</v>
      </c>
      <c r="F103" s="147" t="s">
        <v>390</v>
      </c>
      <c r="G103" s="160" t="s">
        <v>140</v>
      </c>
      <c r="H103" s="102"/>
      <c r="I103" s="102"/>
      <c r="J103" s="92" t="e">
        <f>IF(I103/H103*100&gt;100,100,I103/H103*100)</f>
        <v>#DIV/0!</v>
      </c>
      <c r="K103" s="325"/>
      <c r="L103" s="324"/>
      <c r="M103" s="651"/>
      <c r="N103" s="625"/>
    </row>
    <row r="104" spans="1:14" s="302" customFormat="1" ht="32.25" hidden="1" customHeight="1" thickBot="1" x14ac:dyDescent="0.3">
      <c r="A104" s="609"/>
      <c r="B104" s="268"/>
      <c r="C104" s="620"/>
      <c r="D104" s="586"/>
      <c r="E104" s="163" t="s">
        <v>144</v>
      </c>
      <c r="F104" s="142" t="s">
        <v>388</v>
      </c>
      <c r="G104" s="164" t="s">
        <v>266</v>
      </c>
      <c r="H104" s="377"/>
      <c r="I104" s="377"/>
      <c r="J104" s="97" t="e">
        <f>IF(I104/H104*100&gt;100,100,I104/H104*100)</f>
        <v>#DIV/0!</v>
      </c>
      <c r="K104" s="97" t="e">
        <f>J104</f>
        <v>#DIV/0!</v>
      </c>
      <c r="L104" s="378"/>
      <c r="M104" s="651"/>
      <c r="N104" s="625"/>
    </row>
    <row r="105" spans="1:14" s="300" customFormat="1" ht="63.75" hidden="1" customHeight="1" thickBot="1" x14ac:dyDescent="0.3">
      <c r="A105" s="610"/>
      <c r="B105" s="266" t="s">
        <v>185</v>
      </c>
      <c r="C105" s="618" t="s">
        <v>186</v>
      </c>
      <c r="D105" s="507" t="s">
        <v>137</v>
      </c>
      <c r="E105" s="155" t="s">
        <v>138</v>
      </c>
      <c r="F105" s="147" t="s">
        <v>385</v>
      </c>
      <c r="G105" s="156" t="s">
        <v>140</v>
      </c>
      <c r="H105" s="382"/>
      <c r="I105" s="158"/>
      <c r="J105" s="158" t="e">
        <f>IF(H105/I105*100&gt;100,100,H105/I105*100)</f>
        <v>#DIV/0!</v>
      </c>
      <c r="K105" s="370" t="e">
        <f>(J105+J106+J107)/3</f>
        <v>#DIV/0!</v>
      </c>
      <c r="L105" s="273" t="e">
        <f>(K105+K108)/2</f>
        <v>#DIV/0!</v>
      </c>
      <c r="M105" s="651"/>
      <c r="N105" s="625"/>
    </row>
    <row r="106" spans="1:14" s="300" customFormat="1" ht="63.75" hidden="1" customHeight="1" thickBot="1" x14ac:dyDescent="0.3">
      <c r="A106" s="610"/>
      <c r="B106" s="267"/>
      <c r="C106" s="619"/>
      <c r="D106" s="585"/>
      <c r="E106" s="159" t="s">
        <v>138</v>
      </c>
      <c r="F106" s="147" t="s">
        <v>386</v>
      </c>
      <c r="G106" s="160" t="s">
        <v>140</v>
      </c>
      <c r="H106" s="400"/>
      <c r="I106" s="162"/>
      <c r="J106" s="162" t="e">
        <f t="shared" ref="J106:J112" si="3">IF(I106/H106*100&gt;100,100,I106/H106*100)</f>
        <v>#DIV/0!</v>
      </c>
      <c r="K106" s="379"/>
      <c r="L106" s="380"/>
      <c r="M106" s="651"/>
      <c r="N106" s="625"/>
    </row>
    <row r="107" spans="1:14" s="300" customFormat="1" ht="111" hidden="1" customHeight="1" x14ac:dyDescent="0.25">
      <c r="A107" s="610"/>
      <c r="B107" s="267"/>
      <c r="C107" s="619"/>
      <c r="D107" s="585"/>
      <c r="E107" s="159" t="s">
        <v>138</v>
      </c>
      <c r="F107" s="147" t="s">
        <v>387</v>
      </c>
      <c r="G107" s="160" t="s">
        <v>140</v>
      </c>
      <c r="H107" s="400"/>
      <c r="I107" s="400"/>
      <c r="J107" s="162" t="e">
        <f t="shared" si="3"/>
        <v>#DIV/0!</v>
      </c>
      <c r="K107" s="381"/>
      <c r="L107" s="380"/>
      <c r="M107" s="651"/>
      <c r="N107" s="625"/>
    </row>
    <row r="108" spans="1:14" s="300" customFormat="1" ht="32.25" hidden="1" customHeight="1" thickBot="1" x14ac:dyDescent="0.3">
      <c r="A108" s="610"/>
      <c r="B108" s="268"/>
      <c r="C108" s="620"/>
      <c r="D108" s="586"/>
      <c r="E108" s="163" t="s">
        <v>144</v>
      </c>
      <c r="F108" s="142" t="s">
        <v>388</v>
      </c>
      <c r="G108" s="164" t="s">
        <v>266</v>
      </c>
      <c r="H108" s="377"/>
      <c r="I108" s="377"/>
      <c r="J108" s="166" t="e">
        <f t="shared" si="3"/>
        <v>#DIV/0!</v>
      </c>
      <c r="K108" s="166" t="e">
        <f>J108</f>
        <v>#DIV/0!</v>
      </c>
      <c r="L108" s="378"/>
      <c r="M108" s="651"/>
      <c r="N108" s="625"/>
    </row>
    <row r="109" spans="1:14" s="297" customFormat="1" ht="63.75" customHeight="1" thickBot="1" x14ac:dyDescent="0.3">
      <c r="A109" s="608"/>
      <c r="B109" s="266" t="s">
        <v>178</v>
      </c>
      <c r="C109" s="621" t="s">
        <v>179</v>
      </c>
      <c r="D109" s="529" t="s">
        <v>137</v>
      </c>
      <c r="E109" s="133" t="s">
        <v>138</v>
      </c>
      <c r="F109" s="133" t="s">
        <v>385</v>
      </c>
      <c r="G109" s="134" t="s">
        <v>140</v>
      </c>
      <c r="H109" s="369">
        <v>100</v>
      </c>
      <c r="I109" s="287">
        <v>100</v>
      </c>
      <c r="J109" s="289">
        <f t="shared" si="3"/>
        <v>100</v>
      </c>
      <c r="K109" s="612">
        <f>(J109+J110+J111)/3</f>
        <v>100</v>
      </c>
      <c r="L109" s="615">
        <f>(K109+K112)/2</f>
        <v>100</v>
      </c>
      <c r="M109" s="651"/>
      <c r="N109" s="625"/>
    </row>
    <row r="110" spans="1:14" s="297" customFormat="1" ht="63.75" thickBot="1" x14ac:dyDescent="0.3">
      <c r="A110" s="608"/>
      <c r="B110" s="267"/>
      <c r="C110" s="622"/>
      <c r="D110" s="530"/>
      <c r="E110" s="138" t="s">
        <v>138</v>
      </c>
      <c r="F110" s="133" t="s">
        <v>386</v>
      </c>
      <c r="G110" s="139" t="s">
        <v>140</v>
      </c>
      <c r="H110" s="371">
        <v>100</v>
      </c>
      <c r="I110" s="289">
        <v>100</v>
      </c>
      <c r="J110" s="289">
        <f t="shared" si="3"/>
        <v>100</v>
      </c>
      <c r="K110" s="613"/>
      <c r="L110" s="616"/>
      <c r="M110" s="651"/>
      <c r="N110" s="625"/>
    </row>
    <row r="111" spans="1:14" s="297" customFormat="1" ht="78.75" x14ac:dyDescent="0.25">
      <c r="A111" s="608"/>
      <c r="B111" s="267"/>
      <c r="C111" s="622"/>
      <c r="D111" s="530"/>
      <c r="E111" s="138" t="s">
        <v>138</v>
      </c>
      <c r="F111" s="133" t="s">
        <v>390</v>
      </c>
      <c r="G111" s="139" t="s">
        <v>140</v>
      </c>
      <c r="H111" s="371">
        <v>100</v>
      </c>
      <c r="I111" s="371">
        <v>100</v>
      </c>
      <c r="J111" s="289">
        <f t="shared" si="3"/>
        <v>100</v>
      </c>
      <c r="K111" s="614"/>
      <c r="L111" s="616"/>
      <c r="M111" s="651"/>
      <c r="N111" s="625"/>
    </row>
    <row r="112" spans="1:14" s="297" customFormat="1" ht="32.25" thickBot="1" x14ac:dyDescent="0.3">
      <c r="A112" s="608"/>
      <c r="B112" s="268"/>
      <c r="C112" s="623"/>
      <c r="D112" s="595"/>
      <c r="E112" s="141" t="s">
        <v>144</v>
      </c>
      <c r="F112" s="142" t="s">
        <v>388</v>
      </c>
      <c r="G112" s="143" t="s">
        <v>266</v>
      </c>
      <c r="H112" s="165">
        <v>0.44444444444444442</v>
      </c>
      <c r="I112" s="165">
        <v>0.44444444444444442</v>
      </c>
      <c r="J112" s="289">
        <f t="shared" si="3"/>
        <v>100</v>
      </c>
      <c r="K112" s="290">
        <f>J112</f>
        <v>100</v>
      </c>
      <c r="L112" s="617"/>
      <c r="M112" s="651"/>
      <c r="N112" s="625"/>
    </row>
    <row r="113" spans="1:14" s="302" customFormat="1" ht="63.75" hidden="1" customHeight="1" thickBot="1" x14ac:dyDescent="0.3">
      <c r="A113" s="609"/>
      <c r="B113" s="266" t="s">
        <v>426</v>
      </c>
      <c r="C113" s="618" t="s">
        <v>0</v>
      </c>
      <c r="D113" s="501" t="s">
        <v>137</v>
      </c>
      <c r="E113" s="155" t="s">
        <v>138</v>
      </c>
      <c r="F113" s="147" t="s">
        <v>385</v>
      </c>
      <c r="G113" s="156" t="s">
        <v>140</v>
      </c>
      <c r="H113" s="101"/>
      <c r="I113" s="88"/>
      <c r="J113" s="88" t="e">
        <f>IF(H113/I113*100&gt;100,100,H113/I113*100)</f>
        <v>#DIV/0!</v>
      </c>
      <c r="K113" s="262" t="e">
        <f>(J113+J114+J115)/3</f>
        <v>#DIV/0!</v>
      </c>
      <c r="L113" s="256" t="e">
        <f>(K113+K116)/2</f>
        <v>#DIV/0!</v>
      </c>
      <c r="M113" s="651"/>
      <c r="N113" s="625"/>
    </row>
    <row r="114" spans="1:14" s="302" customFormat="1" ht="63.75" hidden="1" customHeight="1" thickBot="1" x14ac:dyDescent="0.3">
      <c r="A114" s="609"/>
      <c r="B114" s="267"/>
      <c r="C114" s="619"/>
      <c r="D114" s="502"/>
      <c r="E114" s="159" t="s">
        <v>138</v>
      </c>
      <c r="F114" s="147" t="s">
        <v>386</v>
      </c>
      <c r="G114" s="160" t="s">
        <v>140</v>
      </c>
      <c r="H114" s="102"/>
      <c r="I114" s="92"/>
      <c r="J114" s="92" t="e">
        <f t="shared" ref="J114:J120" si="4">IF(I114/H114*100&gt;100,100,I114/H114*100)</f>
        <v>#DIV/0!</v>
      </c>
      <c r="K114" s="323"/>
      <c r="L114" s="324"/>
      <c r="M114" s="651"/>
      <c r="N114" s="625"/>
    </row>
    <row r="115" spans="1:14" s="302" customFormat="1" ht="111" hidden="1" customHeight="1" x14ac:dyDescent="0.25">
      <c r="A115" s="609"/>
      <c r="B115" s="267"/>
      <c r="C115" s="619"/>
      <c r="D115" s="502"/>
      <c r="E115" s="159" t="s">
        <v>138</v>
      </c>
      <c r="F115" s="147" t="s">
        <v>387</v>
      </c>
      <c r="G115" s="160" t="s">
        <v>140</v>
      </c>
      <c r="H115" s="102"/>
      <c r="I115" s="102"/>
      <c r="J115" s="92" t="e">
        <f t="shared" si="4"/>
        <v>#DIV/0!</v>
      </c>
      <c r="K115" s="325"/>
      <c r="L115" s="324"/>
      <c r="M115" s="651"/>
      <c r="N115" s="625"/>
    </row>
    <row r="116" spans="1:14" s="302" customFormat="1" ht="32.25" hidden="1" customHeight="1" thickBot="1" x14ac:dyDescent="0.3">
      <c r="A116" s="609"/>
      <c r="B116" s="268"/>
      <c r="C116" s="620"/>
      <c r="D116" s="586"/>
      <c r="E116" s="163" t="s">
        <v>144</v>
      </c>
      <c r="F116" s="142" t="s">
        <v>388</v>
      </c>
      <c r="G116" s="164" t="s">
        <v>266</v>
      </c>
      <c r="H116" s="377"/>
      <c r="I116" s="377"/>
      <c r="J116" s="97" t="e">
        <f t="shared" si="4"/>
        <v>#DIV/0!</v>
      </c>
      <c r="K116" s="97" t="e">
        <f>J116</f>
        <v>#DIV/0!</v>
      </c>
      <c r="L116" s="378"/>
      <c r="M116" s="651"/>
      <c r="N116" s="625"/>
    </row>
    <row r="117" spans="1:14" s="297" customFormat="1" ht="63.75" customHeight="1" thickBot="1" x14ac:dyDescent="0.3">
      <c r="A117" s="608"/>
      <c r="B117" s="266" t="s">
        <v>169</v>
      </c>
      <c r="C117" s="621" t="s">
        <v>170</v>
      </c>
      <c r="D117" s="529" t="s">
        <v>137</v>
      </c>
      <c r="E117" s="133" t="s">
        <v>138</v>
      </c>
      <c r="F117" s="133" t="s">
        <v>385</v>
      </c>
      <c r="G117" s="134" t="s">
        <v>140</v>
      </c>
      <c r="H117" s="369">
        <v>100</v>
      </c>
      <c r="I117" s="287">
        <v>100</v>
      </c>
      <c r="J117" s="289">
        <f t="shared" si="4"/>
        <v>100</v>
      </c>
      <c r="K117" s="612">
        <f>(J117+J118+J119)/3</f>
        <v>99.585062240663888</v>
      </c>
      <c r="L117" s="615">
        <f>(K117+K120)/2</f>
        <v>99.56831587369517</v>
      </c>
      <c r="M117" s="651"/>
      <c r="N117" s="625"/>
    </row>
    <row r="118" spans="1:14" s="297" customFormat="1" ht="63.75" thickBot="1" x14ac:dyDescent="0.3">
      <c r="A118" s="608"/>
      <c r="B118" s="267"/>
      <c r="C118" s="622"/>
      <c r="D118" s="530"/>
      <c r="E118" s="138" t="s">
        <v>138</v>
      </c>
      <c r="F118" s="133" t="s">
        <v>386</v>
      </c>
      <c r="G118" s="139" t="s">
        <v>140</v>
      </c>
      <c r="H118" s="371">
        <v>96.4</v>
      </c>
      <c r="I118" s="289">
        <v>95.2</v>
      </c>
      <c r="J118" s="289">
        <f t="shared" si="4"/>
        <v>98.755186721991691</v>
      </c>
      <c r="K118" s="613"/>
      <c r="L118" s="616"/>
      <c r="M118" s="651"/>
      <c r="N118" s="625"/>
    </row>
    <row r="119" spans="1:14" s="297" customFormat="1" ht="78.75" x14ac:dyDescent="0.25">
      <c r="A119" s="608"/>
      <c r="B119" s="267"/>
      <c r="C119" s="622"/>
      <c r="D119" s="530"/>
      <c r="E119" s="138" t="s">
        <v>138</v>
      </c>
      <c r="F119" s="133" t="s">
        <v>390</v>
      </c>
      <c r="G119" s="139" t="s">
        <v>140</v>
      </c>
      <c r="H119" s="371">
        <v>100</v>
      </c>
      <c r="I119" s="371">
        <v>100</v>
      </c>
      <c r="J119" s="289">
        <f t="shared" si="4"/>
        <v>100</v>
      </c>
      <c r="K119" s="614"/>
      <c r="L119" s="616"/>
      <c r="M119" s="651"/>
      <c r="N119" s="625"/>
    </row>
    <row r="120" spans="1:14" s="297" customFormat="1" ht="32.25" thickBot="1" x14ac:dyDescent="0.3">
      <c r="A120" s="608"/>
      <c r="B120" s="268"/>
      <c r="C120" s="623"/>
      <c r="D120" s="595"/>
      <c r="E120" s="141" t="s">
        <v>144</v>
      </c>
      <c r="F120" s="142" t="s">
        <v>388</v>
      </c>
      <c r="G120" s="143" t="s">
        <v>266</v>
      </c>
      <c r="H120" s="165">
        <v>223</v>
      </c>
      <c r="I120" s="165">
        <v>222</v>
      </c>
      <c r="J120" s="289">
        <f t="shared" si="4"/>
        <v>99.551569506726452</v>
      </c>
      <c r="K120" s="290">
        <f>J120</f>
        <v>99.551569506726452</v>
      </c>
      <c r="L120" s="617"/>
      <c r="M120" s="651"/>
      <c r="N120" s="625"/>
    </row>
    <row r="121" spans="1:14" s="302" customFormat="1" ht="63.75" hidden="1" customHeight="1" thickBot="1" x14ac:dyDescent="0.3">
      <c r="A121" s="609"/>
      <c r="B121" s="266" t="s">
        <v>181</v>
      </c>
      <c r="C121" s="618" t="s">
        <v>182</v>
      </c>
      <c r="D121" s="501" t="s">
        <v>137</v>
      </c>
      <c r="E121" s="155" t="s">
        <v>138</v>
      </c>
      <c r="F121" s="147" t="s">
        <v>385</v>
      </c>
      <c r="G121" s="156" t="s">
        <v>140</v>
      </c>
      <c r="H121" s="101"/>
      <c r="I121" s="88"/>
      <c r="J121" s="88" t="e">
        <f>IF(H121/I121*100&gt;100,100,H121/I121*100)</f>
        <v>#DIV/0!</v>
      </c>
      <c r="K121" s="262" t="e">
        <f>(J121+J122+J123)/3</f>
        <v>#DIV/0!</v>
      </c>
      <c r="L121" s="256" t="e">
        <f>(K121+K124)/2</f>
        <v>#DIV/0!</v>
      </c>
      <c r="M121" s="651"/>
      <c r="N121" s="625"/>
    </row>
    <row r="122" spans="1:14" s="302" customFormat="1" ht="63.75" hidden="1" customHeight="1" thickBot="1" x14ac:dyDescent="0.3">
      <c r="A122" s="609"/>
      <c r="B122" s="267"/>
      <c r="C122" s="619"/>
      <c r="D122" s="502"/>
      <c r="E122" s="159" t="s">
        <v>138</v>
      </c>
      <c r="F122" s="147" t="s">
        <v>386</v>
      </c>
      <c r="G122" s="160" t="s">
        <v>140</v>
      </c>
      <c r="H122" s="102"/>
      <c r="I122" s="92"/>
      <c r="J122" s="92" t="e">
        <f>IF(I122/H122*100&gt;100,100,I122/H122*100)</f>
        <v>#DIV/0!</v>
      </c>
      <c r="K122" s="323"/>
      <c r="L122" s="324"/>
      <c r="M122" s="651"/>
      <c r="N122" s="625"/>
    </row>
    <row r="123" spans="1:14" s="302" customFormat="1" ht="111" hidden="1" customHeight="1" x14ac:dyDescent="0.25">
      <c r="A123" s="609"/>
      <c r="B123" s="267"/>
      <c r="C123" s="619"/>
      <c r="D123" s="502"/>
      <c r="E123" s="159" t="s">
        <v>138</v>
      </c>
      <c r="F123" s="147" t="s">
        <v>387</v>
      </c>
      <c r="G123" s="160" t="s">
        <v>140</v>
      </c>
      <c r="H123" s="102"/>
      <c r="I123" s="102"/>
      <c r="J123" s="92" t="e">
        <f>IF(I123/H123*100&gt;100,100,I123/H123*100)</f>
        <v>#DIV/0!</v>
      </c>
      <c r="K123" s="325"/>
      <c r="L123" s="324"/>
      <c r="M123" s="651"/>
      <c r="N123" s="625"/>
    </row>
    <row r="124" spans="1:14" s="302" customFormat="1" ht="32.25" hidden="1" customHeight="1" thickBot="1" x14ac:dyDescent="0.3">
      <c r="A124" s="609"/>
      <c r="B124" s="268"/>
      <c r="C124" s="620"/>
      <c r="D124" s="503"/>
      <c r="E124" s="163" t="s">
        <v>144</v>
      </c>
      <c r="F124" s="142" t="s">
        <v>388</v>
      </c>
      <c r="G124" s="164" t="s">
        <v>266</v>
      </c>
      <c r="H124" s="167"/>
      <c r="I124" s="165"/>
      <c r="J124" s="97" t="e">
        <f>IF(I124/H124*100&gt;100,100,I124/H124*100)</f>
        <v>#DIV/0!</v>
      </c>
      <c r="K124" s="97" t="e">
        <f>J124</f>
        <v>#DIV/0!</v>
      </c>
      <c r="L124" s="326"/>
      <c r="M124" s="651"/>
      <c r="N124" s="625"/>
    </row>
    <row r="125" spans="1:14" s="302" customFormat="1" ht="63.75" hidden="1" customHeight="1" thickBot="1" x14ac:dyDescent="0.3">
      <c r="A125" s="609"/>
      <c r="B125" s="266" t="s">
        <v>171</v>
      </c>
      <c r="C125" s="618" t="s">
        <v>172</v>
      </c>
      <c r="D125" s="501" t="s">
        <v>137</v>
      </c>
      <c r="E125" s="155" t="s">
        <v>138</v>
      </c>
      <c r="F125" s="147" t="s">
        <v>385</v>
      </c>
      <c r="G125" s="156" t="s">
        <v>140</v>
      </c>
      <c r="H125" s="101"/>
      <c r="I125" s="88"/>
      <c r="J125" s="88" t="e">
        <f>IF(H125/I125*100&gt;100,100,H125/I125*100)</f>
        <v>#DIV/0!</v>
      </c>
      <c r="K125" s="262" t="e">
        <f>(J125+J126+J127)/3</f>
        <v>#DIV/0!</v>
      </c>
      <c r="L125" s="256" t="e">
        <f>(K125+K128)/2</f>
        <v>#DIV/0!</v>
      </c>
      <c r="M125" s="651"/>
      <c r="N125" s="625"/>
    </row>
    <row r="126" spans="1:14" s="302" customFormat="1" ht="63.75" hidden="1" customHeight="1" thickBot="1" x14ac:dyDescent="0.3">
      <c r="A126" s="609"/>
      <c r="B126" s="267"/>
      <c r="C126" s="619"/>
      <c r="D126" s="502"/>
      <c r="E126" s="159" t="s">
        <v>138</v>
      </c>
      <c r="F126" s="147" t="s">
        <v>386</v>
      </c>
      <c r="G126" s="160" t="s">
        <v>140</v>
      </c>
      <c r="H126" s="102"/>
      <c r="I126" s="92"/>
      <c r="J126" s="92" t="e">
        <f>IF(I126/H126*100&gt;100,100,I126/H126*100)</f>
        <v>#DIV/0!</v>
      </c>
      <c r="K126" s="323"/>
      <c r="L126" s="324"/>
      <c r="M126" s="651"/>
      <c r="N126" s="625"/>
    </row>
    <row r="127" spans="1:14" s="302" customFormat="1" ht="111" hidden="1" customHeight="1" x14ac:dyDescent="0.25">
      <c r="A127" s="609"/>
      <c r="B127" s="267"/>
      <c r="C127" s="619"/>
      <c r="D127" s="502"/>
      <c r="E127" s="159" t="s">
        <v>138</v>
      </c>
      <c r="F127" s="147" t="s">
        <v>387</v>
      </c>
      <c r="G127" s="160" t="s">
        <v>140</v>
      </c>
      <c r="H127" s="102"/>
      <c r="I127" s="102"/>
      <c r="J127" s="92" t="e">
        <f>IF(I127/H127*100&gt;100,100,I127/H127*100)</f>
        <v>#DIV/0!</v>
      </c>
      <c r="K127" s="325"/>
      <c r="L127" s="324"/>
      <c r="M127" s="651"/>
      <c r="N127" s="625"/>
    </row>
    <row r="128" spans="1:14" s="302" customFormat="1" ht="32.25" hidden="1" customHeight="1" thickBot="1" x14ac:dyDescent="0.3">
      <c r="A128" s="609"/>
      <c r="B128" s="268"/>
      <c r="C128" s="620"/>
      <c r="D128" s="503"/>
      <c r="E128" s="163" t="s">
        <v>144</v>
      </c>
      <c r="F128" s="142" t="s">
        <v>388</v>
      </c>
      <c r="G128" s="164" t="s">
        <v>266</v>
      </c>
      <c r="H128" s="167"/>
      <c r="I128" s="165"/>
      <c r="J128" s="97" t="e">
        <f>IF(I128/H128*100&gt;100,100,I128/H128*100)</f>
        <v>#DIV/0!</v>
      </c>
      <c r="K128" s="97" t="e">
        <f>J128</f>
        <v>#DIV/0!</v>
      </c>
      <c r="L128" s="326"/>
      <c r="M128" s="651"/>
      <c r="N128" s="625"/>
    </row>
    <row r="129" spans="1:14" s="302" customFormat="1" ht="63.75" hidden="1" customHeight="1" thickBot="1" x14ac:dyDescent="0.3">
      <c r="A129" s="609"/>
      <c r="B129" s="266" t="s">
        <v>305</v>
      </c>
      <c r="C129" s="618" t="s">
        <v>306</v>
      </c>
      <c r="D129" s="501" t="s">
        <v>137</v>
      </c>
      <c r="E129" s="155" t="s">
        <v>138</v>
      </c>
      <c r="F129" s="147" t="s">
        <v>385</v>
      </c>
      <c r="G129" s="156" t="s">
        <v>140</v>
      </c>
      <c r="H129" s="101"/>
      <c r="I129" s="88"/>
      <c r="J129" s="88" t="e">
        <f>IF(H129/I129*100&gt;100,100,H129/I129*100)</f>
        <v>#DIV/0!</v>
      </c>
      <c r="K129" s="262" t="e">
        <f>(J129+J130+J131)/3</f>
        <v>#DIV/0!</v>
      </c>
      <c r="L129" s="256" t="e">
        <f>(K129+K132)/2</f>
        <v>#DIV/0!</v>
      </c>
      <c r="M129" s="651"/>
      <c r="N129" s="625"/>
    </row>
    <row r="130" spans="1:14" s="302" customFormat="1" ht="63.75" hidden="1" customHeight="1" thickBot="1" x14ac:dyDescent="0.3">
      <c r="A130" s="609"/>
      <c r="B130" s="267"/>
      <c r="C130" s="619"/>
      <c r="D130" s="502"/>
      <c r="E130" s="159" t="s">
        <v>138</v>
      </c>
      <c r="F130" s="147" t="s">
        <v>386</v>
      </c>
      <c r="G130" s="160" t="s">
        <v>140</v>
      </c>
      <c r="H130" s="102"/>
      <c r="I130" s="92"/>
      <c r="J130" s="92" t="e">
        <f>IF(I130/H130*100&gt;100,100,I130/H130*100)</f>
        <v>#DIV/0!</v>
      </c>
      <c r="K130" s="323"/>
      <c r="L130" s="324"/>
      <c r="M130" s="651"/>
      <c r="N130" s="625"/>
    </row>
    <row r="131" spans="1:14" s="302" customFormat="1" ht="111" hidden="1" customHeight="1" x14ac:dyDescent="0.25">
      <c r="A131" s="609"/>
      <c r="B131" s="267"/>
      <c r="C131" s="619"/>
      <c r="D131" s="502"/>
      <c r="E131" s="159" t="s">
        <v>138</v>
      </c>
      <c r="F131" s="147" t="s">
        <v>387</v>
      </c>
      <c r="G131" s="160" t="s">
        <v>140</v>
      </c>
      <c r="H131" s="102"/>
      <c r="I131" s="102"/>
      <c r="J131" s="92" t="e">
        <f>IF(I131/H131*100&gt;100,100,I131/H131*100)</f>
        <v>#DIV/0!</v>
      </c>
      <c r="K131" s="325"/>
      <c r="L131" s="324"/>
      <c r="M131" s="651"/>
      <c r="N131" s="625"/>
    </row>
    <row r="132" spans="1:14" s="302" customFormat="1" ht="32.25" hidden="1" customHeight="1" thickBot="1" x14ac:dyDescent="0.3">
      <c r="A132" s="609"/>
      <c r="B132" s="268"/>
      <c r="C132" s="620"/>
      <c r="D132" s="503"/>
      <c r="E132" s="163" t="s">
        <v>144</v>
      </c>
      <c r="F132" s="142" t="s">
        <v>388</v>
      </c>
      <c r="G132" s="164" t="s">
        <v>266</v>
      </c>
      <c r="H132" s="167"/>
      <c r="I132" s="165"/>
      <c r="J132" s="97" t="e">
        <f>IF(I132/H132*100&gt;100,100,I132/H132*100)</f>
        <v>#DIV/0!</v>
      </c>
      <c r="K132" s="97" t="e">
        <f>J132</f>
        <v>#DIV/0!</v>
      </c>
      <c r="L132" s="326"/>
      <c r="M132" s="651"/>
      <c r="N132" s="625"/>
    </row>
    <row r="133" spans="1:14" s="302" customFormat="1" ht="63.75" hidden="1" customHeight="1" thickBot="1" x14ac:dyDescent="0.3">
      <c r="A133" s="609"/>
      <c r="B133" s="266" t="s">
        <v>202</v>
      </c>
      <c r="C133" s="618" t="s">
        <v>44</v>
      </c>
      <c r="D133" s="501" t="s">
        <v>137</v>
      </c>
      <c r="E133" s="155" t="s">
        <v>138</v>
      </c>
      <c r="F133" s="147" t="s">
        <v>385</v>
      </c>
      <c r="G133" s="156" t="s">
        <v>140</v>
      </c>
      <c r="H133" s="101"/>
      <c r="I133" s="88"/>
      <c r="J133" s="88" t="e">
        <f>IF(H133/I133*100&gt;100,100,H133/I133*100)</f>
        <v>#DIV/0!</v>
      </c>
      <c r="K133" s="262" t="e">
        <f>(J133+J134+J135)/3</f>
        <v>#DIV/0!</v>
      </c>
      <c r="L133" s="256" t="e">
        <f>(K133+K136)/2</f>
        <v>#DIV/0!</v>
      </c>
      <c r="M133" s="651"/>
      <c r="N133" s="625"/>
    </row>
    <row r="134" spans="1:14" s="302" customFormat="1" ht="63.75" hidden="1" customHeight="1" thickBot="1" x14ac:dyDescent="0.3">
      <c r="A134" s="609"/>
      <c r="B134" s="267"/>
      <c r="C134" s="619"/>
      <c r="D134" s="502"/>
      <c r="E134" s="159" t="s">
        <v>138</v>
      </c>
      <c r="F134" s="147" t="s">
        <v>386</v>
      </c>
      <c r="G134" s="160" t="s">
        <v>140</v>
      </c>
      <c r="H134" s="102"/>
      <c r="I134" s="92"/>
      <c r="J134" s="92" t="e">
        <f>IF(I134/H134*100&gt;100,100,I134/H134*100)</f>
        <v>#DIV/0!</v>
      </c>
      <c r="K134" s="323"/>
      <c r="L134" s="324"/>
      <c r="M134" s="651"/>
      <c r="N134" s="625"/>
    </row>
    <row r="135" spans="1:14" s="302" customFormat="1" ht="111" hidden="1" customHeight="1" x14ac:dyDescent="0.25">
      <c r="A135" s="609"/>
      <c r="B135" s="267"/>
      <c r="C135" s="619"/>
      <c r="D135" s="502"/>
      <c r="E135" s="159" t="s">
        <v>138</v>
      </c>
      <c r="F135" s="147" t="s">
        <v>387</v>
      </c>
      <c r="G135" s="160" t="s">
        <v>140</v>
      </c>
      <c r="H135" s="102"/>
      <c r="I135" s="102"/>
      <c r="J135" s="92" t="e">
        <f>IF(I135/H135*100&gt;100,100,I135/H135*100)</f>
        <v>#DIV/0!</v>
      </c>
      <c r="K135" s="325"/>
      <c r="L135" s="324"/>
      <c r="M135" s="651"/>
      <c r="N135" s="625"/>
    </row>
    <row r="136" spans="1:14" s="302" customFormat="1" ht="32.25" hidden="1" customHeight="1" thickBot="1" x14ac:dyDescent="0.3">
      <c r="A136" s="609"/>
      <c r="B136" s="268"/>
      <c r="C136" s="620"/>
      <c r="D136" s="503"/>
      <c r="E136" s="163" t="s">
        <v>144</v>
      </c>
      <c r="F136" s="142" t="s">
        <v>388</v>
      </c>
      <c r="G136" s="164" t="s">
        <v>266</v>
      </c>
      <c r="H136" s="167"/>
      <c r="I136" s="165"/>
      <c r="J136" s="97" t="e">
        <f>IF(I136/H136*100&gt;100,100,I136/H136*100)</f>
        <v>#DIV/0!</v>
      </c>
      <c r="K136" s="97" t="e">
        <f>J136</f>
        <v>#DIV/0!</v>
      </c>
      <c r="L136" s="326"/>
      <c r="M136" s="651"/>
      <c r="N136" s="625"/>
    </row>
    <row r="137" spans="1:14" s="302" customFormat="1" ht="63.75" hidden="1" customHeight="1" thickBot="1" x14ac:dyDescent="0.3">
      <c r="A137" s="609"/>
      <c r="B137" s="270"/>
      <c r="C137" s="618" t="s">
        <v>45</v>
      </c>
      <c r="D137" s="501" t="s">
        <v>137</v>
      </c>
      <c r="E137" s="155" t="s">
        <v>138</v>
      </c>
      <c r="F137" s="147" t="s">
        <v>385</v>
      </c>
      <c r="G137" s="156" t="s">
        <v>140</v>
      </c>
      <c r="H137" s="101"/>
      <c r="I137" s="88"/>
      <c r="J137" s="88" t="e">
        <f>IF(H137/I137*100&gt;100,100,H137/I137*100)</f>
        <v>#DIV/0!</v>
      </c>
      <c r="K137" s="262" t="e">
        <f>(J137+J138+J139)/3</f>
        <v>#DIV/0!</v>
      </c>
      <c r="L137" s="256" t="e">
        <f>(K137+K140)/2</f>
        <v>#DIV/0!</v>
      </c>
      <c r="M137" s="651"/>
      <c r="N137" s="625"/>
    </row>
    <row r="138" spans="1:14" s="302" customFormat="1" ht="63.75" hidden="1" customHeight="1" thickBot="1" x14ac:dyDescent="0.3">
      <c r="A138" s="609"/>
      <c r="B138" s="271"/>
      <c r="C138" s="619"/>
      <c r="D138" s="502"/>
      <c r="E138" s="159" t="s">
        <v>138</v>
      </c>
      <c r="F138" s="147" t="s">
        <v>386</v>
      </c>
      <c r="G138" s="160" t="s">
        <v>140</v>
      </c>
      <c r="H138" s="102"/>
      <c r="I138" s="92"/>
      <c r="J138" s="92" t="e">
        <f>IF(I138/H138*100&gt;100,100,I138/H138*100)</f>
        <v>#DIV/0!</v>
      </c>
      <c r="K138" s="323"/>
      <c r="L138" s="324"/>
      <c r="M138" s="651"/>
      <c r="N138" s="625"/>
    </row>
    <row r="139" spans="1:14" s="302" customFormat="1" ht="111" hidden="1" customHeight="1" x14ac:dyDescent="0.25">
      <c r="A139" s="609"/>
      <c r="B139" s="271"/>
      <c r="C139" s="619"/>
      <c r="D139" s="502"/>
      <c r="E139" s="159" t="s">
        <v>138</v>
      </c>
      <c r="F139" s="147" t="s">
        <v>387</v>
      </c>
      <c r="G139" s="160" t="s">
        <v>140</v>
      </c>
      <c r="H139" s="102"/>
      <c r="I139" s="102"/>
      <c r="J139" s="92" t="e">
        <f>IF(I139/H139*100&gt;100,100,I139/H139*100)</f>
        <v>#DIV/0!</v>
      </c>
      <c r="K139" s="325"/>
      <c r="L139" s="324"/>
      <c r="M139" s="651"/>
      <c r="N139" s="625"/>
    </row>
    <row r="140" spans="1:14" s="302" customFormat="1" ht="32.25" hidden="1" customHeight="1" thickBot="1" x14ac:dyDescent="0.3">
      <c r="A140" s="609"/>
      <c r="B140" s="272"/>
      <c r="C140" s="620"/>
      <c r="D140" s="503"/>
      <c r="E140" s="163" t="s">
        <v>144</v>
      </c>
      <c r="F140" s="142" t="s">
        <v>388</v>
      </c>
      <c r="G140" s="164" t="s">
        <v>266</v>
      </c>
      <c r="H140" s="167"/>
      <c r="I140" s="165"/>
      <c r="J140" s="97" t="e">
        <f>IF(I140/H140*100&gt;100,100,I140/H140*100)</f>
        <v>#DIV/0!</v>
      </c>
      <c r="K140" s="97" t="e">
        <f>J140</f>
        <v>#DIV/0!</v>
      </c>
      <c r="L140" s="326"/>
      <c r="M140" s="651"/>
      <c r="N140" s="625"/>
    </row>
    <row r="141" spans="1:14" s="302" customFormat="1" ht="63.75" hidden="1" customHeight="1" thickBot="1" x14ac:dyDescent="0.3">
      <c r="A141" s="609"/>
      <c r="B141" s="266" t="s">
        <v>46</v>
      </c>
      <c r="C141" s="618" t="s">
        <v>308</v>
      </c>
      <c r="D141" s="501" t="s">
        <v>137</v>
      </c>
      <c r="E141" s="155" t="s">
        <v>138</v>
      </c>
      <c r="F141" s="147" t="s">
        <v>385</v>
      </c>
      <c r="G141" s="156" t="s">
        <v>140</v>
      </c>
      <c r="H141" s="101"/>
      <c r="I141" s="88"/>
      <c r="J141" s="88" t="e">
        <f>IF(H141/I141*100&gt;100,100,H141/I141*100)</f>
        <v>#DIV/0!</v>
      </c>
      <c r="K141" s="262" t="e">
        <f>(J141+J142+J143)/3</f>
        <v>#DIV/0!</v>
      </c>
      <c r="L141" s="256" t="e">
        <f>(K141+K144)/2</f>
        <v>#DIV/0!</v>
      </c>
      <c r="M141" s="651"/>
      <c r="N141" s="625"/>
    </row>
    <row r="142" spans="1:14" s="302" customFormat="1" ht="63.75" hidden="1" customHeight="1" thickBot="1" x14ac:dyDescent="0.3">
      <c r="A142" s="609"/>
      <c r="B142" s="267"/>
      <c r="C142" s="619"/>
      <c r="D142" s="502"/>
      <c r="E142" s="159" t="s">
        <v>138</v>
      </c>
      <c r="F142" s="147" t="s">
        <v>386</v>
      </c>
      <c r="G142" s="160" t="s">
        <v>140</v>
      </c>
      <c r="H142" s="102"/>
      <c r="I142" s="92"/>
      <c r="J142" s="92" t="e">
        <f>IF(I142/H142*100&gt;100,100,I142/H142*100)</f>
        <v>#DIV/0!</v>
      </c>
      <c r="K142" s="323"/>
      <c r="L142" s="324"/>
      <c r="M142" s="651"/>
      <c r="N142" s="625"/>
    </row>
    <row r="143" spans="1:14" s="302" customFormat="1" ht="111" hidden="1" customHeight="1" x14ac:dyDescent="0.25">
      <c r="A143" s="609"/>
      <c r="B143" s="267"/>
      <c r="C143" s="619"/>
      <c r="D143" s="502"/>
      <c r="E143" s="159" t="s">
        <v>138</v>
      </c>
      <c r="F143" s="147" t="s">
        <v>387</v>
      </c>
      <c r="G143" s="160" t="s">
        <v>140</v>
      </c>
      <c r="H143" s="102"/>
      <c r="I143" s="102"/>
      <c r="J143" s="92" t="e">
        <f>IF(I143/H143*100&gt;100,100,I143/H143*100)</f>
        <v>#DIV/0!</v>
      </c>
      <c r="K143" s="325"/>
      <c r="L143" s="324"/>
      <c r="M143" s="651"/>
      <c r="N143" s="625"/>
    </row>
    <row r="144" spans="1:14" s="302" customFormat="1" ht="32.25" hidden="1" customHeight="1" thickBot="1" x14ac:dyDescent="0.3">
      <c r="A144" s="609"/>
      <c r="B144" s="268"/>
      <c r="C144" s="620"/>
      <c r="D144" s="503"/>
      <c r="E144" s="163" t="s">
        <v>144</v>
      </c>
      <c r="F144" s="142" t="s">
        <v>388</v>
      </c>
      <c r="G144" s="164" t="s">
        <v>266</v>
      </c>
      <c r="H144" s="167"/>
      <c r="I144" s="165"/>
      <c r="J144" s="97" t="e">
        <f>IF(I144/H144*100&gt;100,100,I144/H144*100)</f>
        <v>#DIV/0!</v>
      </c>
      <c r="K144" s="97" t="e">
        <f>J144</f>
        <v>#DIV/0!</v>
      </c>
      <c r="L144" s="326"/>
      <c r="M144" s="651"/>
      <c r="N144" s="625"/>
    </row>
    <row r="145" spans="1:14" s="302" customFormat="1" ht="63.75" hidden="1" customHeight="1" thickBot="1" x14ac:dyDescent="0.3">
      <c r="A145" s="609"/>
      <c r="B145" s="266" t="s">
        <v>47</v>
      </c>
      <c r="C145" s="618" t="s">
        <v>48</v>
      </c>
      <c r="D145" s="501" t="s">
        <v>137</v>
      </c>
      <c r="E145" s="155" t="s">
        <v>138</v>
      </c>
      <c r="F145" s="147" t="s">
        <v>385</v>
      </c>
      <c r="G145" s="156" t="s">
        <v>140</v>
      </c>
      <c r="H145" s="101"/>
      <c r="I145" s="88"/>
      <c r="J145" s="88" t="e">
        <f>IF(H145/I145*100&gt;100,100,H145/I145*100)</f>
        <v>#DIV/0!</v>
      </c>
      <c r="K145" s="262" t="e">
        <f>(J145+J146+J147)/3</f>
        <v>#DIV/0!</v>
      </c>
      <c r="L145" s="256" t="e">
        <f>(K145+K148)/2</f>
        <v>#DIV/0!</v>
      </c>
      <c r="M145" s="651"/>
      <c r="N145" s="625"/>
    </row>
    <row r="146" spans="1:14" s="302" customFormat="1" ht="63.75" hidden="1" customHeight="1" thickBot="1" x14ac:dyDescent="0.3">
      <c r="A146" s="609"/>
      <c r="B146" s="267"/>
      <c r="C146" s="619"/>
      <c r="D146" s="502"/>
      <c r="E146" s="159" t="s">
        <v>138</v>
      </c>
      <c r="F146" s="147" t="s">
        <v>386</v>
      </c>
      <c r="G146" s="160" t="s">
        <v>140</v>
      </c>
      <c r="H146" s="102"/>
      <c r="I146" s="92"/>
      <c r="J146" s="92" t="e">
        <f>IF(I146/H146*100&gt;100,100,I146/H146*100)</f>
        <v>#DIV/0!</v>
      </c>
      <c r="K146" s="323"/>
      <c r="L146" s="324"/>
      <c r="M146" s="651"/>
      <c r="N146" s="625"/>
    </row>
    <row r="147" spans="1:14" s="302" customFormat="1" ht="111" hidden="1" customHeight="1" x14ac:dyDescent="0.25">
      <c r="A147" s="609"/>
      <c r="B147" s="267"/>
      <c r="C147" s="619"/>
      <c r="D147" s="502"/>
      <c r="E147" s="159" t="s">
        <v>138</v>
      </c>
      <c r="F147" s="147" t="s">
        <v>387</v>
      </c>
      <c r="G147" s="160" t="s">
        <v>140</v>
      </c>
      <c r="H147" s="102"/>
      <c r="I147" s="102"/>
      <c r="J147" s="92" t="e">
        <f>IF(I147/H147*100&gt;100,100,I147/H147*100)</f>
        <v>#DIV/0!</v>
      </c>
      <c r="K147" s="325"/>
      <c r="L147" s="324"/>
      <c r="M147" s="651"/>
      <c r="N147" s="625"/>
    </row>
    <row r="148" spans="1:14" s="302" customFormat="1" ht="32.25" hidden="1" customHeight="1" thickBot="1" x14ac:dyDescent="0.3">
      <c r="A148" s="609"/>
      <c r="B148" s="268"/>
      <c r="C148" s="620"/>
      <c r="D148" s="503"/>
      <c r="E148" s="163" t="s">
        <v>144</v>
      </c>
      <c r="F148" s="142" t="s">
        <v>388</v>
      </c>
      <c r="G148" s="164" t="s">
        <v>266</v>
      </c>
      <c r="H148" s="167"/>
      <c r="I148" s="165"/>
      <c r="J148" s="97" t="e">
        <f>IF(I148/H148*100&gt;100,100,I148/H148*100)</f>
        <v>#DIV/0!</v>
      </c>
      <c r="K148" s="97" t="e">
        <f>J148</f>
        <v>#DIV/0!</v>
      </c>
      <c r="L148" s="326"/>
      <c r="M148" s="651"/>
      <c r="N148" s="625"/>
    </row>
    <row r="149" spans="1:14" s="302" customFormat="1" ht="63.75" hidden="1" customHeight="1" thickBot="1" x14ac:dyDescent="0.3">
      <c r="A149" s="609"/>
      <c r="B149" s="266" t="s">
        <v>49</v>
      </c>
      <c r="C149" s="618" t="s">
        <v>50</v>
      </c>
      <c r="D149" s="501" t="s">
        <v>137</v>
      </c>
      <c r="E149" s="155" t="s">
        <v>138</v>
      </c>
      <c r="F149" s="147" t="s">
        <v>385</v>
      </c>
      <c r="G149" s="156" t="s">
        <v>140</v>
      </c>
      <c r="H149" s="101"/>
      <c r="I149" s="88"/>
      <c r="J149" s="88" t="e">
        <f>IF(H149/I149*100&gt;100,100,H149/I149*100)</f>
        <v>#DIV/0!</v>
      </c>
      <c r="K149" s="262" t="e">
        <f>(J149+J150+J151)/3</f>
        <v>#DIV/0!</v>
      </c>
      <c r="L149" s="256" t="e">
        <f>(K149+K152)/2</f>
        <v>#DIV/0!</v>
      </c>
      <c r="M149" s="651"/>
      <c r="N149" s="625"/>
    </row>
    <row r="150" spans="1:14" s="302" customFormat="1" ht="63.75" hidden="1" customHeight="1" thickBot="1" x14ac:dyDescent="0.3">
      <c r="A150" s="609"/>
      <c r="B150" s="267"/>
      <c r="C150" s="619"/>
      <c r="D150" s="502"/>
      <c r="E150" s="159" t="s">
        <v>138</v>
      </c>
      <c r="F150" s="147" t="s">
        <v>386</v>
      </c>
      <c r="G150" s="160" t="s">
        <v>140</v>
      </c>
      <c r="H150" s="102"/>
      <c r="I150" s="92"/>
      <c r="J150" s="92" t="e">
        <f>IF(I150/H150*100&gt;100,100,I150/H150*100)</f>
        <v>#DIV/0!</v>
      </c>
      <c r="K150" s="323"/>
      <c r="L150" s="324"/>
      <c r="M150" s="651"/>
      <c r="N150" s="625"/>
    </row>
    <row r="151" spans="1:14" s="302" customFormat="1" ht="111" hidden="1" customHeight="1" x14ac:dyDescent="0.25">
      <c r="A151" s="609"/>
      <c r="B151" s="267"/>
      <c r="C151" s="619"/>
      <c r="D151" s="502"/>
      <c r="E151" s="159" t="s">
        <v>138</v>
      </c>
      <c r="F151" s="147" t="s">
        <v>387</v>
      </c>
      <c r="G151" s="160" t="s">
        <v>140</v>
      </c>
      <c r="H151" s="102"/>
      <c r="I151" s="102"/>
      <c r="J151" s="92" t="e">
        <f>IF(I151/H151*100&gt;100,100,I151/H151*100)</f>
        <v>#DIV/0!</v>
      </c>
      <c r="K151" s="325"/>
      <c r="L151" s="324"/>
      <c r="M151" s="651"/>
      <c r="N151" s="625"/>
    </row>
    <row r="152" spans="1:14" s="302" customFormat="1" ht="32.25" hidden="1" customHeight="1" thickBot="1" x14ac:dyDescent="0.3">
      <c r="A152" s="609"/>
      <c r="B152" s="268"/>
      <c r="C152" s="620"/>
      <c r="D152" s="503"/>
      <c r="E152" s="163" t="s">
        <v>144</v>
      </c>
      <c r="F152" s="142" t="s">
        <v>388</v>
      </c>
      <c r="G152" s="164" t="s">
        <v>266</v>
      </c>
      <c r="H152" s="167"/>
      <c r="I152" s="165"/>
      <c r="J152" s="97" t="e">
        <f>IF(I152/H152*100&gt;100,100,I152/H152*100)</f>
        <v>#DIV/0!</v>
      </c>
      <c r="K152" s="97" t="e">
        <f>J152</f>
        <v>#DIV/0!</v>
      </c>
      <c r="L152" s="326"/>
      <c r="M152" s="651"/>
      <c r="N152" s="625"/>
    </row>
    <row r="153" spans="1:14" s="302" customFormat="1" ht="63.75" hidden="1" customHeight="1" thickBot="1" x14ac:dyDescent="0.3">
      <c r="A153" s="609"/>
      <c r="B153" s="266" t="s">
        <v>51</v>
      </c>
      <c r="C153" s="618" t="s">
        <v>52</v>
      </c>
      <c r="D153" s="501" t="s">
        <v>137</v>
      </c>
      <c r="E153" s="155" t="s">
        <v>138</v>
      </c>
      <c r="F153" s="147" t="s">
        <v>385</v>
      </c>
      <c r="G153" s="156" t="s">
        <v>140</v>
      </c>
      <c r="H153" s="101"/>
      <c r="I153" s="88"/>
      <c r="J153" s="88" t="e">
        <f>IF(H153/I153*100&gt;100,100,H153/I153*100)</f>
        <v>#DIV/0!</v>
      </c>
      <c r="K153" s="262" t="e">
        <f>(J153+J154+J155)/3</f>
        <v>#DIV/0!</v>
      </c>
      <c r="L153" s="256" t="e">
        <f>(K153+K156)/2</f>
        <v>#DIV/0!</v>
      </c>
      <c r="M153" s="651"/>
      <c r="N153" s="625"/>
    </row>
    <row r="154" spans="1:14" s="302" customFormat="1" ht="63.75" hidden="1" customHeight="1" thickBot="1" x14ac:dyDescent="0.3">
      <c r="A154" s="609"/>
      <c r="B154" s="267"/>
      <c r="C154" s="619"/>
      <c r="D154" s="502"/>
      <c r="E154" s="159" t="s">
        <v>138</v>
      </c>
      <c r="F154" s="147" t="s">
        <v>386</v>
      </c>
      <c r="G154" s="160" t="s">
        <v>140</v>
      </c>
      <c r="H154" s="102"/>
      <c r="I154" s="92"/>
      <c r="J154" s="92" t="e">
        <f>IF(I154/H154*100&gt;100,100,I154/H154*100)</f>
        <v>#DIV/0!</v>
      </c>
      <c r="K154" s="323"/>
      <c r="L154" s="324"/>
      <c r="M154" s="651"/>
      <c r="N154" s="625"/>
    </row>
    <row r="155" spans="1:14" s="302" customFormat="1" ht="111" hidden="1" customHeight="1" x14ac:dyDescent="0.25">
      <c r="A155" s="609"/>
      <c r="B155" s="267"/>
      <c r="C155" s="619"/>
      <c r="D155" s="502"/>
      <c r="E155" s="159" t="s">
        <v>138</v>
      </c>
      <c r="F155" s="147" t="s">
        <v>387</v>
      </c>
      <c r="G155" s="160" t="s">
        <v>140</v>
      </c>
      <c r="H155" s="102"/>
      <c r="I155" s="102"/>
      <c r="J155" s="92" t="e">
        <f>IF(I155/H155*100&gt;100,100,I155/H155*100)</f>
        <v>#DIV/0!</v>
      </c>
      <c r="K155" s="325"/>
      <c r="L155" s="324"/>
      <c r="M155" s="651"/>
      <c r="N155" s="625"/>
    </row>
    <row r="156" spans="1:14" s="302" customFormat="1" ht="32.25" hidden="1" customHeight="1" thickBot="1" x14ac:dyDescent="0.3">
      <c r="A156" s="609"/>
      <c r="B156" s="268"/>
      <c r="C156" s="620"/>
      <c r="D156" s="503"/>
      <c r="E156" s="163" t="s">
        <v>144</v>
      </c>
      <c r="F156" s="142" t="s">
        <v>388</v>
      </c>
      <c r="G156" s="164" t="s">
        <v>266</v>
      </c>
      <c r="H156" s="167"/>
      <c r="I156" s="165"/>
      <c r="J156" s="97" t="e">
        <f>IF(I156/H156*100&gt;100,100,I156/H156*100)</f>
        <v>#DIV/0!</v>
      </c>
      <c r="K156" s="97" t="e">
        <f>J156</f>
        <v>#DIV/0!</v>
      </c>
      <c r="L156" s="326"/>
      <c r="M156" s="651"/>
      <c r="N156" s="625"/>
    </row>
    <row r="157" spans="1:14" s="302" customFormat="1" ht="63.75" hidden="1" customHeight="1" thickBot="1" x14ac:dyDescent="0.3">
      <c r="A157" s="609"/>
      <c r="B157" s="266" t="s">
        <v>204</v>
      </c>
      <c r="C157" s="618" t="s">
        <v>53</v>
      </c>
      <c r="D157" s="501" t="s">
        <v>137</v>
      </c>
      <c r="E157" s="155" t="s">
        <v>138</v>
      </c>
      <c r="F157" s="147" t="s">
        <v>385</v>
      </c>
      <c r="G157" s="156" t="s">
        <v>140</v>
      </c>
      <c r="H157" s="101"/>
      <c r="I157" s="88"/>
      <c r="J157" s="88" t="e">
        <f>IF(H157/I157*100&gt;100,100,H157/I157*100)</f>
        <v>#DIV/0!</v>
      </c>
      <c r="K157" s="262" t="e">
        <f>(J157+J158+J159)/3</f>
        <v>#DIV/0!</v>
      </c>
      <c r="L157" s="256" t="e">
        <f>(K157+K160)/2</f>
        <v>#DIV/0!</v>
      </c>
      <c r="M157" s="651"/>
      <c r="N157" s="625"/>
    </row>
    <row r="158" spans="1:14" s="302" customFormat="1" ht="63.75" hidden="1" customHeight="1" thickBot="1" x14ac:dyDescent="0.3">
      <c r="A158" s="609"/>
      <c r="B158" s="267"/>
      <c r="C158" s="619"/>
      <c r="D158" s="502"/>
      <c r="E158" s="159" t="s">
        <v>138</v>
      </c>
      <c r="F158" s="147" t="s">
        <v>386</v>
      </c>
      <c r="G158" s="160" t="s">
        <v>140</v>
      </c>
      <c r="H158" s="102"/>
      <c r="I158" s="92"/>
      <c r="J158" s="92" t="e">
        <f t="shared" ref="J158:J164" si="5">IF(I158/H158*100&gt;100,100,I158/H158*100)</f>
        <v>#DIV/0!</v>
      </c>
      <c r="K158" s="323"/>
      <c r="L158" s="324"/>
      <c r="M158" s="651"/>
      <c r="N158" s="625"/>
    </row>
    <row r="159" spans="1:14" s="302" customFormat="1" ht="111" hidden="1" customHeight="1" x14ac:dyDescent="0.25">
      <c r="A159" s="609"/>
      <c r="B159" s="267"/>
      <c r="C159" s="619"/>
      <c r="D159" s="502"/>
      <c r="E159" s="159" t="s">
        <v>138</v>
      </c>
      <c r="F159" s="147" t="s">
        <v>387</v>
      </c>
      <c r="G159" s="160" t="s">
        <v>140</v>
      </c>
      <c r="H159" s="102"/>
      <c r="I159" s="102"/>
      <c r="J159" s="92" t="e">
        <f t="shared" si="5"/>
        <v>#DIV/0!</v>
      </c>
      <c r="K159" s="325"/>
      <c r="L159" s="324"/>
      <c r="M159" s="651"/>
      <c r="N159" s="625"/>
    </row>
    <row r="160" spans="1:14" s="302" customFormat="1" ht="32.25" hidden="1" customHeight="1" thickBot="1" x14ac:dyDescent="0.3">
      <c r="A160" s="609"/>
      <c r="B160" s="268"/>
      <c r="C160" s="620"/>
      <c r="D160" s="503"/>
      <c r="E160" s="163" t="s">
        <v>144</v>
      </c>
      <c r="F160" s="142" t="s">
        <v>388</v>
      </c>
      <c r="G160" s="164" t="s">
        <v>266</v>
      </c>
      <c r="H160" s="167"/>
      <c r="I160" s="165"/>
      <c r="J160" s="97" t="e">
        <f t="shared" si="5"/>
        <v>#DIV/0!</v>
      </c>
      <c r="K160" s="97" t="e">
        <f>J160</f>
        <v>#DIV/0!</v>
      </c>
      <c r="L160" s="326"/>
      <c r="M160" s="651"/>
      <c r="N160" s="625"/>
    </row>
    <row r="161" spans="1:14" s="297" customFormat="1" ht="63.75" customHeight="1" thickBot="1" x14ac:dyDescent="0.3">
      <c r="A161" s="608"/>
      <c r="B161" s="266" t="s">
        <v>187</v>
      </c>
      <c r="C161" s="621" t="s">
        <v>54</v>
      </c>
      <c r="D161" s="593" t="s">
        <v>137</v>
      </c>
      <c r="E161" s="133" t="s">
        <v>138</v>
      </c>
      <c r="F161" s="133" t="s">
        <v>385</v>
      </c>
      <c r="G161" s="134" t="s">
        <v>140</v>
      </c>
      <c r="H161" s="286">
        <v>100</v>
      </c>
      <c r="I161" s="287">
        <v>100</v>
      </c>
      <c r="J161" s="289">
        <f t="shared" si="5"/>
        <v>100</v>
      </c>
      <c r="K161" s="627">
        <f>(J161+J162+J163)/3</f>
        <v>100</v>
      </c>
      <c r="L161" s="615">
        <f>(K161+K164)/2</f>
        <v>100</v>
      </c>
      <c r="M161" s="651"/>
      <c r="N161" s="625"/>
    </row>
    <row r="162" spans="1:14" s="297" customFormat="1" ht="63.75" customHeight="1" thickBot="1" x14ac:dyDescent="0.3">
      <c r="A162" s="608"/>
      <c r="B162" s="267"/>
      <c r="C162" s="622"/>
      <c r="D162" s="594"/>
      <c r="E162" s="138" t="s">
        <v>138</v>
      </c>
      <c r="F162" s="133" t="s">
        <v>386</v>
      </c>
      <c r="G162" s="139" t="s">
        <v>140</v>
      </c>
      <c r="H162" s="288">
        <v>100</v>
      </c>
      <c r="I162" s="289">
        <v>100</v>
      </c>
      <c r="J162" s="289">
        <f t="shared" si="5"/>
        <v>100</v>
      </c>
      <c r="K162" s="628"/>
      <c r="L162" s="616"/>
      <c r="M162" s="651"/>
      <c r="N162" s="625"/>
    </row>
    <row r="163" spans="1:14" s="297" customFormat="1" ht="111" customHeight="1" x14ac:dyDescent="0.25">
      <c r="A163" s="608"/>
      <c r="B163" s="267"/>
      <c r="C163" s="622"/>
      <c r="D163" s="594"/>
      <c r="E163" s="138" t="s">
        <v>138</v>
      </c>
      <c r="F163" s="133" t="s">
        <v>387</v>
      </c>
      <c r="G163" s="139" t="s">
        <v>140</v>
      </c>
      <c r="H163" s="288">
        <v>100</v>
      </c>
      <c r="I163" s="288">
        <v>100</v>
      </c>
      <c r="J163" s="289">
        <f t="shared" si="5"/>
        <v>100</v>
      </c>
      <c r="K163" s="629"/>
      <c r="L163" s="616"/>
      <c r="M163" s="651"/>
      <c r="N163" s="625"/>
    </row>
    <row r="164" spans="1:14" s="297" customFormat="1" ht="32.25" customHeight="1" thickBot="1" x14ac:dyDescent="0.3">
      <c r="A164" s="608"/>
      <c r="B164" s="268"/>
      <c r="C164" s="623"/>
      <c r="D164" s="595"/>
      <c r="E164" s="141" t="s">
        <v>144</v>
      </c>
      <c r="F164" s="142" t="s">
        <v>388</v>
      </c>
      <c r="G164" s="143" t="s">
        <v>266</v>
      </c>
      <c r="H164" s="165">
        <v>51</v>
      </c>
      <c r="I164" s="165">
        <v>51</v>
      </c>
      <c r="J164" s="289">
        <f t="shared" si="5"/>
        <v>100</v>
      </c>
      <c r="K164" s="290">
        <f>J164</f>
        <v>100</v>
      </c>
      <c r="L164" s="617"/>
      <c r="M164" s="651"/>
      <c r="N164" s="625"/>
    </row>
    <row r="165" spans="1:14" s="302" customFormat="1" ht="63.75" hidden="1" customHeight="1" thickBot="1" x14ac:dyDescent="0.3">
      <c r="A165" s="609"/>
      <c r="B165" s="266" t="s">
        <v>206</v>
      </c>
      <c r="C165" s="618" t="s">
        <v>207</v>
      </c>
      <c r="D165" s="501" t="s">
        <v>137</v>
      </c>
      <c r="E165" s="155" t="s">
        <v>138</v>
      </c>
      <c r="F165" s="147" t="s">
        <v>385</v>
      </c>
      <c r="G165" s="156" t="s">
        <v>140</v>
      </c>
      <c r="H165" s="101"/>
      <c r="I165" s="88"/>
      <c r="J165" s="88" t="e">
        <f>IF(H165/I165*100&gt;100,100,H165/I165*100)</f>
        <v>#DIV/0!</v>
      </c>
      <c r="K165" s="262" t="e">
        <f>(J165+J166+J167)/3</f>
        <v>#DIV/0!</v>
      </c>
      <c r="L165" s="256" t="e">
        <f>(K165+K168)/2</f>
        <v>#DIV/0!</v>
      </c>
      <c r="M165" s="651"/>
      <c r="N165" s="625"/>
    </row>
    <row r="166" spans="1:14" s="302" customFormat="1" ht="63.75" hidden="1" customHeight="1" thickBot="1" x14ac:dyDescent="0.3">
      <c r="A166" s="609"/>
      <c r="B166" s="267"/>
      <c r="C166" s="619"/>
      <c r="D166" s="502"/>
      <c r="E166" s="159" t="s">
        <v>138</v>
      </c>
      <c r="F166" s="147" t="s">
        <v>386</v>
      </c>
      <c r="G166" s="160" t="s">
        <v>140</v>
      </c>
      <c r="H166" s="102"/>
      <c r="I166" s="92"/>
      <c r="J166" s="92" t="e">
        <f>IF(I166/H166*100&gt;100,100,I166/H166*100)</f>
        <v>#DIV/0!</v>
      </c>
      <c r="K166" s="323"/>
      <c r="L166" s="324"/>
      <c r="M166" s="651"/>
      <c r="N166" s="625"/>
    </row>
    <row r="167" spans="1:14" s="302" customFormat="1" ht="111" hidden="1" customHeight="1" x14ac:dyDescent="0.25">
      <c r="A167" s="609"/>
      <c r="B167" s="267"/>
      <c r="C167" s="619"/>
      <c r="D167" s="502"/>
      <c r="E167" s="159" t="s">
        <v>138</v>
      </c>
      <c r="F167" s="147" t="s">
        <v>387</v>
      </c>
      <c r="G167" s="160" t="s">
        <v>140</v>
      </c>
      <c r="H167" s="102"/>
      <c r="I167" s="102"/>
      <c r="J167" s="92" t="e">
        <f>IF(I167/H167*100&gt;100,100,I167/H167*100)</f>
        <v>#DIV/0!</v>
      </c>
      <c r="K167" s="325"/>
      <c r="L167" s="324"/>
      <c r="M167" s="651"/>
      <c r="N167" s="625"/>
    </row>
    <row r="168" spans="1:14" s="302" customFormat="1" ht="32.25" hidden="1" customHeight="1" thickBot="1" x14ac:dyDescent="0.3">
      <c r="A168" s="609"/>
      <c r="B168" s="268"/>
      <c r="C168" s="620"/>
      <c r="D168" s="503"/>
      <c r="E168" s="163" t="s">
        <v>144</v>
      </c>
      <c r="F168" s="142" t="s">
        <v>388</v>
      </c>
      <c r="G168" s="164" t="s">
        <v>266</v>
      </c>
      <c r="H168" s="167"/>
      <c r="I168" s="165"/>
      <c r="J168" s="97" t="e">
        <f>IF(I168/H168*100&gt;100,100,I168/H168*100)</f>
        <v>#DIV/0!</v>
      </c>
      <c r="K168" s="97" t="e">
        <f>J168</f>
        <v>#DIV/0!</v>
      </c>
      <c r="L168" s="326"/>
      <c r="M168" s="651"/>
      <c r="N168" s="625"/>
    </row>
    <row r="169" spans="1:14" s="302" customFormat="1" ht="63.75" customHeight="1" thickBot="1" x14ac:dyDescent="0.3">
      <c r="A169" s="609"/>
      <c r="B169" s="266" t="s">
        <v>198</v>
      </c>
      <c r="C169" s="621" t="s">
        <v>199</v>
      </c>
      <c r="D169" s="593" t="s">
        <v>137</v>
      </c>
      <c r="E169" s="155" t="s">
        <v>138</v>
      </c>
      <c r="F169" s="147" t="s">
        <v>385</v>
      </c>
      <c r="G169" s="156" t="s">
        <v>140</v>
      </c>
      <c r="H169" s="101">
        <v>100</v>
      </c>
      <c r="I169" s="88">
        <v>100</v>
      </c>
      <c r="J169" s="88">
        <f>IF(H169/I169*100&gt;100,100,H169/I169*100)</f>
        <v>100</v>
      </c>
      <c r="K169" s="627">
        <f>(J169+J170+J171)/3</f>
        <v>100</v>
      </c>
      <c r="L169" s="521">
        <f>(K169+K172)/2</f>
        <v>100</v>
      </c>
      <c r="M169" s="651"/>
      <c r="N169" s="625"/>
    </row>
    <row r="170" spans="1:14" s="302" customFormat="1" ht="63.75" customHeight="1" thickBot="1" x14ac:dyDescent="0.3">
      <c r="A170" s="609"/>
      <c r="B170" s="267"/>
      <c r="C170" s="622"/>
      <c r="D170" s="594"/>
      <c r="E170" s="159" t="s">
        <v>138</v>
      </c>
      <c r="F170" s="147" t="s">
        <v>386</v>
      </c>
      <c r="G170" s="160" t="s">
        <v>140</v>
      </c>
      <c r="H170" s="102">
        <v>100</v>
      </c>
      <c r="I170" s="92">
        <v>100</v>
      </c>
      <c r="J170" s="92">
        <f>IF(I170/H170*100&gt;100,100,I170/H170*100)</f>
        <v>100</v>
      </c>
      <c r="K170" s="628"/>
      <c r="L170" s="630"/>
      <c r="M170" s="651"/>
      <c r="N170" s="625"/>
    </row>
    <row r="171" spans="1:14" s="302" customFormat="1" ht="111" customHeight="1" x14ac:dyDescent="0.25">
      <c r="A171" s="609"/>
      <c r="B171" s="267"/>
      <c r="C171" s="622"/>
      <c r="D171" s="594"/>
      <c r="E171" s="159" t="s">
        <v>138</v>
      </c>
      <c r="F171" s="147" t="s">
        <v>387</v>
      </c>
      <c r="G171" s="160" t="s">
        <v>140</v>
      </c>
      <c r="H171" s="102">
        <v>100</v>
      </c>
      <c r="I171" s="102">
        <v>100</v>
      </c>
      <c r="J171" s="92">
        <f>IF(I171/H171*100&gt;100,100,I171/H171*100)</f>
        <v>100</v>
      </c>
      <c r="K171" s="629"/>
      <c r="L171" s="630"/>
      <c r="M171" s="651"/>
      <c r="N171" s="625"/>
    </row>
    <row r="172" spans="1:14" s="302" customFormat="1" ht="32.25" customHeight="1" thickBot="1" x14ac:dyDescent="0.3">
      <c r="A172" s="609"/>
      <c r="B172" s="268"/>
      <c r="C172" s="623"/>
      <c r="D172" s="595"/>
      <c r="E172" s="163" t="s">
        <v>144</v>
      </c>
      <c r="F172" s="142" t="s">
        <v>388</v>
      </c>
      <c r="G172" s="164" t="s">
        <v>266</v>
      </c>
      <c r="H172" s="165">
        <v>1</v>
      </c>
      <c r="I172" s="165">
        <v>1</v>
      </c>
      <c r="J172" s="97">
        <f>IF(I172/H172*100&gt;100,100,I172/H172*100)</f>
        <v>100</v>
      </c>
      <c r="K172" s="97">
        <f>J172</f>
        <v>100</v>
      </c>
      <c r="L172" s="631"/>
      <c r="M172" s="651"/>
      <c r="N172" s="625"/>
    </row>
    <row r="173" spans="1:14" s="300" customFormat="1" ht="63.75" hidden="1" customHeight="1" thickBot="1" x14ac:dyDescent="0.3">
      <c r="A173" s="610"/>
      <c r="B173" s="270"/>
      <c r="C173" s="618" t="s">
        <v>55</v>
      </c>
      <c r="D173" s="501" t="s">
        <v>137</v>
      </c>
      <c r="E173" s="155" t="s">
        <v>138</v>
      </c>
      <c r="F173" s="147" t="s">
        <v>385</v>
      </c>
      <c r="G173" s="156" t="s">
        <v>140</v>
      </c>
      <c r="H173" s="157"/>
      <c r="I173" s="158"/>
      <c r="J173" s="158" t="e">
        <f>IF(H173/I173*100&gt;100,100,H173/I173*100)</f>
        <v>#DIV/0!</v>
      </c>
      <c r="K173" s="262" t="e">
        <f>(J173+J174+J175)/3</f>
        <v>#DIV/0!</v>
      </c>
      <c r="L173" s="273" t="e">
        <f>(K173+K176)/2</f>
        <v>#DIV/0!</v>
      </c>
      <c r="M173" s="651"/>
      <c r="N173" s="625"/>
    </row>
    <row r="174" spans="1:14" s="300" customFormat="1" ht="63.75" hidden="1" customHeight="1" thickBot="1" x14ac:dyDescent="0.3">
      <c r="A174" s="610"/>
      <c r="B174" s="271"/>
      <c r="C174" s="619"/>
      <c r="D174" s="502"/>
      <c r="E174" s="159" t="s">
        <v>138</v>
      </c>
      <c r="F174" s="147" t="s">
        <v>386</v>
      </c>
      <c r="G174" s="160" t="s">
        <v>140</v>
      </c>
      <c r="H174" s="161"/>
      <c r="I174" s="162"/>
      <c r="J174" s="162" t="e">
        <f t="shared" ref="J174:J180" si="6">IF(I174/H174*100&gt;100,100,I174/H174*100)</f>
        <v>#DIV/0!</v>
      </c>
      <c r="K174" s="323"/>
      <c r="L174" s="324"/>
      <c r="M174" s="651"/>
      <c r="N174" s="625"/>
    </row>
    <row r="175" spans="1:14" s="300" customFormat="1" ht="111" hidden="1" customHeight="1" x14ac:dyDescent="0.25">
      <c r="A175" s="610"/>
      <c r="B175" s="271"/>
      <c r="C175" s="619"/>
      <c r="D175" s="502"/>
      <c r="E175" s="159" t="s">
        <v>138</v>
      </c>
      <c r="F175" s="147" t="s">
        <v>387</v>
      </c>
      <c r="G175" s="160" t="s">
        <v>140</v>
      </c>
      <c r="H175" s="161"/>
      <c r="I175" s="161"/>
      <c r="J175" s="162" t="e">
        <f t="shared" si="6"/>
        <v>#DIV/0!</v>
      </c>
      <c r="K175" s="325"/>
      <c r="L175" s="324"/>
      <c r="M175" s="651"/>
      <c r="N175" s="625"/>
    </row>
    <row r="176" spans="1:14" s="300" customFormat="1" ht="32.25" hidden="1" customHeight="1" thickBot="1" x14ac:dyDescent="0.3">
      <c r="A176" s="610"/>
      <c r="B176" s="272"/>
      <c r="C176" s="620"/>
      <c r="D176" s="586"/>
      <c r="E176" s="163" t="s">
        <v>144</v>
      </c>
      <c r="F176" s="142" t="s">
        <v>388</v>
      </c>
      <c r="G176" s="164" t="s">
        <v>266</v>
      </c>
      <c r="H176" s="377"/>
      <c r="I176" s="377"/>
      <c r="J176" s="166" t="e">
        <f t="shared" si="6"/>
        <v>#DIV/0!</v>
      </c>
      <c r="K176" s="166" t="e">
        <f>J176</f>
        <v>#DIV/0!</v>
      </c>
      <c r="L176" s="378"/>
      <c r="M176" s="651"/>
      <c r="N176" s="625"/>
    </row>
    <row r="177" spans="1:14" s="297" customFormat="1" ht="63.75" customHeight="1" thickBot="1" x14ac:dyDescent="0.3">
      <c r="A177" s="608"/>
      <c r="B177" s="266" t="s">
        <v>192</v>
      </c>
      <c r="C177" s="621" t="s">
        <v>193</v>
      </c>
      <c r="D177" s="529" t="s">
        <v>137</v>
      </c>
      <c r="E177" s="133" t="s">
        <v>138</v>
      </c>
      <c r="F177" s="133" t="s">
        <v>385</v>
      </c>
      <c r="G177" s="134" t="s">
        <v>140</v>
      </c>
      <c r="H177" s="369">
        <v>100</v>
      </c>
      <c r="I177" s="287">
        <v>100</v>
      </c>
      <c r="J177" s="289">
        <f t="shared" si="6"/>
        <v>100</v>
      </c>
      <c r="K177" s="612">
        <f>(J177+J178+J179)/3</f>
        <v>100</v>
      </c>
      <c r="L177" s="615">
        <f>(K177+K180)/2</f>
        <v>100</v>
      </c>
      <c r="M177" s="651"/>
      <c r="N177" s="625"/>
    </row>
    <row r="178" spans="1:14" s="297" customFormat="1" ht="63.75" thickBot="1" x14ac:dyDescent="0.3">
      <c r="A178" s="608"/>
      <c r="B178" s="267"/>
      <c r="C178" s="622"/>
      <c r="D178" s="530"/>
      <c r="E178" s="138" t="s">
        <v>138</v>
      </c>
      <c r="F178" s="133" t="s">
        <v>386</v>
      </c>
      <c r="G178" s="139" t="s">
        <v>140</v>
      </c>
      <c r="H178" s="371">
        <v>100</v>
      </c>
      <c r="I178" s="289">
        <v>100</v>
      </c>
      <c r="J178" s="289">
        <f t="shared" si="6"/>
        <v>100</v>
      </c>
      <c r="K178" s="613"/>
      <c r="L178" s="616"/>
      <c r="M178" s="651"/>
      <c r="N178" s="625"/>
    </row>
    <row r="179" spans="1:14" s="297" customFormat="1" ht="63" x14ac:dyDescent="0.25">
      <c r="A179" s="608"/>
      <c r="B179" s="267"/>
      <c r="C179" s="622"/>
      <c r="D179" s="530"/>
      <c r="E179" s="138" t="s">
        <v>138</v>
      </c>
      <c r="F179" s="133" t="s">
        <v>391</v>
      </c>
      <c r="G179" s="139" t="s">
        <v>140</v>
      </c>
      <c r="H179" s="371">
        <v>100</v>
      </c>
      <c r="I179" s="371">
        <v>100</v>
      </c>
      <c r="J179" s="289">
        <f t="shared" si="6"/>
        <v>100</v>
      </c>
      <c r="K179" s="614"/>
      <c r="L179" s="616"/>
      <c r="M179" s="651"/>
      <c r="N179" s="625"/>
    </row>
    <row r="180" spans="1:14" s="297" customFormat="1" ht="32.25" thickBot="1" x14ac:dyDescent="0.3">
      <c r="A180" s="608"/>
      <c r="B180" s="268"/>
      <c r="C180" s="623"/>
      <c r="D180" s="595"/>
      <c r="E180" s="141" t="s">
        <v>144</v>
      </c>
      <c r="F180" s="142" t="s">
        <v>388</v>
      </c>
      <c r="G180" s="143" t="s">
        <v>266</v>
      </c>
      <c r="H180" s="165">
        <v>41</v>
      </c>
      <c r="I180" s="165">
        <v>42</v>
      </c>
      <c r="J180" s="289">
        <f t="shared" si="6"/>
        <v>100</v>
      </c>
      <c r="K180" s="290">
        <f>J180</f>
        <v>100</v>
      </c>
      <c r="L180" s="617"/>
      <c r="M180" s="651"/>
      <c r="N180" s="625"/>
    </row>
    <row r="181" spans="1:14" s="302" customFormat="1" ht="63.75" hidden="1" customHeight="1" thickBot="1" x14ac:dyDescent="0.3">
      <c r="A181" s="609"/>
      <c r="B181" s="266" t="s">
        <v>256</v>
      </c>
      <c r="C181" s="618" t="s">
        <v>201</v>
      </c>
      <c r="D181" s="501" t="s">
        <v>137</v>
      </c>
      <c r="E181" s="155" t="s">
        <v>138</v>
      </c>
      <c r="F181" s="147" t="s">
        <v>385</v>
      </c>
      <c r="G181" s="156" t="s">
        <v>140</v>
      </c>
      <c r="H181" s="101"/>
      <c r="I181" s="88"/>
      <c r="J181" s="88" t="e">
        <f>IF(H181/I181*100&gt;100,100,H181/I181*100)</f>
        <v>#DIV/0!</v>
      </c>
      <c r="K181" s="262" t="e">
        <f>(J181+J182+J183)/3</f>
        <v>#DIV/0!</v>
      </c>
      <c r="L181" s="256" t="e">
        <f>(K181+K184)/2</f>
        <v>#DIV/0!</v>
      </c>
      <c r="M181" s="651"/>
      <c r="N181" s="625"/>
    </row>
    <row r="182" spans="1:14" s="302" customFormat="1" ht="63.75" hidden="1" customHeight="1" thickBot="1" x14ac:dyDescent="0.3">
      <c r="A182" s="609"/>
      <c r="B182" s="267"/>
      <c r="C182" s="619"/>
      <c r="D182" s="502"/>
      <c r="E182" s="159" t="s">
        <v>138</v>
      </c>
      <c r="F182" s="147" t="s">
        <v>386</v>
      </c>
      <c r="G182" s="160" t="s">
        <v>140</v>
      </c>
      <c r="H182" s="102"/>
      <c r="I182" s="92"/>
      <c r="J182" s="92" t="e">
        <f>IF(I182/H182*100&gt;100,100,I182/H182*100)</f>
        <v>#DIV/0!</v>
      </c>
      <c r="K182" s="323"/>
      <c r="L182" s="324"/>
      <c r="M182" s="651"/>
      <c r="N182" s="625"/>
    </row>
    <row r="183" spans="1:14" s="302" customFormat="1" ht="111" hidden="1" customHeight="1" x14ac:dyDescent="0.25">
      <c r="A183" s="609"/>
      <c r="B183" s="267"/>
      <c r="C183" s="619"/>
      <c r="D183" s="502"/>
      <c r="E183" s="159" t="s">
        <v>138</v>
      </c>
      <c r="F183" s="147" t="s">
        <v>387</v>
      </c>
      <c r="G183" s="160" t="s">
        <v>140</v>
      </c>
      <c r="H183" s="102"/>
      <c r="I183" s="102"/>
      <c r="J183" s="92" t="e">
        <f>IF(I183/H183*100&gt;100,100,I183/H183*100)</f>
        <v>#DIV/0!</v>
      </c>
      <c r="K183" s="325"/>
      <c r="L183" s="324"/>
      <c r="M183" s="651"/>
      <c r="N183" s="625"/>
    </row>
    <row r="184" spans="1:14" s="302" customFormat="1" ht="32.25" hidden="1" customHeight="1" thickBot="1" x14ac:dyDescent="0.3">
      <c r="A184" s="609"/>
      <c r="B184" s="268"/>
      <c r="C184" s="620"/>
      <c r="D184" s="503"/>
      <c r="E184" s="163" t="s">
        <v>144</v>
      </c>
      <c r="F184" s="142" t="s">
        <v>388</v>
      </c>
      <c r="G184" s="164" t="s">
        <v>266</v>
      </c>
      <c r="H184" s="167"/>
      <c r="I184" s="165"/>
      <c r="J184" s="97" t="e">
        <f>IF(I184/H184*100&gt;100,100,I184/H184*100)</f>
        <v>#DIV/0!</v>
      </c>
      <c r="K184" s="97" t="e">
        <f>J184</f>
        <v>#DIV/0!</v>
      </c>
      <c r="L184" s="326"/>
      <c r="M184" s="651"/>
      <c r="N184" s="625"/>
    </row>
    <row r="185" spans="1:14" s="302" customFormat="1" ht="63.75" hidden="1" customHeight="1" thickBot="1" x14ac:dyDescent="0.3">
      <c r="A185" s="609"/>
      <c r="B185" s="266" t="s">
        <v>56</v>
      </c>
      <c r="C185" s="618" t="s">
        <v>57</v>
      </c>
      <c r="D185" s="501" t="s">
        <v>137</v>
      </c>
      <c r="E185" s="155" t="s">
        <v>138</v>
      </c>
      <c r="F185" s="147" t="s">
        <v>385</v>
      </c>
      <c r="G185" s="156" t="s">
        <v>140</v>
      </c>
      <c r="H185" s="101"/>
      <c r="I185" s="88"/>
      <c r="J185" s="88" t="e">
        <f>IF(H185/I185*100&gt;100,100,H185/I185*100)</f>
        <v>#DIV/0!</v>
      </c>
      <c r="K185" s="262" t="e">
        <f>(J185+J186+J187)/3</f>
        <v>#DIV/0!</v>
      </c>
      <c r="L185" s="256" t="e">
        <f>(K185+K188)/2</f>
        <v>#DIV/0!</v>
      </c>
      <c r="M185" s="651"/>
      <c r="N185" s="625"/>
    </row>
    <row r="186" spans="1:14" s="302" customFormat="1" ht="63.75" hidden="1" customHeight="1" thickBot="1" x14ac:dyDescent="0.3">
      <c r="A186" s="609"/>
      <c r="B186" s="267"/>
      <c r="C186" s="619"/>
      <c r="D186" s="502"/>
      <c r="E186" s="159" t="s">
        <v>138</v>
      </c>
      <c r="F186" s="147" t="s">
        <v>386</v>
      </c>
      <c r="G186" s="160" t="s">
        <v>140</v>
      </c>
      <c r="H186" s="102"/>
      <c r="I186" s="92"/>
      <c r="J186" s="92" t="e">
        <f>IF(I186/H186*100&gt;100,100,I186/H186*100)</f>
        <v>#DIV/0!</v>
      </c>
      <c r="K186" s="323"/>
      <c r="L186" s="324"/>
      <c r="M186" s="651"/>
      <c r="N186" s="625"/>
    </row>
    <row r="187" spans="1:14" s="302" customFormat="1" ht="111" hidden="1" customHeight="1" x14ac:dyDescent="0.25">
      <c r="A187" s="609"/>
      <c r="B187" s="267"/>
      <c r="C187" s="619"/>
      <c r="D187" s="502"/>
      <c r="E187" s="159" t="s">
        <v>138</v>
      </c>
      <c r="F187" s="147" t="s">
        <v>387</v>
      </c>
      <c r="G187" s="160" t="s">
        <v>140</v>
      </c>
      <c r="H187" s="102"/>
      <c r="I187" s="102"/>
      <c r="J187" s="92" t="e">
        <f>IF(I187/H187*100&gt;100,100,I187/H187*100)</f>
        <v>#DIV/0!</v>
      </c>
      <c r="K187" s="325"/>
      <c r="L187" s="324"/>
      <c r="M187" s="651"/>
      <c r="N187" s="625"/>
    </row>
    <row r="188" spans="1:14" s="302" customFormat="1" ht="32.25" hidden="1" customHeight="1" thickBot="1" x14ac:dyDescent="0.3">
      <c r="A188" s="609"/>
      <c r="B188" s="268"/>
      <c r="C188" s="620"/>
      <c r="D188" s="503"/>
      <c r="E188" s="163" t="s">
        <v>144</v>
      </c>
      <c r="F188" s="142" t="s">
        <v>388</v>
      </c>
      <c r="G188" s="164" t="s">
        <v>266</v>
      </c>
      <c r="H188" s="167"/>
      <c r="I188" s="165"/>
      <c r="J188" s="97" t="e">
        <f>IF(I188/H188*100&gt;100,100,I188/H188*100)</f>
        <v>#DIV/0!</v>
      </c>
      <c r="K188" s="97" t="e">
        <f>J188</f>
        <v>#DIV/0!</v>
      </c>
      <c r="L188" s="326"/>
      <c r="M188" s="651"/>
      <c r="N188" s="625"/>
    </row>
    <row r="189" spans="1:14" s="302" customFormat="1" ht="63.75" hidden="1" customHeight="1" thickBot="1" x14ac:dyDescent="0.3">
      <c r="A189" s="609"/>
      <c r="B189" s="266"/>
      <c r="C189" s="618" t="s">
        <v>55</v>
      </c>
      <c r="D189" s="501" t="s">
        <v>137</v>
      </c>
      <c r="E189" s="155" t="s">
        <v>138</v>
      </c>
      <c r="F189" s="147" t="s">
        <v>385</v>
      </c>
      <c r="G189" s="156" t="s">
        <v>140</v>
      </c>
      <c r="H189" s="101"/>
      <c r="I189" s="88"/>
      <c r="J189" s="88" t="e">
        <f>IF(H189/I189*100&gt;100,100,H189/I189*100)</f>
        <v>#DIV/0!</v>
      </c>
      <c r="K189" s="262" t="e">
        <f>(J189+J190+J191)/3</f>
        <v>#DIV/0!</v>
      </c>
      <c r="L189" s="256" t="e">
        <f>(K189+K192)/2</f>
        <v>#DIV/0!</v>
      </c>
      <c r="M189" s="651"/>
      <c r="N189" s="625"/>
    </row>
    <row r="190" spans="1:14" s="302" customFormat="1" ht="63.75" hidden="1" customHeight="1" thickBot="1" x14ac:dyDescent="0.3">
      <c r="A190" s="609"/>
      <c r="B190" s="267"/>
      <c r="C190" s="619"/>
      <c r="D190" s="502"/>
      <c r="E190" s="159" t="s">
        <v>138</v>
      </c>
      <c r="F190" s="147" t="s">
        <v>386</v>
      </c>
      <c r="G190" s="160" t="s">
        <v>140</v>
      </c>
      <c r="H190" s="102"/>
      <c r="I190" s="92"/>
      <c r="J190" s="92" t="e">
        <f t="shared" ref="J190:J205" si="7">IF(I190/H190*100&gt;100,100,I190/H190*100)</f>
        <v>#DIV/0!</v>
      </c>
      <c r="K190" s="323"/>
      <c r="L190" s="324"/>
      <c r="M190" s="651"/>
      <c r="N190" s="625"/>
    </row>
    <row r="191" spans="1:14" s="302" customFormat="1" ht="111" hidden="1" customHeight="1" x14ac:dyDescent="0.25">
      <c r="A191" s="609"/>
      <c r="B191" s="267"/>
      <c r="C191" s="619"/>
      <c r="D191" s="502"/>
      <c r="E191" s="159" t="s">
        <v>138</v>
      </c>
      <c r="F191" s="147" t="s">
        <v>387</v>
      </c>
      <c r="G191" s="160" t="s">
        <v>140</v>
      </c>
      <c r="H191" s="102"/>
      <c r="I191" s="102"/>
      <c r="J191" s="92" t="e">
        <f t="shared" si="7"/>
        <v>#DIV/0!</v>
      </c>
      <c r="K191" s="325"/>
      <c r="L191" s="324"/>
      <c r="M191" s="651"/>
      <c r="N191" s="625"/>
    </row>
    <row r="192" spans="1:14" s="302" customFormat="1" ht="32.25" hidden="1" customHeight="1" thickBot="1" x14ac:dyDescent="0.3">
      <c r="A192" s="609"/>
      <c r="B192" s="268"/>
      <c r="C192" s="620"/>
      <c r="D192" s="503"/>
      <c r="E192" s="163" t="s">
        <v>144</v>
      </c>
      <c r="F192" s="142" t="s">
        <v>388</v>
      </c>
      <c r="G192" s="164" t="s">
        <v>266</v>
      </c>
      <c r="H192" s="167"/>
      <c r="I192" s="165"/>
      <c r="J192" s="97" t="e">
        <f t="shared" si="7"/>
        <v>#DIV/0!</v>
      </c>
      <c r="K192" s="97" t="e">
        <f>J192</f>
        <v>#DIV/0!</v>
      </c>
      <c r="L192" s="326"/>
      <c r="M192" s="651"/>
      <c r="N192" s="625"/>
    </row>
    <row r="193" spans="1:15" s="297" customFormat="1" ht="79.5" hidden="1" customHeight="1" thickBot="1" x14ac:dyDescent="0.3">
      <c r="A193" s="608"/>
      <c r="B193" s="263"/>
      <c r="C193" s="641" t="s">
        <v>58</v>
      </c>
      <c r="D193" s="501" t="s">
        <v>137</v>
      </c>
      <c r="E193" s="171" t="s">
        <v>138</v>
      </c>
      <c r="F193" s="171" t="s">
        <v>392</v>
      </c>
      <c r="G193" s="172" t="s">
        <v>140</v>
      </c>
      <c r="H193" s="135"/>
      <c r="I193" s="135"/>
      <c r="J193" s="137" t="e">
        <f t="shared" si="7"/>
        <v>#DIV/0!</v>
      </c>
      <c r="K193" s="259" t="e">
        <f>(J193+J194+J195)/3</f>
        <v>#DIV/0!</v>
      </c>
      <c r="L193" s="260" t="e">
        <f>(K193+K196)/2</f>
        <v>#DIV/0!</v>
      </c>
      <c r="M193" s="651"/>
      <c r="N193" s="625"/>
    </row>
    <row r="194" spans="1:15" s="297" customFormat="1" ht="79.5" hidden="1" customHeight="1" thickBot="1" x14ac:dyDescent="0.3">
      <c r="A194" s="608"/>
      <c r="B194" s="264"/>
      <c r="C194" s="642"/>
      <c r="D194" s="502"/>
      <c r="E194" s="173" t="s">
        <v>138</v>
      </c>
      <c r="F194" s="171" t="s">
        <v>393</v>
      </c>
      <c r="G194" s="174" t="s">
        <v>140</v>
      </c>
      <c r="H194" s="135"/>
      <c r="I194" s="135"/>
      <c r="J194" s="137" t="e">
        <f t="shared" si="7"/>
        <v>#DIV/0!</v>
      </c>
      <c r="K194" s="330"/>
      <c r="L194" s="331"/>
      <c r="M194" s="651"/>
      <c r="N194" s="625"/>
    </row>
    <row r="195" spans="1:15" s="297" customFormat="1" ht="63.75" hidden="1" customHeight="1" thickBot="1" x14ac:dyDescent="0.3">
      <c r="A195" s="608"/>
      <c r="B195" s="264"/>
      <c r="C195" s="642"/>
      <c r="D195" s="502"/>
      <c r="E195" s="173" t="s">
        <v>138</v>
      </c>
      <c r="F195" s="171" t="s">
        <v>211</v>
      </c>
      <c r="G195" s="174" t="s">
        <v>140</v>
      </c>
      <c r="H195" s="135"/>
      <c r="I195" s="135"/>
      <c r="J195" s="137" t="e">
        <f t="shared" si="7"/>
        <v>#DIV/0!</v>
      </c>
      <c r="K195" s="332"/>
      <c r="L195" s="331"/>
      <c r="M195" s="651"/>
      <c r="N195" s="625"/>
    </row>
    <row r="196" spans="1:15" s="297" customFormat="1" ht="32.25" hidden="1" customHeight="1" thickBot="1" x14ac:dyDescent="0.3">
      <c r="A196" s="608"/>
      <c r="B196" s="265"/>
      <c r="C196" s="643"/>
      <c r="D196" s="586"/>
      <c r="E196" s="175" t="s">
        <v>144</v>
      </c>
      <c r="F196" s="1" t="s">
        <v>394</v>
      </c>
      <c r="G196" s="6" t="s">
        <v>310</v>
      </c>
      <c r="H196" s="369"/>
      <c r="I196" s="369"/>
      <c r="J196" s="289" t="e">
        <f t="shared" si="7"/>
        <v>#DIV/0!</v>
      </c>
      <c r="K196" s="292" t="e">
        <f>J196</f>
        <v>#DIV/0!</v>
      </c>
      <c r="L196" s="383"/>
      <c r="M196" s="651"/>
      <c r="N196" s="625"/>
    </row>
    <row r="197" spans="1:15" s="296" customFormat="1" ht="79.5" customHeight="1" thickBot="1" x14ac:dyDescent="0.3">
      <c r="A197" s="610"/>
      <c r="B197" s="263" t="s">
        <v>232</v>
      </c>
      <c r="C197" s="638" t="s">
        <v>59</v>
      </c>
      <c r="D197" s="529" t="s">
        <v>137</v>
      </c>
      <c r="E197" s="177" t="s">
        <v>138</v>
      </c>
      <c r="F197" s="178" t="s">
        <v>392</v>
      </c>
      <c r="G197" s="179" t="s">
        <v>140</v>
      </c>
      <c r="H197" s="382">
        <v>38</v>
      </c>
      <c r="I197" s="382">
        <v>37.9</v>
      </c>
      <c r="J197" s="289">
        <f t="shared" si="7"/>
        <v>99.73684210526315</v>
      </c>
      <c r="K197" s="632">
        <f>(J197+J198+J199)/3</f>
        <v>99.912280701754369</v>
      </c>
      <c r="L197" s="652">
        <f>(K197+K200)/2</f>
        <v>99.956140350877178</v>
      </c>
      <c r="M197" s="651"/>
      <c r="N197" s="625"/>
    </row>
    <row r="198" spans="1:15" s="296" customFormat="1" ht="79.5" customHeight="1" thickBot="1" x14ac:dyDescent="0.3">
      <c r="A198" s="610"/>
      <c r="B198" s="264"/>
      <c r="C198" s="639"/>
      <c r="D198" s="530"/>
      <c r="E198" s="181" t="s">
        <v>138</v>
      </c>
      <c r="F198" s="178" t="s">
        <v>393</v>
      </c>
      <c r="G198" s="182" t="s">
        <v>140</v>
      </c>
      <c r="H198" s="382">
        <v>33.299999999999997</v>
      </c>
      <c r="I198" s="382">
        <v>33.299999999999997</v>
      </c>
      <c r="J198" s="183">
        <f t="shared" si="7"/>
        <v>100</v>
      </c>
      <c r="K198" s="633"/>
      <c r="L198" s="653"/>
      <c r="M198" s="651"/>
      <c r="N198" s="625"/>
    </row>
    <row r="199" spans="1:15" s="296" customFormat="1" ht="63.75" customHeight="1" thickBot="1" x14ac:dyDescent="0.3">
      <c r="A199" s="610"/>
      <c r="B199" s="264"/>
      <c r="C199" s="639"/>
      <c r="D199" s="530"/>
      <c r="E199" s="181" t="s">
        <v>138</v>
      </c>
      <c r="F199" s="178" t="s">
        <v>211</v>
      </c>
      <c r="G199" s="182" t="s">
        <v>140</v>
      </c>
      <c r="H199" s="382">
        <v>100</v>
      </c>
      <c r="I199" s="382">
        <v>100</v>
      </c>
      <c r="J199" s="183">
        <f t="shared" si="7"/>
        <v>100</v>
      </c>
      <c r="K199" s="634"/>
      <c r="L199" s="653"/>
      <c r="M199" s="651"/>
      <c r="N199" s="625"/>
    </row>
    <row r="200" spans="1:15" s="300" customFormat="1" ht="32.25" customHeight="1" thickBot="1" x14ac:dyDescent="0.3">
      <c r="A200" s="610"/>
      <c r="B200" s="265"/>
      <c r="C200" s="640"/>
      <c r="D200" s="531"/>
      <c r="E200" s="184" t="s">
        <v>144</v>
      </c>
      <c r="F200" s="1" t="s">
        <v>394</v>
      </c>
      <c r="G200" s="185" t="s">
        <v>310</v>
      </c>
      <c r="H200" s="186">
        <v>42224</v>
      </c>
      <c r="I200" s="186">
        <v>42224</v>
      </c>
      <c r="J200" s="187">
        <f t="shared" si="7"/>
        <v>100</v>
      </c>
      <c r="K200" s="187">
        <f>J200</f>
        <v>100</v>
      </c>
      <c r="L200" s="654"/>
      <c r="M200" s="651"/>
      <c r="N200" s="625"/>
      <c r="O200" s="317"/>
    </row>
    <row r="201" spans="1:15" s="302" customFormat="1" ht="79.5" hidden="1" customHeight="1" thickBot="1" x14ac:dyDescent="0.3">
      <c r="A201" s="609"/>
      <c r="B201" s="263" t="s">
        <v>236</v>
      </c>
      <c r="C201" s="641" t="s">
        <v>60</v>
      </c>
      <c r="D201" s="501" t="s">
        <v>137</v>
      </c>
      <c r="E201" s="188" t="s">
        <v>138</v>
      </c>
      <c r="F201" s="178" t="s">
        <v>392</v>
      </c>
      <c r="G201" s="189" t="s">
        <v>140</v>
      </c>
      <c r="H201" s="87"/>
      <c r="I201" s="87"/>
      <c r="J201" s="137" t="e">
        <f t="shared" si="7"/>
        <v>#DIV/0!</v>
      </c>
      <c r="K201" s="261" t="e">
        <f>(J201+J202+J203)/3</f>
        <v>#DIV/0!</v>
      </c>
      <c r="L201" s="255" t="e">
        <f>(K201+K204)/2</f>
        <v>#DIV/0!</v>
      </c>
      <c r="M201" s="651"/>
      <c r="N201" s="625"/>
    </row>
    <row r="202" spans="1:15" s="302" customFormat="1" ht="79.5" hidden="1" customHeight="1" thickBot="1" x14ac:dyDescent="0.3">
      <c r="A202" s="609"/>
      <c r="B202" s="264"/>
      <c r="C202" s="642"/>
      <c r="D202" s="502"/>
      <c r="E202" s="190" t="s">
        <v>138</v>
      </c>
      <c r="F202" s="178" t="s">
        <v>393</v>
      </c>
      <c r="G202" s="191" t="s">
        <v>140</v>
      </c>
      <c r="H202" s="87"/>
      <c r="I202" s="87"/>
      <c r="J202" s="112" t="e">
        <f t="shared" si="7"/>
        <v>#DIV/0!</v>
      </c>
      <c r="K202" s="333"/>
      <c r="L202" s="334"/>
      <c r="M202" s="651"/>
      <c r="N202" s="625"/>
    </row>
    <row r="203" spans="1:15" s="302" customFormat="1" ht="63.75" hidden="1" customHeight="1" thickBot="1" x14ac:dyDescent="0.3">
      <c r="A203" s="609"/>
      <c r="B203" s="264"/>
      <c r="C203" s="642"/>
      <c r="D203" s="502"/>
      <c r="E203" s="190" t="s">
        <v>138</v>
      </c>
      <c r="F203" s="178" t="s">
        <v>211</v>
      </c>
      <c r="G203" s="191" t="s">
        <v>140</v>
      </c>
      <c r="H203" s="87"/>
      <c r="I203" s="87"/>
      <c r="J203" s="112" t="e">
        <f t="shared" si="7"/>
        <v>#DIV/0!</v>
      </c>
      <c r="K203" s="335"/>
      <c r="L203" s="334"/>
      <c r="M203" s="651"/>
      <c r="N203" s="625"/>
    </row>
    <row r="204" spans="1:15" s="302" customFormat="1" ht="32.25" hidden="1" customHeight="1" thickBot="1" x14ac:dyDescent="0.3">
      <c r="A204" s="609"/>
      <c r="B204" s="265"/>
      <c r="C204" s="643"/>
      <c r="D204" s="503"/>
      <c r="E204" s="192" t="s">
        <v>144</v>
      </c>
      <c r="F204" s="1" t="s">
        <v>394</v>
      </c>
      <c r="G204" s="193" t="s">
        <v>310</v>
      </c>
      <c r="H204" s="87"/>
      <c r="I204" s="87"/>
      <c r="J204" s="126" t="e">
        <f t="shared" si="7"/>
        <v>#DIV/0!</v>
      </c>
      <c r="K204" s="126" t="e">
        <f>J204</f>
        <v>#DIV/0!</v>
      </c>
      <c r="L204" s="336"/>
      <c r="M204" s="651"/>
      <c r="N204" s="625"/>
    </row>
    <row r="205" spans="1:15" s="297" customFormat="1" ht="79.5" customHeight="1" thickBot="1" x14ac:dyDescent="0.3">
      <c r="A205" s="608"/>
      <c r="B205" s="263" t="s">
        <v>230</v>
      </c>
      <c r="C205" s="638" t="s">
        <v>61</v>
      </c>
      <c r="D205" s="593" t="s">
        <v>137</v>
      </c>
      <c r="E205" s="171" t="s">
        <v>138</v>
      </c>
      <c r="F205" s="171" t="s">
        <v>392</v>
      </c>
      <c r="G205" s="172" t="s">
        <v>140</v>
      </c>
      <c r="H205" s="286">
        <v>11.2</v>
      </c>
      <c r="I205" s="286">
        <v>11.2</v>
      </c>
      <c r="J205" s="289">
        <f t="shared" si="7"/>
        <v>100</v>
      </c>
      <c r="K205" s="635">
        <f>(J205+J207)/2</f>
        <v>100</v>
      </c>
      <c r="L205" s="647">
        <f>(K205+K208)/2</f>
        <v>100</v>
      </c>
      <c r="M205" s="651"/>
      <c r="N205" s="625"/>
      <c r="O205" s="306"/>
    </row>
    <row r="206" spans="1:15" s="297" customFormat="1" ht="79.5" customHeight="1" thickBot="1" x14ac:dyDescent="0.3">
      <c r="A206" s="608"/>
      <c r="B206" s="264"/>
      <c r="C206" s="639"/>
      <c r="D206" s="594"/>
      <c r="E206" s="173" t="s">
        <v>138</v>
      </c>
      <c r="F206" s="171" t="s">
        <v>393</v>
      </c>
      <c r="G206" s="174" t="s">
        <v>140</v>
      </c>
      <c r="H206" s="286">
        <v>0</v>
      </c>
      <c r="I206" s="286">
        <v>0</v>
      </c>
      <c r="J206" s="289"/>
      <c r="K206" s="636"/>
      <c r="L206" s="648"/>
      <c r="M206" s="651"/>
      <c r="N206" s="625"/>
      <c r="O206" s="306"/>
    </row>
    <row r="207" spans="1:15" s="297" customFormat="1" ht="63.75" thickBot="1" x14ac:dyDescent="0.3">
      <c r="A207" s="608"/>
      <c r="B207" s="264"/>
      <c r="C207" s="639"/>
      <c r="D207" s="594"/>
      <c r="E207" s="173" t="s">
        <v>138</v>
      </c>
      <c r="F207" s="171" t="s">
        <v>211</v>
      </c>
      <c r="G207" s="174" t="s">
        <v>140</v>
      </c>
      <c r="H207" s="286">
        <v>100</v>
      </c>
      <c r="I207" s="286">
        <v>100</v>
      </c>
      <c r="J207" s="289">
        <f>IF(I207/H207*100&gt;100,100,I207/H207*100)</f>
        <v>100</v>
      </c>
      <c r="K207" s="637"/>
      <c r="L207" s="648"/>
      <c r="M207" s="651"/>
      <c r="N207" s="625"/>
    </row>
    <row r="208" spans="1:15" s="297" customFormat="1" ht="32.25" thickBot="1" x14ac:dyDescent="0.3">
      <c r="A208" s="608"/>
      <c r="B208" s="265"/>
      <c r="C208" s="640"/>
      <c r="D208" s="531"/>
      <c r="E208" s="175" t="s">
        <v>144</v>
      </c>
      <c r="F208" s="1" t="s">
        <v>394</v>
      </c>
      <c r="G208" s="6" t="s">
        <v>310</v>
      </c>
      <c r="H208" s="369">
        <v>3780</v>
      </c>
      <c r="I208" s="369">
        <v>3780</v>
      </c>
      <c r="J208" s="289">
        <f>IF(I208/H208*100&gt;100,100,I208/H208*100)</f>
        <v>100</v>
      </c>
      <c r="K208" s="292">
        <f>J208</f>
        <v>100</v>
      </c>
      <c r="L208" s="649"/>
      <c r="M208" s="651"/>
      <c r="N208" s="625"/>
      <c r="O208" s="317"/>
    </row>
    <row r="209" spans="1:15" s="297" customFormat="1" ht="79.5" customHeight="1" thickBot="1" x14ac:dyDescent="0.3">
      <c r="A209" s="608"/>
      <c r="B209" s="263" t="s">
        <v>228</v>
      </c>
      <c r="C209" s="638" t="s">
        <v>62</v>
      </c>
      <c r="D209" s="529" t="s">
        <v>137</v>
      </c>
      <c r="E209" s="171" t="s">
        <v>138</v>
      </c>
      <c r="F209" s="171" t="s">
        <v>392</v>
      </c>
      <c r="G209" s="172" t="s">
        <v>140</v>
      </c>
      <c r="H209" s="369">
        <v>3.6</v>
      </c>
      <c r="I209" s="369">
        <v>3.6</v>
      </c>
      <c r="J209" s="289">
        <f>IF(I209/H209*100&gt;100,100,I209/H209*100)</f>
        <v>100</v>
      </c>
      <c r="K209" s="632">
        <f>(J209+J211)/2</f>
        <v>100</v>
      </c>
      <c r="L209" s="647">
        <f>(K209+K212)/2</f>
        <v>100</v>
      </c>
      <c r="M209" s="651"/>
      <c r="N209" s="625"/>
      <c r="O209" s="306"/>
    </row>
    <row r="210" spans="1:15" s="297" customFormat="1" ht="79.5" customHeight="1" thickBot="1" x14ac:dyDescent="0.3">
      <c r="A210" s="608"/>
      <c r="B210" s="264"/>
      <c r="C210" s="639"/>
      <c r="D210" s="530"/>
      <c r="E210" s="173" t="s">
        <v>138</v>
      </c>
      <c r="F210" s="171" t="s">
        <v>393</v>
      </c>
      <c r="G210" s="174" t="s">
        <v>140</v>
      </c>
      <c r="H210" s="369">
        <v>0</v>
      </c>
      <c r="I210" s="369">
        <v>0</v>
      </c>
      <c r="J210" s="289"/>
      <c r="K210" s="633"/>
      <c r="L210" s="648"/>
      <c r="M210" s="651"/>
      <c r="N210" s="625"/>
      <c r="O210" s="306"/>
    </row>
    <row r="211" spans="1:15" s="297" customFormat="1" ht="63.75" thickBot="1" x14ac:dyDescent="0.3">
      <c r="A211" s="608"/>
      <c r="B211" s="264"/>
      <c r="C211" s="639"/>
      <c r="D211" s="530"/>
      <c r="E211" s="173" t="s">
        <v>138</v>
      </c>
      <c r="F211" s="171" t="s">
        <v>211</v>
      </c>
      <c r="G211" s="174" t="s">
        <v>140</v>
      </c>
      <c r="H211" s="369">
        <v>100</v>
      </c>
      <c r="I211" s="369">
        <v>100</v>
      </c>
      <c r="J211" s="289">
        <f>IF(I211/H211*100&gt;100,100,I211/H211*100)</f>
        <v>100</v>
      </c>
      <c r="K211" s="634"/>
      <c r="L211" s="648"/>
      <c r="M211" s="651"/>
      <c r="N211" s="625"/>
    </row>
    <row r="212" spans="1:15" s="297" customFormat="1" ht="32.25" thickBot="1" x14ac:dyDescent="0.3">
      <c r="A212" s="608"/>
      <c r="B212" s="265"/>
      <c r="C212" s="640"/>
      <c r="D212" s="531"/>
      <c r="E212" s="175" t="s">
        <v>144</v>
      </c>
      <c r="F212" s="1" t="s">
        <v>394</v>
      </c>
      <c r="G212" s="6" t="s">
        <v>310</v>
      </c>
      <c r="H212" s="369">
        <v>1668</v>
      </c>
      <c r="I212" s="369">
        <v>1668</v>
      </c>
      <c r="J212" s="289">
        <f>IF(I212/H212*100&gt;100,100,I212/H212*100)</f>
        <v>100</v>
      </c>
      <c r="K212" s="292">
        <f>J212</f>
        <v>100</v>
      </c>
      <c r="L212" s="649"/>
      <c r="M212" s="651"/>
      <c r="N212" s="625"/>
      <c r="O212" s="317"/>
    </row>
    <row r="213" spans="1:15" s="297" customFormat="1" ht="79.5" customHeight="1" thickBot="1" x14ac:dyDescent="0.3">
      <c r="A213" s="608"/>
      <c r="B213" s="263" t="s">
        <v>238</v>
      </c>
      <c r="C213" s="638" t="s">
        <v>63</v>
      </c>
      <c r="D213" s="529" t="s">
        <v>137</v>
      </c>
      <c r="E213" s="171" t="s">
        <v>138</v>
      </c>
      <c r="F213" s="171" t="s">
        <v>392</v>
      </c>
      <c r="G213" s="172" t="s">
        <v>140</v>
      </c>
      <c r="H213" s="369">
        <v>4.9000000000000004</v>
      </c>
      <c r="I213" s="369">
        <v>4.9000000000000004</v>
      </c>
      <c r="J213" s="289">
        <f>IF(I213/H213*100&gt;100,100,I213/H213*100)</f>
        <v>100</v>
      </c>
      <c r="K213" s="632">
        <f>(J213+J215)/2</f>
        <v>100</v>
      </c>
      <c r="L213" s="647">
        <f>(K213+K216)/2</f>
        <v>100</v>
      </c>
      <c r="M213" s="651"/>
      <c r="N213" s="625"/>
      <c r="O213" s="306"/>
    </row>
    <row r="214" spans="1:15" s="297" customFormat="1" ht="79.5" customHeight="1" thickBot="1" x14ac:dyDescent="0.3">
      <c r="A214" s="608"/>
      <c r="B214" s="264"/>
      <c r="C214" s="639"/>
      <c r="D214" s="530"/>
      <c r="E214" s="173" t="s">
        <v>138</v>
      </c>
      <c r="F214" s="171" t="s">
        <v>393</v>
      </c>
      <c r="G214" s="174" t="s">
        <v>140</v>
      </c>
      <c r="H214" s="369">
        <v>0</v>
      </c>
      <c r="I214" s="369">
        <v>0</v>
      </c>
      <c r="J214" s="289"/>
      <c r="K214" s="633"/>
      <c r="L214" s="648"/>
      <c r="M214" s="651"/>
      <c r="N214" s="625"/>
      <c r="O214" s="306"/>
    </row>
    <row r="215" spans="1:15" s="297" customFormat="1" ht="63.75" thickBot="1" x14ac:dyDescent="0.3">
      <c r="A215" s="608"/>
      <c r="B215" s="264"/>
      <c r="C215" s="639"/>
      <c r="D215" s="530"/>
      <c r="E215" s="173" t="s">
        <v>138</v>
      </c>
      <c r="F215" s="171" t="s">
        <v>211</v>
      </c>
      <c r="G215" s="174" t="s">
        <v>140</v>
      </c>
      <c r="H215" s="369">
        <v>100</v>
      </c>
      <c r="I215" s="369">
        <v>100</v>
      </c>
      <c r="J215" s="289">
        <f>IF(I215/H215*100&gt;100,100,I215/H215*100)</f>
        <v>100</v>
      </c>
      <c r="K215" s="634"/>
      <c r="L215" s="648"/>
      <c r="M215" s="651"/>
      <c r="N215" s="625"/>
    </row>
    <row r="216" spans="1:15" s="297" customFormat="1" ht="32.25" thickBot="1" x14ac:dyDescent="0.3">
      <c r="A216" s="608"/>
      <c r="B216" s="265"/>
      <c r="C216" s="640"/>
      <c r="D216" s="531"/>
      <c r="E216" s="175" t="s">
        <v>144</v>
      </c>
      <c r="F216" s="1" t="s">
        <v>394</v>
      </c>
      <c r="G216" s="6" t="s">
        <v>310</v>
      </c>
      <c r="H216" s="369">
        <v>4296</v>
      </c>
      <c r="I216" s="369">
        <v>4296</v>
      </c>
      <c r="J216" s="289">
        <f>IF(I216/H216*100&gt;100,100,I216/H216*100)</f>
        <v>100</v>
      </c>
      <c r="K216" s="292">
        <f>J216</f>
        <v>100</v>
      </c>
      <c r="L216" s="649"/>
      <c r="M216" s="651"/>
      <c r="N216" s="625"/>
      <c r="O216" s="317"/>
    </row>
    <row r="217" spans="1:15" s="297" customFormat="1" ht="79.5" customHeight="1" thickBot="1" x14ac:dyDescent="0.3">
      <c r="A217" s="608"/>
      <c r="B217" s="263" t="s">
        <v>234</v>
      </c>
      <c r="C217" s="638" t="s">
        <v>64</v>
      </c>
      <c r="D217" s="529" t="s">
        <v>137</v>
      </c>
      <c r="E217" s="171" t="s">
        <v>138</v>
      </c>
      <c r="F217" s="171" t="s">
        <v>392</v>
      </c>
      <c r="G217" s="172" t="s">
        <v>140</v>
      </c>
      <c r="H217" s="369">
        <v>22.3</v>
      </c>
      <c r="I217" s="369">
        <v>22.2</v>
      </c>
      <c r="J217" s="289">
        <f>IF(I217/H217*100&gt;100,100,I217/H217*100)</f>
        <v>99.551569506726452</v>
      </c>
      <c r="K217" s="632">
        <f>(J217+J219)/2</f>
        <v>99.775784753363226</v>
      </c>
      <c r="L217" s="647">
        <f>(K217+K220)/2</f>
        <v>99.887892376681606</v>
      </c>
      <c r="M217" s="651"/>
      <c r="N217" s="625"/>
    </row>
    <row r="218" spans="1:15" s="297" customFormat="1" ht="79.5" customHeight="1" thickBot="1" x14ac:dyDescent="0.3">
      <c r="A218" s="608"/>
      <c r="B218" s="264"/>
      <c r="C218" s="639"/>
      <c r="D218" s="530"/>
      <c r="E218" s="173" t="s">
        <v>138</v>
      </c>
      <c r="F218" s="171" t="s">
        <v>393</v>
      </c>
      <c r="G218" s="174" t="s">
        <v>140</v>
      </c>
      <c r="H218" s="369">
        <v>0</v>
      </c>
      <c r="I218" s="369">
        <v>0</v>
      </c>
      <c r="J218" s="289"/>
      <c r="K218" s="633"/>
      <c r="L218" s="648"/>
      <c r="M218" s="651"/>
      <c r="N218" s="625"/>
    </row>
    <row r="219" spans="1:15" s="297" customFormat="1" ht="63.75" thickBot="1" x14ac:dyDescent="0.3">
      <c r="A219" s="608"/>
      <c r="B219" s="264"/>
      <c r="C219" s="639"/>
      <c r="D219" s="530"/>
      <c r="E219" s="173" t="s">
        <v>138</v>
      </c>
      <c r="F219" s="171" t="s">
        <v>211</v>
      </c>
      <c r="G219" s="174" t="s">
        <v>140</v>
      </c>
      <c r="H219" s="369">
        <v>100</v>
      </c>
      <c r="I219" s="369">
        <v>100</v>
      </c>
      <c r="J219" s="289">
        <f>IF(I219/H219*100&gt;100,100,I219/H219*100)</f>
        <v>100</v>
      </c>
      <c r="K219" s="634"/>
      <c r="L219" s="648"/>
      <c r="M219" s="651"/>
      <c r="N219" s="625"/>
    </row>
    <row r="220" spans="1:15" s="297" customFormat="1" ht="32.25" thickBot="1" x14ac:dyDescent="0.3">
      <c r="A220" s="608"/>
      <c r="B220" s="265"/>
      <c r="C220" s="640"/>
      <c r="D220" s="531"/>
      <c r="E220" s="175" t="s">
        <v>144</v>
      </c>
      <c r="F220" s="1" t="s">
        <v>394</v>
      </c>
      <c r="G220" s="6" t="s">
        <v>310</v>
      </c>
      <c r="H220" s="369">
        <v>13850</v>
      </c>
      <c r="I220" s="369">
        <v>13850</v>
      </c>
      <c r="J220" s="289">
        <f>IF(I220/H220*100&gt;100,100,I220/H220*100)</f>
        <v>100</v>
      </c>
      <c r="K220" s="292">
        <f>J220</f>
        <v>100</v>
      </c>
      <c r="L220" s="649"/>
      <c r="M220" s="651"/>
      <c r="N220" s="625"/>
      <c r="O220" s="317"/>
    </row>
    <row r="221" spans="1:15" s="297" customFormat="1" ht="79.5" customHeight="1" thickBot="1" x14ac:dyDescent="0.3">
      <c r="A221" s="608"/>
      <c r="B221" s="263" t="s">
        <v>311</v>
      </c>
      <c r="C221" s="638" t="s">
        <v>65</v>
      </c>
      <c r="D221" s="529" t="s">
        <v>137</v>
      </c>
      <c r="E221" s="171" t="s">
        <v>138</v>
      </c>
      <c r="F221" s="171" t="s">
        <v>392</v>
      </c>
      <c r="G221" s="172" t="s">
        <v>140</v>
      </c>
      <c r="H221" s="369">
        <v>6</v>
      </c>
      <c r="I221" s="369">
        <v>6</v>
      </c>
      <c r="J221" s="289">
        <f>IF(I221/H221*100&gt;100,100,I221/H221*100)</f>
        <v>100</v>
      </c>
      <c r="K221" s="632">
        <f>(J221+J223)/2</f>
        <v>100</v>
      </c>
      <c r="L221" s="647">
        <f>(K221+K224)/2</f>
        <v>100</v>
      </c>
      <c r="M221" s="651"/>
      <c r="N221" s="625"/>
      <c r="O221" s="306"/>
    </row>
    <row r="222" spans="1:15" s="297" customFormat="1" ht="79.5" customHeight="1" thickBot="1" x14ac:dyDescent="0.3">
      <c r="A222" s="608"/>
      <c r="B222" s="264"/>
      <c r="C222" s="639"/>
      <c r="D222" s="530"/>
      <c r="E222" s="173" t="s">
        <v>138</v>
      </c>
      <c r="F222" s="171" t="s">
        <v>393</v>
      </c>
      <c r="G222" s="174" t="s">
        <v>140</v>
      </c>
      <c r="H222" s="369">
        <v>0</v>
      </c>
      <c r="I222" s="369">
        <v>0</v>
      </c>
      <c r="J222" s="289"/>
      <c r="K222" s="633"/>
      <c r="L222" s="648"/>
      <c r="M222" s="651"/>
      <c r="N222" s="625"/>
      <c r="O222" s="306"/>
    </row>
    <row r="223" spans="1:15" s="297" customFormat="1" ht="63.75" thickBot="1" x14ac:dyDescent="0.3">
      <c r="A223" s="608"/>
      <c r="B223" s="264"/>
      <c r="C223" s="639"/>
      <c r="D223" s="530"/>
      <c r="E223" s="173" t="s">
        <v>138</v>
      </c>
      <c r="F223" s="171" t="s">
        <v>211</v>
      </c>
      <c r="G223" s="174" t="s">
        <v>140</v>
      </c>
      <c r="H223" s="369">
        <v>100</v>
      </c>
      <c r="I223" s="369">
        <v>100</v>
      </c>
      <c r="J223" s="289">
        <f>IF(I223/H223*100&gt;100,100,I223/H223*100)</f>
        <v>100</v>
      </c>
      <c r="K223" s="634"/>
      <c r="L223" s="648"/>
      <c r="M223" s="651"/>
      <c r="N223" s="625"/>
    </row>
    <row r="224" spans="1:15" s="297" customFormat="1" ht="32.25" thickBot="1" x14ac:dyDescent="0.3">
      <c r="A224" s="608"/>
      <c r="B224" s="265"/>
      <c r="C224" s="640"/>
      <c r="D224" s="531"/>
      <c r="E224" s="175" t="s">
        <v>144</v>
      </c>
      <c r="F224" s="1" t="s">
        <v>394</v>
      </c>
      <c r="G224" s="6" t="s">
        <v>310</v>
      </c>
      <c r="H224" s="295">
        <v>7680</v>
      </c>
      <c r="I224" s="295">
        <v>7680</v>
      </c>
      <c r="J224" s="289">
        <f>IF(I224/H224*100&gt;100,100,I224/H224*100)</f>
        <v>100</v>
      </c>
      <c r="K224" s="292">
        <f>J224</f>
        <v>100</v>
      </c>
      <c r="L224" s="649"/>
      <c r="M224" s="651"/>
      <c r="N224" s="625"/>
      <c r="O224" s="317"/>
    </row>
    <row r="225" spans="1:15" s="297" customFormat="1" ht="79.5" customHeight="1" thickBot="1" x14ac:dyDescent="0.3">
      <c r="A225" s="608"/>
      <c r="B225" s="263" t="s">
        <v>311</v>
      </c>
      <c r="C225" s="638" t="s">
        <v>66</v>
      </c>
      <c r="D225" s="593" t="s">
        <v>137</v>
      </c>
      <c r="E225" s="171" t="s">
        <v>138</v>
      </c>
      <c r="F225" s="171" t="s">
        <v>392</v>
      </c>
      <c r="G225" s="172" t="s">
        <v>140</v>
      </c>
      <c r="H225" s="286">
        <v>7.5</v>
      </c>
      <c r="I225" s="286">
        <v>7.5</v>
      </c>
      <c r="J225" s="289">
        <f>IF(I225/H225*100&gt;100,100,I225/H225*100)</f>
        <v>100</v>
      </c>
      <c r="K225" s="635">
        <f>(J225+J227)/2</f>
        <v>100</v>
      </c>
      <c r="L225" s="647">
        <f>(K225+K228)/2</f>
        <v>100</v>
      </c>
      <c r="M225" s="651"/>
      <c r="N225" s="625"/>
      <c r="O225" s="306"/>
    </row>
    <row r="226" spans="1:15" s="297" customFormat="1" ht="79.5" customHeight="1" thickBot="1" x14ac:dyDescent="0.3">
      <c r="A226" s="608"/>
      <c r="B226" s="264"/>
      <c r="C226" s="639"/>
      <c r="D226" s="594"/>
      <c r="E226" s="173" t="s">
        <v>138</v>
      </c>
      <c r="F226" s="171" t="s">
        <v>393</v>
      </c>
      <c r="G226" s="174" t="s">
        <v>140</v>
      </c>
      <c r="H226" s="286">
        <v>0</v>
      </c>
      <c r="I226" s="286">
        <v>0</v>
      </c>
      <c r="J226" s="289"/>
      <c r="K226" s="636"/>
      <c r="L226" s="648"/>
      <c r="M226" s="651"/>
      <c r="N226" s="625"/>
      <c r="O226" s="306"/>
    </row>
    <row r="227" spans="1:15" s="297" customFormat="1" ht="63.75" thickBot="1" x14ac:dyDescent="0.3">
      <c r="A227" s="608"/>
      <c r="B227" s="264"/>
      <c r="C227" s="639"/>
      <c r="D227" s="594"/>
      <c r="E227" s="173" t="s">
        <v>138</v>
      </c>
      <c r="F227" s="171" t="s">
        <v>211</v>
      </c>
      <c r="G227" s="174" t="s">
        <v>140</v>
      </c>
      <c r="H227" s="286">
        <v>100</v>
      </c>
      <c r="I227" s="286">
        <v>100</v>
      </c>
      <c r="J227" s="289">
        <f>IF(I227/H227*100&gt;100,100,I227/H227*100)</f>
        <v>100</v>
      </c>
      <c r="K227" s="637"/>
      <c r="L227" s="648"/>
      <c r="M227" s="651"/>
      <c r="N227" s="625"/>
    </row>
    <row r="228" spans="1:15" s="297" customFormat="1" ht="32.25" thickBot="1" x14ac:dyDescent="0.3">
      <c r="A228" s="611"/>
      <c r="B228" s="265"/>
      <c r="C228" s="640"/>
      <c r="D228" s="595"/>
      <c r="E228" s="175" t="s">
        <v>144</v>
      </c>
      <c r="F228" s="1" t="s">
        <v>394</v>
      </c>
      <c r="G228" s="6" t="s">
        <v>310</v>
      </c>
      <c r="H228" s="369">
        <v>3750</v>
      </c>
      <c r="I228" s="369">
        <v>3750</v>
      </c>
      <c r="J228" s="289">
        <f>IF(I228/H228*100&gt;100,100,I228/H228*100)</f>
        <v>100</v>
      </c>
      <c r="K228" s="292">
        <f>J228</f>
        <v>100</v>
      </c>
      <c r="L228" s="649"/>
      <c r="M228" s="651"/>
      <c r="N228" s="626"/>
      <c r="O228" s="317"/>
    </row>
    <row r="231" spans="1:15" x14ac:dyDescent="0.25">
      <c r="A231" s="296" t="s">
        <v>395</v>
      </c>
      <c r="B231" s="296"/>
      <c r="C231" s="296"/>
      <c r="D231" s="17" t="s">
        <v>383</v>
      </c>
      <c r="F231" s="296"/>
    </row>
    <row r="233" spans="1:15" x14ac:dyDescent="0.25">
      <c r="A233" s="308" t="s">
        <v>67</v>
      </c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A3:N228">
    <filterColumn colId="1" showButton="0"/>
    <filterColumn colId="9">
      <filters>
        <filter val="-"/>
        <filter val="100,0"/>
        <filter val="9"/>
        <filter val="95,2"/>
        <filter val="96,4"/>
        <filter val="98,8"/>
        <filter val="99,6"/>
        <filter val="99,7"/>
      </filters>
    </filterColumn>
  </autoFilter>
  <mergeCells count="148">
    <mergeCell ref="M5:M228"/>
    <mergeCell ref="L225:L228"/>
    <mergeCell ref="K197:K199"/>
    <mergeCell ref="L197:L200"/>
    <mergeCell ref="K221:K223"/>
    <mergeCell ref="L221:L224"/>
    <mergeCell ref="L205:L208"/>
    <mergeCell ref="K225:K227"/>
    <mergeCell ref="L109:L112"/>
    <mergeCell ref="D109:D112"/>
    <mergeCell ref="K213:K215"/>
    <mergeCell ref="L97:L100"/>
    <mergeCell ref="L213:L216"/>
    <mergeCell ref="L209:L212"/>
    <mergeCell ref="D205:D208"/>
    <mergeCell ref="K209:K211"/>
    <mergeCell ref="D93:D96"/>
    <mergeCell ref="D117:D120"/>
    <mergeCell ref="D161:D164"/>
    <mergeCell ref="D113:D116"/>
    <mergeCell ref="D169:D172"/>
    <mergeCell ref="K109:K111"/>
    <mergeCell ref="C225:C228"/>
    <mergeCell ref="D225:D228"/>
    <mergeCell ref="C221:C224"/>
    <mergeCell ref="D221:D224"/>
    <mergeCell ref="D209:D212"/>
    <mergeCell ref="D173:D176"/>
    <mergeCell ref="D181:D184"/>
    <mergeCell ref="L17:L20"/>
    <mergeCell ref="K161:K163"/>
    <mergeCell ref="L161:L164"/>
    <mergeCell ref="K117:K119"/>
    <mergeCell ref="L117:L120"/>
    <mergeCell ref="L53:L56"/>
    <mergeCell ref="K97:K99"/>
    <mergeCell ref="D85:D88"/>
    <mergeCell ref="D97:D100"/>
    <mergeCell ref="C185:C188"/>
    <mergeCell ref="C213:C216"/>
    <mergeCell ref="D213:D216"/>
    <mergeCell ref="D217:D220"/>
    <mergeCell ref="C209:C212"/>
    <mergeCell ref="C205:C208"/>
    <mergeCell ref="L217:L220"/>
    <mergeCell ref="K53:K55"/>
    <mergeCell ref="C197:C200"/>
    <mergeCell ref="D197:D200"/>
    <mergeCell ref="C201:C204"/>
    <mergeCell ref="C193:C196"/>
    <mergeCell ref="C217:C220"/>
    <mergeCell ref="D177:D180"/>
    <mergeCell ref="C189:C192"/>
    <mergeCell ref="C169:C172"/>
    <mergeCell ref="C177:C180"/>
    <mergeCell ref="C181:C184"/>
    <mergeCell ref="N5:N228"/>
    <mergeCell ref="K169:K171"/>
    <mergeCell ref="L169:L172"/>
    <mergeCell ref="K177:K179"/>
    <mergeCell ref="L177:L180"/>
    <mergeCell ref="K217:K219"/>
    <mergeCell ref="K205:K207"/>
    <mergeCell ref="C73:C76"/>
    <mergeCell ref="D49:D52"/>
    <mergeCell ref="D77:D80"/>
    <mergeCell ref="C165:C168"/>
    <mergeCell ref="C173:C176"/>
    <mergeCell ref="D201:D204"/>
    <mergeCell ref="D165:D168"/>
    <mergeCell ref="D189:D192"/>
    <mergeCell ref="D185:D188"/>
    <mergeCell ref="D193:D196"/>
    <mergeCell ref="C121:C124"/>
    <mergeCell ref="C161:C164"/>
    <mergeCell ref="D153:D156"/>
    <mergeCell ref="D157:D160"/>
    <mergeCell ref="D149:D152"/>
    <mergeCell ref="C153:C156"/>
    <mergeCell ref="C157:C160"/>
    <mergeCell ref="C141:C144"/>
    <mergeCell ref="C137:C140"/>
    <mergeCell ref="C149:C152"/>
    <mergeCell ref="C129:C132"/>
    <mergeCell ref="D137:D140"/>
    <mergeCell ref="D145:D148"/>
    <mergeCell ref="D141:D144"/>
    <mergeCell ref="C133:C136"/>
    <mergeCell ref="D133:D136"/>
    <mergeCell ref="D129:D132"/>
    <mergeCell ref="C5:C8"/>
    <mergeCell ref="C13:C16"/>
    <mergeCell ref="D13:D16"/>
    <mergeCell ref="C9:C12"/>
    <mergeCell ref="D9:D12"/>
    <mergeCell ref="D5:D8"/>
    <mergeCell ref="C17:C20"/>
    <mergeCell ref="D17:D20"/>
    <mergeCell ref="D25:D28"/>
    <mergeCell ref="C21:C24"/>
    <mergeCell ref="D21:D24"/>
    <mergeCell ref="C25:C28"/>
    <mergeCell ref="C105:C108"/>
    <mergeCell ref="C81:C84"/>
    <mergeCell ref="C69:C72"/>
    <mergeCell ref="D69:D72"/>
    <mergeCell ref="C33:C36"/>
    <mergeCell ref="D81:D84"/>
    <mergeCell ref="C77:C80"/>
    <mergeCell ref="D65:D68"/>
    <mergeCell ref="D105:D108"/>
    <mergeCell ref="D33:D36"/>
    <mergeCell ref="D53:D56"/>
    <mergeCell ref="D73:D76"/>
    <mergeCell ref="C61:C64"/>
    <mergeCell ref="C65:C68"/>
    <mergeCell ref="C85:C88"/>
    <mergeCell ref="D45:D48"/>
    <mergeCell ref="D57:D60"/>
    <mergeCell ref="C57:C60"/>
    <mergeCell ref="C49:C52"/>
    <mergeCell ref="C45:C48"/>
    <mergeCell ref="D61:D64"/>
    <mergeCell ref="D89:D92"/>
    <mergeCell ref="A1:N1"/>
    <mergeCell ref="A5:A228"/>
    <mergeCell ref="K5:K7"/>
    <mergeCell ref="L5:L8"/>
    <mergeCell ref="K17:K19"/>
    <mergeCell ref="D121:D124"/>
    <mergeCell ref="C93:C96"/>
    <mergeCell ref="C29:C32"/>
    <mergeCell ref="D29:D32"/>
    <mergeCell ref="C53:C56"/>
    <mergeCell ref="C113:C116"/>
    <mergeCell ref="C97:C100"/>
    <mergeCell ref="D41:D44"/>
    <mergeCell ref="C37:C40"/>
    <mergeCell ref="D37:D40"/>
    <mergeCell ref="C41:C44"/>
    <mergeCell ref="C125:C128"/>
    <mergeCell ref="C145:C148"/>
    <mergeCell ref="D125:D128"/>
    <mergeCell ref="C89:C92"/>
    <mergeCell ref="C101:C104"/>
    <mergeCell ref="D101:D104"/>
    <mergeCell ref="C109:C112"/>
    <mergeCell ref="C117:C120"/>
  </mergeCells>
  <phoneticPr fontId="0" type="noConversion"/>
  <pageMargins left="0.36" right="0.39" top="0.28999999999999998" bottom="0.28999999999999998" header="0.17" footer="0.17"/>
  <pageSetup paperSize="9" scale="46" orientation="landscape" r:id="rId1"/>
  <headerFooter alignWithMargins="0"/>
  <rowBreaks count="3" manualBreakCount="3">
    <brk id="96" max="16383" man="1"/>
    <brk id="160" max="16383" man="1"/>
    <brk id="206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300"/>
  <sheetViews>
    <sheetView showZeros="0"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6.140625" style="17" customWidth="1"/>
    <col min="3" max="3" width="49.28515625" style="17" customWidth="1"/>
    <col min="4" max="4" width="10.425781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00" t="s">
        <v>302</v>
      </c>
      <c r="B1" s="500"/>
      <c r="C1" s="500"/>
      <c r="D1" s="500"/>
      <c r="E1" s="500"/>
      <c r="F1" s="500"/>
      <c r="G1" s="500"/>
      <c r="H1" s="606"/>
      <c r="I1" s="606"/>
      <c r="J1" s="606"/>
      <c r="K1" s="606"/>
      <c r="L1" s="606"/>
      <c r="M1" s="500"/>
      <c r="N1" s="500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ht="32.25" hidden="1" thickBot="1" x14ac:dyDescent="0.3">
      <c r="A4" s="17">
        <v>1</v>
      </c>
      <c r="B4" s="70"/>
      <c r="C4" s="70"/>
      <c r="D4" s="70">
        <v>3</v>
      </c>
      <c r="E4" s="70">
        <v>4</v>
      </c>
      <c r="F4" s="70">
        <v>5</v>
      </c>
      <c r="G4" s="70">
        <v>6</v>
      </c>
      <c r="H4" s="368">
        <v>7</v>
      </c>
      <c r="I4" s="368">
        <v>8</v>
      </c>
      <c r="J4" s="368">
        <v>9</v>
      </c>
      <c r="K4" s="368">
        <v>10</v>
      </c>
      <c r="L4" s="368">
        <v>11</v>
      </c>
      <c r="M4" s="132" t="s">
        <v>141</v>
      </c>
      <c r="N4" s="70">
        <v>13</v>
      </c>
    </row>
    <row r="5" spans="1:14" s="297" customFormat="1" ht="63.75" customHeight="1" thickBot="1" x14ac:dyDescent="0.3">
      <c r="A5" s="607" t="s">
        <v>68</v>
      </c>
      <c r="B5" s="667" t="s">
        <v>159</v>
      </c>
      <c r="C5" s="596" t="s">
        <v>402</v>
      </c>
      <c r="D5" s="529" t="s">
        <v>137</v>
      </c>
      <c r="E5" s="133" t="s">
        <v>138</v>
      </c>
      <c r="F5" s="133" t="s">
        <v>385</v>
      </c>
      <c r="G5" s="134" t="s">
        <v>140</v>
      </c>
      <c r="H5" s="369">
        <v>100</v>
      </c>
      <c r="I5" s="287">
        <v>100</v>
      </c>
      <c r="J5" s="289">
        <f>IF(I5/H5*100&gt;100,100,I5/H5*100)</f>
        <v>100</v>
      </c>
      <c r="K5" s="612">
        <f>(J5+J6+J7)/3</f>
        <v>100</v>
      </c>
      <c r="L5" s="615">
        <f>(K5+K8)/2</f>
        <v>100</v>
      </c>
      <c r="M5" s="650" t="s">
        <v>190</v>
      </c>
      <c r="N5" s="624"/>
    </row>
    <row r="6" spans="1:14" s="297" customFormat="1" ht="63.75" thickBot="1" x14ac:dyDescent="0.3">
      <c r="A6" s="608"/>
      <c r="B6" s="668"/>
      <c r="C6" s="596"/>
      <c r="D6" s="530"/>
      <c r="E6" s="138" t="s">
        <v>138</v>
      </c>
      <c r="F6" s="133" t="s">
        <v>386</v>
      </c>
      <c r="G6" s="227" t="s">
        <v>140</v>
      </c>
      <c r="H6" s="371">
        <v>100</v>
      </c>
      <c r="I6" s="289">
        <v>100</v>
      </c>
      <c r="J6" s="289">
        <f>IF(I6/H6*100&gt;100,100,I6/H6*100)</f>
        <v>100</v>
      </c>
      <c r="K6" s="670"/>
      <c r="L6" s="660"/>
      <c r="M6" s="651"/>
      <c r="N6" s="625"/>
    </row>
    <row r="7" spans="1:14" s="297" customFormat="1" ht="94.5" x14ac:dyDescent="0.25">
      <c r="A7" s="608"/>
      <c r="B7" s="668"/>
      <c r="C7" s="596"/>
      <c r="D7" s="530"/>
      <c r="E7" s="138" t="s">
        <v>138</v>
      </c>
      <c r="F7" s="133" t="s">
        <v>387</v>
      </c>
      <c r="G7" s="139" t="s">
        <v>140</v>
      </c>
      <c r="H7" s="371">
        <v>100</v>
      </c>
      <c r="I7" s="371">
        <v>100</v>
      </c>
      <c r="J7" s="289">
        <f>IF(I7/H7*100&gt;100,100,I7/H7*100)</f>
        <v>100</v>
      </c>
      <c r="K7" s="671"/>
      <c r="L7" s="660"/>
      <c r="M7" s="651"/>
      <c r="N7" s="625"/>
    </row>
    <row r="8" spans="1:14" s="297" customFormat="1" ht="32.25" thickBot="1" x14ac:dyDescent="0.3">
      <c r="A8" s="608"/>
      <c r="B8" s="669"/>
      <c r="C8" s="596"/>
      <c r="D8" s="531"/>
      <c r="E8" s="141" t="s">
        <v>144</v>
      </c>
      <c r="F8" s="142" t="s">
        <v>388</v>
      </c>
      <c r="G8" s="143" t="s">
        <v>266</v>
      </c>
      <c r="H8" s="165">
        <v>36.78</v>
      </c>
      <c r="I8" s="165">
        <v>36.78</v>
      </c>
      <c r="J8" s="289">
        <f>IF(I8/H8*100&gt;100,100,I8/H8*100)</f>
        <v>100</v>
      </c>
      <c r="K8" s="290">
        <f>J8</f>
        <v>100</v>
      </c>
      <c r="L8" s="661"/>
      <c r="M8" s="651"/>
      <c r="N8" s="625"/>
    </row>
    <row r="9" spans="1:14" s="302" customFormat="1" ht="63.75" hidden="1" customHeight="1" thickBot="1" x14ac:dyDescent="0.3">
      <c r="A9" s="609"/>
      <c r="B9" s="664" t="s">
        <v>161</v>
      </c>
      <c r="C9" s="618" t="s">
        <v>403</v>
      </c>
      <c r="D9" s="501" t="s">
        <v>137</v>
      </c>
      <c r="E9" s="146" t="s">
        <v>138</v>
      </c>
      <c r="F9" s="147" t="s">
        <v>385</v>
      </c>
      <c r="G9" s="148" t="s">
        <v>140</v>
      </c>
      <c r="H9" s="157"/>
      <c r="I9" s="158"/>
      <c r="J9" s="88" t="e">
        <f>IF(H9/I9*100&gt;100,100,H9/I9*100)</f>
        <v>#DIV/0!</v>
      </c>
      <c r="K9" s="627" t="e">
        <f>(J9+J10+J11)/3</f>
        <v>#DIV/0!</v>
      </c>
      <c r="L9" s="521" t="e">
        <f>(K9+K12)/2</f>
        <v>#DIV/0!</v>
      </c>
      <c r="M9" s="715"/>
      <c r="N9" s="625"/>
    </row>
    <row r="10" spans="1:14" s="302" customFormat="1" ht="63.75" hidden="1" customHeight="1" thickBot="1" x14ac:dyDescent="0.3">
      <c r="A10" s="609"/>
      <c r="B10" s="665"/>
      <c r="C10" s="619"/>
      <c r="D10" s="502"/>
      <c r="E10" s="149" t="s">
        <v>138</v>
      </c>
      <c r="F10" s="147" t="s">
        <v>386</v>
      </c>
      <c r="G10" s="150" t="s">
        <v>140</v>
      </c>
      <c r="H10" s="161"/>
      <c r="I10" s="162"/>
      <c r="J10" s="92" t="e">
        <f>IF(I10/H10*100&gt;100,100,I10/H10*100)</f>
        <v>#DIV/0!</v>
      </c>
      <c r="K10" s="658"/>
      <c r="L10" s="662"/>
      <c r="M10" s="715"/>
      <c r="N10" s="625"/>
    </row>
    <row r="11" spans="1:14" s="302" customFormat="1" ht="111" hidden="1" customHeight="1" x14ac:dyDescent="0.25">
      <c r="A11" s="609"/>
      <c r="B11" s="665"/>
      <c r="C11" s="619"/>
      <c r="D11" s="502"/>
      <c r="E11" s="149" t="s">
        <v>138</v>
      </c>
      <c r="F11" s="147" t="s">
        <v>387</v>
      </c>
      <c r="G11" s="150" t="s">
        <v>140</v>
      </c>
      <c r="H11" s="161"/>
      <c r="I11" s="161"/>
      <c r="J11" s="92" t="e">
        <f>IF(I11/H11*100&gt;100,100,I11/H11*100)</f>
        <v>#DIV/0!</v>
      </c>
      <c r="K11" s="659"/>
      <c r="L11" s="662"/>
      <c r="M11" s="715"/>
      <c r="N11" s="625"/>
    </row>
    <row r="12" spans="1:14" s="302" customFormat="1" ht="32.25" hidden="1" customHeight="1" thickBot="1" x14ac:dyDescent="0.3">
      <c r="A12" s="609"/>
      <c r="B12" s="666"/>
      <c r="C12" s="620"/>
      <c r="D12" s="503"/>
      <c r="E12" s="151" t="s">
        <v>144</v>
      </c>
      <c r="F12" s="142" t="s">
        <v>388</v>
      </c>
      <c r="G12" s="152" t="s">
        <v>266</v>
      </c>
      <c r="H12" s="167"/>
      <c r="I12" s="165"/>
      <c r="J12" s="97" t="e">
        <f>IF(I12/H12*100&gt;100,100,I12/H12*100)</f>
        <v>#DIV/0!</v>
      </c>
      <c r="K12" s="97" t="e">
        <f>J12</f>
        <v>#DIV/0!</v>
      </c>
      <c r="L12" s="672"/>
      <c r="M12" s="715"/>
      <c r="N12" s="625"/>
    </row>
    <row r="13" spans="1:14" s="302" customFormat="1" ht="63.75" hidden="1" customHeight="1" thickBot="1" x14ac:dyDescent="0.3">
      <c r="A13" s="609"/>
      <c r="B13" s="655"/>
      <c r="C13" s="618" t="s">
        <v>404</v>
      </c>
      <c r="D13" s="501" t="s">
        <v>137</v>
      </c>
      <c r="E13" s="146" t="s">
        <v>138</v>
      </c>
      <c r="F13" s="147" t="s">
        <v>385</v>
      </c>
      <c r="G13" s="148" t="s">
        <v>140</v>
      </c>
      <c r="H13" s="157"/>
      <c r="I13" s="158"/>
      <c r="J13" s="88" t="e">
        <f>IF(H13/I13*100&gt;100,100,H13/I13*100)</f>
        <v>#DIV/0!</v>
      </c>
      <c r="K13" s="627" t="e">
        <f>(J13+J14+J15)/3</f>
        <v>#DIV/0!</v>
      </c>
      <c r="L13" s="521" t="e">
        <f>(K13+K16)/2</f>
        <v>#DIV/0!</v>
      </c>
      <c r="M13" s="715"/>
      <c r="N13" s="625"/>
    </row>
    <row r="14" spans="1:14" s="302" customFormat="1" ht="63.75" hidden="1" customHeight="1" thickBot="1" x14ac:dyDescent="0.3">
      <c r="A14" s="609"/>
      <c r="B14" s="656"/>
      <c r="C14" s="619"/>
      <c r="D14" s="502"/>
      <c r="E14" s="149" t="s">
        <v>138</v>
      </c>
      <c r="F14" s="147" t="s">
        <v>386</v>
      </c>
      <c r="G14" s="150" t="s">
        <v>140</v>
      </c>
      <c r="H14" s="161"/>
      <c r="I14" s="162"/>
      <c r="J14" s="92" t="e">
        <f t="shared" ref="J14:J20" si="0">IF(I14/H14*100&gt;100,100,I14/H14*100)</f>
        <v>#DIV/0!</v>
      </c>
      <c r="K14" s="658"/>
      <c r="L14" s="662"/>
      <c r="M14" s="715"/>
      <c r="N14" s="625"/>
    </row>
    <row r="15" spans="1:14" s="302" customFormat="1" ht="111" hidden="1" customHeight="1" x14ac:dyDescent="0.25">
      <c r="A15" s="609"/>
      <c r="B15" s="656"/>
      <c r="C15" s="619"/>
      <c r="D15" s="502"/>
      <c r="E15" s="149" t="s">
        <v>138</v>
      </c>
      <c r="F15" s="147" t="s">
        <v>387</v>
      </c>
      <c r="G15" s="150" t="s">
        <v>140</v>
      </c>
      <c r="H15" s="161"/>
      <c r="I15" s="161"/>
      <c r="J15" s="92" t="e">
        <f t="shared" si="0"/>
        <v>#DIV/0!</v>
      </c>
      <c r="K15" s="659"/>
      <c r="L15" s="662"/>
      <c r="M15" s="715"/>
      <c r="N15" s="625"/>
    </row>
    <row r="16" spans="1:14" s="302" customFormat="1" ht="32.25" hidden="1" customHeight="1" thickBot="1" x14ac:dyDescent="0.3">
      <c r="A16" s="609"/>
      <c r="B16" s="657"/>
      <c r="C16" s="620"/>
      <c r="D16" s="586"/>
      <c r="E16" s="151" t="s">
        <v>144</v>
      </c>
      <c r="F16" s="142" t="s">
        <v>388</v>
      </c>
      <c r="G16" s="152" t="s">
        <v>266</v>
      </c>
      <c r="H16" s="377"/>
      <c r="I16" s="377"/>
      <c r="J16" s="97" t="e">
        <f t="shared" si="0"/>
        <v>#DIV/0!</v>
      </c>
      <c r="K16" s="97" t="e">
        <f>J16</f>
        <v>#DIV/0!</v>
      </c>
      <c r="L16" s="663"/>
      <c r="M16" s="715"/>
      <c r="N16" s="625"/>
    </row>
    <row r="17" spans="1:14" s="297" customFormat="1" ht="63.75" customHeight="1" thickBot="1" x14ac:dyDescent="0.3">
      <c r="A17" s="608"/>
      <c r="B17" s="664" t="s">
        <v>405</v>
      </c>
      <c r="C17" s="621" t="s">
        <v>406</v>
      </c>
      <c r="D17" s="529" t="s">
        <v>137</v>
      </c>
      <c r="E17" s="133" t="s">
        <v>138</v>
      </c>
      <c r="F17" s="133" t="s">
        <v>385</v>
      </c>
      <c r="G17" s="134" t="s">
        <v>140</v>
      </c>
      <c r="H17" s="369">
        <v>100</v>
      </c>
      <c r="I17" s="287">
        <v>100</v>
      </c>
      <c r="J17" s="289">
        <f t="shared" si="0"/>
        <v>100</v>
      </c>
      <c r="K17" s="612">
        <f>(J17+J18+J19)/3</f>
        <v>100</v>
      </c>
      <c r="L17" s="615">
        <f>(K17+K20)/2</f>
        <v>100</v>
      </c>
      <c r="M17" s="651"/>
      <c r="N17" s="625"/>
    </row>
    <row r="18" spans="1:14" s="297" customFormat="1" ht="63.75" thickBot="1" x14ac:dyDescent="0.3">
      <c r="A18" s="608"/>
      <c r="B18" s="665"/>
      <c r="C18" s="622"/>
      <c r="D18" s="530"/>
      <c r="E18" s="138" t="s">
        <v>138</v>
      </c>
      <c r="F18" s="133" t="s">
        <v>386</v>
      </c>
      <c r="G18" s="139" t="s">
        <v>140</v>
      </c>
      <c r="H18" s="371">
        <v>100</v>
      </c>
      <c r="I18" s="289">
        <v>100</v>
      </c>
      <c r="J18" s="289">
        <f t="shared" si="0"/>
        <v>100</v>
      </c>
      <c r="K18" s="670"/>
      <c r="L18" s="660"/>
      <c r="M18" s="651"/>
      <c r="N18" s="625"/>
    </row>
    <row r="19" spans="1:14" s="297" customFormat="1" ht="94.5" x14ac:dyDescent="0.25">
      <c r="A19" s="608"/>
      <c r="B19" s="665"/>
      <c r="C19" s="622"/>
      <c r="D19" s="530"/>
      <c r="E19" s="138" t="s">
        <v>138</v>
      </c>
      <c r="F19" s="133" t="s">
        <v>387</v>
      </c>
      <c r="G19" s="139" t="s">
        <v>140</v>
      </c>
      <c r="H19" s="371">
        <v>100</v>
      </c>
      <c r="I19" s="371">
        <v>100</v>
      </c>
      <c r="J19" s="289">
        <f t="shared" si="0"/>
        <v>100</v>
      </c>
      <c r="K19" s="671"/>
      <c r="L19" s="660"/>
      <c r="M19" s="651"/>
      <c r="N19" s="625"/>
    </row>
    <row r="20" spans="1:14" s="297" customFormat="1" ht="32.25" thickBot="1" x14ac:dyDescent="0.3">
      <c r="A20" s="608"/>
      <c r="B20" s="666"/>
      <c r="C20" s="623"/>
      <c r="D20" s="595"/>
      <c r="E20" s="141" t="s">
        <v>144</v>
      </c>
      <c r="F20" s="142" t="s">
        <v>388</v>
      </c>
      <c r="G20" s="143" t="s">
        <v>266</v>
      </c>
      <c r="H20" s="165">
        <v>4.1100000000000003</v>
      </c>
      <c r="I20" s="165">
        <v>4.1100000000000003</v>
      </c>
      <c r="J20" s="289">
        <f t="shared" si="0"/>
        <v>100</v>
      </c>
      <c r="K20" s="290">
        <f>J20</f>
        <v>100</v>
      </c>
      <c r="L20" s="661"/>
      <c r="M20" s="651"/>
      <c r="N20" s="625"/>
    </row>
    <row r="21" spans="1:14" s="302" customFormat="1" ht="63.75" customHeight="1" thickBot="1" x14ac:dyDescent="0.3">
      <c r="A21" s="609"/>
      <c r="B21" s="664" t="s">
        <v>407</v>
      </c>
      <c r="C21" s="621" t="s">
        <v>408</v>
      </c>
      <c r="D21" s="593" t="s">
        <v>137</v>
      </c>
      <c r="E21" s="146" t="s">
        <v>138</v>
      </c>
      <c r="F21" s="147" t="s">
        <v>385</v>
      </c>
      <c r="G21" s="148" t="s">
        <v>140</v>
      </c>
      <c r="H21" s="157">
        <v>100</v>
      </c>
      <c r="I21" s="158">
        <v>100</v>
      </c>
      <c r="J21" s="88">
        <f>IF(H21/I21*100&gt;100,100,H21/I21*100)</f>
        <v>100</v>
      </c>
      <c r="K21" s="627">
        <f>(J21+J22)/2</f>
        <v>100</v>
      </c>
      <c r="L21" s="521">
        <f>(K21+K24)/2</f>
        <v>100</v>
      </c>
      <c r="M21" s="715"/>
      <c r="N21" s="625"/>
    </row>
    <row r="22" spans="1:14" s="302" customFormat="1" ht="63.75" customHeight="1" thickBot="1" x14ac:dyDescent="0.3">
      <c r="A22" s="609"/>
      <c r="B22" s="665"/>
      <c r="C22" s="622"/>
      <c r="D22" s="594"/>
      <c r="E22" s="149" t="s">
        <v>138</v>
      </c>
      <c r="F22" s="147" t="s">
        <v>386</v>
      </c>
      <c r="G22" s="150" t="s">
        <v>140</v>
      </c>
      <c r="H22" s="161">
        <v>100</v>
      </c>
      <c r="I22" s="162">
        <v>100</v>
      </c>
      <c r="J22" s="92">
        <f>IF(I22/H22*100&gt;100,100,I22/H22*100)</f>
        <v>100</v>
      </c>
      <c r="K22" s="658"/>
      <c r="L22" s="662"/>
      <c r="M22" s="715"/>
      <c r="N22" s="625"/>
    </row>
    <row r="23" spans="1:14" s="302" customFormat="1" ht="111" customHeight="1" x14ac:dyDescent="0.25">
      <c r="A23" s="609"/>
      <c r="B23" s="665"/>
      <c r="C23" s="622"/>
      <c r="D23" s="594"/>
      <c r="E23" s="149" t="s">
        <v>138</v>
      </c>
      <c r="F23" s="147" t="s">
        <v>387</v>
      </c>
      <c r="G23" s="150" t="s">
        <v>140</v>
      </c>
      <c r="H23" s="161">
        <v>0</v>
      </c>
      <c r="I23" s="161">
        <v>0</v>
      </c>
      <c r="J23" s="92"/>
      <c r="K23" s="659"/>
      <c r="L23" s="662"/>
      <c r="M23" s="715"/>
      <c r="N23" s="625"/>
    </row>
    <row r="24" spans="1:14" s="302" customFormat="1" ht="32.25" customHeight="1" thickBot="1" x14ac:dyDescent="0.3">
      <c r="A24" s="609"/>
      <c r="B24" s="666"/>
      <c r="C24" s="623"/>
      <c r="D24" s="595"/>
      <c r="E24" s="151" t="s">
        <v>144</v>
      </c>
      <c r="F24" s="142" t="s">
        <v>388</v>
      </c>
      <c r="G24" s="152" t="s">
        <v>266</v>
      </c>
      <c r="H24" s="165">
        <v>1.89</v>
      </c>
      <c r="I24" s="165">
        <v>1.89</v>
      </c>
      <c r="J24" s="97">
        <f>IF(I24/H24*100&gt;100,100,I24/H24*100)</f>
        <v>100</v>
      </c>
      <c r="K24" s="97">
        <f>J24</f>
        <v>100</v>
      </c>
      <c r="L24" s="672"/>
      <c r="M24" s="715"/>
      <c r="N24" s="625"/>
    </row>
    <row r="25" spans="1:14" s="302" customFormat="1" ht="63.75" hidden="1" customHeight="1" thickBot="1" x14ac:dyDescent="0.3">
      <c r="A25" s="609"/>
      <c r="B25" s="655"/>
      <c r="C25" s="618" t="s">
        <v>404</v>
      </c>
      <c r="D25" s="501" t="s">
        <v>137</v>
      </c>
      <c r="E25" s="146" t="s">
        <v>138</v>
      </c>
      <c r="F25" s="147" t="s">
        <v>385</v>
      </c>
      <c r="G25" s="148" t="s">
        <v>140</v>
      </c>
      <c r="H25" s="157"/>
      <c r="I25" s="158"/>
      <c r="J25" s="88" t="e">
        <f>IF(H25/I25*100&gt;100,100,H25/I25*100)</f>
        <v>#DIV/0!</v>
      </c>
      <c r="K25" s="627" t="e">
        <f>(J25+J26+J27)/3</f>
        <v>#DIV/0!</v>
      </c>
      <c r="L25" s="521" t="e">
        <f>(K25+K28)/2</f>
        <v>#DIV/0!</v>
      </c>
      <c r="M25" s="715"/>
      <c r="N25" s="625"/>
    </row>
    <row r="26" spans="1:14" s="302" customFormat="1" ht="63.75" hidden="1" customHeight="1" thickBot="1" x14ac:dyDescent="0.3">
      <c r="A26" s="609"/>
      <c r="B26" s="656"/>
      <c r="C26" s="619"/>
      <c r="D26" s="502"/>
      <c r="E26" s="149" t="s">
        <v>138</v>
      </c>
      <c r="F26" s="147" t="s">
        <v>386</v>
      </c>
      <c r="G26" s="150" t="s">
        <v>140</v>
      </c>
      <c r="H26" s="161"/>
      <c r="I26" s="162"/>
      <c r="J26" s="92" t="e">
        <f>IF(I26/H26*100&gt;100,100,I26/H26*100)</f>
        <v>#DIV/0!</v>
      </c>
      <c r="K26" s="658"/>
      <c r="L26" s="662"/>
      <c r="M26" s="715"/>
      <c r="N26" s="625"/>
    </row>
    <row r="27" spans="1:14" s="302" customFormat="1" ht="111" hidden="1" customHeight="1" x14ac:dyDescent="0.25">
      <c r="A27" s="609"/>
      <c r="B27" s="656"/>
      <c r="C27" s="619"/>
      <c r="D27" s="502"/>
      <c r="E27" s="149" t="s">
        <v>138</v>
      </c>
      <c r="F27" s="147" t="s">
        <v>387</v>
      </c>
      <c r="G27" s="150" t="s">
        <v>140</v>
      </c>
      <c r="H27" s="161"/>
      <c r="I27" s="161"/>
      <c r="J27" s="92" t="e">
        <f>IF(I27/H27*100&gt;100,100,I27/H27*100)</f>
        <v>#DIV/0!</v>
      </c>
      <c r="K27" s="659"/>
      <c r="L27" s="662"/>
      <c r="M27" s="715"/>
      <c r="N27" s="625"/>
    </row>
    <row r="28" spans="1:14" s="302" customFormat="1" ht="32.25" hidden="1" customHeight="1" thickBot="1" x14ac:dyDescent="0.3">
      <c r="A28" s="609"/>
      <c r="B28" s="657"/>
      <c r="C28" s="620"/>
      <c r="D28" s="503"/>
      <c r="E28" s="151" t="s">
        <v>144</v>
      </c>
      <c r="F28" s="142" t="s">
        <v>388</v>
      </c>
      <c r="G28" s="152" t="s">
        <v>266</v>
      </c>
      <c r="H28" s="167"/>
      <c r="I28" s="165"/>
      <c r="J28" s="97" t="e">
        <f>IF(I28/H28*100&gt;100,100,I28/H28*100)</f>
        <v>#DIV/0!</v>
      </c>
      <c r="K28" s="97" t="e">
        <f>J28</f>
        <v>#DIV/0!</v>
      </c>
      <c r="L28" s="672"/>
      <c r="M28" s="715"/>
      <c r="N28" s="625"/>
    </row>
    <row r="29" spans="1:14" s="302" customFormat="1" ht="63.75" hidden="1" customHeight="1" thickBot="1" x14ac:dyDescent="0.3">
      <c r="A29" s="609"/>
      <c r="B29" s="655"/>
      <c r="C29" s="618" t="s">
        <v>404</v>
      </c>
      <c r="D29" s="501" t="s">
        <v>137</v>
      </c>
      <c r="E29" s="146" t="s">
        <v>138</v>
      </c>
      <c r="F29" s="147" t="s">
        <v>385</v>
      </c>
      <c r="G29" s="148" t="s">
        <v>140</v>
      </c>
      <c r="H29" s="157"/>
      <c r="I29" s="158"/>
      <c r="J29" s="88" t="e">
        <f>IF(H29/I29*100&gt;100,100,H29/I29*100)</f>
        <v>#DIV/0!</v>
      </c>
      <c r="K29" s="627" t="e">
        <f>(J29+J30+J31)/3</f>
        <v>#DIV/0!</v>
      </c>
      <c r="L29" s="521" t="e">
        <f>(K29+K32)/2</f>
        <v>#DIV/0!</v>
      </c>
      <c r="M29" s="715"/>
      <c r="N29" s="625"/>
    </row>
    <row r="30" spans="1:14" s="302" customFormat="1" ht="63.75" hidden="1" customHeight="1" thickBot="1" x14ac:dyDescent="0.3">
      <c r="A30" s="609"/>
      <c r="B30" s="656"/>
      <c r="C30" s="619"/>
      <c r="D30" s="502"/>
      <c r="E30" s="149" t="s">
        <v>138</v>
      </c>
      <c r="F30" s="147" t="s">
        <v>386</v>
      </c>
      <c r="G30" s="150" t="s">
        <v>140</v>
      </c>
      <c r="H30" s="161"/>
      <c r="I30" s="162"/>
      <c r="J30" s="92" t="e">
        <f>IF(I30/H30*100&gt;100,100,I30/H30*100)</f>
        <v>#DIV/0!</v>
      </c>
      <c r="K30" s="658"/>
      <c r="L30" s="662"/>
      <c r="M30" s="715"/>
      <c r="N30" s="625"/>
    </row>
    <row r="31" spans="1:14" s="302" customFormat="1" ht="111" hidden="1" customHeight="1" x14ac:dyDescent="0.25">
      <c r="A31" s="609"/>
      <c r="B31" s="656"/>
      <c r="C31" s="619"/>
      <c r="D31" s="502"/>
      <c r="E31" s="149" t="s">
        <v>138</v>
      </c>
      <c r="F31" s="147" t="s">
        <v>387</v>
      </c>
      <c r="G31" s="150" t="s">
        <v>140</v>
      </c>
      <c r="H31" s="161"/>
      <c r="I31" s="161"/>
      <c r="J31" s="92" t="e">
        <f>IF(I31/H31*100&gt;100,100,I31/H31*100)</f>
        <v>#DIV/0!</v>
      </c>
      <c r="K31" s="659"/>
      <c r="L31" s="662"/>
      <c r="M31" s="715"/>
      <c r="N31" s="625"/>
    </row>
    <row r="32" spans="1:14" s="302" customFormat="1" ht="32.25" hidden="1" customHeight="1" thickBot="1" x14ac:dyDescent="0.3">
      <c r="A32" s="609"/>
      <c r="B32" s="657"/>
      <c r="C32" s="620"/>
      <c r="D32" s="503"/>
      <c r="E32" s="151" t="s">
        <v>144</v>
      </c>
      <c r="F32" s="142" t="s">
        <v>388</v>
      </c>
      <c r="G32" s="152" t="s">
        <v>266</v>
      </c>
      <c r="H32" s="167"/>
      <c r="I32" s="165"/>
      <c r="J32" s="97" t="e">
        <f>IF(I32/H32*100&gt;100,100,I32/H32*100)</f>
        <v>#DIV/0!</v>
      </c>
      <c r="K32" s="97" t="e">
        <f>J32</f>
        <v>#DIV/0!</v>
      </c>
      <c r="L32" s="672"/>
      <c r="M32" s="715"/>
      <c r="N32" s="625"/>
    </row>
    <row r="33" spans="1:14" s="302" customFormat="1" ht="63.75" hidden="1" customHeight="1" thickBot="1" x14ac:dyDescent="0.3">
      <c r="A33" s="609"/>
      <c r="B33" s="664" t="s">
        <v>409</v>
      </c>
      <c r="C33" s="618" t="s">
        <v>410</v>
      </c>
      <c r="D33" s="501" t="s">
        <v>137</v>
      </c>
      <c r="E33" s="146" t="s">
        <v>138</v>
      </c>
      <c r="F33" s="147" t="s">
        <v>385</v>
      </c>
      <c r="G33" s="148" t="s">
        <v>140</v>
      </c>
      <c r="H33" s="157"/>
      <c r="I33" s="158"/>
      <c r="J33" s="88" t="e">
        <f>IF(H33/I33*100&gt;100,100,H33/I33*100)</f>
        <v>#DIV/0!</v>
      </c>
      <c r="K33" s="627" t="e">
        <f>(J33+J34+J35)/3</f>
        <v>#DIV/0!</v>
      </c>
      <c r="L33" s="521" t="e">
        <f>(K33+K36)/2</f>
        <v>#DIV/0!</v>
      </c>
      <c r="M33" s="715"/>
      <c r="N33" s="625"/>
    </row>
    <row r="34" spans="1:14" s="302" customFormat="1" ht="63.75" hidden="1" customHeight="1" thickBot="1" x14ac:dyDescent="0.3">
      <c r="A34" s="609"/>
      <c r="B34" s="665"/>
      <c r="C34" s="619"/>
      <c r="D34" s="502"/>
      <c r="E34" s="149" t="s">
        <v>138</v>
      </c>
      <c r="F34" s="147" t="s">
        <v>386</v>
      </c>
      <c r="G34" s="150" t="s">
        <v>140</v>
      </c>
      <c r="H34" s="161"/>
      <c r="I34" s="162"/>
      <c r="J34" s="92" t="e">
        <f>IF(I34/H34*100&gt;100,100,I34/H34*100)</f>
        <v>#DIV/0!</v>
      </c>
      <c r="K34" s="658"/>
      <c r="L34" s="662"/>
      <c r="M34" s="715"/>
      <c r="N34" s="625"/>
    </row>
    <row r="35" spans="1:14" s="302" customFormat="1" ht="111" hidden="1" customHeight="1" x14ac:dyDescent="0.25">
      <c r="A35" s="609"/>
      <c r="B35" s="665"/>
      <c r="C35" s="619"/>
      <c r="D35" s="502"/>
      <c r="E35" s="149" t="s">
        <v>138</v>
      </c>
      <c r="F35" s="147" t="s">
        <v>387</v>
      </c>
      <c r="G35" s="150" t="s">
        <v>140</v>
      </c>
      <c r="H35" s="161"/>
      <c r="I35" s="161"/>
      <c r="J35" s="92" t="e">
        <f>IF(I35/H35*100&gt;100,100,I35/H35*100)</f>
        <v>#DIV/0!</v>
      </c>
      <c r="K35" s="659"/>
      <c r="L35" s="662"/>
      <c r="M35" s="715"/>
      <c r="N35" s="625"/>
    </row>
    <row r="36" spans="1:14" s="302" customFormat="1" ht="32.25" hidden="1" customHeight="1" thickBot="1" x14ac:dyDescent="0.3">
      <c r="A36" s="609"/>
      <c r="B36" s="666"/>
      <c r="C36" s="620"/>
      <c r="D36" s="503"/>
      <c r="E36" s="151" t="s">
        <v>144</v>
      </c>
      <c r="F36" s="142" t="s">
        <v>388</v>
      </c>
      <c r="G36" s="152" t="s">
        <v>266</v>
      </c>
      <c r="H36" s="167"/>
      <c r="I36" s="165"/>
      <c r="J36" s="97" t="e">
        <f>IF(I36/H36*100&gt;100,100,I36/H36*100)</f>
        <v>#DIV/0!</v>
      </c>
      <c r="K36" s="97" t="e">
        <f>J36</f>
        <v>#DIV/0!</v>
      </c>
      <c r="L36" s="672"/>
      <c r="M36" s="715"/>
      <c r="N36" s="625"/>
    </row>
    <row r="37" spans="1:14" s="302" customFormat="1" ht="63.75" hidden="1" customHeight="1" thickBot="1" x14ac:dyDescent="0.3">
      <c r="A37" s="609"/>
      <c r="B37" s="664" t="s">
        <v>147</v>
      </c>
      <c r="C37" s="618" t="s">
        <v>411</v>
      </c>
      <c r="D37" s="501" t="s">
        <v>137</v>
      </c>
      <c r="E37" s="146" t="s">
        <v>138</v>
      </c>
      <c r="F37" s="147" t="s">
        <v>385</v>
      </c>
      <c r="G37" s="148" t="s">
        <v>140</v>
      </c>
      <c r="H37" s="157"/>
      <c r="I37" s="158"/>
      <c r="J37" s="88" t="e">
        <f>IF(H37/I37*100&gt;100,100,H37/I37*100)</f>
        <v>#DIV/0!</v>
      </c>
      <c r="K37" s="627" t="e">
        <f>(J37+J38+J39)/3</f>
        <v>#DIV/0!</v>
      </c>
      <c r="L37" s="521" t="e">
        <f>(K37+K40)/2</f>
        <v>#DIV/0!</v>
      </c>
      <c r="M37" s="715"/>
      <c r="N37" s="625"/>
    </row>
    <row r="38" spans="1:14" s="302" customFormat="1" ht="63.75" hidden="1" customHeight="1" thickBot="1" x14ac:dyDescent="0.3">
      <c r="A38" s="609"/>
      <c r="B38" s="665"/>
      <c r="C38" s="619"/>
      <c r="D38" s="502"/>
      <c r="E38" s="149" t="s">
        <v>138</v>
      </c>
      <c r="F38" s="147" t="s">
        <v>386</v>
      </c>
      <c r="G38" s="150" t="s">
        <v>140</v>
      </c>
      <c r="H38" s="161"/>
      <c r="I38" s="162"/>
      <c r="J38" s="92" t="e">
        <f t="shared" ref="J38:J44" si="1">IF(I38/H38*100&gt;100,100,I38/H38*100)</f>
        <v>#DIV/0!</v>
      </c>
      <c r="K38" s="658"/>
      <c r="L38" s="662"/>
      <c r="M38" s="715"/>
      <c r="N38" s="625"/>
    </row>
    <row r="39" spans="1:14" s="302" customFormat="1" ht="111" hidden="1" customHeight="1" x14ac:dyDescent="0.25">
      <c r="A39" s="609"/>
      <c r="B39" s="665"/>
      <c r="C39" s="619"/>
      <c r="D39" s="502"/>
      <c r="E39" s="149" t="s">
        <v>138</v>
      </c>
      <c r="F39" s="147" t="s">
        <v>387</v>
      </c>
      <c r="G39" s="150" t="s">
        <v>140</v>
      </c>
      <c r="H39" s="161"/>
      <c r="I39" s="161"/>
      <c r="J39" s="92" t="e">
        <f t="shared" si="1"/>
        <v>#DIV/0!</v>
      </c>
      <c r="K39" s="659"/>
      <c r="L39" s="662"/>
      <c r="M39" s="715"/>
      <c r="N39" s="625"/>
    </row>
    <row r="40" spans="1:14" s="302" customFormat="1" ht="32.25" hidden="1" customHeight="1" thickBot="1" x14ac:dyDescent="0.3">
      <c r="A40" s="609"/>
      <c r="B40" s="666"/>
      <c r="C40" s="620"/>
      <c r="D40" s="586"/>
      <c r="E40" s="151" t="s">
        <v>144</v>
      </c>
      <c r="F40" s="142" t="s">
        <v>388</v>
      </c>
      <c r="G40" s="152" t="s">
        <v>266</v>
      </c>
      <c r="H40" s="377"/>
      <c r="I40" s="377"/>
      <c r="J40" s="97" t="e">
        <f t="shared" si="1"/>
        <v>#DIV/0!</v>
      </c>
      <c r="K40" s="97" t="e">
        <f>J40</f>
        <v>#DIV/0!</v>
      </c>
      <c r="L40" s="663"/>
      <c r="M40" s="715"/>
      <c r="N40" s="625"/>
    </row>
    <row r="41" spans="1:14" s="297" customFormat="1" ht="63.75" hidden="1" customHeight="1" thickBot="1" x14ac:dyDescent="0.3">
      <c r="A41" s="608"/>
      <c r="B41" s="664" t="s">
        <v>151</v>
      </c>
      <c r="C41" s="618" t="s">
        <v>152</v>
      </c>
      <c r="D41" s="507" t="s">
        <v>137</v>
      </c>
      <c r="E41" s="133" t="s">
        <v>138</v>
      </c>
      <c r="F41" s="133" t="s">
        <v>385</v>
      </c>
      <c r="G41" s="134" t="s">
        <v>140</v>
      </c>
      <c r="H41" s="369"/>
      <c r="I41" s="287"/>
      <c r="J41" s="289" t="e">
        <f t="shared" si="1"/>
        <v>#DIV/0!</v>
      </c>
      <c r="K41" s="612" t="e">
        <f>(J41+J42+J43)/3</f>
        <v>#DIV/0!</v>
      </c>
      <c r="L41" s="615" t="e">
        <f>(K41+K44)/2</f>
        <v>#DIV/0!</v>
      </c>
      <c r="M41" s="651"/>
      <c r="N41" s="625"/>
    </row>
    <row r="42" spans="1:14" s="297" customFormat="1" ht="63.75" hidden="1" customHeight="1" thickBot="1" x14ac:dyDescent="0.3">
      <c r="A42" s="608"/>
      <c r="B42" s="665"/>
      <c r="C42" s="619"/>
      <c r="D42" s="585"/>
      <c r="E42" s="138" t="s">
        <v>138</v>
      </c>
      <c r="F42" s="133" t="s">
        <v>386</v>
      </c>
      <c r="G42" s="139" t="s">
        <v>140</v>
      </c>
      <c r="H42" s="371"/>
      <c r="I42" s="289"/>
      <c r="J42" s="289" t="e">
        <f t="shared" si="1"/>
        <v>#DIV/0!</v>
      </c>
      <c r="K42" s="670"/>
      <c r="L42" s="660"/>
      <c r="M42" s="651"/>
      <c r="N42" s="625"/>
    </row>
    <row r="43" spans="1:14" s="297" customFormat="1" ht="95.25" hidden="1" customHeight="1" x14ac:dyDescent="0.25">
      <c r="A43" s="608"/>
      <c r="B43" s="665"/>
      <c r="C43" s="619"/>
      <c r="D43" s="585"/>
      <c r="E43" s="138" t="s">
        <v>138</v>
      </c>
      <c r="F43" s="133" t="s">
        <v>387</v>
      </c>
      <c r="G43" s="139" t="s">
        <v>140</v>
      </c>
      <c r="H43" s="371"/>
      <c r="I43" s="371"/>
      <c r="J43" s="289" t="e">
        <f t="shared" si="1"/>
        <v>#DIV/0!</v>
      </c>
      <c r="K43" s="671"/>
      <c r="L43" s="660"/>
      <c r="M43" s="651"/>
      <c r="N43" s="625"/>
    </row>
    <row r="44" spans="1:14" s="297" customFormat="1" ht="32.25" hidden="1" customHeight="1" thickBot="1" x14ac:dyDescent="0.3">
      <c r="A44" s="608"/>
      <c r="B44" s="666"/>
      <c r="C44" s="620"/>
      <c r="D44" s="586"/>
      <c r="E44" s="141" t="s">
        <v>144</v>
      </c>
      <c r="F44" s="142" t="s">
        <v>388</v>
      </c>
      <c r="G44" s="143" t="s">
        <v>266</v>
      </c>
      <c r="H44" s="377"/>
      <c r="I44" s="377"/>
      <c r="J44" s="289" t="e">
        <f t="shared" si="1"/>
        <v>#DIV/0!</v>
      </c>
      <c r="K44" s="290" t="e">
        <f>J44</f>
        <v>#DIV/0!</v>
      </c>
      <c r="L44" s="673"/>
      <c r="M44" s="651"/>
      <c r="N44" s="625"/>
    </row>
    <row r="45" spans="1:14" s="302" customFormat="1" ht="63.75" hidden="1" customHeight="1" thickBot="1" x14ac:dyDescent="0.3">
      <c r="A45" s="609"/>
      <c r="B45" s="664" t="s">
        <v>135</v>
      </c>
      <c r="C45" s="618" t="s">
        <v>136</v>
      </c>
      <c r="D45" s="507" t="s">
        <v>137</v>
      </c>
      <c r="E45" s="146" t="s">
        <v>138</v>
      </c>
      <c r="F45" s="147" t="s">
        <v>385</v>
      </c>
      <c r="G45" s="148" t="s">
        <v>140</v>
      </c>
      <c r="H45" s="382"/>
      <c r="I45" s="158"/>
      <c r="J45" s="88" t="e">
        <f>IF(H45/I45*100&gt;100,100,H45/I45*100)</f>
        <v>#DIV/0!</v>
      </c>
      <c r="K45" s="612" t="e">
        <f>(J45+J46+J47)/3</f>
        <v>#DIV/0!</v>
      </c>
      <c r="L45" s="521" t="e">
        <f>(K45+K48)/2</f>
        <v>#DIV/0!</v>
      </c>
      <c r="M45" s="715"/>
      <c r="N45" s="625"/>
    </row>
    <row r="46" spans="1:14" s="302" customFormat="1" ht="63.75" hidden="1" customHeight="1" thickBot="1" x14ac:dyDescent="0.3">
      <c r="A46" s="609"/>
      <c r="B46" s="665"/>
      <c r="C46" s="619"/>
      <c r="D46" s="585"/>
      <c r="E46" s="149" t="s">
        <v>138</v>
      </c>
      <c r="F46" s="147" t="s">
        <v>386</v>
      </c>
      <c r="G46" s="150" t="s">
        <v>140</v>
      </c>
      <c r="H46" s="400"/>
      <c r="I46" s="162"/>
      <c r="J46" s="92" t="e">
        <f>IF(I46/H46*100&gt;100,100,I46/H46*100)</f>
        <v>#DIV/0!</v>
      </c>
      <c r="K46" s="674"/>
      <c r="L46" s="721"/>
      <c r="M46" s="715"/>
      <c r="N46" s="625"/>
    </row>
    <row r="47" spans="1:14" s="302" customFormat="1" ht="111" hidden="1" customHeight="1" x14ac:dyDescent="0.25">
      <c r="A47" s="609"/>
      <c r="B47" s="665"/>
      <c r="C47" s="619"/>
      <c r="D47" s="585"/>
      <c r="E47" s="149" t="s">
        <v>138</v>
      </c>
      <c r="F47" s="147" t="s">
        <v>387</v>
      </c>
      <c r="G47" s="150" t="s">
        <v>140</v>
      </c>
      <c r="H47" s="400"/>
      <c r="I47" s="400"/>
      <c r="J47" s="92" t="e">
        <f>IF(I47/H47*100&gt;100,100,I47/H47*100)</f>
        <v>#DIV/0!</v>
      </c>
      <c r="K47" s="675"/>
      <c r="L47" s="721"/>
      <c r="M47" s="715"/>
      <c r="N47" s="625"/>
    </row>
    <row r="48" spans="1:14" s="302" customFormat="1" ht="32.25" hidden="1" customHeight="1" thickBot="1" x14ac:dyDescent="0.3">
      <c r="A48" s="609"/>
      <c r="B48" s="666"/>
      <c r="C48" s="620"/>
      <c r="D48" s="503"/>
      <c r="E48" s="151" t="s">
        <v>144</v>
      </c>
      <c r="F48" s="142" t="s">
        <v>388</v>
      </c>
      <c r="G48" s="152" t="s">
        <v>266</v>
      </c>
      <c r="H48" s="167"/>
      <c r="I48" s="165"/>
      <c r="J48" s="97" t="e">
        <f>IF(I48/H48*100&gt;100,100,I48/H48*100)</f>
        <v>#DIV/0!</v>
      </c>
      <c r="K48" s="97" t="e">
        <f>J48</f>
        <v>#DIV/0!</v>
      </c>
      <c r="L48" s="672"/>
      <c r="M48" s="715"/>
      <c r="N48" s="625"/>
    </row>
    <row r="49" spans="1:14" s="302" customFormat="1" ht="63.75" hidden="1" customHeight="1" thickBot="1" x14ac:dyDescent="0.3">
      <c r="A49" s="609"/>
      <c r="B49" s="664" t="s">
        <v>412</v>
      </c>
      <c r="C49" s="618" t="s">
        <v>413</v>
      </c>
      <c r="D49" s="501" t="s">
        <v>137</v>
      </c>
      <c r="E49" s="146" t="s">
        <v>138</v>
      </c>
      <c r="F49" s="147" t="s">
        <v>385</v>
      </c>
      <c r="G49" s="148" t="s">
        <v>140</v>
      </c>
      <c r="H49" s="157"/>
      <c r="I49" s="158"/>
      <c r="J49" s="88" t="e">
        <f>IF(H49/I49*100&gt;100,100,H49/I49*100)</f>
        <v>#DIV/0!</v>
      </c>
      <c r="K49" s="627" t="e">
        <f>(J49+J50+J51)/3</f>
        <v>#DIV/0!</v>
      </c>
      <c r="L49" s="521" t="e">
        <f>(K49+K52)/2</f>
        <v>#DIV/0!</v>
      </c>
      <c r="M49" s="715"/>
      <c r="N49" s="625"/>
    </row>
    <row r="50" spans="1:14" s="302" customFormat="1" ht="63.75" hidden="1" customHeight="1" thickBot="1" x14ac:dyDescent="0.3">
      <c r="A50" s="609"/>
      <c r="B50" s="665"/>
      <c r="C50" s="619"/>
      <c r="D50" s="502"/>
      <c r="E50" s="149" t="s">
        <v>138</v>
      </c>
      <c r="F50" s="147" t="s">
        <v>386</v>
      </c>
      <c r="G50" s="150" t="s">
        <v>140</v>
      </c>
      <c r="H50" s="161"/>
      <c r="I50" s="162"/>
      <c r="J50" s="92" t="e">
        <f t="shared" ref="J50:J56" si="2">IF(I50/H50*100&gt;100,100,I50/H50*100)</f>
        <v>#DIV/0!</v>
      </c>
      <c r="K50" s="658"/>
      <c r="L50" s="662"/>
      <c r="M50" s="715"/>
      <c r="N50" s="625"/>
    </row>
    <row r="51" spans="1:14" s="302" customFormat="1" ht="111" hidden="1" customHeight="1" x14ac:dyDescent="0.25">
      <c r="A51" s="609"/>
      <c r="B51" s="665"/>
      <c r="C51" s="619"/>
      <c r="D51" s="502"/>
      <c r="E51" s="149" t="s">
        <v>138</v>
      </c>
      <c r="F51" s="147" t="s">
        <v>387</v>
      </c>
      <c r="G51" s="150" t="s">
        <v>140</v>
      </c>
      <c r="H51" s="161"/>
      <c r="I51" s="161"/>
      <c r="J51" s="92" t="e">
        <f t="shared" si="2"/>
        <v>#DIV/0!</v>
      </c>
      <c r="K51" s="659"/>
      <c r="L51" s="662"/>
      <c r="M51" s="715"/>
      <c r="N51" s="625"/>
    </row>
    <row r="52" spans="1:14" s="302" customFormat="1" ht="32.25" hidden="1" customHeight="1" thickBot="1" x14ac:dyDescent="0.3">
      <c r="A52" s="609"/>
      <c r="B52" s="666"/>
      <c r="C52" s="620"/>
      <c r="D52" s="586"/>
      <c r="E52" s="151" t="s">
        <v>144</v>
      </c>
      <c r="F52" s="142" t="s">
        <v>388</v>
      </c>
      <c r="G52" s="152" t="s">
        <v>266</v>
      </c>
      <c r="H52" s="377"/>
      <c r="I52" s="377"/>
      <c r="J52" s="97" t="e">
        <f t="shared" si="2"/>
        <v>#DIV/0!</v>
      </c>
      <c r="K52" s="97" t="e">
        <f>J52</f>
        <v>#DIV/0!</v>
      </c>
      <c r="L52" s="663"/>
      <c r="M52" s="715"/>
      <c r="N52" s="625"/>
    </row>
    <row r="53" spans="1:14" s="297" customFormat="1" ht="63.75" customHeight="1" thickBot="1" x14ac:dyDescent="0.3">
      <c r="A53" s="608"/>
      <c r="B53" s="664" t="s">
        <v>149</v>
      </c>
      <c r="C53" s="621" t="s">
        <v>150</v>
      </c>
      <c r="D53" s="529" t="s">
        <v>137</v>
      </c>
      <c r="E53" s="133" t="s">
        <v>138</v>
      </c>
      <c r="F53" s="133" t="s">
        <v>385</v>
      </c>
      <c r="G53" s="134" t="s">
        <v>140</v>
      </c>
      <c r="H53" s="369">
        <v>100</v>
      </c>
      <c r="I53" s="287">
        <v>100</v>
      </c>
      <c r="J53" s="289">
        <f t="shared" si="2"/>
        <v>100</v>
      </c>
      <c r="K53" s="612">
        <f>(J53+J54+J55)/3</f>
        <v>100</v>
      </c>
      <c r="L53" s="615">
        <f>(K53+K56)/2</f>
        <v>99.582331186800104</v>
      </c>
      <c r="M53" s="651"/>
      <c r="N53" s="625"/>
    </row>
    <row r="54" spans="1:14" s="297" customFormat="1" ht="63.75" thickBot="1" x14ac:dyDescent="0.3">
      <c r="A54" s="608"/>
      <c r="B54" s="665"/>
      <c r="C54" s="622"/>
      <c r="D54" s="530"/>
      <c r="E54" s="138" t="s">
        <v>138</v>
      </c>
      <c r="F54" s="133" t="s">
        <v>386</v>
      </c>
      <c r="G54" s="139" t="s">
        <v>140</v>
      </c>
      <c r="H54" s="371">
        <v>100</v>
      </c>
      <c r="I54" s="289">
        <v>100</v>
      </c>
      <c r="J54" s="289">
        <f t="shared" si="2"/>
        <v>100</v>
      </c>
      <c r="K54" s="670"/>
      <c r="L54" s="660"/>
      <c r="M54" s="651"/>
      <c r="N54" s="625"/>
    </row>
    <row r="55" spans="1:14" s="297" customFormat="1" ht="94.5" x14ac:dyDescent="0.25">
      <c r="A55" s="608"/>
      <c r="B55" s="665"/>
      <c r="C55" s="622"/>
      <c r="D55" s="530"/>
      <c r="E55" s="138" t="s">
        <v>138</v>
      </c>
      <c r="F55" s="133" t="s">
        <v>387</v>
      </c>
      <c r="G55" s="139" t="s">
        <v>140</v>
      </c>
      <c r="H55" s="371">
        <v>100</v>
      </c>
      <c r="I55" s="371">
        <v>100</v>
      </c>
      <c r="J55" s="289">
        <f t="shared" si="2"/>
        <v>100</v>
      </c>
      <c r="K55" s="671"/>
      <c r="L55" s="660"/>
      <c r="M55" s="651"/>
      <c r="N55" s="625"/>
    </row>
    <row r="56" spans="1:14" s="297" customFormat="1" ht="32.25" customHeight="1" thickBot="1" x14ac:dyDescent="0.3">
      <c r="A56" s="608"/>
      <c r="B56" s="666"/>
      <c r="C56" s="623"/>
      <c r="D56" s="531"/>
      <c r="E56" s="141" t="s">
        <v>144</v>
      </c>
      <c r="F56" s="142" t="s">
        <v>388</v>
      </c>
      <c r="G56" s="143" t="s">
        <v>266</v>
      </c>
      <c r="H56" s="377">
        <v>386.67</v>
      </c>
      <c r="I56" s="377">
        <v>383.44</v>
      </c>
      <c r="J56" s="289">
        <f t="shared" si="2"/>
        <v>99.164662373600223</v>
      </c>
      <c r="K56" s="290">
        <f>J56</f>
        <v>99.164662373600223</v>
      </c>
      <c r="L56" s="673"/>
      <c r="M56" s="651"/>
      <c r="N56" s="625"/>
    </row>
    <row r="57" spans="1:14" s="302" customFormat="1" ht="63.75" hidden="1" customHeight="1" thickBot="1" x14ac:dyDescent="0.3">
      <c r="A57" s="609"/>
      <c r="B57" s="664" t="s">
        <v>157</v>
      </c>
      <c r="C57" s="618" t="s">
        <v>158</v>
      </c>
      <c r="D57" s="507" t="s">
        <v>137</v>
      </c>
      <c r="E57" s="146" t="s">
        <v>138</v>
      </c>
      <c r="F57" s="147" t="s">
        <v>385</v>
      </c>
      <c r="G57" s="148" t="s">
        <v>140</v>
      </c>
      <c r="H57" s="382"/>
      <c r="I57" s="158"/>
      <c r="J57" s="88" t="e">
        <f>IF(H57/I57*100&gt;100,100,H57/I57*100)</f>
        <v>#DIV/0!</v>
      </c>
      <c r="K57" s="612" t="e">
        <f>(J57+J58+J59)/3</f>
        <v>#DIV/0!</v>
      </c>
      <c r="L57" s="521" t="e">
        <f>(K57+K60)/2</f>
        <v>#DIV/0!</v>
      </c>
      <c r="M57" s="715"/>
      <c r="N57" s="625"/>
    </row>
    <row r="58" spans="1:14" s="302" customFormat="1" ht="63.75" hidden="1" customHeight="1" thickBot="1" x14ac:dyDescent="0.3">
      <c r="A58" s="609"/>
      <c r="B58" s="665"/>
      <c r="C58" s="619"/>
      <c r="D58" s="585"/>
      <c r="E58" s="149" t="s">
        <v>138</v>
      </c>
      <c r="F58" s="147" t="s">
        <v>386</v>
      </c>
      <c r="G58" s="150" t="s">
        <v>140</v>
      </c>
      <c r="H58" s="400"/>
      <c r="I58" s="162"/>
      <c r="J58" s="92" t="e">
        <f>IF(I58/H58*100&gt;100,100,I58/H58*100)</f>
        <v>#DIV/0!</v>
      </c>
      <c r="K58" s="674"/>
      <c r="L58" s="721"/>
      <c r="M58" s="715"/>
      <c r="N58" s="625"/>
    </row>
    <row r="59" spans="1:14" s="302" customFormat="1" ht="111" hidden="1" customHeight="1" x14ac:dyDescent="0.25">
      <c r="A59" s="609"/>
      <c r="B59" s="665"/>
      <c r="C59" s="619"/>
      <c r="D59" s="585"/>
      <c r="E59" s="149" t="s">
        <v>138</v>
      </c>
      <c r="F59" s="147" t="s">
        <v>387</v>
      </c>
      <c r="G59" s="150" t="s">
        <v>140</v>
      </c>
      <c r="H59" s="400"/>
      <c r="I59" s="400"/>
      <c r="J59" s="92" t="e">
        <f>IF(I59/H59*100&gt;100,100,I59/H59*100)</f>
        <v>#DIV/0!</v>
      </c>
      <c r="K59" s="675"/>
      <c r="L59" s="721"/>
      <c r="M59" s="715"/>
      <c r="N59" s="625"/>
    </row>
    <row r="60" spans="1:14" s="302" customFormat="1" ht="32.25" hidden="1" customHeight="1" thickBot="1" x14ac:dyDescent="0.3">
      <c r="A60" s="609"/>
      <c r="B60" s="666"/>
      <c r="C60" s="620"/>
      <c r="D60" s="503"/>
      <c r="E60" s="151" t="s">
        <v>144</v>
      </c>
      <c r="F60" s="142" t="s">
        <v>388</v>
      </c>
      <c r="G60" s="152" t="s">
        <v>266</v>
      </c>
      <c r="H60" s="167"/>
      <c r="I60" s="165"/>
      <c r="J60" s="97" t="e">
        <f>IF(I60/H60*100&gt;100,100,I60/H60*100)</f>
        <v>#DIV/0!</v>
      </c>
      <c r="K60" s="97" t="e">
        <f>J60</f>
        <v>#DIV/0!</v>
      </c>
      <c r="L60" s="672"/>
      <c r="M60" s="715"/>
      <c r="N60" s="625"/>
    </row>
    <row r="61" spans="1:14" s="302" customFormat="1" ht="63.75" hidden="1" customHeight="1" thickBot="1" x14ac:dyDescent="0.3">
      <c r="A61" s="609"/>
      <c r="B61" s="664" t="s">
        <v>154</v>
      </c>
      <c r="C61" s="618" t="s">
        <v>414</v>
      </c>
      <c r="D61" s="501" t="s">
        <v>137</v>
      </c>
      <c r="E61" s="146" t="s">
        <v>138</v>
      </c>
      <c r="F61" s="147" t="s">
        <v>385</v>
      </c>
      <c r="G61" s="148" t="s">
        <v>140</v>
      </c>
      <c r="H61" s="157"/>
      <c r="I61" s="158"/>
      <c r="J61" s="88" t="e">
        <f>IF(H61/I61*100&gt;100,100,H61/I61*100)</f>
        <v>#DIV/0!</v>
      </c>
      <c r="K61" s="627" t="e">
        <f>(J61+J62+J63)/3</f>
        <v>#DIV/0!</v>
      </c>
      <c r="L61" s="521" t="e">
        <f>(K61+K64)/2</f>
        <v>#DIV/0!</v>
      </c>
      <c r="M61" s="715"/>
      <c r="N61" s="625"/>
    </row>
    <row r="62" spans="1:14" s="302" customFormat="1" ht="63.75" hidden="1" customHeight="1" thickBot="1" x14ac:dyDescent="0.3">
      <c r="A62" s="609"/>
      <c r="B62" s="665"/>
      <c r="C62" s="619"/>
      <c r="D62" s="502"/>
      <c r="E62" s="149" t="s">
        <v>138</v>
      </c>
      <c r="F62" s="147" t="s">
        <v>386</v>
      </c>
      <c r="G62" s="150" t="s">
        <v>140</v>
      </c>
      <c r="H62" s="161"/>
      <c r="I62" s="162"/>
      <c r="J62" s="92" t="e">
        <f t="shared" ref="J62:J68" si="3">IF(I62/H62*100&gt;100,100,I62/H62*100)</f>
        <v>#DIV/0!</v>
      </c>
      <c r="K62" s="658"/>
      <c r="L62" s="662"/>
      <c r="M62" s="715"/>
      <c r="N62" s="625"/>
    </row>
    <row r="63" spans="1:14" s="302" customFormat="1" ht="111" hidden="1" customHeight="1" x14ac:dyDescent="0.25">
      <c r="A63" s="609"/>
      <c r="B63" s="665"/>
      <c r="C63" s="619"/>
      <c r="D63" s="502"/>
      <c r="E63" s="149" t="s">
        <v>138</v>
      </c>
      <c r="F63" s="147" t="s">
        <v>387</v>
      </c>
      <c r="G63" s="150" t="s">
        <v>140</v>
      </c>
      <c r="H63" s="161"/>
      <c r="I63" s="161"/>
      <c r="J63" s="92" t="e">
        <f t="shared" si="3"/>
        <v>#DIV/0!</v>
      </c>
      <c r="K63" s="659"/>
      <c r="L63" s="662"/>
      <c r="M63" s="715"/>
      <c r="N63" s="625"/>
    </row>
    <row r="64" spans="1:14" s="302" customFormat="1" ht="32.25" hidden="1" customHeight="1" thickBot="1" x14ac:dyDescent="0.3">
      <c r="A64" s="609"/>
      <c r="B64" s="666"/>
      <c r="C64" s="620"/>
      <c r="D64" s="503"/>
      <c r="E64" s="151" t="s">
        <v>144</v>
      </c>
      <c r="F64" s="142" t="s">
        <v>388</v>
      </c>
      <c r="G64" s="152" t="s">
        <v>266</v>
      </c>
      <c r="H64" s="167"/>
      <c r="I64" s="165"/>
      <c r="J64" s="97" t="e">
        <f t="shared" si="3"/>
        <v>#DIV/0!</v>
      </c>
      <c r="K64" s="97" t="e">
        <f>J64</f>
        <v>#DIV/0!</v>
      </c>
      <c r="L64" s="672"/>
      <c r="M64" s="715"/>
      <c r="N64" s="625"/>
    </row>
    <row r="65" spans="1:15" s="297" customFormat="1" ht="63.75" customHeight="1" thickBot="1" x14ac:dyDescent="0.3">
      <c r="A65" s="608"/>
      <c r="B65" s="664" t="s">
        <v>183</v>
      </c>
      <c r="C65" s="621" t="s">
        <v>303</v>
      </c>
      <c r="D65" s="593" t="s">
        <v>137</v>
      </c>
      <c r="E65" s="133" t="s">
        <v>138</v>
      </c>
      <c r="F65" s="133" t="s">
        <v>385</v>
      </c>
      <c r="G65" s="134" t="s">
        <v>140</v>
      </c>
      <c r="H65" s="286">
        <v>100</v>
      </c>
      <c r="I65" s="287">
        <v>100</v>
      </c>
      <c r="J65" s="289">
        <f t="shared" si="3"/>
        <v>100</v>
      </c>
      <c r="K65" s="627">
        <f>(J65+J66+J67)/3</f>
        <v>100</v>
      </c>
      <c r="L65" s="615">
        <f>(K65+K68)/2</f>
        <v>98.747152619589983</v>
      </c>
      <c r="M65" s="651"/>
      <c r="N65" s="625"/>
    </row>
    <row r="66" spans="1:15" s="297" customFormat="1" ht="63.75" thickBot="1" x14ac:dyDescent="0.3">
      <c r="A66" s="608"/>
      <c r="B66" s="665"/>
      <c r="C66" s="622"/>
      <c r="D66" s="594"/>
      <c r="E66" s="138" t="s">
        <v>138</v>
      </c>
      <c r="F66" s="133" t="s">
        <v>386</v>
      </c>
      <c r="G66" s="139" t="s">
        <v>140</v>
      </c>
      <c r="H66" s="288">
        <v>100</v>
      </c>
      <c r="I66" s="289">
        <v>100</v>
      </c>
      <c r="J66" s="289">
        <f t="shared" si="3"/>
        <v>100</v>
      </c>
      <c r="K66" s="676"/>
      <c r="L66" s="684"/>
      <c r="M66" s="651"/>
      <c r="N66" s="625"/>
    </row>
    <row r="67" spans="1:15" s="297" customFormat="1" ht="78.75" x14ac:dyDescent="0.25">
      <c r="A67" s="608"/>
      <c r="B67" s="665"/>
      <c r="C67" s="622"/>
      <c r="D67" s="594"/>
      <c r="E67" s="138" t="s">
        <v>138</v>
      </c>
      <c r="F67" s="133" t="s">
        <v>390</v>
      </c>
      <c r="G67" s="139" t="s">
        <v>140</v>
      </c>
      <c r="H67" s="288">
        <v>100</v>
      </c>
      <c r="I67" s="288">
        <v>100</v>
      </c>
      <c r="J67" s="289">
        <f t="shared" si="3"/>
        <v>100</v>
      </c>
      <c r="K67" s="677"/>
      <c r="L67" s="684"/>
      <c r="M67" s="651"/>
      <c r="N67" s="625"/>
    </row>
    <row r="68" spans="1:15" s="297" customFormat="1" ht="32.25" customHeight="1" thickBot="1" x14ac:dyDescent="0.3">
      <c r="A68" s="608"/>
      <c r="B68" s="666"/>
      <c r="C68" s="623"/>
      <c r="D68" s="595"/>
      <c r="E68" s="141" t="s">
        <v>144</v>
      </c>
      <c r="F68" s="142" t="s">
        <v>388</v>
      </c>
      <c r="G68" s="143" t="s">
        <v>266</v>
      </c>
      <c r="H68" s="165">
        <v>8.7799999999999994</v>
      </c>
      <c r="I68" s="165">
        <v>8.56</v>
      </c>
      <c r="J68" s="289">
        <f t="shared" si="3"/>
        <v>97.494305239179965</v>
      </c>
      <c r="K68" s="290">
        <f>J68</f>
        <v>97.494305239179965</v>
      </c>
      <c r="L68" s="661"/>
      <c r="M68" s="651"/>
      <c r="N68" s="625"/>
    </row>
    <row r="69" spans="1:15" s="300" customFormat="1" ht="63.75" hidden="1" customHeight="1" thickBot="1" x14ac:dyDescent="0.3">
      <c r="A69" s="610"/>
      <c r="B69" s="664" t="s">
        <v>167</v>
      </c>
      <c r="C69" s="618" t="s">
        <v>415</v>
      </c>
      <c r="D69" s="501" t="s">
        <v>137</v>
      </c>
      <c r="E69" s="155" t="s">
        <v>138</v>
      </c>
      <c r="F69" s="147" t="s">
        <v>385</v>
      </c>
      <c r="G69" s="156" t="s">
        <v>140</v>
      </c>
      <c r="H69" s="157"/>
      <c r="I69" s="158"/>
      <c r="J69" s="158" t="e">
        <f>IF(H69/I69*100&gt;100,100,H69/I69*100)</f>
        <v>#DIV/0!</v>
      </c>
      <c r="K69" s="627" t="e">
        <f>(J69+J70+J71)/3</f>
        <v>#DIV/0!</v>
      </c>
      <c r="L69" s="644" t="e">
        <f>(K69+K72)/2</f>
        <v>#DIV/0!</v>
      </c>
      <c r="M69" s="716"/>
      <c r="N69" s="625"/>
    </row>
    <row r="70" spans="1:15" s="300" customFormat="1" ht="63.75" hidden="1" customHeight="1" thickBot="1" x14ac:dyDescent="0.3">
      <c r="A70" s="610"/>
      <c r="B70" s="665"/>
      <c r="C70" s="619"/>
      <c r="D70" s="502"/>
      <c r="E70" s="159" t="s">
        <v>138</v>
      </c>
      <c r="F70" s="147" t="s">
        <v>386</v>
      </c>
      <c r="G70" s="160" t="s">
        <v>140</v>
      </c>
      <c r="H70" s="161"/>
      <c r="I70" s="162"/>
      <c r="J70" s="162" t="e">
        <f>IF(I70/H70*100&gt;100,100,I70/H70*100)</f>
        <v>#DIV/0!</v>
      </c>
      <c r="K70" s="678"/>
      <c r="L70" s="680"/>
      <c r="M70" s="716"/>
      <c r="N70" s="625"/>
    </row>
    <row r="71" spans="1:15" s="300" customFormat="1" ht="111" hidden="1" customHeight="1" x14ac:dyDescent="0.25">
      <c r="A71" s="610"/>
      <c r="B71" s="665"/>
      <c r="C71" s="619"/>
      <c r="D71" s="502"/>
      <c r="E71" s="159" t="s">
        <v>138</v>
      </c>
      <c r="F71" s="147" t="s">
        <v>387</v>
      </c>
      <c r="G71" s="160" t="s">
        <v>140</v>
      </c>
      <c r="H71" s="161"/>
      <c r="I71" s="161"/>
      <c r="J71" s="162" t="e">
        <f>IF(I71/H71*100&gt;100,100,I71/H71*100)</f>
        <v>#DIV/0!</v>
      </c>
      <c r="K71" s="679"/>
      <c r="L71" s="680"/>
      <c r="M71" s="716"/>
      <c r="N71" s="625"/>
    </row>
    <row r="72" spans="1:15" s="300" customFormat="1" ht="32.25" hidden="1" customHeight="1" thickBot="1" x14ac:dyDescent="0.3">
      <c r="A72" s="610"/>
      <c r="B72" s="666"/>
      <c r="C72" s="620"/>
      <c r="D72" s="503"/>
      <c r="E72" s="163" t="s">
        <v>144</v>
      </c>
      <c r="F72" s="142" t="s">
        <v>388</v>
      </c>
      <c r="G72" s="164" t="s">
        <v>266</v>
      </c>
      <c r="H72" s="170"/>
      <c r="I72" s="170"/>
      <c r="J72" s="166" t="e">
        <f>IF(I72/H72*100&gt;100,100,I72/H72*100)</f>
        <v>#DIV/0!</v>
      </c>
      <c r="K72" s="166" t="e">
        <f>J72</f>
        <v>#DIV/0!</v>
      </c>
      <c r="L72" s="685"/>
      <c r="M72" s="716"/>
      <c r="N72" s="625"/>
    </row>
    <row r="73" spans="1:15" s="302" customFormat="1" ht="63.75" hidden="1" customHeight="1" thickBot="1" x14ac:dyDescent="0.3">
      <c r="A73" s="609"/>
      <c r="B73" s="655"/>
      <c r="C73" s="618" t="s">
        <v>416</v>
      </c>
      <c r="D73" s="501" t="s">
        <v>137</v>
      </c>
      <c r="E73" s="155" t="s">
        <v>138</v>
      </c>
      <c r="F73" s="147" t="s">
        <v>385</v>
      </c>
      <c r="G73" s="156" t="s">
        <v>140</v>
      </c>
      <c r="H73" s="157"/>
      <c r="I73" s="158"/>
      <c r="J73" s="88" t="e">
        <f>IF(H73/I73*100&gt;100,100,H73/I73*100)</f>
        <v>#DIV/0!</v>
      </c>
      <c r="K73" s="627" t="e">
        <f>(J73+J74+J75)/3</f>
        <v>#DIV/0!</v>
      </c>
      <c r="L73" s="521" t="e">
        <f>(K73+K76)/2</f>
        <v>#DIV/0!</v>
      </c>
      <c r="M73" s="715"/>
      <c r="N73" s="625"/>
    </row>
    <row r="74" spans="1:15" s="302" customFormat="1" ht="63.75" hidden="1" customHeight="1" thickBot="1" x14ac:dyDescent="0.3">
      <c r="A74" s="609"/>
      <c r="B74" s="656"/>
      <c r="C74" s="619"/>
      <c r="D74" s="502"/>
      <c r="E74" s="159" t="s">
        <v>138</v>
      </c>
      <c r="F74" s="147" t="s">
        <v>386</v>
      </c>
      <c r="G74" s="160" t="s">
        <v>140</v>
      </c>
      <c r="H74" s="161"/>
      <c r="I74" s="162"/>
      <c r="J74" s="92" t="e">
        <f>IF(I74/H74*100&gt;100,100,I74/H74*100)</f>
        <v>#DIV/0!</v>
      </c>
      <c r="K74" s="678"/>
      <c r="L74" s="680"/>
      <c r="M74" s="715"/>
      <c r="N74" s="625"/>
    </row>
    <row r="75" spans="1:15" s="302" customFormat="1" ht="111" hidden="1" customHeight="1" x14ac:dyDescent="0.25">
      <c r="A75" s="609"/>
      <c r="B75" s="656"/>
      <c r="C75" s="619"/>
      <c r="D75" s="502"/>
      <c r="E75" s="159" t="s">
        <v>138</v>
      </c>
      <c r="F75" s="147" t="s">
        <v>387</v>
      </c>
      <c r="G75" s="160" t="s">
        <v>140</v>
      </c>
      <c r="H75" s="161"/>
      <c r="I75" s="161"/>
      <c r="J75" s="92" t="e">
        <f>IF(I75/H75*100&gt;100,100,I75/H75*100)</f>
        <v>#DIV/0!</v>
      </c>
      <c r="K75" s="679"/>
      <c r="L75" s="680"/>
      <c r="M75" s="715"/>
      <c r="N75" s="625"/>
    </row>
    <row r="76" spans="1:15" s="302" customFormat="1" ht="32.25" hidden="1" customHeight="1" thickBot="1" x14ac:dyDescent="0.3">
      <c r="A76" s="609"/>
      <c r="B76" s="657"/>
      <c r="C76" s="620"/>
      <c r="D76" s="586"/>
      <c r="E76" s="163" t="s">
        <v>144</v>
      </c>
      <c r="F76" s="142" t="s">
        <v>388</v>
      </c>
      <c r="G76" s="164" t="s">
        <v>266</v>
      </c>
      <c r="H76" s="377"/>
      <c r="I76" s="377"/>
      <c r="J76" s="97" t="e">
        <f>IF(I76/H76*100&gt;100,100,I76/H76*100)</f>
        <v>#DIV/0!</v>
      </c>
      <c r="K76" s="97" t="e">
        <f>J76</f>
        <v>#DIV/0!</v>
      </c>
      <c r="L76" s="681"/>
      <c r="M76" s="715"/>
      <c r="N76" s="625"/>
    </row>
    <row r="77" spans="1:15" s="297" customFormat="1" ht="63.75" customHeight="1" thickBot="1" x14ac:dyDescent="0.3">
      <c r="A77" s="608"/>
      <c r="B77" s="686" t="s">
        <v>417</v>
      </c>
      <c r="C77" s="621" t="s">
        <v>268</v>
      </c>
      <c r="D77" s="529" t="s">
        <v>137</v>
      </c>
      <c r="E77" s="133" t="s">
        <v>138</v>
      </c>
      <c r="F77" s="133" t="s">
        <v>385</v>
      </c>
      <c r="G77" s="134" t="s">
        <v>140</v>
      </c>
      <c r="H77" s="369">
        <v>100</v>
      </c>
      <c r="I77" s="287">
        <v>100</v>
      </c>
      <c r="J77" s="289">
        <f>IF(I77/H77*100&gt;100,100,I77/H77*100)</f>
        <v>100</v>
      </c>
      <c r="K77" s="612">
        <f>(J77+J78)/2</f>
        <v>100</v>
      </c>
      <c r="L77" s="615">
        <f>(K77+K80)/2</f>
        <v>97.172236503856041</v>
      </c>
      <c r="M77" s="651"/>
      <c r="N77" s="625"/>
      <c r="O77" s="306"/>
    </row>
    <row r="78" spans="1:15" s="297" customFormat="1" ht="63.75" thickBot="1" x14ac:dyDescent="0.3">
      <c r="A78" s="608"/>
      <c r="B78" s="687"/>
      <c r="C78" s="622"/>
      <c r="D78" s="530"/>
      <c r="E78" s="138" t="s">
        <v>138</v>
      </c>
      <c r="F78" s="133" t="s">
        <v>386</v>
      </c>
      <c r="G78" s="139" t="s">
        <v>140</v>
      </c>
      <c r="H78" s="371">
        <v>100</v>
      </c>
      <c r="I78" s="289">
        <v>100</v>
      </c>
      <c r="J78" s="289">
        <f>IF(I78/H78*100&gt;100,100,I78/H78*100)</f>
        <v>100</v>
      </c>
      <c r="K78" s="670"/>
      <c r="L78" s="660"/>
      <c r="M78" s="651"/>
      <c r="N78" s="625"/>
    </row>
    <row r="79" spans="1:15" s="297" customFormat="1" ht="79.5" customHeight="1" x14ac:dyDescent="0.25">
      <c r="A79" s="608"/>
      <c r="B79" s="687"/>
      <c r="C79" s="622"/>
      <c r="D79" s="530"/>
      <c r="E79" s="138" t="s">
        <v>138</v>
      </c>
      <c r="F79" s="133" t="s">
        <v>390</v>
      </c>
      <c r="G79" s="139" t="s">
        <v>140</v>
      </c>
      <c r="H79" s="371">
        <v>0</v>
      </c>
      <c r="I79" s="371">
        <v>0</v>
      </c>
      <c r="J79" s="289"/>
      <c r="K79" s="671"/>
      <c r="L79" s="660"/>
      <c r="M79" s="651"/>
      <c r="N79" s="625"/>
      <c r="O79" s="306"/>
    </row>
    <row r="80" spans="1:15" s="297" customFormat="1" ht="32.25" customHeight="1" thickBot="1" x14ac:dyDescent="0.3">
      <c r="A80" s="608"/>
      <c r="B80" s="688"/>
      <c r="C80" s="623"/>
      <c r="D80" s="595"/>
      <c r="E80" s="141" t="s">
        <v>144</v>
      </c>
      <c r="F80" s="142" t="s">
        <v>388</v>
      </c>
      <c r="G80" s="143" t="s">
        <v>266</v>
      </c>
      <c r="H80" s="165">
        <v>3.89</v>
      </c>
      <c r="I80" s="165">
        <v>3.67</v>
      </c>
      <c r="J80" s="289">
        <f>IF(I80/H80*100&gt;100,100,I80/H80*100)</f>
        <v>94.344473007712082</v>
      </c>
      <c r="K80" s="290">
        <f>J80</f>
        <v>94.344473007712082</v>
      </c>
      <c r="L80" s="661"/>
      <c r="M80" s="651"/>
      <c r="N80" s="625"/>
    </row>
    <row r="81" spans="1:15" s="297" customFormat="1" ht="63.75" customHeight="1" thickBot="1" x14ac:dyDescent="0.3">
      <c r="A81" s="608"/>
      <c r="B81" s="664" t="s">
        <v>418</v>
      </c>
      <c r="C81" s="621" t="s">
        <v>419</v>
      </c>
      <c r="D81" s="593" t="s">
        <v>137</v>
      </c>
      <c r="E81" s="133" t="s">
        <v>138</v>
      </c>
      <c r="F81" s="133" t="s">
        <v>385</v>
      </c>
      <c r="G81" s="134" t="s">
        <v>140</v>
      </c>
      <c r="H81" s="286">
        <v>100</v>
      </c>
      <c r="I81" s="287">
        <v>100</v>
      </c>
      <c r="J81" s="289">
        <f>IF(I81/H81*100&gt;100,100,I81/H81*100)</f>
        <v>100</v>
      </c>
      <c r="K81" s="627">
        <f>(J81+J82)/2</f>
        <v>100</v>
      </c>
      <c r="L81" s="615">
        <f>(K81+K84)/2</f>
        <v>100</v>
      </c>
      <c r="M81" s="651"/>
      <c r="N81" s="625"/>
      <c r="O81" s="306"/>
    </row>
    <row r="82" spans="1:15" s="297" customFormat="1" ht="63.75" thickBot="1" x14ac:dyDescent="0.3">
      <c r="A82" s="608"/>
      <c r="B82" s="665"/>
      <c r="C82" s="622"/>
      <c r="D82" s="594"/>
      <c r="E82" s="138" t="s">
        <v>138</v>
      </c>
      <c r="F82" s="133" t="s">
        <v>386</v>
      </c>
      <c r="G82" s="139" t="s">
        <v>140</v>
      </c>
      <c r="H82" s="288">
        <v>100</v>
      </c>
      <c r="I82" s="289">
        <v>100</v>
      </c>
      <c r="J82" s="289">
        <f>IF(I82/H82*100&gt;100,100,I82/H82*100)</f>
        <v>100</v>
      </c>
      <c r="K82" s="676"/>
      <c r="L82" s="684"/>
      <c r="M82" s="651"/>
      <c r="N82" s="625"/>
    </row>
    <row r="83" spans="1:15" s="297" customFormat="1" ht="78.75" customHeight="1" x14ac:dyDescent="0.25">
      <c r="A83" s="608"/>
      <c r="B83" s="665"/>
      <c r="C83" s="622"/>
      <c r="D83" s="594"/>
      <c r="E83" s="138" t="s">
        <v>138</v>
      </c>
      <c r="F83" s="133" t="s">
        <v>390</v>
      </c>
      <c r="G83" s="139" t="s">
        <v>140</v>
      </c>
      <c r="H83" s="288">
        <v>0</v>
      </c>
      <c r="I83" s="288">
        <v>0</v>
      </c>
      <c r="J83" s="289"/>
      <c r="K83" s="677"/>
      <c r="L83" s="684"/>
      <c r="M83" s="651"/>
      <c r="N83" s="625"/>
      <c r="O83" s="306"/>
    </row>
    <row r="84" spans="1:15" s="297" customFormat="1" ht="32.25" thickBot="1" x14ac:dyDescent="0.3">
      <c r="A84" s="608"/>
      <c r="B84" s="666"/>
      <c r="C84" s="623"/>
      <c r="D84" s="595"/>
      <c r="E84" s="141" t="s">
        <v>144</v>
      </c>
      <c r="F84" s="142" t="s">
        <v>388</v>
      </c>
      <c r="G84" s="143" t="s">
        <v>266</v>
      </c>
      <c r="H84" s="165">
        <v>1</v>
      </c>
      <c r="I84" s="165">
        <v>1</v>
      </c>
      <c r="J84" s="289">
        <f>IF(I84/H84*100&gt;100,100,I84/H84*100)</f>
        <v>100</v>
      </c>
      <c r="K84" s="290">
        <f>J84</f>
        <v>100</v>
      </c>
      <c r="L84" s="661"/>
      <c r="M84" s="651"/>
      <c r="N84" s="625"/>
    </row>
    <row r="85" spans="1:15" s="302" customFormat="1" ht="63.75" hidden="1" customHeight="1" thickBot="1" x14ac:dyDescent="0.3">
      <c r="A85" s="609"/>
      <c r="B85" s="655"/>
      <c r="C85" s="618" t="s">
        <v>416</v>
      </c>
      <c r="D85" s="501" t="s">
        <v>137</v>
      </c>
      <c r="E85" s="155" t="s">
        <v>138</v>
      </c>
      <c r="F85" s="147" t="s">
        <v>385</v>
      </c>
      <c r="G85" s="156" t="s">
        <v>140</v>
      </c>
      <c r="H85" s="157"/>
      <c r="I85" s="158"/>
      <c r="J85" s="88" t="e">
        <f>IF(H85/I85*100&gt;100,100,H85/I85*100)</f>
        <v>#DIV/0!</v>
      </c>
      <c r="K85" s="627" t="e">
        <f>(J85+J86+J87)/3</f>
        <v>#DIV/0!</v>
      </c>
      <c r="L85" s="521" t="e">
        <f>(K85+K88)/2</f>
        <v>#DIV/0!</v>
      </c>
      <c r="M85" s="715"/>
      <c r="N85" s="625"/>
    </row>
    <row r="86" spans="1:15" s="302" customFormat="1" ht="63.75" hidden="1" customHeight="1" thickBot="1" x14ac:dyDescent="0.3">
      <c r="A86" s="609"/>
      <c r="B86" s="656"/>
      <c r="C86" s="619"/>
      <c r="D86" s="502"/>
      <c r="E86" s="159" t="s">
        <v>138</v>
      </c>
      <c r="F86" s="147" t="s">
        <v>386</v>
      </c>
      <c r="G86" s="160" t="s">
        <v>140</v>
      </c>
      <c r="H86" s="161"/>
      <c r="I86" s="162"/>
      <c r="J86" s="92" t="e">
        <f>IF(I86/H86*100&gt;100,100,I86/H86*100)</f>
        <v>#DIV/0!</v>
      </c>
      <c r="K86" s="678"/>
      <c r="L86" s="680"/>
      <c r="M86" s="715"/>
      <c r="N86" s="625"/>
    </row>
    <row r="87" spans="1:15" s="302" customFormat="1" ht="111" hidden="1" customHeight="1" x14ac:dyDescent="0.25">
      <c r="A87" s="609"/>
      <c r="B87" s="656"/>
      <c r="C87" s="619"/>
      <c r="D87" s="502"/>
      <c r="E87" s="159" t="s">
        <v>138</v>
      </c>
      <c r="F87" s="147" t="s">
        <v>387</v>
      </c>
      <c r="G87" s="160" t="s">
        <v>140</v>
      </c>
      <c r="H87" s="161"/>
      <c r="I87" s="161"/>
      <c r="J87" s="92" t="e">
        <f>IF(I87/H87*100&gt;100,100,I87/H87*100)</f>
        <v>#DIV/0!</v>
      </c>
      <c r="K87" s="679"/>
      <c r="L87" s="680"/>
      <c r="M87" s="715"/>
      <c r="N87" s="625"/>
    </row>
    <row r="88" spans="1:15" s="302" customFormat="1" ht="32.25" hidden="1" customHeight="1" thickBot="1" x14ac:dyDescent="0.3">
      <c r="A88" s="609"/>
      <c r="B88" s="657"/>
      <c r="C88" s="620"/>
      <c r="D88" s="503"/>
      <c r="E88" s="163" t="s">
        <v>144</v>
      </c>
      <c r="F88" s="142" t="s">
        <v>388</v>
      </c>
      <c r="G88" s="164" t="s">
        <v>266</v>
      </c>
      <c r="H88" s="167"/>
      <c r="I88" s="165"/>
      <c r="J88" s="97" t="e">
        <f>IF(I88/H88*100&gt;100,100,I88/H88*100)</f>
        <v>#DIV/0!</v>
      </c>
      <c r="K88" s="97" t="e">
        <f>J88</f>
        <v>#DIV/0!</v>
      </c>
      <c r="L88" s="685"/>
      <c r="M88" s="715"/>
      <c r="N88" s="625"/>
    </row>
    <row r="89" spans="1:15" s="302" customFormat="1" ht="63.75" hidden="1" customHeight="1" thickBot="1" x14ac:dyDescent="0.3">
      <c r="A89" s="609"/>
      <c r="B89" s="664" t="s">
        <v>420</v>
      </c>
      <c r="C89" s="618" t="s">
        <v>421</v>
      </c>
      <c r="D89" s="501" t="s">
        <v>137</v>
      </c>
      <c r="E89" s="155" t="s">
        <v>138</v>
      </c>
      <c r="F89" s="147" t="s">
        <v>385</v>
      </c>
      <c r="G89" s="156" t="s">
        <v>140</v>
      </c>
      <c r="H89" s="157"/>
      <c r="I89" s="158"/>
      <c r="J89" s="88" t="e">
        <f>IF(H89/I89*100&gt;100,100,H89/I89*100)</f>
        <v>#DIV/0!</v>
      </c>
      <c r="K89" s="627" t="e">
        <f>(J89+J90+J91)/3</f>
        <v>#DIV/0!</v>
      </c>
      <c r="L89" s="521" t="e">
        <f>(K89+K92)/2</f>
        <v>#DIV/0!</v>
      </c>
      <c r="M89" s="715"/>
      <c r="N89" s="625"/>
    </row>
    <row r="90" spans="1:15" s="302" customFormat="1" ht="63.75" hidden="1" customHeight="1" thickBot="1" x14ac:dyDescent="0.3">
      <c r="A90" s="609"/>
      <c r="B90" s="665"/>
      <c r="C90" s="619"/>
      <c r="D90" s="502"/>
      <c r="E90" s="159" t="s">
        <v>138</v>
      </c>
      <c r="F90" s="147" t="s">
        <v>386</v>
      </c>
      <c r="G90" s="160" t="s">
        <v>140</v>
      </c>
      <c r="H90" s="161"/>
      <c r="I90" s="162"/>
      <c r="J90" s="92" t="e">
        <f>IF(I90/H90*100&gt;100,100,I90/H90*100)</f>
        <v>#DIV/0!</v>
      </c>
      <c r="K90" s="678"/>
      <c r="L90" s="680"/>
      <c r="M90" s="715"/>
      <c r="N90" s="625"/>
    </row>
    <row r="91" spans="1:15" s="302" customFormat="1" ht="111" hidden="1" customHeight="1" x14ac:dyDescent="0.25">
      <c r="A91" s="609"/>
      <c r="B91" s="665"/>
      <c r="C91" s="619"/>
      <c r="D91" s="502"/>
      <c r="E91" s="159" t="s">
        <v>138</v>
      </c>
      <c r="F91" s="147" t="s">
        <v>387</v>
      </c>
      <c r="G91" s="160" t="s">
        <v>140</v>
      </c>
      <c r="H91" s="161"/>
      <c r="I91" s="161"/>
      <c r="J91" s="92" t="e">
        <f>IF(I91/H91*100&gt;100,100,I91/H91*100)</f>
        <v>#DIV/0!</v>
      </c>
      <c r="K91" s="679"/>
      <c r="L91" s="680"/>
      <c r="M91" s="715"/>
      <c r="N91" s="625"/>
    </row>
    <row r="92" spans="1:15" s="302" customFormat="1" ht="32.25" hidden="1" customHeight="1" thickBot="1" x14ac:dyDescent="0.3">
      <c r="A92" s="609"/>
      <c r="B92" s="666"/>
      <c r="C92" s="620"/>
      <c r="D92" s="503"/>
      <c r="E92" s="163" t="s">
        <v>144</v>
      </c>
      <c r="F92" s="142" t="s">
        <v>388</v>
      </c>
      <c r="G92" s="164" t="s">
        <v>266</v>
      </c>
      <c r="H92" s="167"/>
      <c r="I92" s="165"/>
      <c r="J92" s="97" t="e">
        <f>IF(I92/H92*100&gt;100,100,I92/H92*100)</f>
        <v>#DIV/0!</v>
      </c>
      <c r="K92" s="97" t="e">
        <f>J92</f>
        <v>#DIV/0!</v>
      </c>
      <c r="L92" s="685"/>
      <c r="M92" s="715"/>
      <c r="N92" s="625"/>
    </row>
    <row r="93" spans="1:15" s="302" customFormat="1" ht="63.75" hidden="1" customHeight="1" thickBot="1" x14ac:dyDescent="0.3">
      <c r="A93" s="609"/>
      <c r="B93" s="664" t="s">
        <v>164</v>
      </c>
      <c r="C93" s="618" t="s">
        <v>422</v>
      </c>
      <c r="D93" s="501" t="s">
        <v>137</v>
      </c>
      <c r="E93" s="155" t="s">
        <v>138</v>
      </c>
      <c r="F93" s="147" t="s">
        <v>385</v>
      </c>
      <c r="G93" s="156" t="s">
        <v>140</v>
      </c>
      <c r="H93" s="157"/>
      <c r="I93" s="158"/>
      <c r="J93" s="88" t="e">
        <f>IF(H93/I93*100&gt;100,100,H93/I93*100)</f>
        <v>#DIV/0!</v>
      </c>
      <c r="K93" s="627" t="e">
        <f>(J93+J94+J95)/3</f>
        <v>#DIV/0!</v>
      </c>
      <c r="L93" s="521" t="e">
        <f>(K93+K96)/2</f>
        <v>#DIV/0!</v>
      </c>
      <c r="M93" s="715"/>
      <c r="N93" s="625"/>
    </row>
    <row r="94" spans="1:15" s="302" customFormat="1" ht="63.75" hidden="1" customHeight="1" thickBot="1" x14ac:dyDescent="0.3">
      <c r="A94" s="609"/>
      <c r="B94" s="665"/>
      <c r="C94" s="619"/>
      <c r="D94" s="502"/>
      <c r="E94" s="159" t="s">
        <v>138</v>
      </c>
      <c r="F94" s="147" t="s">
        <v>386</v>
      </c>
      <c r="G94" s="160" t="s">
        <v>140</v>
      </c>
      <c r="H94" s="161"/>
      <c r="I94" s="162"/>
      <c r="J94" s="92" t="e">
        <f t="shared" ref="J94:J100" si="4">IF(I94/H94*100&gt;100,100,I94/H94*100)</f>
        <v>#DIV/0!</v>
      </c>
      <c r="K94" s="678"/>
      <c r="L94" s="680"/>
      <c r="M94" s="715"/>
      <c r="N94" s="625"/>
    </row>
    <row r="95" spans="1:15" s="302" customFormat="1" ht="111" hidden="1" customHeight="1" x14ac:dyDescent="0.25">
      <c r="A95" s="609"/>
      <c r="B95" s="665"/>
      <c r="C95" s="619"/>
      <c r="D95" s="502"/>
      <c r="E95" s="159" t="s">
        <v>138</v>
      </c>
      <c r="F95" s="147" t="s">
        <v>387</v>
      </c>
      <c r="G95" s="160" t="s">
        <v>140</v>
      </c>
      <c r="H95" s="161"/>
      <c r="I95" s="161"/>
      <c r="J95" s="92" t="e">
        <f t="shared" si="4"/>
        <v>#DIV/0!</v>
      </c>
      <c r="K95" s="679"/>
      <c r="L95" s="680"/>
      <c r="M95" s="715"/>
      <c r="N95" s="625"/>
    </row>
    <row r="96" spans="1:15" s="302" customFormat="1" ht="32.25" hidden="1" customHeight="1" thickBot="1" x14ac:dyDescent="0.3">
      <c r="A96" s="609"/>
      <c r="B96" s="666"/>
      <c r="C96" s="620"/>
      <c r="D96" s="503"/>
      <c r="E96" s="163" t="s">
        <v>144</v>
      </c>
      <c r="F96" s="142" t="s">
        <v>388</v>
      </c>
      <c r="G96" s="164" t="s">
        <v>266</v>
      </c>
      <c r="H96" s="167"/>
      <c r="I96" s="165"/>
      <c r="J96" s="97" t="e">
        <f t="shared" si="4"/>
        <v>#DIV/0!</v>
      </c>
      <c r="K96" s="97" t="e">
        <f>J96</f>
        <v>#DIV/0!</v>
      </c>
      <c r="L96" s="685"/>
      <c r="M96" s="715"/>
      <c r="N96" s="625"/>
    </row>
    <row r="97" spans="1:14" s="297" customFormat="1" ht="63.75" customHeight="1" thickBot="1" x14ac:dyDescent="0.3">
      <c r="A97" s="608"/>
      <c r="B97" s="664" t="s">
        <v>176</v>
      </c>
      <c r="C97" s="621" t="s">
        <v>423</v>
      </c>
      <c r="D97" s="593" t="s">
        <v>137</v>
      </c>
      <c r="E97" s="133" t="s">
        <v>138</v>
      </c>
      <c r="F97" s="133" t="s">
        <v>385</v>
      </c>
      <c r="G97" s="134" t="s">
        <v>140</v>
      </c>
      <c r="H97" s="286">
        <v>100</v>
      </c>
      <c r="I97" s="287">
        <v>100</v>
      </c>
      <c r="J97" s="289">
        <f t="shared" si="4"/>
        <v>100</v>
      </c>
      <c r="K97" s="627">
        <f>(J97+J98+J99)/3</f>
        <v>100</v>
      </c>
      <c r="L97" s="615">
        <f>(K97+K100)/2</f>
        <v>100</v>
      </c>
      <c r="M97" s="651"/>
      <c r="N97" s="625"/>
    </row>
    <row r="98" spans="1:14" s="297" customFormat="1" ht="63.75" thickBot="1" x14ac:dyDescent="0.3">
      <c r="A98" s="608"/>
      <c r="B98" s="665"/>
      <c r="C98" s="622"/>
      <c r="D98" s="594"/>
      <c r="E98" s="138" t="s">
        <v>138</v>
      </c>
      <c r="F98" s="133" t="s">
        <v>386</v>
      </c>
      <c r="G98" s="139" t="s">
        <v>140</v>
      </c>
      <c r="H98" s="288">
        <v>100</v>
      </c>
      <c r="I98" s="289">
        <v>100</v>
      </c>
      <c r="J98" s="289">
        <f t="shared" si="4"/>
        <v>100</v>
      </c>
      <c r="K98" s="676"/>
      <c r="L98" s="684"/>
      <c r="M98" s="651"/>
      <c r="N98" s="625"/>
    </row>
    <row r="99" spans="1:14" s="297" customFormat="1" ht="78.75" x14ac:dyDescent="0.25">
      <c r="A99" s="608"/>
      <c r="B99" s="665"/>
      <c r="C99" s="622"/>
      <c r="D99" s="594"/>
      <c r="E99" s="138" t="s">
        <v>138</v>
      </c>
      <c r="F99" s="133" t="s">
        <v>390</v>
      </c>
      <c r="G99" s="139" t="s">
        <v>140</v>
      </c>
      <c r="H99" s="288">
        <v>100</v>
      </c>
      <c r="I99" s="288">
        <v>100</v>
      </c>
      <c r="J99" s="289">
        <f t="shared" si="4"/>
        <v>100</v>
      </c>
      <c r="K99" s="677"/>
      <c r="L99" s="684"/>
      <c r="M99" s="651"/>
      <c r="N99" s="625"/>
    </row>
    <row r="100" spans="1:14" s="297" customFormat="1" ht="32.25" thickBot="1" x14ac:dyDescent="0.3">
      <c r="A100" s="608"/>
      <c r="B100" s="666"/>
      <c r="C100" s="623"/>
      <c r="D100" s="595"/>
      <c r="E100" s="141" t="s">
        <v>144</v>
      </c>
      <c r="F100" s="142" t="s">
        <v>388</v>
      </c>
      <c r="G100" s="143" t="s">
        <v>266</v>
      </c>
      <c r="H100" s="165">
        <v>79</v>
      </c>
      <c r="I100" s="165">
        <v>79</v>
      </c>
      <c r="J100" s="289">
        <f t="shared" si="4"/>
        <v>100</v>
      </c>
      <c r="K100" s="290">
        <f>J100</f>
        <v>100</v>
      </c>
      <c r="L100" s="661"/>
      <c r="M100" s="651"/>
      <c r="N100" s="625"/>
    </row>
    <row r="101" spans="1:14" s="302" customFormat="1" ht="63.75" hidden="1" customHeight="1" thickBot="1" x14ac:dyDescent="0.3">
      <c r="A101" s="609"/>
      <c r="B101" s="664" t="s">
        <v>424</v>
      </c>
      <c r="C101" s="618" t="s">
        <v>425</v>
      </c>
      <c r="D101" s="501" t="s">
        <v>137</v>
      </c>
      <c r="E101" s="155" t="s">
        <v>138</v>
      </c>
      <c r="F101" s="147" t="s">
        <v>385</v>
      </c>
      <c r="G101" s="156" t="s">
        <v>140</v>
      </c>
      <c r="H101" s="157"/>
      <c r="I101" s="158"/>
      <c r="J101" s="88" t="e">
        <f>IF(H101/I101*100&gt;100,100,H101/I101*100)</f>
        <v>#DIV/0!</v>
      </c>
      <c r="K101" s="627" t="e">
        <f>(J101+J102+J103)/3</f>
        <v>#DIV/0!</v>
      </c>
      <c r="L101" s="521" t="e">
        <f>(K101+K104)/2</f>
        <v>#DIV/0!</v>
      </c>
      <c r="M101" s="715"/>
      <c r="N101" s="625"/>
    </row>
    <row r="102" spans="1:14" s="302" customFormat="1" ht="63.75" hidden="1" customHeight="1" thickBot="1" x14ac:dyDescent="0.3">
      <c r="A102" s="609"/>
      <c r="B102" s="665"/>
      <c r="C102" s="619"/>
      <c r="D102" s="502"/>
      <c r="E102" s="159" t="s">
        <v>138</v>
      </c>
      <c r="F102" s="147" t="s">
        <v>386</v>
      </c>
      <c r="G102" s="160" t="s">
        <v>140</v>
      </c>
      <c r="H102" s="161"/>
      <c r="I102" s="162"/>
      <c r="J102" s="92" t="e">
        <f>IF(I102/H102*100&gt;100,100,I102/H102*100)</f>
        <v>#DIV/0!</v>
      </c>
      <c r="K102" s="678"/>
      <c r="L102" s="680"/>
      <c r="M102" s="715"/>
      <c r="N102" s="625"/>
    </row>
    <row r="103" spans="1:14" s="302" customFormat="1" ht="79.5" hidden="1" customHeight="1" x14ac:dyDescent="0.25">
      <c r="A103" s="609"/>
      <c r="B103" s="665"/>
      <c r="C103" s="619"/>
      <c r="D103" s="502"/>
      <c r="E103" s="159" t="s">
        <v>138</v>
      </c>
      <c r="F103" s="147" t="s">
        <v>390</v>
      </c>
      <c r="G103" s="160" t="s">
        <v>140</v>
      </c>
      <c r="H103" s="161"/>
      <c r="I103" s="161"/>
      <c r="J103" s="92" t="e">
        <f>IF(I103/H103*100&gt;100,100,I103/H103*100)</f>
        <v>#DIV/0!</v>
      </c>
      <c r="K103" s="679"/>
      <c r="L103" s="680"/>
      <c r="M103" s="715"/>
      <c r="N103" s="625"/>
    </row>
    <row r="104" spans="1:14" s="302" customFormat="1" ht="32.25" hidden="1" customHeight="1" thickBot="1" x14ac:dyDescent="0.3">
      <c r="A104" s="609"/>
      <c r="B104" s="666"/>
      <c r="C104" s="620"/>
      <c r="D104" s="586"/>
      <c r="E104" s="163" t="s">
        <v>144</v>
      </c>
      <c r="F104" s="142" t="s">
        <v>388</v>
      </c>
      <c r="G104" s="164" t="s">
        <v>266</v>
      </c>
      <c r="H104" s="377"/>
      <c r="I104" s="377"/>
      <c r="J104" s="97" t="e">
        <f>IF(I104/H104*100&gt;100,100,I104/H104*100)</f>
        <v>#DIV/0!</v>
      </c>
      <c r="K104" s="97" t="e">
        <f>J104</f>
        <v>#DIV/0!</v>
      </c>
      <c r="L104" s="681"/>
      <c r="M104" s="715"/>
      <c r="N104" s="625"/>
    </row>
    <row r="105" spans="1:14" s="302" customFormat="1" ht="63.75" hidden="1" customHeight="1" thickBot="1" x14ac:dyDescent="0.3">
      <c r="A105" s="609"/>
      <c r="B105" s="664" t="s">
        <v>185</v>
      </c>
      <c r="C105" s="618" t="s">
        <v>186</v>
      </c>
      <c r="D105" s="507" t="s">
        <v>137</v>
      </c>
      <c r="E105" s="155" t="s">
        <v>138</v>
      </c>
      <c r="F105" s="147" t="s">
        <v>385</v>
      </c>
      <c r="G105" s="156" t="s">
        <v>140</v>
      </c>
      <c r="H105" s="382"/>
      <c r="I105" s="158"/>
      <c r="J105" s="88" t="e">
        <f>IF(H105/I105*100&gt;100,100,H105/I105*100)</f>
        <v>#DIV/0!</v>
      </c>
      <c r="K105" s="612" t="e">
        <f>(J105+J106+J107)/3</f>
        <v>#DIV/0!</v>
      </c>
      <c r="L105" s="521" t="e">
        <f>(K105+K108)/2</f>
        <v>#DIV/0!</v>
      </c>
      <c r="M105" s="715"/>
      <c r="N105" s="625"/>
    </row>
    <row r="106" spans="1:14" s="302" customFormat="1" ht="63.75" hidden="1" customHeight="1" thickBot="1" x14ac:dyDescent="0.3">
      <c r="A106" s="609"/>
      <c r="B106" s="665"/>
      <c r="C106" s="619"/>
      <c r="D106" s="585"/>
      <c r="E106" s="159" t="s">
        <v>138</v>
      </c>
      <c r="F106" s="147" t="s">
        <v>386</v>
      </c>
      <c r="G106" s="160" t="s">
        <v>140</v>
      </c>
      <c r="H106" s="400"/>
      <c r="I106" s="162"/>
      <c r="J106" s="92" t="e">
        <f>IF(I106/H106*100&gt;100,100,I106/H106*100)</f>
        <v>#DIV/0!</v>
      </c>
      <c r="K106" s="682"/>
      <c r="L106" s="711"/>
      <c r="M106" s="715"/>
      <c r="N106" s="625"/>
    </row>
    <row r="107" spans="1:14" s="302" customFormat="1" ht="79.5" hidden="1" customHeight="1" x14ac:dyDescent="0.25">
      <c r="A107" s="609"/>
      <c r="B107" s="665"/>
      <c r="C107" s="619"/>
      <c r="D107" s="585"/>
      <c r="E107" s="159" t="s">
        <v>138</v>
      </c>
      <c r="F107" s="147" t="s">
        <v>390</v>
      </c>
      <c r="G107" s="160" t="s">
        <v>140</v>
      </c>
      <c r="H107" s="400"/>
      <c r="I107" s="400"/>
      <c r="J107" s="92" t="e">
        <f>IF(I107/H107*100&gt;100,100,I107/H107*100)</f>
        <v>#DIV/0!</v>
      </c>
      <c r="K107" s="683"/>
      <c r="L107" s="711"/>
      <c r="M107" s="715"/>
      <c r="N107" s="625"/>
    </row>
    <row r="108" spans="1:14" s="302" customFormat="1" ht="32.25" hidden="1" customHeight="1" thickBot="1" x14ac:dyDescent="0.3">
      <c r="A108" s="609"/>
      <c r="B108" s="666"/>
      <c r="C108" s="620"/>
      <c r="D108" s="586"/>
      <c r="E108" s="163" t="s">
        <v>144</v>
      </c>
      <c r="F108" s="142" t="s">
        <v>388</v>
      </c>
      <c r="G108" s="164" t="s">
        <v>266</v>
      </c>
      <c r="H108" s="377"/>
      <c r="I108" s="377"/>
      <c r="J108" s="97" t="e">
        <f>IF(I108/H108*100&gt;100,100,I108/H108*100)</f>
        <v>#DIV/0!</v>
      </c>
      <c r="K108" s="97" t="e">
        <f>J108</f>
        <v>#DIV/0!</v>
      </c>
      <c r="L108" s="681"/>
      <c r="M108" s="715"/>
      <c r="N108" s="625"/>
    </row>
    <row r="109" spans="1:14" s="302" customFormat="1" ht="63.75" hidden="1" customHeight="1" thickBot="1" x14ac:dyDescent="0.3">
      <c r="A109" s="609"/>
      <c r="B109" s="664" t="s">
        <v>178</v>
      </c>
      <c r="C109" s="618" t="s">
        <v>179</v>
      </c>
      <c r="D109" s="507" t="s">
        <v>137</v>
      </c>
      <c r="E109" s="155" t="s">
        <v>138</v>
      </c>
      <c r="F109" s="147" t="s">
        <v>385</v>
      </c>
      <c r="G109" s="156" t="s">
        <v>140</v>
      </c>
      <c r="H109" s="382"/>
      <c r="I109" s="158"/>
      <c r="J109" s="88" t="e">
        <f>IF(H109/I109*100&gt;100,100,H109/I109*100)</f>
        <v>#DIV/0!</v>
      </c>
      <c r="K109" s="612" t="e">
        <f>(J109+J110+J111)/3</f>
        <v>#DIV/0!</v>
      </c>
      <c r="L109" s="521" t="e">
        <f>(K109+K112)/2</f>
        <v>#DIV/0!</v>
      </c>
      <c r="M109" s="715"/>
      <c r="N109" s="625"/>
    </row>
    <row r="110" spans="1:14" s="302" customFormat="1" ht="63.75" hidden="1" customHeight="1" thickBot="1" x14ac:dyDescent="0.3">
      <c r="A110" s="609"/>
      <c r="B110" s="665"/>
      <c r="C110" s="619"/>
      <c r="D110" s="585"/>
      <c r="E110" s="159" t="s">
        <v>138</v>
      </c>
      <c r="F110" s="147" t="s">
        <v>386</v>
      </c>
      <c r="G110" s="160" t="s">
        <v>140</v>
      </c>
      <c r="H110" s="400"/>
      <c r="I110" s="162"/>
      <c r="J110" s="92" t="e">
        <f>IF(I110/H110*100&gt;100,100,I110/H110*100)</f>
        <v>#DIV/0!</v>
      </c>
      <c r="K110" s="682"/>
      <c r="L110" s="711"/>
      <c r="M110" s="715"/>
      <c r="N110" s="625"/>
    </row>
    <row r="111" spans="1:14" s="302" customFormat="1" ht="111" hidden="1" customHeight="1" x14ac:dyDescent="0.25">
      <c r="A111" s="609"/>
      <c r="B111" s="665"/>
      <c r="C111" s="619"/>
      <c r="D111" s="585"/>
      <c r="E111" s="159" t="s">
        <v>138</v>
      </c>
      <c r="F111" s="147" t="s">
        <v>387</v>
      </c>
      <c r="G111" s="160" t="s">
        <v>140</v>
      </c>
      <c r="H111" s="400"/>
      <c r="I111" s="400"/>
      <c r="J111" s="92" t="e">
        <f>IF(I111/H111*100&gt;100,100,I111/H111*100)</f>
        <v>#DIV/0!</v>
      </c>
      <c r="K111" s="683"/>
      <c r="L111" s="711"/>
      <c r="M111" s="715"/>
      <c r="N111" s="625"/>
    </row>
    <row r="112" spans="1:14" s="302" customFormat="1" ht="32.25" hidden="1" customHeight="1" thickBot="1" x14ac:dyDescent="0.3">
      <c r="A112" s="609"/>
      <c r="B112" s="666"/>
      <c r="C112" s="620"/>
      <c r="D112" s="503"/>
      <c r="E112" s="163" t="s">
        <v>144</v>
      </c>
      <c r="F112" s="142" t="s">
        <v>388</v>
      </c>
      <c r="G112" s="164" t="s">
        <v>266</v>
      </c>
      <c r="H112" s="167"/>
      <c r="I112" s="165"/>
      <c r="J112" s="97" t="e">
        <f>IF(I112/H112*100&gt;100,100,I112/H112*100)</f>
        <v>#DIV/0!</v>
      </c>
      <c r="K112" s="97" t="e">
        <f>J112</f>
        <v>#DIV/0!</v>
      </c>
      <c r="L112" s="685"/>
      <c r="M112" s="715"/>
      <c r="N112" s="625"/>
    </row>
    <row r="113" spans="1:14" s="302" customFormat="1" ht="63.75" hidden="1" customHeight="1" thickBot="1" x14ac:dyDescent="0.3">
      <c r="A113" s="609"/>
      <c r="B113" s="664" t="s">
        <v>426</v>
      </c>
      <c r="C113" s="618" t="s">
        <v>0</v>
      </c>
      <c r="D113" s="501" t="s">
        <v>137</v>
      </c>
      <c r="E113" s="155" t="s">
        <v>138</v>
      </c>
      <c r="F113" s="147" t="s">
        <v>385</v>
      </c>
      <c r="G113" s="156" t="s">
        <v>140</v>
      </c>
      <c r="H113" s="157"/>
      <c r="I113" s="158"/>
      <c r="J113" s="88" t="e">
        <f>IF(H113/I113*100&gt;100,100,H113/I113*100)</f>
        <v>#DIV/0!</v>
      </c>
      <c r="K113" s="627" t="e">
        <f>(J113+J114+J115)/3</f>
        <v>#DIV/0!</v>
      </c>
      <c r="L113" s="521" t="e">
        <f>(K113+K116)/2</f>
        <v>#DIV/0!</v>
      </c>
      <c r="M113" s="715"/>
      <c r="N113" s="625"/>
    </row>
    <row r="114" spans="1:14" s="302" customFormat="1" ht="63.75" hidden="1" customHeight="1" thickBot="1" x14ac:dyDescent="0.3">
      <c r="A114" s="609"/>
      <c r="B114" s="665"/>
      <c r="C114" s="619"/>
      <c r="D114" s="502"/>
      <c r="E114" s="159" t="s">
        <v>138</v>
      </c>
      <c r="F114" s="147" t="s">
        <v>386</v>
      </c>
      <c r="G114" s="160" t="s">
        <v>140</v>
      </c>
      <c r="H114" s="161"/>
      <c r="I114" s="162"/>
      <c r="J114" s="92" t="e">
        <f t="shared" ref="J114:J120" si="5">IF(I114/H114*100&gt;100,100,I114/H114*100)</f>
        <v>#DIV/0!</v>
      </c>
      <c r="K114" s="678"/>
      <c r="L114" s="680"/>
      <c r="M114" s="715"/>
      <c r="N114" s="625"/>
    </row>
    <row r="115" spans="1:14" s="302" customFormat="1" ht="111" hidden="1" customHeight="1" x14ac:dyDescent="0.25">
      <c r="A115" s="609"/>
      <c r="B115" s="665"/>
      <c r="C115" s="619"/>
      <c r="D115" s="502"/>
      <c r="E115" s="159" t="s">
        <v>138</v>
      </c>
      <c r="F115" s="147" t="s">
        <v>387</v>
      </c>
      <c r="G115" s="160" t="s">
        <v>140</v>
      </c>
      <c r="H115" s="161"/>
      <c r="I115" s="161"/>
      <c r="J115" s="92" t="e">
        <f t="shared" si="5"/>
        <v>#DIV/0!</v>
      </c>
      <c r="K115" s="679"/>
      <c r="L115" s="680"/>
      <c r="M115" s="715"/>
      <c r="N115" s="625"/>
    </row>
    <row r="116" spans="1:14" s="302" customFormat="1" ht="32.25" hidden="1" customHeight="1" thickBot="1" x14ac:dyDescent="0.3">
      <c r="A116" s="609"/>
      <c r="B116" s="666"/>
      <c r="C116" s="620"/>
      <c r="D116" s="586"/>
      <c r="E116" s="163" t="s">
        <v>144</v>
      </c>
      <c r="F116" s="142" t="s">
        <v>388</v>
      </c>
      <c r="G116" s="164" t="s">
        <v>266</v>
      </c>
      <c r="H116" s="377"/>
      <c r="I116" s="377"/>
      <c r="J116" s="97" t="e">
        <f t="shared" si="5"/>
        <v>#DIV/0!</v>
      </c>
      <c r="K116" s="97" t="e">
        <f>J116</f>
        <v>#DIV/0!</v>
      </c>
      <c r="L116" s="681"/>
      <c r="M116" s="715"/>
      <c r="N116" s="625"/>
    </row>
    <row r="117" spans="1:14" s="297" customFormat="1" ht="63.75" customHeight="1" thickBot="1" x14ac:dyDescent="0.3">
      <c r="A117" s="608"/>
      <c r="B117" s="664" t="s">
        <v>169</v>
      </c>
      <c r="C117" s="621" t="s">
        <v>170</v>
      </c>
      <c r="D117" s="529" t="s">
        <v>137</v>
      </c>
      <c r="E117" s="133" t="s">
        <v>138</v>
      </c>
      <c r="F117" s="133" t="s">
        <v>385</v>
      </c>
      <c r="G117" s="134" t="s">
        <v>140</v>
      </c>
      <c r="H117" s="369">
        <v>100</v>
      </c>
      <c r="I117" s="287">
        <v>100</v>
      </c>
      <c r="J117" s="289">
        <f t="shared" si="5"/>
        <v>100</v>
      </c>
      <c r="K117" s="612">
        <f>(J117+J118+J119)/3</f>
        <v>100</v>
      </c>
      <c r="L117" s="615">
        <f>(K117+K120)/2</f>
        <v>100</v>
      </c>
      <c r="M117" s="651"/>
      <c r="N117" s="625"/>
    </row>
    <row r="118" spans="1:14" s="297" customFormat="1" ht="63.75" thickBot="1" x14ac:dyDescent="0.3">
      <c r="A118" s="608"/>
      <c r="B118" s="665"/>
      <c r="C118" s="622"/>
      <c r="D118" s="530"/>
      <c r="E118" s="138" t="s">
        <v>138</v>
      </c>
      <c r="F118" s="133" t="s">
        <v>386</v>
      </c>
      <c r="G118" s="139" t="s">
        <v>140</v>
      </c>
      <c r="H118" s="371">
        <v>100</v>
      </c>
      <c r="I118" s="289">
        <v>100</v>
      </c>
      <c r="J118" s="289">
        <f t="shared" si="5"/>
        <v>100</v>
      </c>
      <c r="K118" s="670"/>
      <c r="L118" s="660"/>
      <c r="M118" s="651"/>
      <c r="N118" s="625"/>
    </row>
    <row r="119" spans="1:14" s="297" customFormat="1" ht="78.75" x14ac:dyDescent="0.25">
      <c r="A119" s="608"/>
      <c r="B119" s="665"/>
      <c r="C119" s="622"/>
      <c r="D119" s="530"/>
      <c r="E119" s="138" t="s">
        <v>138</v>
      </c>
      <c r="F119" s="133" t="s">
        <v>390</v>
      </c>
      <c r="G119" s="139" t="s">
        <v>140</v>
      </c>
      <c r="H119" s="371">
        <v>100</v>
      </c>
      <c r="I119" s="371">
        <v>100</v>
      </c>
      <c r="J119" s="289">
        <f t="shared" si="5"/>
        <v>100</v>
      </c>
      <c r="K119" s="671"/>
      <c r="L119" s="660"/>
      <c r="M119" s="651"/>
      <c r="N119" s="625"/>
    </row>
    <row r="120" spans="1:14" s="297" customFormat="1" ht="32.25" thickBot="1" x14ac:dyDescent="0.3">
      <c r="A120" s="608"/>
      <c r="B120" s="666"/>
      <c r="C120" s="623"/>
      <c r="D120" s="595"/>
      <c r="E120" s="141" t="s">
        <v>144</v>
      </c>
      <c r="F120" s="142" t="s">
        <v>388</v>
      </c>
      <c r="G120" s="143" t="s">
        <v>266</v>
      </c>
      <c r="H120" s="165">
        <v>242</v>
      </c>
      <c r="I120" s="165">
        <v>252</v>
      </c>
      <c r="J120" s="289">
        <f t="shared" si="5"/>
        <v>100</v>
      </c>
      <c r="K120" s="290">
        <f>J120</f>
        <v>100</v>
      </c>
      <c r="L120" s="661"/>
      <c r="M120" s="651"/>
      <c r="N120" s="625"/>
    </row>
    <row r="121" spans="1:14" s="302" customFormat="1" ht="63.75" hidden="1" customHeight="1" thickBot="1" x14ac:dyDescent="0.3">
      <c r="A121" s="609"/>
      <c r="B121" s="664" t="s">
        <v>181</v>
      </c>
      <c r="C121" s="618" t="s">
        <v>182</v>
      </c>
      <c r="D121" s="501" t="s">
        <v>137</v>
      </c>
      <c r="E121" s="155" t="s">
        <v>138</v>
      </c>
      <c r="F121" s="147" t="s">
        <v>385</v>
      </c>
      <c r="G121" s="156" t="s">
        <v>140</v>
      </c>
      <c r="H121" s="157"/>
      <c r="I121" s="158"/>
      <c r="J121" s="88" t="e">
        <f>IF(H121/I121*100&gt;100,100,H121/I121*100)</f>
        <v>#DIV/0!</v>
      </c>
      <c r="K121" s="627" t="e">
        <f>(J121+J122+J123)/3</f>
        <v>#DIV/0!</v>
      </c>
      <c r="L121" s="521" t="e">
        <f>(K121+K124)/2</f>
        <v>#DIV/0!</v>
      </c>
      <c r="M121" s="715"/>
      <c r="N121" s="625"/>
    </row>
    <row r="122" spans="1:14" s="302" customFormat="1" ht="63.75" hidden="1" customHeight="1" thickBot="1" x14ac:dyDescent="0.3">
      <c r="A122" s="609"/>
      <c r="B122" s="665"/>
      <c r="C122" s="619"/>
      <c r="D122" s="502"/>
      <c r="E122" s="159" t="s">
        <v>138</v>
      </c>
      <c r="F122" s="147" t="s">
        <v>386</v>
      </c>
      <c r="G122" s="160" t="s">
        <v>140</v>
      </c>
      <c r="H122" s="161"/>
      <c r="I122" s="162"/>
      <c r="J122" s="92" t="e">
        <f>IF(I122/H122*100&gt;100,100,I122/H122*100)</f>
        <v>#DIV/0!</v>
      </c>
      <c r="K122" s="678"/>
      <c r="L122" s="680"/>
      <c r="M122" s="715"/>
      <c r="N122" s="625"/>
    </row>
    <row r="123" spans="1:14" s="302" customFormat="1" ht="111" hidden="1" customHeight="1" x14ac:dyDescent="0.25">
      <c r="A123" s="609"/>
      <c r="B123" s="665"/>
      <c r="C123" s="619"/>
      <c r="D123" s="502"/>
      <c r="E123" s="159" t="s">
        <v>138</v>
      </c>
      <c r="F123" s="147" t="s">
        <v>387</v>
      </c>
      <c r="G123" s="160" t="s">
        <v>140</v>
      </c>
      <c r="H123" s="161"/>
      <c r="I123" s="161"/>
      <c r="J123" s="92" t="e">
        <f>IF(I123/H123*100&gt;100,100,I123/H123*100)</f>
        <v>#DIV/0!</v>
      </c>
      <c r="K123" s="679"/>
      <c r="L123" s="680"/>
      <c r="M123" s="715"/>
      <c r="N123" s="625"/>
    </row>
    <row r="124" spans="1:14" s="302" customFormat="1" ht="32.25" hidden="1" customHeight="1" thickBot="1" x14ac:dyDescent="0.3">
      <c r="A124" s="609"/>
      <c r="B124" s="666"/>
      <c r="C124" s="620"/>
      <c r="D124" s="503"/>
      <c r="E124" s="163" t="s">
        <v>144</v>
      </c>
      <c r="F124" s="142" t="s">
        <v>388</v>
      </c>
      <c r="G124" s="164" t="s">
        <v>266</v>
      </c>
      <c r="H124" s="167"/>
      <c r="I124" s="165"/>
      <c r="J124" s="97" t="e">
        <f>IF(I124/H124*100&gt;100,100,I124/H124*100)</f>
        <v>#DIV/0!</v>
      </c>
      <c r="K124" s="97" t="e">
        <f>J124</f>
        <v>#DIV/0!</v>
      </c>
      <c r="L124" s="685"/>
      <c r="M124" s="715"/>
      <c r="N124" s="625"/>
    </row>
    <row r="125" spans="1:14" s="302" customFormat="1" ht="63.75" hidden="1" customHeight="1" thickBot="1" x14ac:dyDescent="0.3">
      <c r="A125" s="609"/>
      <c r="B125" s="664" t="s">
        <v>171</v>
      </c>
      <c r="C125" s="618" t="s">
        <v>172</v>
      </c>
      <c r="D125" s="501" t="s">
        <v>137</v>
      </c>
      <c r="E125" s="155" t="s">
        <v>138</v>
      </c>
      <c r="F125" s="147" t="s">
        <v>385</v>
      </c>
      <c r="G125" s="156" t="s">
        <v>140</v>
      </c>
      <c r="H125" s="157"/>
      <c r="I125" s="158"/>
      <c r="J125" s="88" t="e">
        <f>IF(H125/I125*100&gt;100,100,H125/I125*100)</f>
        <v>#DIV/0!</v>
      </c>
      <c r="K125" s="627" t="e">
        <f>(J125+J126+J127)/3</f>
        <v>#DIV/0!</v>
      </c>
      <c r="L125" s="521" t="e">
        <f>(K125+K128)/2</f>
        <v>#DIV/0!</v>
      </c>
      <c r="M125" s="715"/>
      <c r="N125" s="625"/>
    </row>
    <row r="126" spans="1:14" s="302" customFormat="1" ht="63.75" hidden="1" customHeight="1" thickBot="1" x14ac:dyDescent="0.3">
      <c r="A126" s="609"/>
      <c r="B126" s="665"/>
      <c r="C126" s="619"/>
      <c r="D126" s="502"/>
      <c r="E126" s="159" t="s">
        <v>138</v>
      </c>
      <c r="F126" s="147" t="s">
        <v>386</v>
      </c>
      <c r="G126" s="160" t="s">
        <v>140</v>
      </c>
      <c r="H126" s="161"/>
      <c r="I126" s="162"/>
      <c r="J126" s="92" t="e">
        <f>IF(I126/H126*100&gt;100,100,I126/H126*100)</f>
        <v>#DIV/0!</v>
      </c>
      <c r="K126" s="678"/>
      <c r="L126" s="680"/>
      <c r="M126" s="715"/>
      <c r="N126" s="625"/>
    </row>
    <row r="127" spans="1:14" s="302" customFormat="1" ht="111" hidden="1" customHeight="1" x14ac:dyDescent="0.25">
      <c r="A127" s="609"/>
      <c r="B127" s="665"/>
      <c r="C127" s="619"/>
      <c r="D127" s="502"/>
      <c r="E127" s="159" t="s">
        <v>138</v>
      </c>
      <c r="F127" s="147" t="s">
        <v>387</v>
      </c>
      <c r="G127" s="160" t="s">
        <v>140</v>
      </c>
      <c r="H127" s="161"/>
      <c r="I127" s="161"/>
      <c r="J127" s="92" t="e">
        <f>IF(I127/H127*100&gt;100,100,I127/H127*100)</f>
        <v>#DIV/0!</v>
      </c>
      <c r="K127" s="679"/>
      <c r="L127" s="680"/>
      <c r="M127" s="715"/>
      <c r="N127" s="625"/>
    </row>
    <row r="128" spans="1:14" s="302" customFormat="1" ht="32.25" hidden="1" customHeight="1" thickBot="1" x14ac:dyDescent="0.3">
      <c r="A128" s="609"/>
      <c r="B128" s="666"/>
      <c r="C128" s="620"/>
      <c r="D128" s="503"/>
      <c r="E128" s="163" t="s">
        <v>144</v>
      </c>
      <c r="F128" s="142" t="s">
        <v>388</v>
      </c>
      <c r="G128" s="164" t="s">
        <v>266</v>
      </c>
      <c r="H128" s="167"/>
      <c r="I128" s="165"/>
      <c r="J128" s="97" t="e">
        <f>IF(I128/H128*100&gt;100,100,I128/H128*100)</f>
        <v>#DIV/0!</v>
      </c>
      <c r="K128" s="97" t="e">
        <f>J128</f>
        <v>#DIV/0!</v>
      </c>
      <c r="L128" s="685"/>
      <c r="M128" s="715"/>
      <c r="N128" s="625"/>
    </row>
    <row r="129" spans="1:14" s="300" customFormat="1" ht="63.75" hidden="1" customHeight="1" thickBot="1" x14ac:dyDescent="0.3">
      <c r="A129" s="610"/>
      <c r="B129" s="664" t="s">
        <v>305</v>
      </c>
      <c r="C129" s="618" t="s">
        <v>306</v>
      </c>
      <c r="D129" s="501" t="s">
        <v>137</v>
      </c>
      <c r="E129" s="155" t="s">
        <v>138</v>
      </c>
      <c r="F129" s="147" t="s">
        <v>385</v>
      </c>
      <c r="G129" s="156" t="s">
        <v>140</v>
      </c>
      <c r="H129" s="157"/>
      <c r="I129" s="158"/>
      <c r="J129" s="158" t="e">
        <f>IF(H129/I129*100&gt;100,100,H129/I129*100)</f>
        <v>#DIV/0!</v>
      </c>
      <c r="K129" s="627" t="e">
        <f>(J129+J130+J131)/3</f>
        <v>#DIV/0!</v>
      </c>
      <c r="L129" s="644" t="e">
        <f>(K129+K132)/2</f>
        <v>#DIV/0!</v>
      </c>
      <c r="M129" s="716"/>
      <c r="N129" s="625"/>
    </row>
    <row r="130" spans="1:14" s="300" customFormat="1" ht="63.75" hidden="1" customHeight="1" thickBot="1" x14ac:dyDescent="0.3">
      <c r="A130" s="610"/>
      <c r="B130" s="665"/>
      <c r="C130" s="619"/>
      <c r="D130" s="502"/>
      <c r="E130" s="159" t="s">
        <v>138</v>
      </c>
      <c r="F130" s="147" t="s">
        <v>386</v>
      </c>
      <c r="G130" s="160" t="s">
        <v>140</v>
      </c>
      <c r="H130" s="161"/>
      <c r="I130" s="162"/>
      <c r="J130" s="162" t="e">
        <f>IF(I130/H130*100&gt;100,100,I130/H130*100)</f>
        <v>#DIV/0!</v>
      </c>
      <c r="K130" s="678"/>
      <c r="L130" s="680"/>
      <c r="M130" s="716"/>
      <c r="N130" s="625"/>
    </row>
    <row r="131" spans="1:14" s="300" customFormat="1" ht="111" hidden="1" customHeight="1" x14ac:dyDescent="0.25">
      <c r="A131" s="610"/>
      <c r="B131" s="665"/>
      <c r="C131" s="619"/>
      <c r="D131" s="502"/>
      <c r="E131" s="159" t="s">
        <v>138</v>
      </c>
      <c r="F131" s="147" t="s">
        <v>387</v>
      </c>
      <c r="G131" s="160" t="s">
        <v>140</v>
      </c>
      <c r="H131" s="161"/>
      <c r="I131" s="161"/>
      <c r="J131" s="162" t="e">
        <f>IF(I131/H131*100&gt;100,100,I131/H131*100)</f>
        <v>#DIV/0!</v>
      </c>
      <c r="K131" s="679"/>
      <c r="L131" s="680"/>
      <c r="M131" s="716"/>
      <c r="N131" s="625"/>
    </row>
    <row r="132" spans="1:14" s="300" customFormat="1" ht="32.25" hidden="1" customHeight="1" thickBot="1" x14ac:dyDescent="0.3">
      <c r="A132" s="610"/>
      <c r="B132" s="666"/>
      <c r="C132" s="620"/>
      <c r="D132" s="503"/>
      <c r="E132" s="163" t="s">
        <v>144</v>
      </c>
      <c r="F132" s="142" t="s">
        <v>388</v>
      </c>
      <c r="G132" s="164" t="s">
        <v>266</v>
      </c>
      <c r="H132" s="170"/>
      <c r="I132" s="170"/>
      <c r="J132" s="166" t="e">
        <f>IF(I132/H132*100&gt;100,100,I132/H132*100)</f>
        <v>#DIV/0!</v>
      </c>
      <c r="K132" s="166" t="e">
        <f>J132</f>
        <v>#DIV/0!</v>
      </c>
      <c r="L132" s="685"/>
      <c r="M132" s="716"/>
      <c r="N132" s="625"/>
    </row>
    <row r="133" spans="1:14" s="302" customFormat="1" ht="63.75" hidden="1" customHeight="1" thickBot="1" x14ac:dyDescent="0.3">
      <c r="A133" s="609"/>
      <c r="B133" s="664" t="s">
        <v>202</v>
      </c>
      <c r="C133" s="618" t="s">
        <v>44</v>
      </c>
      <c r="D133" s="501" t="s">
        <v>137</v>
      </c>
      <c r="E133" s="155" t="s">
        <v>138</v>
      </c>
      <c r="F133" s="147" t="s">
        <v>385</v>
      </c>
      <c r="G133" s="156" t="s">
        <v>140</v>
      </c>
      <c r="H133" s="157"/>
      <c r="I133" s="158"/>
      <c r="J133" s="88" t="e">
        <f>IF(H133/I133*100&gt;100,100,H133/I133*100)</f>
        <v>#DIV/0!</v>
      </c>
      <c r="K133" s="627" t="e">
        <f>(J133+J134+J135)/3</f>
        <v>#DIV/0!</v>
      </c>
      <c r="L133" s="521" t="e">
        <f>(K133+K136)/2</f>
        <v>#DIV/0!</v>
      </c>
      <c r="M133" s="715"/>
      <c r="N133" s="625"/>
    </row>
    <row r="134" spans="1:14" s="302" customFormat="1" ht="63.75" hidden="1" customHeight="1" thickBot="1" x14ac:dyDescent="0.3">
      <c r="A134" s="609"/>
      <c r="B134" s="665"/>
      <c r="C134" s="619"/>
      <c r="D134" s="502"/>
      <c r="E134" s="159" t="s">
        <v>138</v>
      </c>
      <c r="F134" s="147" t="s">
        <v>386</v>
      </c>
      <c r="G134" s="160" t="s">
        <v>140</v>
      </c>
      <c r="H134" s="161"/>
      <c r="I134" s="162"/>
      <c r="J134" s="92" t="e">
        <f>IF(I134/H134*100&gt;100,100,I134/H134*100)</f>
        <v>#DIV/0!</v>
      </c>
      <c r="K134" s="678"/>
      <c r="L134" s="680"/>
      <c r="M134" s="715"/>
      <c r="N134" s="625"/>
    </row>
    <row r="135" spans="1:14" s="302" customFormat="1" ht="111" hidden="1" customHeight="1" x14ac:dyDescent="0.25">
      <c r="A135" s="609"/>
      <c r="B135" s="665"/>
      <c r="C135" s="619"/>
      <c r="D135" s="502"/>
      <c r="E135" s="159" t="s">
        <v>138</v>
      </c>
      <c r="F135" s="147" t="s">
        <v>387</v>
      </c>
      <c r="G135" s="160" t="s">
        <v>140</v>
      </c>
      <c r="H135" s="161"/>
      <c r="I135" s="161"/>
      <c r="J135" s="92" t="e">
        <f>IF(I135/H135*100&gt;100,100,I135/H135*100)</f>
        <v>#DIV/0!</v>
      </c>
      <c r="K135" s="679"/>
      <c r="L135" s="680"/>
      <c r="M135" s="715"/>
      <c r="N135" s="625"/>
    </row>
    <row r="136" spans="1:14" s="302" customFormat="1" ht="32.25" hidden="1" customHeight="1" thickBot="1" x14ac:dyDescent="0.3">
      <c r="A136" s="609"/>
      <c r="B136" s="666"/>
      <c r="C136" s="620"/>
      <c r="D136" s="503"/>
      <c r="E136" s="163" t="s">
        <v>144</v>
      </c>
      <c r="F136" s="142" t="s">
        <v>388</v>
      </c>
      <c r="G136" s="164" t="s">
        <v>266</v>
      </c>
      <c r="H136" s="167"/>
      <c r="I136" s="165"/>
      <c r="J136" s="97" t="e">
        <f>IF(I136/H136*100&gt;100,100,I136/H136*100)</f>
        <v>#DIV/0!</v>
      </c>
      <c r="K136" s="97" t="e">
        <f>J136</f>
        <v>#DIV/0!</v>
      </c>
      <c r="L136" s="685"/>
      <c r="M136" s="715"/>
      <c r="N136" s="625"/>
    </row>
    <row r="137" spans="1:14" s="302" customFormat="1" ht="63.75" hidden="1" customHeight="1" thickBot="1" x14ac:dyDescent="0.3">
      <c r="A137" s="609"/>
      <c r="B137" s="655"/>
      <c r="C137" s="618" t="s">
        <v>45</v>
      </c>
      <c r="D137" s="501" t="s">
        <v>137</v>
      </c>
      <c r="E137" s="155" t="s">
        <v>138</v>
      </c>
      <c r="F137" s="147" t="s">
        <v>385</v>
      </c>
      <c r="G137" s="156" t="s">
        <v>140</v>
      </c>
      <c r="H137" s="157"/>
      <c r="I137" s="158"/>
      <c r="J137" s="88" t="e">
        <f>IF(H137/I137*100&gt;100,100,H137/I137*100)</f>
        <v>#DIV/0!</v>
      </c>
      <c r="K137" s="627" t="e">
        <f>(J137+J138+J139)/3</f>
        <v>#DIV/0!</v>
      </c>
      <c r="L137" s="521" t="e">
        <f>(K137+K140)/2</f>
        <v>#DIV/0!</v>
      </c>
      <c r="M137" s="715"/>
      <c r="N137" s="625"/>
    </row>
    <row r="138" spans="1:14" s="302" customFormat="1" ht="63.75" hidden="1" customHeight="1" thickBot="1" x14ac:dyDescent="0.3">
      <c r="A138" s="609"/>
      <c r="B138" s="656"/>
      <c r="C138" s="619"/>
      <c r="D138" s="502"/>
      <c r="E138" s="159" t="s">
        <v>138</v>
      </c>
      <c r="F138" s="147" t="s">
        <v>386</v>
      </c>
      <c r="G138" s="160" t="s">
        <v>140</v>
      </c>
      <c r="H138" s="161"/>
      <c r="I138" s="162"/>
      <c r="J138" s="92" t="e">
        <f t="shared" ref="J138:J144" si="6">IF(I138/H138*100&gt;100,100,I138/H138*100)</f>
        <v>#DIV/0!</v>
      </c>
      <c r="K138" s="678"/>
      <c r="L138" s="680"/>
      <c r="M138" s="715"/>
      <c r="N138" s="625"/>
    </row>
    <row r="139" spans="1:14" s="302" customFormat="1" ht="111" hidden="1" customHeight="1" x14ac:dyDescent="0.25">
      <c r="A139" s="609"/>
      <c r="B139" s="656"/>
      <c r="C139" s="619"/>
      <c r="D139" s="502"/>
      <c r="E139" s="159" t="s">
        <v>138</v>
      </c>
      <c r="F139" s="147" t="s">
        <v>387</v>
      </c>
      <c r="G139" s="160" t="s">
        <v>140</v>
      </c>
      <c r="H139" s="161"/>
      <c r="I139" s="161"/>
      <c r="J139" s="92" t="e">
        <f t="shared" si="6"/>
        <v>#DIV/0!</v>
      </c>
      <c r="K139" s="679"/>
      <c r="L139" s="680"/>
      <c r="M139" s="715"/>
      <c r="N139" s="625"/>
    </row>
    <row r="140" spans="1:14" s="302" customFormat="1" ht="32.25" hidden="1" customHeight="1" thickBot="1" x14ac:dyDescent="0.3">
      <c r="A140" s="609"/>
      <c r="B140" s="657"/>
      <c r="C140" s="620"/>
      <c r="D140" s="503"/>
      <c r="E140" s="163" t="s">
        <v>144</v>
      </c>
      <c r="F140" s="142" t="s">
        <v>388</v>
      </c>
      <c r="G140" s="164" t="s">
        <v>266</v>
      </c>
      <c r="H140" s="167"/>
      <c r="I140" s="165"/>
      <c r="J140" s="97" t="e">
        <f t="shared" si="6"/>
        <v>#DIV/0!</v>
      </c>
      <c r="K140" s="97" t="e">
        <f>J140</f>
        <v>#DIV/0!</v>
      </c>
      <c r="L140" s="685"/>
      <c r="M140" s="715"/>
      <c r="N140" s="625"/>
    </row>
    <row r="141" spans="1:14" s="297" customFormat="1" ht="63.75" customHeight="1" thickBot="1" x14ac:dyDescent="0.3">
      <c r="A141" s="608"/>
      <c r="B141" s="664" t="s">
        <v>46</v>
      </c>
      <c r="C141" s="621" t="s">
        <v>308</v>
      </c>
      <c r="D141" s="593" t="s">
        <v>137</v>
      </c>
      <c r="E141" s="133" t="s">
        <v>138</v>
      </c>
      <c r="F141" s="133" t="s">
        <v>385</v>
      </c>
      <c r="G141" s="134" t="s">
        <v>140</v>
      </c>
      <c r="H141" s="286">
        <v>100</v>
      </c>
      <c r="I141" s="287">
        <v>100</v>
      </c>
      <c r="J141" s="289">
        <f t="shared" si="6"/>
        <v>100</v>
      </c>
      <c r="K141" s="627">
        <f>(J141+J142+J143)/3</f>
        <v>100</v>
      </c>
      <c r="L141" s="615">
        <f>(K141+K144)/2</f>
        <v>100</v>
      </c>
      <c r="M141" s="651"/>
      <c r="N141" s="625"/>
    </row>
    <row r="142" spans="1:14" s="297" customFormat="1" ht="63.75" customHeight="1" thickBot="1" x14ac:dyDescent="0.3">
      <c r="A142" s="608"/>
      <c r="B142" s="665"/>
      <c r="C142" s="622"/>
      <c r="D142" s="594"/>
      <c r="E142" s="138" t="s">
        <v>138</v>
      </c>
      <c r="F142" s="133" t="s">
        <v>386</v>
      </c>
      <c r="G142" s="139" t="s">
        <v>140</v>
      </c>
      <c r="H142" s="288">
        <v>100</v>
      </c>
      <c r="I142" s="289">
        <v>100</v>
      </c>
      <c r="J142" s="289">
        <f t="shared" si="6"/>
        <v>100</v>
      </c>
      <c r="K142" s="676"/>
      <c r="L142" s="684"/>
      <c r="M142" s="651"/>
      <c r="N142" s="625"/>
    </row>
    <row r="143" spans="1:14" s="297" customFormat="1" ht="111" customHeight="1" x14ac:dyDescent="0.25">
      <c r="A143" s="608"/>
      <c r="B143" s="665"/>
      <c r="C143" s="622"/>
      <c r="D143" s="594"/>
      <c r="E143" s="138" t="s">
        <v>138</v>
      </c>
      <c r="F143" s="133" t="s">
        <v>387</v>
      </c>
      <c r="G143" s="139" t="s">
        <v>140</v>
      </c>
      <c r="H143" s="288">
        <v>100</v>
      </c>
      <c r="I143" s="288">
        <v>100</v>
      </c>
      <c r="J143" s="289">
        <f t="shared" si="6"/>
        <v>100</v>
      </c>
      <c r="K143" s="677"/>
      <c r="L143" s="684"/>
      <c r="M143" s="651"/>
      <c r="N143" s="625"/>
    </row>
    <row r="144" spans="1:14" s="297" customFormat="1" ht="32.25" customHeight="1" thickBot="1" x14ac:dyDescent="0.3">
      <c r="A144" s="608"/>
      <c r="B144" s="666"/>
      <c r="C144" s="623"/>
      <c r="D144" s="595"/>
      <c r="E144" s="141" t="s">
        <v>144</v>
      </c>
      <c r="F144" s="142" t="s">
        <v>388</v>
      </c>
      <c r="G144" s="143" t="s">
        <v>266</v>
      </c>
      <c r="H144" s="165">
        <v>0.56000000000000005</v>
      </c>
      <c r="I144" s="165">
        <v>0.56000000000000005</v>
      </c>
      <c r="J144" s="289">
        <f t="shared" si="6"/>
        <v>100</v>
      </c>
      <c r="K144" s="290">
        <f>J144</f>
        <v>100</v>
      </c>
      <c r="L144" s="661"/>
      <c r="M144" s="651"/>
      <c r="N144" s="625"/>
    </row>
    <row r="145" spans="1:14" s="302" customFormat="1" ht="63.75" hidden="1" customHeight="1" thickBot="1" x14ac:dyDescent="0.3">
      <c r="A145" s="609"/>
      <c r="B145" s="664" t="s">
        <v>47</v>
      </c>
      <c r="C145" s="618" t="s">
        <v>48</v>
      </c>
      <c r="D145" s="501" t="s">
        <v>137</v>
      </c>
      <c r="E145" s="155" t="s">
        <v>138</v>
      </c>
      <c r="F145" s="147" t="s">
        <v>385</v>
      </c>
      <c r="G145" s="156" t="s">
        <v>140</v>
      </c>
      <c r="H145" s="157"/>
      <c r="I145" s="158"/>
      <c r="J145" s="88" t="e">
        <f>IF(H145/I145*100&gt;100,100,H145/I145*100)</f>
        <v>#DIV/0!</v>
      </c>
      <c r="K145" s="627" t="e">
        <f>(J145+J146+J147)/3</f>
        <v>#DIV/0!</v>
      </c>
      <c r="L145" s="521" t="e">
        <f>(K145+K148)/2</f>
        <v>#DIV/0!</v>
      </c>
      <c r="M145" s="715"/>
      <c r="N145" s="625"/>
    </row>
    <row r="146" spans="1:14" s="302" customFormat="1" ht="63.75" hidden="1" customHeight="1" thickBot="1" x14ac:dyDescent="0.3">
      <c r="A146" s="609"/>
      <c r="B146" s="665"/>
      <c r="C146" s="619"/>
      <c r="D146" s="502"/>
      <c r="E146" s="159" t="s">
        <v>138</v>
      </c>
      <c r="F146" s="147" t="s">
        <v>386</v>
      </c>
      <c r="G146" s="160" t="s">
        <v>140</v>
      </c>
      <c r="H146" s="161"/>
      <c r="I146" s="162"/>
      <c r="J146" s="92" t="e">
        <f>IF(I146/H146*100&gt;100,100,I146/H146*100)</f>
        <v>#DIV/0!</v>
      </c>
      <c r="K146" s="678"/>
      <c r="L146" s="680"/>
      <c r="M146" s="715"/>
      <c r="N146" s="625"/>
    </row>
    <row r="147" spans="1:14" s="302" customFormat="1" ht="111" hidden="1" customHeight="1" x14ac:dyDescent="0.25">
      <c r="A147" s="609"/>
      <c r="B147" s="665"/>
      <c r="C147" s="619"/>
      <c r="D147" s="502"/>
      <c r="E147" s="159" t="s">
        <v>138</v>
      </c>
      <c r="F147" s="147" t="s">
        <v>387</v>
      </c>
      <c r="G147" s="160" t="s">
        <v>140</v>
      </c>
      <c r="H147" s="161"/>
      <c r="I147" s="161"/>
      <c r="J147" s="92" t="e">
        <f>IF(I147/H147*100&gt;100,100,I147/H147*100)</f>
        <v>#DIV/0!</v>
      </c>
      <c r="K147" s="679"/>
      <c r="L147" s="680"/>
      <c r="M147" s="715"/>
      <c r="N147" s="625"/>
    </row>
    <row r="148" spans="1:14" s="302" customFormat="1" ht="32.25" hidden="1" customHeight="1" thickBot="1" x14ac:dyDescent="0.3">
      <c r="A148" s="609"/>
      <c r="B148" s="666"/>
      <c r="C148" s="620"/>
      <c r="D148" s="503"/>
      <c r="E148" s="163" t="s">
        <v>144</v>
      </c>
      <c r="F148" s="142" t="s">
        <v>388</v>
      </c>
      <c r="G148" s="164" t="s">
        <v>266</v>
      </c>
      <c r="H148" s="167"/>
      <c r="I148" s="165"/>
      <c r="J148" s="97" t="e">
        <f>IF(I148/H148*100&gt;100,100,I148/H148*100)</f>
        <v>#DIV/0!</v>
      </c>
      <c r="K148" s="97" t="e">
        <f>J148</f>
        <v>#DIV/0!</v>
      </c>
      <c r="L148" s="685"/>
      <c r="M148" s="715"/>
      <c r="N148" s="625"/>
    </row>
    <row r="149" spans="1:14" s="302" customFormat="1" ht="63.75" hidden="1" customHeight="1" thickBot="1" x14ac:dyDescent="0.3">
      <c r="A149" s="609"/>
      <c r="B149" s="664" t="s">
        <v>49</v>
      </c>
      <c r="C149" s="618" t="s">
        <v>50</v>
      </c>
      <c r="D149" s="501" t="s">
        <v>137</v>
      </c>
      <c r="E149" s="155" t="s">
        <v>138</v>
      </c>
      <c r="F149" s="147" t="s">
        <v>385</v>
      </c>
      <c r="G149" s="156" t="s">
        <v>140</v>
      </c>
      <c r="H149" s="157"/>
      <c r="I149" s="158"/>
      <c r="J149" s="88" t="e">
        <f>IF(H149/I149*100&gt;100,100,H149/I149*100)</f>
        <v>#DIV/0!</v>
      </c>
      <c r="K149" s="627" t="e">
        <f>(J149+J150+J151)/3</f>
        <v>#DIV/0!</v>
      </c>
      <c r="L149" s="521" t="e">
        <f>(K149+K152)/2</f>
        <v>#DIV/0!</v>
      </c>
      <c r="M149" s="715"/>
      <c r="N149" s="625"/>
    </row>
    <row r="150" spans="1:14" s="302" customFormat="1" ht="63.75" hidden="1" customHeight="1" thickBot="1" x14ac:dyDescent="0.3">
      <c r="A150" s="609"/>
      <c r="B150" s="665"/>
      <c r="C150" s="619"/>
      <c r="D150" s="502"/>
      <c r="E150" s="159" t="s">
        <v>138</v>
      </c>
      <c r="F150" s="147" t="s">
        <v>386</v>
      </c>
      <c r="G150" s="160" t="s">
        <v>140</v>
      </c>
      <c r="H150" s="161"/>
      <c r="I150" s="162"/>
      <c r="J150" s="92" t="e">
        <f>IF(I150/H150*100&gt;100,100,I150/H150*100)</f>
        <v>#DIV/0!</v>
      </c>
      <c r="K150" s="678"/>
      <c r="L150" s="680"/>
      <c r="M150" s="715"/>
      <c r="N150" s="625"/>
    </row>
    <row r="151" spans="1:14" s="302" customFormat="1" ht="111" hidden="1" customHeight="1" x14ac:dyDescent="0.25">
      <c r="A151" s="609"/>
      <c r="B151" s="665"/>
      <c r="C151" s="619"/>
      <c r="D151" s="502"/>
      <c r="E151" s="159" t="s">
        <v>138</v>
      </c>
      <c r="F151" s="147" t="s">
        <v>387</v>
      </c>
      <c r="G151" s="160" t="s">
        <v>140</v>
      </c>
      <c r="H151" s="161"/>
      <c r="I151" s="161"/>
      <c r="J151" s="92" t="e">
        <f>IF(I151/H151*100&gt;100,100,I151/H151*100)</f>
        <v>#DIV/0!</v>
      </c>
      <c r="K151" s="679"/>
      <c r="L151" s="680"/>
      <c r="M151" s="715"/>
      <c r="N151" s="625"/>
    </row>
    <row r="152" spans="1:14" s="302" customFormat="1" ht="32.25" hidden="1" customHeight="1" thickBot="1" x14ac:dyDescent="0.3">
      <c r="A152" s="609"/>
      <c r="B152" s="666"/>
      <c r="C152" s="620"/>
      <c r="D152" s="503"/>
      <c r="E152" s="163" t="s">
        <v>144</v>
      </c>
      <c r="F152" s="142" t="s">
        <v>388</v>
      </c>
      <c r="G152" s="164" t="s">
        <v>266</v>
      </c>
      <c r="H152" s="167"/>
      <c r="I152" s="165"/>
      <c r="J152" s="97" t="e">
        <f>IF(I152/H152*100&gt;100,100,I152/H152*100)</f>
        <v>#DIV/0!</v>
      </c>
      <c r="K152" s="97" t="e">
        <f>J152</f>
        <v>#DIV/0!</v>
      </c>
      <c r="L152" s="685"/>
      <c r="M152" s="715"/>
      <c r="N152" s="625"/>
    </row>
    <row r="153" spans="1:14" s="302" customFormat="1" ht="63.75" hidden="1" customHeight="1" thickBot="1" x14ac:dyDescent="0.3">
      <c r="A153" s="609"/>
      <c r="B153" s="664" t="s">
        <v>51</v>
      </c>
      <c r="C153" s="618" t="s">
        <v>52</v>
      </c>
      <c r="D153" s="501" t="s">
        <v>137</v>
      </c>
      <c r="E153" s="155" t="s">
        <v>138</v>
      </c>
      <c r="F153" s="147" t="s">
        <v>385</v>
      </c>
      <c r="G153" s="156" t="s">
        <v>140</v>
      </c>
      <c r="H153" s="157"/>
      <c r="I153" s="158"/>
      <c r="J153" s="88" t="e">
        <f>IF(H153/I153*100&gt;100,100,H153/I153*100)</f>
        <v>#DIV/0!</v>
      </c>
      <c r="K153" s="627" t="e">
        <f>(J153+J154+J155)/3</f>
        <v>#DIV/0!</v>
      </c>
      <c r="L153" s="521" t="e">
        <f>(K153+K156)/2</f>
        <v>#DIV/0!</v>
      </c>
      <c r="M153" s="715"/>
      <c r="N153" s="625"/>
    </row>
    <row r="154" spans="1:14" s="302" customFormat="1" ht="63.75" hidden="1" customHeight="1" thickBot="1" x14ac:dyDescent="0.3">
      <c r="A154" s="609"/>
      <c r="B154" s="665"/>
      <c r="C154" s="619"/>
      <c r="D154" s="502"/>
      <c r="E154" s="159" t="s">
        <v>138</v>
      </c>
      <c r="F154" s="147" t="s">
        <v>386</v>
      </c>
      <c r="G154" s="160" t="s">
        <v>140</v>
      </c>
      <c r="H154" s="161"/>
      <c r="I154" s="162"/>
      <c r="J154" s="92" t="e">
        <f t="shared" ref="J154:J164" si="7">IF(I154/H154*100&gt;100,100,I154/H154*100)</f>
        <v>#DIV/0!</v>
      </c>
      <c r="K154" s="678"/>
      <c r="L154" s="680"/>
      <c r="M154" s="715"/>
      <c r="N154" s="625"/>
    </row>
    <row r="155" spans="1:14" s="302" customFormat="1" ht="111" hidden="1" customHeight="1" x14ac:dyDescent="0.25">
      <c r="A155" s="609"/>
      <c r="B155" s="665"/>
      <c r="C155" s="619"/>
      <c r="D155" s="502"/>
      <c r="E155" s="159" t="s">
        <v>138</v>
      </c>
      <c r="F155" s="147" t="s">
        <v>387</v>
      </c>
      <c r="G155" s="160" t="s">
        <v>140</v>
      </c>
      <c r="H155" s="161"/>
      <c r="I155" s="161"/>
      <c r="J155" s="92" t="e">
        <f t="shared" si="7"/>
        <v>#DIV/0!</v>
      </c>
      <c r="K155" s="679"/>
      <c r="L155" s="680"/>
      <c r="M155" s="715"/>
      <c r="N155" s="625"/>
    </row>
    <row r="156" spans="1:14" s="302" customFormat="1" ht="32.25" hidden="1" customHeight="1" thickBot="1" x14ac:dyDescent="0.3">
      <c r="A156" s="609"/>
      <c r="B156" s="666"/>
      <c r="C156" s="620"/>
      <c r="D156" s="503"/>
      <c r="E156" s="163" t="s">
        <v>144</v>
      </c>
      <c r="F156" s="142" t="s">
        <v>388</v>
      </c>
      <c r="G156" s="164" t="s">
        <v>266</v>
      </c>
      <c r="H156" s="167"/>
      <c r="I156" s="165"/>
      <c r="J156" s="97" t="e">
        <f t="shared" si="7"/>
        <v>#DIV/0!</v>
      </c>
      <c r="K156" s="97" t="e">
        <f>J156</f>
        <v>#DIV/0!</v>
      </c>
      <c r="L156" s="685"/>
      <c r="M156" s="715"/>
      <c r="N156" s="625"/>
    </row>
    <row r="157" spans="1:14" s="297" customFormat="1" ht="63.75" hidden="1" customHeight="1" thickBot="1" x14ac:dyDescent="0.3">
      <c r="A157" s="608"/>
      <c r="B157" s="664" t="s">
        <v>204</v>
      </c>
      <c r="C157" s="618" t="s">
        <v>53</v>
      </c>
      <c r="D157" s="501" t="s">
        <v>137</v>
      </c>
      <c r="E157" s="133" t="s">
        <v>138</v>
      </c>
      <c r="F157" s="133" t="s">
        <v>385</v>
      </c>
      <c r="G157" s="134" t="s">
        <v>140</v>
      </c>
      <c r="H157" s="135"/>
      <c r="I157" s="136"/>
      <c r="J157" s="137" t="e">
        <f t="shared" si="7"/>
        <v>#DIV/0!</v>
      </c>
      <c r="K157" s="689" t="e">
        <f>(J157+J158+J159)/3</f>
        <v>#DIV/0!</v>
      </c>
      <c r="L157" s="706" t="e">
        <f>(K157+K160)/2</f>
        <v>#DIV/0!</v>
      </c>
      <c r="M157" s="651"/>
      <c r="N157" s="625"/>
    </row>
    <row r="158" spans="1:14" s="297" customFormat="1" ht="63.75" hidden="1" customHeight="1" thickBot="1" x14ac:dyDescent="0.3">
      <c r="A158" s="608"/>
      <c r="B158" s="665"/>
      <c r="C158" s="619"/>
      <c r="D158" s="502"/>
      <c r="E158" s="138" t="s">
        <v>138</v>
      </c>
      <c r="F158" s="133" t="s">
        <v>386</v>
      </c>
      <c r="G158" s="139" t="s">
        <v>140</v>
      </c>
      <c r="H158" s="140"/>
      <c r="I158" s="137"/>
      <c r="J158" s="137" t="e">
        <f t="shared" si="7"/>
        <v>#DIV/0!</v>
      </c>
      <c r="K158" s="690"/>
      <c r="L158" s="707"/>
      <c r="M158" s="651"/>
      <c r="N158" s="625"/>
    </row>
    <row r="159" spans="1:14" s="297" customFormat="1" ht="63.75" hidden="1" customHeight="1" x14ac:dyDescent="0.25">
      <c r="A159" s="608"/>
      <c r="B159" s="665"/>
      <c r="C159" s="619"/>
      <c r="D159" s="502"/>
      <c r="E159" s="138" t="s">
        <v>138</v>
      </c>
      <c r="F159" s="133" t="s">
        <v>391</v>
      </c>
      <c r="G159" s="139" t="s">
        <v>140</v>
      </c>
      <c r="H159" s="140"/>
      <c r="I159" s="140"/>
      <c r="J159" s="137" t="e">
        <f t="shared" si="7"/>
        <v>#DIV/0!</v>
      </c>
      <c r="K159" s="691"/>
      <c r="L159" s="707"/>
      <c r="M159" s="651"/>
      <c r="N159" s="625"/>
    </row>
    <row r="160" spans="1:14" s="297" customFormat="1" ht="32.25" hidden="1" customHeight="1" thickBot="1" x14ac:dyDescent="0.3">
      <c r="A160" s="608"/>
      <c r="B160" s="666"/>
      <c r="C160" s="620"/>
      <c r="D160" s="503"/>
      <c r="E160" s="141" t="s">
        <v>144</v>
      </c>
      <c r="F160" s="142" t="s">
        <v>388</v>
      </c>
      <c r="G160" s="143" t="s">
        <v>266</v>
      </c>
      <c r="H160" s="168"/>
      <c r="I160" s="169"/>
      <c r="J160" s="137" t="e">
        <f t="shared" si="7"/>
        <v>#DIV/0!</v>
      </c>
      <c r="K160" s="145" t="e">
        <f>J160</f>
        <v>#DIV/0!</v>
      </c>
      <c r="L160" s="708"/>
      <c r="M160" s="651"/>
      <c r="N160" s="625"/>
    </row>
    <row r="161" spans="1:14" s="297" customFormat="1" ht="63.75" hidden="1" customHeight="1" thickBot="1" x14ac:dyDescent="0.3">
      <c r="A161" s="608"/>
      <c r="B161" s="664" t="s">
        <v>187</v>
      </c>
      <c r="C161" s="618" t="s">
        <v>54</v>
      </c>
      <c r="D161" s="501" t="s">
        <v>137</v>
      </c>
      <c r="E161" s="133" t="s">
        <v>138</v>
      </c>
      <c r="F161" s="133" t="s">
        <v>385</v>
      </c>
      <c r="G161" s="134" t="s">
        <v>140</v>
      </c>
      <c r="H161" s="135"/>
      <c r="I161" s="136"/>
      <c r="J161" s="137" t="e">
        <f t="shared" si="7"/>
        <v>#DIV/0!</v>
      </c>
      <c r="K161" s="689" t="e">
        <f>(J161+J162+J163)/3</f>
        <v>#DIV/0!</v>
      </c>
      <c r="L161" s="706" t="e">
        <f>(K161+K164)/2</f>
        <v>#DIV/0!</v>
      </c>
      <c r="M161" s="651"/>
      <c r="N161" s="625"/>
    </row>
    <row r="162" spans="1:14" s="297" customFormat="1" ht="63.75" hidden="1" customHeight="1" thickBot="1" x14ac:dyDescent="0.3">
      <c r="A162" s="608"/>
      <c r="B162" s="665"/>
      <c r="C162" s="619"/>
      <c r="D162" s="502"/>
      <c r="E162" s="138" t="s">
        <v>138</v>
      </c>
      <c r="F162" s="133" t="s">
        <v>386</v>
      </c>
      <c r="G162" s="139" t="s">
        <v>140</v>
      </c>
      <c r="H162" s="140"/>
      <c r="I162" s="137"/>
      <c r="J162" s="137" t="e">
        <f t="shared" si="7"/>
        <v>#DIV/0!</v>
      </c>
      <c r="K162" s="690"/>
      <c r="L162" s="707"/>
      <c r="M162" s="651"/>
      <c r="N162" s="625"/>
    </row>
    <row r="163" spans="1:14" s="297" customFormat="1" ht="63.75" hidden="1" customHeight="1" x14ac:dyDescent="0.25">
      <c r="A163" s="608"/>
      <c r="B163" s="665"/>
      <c r="C163" s="619"/>
      <c r="D163" s="502"/>
      <c r="E163" s="138" t="s">
        <v>138</v>
      </c>
      <c r="F163" s="133" t="s">
        <v>391</v>
      </c>
      <c r="G163" s="139" t="s">
        <v>140</v>
      </c>
      <c r="H163" s="140"/>
      <c r="I163" s="140"/>
      <c r="J163" s="137" t="e">
        <f t="shared" si="7"/>
        <v>#DIV/0!</v>
      </c>
      <c r="K163" s="691"/>
      <c r="L163" s="707"/>
      <c r="M163" s="651"/>
      <c r="N163" s="625"/>
    </row>
    <row r="164" spans="1:14" s="297" customFormat="1" ht="32.25" hidden="1" customHeight="1" thickBot="1" x14ac:dyDescent="0.3">
      <c r="A164" s="608"/>
      <c r="B164" s="666"/>
      <c r="C164" s="620"/>
      <c r="D164" s="503"/>
      <c r="E164" s="141" t="s">
        <v>144</v>
      </c>
      <c r="F164" s="142" t="s">
        <v>388</v>
      </c>
      <c r="G164" s="143" t="s">
        <v>266</v>
      </c>
      <c r="H164" s="168"/>
      <c r="I164" s="169"/>
      <c r="J164" s="137" t="e">
        <f t="shared" si="7"/>
        <v>#DIV/0!</v>
      </c>
      <c r="K164" s="145" t="e">
        <f>J164</f>
        <v>#DIV/0!</v>
      </c>
      <c r="L164" s="708"/>
      <c r="M164" s="651"/>
      <c r="N164" s="625"/>
    </row>
    <row r="165" spans="1:14" s="302" customFormat="1" ht="63.75" hidden="1" customHeight="1" thickBot="1" x14ac:dyDescent="0.3">
      <c r="A165" s="609"/>
      <c r="B165" s="664" t="s">
        <v>206</v>
      </c>
      <c r="C165" s="618" t="s">
        <v>207</v>
      </c>
      <c r="D165" s="501" t="s">
        <v>137</v>
      </c>
      <c r="E165" s="155" t="s">
        <v>138</v>
      </c>
      <c r="F165" s="147" t="s">
        <v>385</v>
      </c>
      <c r="G165" s="156" t="s">
        <v>140</v>
      </c>
      <c r="H165" s="157"/>
      <c r="I165" s="158"/>
      <c r="J165" s="88" t="e">
        <f>IF(H165/I165*100&gt;100,100,H165/I165*100)</f>
        <v>#DIV/0!</v>
      </c>
      <c r="K165" s="627" t="e">
        <f>(J165+J166+J167)/3</f>
        <v>#DIV/0!</v>
      </c>
      <c r="L165" s="521" t="e">
        <f>(K165+K168)/2</f>
        <v>#DIV/0!</v>
      </c>
      <c r="M165" s="715"/>
      <c r="N165" s="625"/>
    </row>
    <row r="166" spans="1:14" s="302" customFormat="1" ht="63.75" hidden="1" customHeight="1" thickBot="1" x14ac:dyDescent="0.3">
      <c r="A166" s="609"/>
      <c r="B166" s="665"/>
      <c r="C166" s="619"/>
      <c r="D166" s="502"/>
      <c r="E166" s="159" t="s">
        <v>138</v>
      </c>
      <c r="F166" s="147" t="s">
        <v>386</v>
      </c>
      <c r="G166" s="160" t="s">
        <v>140</v>
      </c>
      <c r="H166" s="161"/>
      <c r="I166" s="162"/>
      <c r="J166" s="92" t="e">
        <f>IF(I166/H166*100&gt;100,100,I166/H166*100)</f>
        <v>#DIV/0!</v>
      </c>
      <c r="K166" s="678"/>
      <c r="L166" s="680"/>
      <c r="M166" s="715"/>
      <c r="N166" s="625"/>
    </row>
    <row r="167" spans="1:14" s="302" customFormat="1" ht="111" hidden="1" customHeight="1" x14ac:dyDescent="0.25">
      <c r="A167" s="609"/>
      <c r="B167" s="665"/>
      <c r="C167" s="619"/>
      <c r="D167" s="502"/>
      <c r="E167" s="159" t="s">
        <v>138</v>
      </c>
      <c r="F167" s="147" t="s">
        <v>387</v>
      </c>
      <c r="G167" s="160" t="s">
        <v>140</v>
      </c>
      <c r="H167" s="161"/>
      <c r="I167" s="161"/>
      <c r="J167" s="92" t="e">
        <f>IF(I167/H167*100&gt;100,100,I167/H167*100)</f>
        <v>#DIV/0!</v>
      </c>
      <c r="K167" s="679"/>
      <c r="L167" s="680"/>
      <c r="M167" s="715"/>
      <c r="N167" s="625"/>
    </row>
    <row r="168" spans="1:14" s="302" customFormat="1" ht="32.25" hidden="1" customHeight="1" thickBot="1" x14ac:dyDescent="0.3">
      <c r="A168" s="609"/>
      <c r="B168" s="666"/>
      <c r="C168" s="620"/>
      <c r="D168" s="503"/>
      <c r="E168" s="163" t="s">
        <v>144</v>
      </c>
      <c r="F168" s="142" t="s">
        <v>388</v>
      </c>
      <c r="G168" s="164" t="s">
        <v>266</v>
      </c>
      <c r="H168" s="167"/>
      <c r="I168" s="165"/>
      <c r="J168" s="97" t="e">
        <f>IF(I168/H168*100&gt;100,100,I168/H168*100)</f>
        <v>#DIV/0!</v>
      </c>
      <c r="K168" s="97" t="e">
        <f>J168</f>
        <v>#DIV/0!</v>
      </c>
      <c r="L168" s="685"/>
      <c r="M168" s="715"/>
      <c r="N168" s="625"/>
    </row>
    <row r="169" spans="1:14" s="302" customFormat="1" ht="63.75" hidden="1" customHeight="1" thickBot="1" x14ac:dyDescent="0.3">
      <c r="A169" s="609"/>
      <c r="B169" s="664" t="s">
        <v>198</v>
      </c>
      <c r="C169" s="618" t="s">
        <v>199</v>
      </c>
      <c r="D169" s="501" t="s">
        <v>137</v>
      </c>
      <c r="E169" s="155" t="s">
        <v>138</v>
      </c>
      <c r="F169" s="147" t="s">
        <v>385</v>
      </c>
      <c r="G169" s="156" t="s">
        <v>140</v>
      </c>
      <c r="H169" s="157"/>
      <c r="I169" s="158"/>
      <c r="J169" s="88" t="e">
        <f>IF(H169/I169*100&gt;100,100,H169/I169*100)</f>
        <v>#DIV/0!</v>
      </c>
      <c r="K169" s="627" t="e">
        <f>(J169+J170+J171)/3</f>
        <v>#DIV/0!</v>
      </c>
      <c r="L169" s="521" t="e">
        <f>(K169+K172)/2</f>
        <v>#DIV/0!</v>
      </c>
      <c r="M169" s="715"/>
      <c r="N169" s="625"/>
    </row>
    <row r="170" spans="1:14" s="302" customFormat="1" ht="63.75" hidden="1" customHeight="1" thickBot="1" x14ac:dyDescent="0.3">
      <c r="A170" s="609"/>
      <c r="B170" s="665"/>
      <c r="C170" s="619"/>
      <c r="D170" s="502"/>
      <c r="E170" s="159" t="s">
        <v>138</v>
      </c>
      <c r="F170" s="147" t="s">
        <v>386</v>
      </c>
      <c r="G170" s="160" t="s">
        <v>140</v>
      </c>
      <c r="H170" s="161"/>
      <c r="I170" s="162"/>
      <c r="J170" s="92" t="e">
        <f>IF(I170/H170*100&gt;100,100,I170/H170*100)</f>
        <v>#DIV/0!</v>
      </c>
      <c r="K170" s="678"/>
      <c r="L170" s="680"/>
      <c r="M170" s="715"/>
      <c r="N170" s="625"/>
    </row>
    <row r="171" spans="1:14" s="302" customFormat="1" ht="111" hidden="1" customHeight="1" x14ac:dyDescent="0.25">
      <c r="A171" s="609"/>
      <c r="B171" s="665"/>
      <c r="C171" s="619"/>
      <c r="D171" s="502"/>
      <c r="E171" s="159" t="s">
        <v>138</v>
      </c>
      <c r="F171" s="147" t="s">
        <v>387</v>
      </c>
      <c r="G171" s="160" t="s">
        <v>140</v>
      </c>
      <c r="H171" s="161"/>
      <c r="I171" s="161"/>
      <c r="J171" s="92" t="e">
        <f>IF(I171/H171*100&gt;100,100,I171/H171*100)</f>
        <v>#DIV/0!</v>
      </c>
      <c r="K171" s="679"/>
      <c r="L171" s="680"/>
      <c r="M171" s="715"/>
      <c r="N171" s="625"/>
    </row>
    <row r="172" spans="1:14" s="302" customFormat="1" ht="32.25" hidden="1" customHeight="1" thickBot="1" x14ac:dyDescent="0.3">
      <c r="A172" s="609"/>
      <c r="B172" s="666"/>
      <c r="C172" s="620"/>
      <c r="D172" s="503"/>
      <c r="E172" s="163" t="s">
        <v>144</v>
      </c>
      <c r="F172" s="142" t="s">
        <v>388</v>
      </c>
      <c r="G172" s="164" t="s">
        <v>266</v>
      </c>
      <c r="H172" s="167"/>
      <c r="I172" s="165"/>
      <c r="J172" s="97" t="e">
        <f>IF(I172/H172*100&gt;100,100,I172/H172*100)</f>
        <v>#DIV/0!</v>
      </c>
      <c r="K172" s="97" t="e">
        <f>J172</f>
        <v>#DIV/0!</v>
      </c>
      <c r="L172" s="685"/>
      <c r="M172" s="715"/>
      <c r="N172" s="625"/>
    </row>
    <row r="173" spans="1:14" s="302" customFormat="1" ht="63.75" hidden="1" customHeight="1" thickBot="1" x14ac:dyDescent="0.3">
      <c r="A173" s="609"/>
      <c r="B173" s="655"/>
      <c r="C173" s="618" t="s">
        <v>55</v>
      </c>
      <c r="D173" s="501" t="s">
        <v>137</v>
      </c>
      <c r="E173" s="155" t="s">
        <v>138</v>
      </c>
      <c r="F173" s="147" t="s">
        <v>385</v>
      </c>
      <c r="G173" s="156" t="s">
        <v>140</v>
      </c>
      <c r="H173" s="157"/>
      <c r="I173" s="158"/>
      <c r="J173" s="88" t="e">
        <f>IF(H173/I173*100&gt;100,100,H173/I173*100)</f>
        <v>#DIV/0!</v>
      </c>
      <c r="K173" s="627" t="e">
        <f>(J173+J174+J175)/3</f>
        <v>#DIV/0!</v>
      </c>
      <c r="L173" s="521" t="e">
        <f>(K173+K176)/2</f>
        <v>#DIV/0!</v>
      </c>
      <c r="M173" s="715"/>
      <c r="N173" s="625"/>
    </row>
    <row r="174" spans="1:14" s="302" customFormat="1" ht="63.75" hidden="1" customHeight="1" thickBot="1" x14ac:dyDescent="0.3">
      <c r="A174" s="609"/>
      <c r="B174" s="656"/>
      <c r="C174" s="619"/>
      <c r="D174" s="502"/>
      <c r="E174" s="159" t="s">
        <v>138</v>
      </c>
      <c r="F174" s="147" t="s">
        <v>386</v>
      </c>
      <c r="G174" s="160" t="s">
        <v>140</v>
      </c>
      <c r="H174" s="161"/>
      <c r="I174" s="162"/>
      <c r="J174" s="92" t="e">
        <f t="shared" ref="J174:J180" si="8">IF(I174/H174*100&gt;100,100,I174/H174*100)</f>
        <v>#DIV/0!</v>
      </c>
      <c r="K174" s="678"/>
      <c r="L174" s="680"/>
      <c r="M174" s="715"/>
      <c r="N174" s="625"/>
    </row>
    <row r="175" spans="1:14" s="302" customFormat="1" ht="111" hidden="1" customHeight="1" x14ac:dyDescent="0.25">
      <c r="A175" s="609"/>
      <c r="B175" s="656"/>
      <c r="C175" s="619"/>
      <c r="D175" s="502"/>
      <c r="E175" s="159" t="s">
        <v>138</v>
      </c>
      <c r="F175" s="147" t="s">
        <v>387</v>
      </c>
      <c r="G175" s="160" t="s">
        <v>140</v>
      </c>
      <c r="H175" s="161"/>
      <c r="I175" s="161"/>
      <c r="J175" s="92" t="e">
        <f t="shared" si="8"/>
        <v>#DIV/0!</v>
      </c>
      <c r="K175" s="679"/>
      <c r="L175" s="680"/>
      <c r="M175" s="715"/>
      <c r="N175" s="625"/>
    </row>
    <row r="176" spans="1:14" s="302" customFormat="1" ht="32.25" hidden="1" customHeight="1" thickBot="1" x14ac:dyDescent="0.3">
      <c r="A176" s="609"/>
      <c r="B176" s="657"/>
      <c r="C176" s="620"/>
      <c r="D176" s="586"/>
      <c r="E176" s="163" t="s">
        <v>144</v>
      </c>
      <c r="F176" s="142" t="s">
        <v>388</v>
      </c>
      <c r="G176" s="164" t="s">
        <v>266</v>
      </c>
      <c r="H176" s="377"/>
      <c r="I176" s="377"/>
      <c r="J176" s="97" t="e">
        <f t="shared" si="8"/>
        <v>#DIV/0!</v>
      </c>
      <c r="K176" s="97" t="e">
        <f>J176</f>
        <v>#DIV/0!</v>
      </c>
      <c r="L176" s="681"/>
      <c r="M176" s="715"/>
      <c r="N176" s="625"/>
    </row>
    <row r="177" spans="1:14" s="297" customFormat="1" ht="63.75" customHeight="1" thickBot="1" x14ac:dyDescent="0.3">
      <c r="A177" s="608"/>
      <c r="B177" s="664" t="s">
        <v>192</v>
      </c>
      <c r="C177" s="621" t="s">
        <v>193</v>
      </c>
      <c r="D177" s="529" t="s">
        <v>137</v>
      </c>
      <c r="E177" s="133" t="s">
        <v>138</v>
      </c>
      <c r="F177" s="133" t="s">
        <v>385</v>
      </c>
      <c r="G177" s="134" t="s">
        <v>140</v>
      </c>
      <c r="H177" s="369">
        <v>100</v>
      </c>
      <c r="I177" s="287">
        <v>100</v>
      </c>
      <c r="J177" s="289">
        <f t="shared" si="8"/>
        <v>100</v>
      </c>
      <c r="K177" s="612">
        <f>(J177+J178+J179)/3</f>
        <v>100</v>
      </c>
      <c r="L177" s="615">
        <f>(K177+K180)/2</f>
        <v>100</v>
      </c>
      <c r="M177" s="651"/>
      <c r="N177" s="625"/>
    </row>
    <row r="178" spans="1:14" s="297" customFormat="1" ht="63.75" thickBot="1" x14ac:dyDescent="0.3">
      <c r="A178" s="608"/>
      <c r="B178" s="665"/>
      <c r="C178" s="622"/>
      <c r="D178" s="530"/>
      <c r="E178" s="138" t="s">
        <v>138</v>
      </c>
      <c r="F178" s="133" t="s">
        <v>386</v>
      </c>
      <c r="G178" s="139" t="s">
        <v>140</v>
      </c>
      <c r="H178" s="371">
        <v>100</v>
      </c>
      <c r="I178" s="289">
        <v>100</v>
      </c>
      <c r="J178" s="289">
        <f t="shared" si="8"/>
        <v>100</v>
      </c>
      <c r="K178" s="670"/>
      <c r="L178" s="660"/>
      <c r="M178" s="651"/>
      <c r="N178" s="625"/>
    </row>
    <row r="179" spans="1:14" s="297" customFormat="1" ht="63" x14ac:dyDescent="0.25">
      <c r="A179" s="608"/>
      <c r="B179" s="665"/>
      <c r="C179" s="622"/>
      <c r="D179" s="530"/>
      <c r="E179" s="138" t="s">
        <v>138</v>
      </c>
      <c r="F179" s="133" t="s">
        <v>391</v>
      </c>
      <c r="G179" s="139" t="s">
        <v>140</v>
      </c>
      <c r="H179" s="371">
        <v>100</v>
      </c>
      <c r="I179" s="371">
        <v>100</v>
      </c>
      <c r="J179" s="289">
        <f t="shared" si="8"/>
        <v>100</v>
      </c>
      <c r="K179" s="671"/>
      <c r="L179" s="660"/>
      <c r="M179" s="651"/>
      <c r="N179" s="625"/>
    </row>
    <row r="180" spans="1:14" s="297" customFormat="1" ht="32.25" thickBot="1" x14ac:dyDescent="0.3">
      <c r="A180" s="608"/>
      <c r="B180" s="666"/>
      <c r="C180" s="623"/>
      <c r="D180" s="595"/>
      <c r="E180" s="141" t="s">
        <v>144</v>
      </c>
      <c r="F180" s="142" t="s">
        <v>388</v>
      </c>
      <c r="G180" s="143" t="s">
        <v>266</v>
      </c>
      <c r="H180" s="165">
        <v>75.78</v>
      </c>
      <c r="I180" s="165">
        <v>79.78</v>
      </c>
      <c r="J180" s="289">
        <f t="shared" si="8"/>
        <v>100</v>
      </c>
      <c r="K180" s="290">
        <f>J180</f>
        <v>100</v>
      </c>
      <c r="L180" s="661"/>
      <c r="M180" s="651"/>
      <c r="N180" s="625"/>
    </row>
    <row r="181" spans="1:14" s="302" customFormat="1" ht="63.75" hidden="1" customHeight="1" thickBot="1" x14ac:dyDescent="0.3">
      <c r="A181" s="609"/>
      <c r="B181" s="664" t="s">
        <v>256</v>
      </c>
      <c r="C181" s="618" t="s">
        <v>201</v>
      </c>
      <c r="D181" s="501" t="s">
        <v>137</v>
      </c>
      <c r="E181" s="155" t="s">
        <v>138</v>
      </c>
      <c r="F181" s="147" t="s">
        <v>385</v>
      </c>
      <c r="G181" s="156" t="s">
        <v>140</v>
      </c>
      <c r="H181" s="157"/>
      <c r="I181" s="158"/>
      <c r="J181" s="88" t="e">
        <f>IF(H181/I181*100&gt;100,100,H181/I181*100)</f>
        <v>#DIV/0!</v>
      </c>
      <c r="K181" s="627" t="e">
        <f>(J181+J182+J183)/3</f>
        <v>#DIV/0!</v>
      </c>
      <c r="L181" s="521" t="e">
        <f>(K181+K184)/2</f>
        <v>#DIV/0!</v>
      </c>
      <c r="M181" s="715"/>
      <c r="N181" s="625"/>
    </row>
    <row r="182" spans="1:14" s="302" customFormat="1" ht="63.75" hidden="1" customHeight="1" thickBot="1" x14ac:dyDescent="0.3">
      <c r="A182" s="609"/>
      <c r="B182" s="665"/>
      <c r="C182" s="619"/>
      <c r="D182" s="502"/>
      <c r="E182" s="159" t="s">
        <v>138</v>
      </c>
      <c r="F182" s="147" t="s">
        <v>386</v>
      </c>
      <c r="G182" s="160" t="s">
        <v>140</v>
      </c>
      <c r="H182" s="161"/>
      <c r="I182" s="162"/>
      <c r="J182" s="92" t="e">
        <f>IF(I182/H182*100&gt;100,100,I182/H182*100)</f>
        <v>#DIV/0!</v>
      </c>
      <c r="K182" s="678"/>
      <c r="L182" s="680"/>
      <c r="M182" s="715"/>
      <c r="N182" s="625"/>
    </row>
    <row r="183" spans="1:14" s="302" customFormat="1" ht="111" hidden="1" customHeight="1" x14ac:dyDescent="0.25">
      <c r="A183" s="609"/>
      <c r="B183" s="665"/>
      <c r="C183" s="619"/>
      <c r="D183" s="502"/>
      <c r="E183" s="159" t="s">
        <v>138</v>
      </c>
      <c r="F183" s="147" t="s">
        <v>387</v>
      </c>
      <c r="G183" s="160" t="s">
        <v>140</v>
      </c>
      <c r="H183" s="161"/>
      <c r="I183" s="161"/>
      <c r="J183" s="92" t="e">
        <f>IF(I183/H183*100&gt;100,100,I183/H183*100)</f>
        <v>#DIV/0!</v>
      </c>
      <c r="K183" s="679"/>
      <c r="L183" s="680"/>
      <c r="M183" s="715"/>
      <c r="N183" s="625"/>
    </row>
    <row r="184" spans="1:14" s="302" customFormat="1" ht="32.25" hidden="1" customHeight="1" thickBot="1" x14ac:dyDescent="0.3">
      <c r="A184" s="609"/>
      <c r="B184" s="666"/>
      <c r="C184" s="620"/>
      <c r="D184" s="503"/>
      <c r="E184" s="163" t="s">
        <v>144</v>
      </c>
      <c r="F184" s="142" t="s">
        <v>388</v>
      </c>
      <c r="G184" s="164" t="s">
        <v>266</v>
      </c>
      <c r="H184" s="167"/>
      <c r="I184" s="165"/>
      <c r="J184" s="97" t="e">
        <f>IF(I184/H184*100&gt;100,100,I184/H184*100)</f>
        <v>#DIV/0!</v>
      </c>
      <c r="K184" s="97" t="e">
        <f>J184</f>
        <v>#DIV/0!</v>
      </c>
      <c r="L184" s="685"/>
      <c r="M184" s="715"/>
      <c r="N184" s="625"/>
    </row>
    <row r="185" spans="1:14" s="302" customFormat="1" ht="63.75" hidden="1" customHeight="1" thickBot="1" x14ac:dyDescent="0.3">
      <c r="A185" s="609"/>
      <c r="B185" s="664" t="s">
        <v>56</v>
      </c>
      <c r="C185" s="618" t="s">
        <v>57</v>
      </c>
      <c r="D185" s="501" t="s">
        <v>137</v>
      </c>
      <c r="E185" s="155" t="s">
        <v>138</v>
      </c>
      <c r="F185" s="147" t="s">
        <v>385</v>
      </c>
      <c r="G185" s="156" t="s">
        <v>140</v>
      </c>
      <c r="H185" s="157"/>
      <c r="I185" s="158"/>
      <c r="J185" s="88" t="e">
        <f>IF(H185/I185*100&gt;100,100,H185/I185*100)</f>
        <v>#DIV/0!</v>
      </c>
      <c r="K185" s="627" t="e">
        <f>(J185+J186+J187)/3</f>
        <v>#DIV/0!</v>
      </c>
      <c r="L185" s="521" t="e">
        <f>(K185+K188)/2</f>
        <v>#DIV/0!</v>
      </c>
      <c r="M185" s="715"/>
      <c r="N185" s="625"/>
    </row>
    <row r="186" spans="1:14" s="302" customFormat="1" ht="63.75" hidden="1" customHeight="1" thickBot="1" x14ac:dyDescent="0.3">
      <c r="A186" s="609"/>
      <c r="B186" s="665"/>
      <c r="C186" s="619"/>
      <c r="D186" s="502"/>
      <c r="E186" s="159" t="s">
        <v>138</v>
      </c>
      <c r="F186" s="147" t="s">
        <v>386</v>
      </c>
      <c r="G186" s="160" t="s">
        <v>140</v>
      </c>
      <c r="H186" s="161"/>
      <c r="I186" s="162"/>
      <c r="J186" s="92" t="e">
        <f>IF(I186/H186*100&gt;100,100,I186/H186*100)</f>
        <v>#DIV/0!</v>
      </c>
      <c r="K186" s="678"/>
      <c r="L186" s="680"/>
      <c r="M186" s="715"/>
      <c r="N186" s="625"/>
    </row>
    <row r="187" spans="1:14" s="302" customFormat="1" ht="111" hidden="1" customHeight="1" x14ac:dyDescent="0.25">
      <c r="A187" s="609"/>
      <c r="B187" s="665"/>
      <c r="C187" s="619"/>
      <c r="D187" s="502"/>
      <c r="E187" s="159" t="s">
        <v>138</v>
      </c>
      <c r="F187" s="147" t="s">
        <v>387</v>
      </c>
      <c r="G187" s="160" t="s">
        <v>140</v>
      </c>
      <c r="H187" s="161"/>
      <c r="I187" s="161"/>
      <c r="J187" s="92" t="e">
        <f>IF(I187/H187*100&gt;100,100,I187/H187*100)</f>
        <v>#DIV/0!</v>
      </c>
      <c r="K187" s="679"/>
      <c r="L187" s="680"/>
      <c r="M187" s="715"/>
      <c r="N187" s="625"/>
    </row>
    <row r="188" spans="1:14" s="302" customFormat="1" ht="32.25" hidden="1" customHeight="1" thickBot="1" x14ac:dyDescent="0.3">
      <c r="A188" s="609"/>
      <c r="B188" s="666"/>
      <c r="C188" s="620"/>
      <c r="D188" s="503"/>
      <c r="E188" s="163" t="s">
        <v>144</v>
      </c>
      <c r="F188" s="142" t="s">
        <v>388</v>
      </c>
      <c r="G188" s="164" t="s">
        <v>266</v>
      </c>
      <c r="H188" s="167"/>
      <c r="I188" s="165"/>
      <c r="J188" s="97" t="e">
        <f>IF(I188/H188*100&gt;100,100,I188/H188*100)</f>
        <v>#DIV/0!</v>
      </c>
      <c r="K188" s="97" t="e">
        <f>J188</f>
        <v>#DIV/0!</v>
      </c>
      <c r="L188" s="685"/>
      <c r="M188" s="715"/>
      <c r="N188" s="625"/>
    </row>
    <row r="189" spans="1:14" s="302" customFormat="1" ht="63.75" hidden="1" customHeight="1" thickBot="1" x14ac:dyDescent="0.3">
      <c r="A189" s="609"/>
      <c r="B189" s="664"/>
      <c r="C189" s="618" t="s">
        <v>55</v>
      </c>
      <c r="D189" s="501" t="s">
        <v>137</v>
      </c>
      <c r="E189" s="155" t="s">
        <v>138</v>
      </c>
      <c r="F189" s="147" t="s">
        <v>385</v>
      </c>
      <c r="G189" s="156" t="s">
        <v>140</v>
      </c>
      <c r="H189" s="157"/>
      <c r="I189" s="158"/>
      <c r="J189" s="88" t="e">
        <f>IF(H189/I189*100&gt;100,100,H189/I189*100)</f>
        <v>#DIV/0!</v>
      </c>
      <c r="K189" s="627" t="e">
        <f>(J189+J190+J191)/3</f>
        <v>#DIV/0!</v>
      </c>
      <c r="L189" s="521" t="e">
        <f>(K189+K192)/2</f>
        <v>#DIV/0!</v>
      </c>
      <c r="M189" s="715"/>
      <c r="N189" s="625"/>
    </row>
    <row r="190" spans="1:14" s="302" customFormat="1" ht="63.75" hidden="1" customHeight="1" thickBot="1" x14ac:dyDescent="0.3">
      <c r="A190" s="609"/>
      <c r="B190" s="665"/>
      <c r="C190" s="619"/>
      <c r="D190" s="502"/>
      <c r="E190" s="159" t="s">
        <v>138</v>
      </c>
      <c r="F190" s="147" t="s">
        <v>386</v>
      </c>
      <c r="G190" s="160" t="s">
        <v>140</v>
      </c>
      <c r="H190" s="161"/>
      <c r="I190" s="162"/>
      <c r="J190" s="92" t="e">
        <f t="shared" ref="J190:J197" si="9">IF(I190/H190*100&gt;100,100,I190/H190*100)</f>
        <v>#DIV/0!</v>
      </c>
      <c r="K190" s="678"/>
      <c r="L190" s="680"/>
      <c r="M190" s="715"/>
      <c r="N190" s="625"/>
    </row>
    <row r="191" spans="1:14" s="302" customFormat="1" ht="111" hidden="1" customHeight="1" x14ac:dyDescent="0.25">
      <c r="A191" s="609"/>
      <c r="B191" s="665"/>
      <c r="C191" s="619"/>
      <c r="D191" s="502"/>
      <c r="E191" s="159" t="s">
        <v>138</v>
      </c>
      <c r="F191" s="147" t="s">
        <v>387</v>
      </c>
      <c r="G191" s="160" t="s">
        <v>140</v>
      </c>
      <c r="H191" s="161"/>
      <c r="I191" s="161"/>
      <c r="J191" s="92" t="e">
        <f t="shared" si="9"/>
        <v>#DIV/0!</v>
      </c>
      <c r="K191" s="679"/>
      <c r="L191" s="680"/>
      <c r="M191" s="715"/>
      <c r="N191" s="625"/>
    </row>
    <row r="192" spans="1:14" s="302" customFormat="1" ht="32.25" hidden="1" customHeight="1" thickBot="1" x14ac:dyDescent="0.3">
      <c r="A192" s="609"/>
      <c r="B192" s="666"/>
      <c r="C192" s="620"/>
      <c r="D192" s="503"/>
      <c r="E192" s="163" t="s">
        <v>144</v>
      </c>
      <c r="F192" s="142" t="s">
        <v>388</v>
      </c>
      <c r="G192" s="164" t="s">
        <v>266</v>
      </c>
      <c r="H192" s="167"/>
      <c r="I192" s="165"/>
      <c r="J192" s="97" t="e">
        <f t="shared" si="9"/>
        <v>#DIV/0!</v>
      </c>
      <c r="K192" s="97" t="e">
        <f>J192</f>
        <v>#DIV/0!</v>
      </c>
      <c r="L192" s="685"/>
      <c r="M192" s="715"/>
      <c r="N192" s="625"/>
    </row>
    <row r="193" spans="1:15" s="297" customFormat="1" ht="79.5" hidden="1" customHeight="1" thickBot="1" x14ac:dyDescent="0.3">
      <c r="A193" s="608"/>
      <c r="B193" s="638"/>
      <c r="C193" s="641" t="s">
        <v>58</v>
      </c>
      <c r="D193" s="501" t="s">
        <v>137</v>
      </c>
      <c r="E193" s="171" t="s">
        <v>138</v>
      </c>
      <c r="F193" s="171" t="s">
        <v>392</v>
      </c>
      <c r="G193" s="172" t="s">
        <v>140</v>
      </c>
      <c r="H193" s="135"/>
      <c r="I193" s="135"/>
      <c r="J193" s="137" t="e">
        <f t="shared" si="9"/>
        <v>#DIV/0!</v>
      </c>
      <c r="K193" s="697" t="e">
        <f>(J193+J194+J195)/3</f>
        <v>#DIV/0!</v>
      </c>
      <c r="L193" s="692" t="e">
        <f>(K193+K196)/2</f>
        <v>#DIV/0!</v>
      </c>
      <c r="M193" s="651"/>
      <c r="N193" s="625"/>
    </row>
    <row r="194" spans="1:15" s="297" customFormat="1" ht="79.5" hidden="1" customHeight="1" thickBot="1" x14ac:dyDescent="0.3">
      <c r="A194" s="608"/>
      <c r="B194" s="639"/>
      <c r="C194" s="642"/>
      <c r="D194" s="502"/>
      <c r="E194" s="173" t="s">
        <v>138</v>
      </c>
      <c r="F194" s="171" t="s">
        <v>393</v>
      </c>
      <c r="G194" s="174" t="s">
        <v>140</v>
      </c>
      <c r="H194" s="135"/>
      <c r="I194" s="135"/>
      <c r="J194" s="137" t="e">
        <f t="shared" si="9"/>
        <v>#DIV/0!</v>
      </c>
      <c r="K194" s="698"/>
      <c r="L194" s="693"/>
      <c r="M194" s="651"/>
      <c r="N194" s="625"/>
    </row>
    <row r="195" spans="1:15" s="297" customFormat="1" ht="63.75" hidden="1" customHeight="1" thickBot="1" x14ac:dyDescent="0.3">
      <c r="A195" s="608"/>
      <c r="B195" s="639"/>
      <c r="C195" s="642"/>
      <c r="D195" s="502"/>
      <c r="E195" s="173" t="s">
        <v>138</v>
      </c>
      <c r="F195" s="171" t="s">
        <v>211</v>
      </c>
      <c r="G195" s="174" t="s">
        <v>140</v>
      </c>
      <c r="H195" s="135"/>
      <c r="I195" s="135"/>
      <c r="J195" s="137" t="e">
        <f t="shared" si="9"/>
        <v>#DIV/0!</v>
      </c>
      <c r="K195" s="699"/>
      <c r="L195" s="693"/>
      <c r="M195" s="651"/>
      <c r="N195" s="625"/>
    </row>
    <row r="196" spans="1:15" s="297" customFormat="1" ht="32.25" hidden="1" customHeight="1" thickBot="1" x14ac:dyDescent="0.3">
      <c r="A196" s="608"/>
      <c r="B196" s="640"/>
      <c r="C196" s="643"/>
      <c r="D196" s="586"/>
      <c r="E196" s="175" t="s">
        <v>144</v>
      </c>
      <c r="F196" s="1" t="s">
        <v>394</v>
      </c>
      <c r="G196" s="6" t="s">
        <v>310</v>
      </c>
      <c r="H196" s="369"/>
      <c r="I196" s="369"/>
      <c r="J196" s="289" t="e">
        <f t="shared" si="9"/>
        <v>#DIV/0!</v>
      </c>
      <c r="K196" s="292" t="e">
        <f>J196</f>
        <v>#DIV/0!</v>
      </c>
      <c r="L196" s="694"/>
      <c r="M196" s="651"/>
      <c r="N196" s="625"/>
    </row>
    <row r="197" spans="1:15" s="297" customFormat="1" ht="79.5" customHeight="1" thickBot="1" x14ac:dyDescent="0.3">
      <c r="A197" s="608"/>
      <c r="B197" s="638" t="s">
        <v>232</v>
      </c>
      <c r="C197" s="638" t="s">
        <v>59</v>
      </c>
      <c r="D197" s="529" t="s">
        <v>137</v>
      </c>
      <c r="E197" s="171" t="s">
        <v>138</v>
      </c>
      <c r="F197" s="171" t="s">
        <v>392</v>
      </c>
      <c r="G197" s="172" t="s">
        <v>140</v>
      </c>
      <c r="H197" s="369">
        <v>28.9</v>
      </c>
      <c r="I197" s="369">
        <v>23.6</v>
      </c>
      <c r="J197" s="289">
        <f t="shared" si="9"/>
        <v>81.660899653979243</v>
      </c>
      <c r="K197" s="612">
        <f>(J197+J199)/2</f>
        <v>90.830449826989621</v>
      </c>
      <c r="L197" s="647">
        <f>(K197+K200)/2</f>
        <v>95.415224913494811</v>
      </c>
      <c r="M197" s="651"/>
      <c r="N197" s="625"/>
      <c r="O197" s="306"/>
    </row>
    <row r="198" spans="1:15" s="297" customFormat="1" ht="79.5" customHeight="1" thickBot="1" x14ac:dyDescent="0.3">
      <c r="A198" s="608"/>
      <c r="B198" s="639"/>
      <c r="C198" s="639"/>
      <c r="D198" s="530"/>
      <c r="E198" s="173" t="s">
        <v>138</v>
      </c>
      <c r="F198" s="171" t="s">
        <v>393</v>
      </c>
      <c r="G198" s="174" t="s">
        <v>140</v>
      </c>
      <c r="H198" s="369">
        <v>0</v>
      </c>
      <c r="I198" s="369">
        <v>0</v>
      </c>
      <c r="J198" s="289"/>
      <c r="K198" s="670"/>
      <c r="L198" s="709"/>
      <c r="M198" s="651"/>
      <c r="N198" s="625"/>
      <c r="O198" s="306"/>
    </row>
    <row r="199" spans="1:15" s="297" customFormat="1" ht="63.75" thickBot="1" x14ac:dyDescent="0.3">
      <c r="A199" s="608"/>
      <c r="B199" s="639"/>
      <c r="C199" s="639"/>
      <c r="D199" s="530"/>
      <c r="E199" s="173" t="s">
        <v>138</v>
      </c>
      <c r="F199" s="171" t="s">
        <v>211</v>
      </c>
      <c r="G199" s="174" t="s">
        <v>140</v>
      </c>
      <c r="H199" s="369">
        <v>100</v>
      </c>
      <c r="I199" s="369">
        <v>100</v>
      </c>
      <c r="J199" s="289">
        <f>IF(I199/H199*100&gt;100,100,I199/H199*100)</f>
        <v>100</v>
      </c>
      <c r="K199" s="671"/>
      <c r="L199" s="709"/>
      <c r="M199" s="651"/>
      <c r="N199" s="625"/>
      <c r="O199" s="306"/>
    </row>
    <row r="200" spans="1:15" s="297" customFormat="1" ht="32.25" thickBot="1" x14ac:dyDescent="0.3">
      <c r="A200" s="608"/>
      <c r="B200" s="640"/>
      <c r="C200" s="640"/>
      <c r="D200" s="531"/>
      <c r="E200" s="175" t="s">
        <v>144</v>
      </c>
      <c r="F200" s="1" t="s">
        <v>394</v>
      </c>
      <c r="G200" s="6" t="s">
        <v>310</v>
      </c>
      <c r="H200" s="291">
        <v>23880</v>
      </c>
      <c r="I200" s="291">
        <v>24685</v>
      </c>
      <c r="J200" s="289">
        <f>IF(I200/H200*100&gt;100,100,I200/H200*100)</f>
        <v>100</v>
      </c>
      <c r="K200" s="292">
        <f>J200</f>
        <v>100</v>
      </c>
      <c r="L200" s="710"/>
      <c r="M200" s="651"/>
      <c r="N200" s="625"/>
    </row>
    <row r="201" spans="1:15" s="302" customFormat="1" ht="79.5" hidden="1" customHeight="1" thickBot="1" x14ac:dyDescent="0.3">
      <c r="A201" s="609"/>
      <c r="B201" s="638" t="s">
        <v>236</v>
      </c>
      <c r="C201" s="641" t="s">
        <v>60</v>
      </c>
      <c r="D201" s="501" t="s">
        <v>137</v>
      </c>
      <c r="E201" s="188" t="s">
        <v>138</v>
      </c>
      <c r="F201" s="178" t="s">
        <v>392</v>
      </c>
      <c r="G201" s="189" t="s">
        <v>140</v>
      </c>
      <c r="H201" s="157"/>
      <c r="I201" s="157"/>
      <c r="J201" s="195" t="e">
        <f>IF(H201/I201*100&gt;100,100,H201/I201*100)</f>
        <v>#DIV/0!</v>
      </c>
      <c r="K201" s="635" t="e">
        <f>(J201+J202+J203)/3</f>
        <v>#DIV/0!</v>
      </c>
      <c r="L201" s="546" t="e">
        <f>(K201+K204)/2</f>
        <v>#DIV/0!</v>
      </c>
      <c r="M201" s="715"/>
      <c r="N201" s="625"/>
    </row>
    <row r="202" spans="1:15" s="302" customFormat="1" ht="79.5" hidden="1" customHeight="1" thickBot="1" x14ac:dyDescent="0.3">
      <c r="A202" s="609"/>
      <c r="B202" s="639"/>
      <c r="C202" s="642"/>
      <c r="D202" s="502"/>
      <c r="E202" s="190" t="s">
        <v>138</v>
      </c>
      <c r="F202" s="178" t="s">
        <v>393</v>
      </c>
      <c r="G202" s="191" t="s">
        <v>140</v>
      </c>
      <c r="H202" s="157"/>
      <c r="I202" s="157"/>
      <c r="J202" s="112" t="e">
        <f>IF(I202/H202*100&gt;100,100,I202/H202*100)</f>
        <v>#DIV/0!</v>
      </c>
      <c r="K202" s="700"/>
      <c r="L202" s="712"/>
      <c r="M202" s="715"/>
      <c r="N202" s="625"/>
    </row>
    <row r="203" spans="1:15" s="302" customFormat="1" ht="63.75" hidden="1" customHeight="1" thickBot="1" x14ac:dyDescent="0.3">
      <c r="A203" s="609"/>
      <c r="B203" s="639"/>
      <c r="C203" s="642"/>
      <c r="D203" s="502"/>
      <c r="E203" s="190" t="s">
        <v>138</v>
      </c>
      <c r="F203" s="178" t="s">
        <v>211</v>
      </c>
      <c r="G203" s="191" t="s">
        <v>140</v>
      </c>
      <c r="H203" s="157"/>
      <c r="I203" s="157"/>
      <c r="J203" s="112" t="e">
        <f>IF(I203/H203*100&gt;100,100,I203/H203*100)</f>
        <v>#DIV/0!</v>
      </c>
      <c r="K203" s="701"/>
      <c r="L203" s="712"/>
      <c r="M203" s="715"/>
      <c r="N203" s="625"/>
    </row>
    <row r="204" spans="1:15" s="302" customFormat="1" ht="32.25" hidden="1" customHeight="1" thickBot="1" x14ac:dyDescent="0.3">
      <c r="A204" s="609"/>
      <c r="B204" s="640"/>
      <c r="C204" s="643"/>
      <c r="D204" s="503"/>
      <c r="E204" s="192" t="s">
        <v>144</v>
      </c>
      <c r="F204" s="1" t="s">
        <v>394</v>
      </c>
      <c r="G204" s="193" t="s">
        <v>310</v>
      </c>
      <c r="H204" s="157"/>
      <c r="I204" s="157"/>
      <c r="J204" s="126" t="e">
        <f>IF(I204/H204*100&gt;100,100,I204/H204*100)</f>
        <v>#DIV/0!</v>
      </c>
      <c r="K204" s="126" t="e">
        <f>J204</f>
        <v>#DIV/0!</v>
      </c>
      <c r="L204" s="714"/>
      <c r="M204" s="715"/>
      <c r="N204" s="625"/>
    </row>
    <row r="205" spans="1:15" s="302" customFormat="1" ht="79.5" hidden="1" customHeight="1" thickBot="1" x14ac:dyDescent="0.3">
      <c r="A205" s="609"/>
      <c r="B205" s="638" t="s">
        <v>230</v>
      </c>
      <c r="C205" s="641" t="s">
        <v>61</v>
      </c>
      <c r="D205" s="501" t="s">
        <v>137</v>
      </c>
      <c r="E205" s="188" t="s">
        <v>138</v>
      </c>
      <c r="F205" s="178" t="s">
        <v>392</v>
      </c>
      <c r="G205" s="189" t="s">
        <v>140</v>
      </c>
      <c r="H205" s="157"/>
      <c r="I205" s="157"/>
      <c r="J205" s="195" t="e">
        <f>IF(H205/I205*100&gt;100,100,H205/I205*100)</f>
        <v>#DIV/0!</v>
      </c>
      <c r="K205" s="635" t="e">
        <f>(J205+J206+J207)/3</f>
        <v>#DIV/0!</v>
      </c>
      <c r="L205" s="546" t="e">
        <f>(K205+K208)/2</f>
        <v>#DIV/0!</v>
      </c>
      <c r="M205" s="715"/>
      <c r="N205" s="625"/>
    </row>
    <row r="206" spans="1:15" s="302" customFormat="1" ht="79.5" hidden="1" customHeight="1" thickBot="1" x14ac:dyDescent="0.3">
      <c r="A206" s="609"/>
      <c r="B206" s="639"/>
      <c r="C206" s="642"/>
      <c r="D206" s="502"/>
      <c r="E206" s="190" t="s">
        <v>138</v>
      </c>
      <c r="F206" s="178" t="s">
        <v>393</v>
      </c>
      <c r="G206" s="191" t="s">
        <v>140</v>
      </c>
      <c r="H206" s="157"/>
      <c r="I206" s="157"/>
      <c r="J206" s="112" t="e">
        <f>IF(I206/H206*100&gt;100,100,I206/H206*100)</f>
        <v>#DIV/0!</v>
      </c>
      <c r="K206" s="700"/>
      <c r="L206" s="712"/>
      <c r="M206" s="715"/>
      <c r="N206" s="625"/>
    </row>
    <row r="207" spans="1:15" s="302" customFormat="1" ht="63.75" hidden="1" customHeight="1" thickBot="1" x14ac:dyDescent="0.3">
      <c r="A207" s="609"/>
      <c r="B207" s="639"/>
      <c r="C207" s="642"/>
      <c r="D207" s="502"/>
      <c r="E207" s="190" t="s">
        <v>138</v>
      </c>
      <c r="F207" s="178" t="s">
        <v>211</v>
      </c>
      <c r="G207" s="191" t="s">
        <v>140</v>
      </c>
      <c r="H207" s="157"/>
      <c r="I207" s="157"/>
      <c r="J207" s="112" t="e">
        <f>IF(I207/H207*100&gt;100,100,I207/H207*100)</f>
        <v>#DIV/0!</v>
      </c>
      <c r="K207" s="701"/>
      <c r="L207" s="712"/>
      <c r="M207" s="715"/>
      <c r="N207" s="625"/>
    </row>
    <row r="208" spans="1:15" s="302" customFormat="1" ht="32.25" hidden="1" customHeight="1" thickBot="1" x14ac:dyDescent="0.3">
      <c r="A208" s="609"/>
      <c r="B208" s="640"/>
      <c r="C208" s="643"/>
      <c r="D208" s="586"/>
      <c r="E208" s="192" t="s">
        <v>144</v>
      </c>
      <c r="F208" s="1" t="s">
        <v>394</v>
      </c>
      <c r="G208" s="193" t="s">
        <v>310</v>
      </c>
      <c r="H208" s="382"/>
      <c r="I208" s="382"/>
      <c r="J208" s="126" t="e">
        <f>IF(I208/H208*100&gt;100,100,I208/H208*100)</f>
        <v>#DIV/0!</v>
      </c>
      <c r="K208" s="126" t="e">
        <f>J208</f>
        <v>#DIV/0!</v>
      </c>
      <c r="L208" s="713"/>
      <c r="M208" s="715"/>
      <c r="N208" s="625"/>
    </row>
    <row r="209" spans="1:15" s="302" customFormat="1" ht="79.5" hidden="1" customHeight="1" thickBot="1" x14ac:dyDescent="0.3">
      <c r="A209" s="609"/>
      <c r="B209" s="638" t="s">
        <v>228</v>
      </c>
      <c r="C209" s="641" t="s">
        <v>62</v>
      </c>
      <c r="D209" s="507" t="s">
        <v>137</v>
      </c>
      <c r="E209" s="188" t="s">
        <v>138</v>
      </c>
      <c r="F209" s="178" t="s">
        <v>392</v>
      </c>
      <c r="G209" s="189" t="s">
        <v>140</v>
      </c>
      <c r="H209" s="382"/>
      <c r="I209" s="382"/>
      <c r="J209" s="195" t="e">
        <f>IF(H209/I209*100&gt;100,100,H209/I209*100)</f>
        <v>#DIV/0!</v>
      </c>
      <c r="K209" s="632" t="e">
        <f>(J209+J210+J211)/3</f>
        <v>#DIV/0!</v>
      </c>
      <c r="L209" s="546" t="e">
        <f>(K209+K212)/2</f>
        <v>#DIV/0!</v>
      </c>
      <c r="M209" s="715"/>
      <c r="N209" s="625"/>
    </row>
    <row r="210" spans="1:15" s="302" customFormat="1" ht="79.5" hidden="1" customHeight="1" thickBot="1" x14ac:dyDescent="0.3">
      <c r="A210" s="609"/>
      <c r="B210" s="639"/>
      <c r="C210" s="642"/>
      <c r="D210" s="585"/>
      <c r="E210" s="190" t="s">
        <v>138</v>
      </c>
      <c r="F210" s="178" t="s">
        <v>393</v>
      </c>
      <c r="G210" s="191" t="s">
        <v>140</v>
      </c>
      <c r="H210" s="382"/>
      <c r="I210" s="382"/>
      <c r="J210" s="112" t="e">
        <f>IF(I210/H210*100&gt;100,100,I210/H210*100)</f>
        <v>#DIV/0!</v>
      </c>
      <c r="K210" s="702"/>
      <c r="L210" s="717"/>
      <c r="M210" s="715"/>
      <c r="N210" s="625"/>
    </row>
    <row r="211" spans="1:15" s="302" customFormat="1" ht="63.75" hidden="1" customHeight="1" thickBot="1" x14ac:dyDescent="0.3">
      <c r="A211" s="609"/>
      <c r="B211" s="639"/>
      <c r="C211" s="642"/>
      <c r="D211" s="585"/>
      <c r="E211" s="190" t="s">
        <v>138</v>
      </c>
      <c r="F211" s="178" t="s">
        <v>211</v>
      </c>
      <c r="G211" s="191" t="s">
        <v>140</v>
      </c>
      <c r="H211" s="382"/>
      <c r="I211" s="382"/>
      <c r="J211" s="112" t="e">
        <f>IF(I211/H211*100&gt;100,100,I211/H211*100)</f>
        <v>#DIV/0!</v>
      </c>
      <c r="K211" s="703"/>
      <c r="L211" s="717"/>
      <c r="M211" s="715"/>
      <c r="N211" s="625"/>
    </row>
    <row r="212" spans="1:15" s="302" customFormat="1" ht="32.25" hidden="1" customHeight="1" thickBot="1" x14ac:dyDescent="0.3">
      <c r="A212" s="609"/>
      <c r="B212" s="640"/>
      <c r="C212" s="643"/>
      <c r="D212" s="586"/>
      <c r="E212" s="192" t="s">
        <v>144</v>
      </c>
      <c r="F212" s="1" t="s">
        <v>394</v>
      </c>
      <c r="G212" s="193" t="s">
        <v>310</v>
      </c>
      <c r="H212" s="382"/>
      <c r="I212" s="382"/>
      <c r="J212" s="126" t="e">
        <f>IF(I212/H212*100&gt;100,100,I212/H212*100)</f>
        <v>#DIV/0!</v>
      </c>
      <c r="K212" s="126" t="e">
        <f>J212</f>
        <v>#DIV/0!</v>
      </c>
      <c r="L212" s="713"/>
      <c r="M212" s="715"/>
      <c r="N212" s="625"/>
    </row>
    <row r="213" spans="1:15" s="297" customFormat="1" ht="79.5" customHeight="1" thickBot="1" x14ac:dyDescent="0.3">
      <c r="A213" s="608"/>
      <c r="B213" s="638" t="s">
        <v>238</v>
      </c>
      <c r="C213" s="638" t="s">
        <v>63</v>
      </c>
      <c r="D213" s="529" t="s">
        <v>137</v>
      </c>
      <c r="E213" s="171" t="s">
        <v>138</v>
      </c>
      <c r="F213" s="171" t="s">
        <v>392</v>
      </c>
      <c r="G213" s="172" t="s">
        <v>140</v>
      </c>
      <c r="H213" s="369">
        <v>13.9</v>
      </c>
      <c r="I213" s="369">
        <v>18.2</v>
      </c>
      <c r="J213" s="289">
        <f>IF(I213/H213*100&gt;100,100,I213/H213*100)</f>
        <v>100</v>
      </c>
      <c r="K213" s="612">
        <f>(J213+J215)/2</f>
        <v>100</v>
      </c>
      <c r="L213" s="647">
        <f>(K213+K216)/2</f>
        <v>100</v>
      </c>
      <c r="M213" s="651"/>
      <c r="N213" s="625"/>
      <c r="O213" s="306"/>
    </row>
    <row r="214" spans="1:15" s="297" customFormat="1" ht="79.5" customHeight="1" thickBot="1" x14ac:dyDescent="0.3">
      <c r="A214" s="608"/>
      <c r="B214" s="639"/>
      <c r="C214" s="639"/>
      <c r="D214" s="530"/>
      <c r="E214" s="173" t="s">
        <v>138</v>
      </c>
      <c r="F214" s="171" t="s">
        <v>393</v>
      </c>
      <c r="G214" s="174" t="s">
        <v>140</v>
      </c>
      <c r="H214" s="369">
        <v>0</v>
      </c>
      <c r="I214" s="369">
        <v>0</v>
      </c>
      <c r="J214" s="289"/>
      <c r="K214" s="670"/>
      <c r="L214" s="709"/>
      <c r="M214" s="651"/>
      <c r="N214" s="625"/>
      <c r="O214" s="306"/>
    </row>
    <row r="215" spans="1:15" s="297" customFormat="1" ht="63.75" thickBot="1" x14ac:dyDescent="0.3">
      <c r="A215" s="608"/>
      <c r="B215" s="639"/>
      <c r="C215" s="639"/>
      <c r="D215" s="530"/>
      <c r="E215" s="173" t="s">
        <v>138</v>
      </c>
      <c r="F215" s="171" t="s">
        <v>211</v>
      </c>
      <c r="G215" s="174" t="s">
        <v>140</v>
      </c>
      <c r="H215" s="369">
        <v>100</v>
      </c>
      <c r="I215" s="369">
        <v>100</v>
      </c>
      <c r="J215" s="289">
        <f t="shared" ref="J215:J220" si="10">IF(I215/H215*100&gt;100,100,I215/H215*100)</f>
        <v>100</v>
      </c>
      <c r="K215" s="671"/>
      <c r="L215" s="709"/>
      <c r="M215" s="651"/>
      <c r="N215" s="625"/>
      <c r="O215" s="306"/>
    </row>
    <row r="216" spans="1:15" s="297" customFormat="1" ht="32.25" thickBot="1" x14ac:dyDescent="0.3">
      <c r="A216" s="608"/>
      <c r="B216" s="640"/>
      <c r="C216" s="640"/>
      <c r="D216" s="531"/>
      <c r="E216" s="175" t="s">
        <v>144</v>
      </c>
      <c r="F216" s="1" t="s">
        <v>394</v>
      </c>
      <c r="G216" s="6" t="s">
        <v>310</v>
      </c>
      <c r="H216" s="369">
        <v>15480</v>
      </c>
      <c r="I216" s="369">
        <v>16575</v>
      </c>
      <c r="J216" s="289">
        <f t="shared" si="10"/>
        <v>100</v>
      </c>
      <c r="K216" s="292">
        <f>J216</f>
        <v>100</v>
      </c>
      <c r="L216" s="694"/>
      <c r="M216" s="651"/>
      <c r="N216" s="625"/>
    </row>
    <row r="217" spans="1:15" s="297" customFormat="1" ht="79.5" customHeight="1" thickBot="1" x14ac:dyDescent="0.3">
      <c r="A217" s="608"/>
      <c r="B217" s="638" t="s">
        <v>234</v>
      </c>
      <c r="C217" s="638" t="s">
        <v>64</v>
      </c>
      <c r="D217" s="529" t="s">
        <v>137</v>
      </c>
      <c r="E217" s="171" t="s">
        <v>138</v>
      </c>
      <c r="F217" s="171" t="s">
        <v>392</v>
      </c>
      <c r="G217" s="172" t="s">
        <v>140</v>
      </c>
      <c r="H217" s="369">
        <v>11.8</v>
      </c>
      <c r="I217" s="369">
        <v>10.7</v>
      </c>
      <c r="J217" s="289">
        <f t="shared" si="10"/>
        <v>90.677966101694906</v>
      </c>
      <c r="K217" s="632">
        <f>(J217+J218+J219)/3</f>
        <v>96.892655367231626</v>
      </c>
      <c r="L217" s="647">
        <f>(K217+K220)/2</f>
        <v>98.446327683615806</v>
      </c>
      <c r="M217" s="651"/>
      <c r="N217" s="625"/>
    </row>
    <row r="218" spans="1:15" s="297" customFormat="1" ht="79.5" thickBot="1" x14ac:dyDescent="0.3">
      <c r="A218" s="608"/>
      <c r="B218" s="639"/>
      <c r="C218" s="639"/>
      <c r="D218" s="530"/>
      <c r="E218" s="173" t="s">
        <v>138</v>
      </c>
      <c r="F218" s="171" t="s">
        <v>393</v>
      </c>
      <c r="G218" s="174" t="s">
        <v>140</v>
      </c>
      <c r="H218" s="369">
        <v>55.6</v>
      </c>
      <c r="I218" s="369">
        <v>55.6</v>
      </c>
      <c r="J218" s="289">
        <f t="shared" si="10"/>
        <v>100</v>
      </c>
      <c r="K218" s="704"/>
      <c r="L218" s="709"/>
      <c r="M218" s="651"/>
      <c r="N218" s="625"/>
    </row>
    <row r="219" spans="1:15" s="297" customFormat="1" ht="63.75" thickBot="1" x14ac:dyDescent="0.3">
      <c r="A219" s="608"/>
      <c r="B219" s="639"/>
      <c r="C219" s="639"/>
      <c r="D219" s="530"/>
      <c r="E219" s="173" t="s">
        <v>138</v>
      </c>
      <c r="F219" s="171" t="s">
        <v>211</v>
      </c>
      <c r="G219" s="174" t="s">
        <v>140</v>
      </c>
      <c r="H219" s="369">
        <v>100</v>
      </c>
      <c r="I219" s="369">
        <v>100</v>
      </c>
      <c r="J219" s="289">
        <f t="shared" si="10"/>
        <v>100</v>
      </c>
      <c r="K219" s="705"/>
      <c r="L219" s="709"/>
      <c r="M219" s="651"/>
      <c r="N219" s="625"/>
    </row>
    <row r="220" spans="1:15" s="297" customFormat="1" ht="32.25" thickBot="1" x14ac:dyDescent="0.3">
      <c r="A220" s="608"/>
      <c r="B220" s="640"/>
      <c r="C220" s="640"/>
      <c r="D220" s="531"/>
      <c r="E220" s="175" t="s">
        <v>144</v>
      </c>
      <c r="F220" s="1" t="s">
        <v>394</v>
      </c>
      <c r="G220" s="6" t="s">
        <v>310</v>
      </c>
      <c r="H220" s="369">
        <v>15552</v>
      </c>
      <c r="I220" s="369">
        <v>16507</v>
      </c>
      <c r="J220" s="289">
        <f t="shared" si="10"/>
        <v>100</v>
      </c>
      <c r="K220" s="292">
        <f>J220</f>
        <v>100</v>
      </c>
      <c r="L220" s="694"/>
      <c r="M220" s="651"/>
      <c r="N220" s="625"/>
    </row>
    <row r="221" spans="1:15" s="300" customFormat="1" ht="79.5" customHeight="1" thickBot="1" x14ac:dyDescent="0.3">
      <c r="A221" s="610"/>
      <c r="B221" s="638" t="s">
        <v>311</v>
      </c>
      <c r="C221" s="638" t="s">
        <v>65</v>
      </c>
      <c r="D221" s="529" t="s">
        <v>137</v>
      </c>
      <c r="E221" s="177" t="s">
        <v>138</v>
      </c>
      <c r="F221" s="178" t="s">
        <v>392</v>
      </c>
      <c r="G221" s="179" t="s">
        <v>140</v>
      </c>
      <c r="H221" s="382">
        <v>8.6</v>
      </c>
      <c r="I221" s="382">
        <v>8.6</v>
      </c>
      <c r="J221" s="196">
        <f>IF(H221/I221*100&gt;100,100,H221/I221*100)</f>
        <v>100</v>
      </c>
      <c r="K221" s="612">
        <f>(J221+J223+J222)/3</f>
        <v>100</v>
      </c>
      <c r="L221" s="652">
        <f>(K221+K224)/2</f>
        <v>100</v>
      </c>
      <c r="M221" s="716"/>
      <c r="N221" s="625"/>
      <c r="O221" s="306"/>
    </row>
    <row r="222" spans="1:15" s="300" customFormat="1" ht="79.5" customHeight="1" thickBot="1" x14ac:dyDescent="0.3">
      <c r="A222" s="610"/>
      <c r="B222" s="639"/>
      <c r="C222" s="639"/>
      <c r="D222" s="530"/>
      <c r="E222" s="406" t="s">
        <v>138</v>
      </c>
      <c r="F222" s="407" t="s">
        <v>393</v>
      </c>
      <c r="G222" s="408" t="s">
        <v>140</v>
      </c>
      <c r="H222" s="409">
        <v>100</v>
      </c>
      <c r="I222" s="409">
        <v>100</v>
      </c>
      <c r="J222" s="289">
        <f t="shared" ref="J222:J228" si="11">IF(I222/H222*100&gt;100,100,I222/H222*100)</f>
        <v>100</v>
      </c>
      <c r="K222" s="670"/>
      <c r="L222" s="718"/>
      <c r="M222" s="716"/>
      <c r="N222" s="625"/>
      <c r="O222" s="306"/>
    </row>
    <row r="223" spans="1:15" s="300" customFormat="1" ht="63.75" customHeight="1" thickBot="1" x14ac:dyDescent="0.3">
      <c r="A223" s="610"/>
      <c r="B223" s="639"/>
      <c r="C223" s="639"/>
      <c r="D223" s="530"/>
      <c r="E223" s="406" t="s">
        <v>138</v>
      </c>
      <c r="F223" s="407" t="s">
        <v>211</v>
      </c>
      <c r="G223" s="408" t="s">
        <v>140</v>
      </c>
      <c r="H223" s="409">
        <v>100</v>
      </c>
      <c r="I223" s="409">
        <v>100</v>
      </c>
      <c r="J223" s="410">
        <f t="shared" si="11"/>
        <v>100</v>
      </c>
      <c r="K223" s="671"/>
      <c r="L223" s="718"/>
      <c r="M223" s="716"/>
      <c r="N223" s="625"/>
      <c r="O223" s="306"/>
    </row>
    <row r="224" spans="1:15" s="300" customFormat="1" ht="32.25" customHeight="1" thickBot="1" x14ac:dyDescent="0.3">
      <c r="A224" s="610"/>
      <c r="B224" s="640"/>
      <c r="C224" s="640"/>
      <c r="D224" s="531"/>
      <c r="E224" s="184" t="s">
        <v>144</v>
      </c>
      <c r="F224" s="1" t="s">
        <v>394</v>
      </c>
      <c r="G224" s="185" t="s">
        <v>310</v>
      </c>
      <c r="H224" s="197">
        <v>8568</v>
      </c>
      <c r="I224" s="197">
        <v>9318</v>
      </c>
      <c r="J224" s="187">
        <f t="shared" si="11"/>
        <v>100</v>
      </c>
      <c r="K224" s="187">
        <f>J224</f>
        <v>100</v>
      </c>
      <c r="L224" s="719"/>
      <c r="M224" s="716"/>
      <c r="N224" s="625"/>
    </row>
    <row r="225" spans="1:14" s="297" customFormat="1" ht="79.5" customHeight="1" thickBot="1" x14ac:dyDescent="0.3">
      <c r="A225" s="608"/>
      <c r="B225" s="638" t="s">
        <v>311</v>
      </c>
      <c r="C225" s="638" t="s">
        <v>66</v>
      </c>
      <c r="D225" s="593" t="s">
        <v>137</v>
      </c>
      <c r="E225" s="171" t="s">
        <v>138</v>
      </c>
      <c r="F225" s="171" t="s">
        <v>392</v>
      </c>
      <c r="G225" s="172" t="s">
        <v>140</v>
      </c>
      <c r="H225" s="286">
        <v>6.4</v>
      </c>
      <c r="I225" s="286">
        <v>6.4</v>
      </c>
      <c r="J225" s="289">
        <f t="shared" si="11"/>
        <v>100</v>
      </c>
      <c r="K225" s="635">
        <f>(J225+J226+J227)/3</f>
        <v>100</v>
      </c>
      <c r="L225" s="647">
        <f>(K225+K228)/2</f>
        <v>100</v>
      </c>
      <c r="M225" s="651"/>
      <c r="N225" s="625"/>
    </row>
    <row r="226" spans="1:14" s="297" customFormat="1" ht="79.5" thickBot="1" x14ac:dyDescent="0.3">
      <c r="A226" s="608"/>
      <c r="B226" s="639"/>
      <c r="C226" s="639"/>
      <c r="D226" s="594"/>
      <c r="E226" s="173" t="s">
        <v>138</v>
      </c>
      <c r="F226" s="171" t="s">
        <v>393</v>
      </c>
      <c r="G226" s="174" t="s">
        <v>140</v>
      </c>
      <c r="H226" s="286">
        <v>100</v>
      </c>
      <c r="I226" s="286">
        <v>100</v>
      </c>
      <c r="J226" s="289">
        <f t="shared" si="11"/>
        <v>100</v>
      </c>
      <c r="K226" s="695"/>
      <c r="L226" s="720"/>
      <c r="M226" s="651"/>
      <c r="N226" s="625"/>
    </row>
    <row r="227" spans="1:14" s="297" customFormat="1" ht="63.75" thickBot="1" x14ac:dyDescent="0.3">
      <c r="A227" s="608"/>
      <c r="B227" s="639"/>
      <c r="C227" s="639"/>
      <c r="D227" s="594"/>
      <c r="E227" s="173" t="s">
        <v>138</v>
      </c>
      <c r="F227" s="171" t="s">
        <v>211</v>
      </c>
      <c r="G227" s="174" t="s">
        <v>140</v>
      </c>
      <c r="H227" s="286">
        <v>100</v>
      </c>
      <c r="I227" s="286">
        <v>100</v>
      </c>
      <c r="J227" s="289">
        <f t="shared" si="11"/>
        <v>100</v>
      </c>
      <c r="K227" s="696"/>
      <c r="L227" s="720"/>
      <c r="M227" s="651"/>
      <c r="N227" s="625"/>
    </row>
    <row r="228" spans="1:14" s="297" customFormat="1" ht="32.25" thickBot="1" x14ac:dyDescent="0.3">
      <c r="A228" s="611"/>
      <c r="B228" s="640"/>
      <c r="C228" s="640"/>
      <c r="D228" s="595"/>
      <c r="E228" s="175" t="s">
        <v>144</v>
      </c>
      <c r="F228" s="1" t="s">
        <v>394</v>
      </c>
      <c r="G228" s="6" t="s">
        <v>310</v>
      </c>
      <c r="H228" s="369">
        <v>10800</v>
      </c>
      <c r="I228" s="369">
        <v>11806</v>
      </c>
      <c r="J228" s="289">
        <f t="shared" si="11"/>
        <v>100</v>
      </c>
      <c r="K228" s="292">
        <f>J228</f>
        <v>100</v>
      </c>
      <c r="L228" s="694"/>
      <c r="M228" s="651"/>
      <c r="N228" s="626"/>
    </row>
    <row r="230" spans="1:14" x14ac:dyDescent="0.25">
      <c r="A230" s="296" t="s">
        <v>398</v>
      </c>
      <c r="F230" s="296"/>
    </row>
    <row r="232" spans="1:14" x14ac:dyDescent="0.25">
      <c r="A232" s="308" t="s">
        <v>67</v>
      </c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A3:N228">
    <filterColumn colId="1" showButton="0"/>
    <filterColumn colId="9">
      <filters>
        <filter val="-"/>
        <filter val="100,0"/>
        <filter val="81,7"/>
        <filter val="9"/>
        <filter val="90,7"/>
        <filter val="94,3"/>
        <filter val="97,5"/>
        <filter val="99,2"/>
      </filters>
    </filterColumn>
  </autoFilter>
  <mergeCells count="284">
    <mergeCell ref="L109:L112"/>
    <mergeCell ref="L213:L216"/>
    <mergeCell ref="L205:L208"/>
    <mergeCell ref="L201:L204"/>
    <mergeCell ref="L177:L180"/>
    <mergeCell ref="N5:N228"/>
    <mergeCell ref="M5:M228"/>
    <mergeCell ref="L209:L212"/>
    <mergeCell ref="L137:L140"/>
    <mergeCell ref="L221:L224"/>
    <mergeCell ref="L157:L160"/>
    <mergeCell ref="L225:L228"/>
    <mergeCell ref="L105:L108"/>
    <mergeCell ref="L93:L96"/>
    <mergeCell ref="L65:L68"/>
    <mergeCell ref="L69:L72"/>
    <mergeCell ref="L61:L64"/>
    <mergeCell ref="L49:L52"/>
    <mergeCell ref="L53:L56"/>
    <mergeCell ref="L57:L60"/>
    <mergeCell ref="L45:L48"/>
    <mergeCell ref="L17:L20"/>
    <mergeCell ref="L25:L28"/>
    <mergeCell ref="L149:L152"/>
    <mergeCell ref="K109:K111"/>
    <mergeCell ref="K113:K115"/>
    <mergeCell ref="K117:K119"/>
    <mergeCell ref="K121:K123"/>
    <mergeCell ref="L117:L120"/>
    <mergeCell ref="L113:L116"/>
    <mergeCell ref="D113:D116"/>
    <mergeCell ref="K165:K167"/>
    <mergeCell ref="D217:D220"/>
    <mergeCell ref="K205:K207"/>
    <mergeCell ref="K213:K215"/>
    <mergeCell ref="K209:K211"/>
    <mergeCell ref="K217:K219"/>
    <mergeCell ref="D209:D212"/>
    <mergeCell ref="D165:D168"/>
    <mergeCell ref="D169:D172"/>
    <mergeCell ref="K129:K131"/>
    <mergeCell ref="L173:L176"/>
    <mergeCell ref="L161:L164"/>
    <mergeCell ref="D161:D164"/>
    <mergeCell ref="D173:D176"/>
    <mergeCell ref="L217:L220"/>
    <mergeCell ref="L197:L200"/>
    <mergeCell ref="L181:L184"/>
    <mergeCell ref="L169:L172"/>
    <mergeCell ref="L189:L192"/>
    <mergeCell ref="K125:K127"/>
    <mergeCell ref="K141:K143"/>
    <mergeCell ref="K225:K227"/>
    <mergeCell ref="K221:K223"/>
    <mergeCell ref="K193:K195"/>
    <mergeCell ref="D181:D184"/>
    <mergeCell ref="K201:K203"/>
    <mergeCell ref="D201:D204"/>
    <mergeCell ref="D193:D196"/>
    <mergeCell ref="D177:D180"/>
    <mergeCell ref="D225:D228"/>
    <mergeCell ref="D221:D224"/>
    <mergeCell ref="D205:D208"/>
    <mergeCell ref="D213:D216"/>
    <mergeCell ref="K189:K191"/>
    <mergeCell ref="D197:D200"/>
    <mergeCell ref="D185:D188"/>
    <mergeCell ref="K137:K139"/>
    <mergeCell ref="K145:K147"/>
    <mergeCell ref="L121:L124"/>
    <mergeCell ref="K197:K199"/>
    <mergeCell ref="L193:L196"/>
    <mergeCell ref="K181:K183"/>
    <mergeCell ref="K149:K151"/>
    <mergeCell ref="K177:K179"/>
    <mergeCell ref="C141:C144"/>
    <mergeCell ref="D145:D148"/>
    <mergeCell ref="D153:D156"/>
    <mergeCell ref="L153:L156"/>
    <mergeCell ref="K153:K155"/>
    <mergeCell ref="L141:L144"/>
    <mergeCell ref="L145:L148"/>
    <mergeCell ref="L125:L128"/>
    <mergeCell ref="L129:L132"/>
    <mergeCell ref="C157:C160"/>
    <mergeCell ref="D157:D160"/>
    <mergeCell ref="D129:D132"/>
    <mergeCell ref="K173:K175"/>
    <mergeCell ref="L133:L136"/>
    <mergeCell ref="K169:K171"/>
    <mergeCell ref="L165:L168"/>
    <mergeCell ref="B193:B196"/>
    <mergeCell ref="C177:C180"/>
    <mergeCell ref="A1:N1"/>
    <mergeCell ref="D189:D192"/>
    <mergeCell ref="K185:K187"/>
    <mergeCell ref="L185:L188"/>
    <mergeCell ref="B137:B140"/>
    <mergeCell ref="D125:D128"/>
    <mergeCell ref="K161:K163"/>
    <mergeCell ref="A5:A228"/>
    <mergeCell ref="C225:C228"/>
    <mergeCell ref="B225:B228"/>
    <mergeCell ref="B157:B160"/>
    <mergeCell ref="C201:C204"/>
    <mergeCell ref="C197:C200"/>
    <mergeCell ref="C181:C184"/>
    <mergeCell ref="B205:B208"/>
    <mergeCell ref="B201:B204"/>
    <mergeCell ref="C209:C212"/>
    <mergeCell ref="C121:C124"/>
    <mergeCell ref="C145:C148"/>
    <mergeCell ref="K157:K159"/>
    <mergeCell ref="D149:D152"/>
    <mergeCell ref="K133:K135"/>
    <mergeCell ref="B221:B224"/>
    <mergeCell ref="B217:B220"/>
    <mergeCell ref="B209:B212"/>
    <mergeCell ref="C205:C208"/>
    <mergeCell ref="C217:C220"/>
    <mergeCell ref="B213:B216"/>
    <mergeCell ref="C213:C216"/>
    <mergeCell ref="C221:C224"/>
    <mergeCell ref="B197:B200"/>
    <mergeCell ref="B133:B136"/>
    <mergeCell ref="C133:C136"/>
    <mergeCell ref="B121:B124"/>
    <mergeCell ref="B113:B116"/>
    <mergeCell ref="D105:D108"/>
    <mergeCell ref="B109:B112"/>
    <mergeCell ref="C109:C112"/>
    <mergeCell ref="B125:B128"/>
    <mergeCell ref="D117:D120"/>
    <mergeCell ref="D121:D124"/>
    <mergeCell ref="C113:C116"/>
    <mergeCell ref="D133:D136"/>
    <mergeCell ref="C173:C176"/>
    <mergeCell ref="C193:C196"/>
    <mergeCell ref="C161:C164"/>
    <mergeCell ref="B161:B164"/>
    <mergeCell ref="D137:D140"/>
    <mergeCell ref="C189:C192"/>
    <mergeCell ref="B189:B192"/>
    <mergeCell ref="B173:B176"/>
    <mergeCell ref="B169:B172"/>
    <mergeCell ref="B185:B188"/>
    <mergeCell ref="C185:C188"/>
    <mergeCell ref="C169:C172"/>
    <mergeCell ref="B165:B168"/>
    <mergeCell ref="C137:C140"/>
    <mergeCell ref="D141:D144"/>
    <mergeCell ref="B141:B144"/>
    <mergeCell ref="C153:C156"/>
    <mergeCell ref="B145:B148"/>
    <mergeCell ref="B149:B152"/>
    <mergeCell ref="C149:C152"/>
    <mergeCell ref="B153:B156"/>
    <mergeCell ref="C165:C168"/>
    <mergeCell ref="B181:B184"/>
    <mergeCell ref="B177:B180"/>
    <mergeCell ref="B81:B84"/>
    <mergeCell ref="C81:C84"/>
    <mergeCell ref="D81:D84"/>
    <mergeCell ref="K81:K83"/>
    <mergeCell ref="C129:C132"/>
    <mergeCell ref="B129:B132"/>
    <mergeCell ref="C125:C128"/>
    <mergeCell ref="B117:B120"/>
    <mergeCell ref="C117:C120"/>
    <mergeCell ref="D101:D104"/>
    <mergeCell ref="B85:B88"/>
    <mergeCell ref="K93:K95"/>
    <mergeCell ref="B97:B100"/>
    <mergeCell ref="K97:K99"/>
    <mergeCell ref="C97:C100"/>
    <mergeCell ref="D97:D100"/>
    <mergeCell ref="B93:B96"/>
    <mergeCell ref="C93:C96"/>
    <mergeCell ref="D93:D96"/>
    <mergeCell ref="B101:B104"/>
    <mergeCell ref="C101:C104"/>
    <mergeCell ref="D109:D112"/>
    <mergeCell ref="C105:C108"/>
    <mergeCell ref="B105:B108"/>
    <mergeCell ref="K73:K75"/>
    <mergeCell ref="L73:L76"/>
    <mergeCell ref="K85:K87"/>
    <mergeCell ref="K105:K107"/>
    <mergeCell ref="L97:L100"/>
    <mergeCell ref="L89:L92"/>
    <mergeCell ref="K89:K91"/>
    <mergeCell ref="K101:K103"/>
    <mergeCell ref="B89:B92"/>
    <mergeCell ref="C89:C92"/>
    <mergeCell ref="D89:D92"/>
    <mergeCell ref="B73:B76"/>
    <mergeCell ref="C73:C76"/>
    <mergeCell ref="C85:C88"/>
    <mergeCell ref="D85:D88"/>
    <mergeCell ref="B77:B80"/>
    <mergeCell ref="C77:C80"/>
    <mergeCell ref="D77:D80"/>
    <mergeCell ref="L85:L88"/>
    <mergeCell ref="D73:D76"/>
    <mergeCell ref="L77:L80"/>
    <mergeCell ref="L101:L104"/>
    <mergeCell ref="K77:K79"/>
    <mergeCell ref="L81:L84"/>
    <mergeCell ref="B65:B68"/>
    <mergeCell ref="C65:C68"/>
    <mergeCell ref="D65:D68"/>
    <mergeCell ref="K65:K67"/>
    <mergeCell ref="B69:B72"/>
    <mergeCell ref="C69:C72"/>
    <mergeCell ref="D69:D72"/>
    <mergeCell ref="K69:K71"/>
    <mergeCell ref="B61:B64"/>
    <mergeCell ref="C61:C64"/>
    <mergeCell ref="D61:D64"/>
    <mergeCell ref="K61:K63"/>
    <mergeCell ref="B57:B60"/>
    <mergeCell ref="C57:C60"/>
    <mergeCell ref="C33:C36"/>
    <mergeCell ref="B45:B48"/>
    <mergeCell ref="C45:C48"/>
    <mergeCell ref="C41:C44"/>
    <mergeCell ref="C29:C32"/>
    <mergeCell ref="K57:K59"/>
    <mergeCell ref="D45:D48"/>
    <mergeCell ref="D57:D60"/>
    <mergeCell ref="K45:K47"/>
    <mergeCell ref="D49:D52"/>
    <mergeCell ref="K49:K51"/>
    <mergeCell ref="B53:B56"/>
    <mergeCell ref="C53:C56"/>
    <mergeCell ref="D53:D56"/>
    <mergeCell ref="K53:K55"/>
    <mergeCell ref="B33:B36"/>
    <mergeCell ref="B29:B32"/>
    <mergeCell ref="B49:B52"/>
    <mergeCell ref="C49:C52"/>
    <mergeCell ref="K41:K43"/>
    <mergeCell ref="D37:D40"/>
    <mergeCell ref="K33:K35"/>
    <mergeCell ref="L41:L44"/>
    <mergeCell ref="D17:D20"/>
    <mergeCell ref="B17:B20"/>
    <mergeCell ref="C17:C20"/>
    <mergeCell ref="K17:K19"/>
    <mergeCell ref="B37:B40"/>
    <mergeCell ref="C37:C40"/>
    <mergeCell ref="B41:B44"/>
    <mergeCell ref="D41:D44"/>
    <mergeCell ref="K37:K39"/>
    <mergeCell ref="L21:L24"/>
    <mergeCell ref="B21:B24"/>
    <mergeCell ref="C21:C24"/>
    <mergeCell ref="D21:D24"/>
    <mergeCell ref="L33:L36"/>
    <mergeCell ref="D33:D36"/>
    <mergeCell ref="L29:L32"/>
    <mergeCell ref="L37:L40"/>
    <mergeCell ref="B13:B16"/>
    <mergeCell ref="C13:C16"/>
    <mergeCell ref="D9:D12"/>
    <mergeCell ref="K9:K11"/>
    <mergeCell ref="D13:D16"/>
    <mergeCell ref="D29:D32"/>
    <mergeCell ref="K29:K31"/>
    <mergeCell ref="B25:B28"/>
    <mergeCell ref="L5:L8"/>
    <mergeCell ref="L13:L16"/>
    <mergeCell ref="K13:K15"/>
    <mergeCell ref="B9:B12"/>
    <mergeCell ref="C9:C12"/>
    <mergeCell ref="B5:B8"/>
    <mergeCell ref="C5:C8"/>
    <mergeCell ref="D5:D8"/>
    <mergeCell ref="K5:K7"/>
    <mergeCell ref="L9:L12"/>
    <mergeCell ref="C25:C28"/>
    <mergeCell ref="D25:D28"/>
    <mergeCell ref="K25:K27"/>
    <mergeCell ref="K21:K23"/>
  </mergeCells>
  <phoneticPr fontId="0" type="noConversion"/>
  <pageMargins left="0.43" right="0.33" top="0.32" bottom="0.32" header="0.17" footer="0.16"/>
  <pageSetup paperSize="9" scale="46" orientation="landscape" r:id="rId1"/>
  <headerFooter alignWithMargins="0"/>
  <rowBreaks count="4" manualBreakCount="4">
    <brk id="44" max="16383" man="1"/>
    <brk id="83" max="16" man="1"/>
    <brk id="160" max="16383" man="1"/>
    <brk id="216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300"/>
  <sheetViews>
    <sheetView showZeros="0"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1" style="17" customWidth="1"/>
    <col min="3" max="3" width="59" style="17" customWidth="1"/>
    <col min="4" max="4" width="10.28515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00" t="s">
        <v>302</v>
      </c>
      <c r="B1" s="500"/>
      <c r="C1" s="500"/>
      <c r="D1" s="500"/>
      <c r="E1" s="500"/>
      <c r="F1" s="500"/>
      <c r="G1" s="500"/>
      <c r="H1" s="606"/>
      <c r="I1" s="606"/>
      <c r="J1" s="606"/>
      <c r="K1" s="606"/>
      <c r="L1" s="606"/>
      <c r="M1" s="500"/>
      <c r="N1" s="500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ht="32.25" hidden="1" thickBot="1" x14ac:dyDescent="0.3">
      <c r="A4" s="17">
        <v>1</v>
      </c>
      <c r="B4" s="70"/>
      <c r="C4" s="70"/>
      <c r="D4" s="70">
        <v>3</v>
      </c>
      <c r="E4" s="70">
        <v>4</v>
      </c>
      <c r="F4" s="70">
        <v>5</v>
      </c>
      <c r="G4" s="70">
        <v>6</v>
      </c>
      <c r="H4" s="368">
        <v>7</v>
      </c>
      <c r="I4" s="368">
        <v>8</v>
      </c>
      <c r="J4" s="368">
        <v>9</v>
      </c>
      <c r="K4" s="368">
        <v>10</v>
      </c>
      <c r="L4" s="368">
        <v>11</v>
      </c>
      <c r="M4" s="132" t="s">
        <v>141</v>
      </c>
      <c r="N4" s="70">
        <v>13</v>
      </c>
    </row>
    <row r="5" spans="1:14" s="297" customFormat="1" ht="63.75" customHeight="1" thickBot="1" x14ac:dyDescent="0.3">
      <c r="A5" s="607" t="s">
        <v>69</v>
      </c>
      <c r="B5" s="667" t="s">
        <v>159</v>
      </c>
      <c r="C5" s="596" t="s">
        <v>402</v>
      </c>
      <c r="D5" s="529" t="s">
        <v>137</v>
      </c>
      <c r="E5" s="133" t="s">
        <v>138</v>
      </c>
      <c r="F5" s="133" t="s">
        <v>385</v>
      </c>
      <c r="G5" s="134" t="s">
        <v>140</v>
      </c>
      <c r="H5" s="369">
        <v>100</v>
      </c>
      <c r="I5" s="287">
        <v>100</v>
      </c>
      <c r="J5" s="289">
        <f t="shared" ref="J5:J12" si="0">IF(I5/H5*100&gt;100,100,I5/H5*100)</f>
        <v>100</v>
      </c>
      <c r="K5" s="612">
        <f>(J5+J6+J7)/3</f>
        <v>95.238095238095241</v>
      </c>
      <c r="L5" s="615">
        <f>(K5+K8)/2</f>
        <v>97.61904761904762</v>
      </c>
      <c r="M5" s="650" t="s">
        <v>190</v>
      </c>
      <c r="N5" s="624"/>
    </row>
    <row r="6" spans="1:14" s="297" customFormat="1" ht="63.75" thickBot="1" x14ac:dyDescent="0.3">
      <c r="A6" s="608"/>
      <c r="B6" s="668"/>
      <c r="C6" s="596"/>
      <c r="D6" s="530"/>
      <c r="E6" s="138" t="s">
        <v>138</v>
      </c>
      <c r="F6" s="133" t="s">
        <v>386</v>
      </c>
      <c r="G6" s="227" t="s">
        <v>140</v>
      </c>
      <c r="H6" s="371">
        <v>94.7</v>
      </c>
      <c r="I6" s="289">
        <v>94.7</v>
      </c>
      <c r="J6" s="289">
        <f t="shared" si="0"/>
        <v>100</v>
      </c>
      <c r="K6" s="670"/>
      <c r="L6" s="660"/>
      <c r="M6" s="651"/>
      <c r="N6" s="625"/>
    </row>
    <row r="7" spans="1:14" s="297" customFormat="1" ht="110.25" customHeight="1" x14ac:dyDescent="0.25">
      <c r="A7" s="608"/>
      <c r="B7" s="668"/>
      <c r="C7" s="596"/>
      <c r="D7" s="530"/>
      <c r="E7" s="138" t="s">
        <v>138</v>
      </c>
      <c r="F7" s="133" t="s">
        <v>387</v>
      </c>
      <c r="G7" s="139" t="s">
        <v>140</v>
      </c>
      <c r="H7" s="371">
        <v>87.5</v>
      </c>
      <c r="I7" s="371">
        <v>75</v>
      </c>
      <c r="J7" s="289">
        <f t="shared" si="0"/>
        <v>85.714285714285708</v>
      </c>
      <c r="K7" s="671"/>
      <c r="L7" s="660"/>
      <c r="M7" s="651"/>
      <c r="N7" s="625"/>
    </row>
    <row r="8" spans="1:14" s="297" customFormat="1" ht="32.25" thickBot="1" x14ac:dyDescent="0.3">
      <c r="A8" s="608"/>
      <c r="B8" s="669"/>
      <c r="C8" s="596"/>
      <c r="D8" s="531"/>
      <c r="E8" s="141" t="s">
        <v>144</v>
      </c>
      <c r="F8" s="142" t="s">
        <v>388</v>
      </c>
      <c r="G8" s="143" t="s">
        <v>266</v>
      </c>
      <c r="H8" s="200">
        <v>44</v>
      </c>
      <c r="I8" s="200">
        <v>44</v>
      </c>
      <c r="J8" s="289">
        <f t="shared" si="0"/>
        <v>100</v>
      </c>
      <c r="K8" s="290">
        <f>J8</f>
        <v>100</v>
      </c>
      <c r="L8" s="661"/>
      <c r="M8" s="651"/>
      <c r="N8" s="625"/>
    </row>
    <row r="9" spans="1:14" s="297" customFormat="1" ht="63.75" hidden="1" customHeight="1" thickBot="1" x14ac:dyDescent="0.3">
      <c r="A9" s="608"/>
      <c r="B9" s="664" t="s">
        <v>161</v>
      </c>
      <c r="C9" s="618" t="s">
        <v>403</v>
      </c>
      <c r="D9" s="501" t="s">
        <v>137</v>
      </c>
      <c r="E9" s="133" t="s">
        <v>138</v>
      </c>
      <c r="F9" s="133" t="s">
        <v>385</v>
      </c>
      <c r="G9" s="134" t="s">
        <v>140</v>
      </c>
      <c r="H9" s="135"/>
      <c r="I9" s="136"/>
      <c r="J9" s="137" t="e">
        <f t="shared" si="0"/>
        <v>#DIV/0!</v>
      </c>
      <c r="K9" s="689" t="e">
        <f>(J9+J10+J11)/3</f>
        <v>#DIV/0!</v>
      </c>
      <c r="L9" s="706" t="e">
        <f>(K9+K12)/2</f>
        <v>#DIV/0!</v>
      </c>
      <c r="M9" s="651"/>
      <c r="N9" s="625"/>
    </row>
    <row r="10" spans="1:14" s="297" customFormat="1" ht="63.75" hidden="1" customHeight="1" thickBot="1" x14ac:dyDescent="0.3">
      <c r="A10" s="608"/>
      <c r="B10" s="665"/>
      <c r="C10" s="619"/>
      <c r="D10" s="502"/>
      <c r="E10" s="138" t="s">
        <v>138</v>
      </c>
      <c r="F10" s="133" t="s">
        <v>386</v>
      </c>
      <c r="G10" s="139" t="s">
        <v>140</v>
      </c>
      <c r="H10" s="140"/>
      <c r="I10" s="137"/>
      <c r="J10" s="137" t="e">
        <f t="shared" si="0"/>
        <v>#DIV/0!</v>
      </c>
      <c r="K10" s="690"/>
      <c r="L10" s="707"/>
      <c r="M10" s="651"/>
      <c r="N10" s="625"/>
    </row>
    <row r="11" spans="1:14" s="297" customFormat="1" ht="111" hidden="1" customHeight="1" x14ac:dyDescent="0.25">
      <c r="A11" s="608"/>
      <c r="B11" s="665"/>
      <c r="C11" s="619"/>
      <c r="D11" s="502"/>
      <c r="E11" s="138" t="s">
        <v>138</v>
      </c>
      <c r="F11" s="133" t="s">
        <v>387</v>
      </c>
      <c r="G11" s="139" t="s">
        <v>140</v>
      </c>
      <c r="H11" s="140"/>
      <c r="I11" s="140"/>
      <c r="J11" s="137" t="e">
        <f t="shared" si="0"/>
        <v>#DIV/0!</v>
      </c>
      <c r="K11" s="691"/>
      <c r="L11" s="707"/>
      <c r="M11" s="651"/>
      <c r="N11" s="625"/>
    </row>
    <row r="12" spans="1:14" s="297" customFormat="1" ht="32.25" hidden="1" customHeight="1" thickBot="1" x14ac:dyDescent="0.3">
      <c r="A12" s="608"/>
      <c r="B12" s="666"/>
      <c r="C12" s="620"/>
      <c r="D12" s="503"/>
      <c r="E12" s="141" t="s">
        <v>144</v>
      </c>
      <c r="F12" s="142" t="s">
        <v>388</v>
      </c>
      <c r="G12" s="143" t="s">
        <v>266</v>
      </c>
      <c r="H12" s="169"/>
      <c r="I12" s="169"/>
      <c r="J12" s="137" t="e">
        <f t="shared" si="0"/>
        <v>#DIV/0!</v>
      </c>
      <c r="K12" s="145" t="e">
        <f>J12</f>
        <v>#DIV/0!</v>
      </c>
      <c r="L12" s="708"/>
      <c r="M12" s="651"/>
      <c r="N12" s="625"/>
    </row>
    <row r="13" spans="1:14" s="302" customFormat="1" ht="63.75" hidden="1" customHeight="1" thickBot="1" x14ac:dyDescent="0.3">
      <c r="A13" s="608"/>
      <c r="B13" s="655"/>
      <c r="C13" s="618" t="s">
        <v>404</v>
      </c>
      <c r="D13" s="501" t="s">
        <v>137</v>
      </c>
      <c r="E13" s="146" t="s">
        <v>138</v>
      </c>
      <c r="F13" s="198" t="s">
        <v>385</v>
      </c>
      <c r="G13" s="148" t="s">
        <v>140</v>
      </c>
      <c r="H13" s="87"/>
      <c r="I13" s="88"/>
      <c r="J13" s="88" t="e">
        <f>IF(H13/I13*100&gt;100,100,H13/I13*100)</f>
        <v>#DIV/0!</v>
      </c>
      <c r="K13" s="627" t="e">
        <f>(J13+J14+J15)/3</f>
        <v>#DIV/0!</v>
      </c>
      <c r="L13" s="521" t="e">
        <f>(K13+K16)/2</f>
        <v>#DIV/0!</v>
      </c>
      <c r="M13" s="716"/>
      <c r="N13" s="625"/>
    </row>
    <row r="14" spans="1:14" s="302" customFormat="1" ht="63.75" hidden="1" customHeight="1" thickBot="1" x14ac:dyDescent="0.3">
      <c r="A14" s="608"/>
      <c r="B14" s="656"/>
      <c r="C14" s="619"/>
      <c r="D14" s="502"/>
      <c r="E14" s="149" t="s">
        <v>138</v>
      </c>
      <c r="F14" s="198" t="s">
        <v>386</v>
      </c>
      <c r="G14" s="150" t="s">
        <v>140</v>
      </c>
      <c r="H14" s="91"/>
      <c r="I14" s="92"/>
      <c r="J14" s="92" t="e">
        <f>IF(I14/H14*100&gt;100,100,I14/H14*100)</f>
        <v>#DIV/0!</v>
      </c>
      <c r="K14" s="658"/>
      <c r="L14" s="662"/>
      <c r="M14" s="716"/>
      <c r="N14" s="625"/>
    </row>
    <row r="15" spans="1:14" s="302" customFormat="1" ht="111" hidden="1" customHeight="1" x14ac:dyDescent="0.25">
      <c r="A15" s="608"/>
      <c r="B15" s="656"/>
      <c r="C15" s="619"/>
      <c r="D15" s="502"/>
      <c r="E15" s="149" t="s">
        <v>138</v>
      </c>
      <c r="F15" s="198" t="s">
        <v>387</v>
      </c>
      <c r="G15" s="150" t="s">
        <v>140</v>
      </c>
      <c r="H15" s="91"/>
      <c r="I15" s="91"/>
      <c r="J15" s="92" t="e">
        <f>IF(I15/H15*100&gt;100,100,I15/H15*100)</f>
        <v>#DIV/0!</v>
      </c>
      <c r="K15" s="659"/>
      <c r="L15" s="662"/>
      <c r="M15" s="716"/>
      <c r="N15" s="625"/>
    </row>
    <row r="16" spans="1:14" s="302" customFormat="1" ht="32.25" hidden="1" customHeight="1" thickBot="1" x14ac:dyDescent="0.3">
      <c r="A16" s="608"/>
      <c r="B16" s="657"/>
      <c r="C16" s="620"/>
      <c r="D16" s="586"/>
      <c r="E16" s="151" t="s">
        <v>144</v>
      </c>
      <c r="F16" s="199" t="s">
        <v>388</v>
      </c>
      <c r="G16" s="152" t="s">
        <v>266</v>
      </c>
      <c r="H16" s="372"/>
      <c r="I16" s="372"/>
      <c r="J16" s="97" t="e">
        <f>IF(I16/H16*100&gt;100,100,I16/H16*100)</f>
        <v>#DIV/0!</v>
      </c>
      <c r="K16" s="97" t="e">
        <f>J16</f>
        <v>#DIV/0!</v>
      </c>
      <c r="L16" s="663"/>
      <c r="M16" s="716"/>
      <c r="N16" s="625"/>
    </row>
    <row r="17" spans="1:15" s="300" customFormat="1" ht="63.75" customHeight="1" thickBot="1" x14ac:dyDescent="0.3">
      <c r="A17" s="608"/>
      <c r="B17" s="664" t="s">
        <v>405</v>
      </c>
      <c r="C17" s="621" t="s">
        <v>406</v>
      </c>
      <c r="D17" s="529" t="s">
        <v>137</v>
      </c>
      <c r="E17" s="155" t="s">
        <v>138</v>
      </c>
      <c r="F17" s="147" t="s">
        <v>385</v>
      </c>
      <c r="G17" s="156" t="s">
        <v>140</v>
      </c>
      <c r="H17" s="382">
        <v>100</v>
      </c>
      <c r="I17" s="158">
        <v>100</v>
      </c>
      <c r="J17" s="158">
        <f>IF(H17/I17*100&gt;100,100,H17/I17*100)</f>
        <v>100</v>
      </c>
      <c r="K17" s="612">
        <f>(J17+J18)/2</f>
        <v>100</v>
      </c>
      <c r="L17" s="644">
        <f>(K17+K20)/2</f>
        <v>100</v>
      </c>
      <c r="M17" s="716"/>
      <c r="N17" s="625"/>
      <c r="O17" s="306"/>
    </row>
    <row r="18" spans="1:15" s="300" customFormat="1" ht="63.75" customHeight="1" thickBot="1" x14ac:dyDescent="0.3">
      <c r="A18" s="608"/>
      <c r="B18" s="665"/>
      <c r="C18" s="622"/>
      <c r="D18" s="530"/>
      <c r="E18" s="411" t="s">
        <v>138</v>
      </c>
      <c r="F18" s="412" t="s">
        <v>386</v>
      </c>
      <c r="G18" s="413" t="s">
        <v>140</v>
      </c>
      <c r="H18" s="414">
        <v>94.7</v>
      </c>
      <c r="I18" s="415">
        <v>94.7</v>
      </c>
      <c r="J18" s="415">
        <f>IF(I18/H18*100&gt;100,100,I18/H18*100)</f>
        <v>100</v>
      </c>
      <c r="K18" s="722"/>
      <c r="L18" s="711"/>
      <c r="M18" s="716"/>
      <c r="N18" s="625"/>
    </row>
    <row r="19" spans="1:15" s="300" customFormat="1" ht="111" customHeight="1" x14ac:dyDescent="0.25">
      <c r="A19" s="608"/>
      <c r="B19" s="665"/>
      <c r="C19" s="622"/>
      <c r="D19" s="530"/>
      <c r="E19" s="411" t="s">
        <v>138</v>
      </c>
      <c r="F19" s="412" t="s">
        <v>387</v>
      </c>
      <c r="G19" s="413" t="s">
        <v>140</v>
      </c>
      <c r="H19" s="414">
        <v>0</v>
      </c>
      <c r="I19" s="414">
        <v>0</v>
      </c>
      <c r="J19" s="415"/>
      <c r="K19" s="723"/>
      <c r="L19" s="711"/>
      <c r="M19" s="716"/>
      <c r="N19" s="625"/>
      <c r="O19" s="317"/>
    </row>
    <row r="20" spans="1:15" s="300" customFormat="1" ht="32.25" customHeight="1" thickBot="1" x14ac:dyDescent="0.3">
      <c r="A20" s="608"/>
      <c r="B20" s="666"/>
      <c r="C20" s="623"/>
      <c r="D20" s="595"/>
      <c r="E20" s="163" t="s">
        <v>144</v>
      </c>
      <c r="F20" s="142" t="s">
        <v>388</v>
      </c>
      <c r="G20" s="164" t="s">
        <v>266</v>
      </c>
      <c r="H20" s="200">
        <v>3</v>
      </c>
      <c r="I20" s="200">
        <v>3</v>
      </c>
      <c r="J20" s="166">
        <f>IF(I20/H20*100&gt;100,100,I20/H20*100)</f>
        <v>100</v>
      </c>
      <c r="K20" s="166">
        <f>J20</f>
        <v>100</v>
      </c>
      <c r="L20" s="685"/>
      <c r="M20" s="716"/>
      <c r="N20" s="625"/>
    </row>
    <row r="21" spans="1:15" s="302" customFormat="1" ht="63.75" hidden="1" customHeight="1" thickBot="1" x14ac:dyDescent="0.3">
      <c r="A21" s="608"/>
      <c r="B21" s="664" t="s">
        <v>407</v>
      </c>
      <c r="C21" s="618" t="s">
        <v>408</v>
      </c>
      <c r="D21" s="501" t="s">
        <v>137</v>
      </c>
      <c r="E21" s="146" t="s">
        <v>138</v>
      </c>
      <c r="F21" s="198" t="s">
        <v>385</v>
      </c>
      <c r="G21" s="148" t="s">
        <v>140</v>
      </c>
      <c r="H21" s="87"/>
      <c r="I21" s="88"/>
      <c r="J21" s="88" t="e">
        <f>IF(H21/I21*100&gt;100,100,H21/I21*100)</f>
        <v>#DIV/0!</v>
      </c>
      <c r="K21" s="627" t="e">
        <f>(J21+J22+J23)/3</f>
        <v>#DIV/0!</v>
      </c>
      <c r="L21" s="521" t="e">
        <f>(K21+K24)/2</f>
        <v>#DIV/0!</v>
      </c>
      <c r="M21" s="716"/>
      <c r="N21" s="625"/>
    </row>
    <row r="22" spans="1:15" s="302" customFormat="1" ht="63.75" hidden="1" customHeight="1" thickBot="1" x14ac:dyDescent="0.3">
      <c r="A22" s="608"/>
      <c r="B22" s="665"/>
      <c r="C22" s="619"/>
      <c r="D22" s="502"/>
      <c r="E22" s="149" t="s">
        <v>138</v>
      </c>
      <c r="F22" s="198" t="s">
        <v>386</v>
      </c>
      <c r="G22" s="150" t="s">
        <v>140</v>
      </c>
      <c r="H22" s="91"/>
      <c r="I22" s="92"/>
      <c r="J22" s="92" t="e">
        <f>IF(I22/H22*100&gt;100,100,I22/H22*100)</f>
        <v>#DIV/0!</v>
      </c>
      <c r="K22" s="658"/>
      <c r="L22" s="662"/>
      <c r="M22" s="716"/>
      <c r="N22" s="625"/>
    </row>
    <row r="23" spans="1:15" s="302" customFormat="1" ht="111" hidden="1" customHeight="1" x14ac:dyDescent="0.25">
      <c r="A23" s="608"/>
      <c r="B23" s="665"/>
      <c r="C23" s="619"/>
      <c r="D23" s="502"/>
      <c r="E23" s="149" t="s">
        <v>138</v>
      </c>
      <c r="F23" s="198" t="s">
        <v>387</v>
      </c>
      <c r="G23" s="150" t="s">
        <v>140</v>
      </c>
      <c r="H23" s="91"/>
      <c r="I23" s="91"/>
      <c r="J23" s="92" t="e">
        <f>IF(I23/H23*100&gt;100,100,I23/H23*100)</f>
        <v>#DIV/0!</v>
      </c>
      <c r="K23" s="659"/>
      <c r="L23" s="662"/>
      <c r="M23" s="716"/>
      <c r="N23" s="625"/>
    </row>
    <row r="24" spans="1:15" s="302" customFormat="1" ht="32.25" hidden="1" customHeight="1" thickBot="1" x14ac:dyDescent="0.3">
      <c r="A24" s="608"/>
      <c r="B24" s="666"/>
      <c r="C24" s="620"/>
      <c r="D24" s="503"/>
      <c r="E24" s="151" t="s">
        <v>144</v>
      </c>
      <c r="F24" s="199" t="s">
        <v>388</v>
      </c>
      <c r="G24" s="152" t="s">
        <v>266</v>
      </c>
      <c r="H24" s="153"/>
      <c r="I24" s="154"/>
      <c r="J24" s="97" t="e">
        <f>IF(I24/H24*100&gt;100,100,I24/H24*100)</f>
        <v>#DIV/0!</v>
      </c>
      <c r="K24" s="97" t="e">
        <f>J24</f>
        <v>#DIV/0!</v>
      </c>
      <c r="L24" s="672"/>
      <c r="M24" s="716"/>
      <c r="N24" s="625"/>
    </row>
    <row r="25" spans="1:15" s="302" customFormat="1" ht="63.75" hidden="1" customHeight="1" thickBot="1" x14ac:dyDescent="0.3">
      <c r="A25" s="608"/>
      <c r="B25" s="655"/>
      <c r="C25" s="618" t="s">
        <v>404</v>
      </c>
      <c r="D25" s="501" t="s">
        <v>137</v>
      </c>
      <c r="E25" s="146" t="s">
        <v>138</v>
      </c>
      <c r="F25" s="198" t="s">
        <v>385</v>
      </c>
      <c r="G25" s="148" t="s">
        <v>140</v>
      </c>
      <c r="H25" s="87"/>
      <c r="I25" s="88"/>
      <c r="J25" s="88" t="e">
        <f>IF(H25/I25*100&gt;100,100,H25/I25*100)</f>
        <v>#DIV/0!</v>
      </c>
      <c r="K25" s="627" t="e">
        <f>(J25+J26+J27)/3</f>
        <v>#DIV/0!</v>
      </c>
      <c r="L25" s="521" t="e">
        <f>(K25+K28)/2</f>
        <v>#DIV/0!</v>
      </c>
      <c r="M25" s="716"/>
      <c r="N25" s="625"/>
    </row>
    <row r="26" spans="1:15" s="302" customFormat="1" ht="63.75" hidden="1" customHeight="1" thickBot="1" x14ac:dyDescent="0.3">
      <c r="A26" s="608"/>
      <c r="B26" s="656"/>
      <c r="C26" s="619"/>
      <c r="D26" s="502"/>
      <c r="E26" s="149" t="s">
        <v>138</v>
      </c>
      <c r="F26" s="198" t="s">
        <v>386</v>
      </c>
      <c r="G26" s="150" t="s">
        <v>140</v>
      </c>
      <c r="H26" s="91"/>
      <c r="I26" s="92"/>
      <c r="J26" s="92" t="e">
        <f>IF(I26/H26*100&gt;100,100,I26/H26*100)</f>
        <v>#DIV/0!</v>
      </c>
      <c r="K26" s="658"/>
      <c r="L26" s="662"/>
      <c r="M26" s="716"/>
      <c r="N26" s="625"/>
    </row>
    <row r="27" spans="1:15" s="302" customFormat="1" ht="111" hidden="1" customHeight="1" x14ac:dyDescent="0.25">
      <c r="A27" s="608"/>
      <c r="B27" s="656"/>
      <c r="C27" s="619"/>
      <c r="D27" s="502"/>
      <c r="E27" s="149" t="s">
        <v>138</v>
      </c>
      <c r="F27" s="198" t="s">
        <v>387</v>
      </c>
      <c r="G27" s="150" t="s">
        <v>140</v>
      </c>
      <c r="H27" s="91"/>
      <c r="I27" s="91"/>
      <c r="J27" s="92" t="e">
        <f>IF(I27/H27*100&gt;100,100,I27/H27*100)</f>
        <v>#DIV/0!</v>
      </c>
      <c r="K27" s="659"/>
      <c r="L27" s="662"/>
      <c r="M27" s="716"/>
      <c r="N27" s="625"/>
    </row>
    <row r="28" spans="1:15" s="302" customFormat="1" ht="32.25" hidden="1" customHeight="1" thickBot="1" x14ac:dyDescent="0.3">
      <c r="A28" s="608"/>
      <c r="B28" s="657"/>
      <c r="C28" s="620"/>
      <c r="D28" s="503"/>
      <c r="E28" s="151" t="s">
        <v>144</v>
      </c>
      <c r="F28" s="199" t="s">
        <v>388</v>
      </c>
      <c r="G28" s="152" t="s">
        <v>266</v>
      </c>
      <c r="H28" s="153"/>
      <c r="I28" s="154"/>
      <c r="J28" s="97" t="e">
        <f>IF(I28/H28*100&gt;100,100,I28/H28*100)</f>
        <v>#DIV/0!</v>
      </c>
      <c r="K28" s="97" t="e">
        <f>J28</f>
        <v>#DIV/0!</v>
      </c>
      <c r="L28" s="672"/>
      <c r="M28" s="716"/>
      <c r="N28" s="625"/>
    </row>
    <row r="29" spans="1:15" s="302" customFormat="1" ht="63.75" hidden="1" customHeight="1" thickBot="1" x14ac:dyDescent="0.3">
      <c r="A29" s="608"/>
      <c r="B29" s="655"/>
      <c r="C29" s="618" t="s">
        <v>404</v>
      </c>
      <c r="D29" s="501" t="s">
        <v>137</v>
      </c>
      <c r="E29" s="146" t="s">
        <v>138</v>
      </c>
      <c r="F29" s="198" t="s">
        <v>385</v>
      </c>
      <c r="G29" s="148" t="s">
        <v>140</v>
      </c>
      <c r="H29" s="87"/>
      <c r="I29" s="88"/>
      <c r="J29" s="88" t="e">
        <f>IF(H29/I29*100&gt;100,100,H29/I29*100)</f>
        <v>#DIV/0!</v>
      </c>
      <c r="K29" s="627" t="e">
        <f>(J29+J30+J31)/3</f>
        <v>#DIV/0!</v>
      </c>
      <c r="L29" s="521" t="e">
        <f>(K29+K32)/2</f>
        <v>#DIV/0!</v>
      </c>
      <c r="M29" s="716"/>
      <c r="N29" s="625"/>
    </row>
    <row r="30" spans="1:15" s="302" customFormat="1" ht="63.75" hidden="1" customHeight="1" thickBot="1" x14ac:dyDescent="0.3">
      <c r="A30" s="608"/>
      <c r="B30" s="656"/>
      <c r="C30" s="619"/>
      <c r="D30" s="502"/>
      <c r="E30" s="149" t="s">
        <v>138</v>
      </c>
      <c r="F30" s="198" t="s">
        <v>386</v>
      </c>
      <c r="G30" s="150" t="s">
        <v>140</v>
      </c>
      <c r="H30" s="91"/>
      <c r="I30" s="92"/>
      <c r="J30" s="92" t="e">
        <f>IF(I30/H30*100&gt;100,100,I30/H30*100)</f>
        <v>#DIV/0!</v>
      </c>
      <c r="K30" s="658"/>
      <c r="L30" s="662"/>
      <c r="M30" s="716"/>
      <c r="N30" s="625"/>
    </row>
    <row r="31" spans="1:15" s="302" customFormat="1" ht="111" hidden="1" customHeight="1" x14ac:dyDescent="0.25">
      <c r="A31" s="608"/>
      <c r="B31" s="656"/>
      <c r="C31" s="619"/>
      <c r="D31" s="502"/>
      <c r="E31" s="149" t="s">
        <v>138</v>
      </c>
      <c r="F31" s="198" t="s">
        <v>387</v>
      </c>
      <c r="G31" s="150" t="s">
        <v>140</v>
      </c>
      <c r="H31" s="91"/>
      <c r="I31" s="91"/>
      <c r="J31" s="92" t="e">
        <f>IF(I31/H31*100&gt;100,100,I31/H31*100)</f>
        <v>#DIV/0!</v>
      </c>
      <c r="K31" s="659"/>
      <c r="L31" s="662"/>
      <c r="M31" s="716"/>
      <c r="N31" s="625"/>
    </row>
    <row r="32" spans="1:15" s="302" customFormat="1" ht="32.25" hidden="1" customHeight="1" thickBot="1" x14ac:dyDescent="0.3">
      <c r="A32" s="608"/>
      <c r="B32" s="657"/>
      <c r="C32" s="620"/>
      <c r="D32" s="503"/>
      <c r="E32" s="151" t="s">
        <v>144</v>
      </c>
      <c r="F32" s="199" t="s">
        <v>388</v>
      </c>
      <c r="G32" s="152" t="s">
        <v>266</v>
      </c>
      <c r="H32" s="153"/>
      <c r="I32" s="154"/>
      <c r="J32" s="97" t="e">
        <f>IF(I32/H32*100&gt;100,100,I32/H32*100)</f>
        <v>#DIV/0!</v>
      </c>
      <c r="K32" s="97" t="e">
        <f>J32</f>
        <v>#DIV/0!</v>
      </c>
      <c r="L32" s="672"/>
      <c r="M32" s="716"/>
      <c r="N32" s="625"/>
    </row>
    <row r="33" spans="1:15" s="302" customFormat="1" ht="63.75" hidden="1" customHeight="1" thickBot="1" x14ac:dyDescent="0.3">
      <c r="A33" s="608"/>
      <c r="B33" s="664" t="s">
        <v>409</v>
      </c>
      <c r="C33" s="618" t="s">
        <v>410</v>
      </c>
      <c r="D33" s="501" t="s">
        <v>137</v>
      </c>
      <c r="E33" s="146" t="s">
        <v>138</v>
      </c>
      <c r="F33" s="198" t="s">
        <v>385</v>
      </c>
      <c r="G33" s="148" t="s">
        <v>140</v>
      </c>
      <c r="H33" s="87"/>
      <c r="I33" s="88"/>
      <c r="J33" s="88" t="e">
        <f>IF(H33/I33*100&gt;100,100,H33/I33*100)</f>
        <v>#DIV/0!</v>
      </c>
      <c r="K33" s="627" t="e">
        <f>(J33+J34+J35)/3</f>
        <v>#DIV/0!</v>
      </c>
      <c r="L33" s="521" t="e">
        <f>(K33+K36)/2</f>
        <v>#DIV/0!</v>
      </c>
      <c r="M33" s="716"/>
      <c r="N33" s="625"/>
    </row>
    <row r="34" spans="1:15" s="302" customFormat="1" ht="63.75" hidden="1" customHeight="1" thickBot="1" x14ac:dyDescent="0.3">
      <c r="A34" s="608"/>
      <c r="B34" s="665"/>
      <c r="C34" s="619"/>
      <c r="D34" s="502"/>
      <c r="E34" s="149" t="s">
        <v>138</v>
      </c>
      <c r="F34" s="198" t="s">
        <v>386</v>
      </c>
      <c r="G34" s="150" t="s">
        <v>140</v>
      </c>
      <c r="H34" s="91"/>
      <c r="I34" s="92"/>
      <c r="J34" s="92" t="e">
        <f>IF(I34/H34*100&gt;100,100,I34/H34*100)</f>
        <v>#DIV/0!</v>
      </c>
      <c r="K34" s="658"/>
      <c r="L34" s="662"/>
      <c r="M34" s="716"/>
      <c r="N34" s="625"/>
    </row>
    <row r="35" spans="1:15" s="302" customFormat="1" ht="111" hidden="1" customHeight="1" x14ac:dyDescent="0.25">
      <c r="A35" s="608"/>
      <c r="B35" s="665"/>
      <c r="C35" s="619"/>
      <c r="D35" s="502"/>
      <c r="E35" s="149" t="s">
        <v>138</v>
      </c>
      <c r="F35" s="198" t="s">
        <v>387</v>
      </c>
      <c r="G35" s="150" t="s">
        <v>140</v>
      </c>
      <c r="H35" s="91"/>
      <c r="I35" s="91"/>
      <c r="J35" s="92" t="e">
        <f>IF(I35/H35*100&gt;100,100,I35/H35*100)</f>
        <v>#DIV/0!</v>
      </c>
      <c r="K35" s="659"/>
      <c r="L35" s="662"/>
      <c r="M35" s="716"/>
      <c r="N35" s="625"/>
    </row>
    <row r="36" spans="1:15" s="302" customFormat="1" ht="32.25" hidden="1" customHeight="1" thickBot="1" x14ac:dyDescent="0.3">
      <c r="A36" s="608"/>
      <c r="B36" s="666"/>
      <c r="C36" s="620"/>
      <c r="D36" s="503"/>
      <c r="E36" s="151" t="s">
        <v>144</v>
      </c>
      <c r="F36" s="199" t="s">
        <v>388</v>
      </c>
      <c r="G36" s="152" t="s">
        <v>266</v>
      </c>
      <c r="H36" s="153"/>
      <c r="I36" s="154"/>
      <c r="J36" s="97" t="e">
        <f>IF(I36/H36*100&gt;100,100,I36/H36*100)</f>
        <v>#DIV/0!</v>
      </c>
      <c r="K36" s="97" t="e">
        <f>J36</f>
        <v>#DIV/0!</v>
      </c>
      <c r="L36" s="672"/>
      <c r="M36" s="716"/>
      <c r="N36" s="625"/>
    </row>
    <row r="37" spans="1:15" s="302" customFormat="1" ht="63.75" hidden="1" customHeight="1" thickBot="1" x14ac:dyDescent="0.3">
      <c r="A37" s="608"/>
      <c r="B37" s="664" t="s">
        <v>147</v>
      </c>
      <c r="C37" s="618" t="s">
        <v>411</v>
      </c>
      <c r="D37" s="501" t="s">
        <v>137</v>
      </c>
      <c r="E37" s="146" t="s">
        <v>138</v>
      </c>
      <c r="F37" s="198" t="s">
        <v>385</v>
      </c>
      <c r="G37" s="148" t="s">
        <v>140</v>
      </c>
      <c r="H37" s="87"/>
      <c r="I37" s="88"/>
      <c r="J37" s="88" t="e">
        <f>IF(H37/I37*100&gt;100,100,H37/I37*100)</f>
        <v>#DIV/0!</v>
      </c>
      <c r="K37" s="627" t="e">
        <f>(J37+J38+J39)/3</f>
        <v>#DIV/0!</v>
      </c>
      <c r="L37" s="521" t="e">
        <f>(K37+K40)/2</f>
        <v>#DIV/0!</v>
      </c>
      <c r="M37" s="716"/>
      <c r="N37" s="625"/>
    </row>
    <row r="38" spans="1:15" s="302" customFormat="1" ht="63.75" hidden="1" customHeight="1" thickBot="1" x14ac:dyDescent="0.3">
      <c r="A38" s="608"/>
      <c r="B38" s="665"/>
      <c r="C38" s="619"/>
      <c r="D38" s="502"/>
      <c r="E38" s="149" t="s">
        <v>138</v>
      </c>
      <c r="F38" s="198" t="s">
        <v>386</v>
      </c>
      <c r="G38" s="150" t="s">
        <v>140</v>
      </c>
      <c r="H38" s="91"/>
      <c r="I38" s="92"/>
      <c r="J38" s="92" t="e">
        <f>IF(I38/H38*100&gt;100,100,I38/H38*100)</f>
        <v>#DIV/0!</v>
      </c>
      <c r="K38" s="658"/>
      <c r="L38" s="662"/>
      <c r="M38" s="716"/>
      <c r="N38" s="625"/>
    </row>
    <row r="39" spans="1:15" s="302" customFormat="1" ht="111" hidden="1" customHeight="1" x14ac:dyDescent="0.25">
      <c r="A39" s="608"/>
      <c r="B39" s="665"/>
      <c r="C39" s="619"/>
      <c r="D39" s="502"/>
      <c r="E39" s="149" t="s">
        <v>138</v>
      </c>
      <c r="F39" s="198" t="s">
        <v>387</v>
      </c>
      <c r="G39" s="150" t="s">
        <v>140</v>
      </c>
      <c r="H39" s="91"/>
      <c r="I39" s="91"/>
      <c r="J39" s="92" t="e">
        <f>IF(I39/H39*100&gt;100,100,I39/H39*100)</f>
        <v>#DIV/0!</v>
      </c>
      <c r="K39" s="659"/>
      <c r="L39" s="662"/>
      <c r="M39" s="716"/>
      <c r="N39" s="625"/>
    </row>
    <row r="40" spans="1:15" s="302" customFormat="1" ht="32.25" hidden="1" customHeight="1" thickBot="1" x14ac:dyDescent="0.3">
      <c r="A40" s="608"/>
      <c r="B40" s="666"/>
      <c r="C40" s="620"/>
      <c r="D40" s="586"/>
      <c r="E40" s="151" t="s">
        <v>144</v>
      </c>
      <c r="F40" s="199" t="s">
        <v>388</v>
      </c>
      <c r="G40" s="152" t="s">
        <v>266</v>
      </c>
      <c r="H40" s="372"/>
      <c r="I40" s="372"/>
      <c r="J40" s="97" t="e">
        <f>IF(I40/H40*100&gt;100,100,I40/H40*100)</f>
        <v>#DIV/0!</v>
      </c>
      <c r="K40" s="97" t="e">
        <f>J40</f>
        <v>#DIV/0!</v>
      </c>
      <c r="L40" s="663"/>
      <c r="M40" s="716"/>
      <c r="N40" s="625"/>
    </row>
    <row r="41" spans="1:15" s="300" customFormat="1" ht="63.75" hidden="1" customHeight="1" thickBot="1" x14ac:dyDescent="0.3">
      <c r="A41" s="608"/>
      <c r="B41" s="664" t="s">
        <v>151</v>
      </c>
      <c r="C41" s="618" t="s">
        <v>152</v>
      </c>
      <c r="D41" s="507" t="s">
        <v>137</v>
      </c>
      <c r="E41" s="155" t="s">
        <v>138</v>
      </c>
      <c r="F41" s="147" t="s">
        <v>385</v>
      </c>
      <c r="G41" s="156" t="s">
        <v>140</v>
      </c>
      <c r="H41" s="382"/>
      <c r="I41" s="158"/>
      <c r="J41" s="158" t="e">
        <f>IF(H41/I41*100&gt;100,100,H41/I41*100)</f>
        <v>#DIV/0!</v>
      </c>
      <c r="K41" s="612" t="e">
        <f>(J41+J42+J43)/3</f>
        <v>#DIV/0!</v>
      </c>
      <c r="L41" s="644" t="e">
        <f>(K41+K44)/2</f>
        <v>#DIV/0!</v>
      </c>
      <c r="M41" s="716"/>
      <c r="N41" s="625"/>
    </row>
    <row r="42" spans="1:15" s="300" customFormat="1" ht="63.75" hidden="1" customHeight="1" thickBot="1" x14ac:dyDescent="0.3">
      <c r="A42" s="608"/>
      <c r="B42" s="665"/>
      <c r="C42" s="619"/>
      <c r="D42" s="585"/>
      <c r="E42" s="159" t="s">
        <v>138</v>
      </c>
      <c r="F42" s="147" t="s">
        <v>386</v>
      </c>
      <c r="G42" s="160" t="s">
        <v>140</v>
      </c>
      <c r="H42" s="400"/>
      <c r="I42" s="162"/>
      <c r="J42" s="162" t="e">
        <f>IF(I42/H42*100&gt;100,100,I42/H42*100)</f>
        <v>#DIV/0!</v>
      </c>
      <c r="K42" s="682"/>
      <c r="L42" s="711"/>
      <c r="M42" s="716"/>
      <c r="N42" s="625"/>
    </row>
    <row r="43" spans="1:15" s="300" customFormat="1" ht="111" hidden="1" customHeight="1" x14ac:dyDescent="0.25">
      <c r="A43" s="608"/>
      <c r="B43" s="665"/>
      <c r="C43" s="619"/>
      <c r="D43" s="585"/>
      <c r="E43" s="159" t="s">
        <v>138</v>
      </c>
      <c r="F43" s="147" t="s">
        <v>387</v>
      </c>
      <c r="G43" s="160" t="s">
        <v>140</v>
      </c>
      <c r="H43" s="400"/>
      <c r="I43" s="400"/>
      <c r="J43" s="162" t="e">
        <f>IF(I43/H43*100&gt;100,100,I43/H43*100)</f>
        <v>#DIV/0!</v>
      </c>
      <c r="K43" s="683"/>
      <c r="L43" s="711"/>
      <c r="M43" s="716"/>
      <c r="N43" s="625"/>
    </row>
    <row r="44" spans="1:15" s="300" customFormat="1" ht="32.25" hidden="1" customHeight="1" thickBot="1" x14ac:dyDescent="0.3">
      <c r="A44" s="608"/>
      <c r="B44" s="666"/>
      <c r="C44" s="620"/>
      <c r="D44" s="586"/>
      <c r="E44" s="163" t="s">
        <v>144</v>
      </c>
      <c r="F44" s="142" t="s">
        <v>388</v>
      </c>
      <c r="G44" s="164" t="s">
        <v>266</v>
      </c>
      <c r="H44" s="377"/>
      <c r="I44" s="377"/>
      <c r="J44" s="166" t="e">
        <f>IF(I44/H44*100&gt;100,100,I44/H44*100)</f>
        <v>#DIV/0!</v>
      </c>
      <c r="K44" s="166" t="e">
        <f>J44</f>
        <v>#DIV/0!</v>
      </c>
      <c r="L44" s="681"/>
      <c r="M44" s="716"/>
      <c r="N44" s="625"/>
    </row>
    <row r="45" spans="1:15" s="297" customFormat="1" ht="63.75" customHeight="1" thickBot="1" x14ac:dyDescent="0.3">
      <c r="A45" s="608"/>
      <c r="B45" s="664" t="s">
        <v>135</v>
      </c>
      <c r="C45" s="621" t="s">
        <v>136</v>
      </c>
      <c r="D45" s="529" t="s">
        <v>137</v>
      </c>
      <c r="E45" s="133" t="s">
        <v>138</v>
      </c>
      <c r="F45" s="133" t="s">
        <v>385</v>
      </c>
      <c r="G45" s="134" t="s">
        <v>140</v>
      </c>
      <c r="H45" s="369">
        <v>100</v>
      </c>
      <c r="I45" s="287">
        <v>100</v>
      </c>
      <c r="J45" s="289">
        <f>IF(I45/H45*100&gt;100,100,I45/H45*100)</f>
        <v>100</v>
      </c>
      <c r="K45" s="612">
        <f>(J45+J46)/2</f>
        <v>100</v>
      </c>
      <c r="L45" s="615">
        <f>(K45+K48)/2</f>
        <v>100</v>
      </c>
      <c r="M45" s="651"/>
      <c r="N45" s="625"/>
      <c r="O45" s="306"/>
    </row>
    <row r="46" spans="1:15" s="297" customFormat="1" ht="63.75" thickBot="1" x14ac:dyDescent="0.3">
      <c r="A46" s="608"/>
      <c r="B46" s="665"/>
      <c r="C46" s="622"/>
      <c r="D46" s="530"/>
      <c r="E46" s="138" t="s">
        <v>138</v>
      </c>
      <c r="F46" s="133" t="s">
        <v>386</v>
      </c>
      <c r="G46" s="139" t="s">
        <v>140</v>
      </c>
      <c r="H46" s="371">
        <v>66.7</v>
      </c>
      <c r="I46" s="289">
        <v>100</v>
      </c>
      <c r="J46" s="289">
        <f>IF(I46/H46*100&gt;100,100,I46/H46*100)</f>
        <v>100</v>
      </c>
      <c r="K46" s="682"/>
      <c r="L46" s="660"/>
      <c r="M46" s="651"/>
      <c r="N46" s="625"/>
    </row>
    <row r="47" spans="1:15" s="297" customFormat="1" ht="94.5" customHeight="1" x14ac:dyDescent="0.25">
      <c r="A47" s="608"/>
      <c r="B47" s="665"/>
      <c r="C47" s="622"/>
      <c r="D47" s="530"/>
      <c r="E47" s="138" t="s">
        <v>138</v>
      </c>
      <c r="F47" s="133" t="s">
        <v>387</v>
      </c>
      <c r="G47" s="139" t="s">
        <v>140</v>
      </c>
      <c r="H47" s="371">
        <v>0</v>
      </c>
      <c r="I47" s="371">
        <v>0</v>
      </c>
      <c r="J47" s="289"/>
      <c r="K47" s="683"/>
      <c r="L47" s="660"/>
      <c r="M47" s="651"/>
      <c r="N47" s="625"/>
      <c r="O47" s="317"/>
    </row>
    <row r="48" spans="1:15" s="297" customFormat="1" ht="32.25" thickBot="1" x14ac:dyDescent="0.3">
      <c r="A48" s="608"/>
      <c r="B48" s="666"/>
      <c r="C48" s="623"/>
      <c r="D48" s="595"/>
      <c r="E48" s="141" t="s">
        <v>144</v>
      </c>
      <c r="F48" s="142" t="s">
        <v>388</v>
      </c>
      <c r="G48" s="143" t="s">
        <v>266</v>
      </c>
      <c r="H48" s="200">
        <v>2</v>
      </c>
      <c r="I48" s="200">
        <v>3</v>
      </c>
      <c r="J48" s="289">
        <f>IF(I48/H48*100&gt;100,100,I48/H48*100)</f>
        <v>100</v>
      </c>
      <c r="K48" s="290">
        <f>J48</f>
        <v>100</v>
      </c>
      <c r="L48" s="661"/>
      <c r="M48" s="651"/>
      <c r="N48" s="625"/>
    </row>
    <row r="49" spans="1:14" s="302" customFormat="1" ht="63.75" hidden="1" customHeight="1" thickBot="1" x14ac:dyDescent="0.3">
      <c r="A49" s="608"/>
      <c r="B49" s="664" t="s">
        <v>412</v>
      </c>
      <c r="C49" s="618" t="s">
        <v>413</v>
      </c>
      <c r="D49" s="501" t="s">
        <v>137</v>
      </c>
      <c r="E49" s="146" t="s">
        <v>138</v>
      </c>
      <c r="F49" s="198" t="s">
        <v>385</v>
      </c>
      <c r="G49" s="148" t="s">
        <v>140</v>
      </c>
      <c r="H49" s="87"/>
      <c r="I49" s="88"/>
      <c r="J49" s="88" t="e">
        <f>IF(H49/I49*100&gt;100,100,H49/I49*100)</f>
        <v>#DIV/0!</v>
      </c>
      <c r="K49" s="627" t="e">
        <f>(J49+J50+J51)/3</f>
        <v>#DIV/0!</v>
      </c>
      <c r="L49" s="521" t="e">
        <f>(K49+K52)/2</f>
        <v>#DIV/0!</v>
      </c>
      <c r="M49" s="716"/>
      <c r="N49" s="625"/>
    </row>
    <row r="50" spans="1:14" s="302" customFormat="1" ht="63.75" hidden="1" customHeight="1" thickBot="1" x14ac:dyDescent="0.3">
      <c r="A50" s="608"/>
      <c r="B50" s="665"/>
      <c r="C50" s="619"/>
      <c r="D50" s="502"/>
      <c r="E50" s="149" t="s">
        <v>138</v>
      </c>
      <c r="F50" s="198" t="s">
        <v>386</v>
      </c>
      <c r="G50" s="150" t="s">
        <v>140</v>
      </c>
      <c r="H50" s="91"/>
      <c r="I50" s="92"/>
      <c r="J50" s="92" t="e">
        <f t="shared" ref="J50:J56" si="1">IF(I50/H50*100&gt;100,100,I50/H50*100)</f>
        <v>#DIV/0!</v>
      </c>
      <c r="K50" s="658"/>
      <c r="L50" s="662"/>
      <c r="M50" s="716"/>
      <c r="N50" s="625"/>
    </row>
    <row r="51" spans="1:14" s="302" customFormat="1" ht="111" hidden="1" customHeight="1" x14ac:dyDescent="0.25">
      <c r="A51" s="608"/>
      <c r="B51" s="665"/>
      <c r="C51" s="619"/>
      <c r="D51" s="502"/>
      <c r="E51" s="149" t="s">
        <v>138</v>
      </c>
      <c r="F51" s="198" t="s">
        <v>387</v>
      </c>
      <c r="G51" s="150" t="s">
        <v>140</v>
      </c>
      <c r="H51" s="91"/>
      <c r="I51" s="91"/>
      <c r="J51" s="92" t="e">
        <f t="shared" si="1"/>
        <v>#DIV/0!</v>
      </c>
      <c r="K51" s="659"/>
      <c r="L51" s="662"/>
      <c r="M51" s="716"/>
      <c r="N51" s="625"/>
    </row>
    <row r="52" spans="1:14" s="302" customFormat="1" ht="32.25" hidden="1" customHeight="1" thickBot="1" x14ac:dyDescent="0.3">
      <c r="A52" s="608"/>
      <c r="B52" s="666"/>
      <c r="C52" s="620"/>
      <c r="D52" s="586"/>
      <c r="E52" s="151" t="s">
        <v>144</v>
      </c>
      <c r="F52" s="199" t="s">
        <v>388</v>
      </c>
      <c r="G52" s="152" t="s">
        <v>266</v>
      </c>
      <c r="H52" s="372"/>
      <c r="I52" s="372"/>
      <c r="J52" s="97" t="e">
        <f t="shared" si="1"/>
        <v>#DIV/0!</v>
      </c>
      <c r="K52" s="97" t="e">
        <f>J52</f>
        <v>#DIV/0!</v>
      </c>
      <c r="L52" s="663"/>
      <c r="M52" s="716"/>
      <c r="N52" s="625"/>
    </row>
    <row r="53" spans="1:14" s="297" customFormat="1" ht="63.75" customHeight="1" thickBot="1" x14ac:dyDescent="0.3">
      <c r="A53" s="608"/>
      <c r="B53" s="664" t="s">
        <v>149</v>
      </c>
      <c r="C53" s="621" t="s">
        <v>150</v>
      </c>
      <c r="D53" s="529" t="s">
        <v>137</v>
      </c>
      <c r="E53" s="133" t="s">
        <v>138</v>
      </c>
      <c r="F53" s="133" t="s">
        <v>385</v>
      </c>
      <c r="G53" s="134" t="s">
        <v>140</v>
      </c>
      <c r="H53" s="369">
        <v>100</v>
      </c>
      <c r="I53" s="287">
        <v>100</v>
      </c>
      <c r="J53" s="289">
        <f t="shared" si="1"/>
        <v>100</v>
      </c>
      <c r="K53" s="612">
        <f>(J53+J54+J55)/3</f>
        <v>100</v>
      </c>
      <c r="L53" s="615">
        <f>(K53+K56)/2</f>
        <v>100</v>
      </c>
      <c r="M53" s="651"/>
      <c r="N53" s="625"/>
    </row>
    <row r="54" spans="1:14" s="297" customFormat="1" ht="63.75" thickBot="1" x14ac:dyDescent="0.3">
      <c r="A54" s="608"/>
      <c r="B54" s="665"/>
      <c r="C54" s="622"/>
      <c r="D54" s="530"/>
      <c r="E54" s="138" t="s">
        <v>138</v>
      </c>
      <c r="F54" s="133" t="s">
        <v>386</v>
      </c>
      <c r="G54" s="139" t="s">
        <v>140</v>
      </c>
      <c r="H54" s="371">
        <v>85</v>
      </c>
      <c r="I54" s="289">
        <v>95</v>
      </c>
      <c r="J54" s="289">
        <f t="shared" si="1"/>
        <v>100</v>
      </c>
      <c r="K54" s="670"/>
      <c r="L54" s="660"/>
      <c r="M54" s="651"/>
      <c r="N54" s="625"/>
    </row>
    <row r="55" spans="1:14" s="297" customFormat="1" ht="94.5" x14ac:dyDescent="0.25">
      <c r="A55" s="608"/>
      <c r="B55" s="665"/>
      <c r="C55" s="622"/>
      <c r="D55" s="530"/>
      <c r="E55" s="138" t="s">
        <v>138</v>
      </c>
      <c r="F55" s="133" t="s">
        <v>387</v>
      </c>
      <c r="G55" s="139" t="s">
        <v>140</v>
      </c>
      <c r="H55" s="371">
        <v>95.2</v>
      </c>
      <c r="I55" s="371">
        <v>97.6</v>
      </c>
      <c r="J55" s="289">
        <f t="shared" si="1"/>
        <v>100</v>
      </c>
      <c r="K55" s="671"/>
      <c r="L55" s="660"/>
      <c r="M55" s="651"/>
      <c r="N55" s="625"/>
    </row>
    <row r="56" spans="1:14" s="297" customFormat="1" ht="32.25" customHeight="1" thickBot="1" x14ac:dyDescent="0.3">
      <c r="A56" s="608"/>
      <c r="B56" s="666"/>
      <c r="C56" s="623"/>
      <c r="D56" s="531"/>
      <c r="E56" s="141" t="s">
        <v>144</v>
      </c>
      <c r="F56" s="142" t="s">
        <v>388</v>
      </c>
      <c r="G56" s="143" t="s">
        <v>266</v>
      </c>
      <c r="H56" s="377">
        <v>197</v>
      </c>
      <c r="I56" s="377">
        <v>197</v>
      </c>
      <c r="J56" s="289">
        <f t="shared" si="1"/>
        <v>100</v>
      </c>
      <c r="K56" s="290">
        <f>J56</f>
        <v>100</v>
      </c>
      <c r="L56" s="673"/>
      <c r="M56" s="651"/>
      <c r="N56" s="625"/>
    </row>
    <row r="57" spans="1:14" s="302" customFormat="1" ht="63.75" hidden="1" customHeight="1" thickBot="1" x14ac:dyDescent="0.3">
      <c r="A57" s="608"/>
      <c r="B57" s="664" t="s">
        <v>157</v>
      </c>
      <c r="C57" s="618" t="s">
        <v>158</v>
      </c>
      <c r="D57" s="507" t="s">
        <v>137</v>
      </c>
      <c r="E57" s="146" t="s">
        <v>138</v>
      </c>
      <c r="F57" s="198" t="s">
        <v>385</v>
      </c>
      <c r="G57" s="148" t="s">
        <v>140</v>
      </c>
      <c r="H57" s="356"/>
      <c r="I57" s="88"/>
      <c r="J57" s="88" t="e">
        <f>IF(H57/I57*100&gt;100,100,H57/I57*100)</f>
        <v>#DIV/0!</v>
      </c>
      <c r="K57" s="612" t="e">
        <f>(J57+J58+J59)/3</f>
        <v>#DIV/0!</v>
      </c>
      <c r="L57" s="521" t="e">
        <f>(K57+K60)/2</f>
        <v>#DIV/0!</v>
      </c>
      <c r="M57" s="716"/>
      <c r="N57" s="625"/>
    </row>
    <row r="58" spans="1:14" s="302" customFormat="1" ht="63.75" hidden="1" customHeight="1" thickBot="1" x14ac:dyDescent="0.3">
      <c r="A58" s="608"/>
      <c r="B58" s="665"/>
      <c r="C58" s="619"/>
      <c r="D58" s="585"/>
      <c r="E58" s="149" t="s">
        <v>138</v>
      </c>
      <c r="F58" s="198" t="s">
        <v>386</v>
      </c>
      <c r="G58" s="150" t="s">
        <v>140</v>
      </c>
      <c r="H58" s="357"/>
      <c r="I58" s="92"/>
      <c r="J58" s="92" t="e">
        <f>IF(I58/H58*100&gt;100,100,I58/H58*100)</f>
        <v>#DIV/0!</v>
      </c>
      <c r="K58" s="674"/>
      <c r="L58" s="721"/>
      <c r="M58" s="716"/>
      <c r="N58" s="625"/>
    </row>
    <row r="59" spans="1:14" s="302" customFormat="1" ht="111" hidden="1" customHeight="1" x14ac:dyDescent="0.25">
      <c r="A59" s="608"/>
      <c r="B59" s="665"/>
      <c r="C59" s="619"/>
      <c r="D59" s="585"/>
      <c r="E59" s="149" t="s">
        <v>138</v>
      </c>
      <c r="F59" s="198" t="s">
        <v>387</v>
      </c>
      <c r="G59" s="150" t="s">
        <v>140</v>
      </c>
      <c r="H59" s="357"/>
      <c r="I59" s="357"/>
      <c r="J59" s="92" t="e">
        <f>IF(I59/H59*100&gt;100,100,I59/H59*100)</f>
        <v>#DIV/0!</v>
      </c>
      <c r="K59" s="675"/>
      <c r="L59" s="721"/>
      <c r="M59" s="716"/>
      <c r="N59" s="625"/>
    </row>
    <row r="60" spans="1:14" s="302" customFormat="1" ht="32.25" hidden="1" customHeight="1" thickBot="1" x14ac:dyDescent="0.3">
      <c r="A60" s="608"/>
      <c r="B60" s="666"/>
      <c r="C60" s="620"/>
      <c r="D60" s="503"/>
      <c r="E60" s="151" t="s">
        <v>144</v>
      </c>
      <c r="F60" s="199" t="s">
        <v>388</v>
      </c>
      <c r="G60" s="152" t="s">
        <v>266</v>
      </c>
      <c r="H60" s="153"/>
      <c r="I60" s="154"/>
      <c r="J60" s="97" t="e">
        <f>IF(I60/H60*100&gt;100,100,I60/H60*100)</f>
        <v>#DIV/0!</v>
      </c>
      <c r="K60" s="97" t="e">
        <f>J60</f>
        <v>#DIV/0!</v>
      </c>
      <c r="L60" s="672"/>
      <c r="M60" s="716"/>
      <c r="N60" s="625"/>
    </row>
    <row r="61" spans="1:14" s="302" customFormat="1" ht="63.75" hidden="1" customHeight="1" thickBot="1" x14ac:dyDescent="0.3">
      <c r="A61" s="608"/>
      <c r="B61" s="664" t="s">
        <v>154</v>
      </c>
      <c r="C61" s="618" t="s">
        <v>414</v>
      </c>
      <c r="D61" s="501" t="s">
        <v>137</v>
      </c>
      <c r="E61" s="146" t="s">
        <v>138</v>
      </c>
      <c r="F61" s="198" t="s">
        <v>385</v>
      </c>
      <c r="G61" s="148" t="s">
        <v>140</v>
      </c>
      <c r="H61" s="87"/>
      <c r="I61" s="88"/>
      <c r="J61" s="88" t="e">
        <f>IF(H61/I61*100&gt;100,100,H61/I61*100)</f>
        <v>#DIV/0!</v>
      </c>
      <c r="K61" s="627" t="e">
        <f>(J61+J62+J63)/3</f>
        <v>#DIV/0!</v>
      </c>
      <c r="L61" s="521" t="e">
        <f>(K61+K64)/2</f>
        <v>#DIV/0!</v>
      </c>
      <c r="M61" s="716"/>
      <c r="N61" s="625"/>
    </row>
    <row r="62" spans="1:14" s="302" customFormat="1" ht="63.75" hidden="1" customHeight="1" thickBot="1" x14ac:dyDescent="0.3">
      <c r="A62" s="608"/>
      <c r="B62" s="665"/>
      <c r="C62" s="619"/>
      <c r="D62" s="502"/>
      <c r="E62" s="149" t="s">
        <v>138</v>
      </c>
      <c r="F62" s="198" t="s">
        <v>386</v>
      </c>
      <c r="G62" s="150" t="s">
        <v>140</v>
      </c>
      <c r="H62" s="91"/>
      <c r="I62" s="92"/>
      <c r="J62" s="92" t="e">
        <f>IF(I62/H62*100&gt;100,100,I62/H62*100)</f>
        <v>#DIV/0!</v>
      </c>
      <c r="K62" s="658"/>
      <c r="L62" s="662"/>
      <c r="M62" s="716"/>
      <c r="N62" s="625"/>
    </row>
    <row r="63" spans="1:14" s="302" customFormat="1" ht="111" hidden="1" customHeight="1" x14ac:dyDescent="0.25">
      <c r="A63" s="608"/>
      <c r="B63" s="665"/>
      <c r="C63" s="619"/>
      <c r="D63" s="502"/>
      <c r="E63" s="149" t="s">
        <v>138</v>
      </c>
      <c r="F63" s="198" t="s">
        <v>387</v>
      </c>
      <c r="G63" s="150" t="s">
        <v>140</v>
      </c>
      <c r="H63" s="91"/>
      <c r="I63" s="91"/>
      <c r="J63" s="92" t="e">
        <f>IF(I63/H63*100&gt;100,100,I63/H63*100)</f>
        <v>#DIV/0!</v>
      </c>
      <c r="K63" s="659"/>
      <c r="L63" s="662"/>
      <c r="M63" s="716"/>
      <c r="N63" s="625"/>
    </row>
    <row r="64" spans="1:14" s="302" customFormat="1" ht="32.25" hidden="1" customHeight="1" thickBot="1" x14ac:dyDescent="0.3">
      <c r="A64" s="608"/>
      <c r="B64" s="666"/>
      <c r="C64" s="620"/>
      <c r="D64" s="503"/>
      <c r="E64" s="151" t="s">
        <v>144</v>
      </c>
      <c r="F64" s="199" t="s">
        <v>388</v>
      </c>
      <c r="G64" s="152" t="s">
        <v>266</v>
      </c>
      <c r="H64" s="153"/>
      <c r="I64" s="154"/>
      <c r="J64" s="97" t="e">
        <f>IF(I64/H64*100&gt;100,100,I64/H64*100)</f>
        <v>#DIV/0!</v>
      </c>
      <c r="K64" s="97" t="e">
        <f>J64</f>
        <v>#DIV/0!</v>
      </c>
      <c r="L64" s="672"/>
      <c r="M64" s="716"/>
      <c r="N64" s="625"/>
    </row>
    <row r="65" spans="1:15" s="297" customFormat="1" ht="63.75" customHeight="1" thickBot="1" x14ac:dyDescent="0.3">
      <c r="A65" s="608"/>
      <c r="B65" s="664" t="s">
        <v>183</v>
      </c>
      <c r="C65" s="621" t="s">
        <v>303</v>
      </c>
      <c r="D65" s="593" t="s">
        <v>137</v>
      </c>
      <c r="E65" s="133" t="s">
        <v>138</v>
      </c>
      <c r="F65" s="133" t="s">
        <v>385</v>
      </c>
      <c r="G65" s="134" t="s">
        <v>140</v>
      </c>
      <c r="H65" s="286">
        <v>100</v>
      </c>
      <c r="I65" s="287">
        <v>100</v>
      </c>
      <c r="J65" s="289">
        <f>IF(I65/H65*100&gt;100,100,I65/H65*100)</f>
        <v>100</v>
      </c>
      <c r="K65" s="627">
        <f>(J65+J66)/2</f>
        <v>100</v>
      </c>
      <c r="L65" s="615">
        <f>(K65+K68)/2</f>
        <v>92.857142857142861</v>
      </c>
      <c r="M65" s="651"/>
      <c r="N65" s="625"/>
      <c r="O65" s="306"/>
    </row>
    <row r="66" spans="1:15" s="297" customFormat="1" ht="63.75" thickBot="1" x14ac:dyDescent="0.3">
      <c r="A66" s="608"/>
      <c r="B66" s="665"/>
      <c r="C66" s="622"/>
      <c r="D66" s="594"/>
      <c r="E66" s="138" t="s">
        <v>138</v>
      </c>
      <c r="F66" s="133" t="s">
        <v>386</v>
      </c>
      <c r="G66" s="139" t="s">
        <v>140</v>
      </c>
      <c r="H66" s="288">
        <v>91.3</v>
      </c>
      <c r="I66" s="289">
        <v>100</v>
      </c>
      <c r="J66" s="289">
        <f>IF(I66/H66*100&gt;100,100,I66/H66*100)</f>
        <v>100</v>
      </c>
      <c r="K66" s="678"/>
      <c r="L66" s="684"/>
      <c r="M66" s="651"/>
      <c r="N66" s="625"/>
    </row>
    <row r="67" spans="1:15" s="297" customFormat="1" ht="78.75" customHeight="1" x14ac:dyDescent="0.25">
      <c r="A67" s="608"/>
      <c r="B67" s="665"/>
      <c r="C67" s="622"/>
      <c r="D67" s="594"/>
      <c r="E67" s="138" t="s">
        <v>138</v>
      </c>
      <c r="F67" s="133" t="s">
        <v>390</v>
      </c>
      <c r="G67" s="139" t="s">
        <v>140</v>
      </c>
      <c r="H67" s="288">
        <v>0</v>
      </c>
      <c r="I67" s="288">
        <v>0</v>
      </c>
      <c r="J67" s="289"/>
      <c r="K67" s="679"/>
      <c r="L67" s="684"/>
      <c r="M67" s="651"/>
      <c r="N67" s="625"/>
      <c r="O67" s="317"/>
    </row>
    <row r="68" spans="1:15" s="297" customFormat="1" ht="32.25" thickBot="1" x14ac:dyDescent="0.3">
      <c r="A68" s="608"/>
      <c r="B68" s="666"/>
      <c r="C68" s="623"/>
      <c r="D68" s="595"/>
      <c r="E68" s="141" t="s">
        <v>144</v>
      </c>
      <c r="F68" s="142" t="s">
        <v>388</v>
      </c>
      <c r="G68" s="143" t="s">
        <v>266</v>
      </c>
      <c r="H68" s="200">
        <v>7</v>
      </c>
      <c r="I68" s="200">
        <v>6</v>
      </c>
      <c r="J68" s="289">
        <f>IF(I68/H68*100&gt;100,100,I68/H68*100)</f>
        <v>85.714285714285708</v>
      </c>
      <c r="K68" s="290">
        <f>J68</f>
        <v>85.714285714285708</v>
      </c>
      <c r="L68" s="661"/>
      <c r="M68" s="651"/>
      <c r="N68" s="625"/>
    </row>
    <row r="69" spans="1:15" s="302" customFormat="1" ht="63.75" hidden="1" customHeight="1" thickBot="1" x14ac:dyDescent="0.3">
      <c r="A69" s="608"/>
      <c r="B69" s="664" t="s">
        <v>167</v>
      </c>
      <c r="C69" s="618" t="s">
        <v>415</v>
      </c>
      <c r="D69" s="501" t="s">
        <v>137</v>
      </c>
      <c r="E69" s="155" t="s">
        <v>138</v>
      </c>
      <c r="F69" s="147" t="s">
        <v>385</v>
      </c>
      <c r="G69" s="156" t="s">
        <v>140</v>
      </c>
      <c r="H69" s="101"/>
      <c r="I69" s="88"/>
      <c r="J69" s="88" t="e">
        <f>IF(H69/I69*100&gt;100,100,H69/I69*100)</f>
        <v>#DIV/0!</v>
      </c>
      <c r="K69" s="627" t="e">
        <f>(J69+J70+J71)/3</f>
        <v>#DIV/0!</v>
      </c>
      <c r="L69" s="521" t="e">
        <f>(K69+K72)/2</f>
        <v>#DIV/0!</v>
      </c>
      <c r="M69" s="716"/>
      <c r="N69" s="625"/>
    </row>
    <row r="70" spans="1:15" s="302" customFormat="1" ht="63.75" hidden="1" customHeight="1" thickBot="1" x14ac:dyDescent="0.3">
      <c r="A70" s="608"/>
      <c r="B70" s="665"/>
      <c r="C70" s="619"/>
      <c r="D70" s="502"/>
      <c r="E70" s="159" t="s">
        <v>138</v>
      </c>
      <c r="F70" s="147" t="s">
        <v>386</v>
      </c>
      <c r="G70" s="160" t="s">
        <v>140</v>
      </c>
      <c r="H70" s="102"/>
      <c r="I70" s="92"/>
      <c r="J70" s="92" t="e">
        <f>IF(I70/H70*100&gt;100,100,I70/H70*100)</f>
        <v>#DIV/0!</v>
      </c>
      <c r="K70" s="678"/>
      <c r="L70" s="680"/>
      <c r="M70" s="716"/>
      <c r="N70" s="625"/>
    </row>
    <row r="71" spans="1:15" s="302" customFormat="1" ht="111" hidden="1" customHeight="1" x14ac:dyDescent="0.25">
      <c r="A71" s="608"/>
      <c r="B71" s="665"/>
      <c r="C71" s="619"/>
      <c r="D71" s="502"/>
      <c r="E71" s="159" t="s">
        <v>138</v>
      </c>
      <c r="F71" s="147" t="s">
        <v>387</v>
      </c>
      <c r="G71" s="160" t="s">
        <v>140</v>
      </c>
      <c r="H71" s="102"/>
      <c r="I71" s="102"/>
      <c r="J71" s="92" t="e">
        <f>IF(I71/H71*100&gt;100,100,I71/H71*100)</f>
        <v>#DIV/0!</v>
      </c>
      <c r="K71" s="679"/>
      <c r="L71" s="680"/>
      <c r="M71" s="716"/>
      <c r="N71" s="625"/>
    </row>
    <row r="72" spans="1:15" s="302" customFormat="1" ht="32.25" hidden="1" customHeight="1" thickBot="1" x14ac:dyDescent="0.3">
      <c r="A72" s="608"/>
      <c r="B72" s="666"/>
      <c r="C72" s="620"/>
      <c r="D72" s="503"/>
      <c r="E72" s="163" t="s">
        <v>144</v>
      </c>
      <c r="F72" s="142" t="s">
        <v>388</v>
      </c>
      <c r="G72" s="164" t="s">
        <v>266</v>
      </c>
      <c r="H72" s="167"/>
      <c r="I72" s="165"/>
      <c r="J72" s="97" t="e">
        <f>IF(I72/H72*100&gt;100,100,I72/H72*100)</f>
        <v>#DIV/0!</v>
      </c>
      <c r="K72" s="97" t="e">
        <f>J72</f>
        <v>#DIV/0!</v>
      </c>
      <c r="L72" s="685"/>
      <c r="M72" s="716"/>
      <c r="N72" s="625"/>
    </row>
    <row r="73" spans="1:15" s="302" customFormat="1" ht="63.75" hidden="1" customHeight="1" thickBot="1" x14ac:dyDescent="0.3">
      <c r="A73" s="608"/>
      <c r="B73" s="655"/>
      <c r="C73" s="618" t="s">
        <v>416</v>
      </c>
      <c r="D73" s="501" t="s">
        <v>137</v>
      </c>
      <c r="E73" s="155" t="s">
        <v>138</v>
      </c>
      <c r="F73" s="147" t="s">
        <v>385</v>
      </c>
      <c r="G73" s="156" t="s">
        <v>140</v>
      </c>
      <c r="H73" s="101"/>
      <c r="I73" s="88"/>
      <c r="J73" s="88" t="e">
        <f>IF(H73/I73*100&gt;100,100,H73/I73*100)</f>
        <v>#DIV/0!</v>
      </c>
      <c r="K73" s="627" t="e">
        <f>(J73+J74+J75)/3</f>
        <v>#DIV/0!</v>
      </c>
      <c r="L73" s="521" t="e">
        <f>(K73+K76)/2</f>
        <v>#DIV/0!</v>
      </c>
      <c r="M73" s="716"/>
      <c r="N73" s="625"/>
    </row>
    <row r="74" spans="1:15" s="302" customFormat="1" ht="63.75" hidden="1" customHeight="1" thickBot="1" x14ac:dyDescent="0.3">
      <c r="A74" s="608"/>
      <c r="B74" s="656"/>
      <c r="C74" s="619"/>
      <c r="D74" s="502"/>
      <c r="E74" s="159" t="s">
        <v>138</v>
      </c>
      <c r="F74" s="147" t="s">
        <v>386</v>
      </c>
      <c r="G74" s="160" t="s">
        <v>140</v>
      </c>
      <c r="H74" s="102"/>
      <c r="I74" s="92"/>
      <c r="J74" s="92" t="e">
        <f>IF(I74/H74*100&gt;100,100,I74/H74*100)</f>
        <v>#DIV/0!</v>
      </c>
      <c r="K74" s="678"/>
      <c r="L74" s="680"/>
      <c r="M74" s="716"/>
      <c r="N74" s="625"/>
    </row>
    <row r="75" spans="1:15" s="302" customFormat="1" ht="111" hidden="1" customHeight="1" x14ac:dyDescent="0.25">
      <c r="A75" s="608"/>
      <c r="B75" s="656"/>
      <c r="C75" s="619"/>
      <c r="D75" s="502"/>
      <c r="E75" s="159" t="s">
        <v>138</v>
      </c>
      <c r="F75" s="147" t="s">
        <v>387</v>
      </c>
      <c r="G75" s="160" t="s">
        <v>140</v>
      </c>
      <c r="H75" s="102"/>
      <c r="I75" s="102"/>
      <c r="J75" s="92" t="e">
        <f>IF(I75/H75*100&gt;100,100,I75/H75*100)</f>
        <v>#DIV/0!</v>
      </c>
      <c r="K75" s="679"/>
      <c r="L75" s="680"/>
      <c r="M75" s="716"/>
      <c r="N75" s="625"/>
    </row>
    <row r="76" spans="1:15" s="302" customFormat="1" ht="32.25" hidden="1" customHeight="1" thickBot="1" x14ac:dyDescent="0.3">
      <c r="A76" s="608"/>
      <c r="B76" s="657"/>
      <c r="C76" s="620"/>
      <c r="D76" s="586"/>
      <c r="E76" s="163" t="s">
        <v>144</v>
      </c>
      <c r="F76" s="142" t="s">
        <v>388</v>
      </c>
      <c r="G76" s="164" t="s">
        <v>266</v>
      </c>
      <c r="H76" s="377"/>
      <c r="I76" s="377"/>
      <c r="J76" s="97" t="e">
        <f>IF(I76/H76*100&gt;100,100,I76/H76*100)</f>
        <v>#DIV/0!</v>
      </c>
      <c r="K76" s="97" t="e">
        <f>J76</f>
        <v>#DIV/0!</v>
      </c>
      <c r="L76" s="681"/>
      <c r="M76" s="716"/>
      <c r="N76" s="625"/>
    </row>
    <row r="77" spans="1:15" s="297" customFormat="1" ht="63.75" customHeight="1" thickBot="1" x14ac:dyDescent="0.3">
      <c r="A77" s="608"/>
      <c r="B77" s="686" t="s">
        <v>417</v>
      </c>
      <c r="C77" s="621" t="s">
        <v>268</v>
      </c>
      <c r="D77" s="529" t="s">
        <v>137</v>
      </c>
      <c r="E77" s="133" t="s">
        <v>138</v>
      </c>
      <c r="F77" s="133" t="s">
        <v>385</v>
      </c>
      <c r="G77" s="134" t="s">
        <v>140</v>
      </c>
      <c r="H77" s="369">
        <v>100</v>
      </c>
      <c r="I77" s="287">
        <v>100</v>
      </c>
      <c r="J77" s="289">
        <f>IF(I77/H77*100&gt;100,100,I77/H77*100)</f>
        <v>100</v>
      </c>
      <c r="K77" s="612">
        <f>(J77+J78)/2</f>
        <v>100</v>
      </c>
      <c r="L77" s="615">
        <f>(K77+K80)/2</f>
        <v>100</v>
      </c>
      <c r="M77" s="651"/>
      <c r="N77" s="625"/>
      <c r="O77" s="306"/>
    </row>
    <row r="78" spans="1:15" s="297" customFormat="1" ht="63.75" customHeight="1" thickBot="1" x14ac:dyDescent="0.3">
      <c r="A78" s="608"/>
      <c r="B78" s="687"/>
      <c r="C78" s="622"/>
      <c r="D78" s="530"/>
      <c r="E78" s="138" t="s">
        <v>138</v>
      </c>
      <c r="F78" s="133" t="s">
        <v>386</v>
      </c>
      <c r="G78" s="139" t="s">
        <v>140</v>
      </c>
      <c r="H78" s="371">
        <v>91.3</v>
      </c>
      <c r="I78" s="289">
        <v>100</v>
      </c>
      <c r="J78" s="289">
        <f>IF(I78/H78*100&gt;100,100,I78/H78*100)</f>
        <v>100</v>
      </c>
      <c r="K78" s="682"/>
      <c r="L78" s="660"/>
      <c r="M78" s="651"/>
      <c r="N78" s="625"/>
    </row>
    <row r="79" spans="1:15" s="297" customFormat="1" ht="111" customHeight="1" x14ac:dyDescent="0.25">
      <c r="A79" s="608"/>
      <c r="B79" s="687"/>
      <c r="C79" s="622"/>
      <c r="D79" s="530"/>
      <c r="E79" s="138" t="s">
        <v>138</v>
      </c>
      <c r="F79" s="133" t="s">
        <v>387</v>
      </c>
      <c r="G79" s="139" t="s">
        <v>140</v>
      </c>
      <c r="H79" s="371">
        <v>0</v>
      </c>
      <c r="I79" s="371">
        <v>0</v>
      </c>
      <c r="J79" s="289"/>
      <c r="K79" s="683"/>
      <c r="L79" s="660"/>
      <c r="M79" s="651"/>
      <c r="N79" s="625"/>
      <c r="O79" s="317"/>
    </row>
    <row r="80" spans="1:15" s="297" customFormat="1" ht="32.25" customHeight="1" thickBot="1" x14ac:dyDescent="0.3">
      <c r="A80" s="608"/>
      <c r="B80" s="688"/>
      <c r="C80" s="623"/>
      <c r="D80" s="595"/>
      <c r="E80" s="141" t="s">
        <v>144</v>
      </c>
      <c r="F80" s="142" t="s">
        <v>388</v>
      </c>
      <c r="G80" s="143" t="s">
        <v>266</v>
      </c>
      <c r="H80" s="200">
        <v>2</v>
      </c>
      <c r="I80" s="200">
        <v>2</v>
      </c>
      <c r="J80" s="289">
        <f>IF(I80/H80*100&gt;100,100,I80/H80*100)</f>
        <v>100</v>
      </c>
      <c r="K80" s="290">
        <f>J80</f>
        <v>100</v>
      </c>
      <c r="L80" s="661"/>
      <c r="M80" s="651"/>
      <c r="N80" s="625"/>
    </row>
    <row r="81" spans="1:14" s="297" customFormat="1" ht="63.75" hidden="1" customHeight="1" thickBot="1" x14ac:dyDescent="0.3">
      <c r="A81" s="608"/>
      <c r="B81" s="664" t="s">
        <v>418</v>
      </c>
      <c r="C81" s="618" t="s">
        <v>419</v>
      </c>
      <c r="D81" s="501" t="s">
        <v>137</v>
      </c>
      <c r="E81" s="133" t="s">
        <v>138</v>
      </c>
      <c r="F81" s="133" t="s">
        <v>385</v>
      </c>
      <c r="G81" s="134" t="s">
        <v>140</v>
      </c>
      <c r="H81" s="135"/>
      <c r="I81" s="136"/>
      <c r="J81" s="137" t="e">
        <f>IF(I81/H81*100&gt;100,100,I81/H81*100)</f>
        <v>#DIV/0!</v>
      </c>
      <c r="K81" s="689" t="e">
        <f>(J81+J82+J83)/3</f>
        <v>#DIV/0!</v>
      </c>
      <c r="L81" s="706" t="e">
        <f>(K81+K84)/2</f>
        <v>#DIV/0!</v>
      </c>
      <c r="M81" s="651"/>
      <c r="N81" s="625"/>
    </row>
    <row r="82" spans="1:14" s="297" customFormat="1" ht="63.75" hidden="1" customHeight="1" thickBot="1" x14ac:dyDescent="0.3">
      <c r="A82" s="608"/>
      <c r="B82" s="665"/>
      <c r="C82" s="619"/>
      <c r="D82" s="502"/>
      <c r="E82" s="138" t="s">
        <v>138</v>
      </c>
      <c r="F82" s="133" t="s">
        <v>386</v>
      </c>
      <c r="G82" s="139" t="s">
        <v>140</v>
      </c>
      <c r="H82" s="140"/>
      <c r="I82" s="137"/>
      <c r="J82" s="137" t="e">
        <f>IF(I82/H82*100&gt;100,100,I82/H82*100)</f>
        <v>#DIV/0!</v>
      </c>
      <c r="K82" s="690"/>
      <c r="L82" s="707"/>
      <c r="M82" s="651"/>
      <c r="N82" s="625"/>
    </row>
    <row r="83" spans="1:14" s="297" customFormat="1" ht="111" hidden="1" customHeight="1" x14ac:dyDescent="0.25">
      <c r="A83" s="608"/>
      <c r="B83" s="665"/>
      <c r="C83" s="619"/>
      <c r="D83" s="502"/>
      <c r="E83" s="138" t="s">
        <v>138</v>
      </c>
      <c r="F83" s="133" t="s">
        <v>387</v>
      </c>
      <c r="G83" s="139" t="s">
        <v>140</v>
      </c>
      <c r="H83" s="140"/>
      <c r="I83" s="140"/>
      <c r="J83" s="137" t="e">
        <f>IF(I83/H83*100&gt;100,100,I83/H83*100)</f>
        <v>#DIV/0!</v>
      </c>
      <c r="K83" s="691"/>
      <c r="L83" s="707"/>
      <c r="M83" s="651"/>
      <c r="N83" s="625"/>
    </row>
    <row r="84" spans="1:14" s="297" customFormat="1" ht="32.25" hidden="1" customHeight="1" thickBot="1" x14ac:dyDescent="0.3">
      <c r="A84" s="608"/>
      <c r="B84" s="666"/>
      <c r="C84" s="620"/>
      <c r="D84" s="503"/>
      <c r="E84" s="141" t="s">
        <v>144</v>
      </c>
      <c r="F84" s="142" t="s">
        <v>388</v>
      </c>
      <c r="G84" s="143" t="s">
        <v>266</v>
      </c>
      <c r="H84" s="169"/>
      <c r="I84" s="169"/>
      <c r="J84" s="137" t="e">
        <f>IF(I84/H84*100&gt;100,100,I84/H84*100)</f>
        <v>#DIV/0!</v>
      </c>
      <c r="K84" s="145" t="e">
        <f>J84</f>
        <v>#DIV/0!</v>
      </c>
      <c r="L84" s="708"/>
      <c r="M84" s="651"/>
      <c r="N84" s="625"/>
    </row>
    <row r="85" spans="1:14" s="302" customFormat="1" ht="63.75" hidden="1" customHeight="1" thickBot="1" x14ac:dyDescent="0.3">
      <c r="A85" s="608"/>
      <c r="B85" s="655"/>
      <c r="C85" s="618" t="s">
        <v>416</v>
      </c>
      <c r="D85" s="501" t="s">
        <v>137</v>
      </c>
      <c r="E85" s="155" t="s">
        <v>138</v>
      </c>
      <c r="F85" s="147" t="s">
        <v>385</v>
      </c>
      <c r="G85" s="156" t="s">
        <v>140</v>
      </c>
      <c r="H85" s="101"/>
      <c r="I85" s="88"/>
      <c r="J85" s="88" t="e">
        <f>IF(H85/I85*100&gt;100,100,H85/I85*100)</f>
        <v>#DIV/0!</v>
      </c>
      <c r="K85" s="627" t="e">
        <f>(J85+J86+J87)/3</f>
        <v>#DIV/0!</v>
      </c>
      <c r="L85" s="521" t="e">
        <f>(K85+K88)/2</f>
        <v>#DIV/0!</v>
      </c>
      <c r="M85" s="716"/>
      <c r="N85" s="625"/>
    </row>
    <row r="86" spans="1:14" s="302" customFormat="1" ht="63.75" hidden="1" customHeight="1" thickBot="1" x14ac:dyDescent="0.3">
      <c r="A86" s="608"/>
      <c r="B86" s="656"/>
      <c r="C86" s="619"/>
      <c r="D86" s="502"/>
      <c r="E86" s="159" t="s">
        <v>138</v>
      </c>
      <c r="F86" s="147" t="s">
        <v>386</v>
      </c>
      <c r="G86" s="160" t="s">
        <v>140</v>
      </c>
      <c r="H86" s="102"/>
      <c r="I86" s="92"/>
      <c r="J86" s="92" t="e">
        <f>IF(I86/H86*100&gt;100,100,I86/H86*100)</f>
        <v>#DIV/0!</v>
      </c>
      <c r="K86" s="678"/>
      <c r="L86" s="680"/>
      <c r="M86" s="716"/>
      <c r="N86" s="625"/>
    </row>
    <row r="87" spans="1:14" s="302" customFormat="1" ht="111" hidden="1" customHeight="1" x14ac:dyDescent="0.25">
      <c r="A87" s="608"/>
      <c r="B87" s="656"/>
      <c r="C87" s="619"/>
      <c r="D87" s="502"/>
      <c r="E87" s="159" t="s">
        <v>138</v>
      </c>
      <c r="F87" s="147" t="s">
        <v>387</v>
      </c>
      <c r="G87" s="160" t="s">
        <v>140</v>
      </c>
      <c r="H87" s="102"/>
      <c r="I87" s="102"/>
      <c r="J87" s="92" t="e">
        <f>IF(I87/H87*100&gt;100,100,I87/H87*100)</f>
        <v>#DIV/0!</v>
      </c>
      <c r="K87" s="679"/>
      <c r="L87" s="680"/>
      <c r="M87" s="716"/>
      <c r="N87" s="625"/>
    </row>
    <row r="88" spans="1:14" s="302" customFormat="1" ht="32.25" hidden="1" customHeight="1" thickBot="1" x14ac:dyDescent="0.3">
      <c r="A88" s="608"/>
      <c r="B88" s="657"/>
      <c r="C88" s="620"/>
      <c r="D88" s="503"/>
      <c r="E88" s="163" t="s">
        <v>144</v>
      </c>
      <c r="F88" s="142" t="s">
        <v>388</v>
      </c>
      <c r="G88" s="164" t="s">
        <v>266</v>
      </c>
      <c r="H88" s="167"/>
      <c r="I88" s="165"/>
      <c r="J88" s="97" t="e">
        <f>IF(I88/H88*100&gt;100,100,I88/H88*100)</f>
        <v>#DIV/0!</v>
      </c>
      <c r="K88" s="97" t="e">
        <f>J88</f>
        <v>#DIV/0!</v>
      </c>
      <c r="L88" s="685"/>
      <c r="M88" s="716"/>
      <c r="N88" s="625"/>
    </row>
    <row r="89" spans="1:14" s="302" customFormat="1" ht="63.75" hidden="1" customHeight="1" thickBot="1" x14ac:dyDescent="0.3">
      <c r="A89" s="608"/>
      <c r="B89" s="664" t="s">
        <v>420</v>
      </c>
      <c r="C89" s="618" t="s">
        <v>421</v>
      </c>
      <c r="D89" s="501" t="s">
        <v>137</v>
      </c>
      <c r="E89" s="155" t="s">
        <v>138</v>
      </c>
      <c r="F89" s="147" t="s">
        <v>385</v>
      </c>
      <c r="G89" s="156" t="s">
        <v>140</v>
      </c>
      <c r="H89" s="101"/>
      <c r="I89" s="88"/>
      <c r="J89" s="88" t="e">
        <f>IF(H89/I89*100&gt;100,100,H89/I89*100)</f>
        <v>#DIV/0!</v>
      </c>
      <c r="K89" s="627" t="e">
        <f>(J89+J90+J91)/3</f>
        <v>#DIV/0!</v>
      </c>
      <c r="L89" s="521" t="e">
        <f>(K89+K92)/2</f>
        <v>#DIV/0!</v>
      </c>
      <c r="M89" s="716"/>
      <c r="N89" s="625"/>
    </row>
    <row r="90" spans="1:14" s="302" customFormat="1" ht="63.75" hidden="1" customHeight="1" thickBot="1" x14ac:dyDescent="0.3">
      <c r="A90" s="608"/>
      <c r="B90" s="665"/>
      <c r="C90" s="619"/>
      <c r="D90" s="502"/>
      <c r="E90" s="159" t="s">
        <v>138</v>
      </c>
      <c r="F90" s="147" t="s">
        <v>386</v>
      </c>
      <c r="G90" s="160" t="s">
        <v>140</v>
      </c>
      <c r="H90" s="102"/>
      <c r="I90" s="92"/>
      <c r="J90" s="92" t="e">
        <f>IF(I90/H90*100&gt;100,100,I90/H90*100)</f>
        <v>#DIV/0!</v>
      </c>
      <c r="K90" s="678"/>
      <c r="L90" s="680"/>
      <c r="M90" s="716"/>
      <c r="N90" s="625"/>
    </row>
    <row r="91" spans="1:14" s="302" customFormat="1" ht="111" hidden="1" customHeight="1" x14ac:dyDescent="0.25">
      <c r="A91" s="608"/>
      <c r="B91" s="665"/>
      <c r="C91" s="619"/>
      <c r="D91" s="502"/>
      <c r="E91" s="159" t="s">
        <v>138</v>
      </c>
      <c r="F91" s="147" t="s">
        <v>387</v>
      </c>
      <c r="G91" s="160" t="s">
        <v>140</v>
      </c>
      <c r="H91" s="102"/>
      <c r="I91" s="102"/>
      <c r="J91" s="92" t="e">
        <f>IF(I91/H91*100&gt;100,100,I91/H91*100)</f>
        <v>#DIV/0!</v>
      </c>
      <c r="K91" s="679"/>
      <c r="L91" s="680"/>
      <c r="M91" s="716"/>
      <c r="N91" s="625"/>
    </row>
    <row r="92" spans="1:14" s="302" customFormat="1" ht="32.25" hidden="1" customHeight="1" thickBot="1" x14ac:dyDescent="0.3">
      <c r="A92" s="608"/>
      <c r="B92" s="666"/>
      <c r="C92" s="620"/>
      <c r="D92" s="503"/>
      <c r="E92" s="163" t="s">
        <v>144</v>
      </c>
      <c r="F92" s="142" t="s">
        <v>388</v>
      </c>
      <c r="G92" s="164" t="s">
        <v>266</v>
      </c>
      <c r="H92" s="167"/>
      <c r="I92" s="165"/>
      <c r="J92" s="97" t="e">
        <f>IF(I92/H92*100&gt;100,100,I92/H92*100)</f>
        <v>#DIV/0!</v>
      </c>
      <c r="K92" s="97" t="e">
        <f>J92</f>
        <v>#DIV/0!</v>
      </c>
      <c r="L92" s="685"/>
      <c r="M92" s="716"/>
      <c r="N92" s="625"/>
    </row>
    <row r="93" spans="1:14" s="302" customFormat="1" ht="63.75" hidden="1" customHeight="1" thickBot="1" x14ac:dyDescent="0.3">
      <c r="A93" s="608"/>
      <c r="B93" s="664" t="s">
        <v>164</v>
      </c>
      <c r="C93" s="618" t="s">
        <v>422</v>
      </c>
      <c r="D93" s="501" t="s">
        <v>137</v>
      </c>
      <c r="E93" s="155" t="s">
        <v>138</v>
      </c>
      <c r="F93" s="147" t="s">
        <v>385</v>
      </c>
      <c r="G93" s="156" t="s">
        <v>140</v>
      </c>
      <c r="H93" s="101"/>
      <c r="I93" s="88"/>
      <c r="J93" s="88" t="e">
        <f>IF(H93/I93*100&gt;100,100,H93/I93*100)</f>
        <v>#DIV/0!</v>
      </c>
      <c r="K93" s="627" t="e">
        <f>(J93+J94+J95)/3</f>
        <v>#DIV/0!</v>
      </c>
      <c r="L93" s="521" t="e">
        <f>(K93+K96)/2</f>
        <v>#DIV/0!</v>
      </c>
      <c r="M93" s="716"/>
      <c r="N93" s="625"/>
    </row>
    <row r="94" spans="1:14" s="302" customFormat="1" ht="63.75" hidden="1" customHeight="1" thickBot="1" x14ac:dyDescent="0.3">
      <c r="A94" s="608"/>
      <c r="B94" s="665"/>
      <c r="C94" s="619"/>
      <c r="D94" s="502"/>
      <c r="E94" s="159" t="s">
        <v>138</v>
      </c>
      <c r="F94" s="147" t="s">
        <v>386</v>
      </c>
      <c r="G94" s="160" t="s">
        <v>140</v>
      </c>
      <c r="H94" s="102"/>
      <c r="I94" s="92"/>
      <c r="J94" s="92" t="e">
        <f>IF(I94/H94*100&gt;100,100,I94/H94*100)</f>
        <v>#DIV/0!</v>
      </c>
      <c r="K94" s="678"/>
      <c r="L94" s="680"/>
      <c r="M94" s="716"/>
      <c r="N94" s="625"/>
    </row>
    <row r="95" spans="1:14" s="302" customFormat="1" ht="111" hidden="1" customHeight="1" x14ac:dyDescent="0.25">
      <c r="A95" s="608"/>
      <c r="B95" s="665"/>
      <c r="C95" s="619"/>
      <c r="D95" s="502"/>
      <c r="E95" s="159" t="s">
        <v>138</v>
      </c>
      <c r="F95" s="147" t="s">
        <v>387</v>
      </c>
      <c r="G95" s="160" t="s">
        <v>140</v>
      </c>
      <c r="H95" s="102"/>
      <c r="I95" s="102"/>
      <c r="J95" s="92" t="e">
        <f>IF(I95/H95*100&gt;100,100,I95/H95*100)</f>
        <v>#DIV/0!</v>
      </c>
      <c r="K95" s="679"/>
      <c r="L95" s="680"/>
      <c r="M95" s="716"/>
      <c r="N95" s="625"/>
    </row>
    <row r="96" spans="1:14" s="302" customFormat="1" ht="32.25" hidden="1" customHeight="1" thickBot="1" x14ac:dyDescent="0.3">
      <c r="A96" s="608"/>
      <c r="B96" s="666"/>
      <c r="C96" s="620"/>
      <c r="D96" s="503"/>
      <c r="E96" s="163" t="s">
        <v>144</v>
      </c>
      <c r="F96" s="142" t="s">
        <v>388</v>
      </c>
      <c r="G96" s="164" t="s">
        <v>266</v>
      </c>
      <c r="H96" s="167"/>
      <c r="I96" s="165"/>
      <c r="J96" s="97" t="e">
        <f>IF(I96/H96*100&gt;100,100,I96/H96*100)</f>
        <v>#DIV/0!</v>
      </c>
      <c r="K96" s="97" t="e">
        <f>J96</f>
        <v>#DIV/0!</v>
      </c>
      <c r="L96" s="685"/>
      <c r="M96" s="716"/>
      <c r="N96" s="625"/>
    </row>
    <row r="97" spans="1:14" s="302" customFormat="1" ht="63.75" hidden="1" customHeight="1" thickBot="1" x14ac:dyDescent="0.3">
      <c r="A97" s="608"/>
      <c r="B97" s="664" t="s">
        <v>176</v>
      </c>
      <c r="C97" s="618" t="s">
        <v>423</v>
      </c>
      <c r="D97" s="501" t="s">
        <v>137</v>
      </c>
      <c r="E97" s="155" t="s">
        <v>138</v>
      </c>
      <c r="F97" s="147" t="s">
        <v>385</v>
      </c>
      <c r="G97" s="156" t="s">
        <v>140</v>
      </c>
      <c r="H97" s="101"/>
      <c r="I97" s="88"/>
      <c r="J97" s="88" t="e">
        <f>IF(H97/I97*100&gt;100,100,H97/I97*100)</f>
        <v>#DIV/0!</v>
      </c>
      <c r="K97" s="627" t="e">
        <f>(J97+J98+J99)/3</f>
        <v>#DIV/0!</v>
      </c>
      <c r="L97" s="521" t="e">
        <f>(K97+K100)/2</f>
        <v>#DIV/0!</v>
      </c>
      <c r="M97" s="716"/>
      <c r="N97" s="625"/>
    </row>
    <row r="98" spans="1:14" s="302" customFormat="1" ht="63.75" hidden="1" customHeight="1" thickBot="1" x14ac:dyDescent="0.3">
      <c r="A98" s="608"/>
      <c r="B98" s="665"/>
      <c r="C98" s="619"/>
      <c r="D98" s="502"/>
      <c r="E98" s="159" t="s">
        <v>138</v>
      </c>
      <c r="F98" s="147" t="s">
        <v>386</v>
      </c>
      <c r="G98" s="160" t="s">
        <v>140</v>
      </c>
      <c r="H98" s="102"/>
      <c r="I98" s="92"/>
      <c r="J98" s="92" t="e">
        <f>IF(I98/H98*100&gt;100,100,I98/H98*100)</f>
        <v>#DIV/0!</v>
      </c>
      <c r="K98" s="678"/>
      <c r="L98" s="680"/>
      <c r="M98" s="716"/>
      <c r="N98" s="625"/>
    </row>
    <row r="99" spans="1:14" s="302" customFormat="1" ht="111" hidden="1" customHeight="1" x14ac:dyDescent="0.25">
      <c r="A99" s="608"/>
      <c r="B99" s="665"/>
      <c r="C99" s="619"/>
      <c r="D99" s="502"/>
      <c r="E99" s="159" t="s">
        <v>138</v>
      </c>
      <c r="F99" s="147" t="s">
        <v>387</v>
      </c>
      <c r="G99" s="160" t="s">
        <v>140</v>
      </c>
      <c r="H99" s="102"/>
      <c r="I99" s="102"/>
      <c r="J99" s="92" t="e">
        <f>IF(I99/H99*100&gt;100,100,I99/H99*100)</f>
        <v>#DIV/0!</v>
      </c>
      <c r="K99" s="679"/>
      <c r="L99" s="680"/>
      <c r="M99" s="716"/>
      <c r="N99" s="625"/>
    </row>
    <row r="100" spans="1:14" s="302" customFormat="1" ht="32.25" hidden="1" customHeight="1" thickBot="1" x14ac:dyDescent="0.3">
      <c r="A100" s="608"/>
      <c r="B100" s="666"/>
      <c r="C100" s="620"/>
      <c r="D100" s="503"/>
      <c r="E100" s="163" t="s">
        <v>144</v>
      </c>
      <c r="F100" s="142" t="s">
        <v>388</v>
      </c>
      <c r="G100" s="164" t="s">
        <v>266</v>
      </c>
      <c r="H100" s="167"/>
      <c r="I100" s="165"/>
      <c r="J100" s="97" t="e">
        <f>IF(I100/H100*100&gt;100,100,I100/H100*100)</f>
        <v>#DIV/0!</v>
      </c>
      <c r="K100" s="97" t="e">
        <f>J100</f>
        <v>#DIV/0!</v>
      </c>
      <c r="L100" s="685"/>
      <c r="M100" s="716"/>
      <c r="N100" s="625"/>
    </row>
    <row r="101" spans="1:14" s="302" customFormat="1" ht="63.75" hidden="1" customHeight="1" thickBot="1" x14ac:dyDescent="0.3">
      <c r="A101" s="608"/>
      <c r="B101" s="664" t="s">
        <v>424</v>
      </c>
      <c r="C101" s="618" t="s">
        <v>425</v>
      </c>
      <c r="D101" s="501" t="s">
        <v>137</v>
      </c>
      <c r="E101" s="155" t="s">
        <v>138</v>
      </c>
      <c r="F101" s="147" t="s">
        <v>385</v>
      </c>
      <c r="G101" s="156" t="s">
        <v>140</v>
      </c>
      <c r="H101" s="101"/>
      <c r="I101" s="88"/>
      <c r="J101" s="88" t="e">
        <f>IF(H101/I101*100&gt;100,100,H101/I101*100)</f>
        <v>#DIV/0!</v>
      </c>
      <c r="K101" s="627" t="e">
        <f>(J101+J102+J103)/3</f>
        <v>#DIV/0!</v>
      </c>
      <c r="L101" s="521" t="e">
        <f>(K101+K104)/2</f>
        <v>#DIV/0!</v>
      </c>
      <c r="M101" s="716"/>
      <c r="N101" s="625"/>
    </row>
    <row r="102" spans="1:14" s="302" customFormat="1" ht="63.75" hidden="1" customHeight="1" thickBot="1" x14ac:dyDescent="0.3">
      <c r="A102" s="608"/>
      <c r="B102" s="665"/>
      <c r="C102" s="619"/>
      <c r="D102" s="502"/>
      <c r="E102" s="159" t="s">
        <v>138</v>
      </c>
      <c r="F102" s="147" t="s">
        <v>386</v>
      </c>
      <c r="G102" s="160" t="s">
        <v>140</v>
      </c>
      <c r="H102" s="102"/>
      <c r="I102" s="92"/>
      <c r="J102" s="92" t="e">
        <f>IF(I102/H102*100&gt;100,100,I102/H102*100)</f>
        <v>#DIV/0!</v>
      </c>
      <c r="K102" s="678"/>
      <c r="L102" s="680"/>
      <c r="M102" s="716"/>
      <c r="N102" s="625"/>
    </row>
    <row r="103" spans="1:14" s="302" customFormat="1" ht="111" hidden="1" customHeight="1" x14ac:dyDescent="0.25">
      <c r="A103" s="608"/>
      <c r="B103" s="665"/>
      <c r="C103" s="619"/>
      <c r="D103" s="502"/>
      <c r="E103" s="159" t="s">
        <v>138</v>
      </c>
      <c r="F103" s="147" t="s">
        <v>387</v>
      </c>
      <c r="G103" s="160" t="s">
        <v>140</v>
      </c>
      <c r="H103" s="102"/>
      <c r="I103" s="102"/>
      <c r="J103" s="92" t="e">
        <f>IF(I103/H103*100&gt;100,100,I103/H103*100)</f>
        <v>#DIV/0!</v>
      </c>
      <c r="K103" s="679"/>
      <c r="L103" s="680"/>
      <c r="M103" s="716"/>
      <c r="N103" s="625"/>
    </row>
    <row r="104" spans="1:14" s="302" customFormat="1" ht="32.25" hidden="1" customHeight="1" thickBot="1" x14ac:dyDescent="0.3">
      <c r="A104" s="608"/>
      <c r="B104" s="666"/>
      <c r="C104" s="620"/>
      <c r="D104" s="586"/>
      <c r="E104" s="163" t="s">
        <v>144</v>
      </c>
      <c r="F104" s="142" t="s">
        <v>388</v>
      </c>
      <c r="G104" s="164" t="s">
        <v>266</v>
      </c>
      <c r="H104" s="377"/>
      <c r="I104" s="377"/>
      <c r="J104" s="97" t="e">
        <f>IF(I104/H104*100&gt;100,100,I104/H104*100)</f>
        <v>#DIV/0!</v>
      </c>
      <c r="K104" s="97" t="e">
        <f>J104</f>
        <v>#DIV/0!</v>
      </c>
      <c r="L104" s="681"/>
      <c r="M104" s="716"/>
      <c r="N104" s="625"/>
    </row>
    <row r="105" spans="1:14" s="296" customFormat="1" ht="63.75" customHeight="1" thickBot="1" x14ac:dyDescent="0.3">
      <c r="A105" s="608"/>
      <c r="B105" s="664" t="s">
        <v>185</v>
      </c>
      <c r="C105" s="621" t="s">
        <v>186</v>
      </c>
      <c r="D105" s="529" t="s">
        <v>137</v>
      </c>
      <c r="E105" s="155" t="s">
        <v>138</v>
      </c>
      <c r="F105" s="147" t="s">
        <v>385</v>
      </c>
      <c r="G105" s="156" t="s">
        <v>140</v>
      </c>
      <c r="H105" s="382">
        <v>100</v>
      </c>
      <c r="I105" s="158">
        <v>100</v>
      </c>
      <c r="J105" s="158">
        <f>IF(H105/I105*100&gt;100,100,H105/I105*100)</f>
        <v>100</v>
      </c>
      <c r="K105" s="612">
        <f>(J105+J106+J107)/3</f>
        <v>100</v>
      </c>
      <c r="L105" s="644">
        <f>(K105+K108)/2</f>
        <v>100</v>
      </c>
      <c r="M105" s="716"/>
      <c r="N105" s="625"/>
    </row>
    <row r="106" spans="1:14" s="296" customFormat="1" ht="63.75" customHeight="1" thickBot="1" x14ac:dyDescent="0.3">
      <c r="A106" s="608"/>
      <c r="B106" s="665"/>
      <c r="C106" s="622"/>
      <c r="D106" s="530"/>
      <c r="E106" s="159" t="s">
        <v>138</v>
      </c>
      <c r="F106" s="147" t="s">
        <v>386</v>
      </c>
      <c r="G106" s="160" t="s">
        <v>140</v>
      </c>
      <c r="H106" s="400">
        <v>91.3</v>
      </c>
      <c r="I106" s="162">
        <v>100</v>
      </c>
      <c r="J106" s="162">
        <f t="shared" ref="J106:J112" si="2">IF(I106/H106*100&gt;100,100,I106/H106*100)</f>
        <v>100</v>
      </c>
      <c r="K106" s="682"/>
      <c r="L106" s="711"/>
      <c r="M106" s="716"/>
      <c r="N106" s="625"/>
    </row>
    <row r="107" spans="1:14" s="296" customFormat="1" ht="79.5" customHeight="1" x14ac:dyDescent="0.25">
      <c r="A107" s="608"/>
      <c r="B107" s="665"/>
      <c r="C107" s="622"/>
      <c r="D107" s="530"/>
      <c r="E107" s="159" t="s">
        <v>138</v>
      </c>
      <c r="F107" s="147" t="s">
        <v>390</v>
      </c>
      <c r="G107" s="160" t="s">
        <v>140</v>
      </c>
      <c r="H107" s="400">
        <v>100</v>
      </c>
      <c r="I107" s="400">
        <v>100</v>
      </c>
      <c r="J107" s="162">
        <f t="shared" si="2"/>
        <v>100</v>
      </c>
      <c r="K107" s="683"/>
      <c r="L107" s="711"/>
      <c r="M107" s="716"/>
      <c r="N107" s="625"/>
    </row>
    <row r="108" spans="1:14" s="296" customFormat="1" ht="32.25" customHeight="1" thickBot="1" x14ac:dyDescent="0.3">
      <c r="A108" s="608"/>
      <c r="B108" s="666"/>
      <c r="C108" s="623"/>
      <c r="D108" s="531"/>
      <c r="E108" s="163" t="s">
        <v>144</v>
      </c>
      <c r="F108" s="142" t="s">
        <v>388</v>
      </c>
      <c r="G108" s="164" t="s">
        <v>266</v>
      </c>
      <c r="H108" s="377">
        <v>3</v>
      </c>
      <c r="I108" s="377">
        <v>3</v>
      </c>
      <c r="J108" s="166">
        <f t="shared" si="2"/>
        <v>100</v>
      </c>
      <c r="K108" s="166">
        <f>J108</f>
        <v>100</v>
      </c>
      <c r="L108" s="681"/>
      <c r="M108" s="716"/>
      <c r="N108" s="625"/>
    </row>
    <row r="109" spans="1:14" s="297" customFormat="1" ht="63.75" customHeight="1" thickBot="1" x14ac:dyDescent="0.3">
      <c r="A109" s="608"/>
      <c r="B109" s="664" t="s">
        <v>178</v>
      </c>
      <c r="C109" s="621" t="s">
        <v>179</v>
      </c>
      <c r="D109" s="529" t="s">
        <v>137</v>
      </c>
      <c r="E109" s="133" t="s">
        <v>138</v>
      </c>
      <c r="F109" s="133" t="s">
        <v>385</v>
      </c>
      <c r="G109" s="134" t="s">
        <v>140</v>
      </c>
      <c r="H109" s="369">
        <v>100</v>
      </c>
      <c r="I109" s="287">
        <v>100</v>
      </c>
      <c r="J109" s="289">
        <f t="shared" si="2"/>
        <v>100</v>
      </c>
      <c r="K109" s="612">
        <f>(J109+J110+J111)/3</f>
        <v>100</v>
      </c>
      <c r="L109" s="615">
        <f>(K109+K112)/2</f>
        <v>100</v>
      </c>
      <c r="M109" s="651"/>
      <c r="N109" s="625"/>
    </row>
    <row r="110" spans="1:14" s="297" customFormat="1" ht="63.75" thickBot="1" x14ac:dyDescent="0.3">
      <c r="A110" s="608"/>
      <c r="B110" s="665"/>
      <c r="C110" s="622"/>
      <c r="D110" s="530"/>
      <c r="E110" s="138" t="s">
        <v>138</v>
      </c>
      <c r="F110" s="133" t="s">
        <v>386</v>
      </c>
      <c r="G110" s="139" t="s">
        <v>140</v>
      </c>
      <c r="H110" s="371">
        <v>100</v>
      </c>
      <c r="I110" s="289">
        <v>100</v>
      </c>
      <c r="J110" s="289">
        <f t="shared" si="2"/>
        <v>100</v>
      </c>
      <c r="K110" s="670"/>
      <c r="L110" s="660"/>
      <c r="M110" s="651"/>
      <c r="N110" s="625"/>
    </row>
    <row r="111" spans="1:14" s="297" customFormat="1" ht="78.75" x14ac:dyDescent="0.25">
      <c r="A111" s="608"/>
      <c r="B111" s="665"/>
      <c r="C111" s="622"/>
      <c r="D111" s="530"/>
      <c r="E111" s="138" t="s">
        <v>138</v>
      </c>
      <c r="F111" s="133" t="s">
        <v>390</v>
      </c>
      <c r="G111" s="139" t="s">
        <v>140</v>
      </c>
      <c r="H111" s="371">
        <v>100</v>
      </c>
      <c r="I111" s="371">
        <v>100</v>
      </c>
      <c r="J111" s="289">
        <f t="shared" si="2"/>
        <v>100</v>
      </c>
      <c r="K111" s="671"/>
      <c r="L111" s="660"/>
      <c r="M111" s="651"/>
      <c r="N111" s="625"/>
    </row>
    <row r="112" spans="1:14" s="297" customFormat="1" ht="32.25" thickBot="1" x14ac:dyDescent="0.3">
      <c r="A112" s="608"/>
      <c r="B112" s="666"/>
      <c r="C112" s="623"/>
      <c r="D112" s="595"/>
      <c r="E112" s="141" t="s">
        <v>144</v>
      </c>
      <c r="F112" s="142" t="s">
        <v>388</v>
      </c>
      <c r="G112" s="143" t="s">
        <v>266</v>
      </c>
      <c r="H112" s="200">
        <v>1</v>
      </c>
      <c r="I112" s="200">
        <v>1</v>
      </c>
      <c r="J112" s="289">
        <f t="shared" si="2"/>
        <v>100</v>
      </c>
      <c r="K112" s="290">
        <f>J112</f>
        <v>100</v>
      </c>
      <c r="L112" s="661"/>
      <c r="M112" s="651"/>
      <c r="N112" s="625"/>
    </row>
    <row r="113" spans="1:14" s="302" customFormat="1" ht="63.75" hidden="1" customHeight="1" thickBot="1" x14ac:dyDescent="0.3">
      <c r="A113" s="608"/>
      <c r="B113" s="664" t="s">
        <v>426</v>
      </c>
      <c r="C113" s="618" t="s">
        <v>0</v>
      </c>
      <c r="D113" s="501" t="s">
        <v>137</v>
      </c>
      <c r="E113" s="155" t="s">
        <v>138</v>
      </c>
      <c r="F113" s="147" t="s">
        <v>385</v>
      </c>
      <c r="G113" s="156" t="s">
        <v>140</v>
      </c>
      <c r="H113" s="101"/>
      <c r="I113" s="88"/>
      <c r="J113" s="88" t="e">
        <f>IF(H113/I113*100&gt;100,100,H113/I113*100)</f>
        <v>#DIV/0!</v>
      </c>
      <c r="K113" s="627" t="e">
        <f>(J113+J114+J115)/3</f>
        <v>#DIV/0!</v>
      </c>
      <c r="L113" s="521" t="e">
        <f>(K113+K116)/2</f>
        <v>#DIV/0!</v>
      </c>
      <c r="M113" s="716"/>
      <c r="N113" s="625"/>
    </row>
    <row r="114" spans="1:14" s="302" customFormat="1" ht="63.75" hidden="1" customHeight="1" thickBot="1" x14ac:dyDescent="0.3">
      <c r="A114" s="608"/>
      <c r="B114" s="665"/>
      <c r="C114" s="619"/>
      <c r="D114" s="502"/>
      <c r="E114" s="159" t="s">
        <v>138</v>
      </c>
      <c r="F114" s="147" t="s">
        <v>386</v>
      </c>
      <c r="G114" s="160" t="s">
        <v>140</v>
      </c>
      <c r="H114" s="102"/>
      <c r="I114" s="92"/>
      <c r="J114" s="92" t="e">
        <f t="shared" ref="J114:J120" si="3">IF(I114/H114*100&gt;100,100,I114/H114*100)</f>
        <v>#DIV/0!</v>
      </c>
      <c r="K114" s="678"/>
      <c r="L114" s="680"/>
      <c r="M114" s="716"/>
      <c r="N114" s="625"/>
    </row>
    <row r="115" spans="1:14" s="302" customFormat="1" ht="111" hidden="1" customHeight="1" x14ac:dyDescent="0.25">
      <c r="A115" s="608"/>
      <c r="B115" s="665"/>
      <c r="C115" s="619"/>
      <c r="D115" s="502"/>
      <c r="E115" s="159" t="s">
        <v>138</v>
      </c>
      <c r="F115" s="147" t="s">
        <v>387</v>
      </c>
      <c r="G115" s="160" t="s">
        <v>140</v>
      </c>
      <c r="H115" s="102"/>
      <c r="I115" s="102"/>
      <c r="J115" s="92" t="e">
        <f t="shared" si="3"/>
        <v>#DIV/0!</v>
      </c>
      <c r="K115" s="679"/>
      <c r="L115" s="680"/>
      <c r="M115" s="716"/>
      <c r="N115" s="625"/>
    </row>
    <row r="116" spans="1:14" s="302" customFormat="1" ht="32.25" hidden="1" customHeight="1" thickBot="1" x14ac:dyDescent="0.3">
      <c r="A116" s="608"/>
      <c r="B116" s="666"/>
      <c r="C116" s="620"/>
      <c r="D116" s="586"/>
      <c r="E116" s="163" t="s">
        <v>144</v>
      </c>
      <c r="F116" s="142" t="s">
        <v>388</v>
      </c>
      <c r="G116" s="164" t="s">
        <v>266</v>
      </c>
      <c r="H116" s="377"/>
      <c r="I116" s="377"/>
      <c r="J116" s="97" t="e">
        <f t="shared" si="3"/>
        <v>#DIV/0!</v>
      </c>
      <c r="K116" s="97" t="e">
        <f>J116</f>
        <v>#DIV/0!</v>
      </c>
      <c r="L116" s="681"/>
      <c r="M116" s="716"/>
      <c r="N116" s="625"/>
    </row>
    <row r="117" spans="1:14" s="297" customFormat="1" ht="63.75" customHeight="1" thickBot="1" x14ac:dyDescent="0.3">
      <c r="A117" s="608"/>
      <c r="B117" s="664" t="s">
        <v>169</v>
      </c>
      <c r="C117" s="621" t="s">
        <v>170</v>
      </c>
      <c r="D117" s="529" t="s">
        <v>137</v>
      </c>
      <c r="E117" s="133" t="s">
        <v>138</v>
      </c>
      <c r="F117" s="133" t="s">
        <v>385</v>
      </c>
      <c r="G117" s="134" t="s">
        <v>140</v>
      </c>
      <c r="H117" s="369">
        <v>100</v>
      </c>
      <c r="I117" s="287">
        <v>100</v>
      </c>
      <c r="J117" s="289">
        <f t="shared" si="3"/>
        <v>100</v>
      </c>
      <c r="K117" s="612">
        <f>(J117+J118+J119)/3</f>
        <v>93.477477477477478</v>
      </c>
      <c r="L117" s="615">
        <f>(K117+K120)/2</f>
        <v>96.738738738738732</v>
      </c>
      <c r="M117" s="651"/>
      <c r="N117" s="625"/>
    </row>
    <row r="118" spans="1:14" s="297" customFormat="1" ht="63.75" thickBot="1" x14ac:dyDescent="0.3">
      <c r="A118" s="608"/>
      <c r="B118" s="665"/>
      <c r="C118" s="622"/>
      <c r="D118" s="530"/>
      <c r="E118" s="138" t="s">
        <v>138</v>
      </c>
      <c r="F118" s="133" t="s">
        <v>386</v>
      </c>
      <c r="G118" s="139" t="s">
        <v>140</v>
      </c>
      <c r="H118" s="371">
        <v>100</v>
      </c>
      <c r="I118" s="289">
        <v>100</v>
      </c>
      <c r="J118" s="289">
        <f t="shared" si="3"/>
        <v>100</v>
      </c>
      <c r="K118" s="670"/>
      <c r="L118" s="660"/>
      <c r="M118" s="651"/>
      <c r="N118" s="625"/>
    </row>
    <row r="119" spans="1:14" s="297" customFormat="1" ht="78.75" x14ac:dyDescent="0.25">
      <c r="A119" s="608"/>
      <c r="B119" s="665"/>
      <c r="C119" s="622"/>
      <c r="D119" s="530"/>
      <c r="E119" s="138" t="s">
        <v>138</v>
      </c>
      <c r="F119" s="133" t="s">
        <v>390</v>
      </c>
      <c r="G119" s="139" t="s">
        <v>140</v>
      </c>
      <c r="H119" s="371">
        <v>92.5</v>
      </c>
      <c r="I119" s="371">
        <v>74.400000000000006</v>
      </c>
      <c r="J119" s="289">
        <f t="shared" si="3"/>
        <v>80.432432432432449</v>
      </c>
      <c r="K119" s="671"/>
      <c r="L119" s="660"/>
      <c r="M119" s="651"/>
      <c r="N119" s="625"/>
    </row>
    <row r="120" spans="1:14" s="297" customFormat="1" ht="32.25" thickBot="1" x14ac:dyDescent="0.3">
      <c r="A120" s="608"/>
      <c r="B120" s="666"/>
      <c r="C120" s="623"/>
      <c r="D120" s="595"/>
      <c r="E120" s="141" t="s">
        <v>144</v>
      </c>
      <c r="F120" s="142" t="s">
        <v>388</v>
      </c>
      <c r="G120" s="143" t="s">
        <v>266</v>
      </c>
      <c r="H120" s="200">
        <v>211</v>
      </c>
      <c r="I120" s="200">
        <v>211</v>
      </c>
      <c r="J120" s="289">
        <f t="shared" si="3"/>
        <v>100</v>
      </c>
      <c r="K120" s="290">
        <f>J120</f>
        <v>100</v>
      </c>
      <c r="L120" s="661"/>
      <c r="M120" s="651"/>
      <c r="N120" s="625"/>
    </row>
    <row r="121" spans="1:14" s="302" customFormat="1" ht="63.75" hidden="1" customHeight="1" thickBot="1" x14ac:dyDescent="0.3">
      <c r="A121" s="608"/>
      <c r="B121" s="664" t="s">
        <v>181</v>
      </c>
      <c r="C121" s="618" t="s">
        <v>182</v>
      </c>
      <c r="D121" s="501" t="s">
        <v>137</v>
      </c>
      <c r="E121" s="155" t="s">
        <v>138</v>
      </c>
      <c r="F121" s="147" t="s">
        <v>385</v>
      </c>
      <c r="G121" s="156" t="s">
        <v>140</v>
      </c>
      <c r="H121" s="101"/>
      <c r="I121" s="88"/>
      <c r="J121" s="88" t="e">
        <f>IF(H121/I121*100&gt;100,100,H121/I121*100)</f>
        <v>#DIV/0!</v>
      </c>
      <c r="K121" s="627" t="e">
        <f>(J121+J122+J123)/3</f>
        <v>#DIV/0!</v>
      </c>
      <c r="L121" s="521" t="e">
        <f>(K121+K124)/2</f>
        <v>#DIV/0!</v>
      </c>
      <c r="M121" s="716"/>
      <c r="N121" s="625"/>
    </row>
    <row r="122" spans="1:14" s="302" customFormat="1" ht="63.75" hidden="1" customHeight="1" thickBot="1" x14ac:dyDescent="0.3">
      <c r="A122" s="608"/>
      <c r="B122" s="665"/>
      <c r="C122" s="619"/>
      <c r="D122" s="502"/>
      <c r="E122" s="159" t="s">
        <v>138</v>
      </c>
      <c r="F122" s="147" t="s">
        <v>386</v>
      </c>
      <c r="G122" s="160" t="s">
        <v>140</v>
      </c>
      <c r="H122" s="102"/>
      <c r="I122" s="92"/>
      <c r="J122" s="92" t="e">
        <f>IF(I122/H122*100&gt;100,100,I122/H122*100)</f>
        <v>#DIV/0!</v>
      </c>
      <c r="K122" s="678"/>
      <c r="L122" s="680"/>
      <c r="M122" s="716"/>
      <c r="N122" s="625"/>
    </row>
    <row r="123" spans="1:14" s="302" customFormat="1" ht="111" hidden="1" customHeight="1" x14ac:dyDescent="0.25">
      <c r="A123" s="608"/>
      <c r="B123" s="665"/>
      <c r="C123" s="619"/>
      <c r="D123" s="502"/>
      <c r="E123" s="159" t="s">
        <v>138</v>
      </c>
      <c r="F123" s="147" t="s">
        <v>387</v>
      </c>
      <c r="G123" s="160" t="s">
        <v>140</v>
      </c>
      <c r="H123" s="102"/>
      <c r="I123" s="102"/>
      <c r="J123" s="92" t="e">
        <f>IF(I123/H123*100&gt;100,100,I123/H123*100)</f>
        <v>#DIV/0!</v>
      </c>
      <c r="K123" s="679"/>
      <c r="L123" s="680"/>
      <c r="M123" s="716"/>
      <c r="N123" s="625"/>
    </row>
    <row r="124" spans="1:14" s="302" customFormat="1" ht="32.25" hidden="1" customHeight="1" thickBot="1" x14ac:dyDescent="0.3">
      <c r="A124" s="608"/>
      <c r="B124" s="666"/>
      <c r="C124" s="620"/>
      <c r="D124" s="503"/>
      <c r="E124" s="163" t="s">
        <v>144</v>
      </c>
      <c r="F124" s="142" t="s">
        <v>388</v>
      </c>
      <c r="G124" s="164" t="s">
        <v>266</v>
      </c>
      <c r="H124" s="167"/>
      <c r="I124" s="165"/>
      <c r="J124" s="97" t="e">
        <f>IF(I124/H124*100&gt;100,100,I124/H124*100)</f>
        <v>#DIV/0!</v>
      </c>
      <c r="K124" s="97" t="e">
        <f>J124</f>
        <v>#DIV/0!</v>
      </c>
      <c r="L124" s="685"/>
      <c r="M124" s="716"/>
      <c r="N124" s="625"/>
    </row>
    <row r="125" spans="1:14" s="302" customFormat="1" ht="63.75" hidden="1" customHeight="1" thickBot="1" x14ac:dyDescent="0.3">
      <c r="A125" s="608"/>
      <c r="B125" s="664" t="s">
        <v>171</v>
      </c>
      <c r="C125" s="618" t="s">
        <v>172</v>
      </c>
      <c r="D125" s="501" t="s">
        <v>137</v>
      </c>
      <c r="E125" s="155" t="s">
        <v>138</v>
      </c>
      <c r="F125" s="147" t="s">
        <v>385</v>
      </c>
      <c r="G125" s="156" t="s">
        <v>140</v>
      </c>
      <c r="H125" s="101"/>
      <c r="I125" s="88"/>
      <c r="J125" s="88" t="e">
        <f>IF(H125/I125*100&gt;100,100,H125/I125*100)</f>
        <v>#DIV/0!</v>
      </c>
      <c r="K125" s="627" t="e">
        <f>(J125+J126+J127)/3</f>
        <v>#DIV/0!</v>
      </c>
      <c r="L125" s="521" t="e">
        <f>(K125+K128)/2</f>
        <v>#DIV/0!</v>
      </c>
      <c r="M125" s="716"/>
      <c r="N125" s="625"/>
    </row>
    <row r="126" spans="1:14" s="302" customFormat="1" ht="63.75" hidden="1" customHeight="1" thickBot="1" x14ac:dyDescent="0.3">
      <c r="A126" s="608"/>
      <c r="B126" s="665"/>
      <c r="C126" s="619"/>
      <c r="D126" s="502"/>
      <c r="E126" s="159" t="s">
        <v>138</v>
      </c>
      <c r="F126" s="147" t="s">
        <v>386</v>
      </c>
      <c r="G126" s="160" t="s">
        <v>140</v>
      </c>
      <c r="H126" s="102"/>
      <c r="I126" s="92"/>
      <c r="J126" s="92" t="e">
        <f>IF(I126/H126*100&gt;100,100,I126/H126*100)</f>
        <v>#DIV/0!</v>
      </c>
      <c r="K126" s="678"/>
      <c r="L126" s="680"/>
      <c r="M126" s="716"/>
      <c r="N126" s="625"/>
    </row>
    <row r="127" spans="1:14" s="302" customFormat="1" ht="111" hidden="1" customHeight="1" x14ac:dyDescent="0.25">
      <c r="A127" s="608"/>
      <c r="B127" s="665"/>
      <c r="C127" s="619"/>
      <c r="D127" s="502"/>
      <c r="E127" s="159" t="s">
        <v>138</v>
      </c>
      <c r="F127" s="147" t="s">
        <v>387</v>
      </c>
      <c r="G127" s="160" t="s">
        <v>140</v>
      </c>
      <c r="H127" s="102"/>
      <c r="I127" s="102"/>
      <c r="J127" s="92" t="e">
        <f>IF(I127/H127*100&gt;100,100,I127/H127*100)</f>
        <v>#DIV/0!</v>
      </c>
      <c r="K127" s="679"/>
      <c r="L127" s="680"/>
      <c r="M127" s="716"/>
      <c r="N127" s="625"/>
    </row>
    <row r="128" spans="1:14" s="302" customFormat="1" ht="32.25" hidden="1" customHeight="1" thickBot="1" x14ac:dyDescent="0.3">
      <c r="A128" s="608"/>
      <c r="B128" s="666"/>
      <c r="C128" s="620"/>
      <c r="D128" s="503"/>
      <c r="E128" s="163" t="s">
        <v>144</v>
      </c>
      <c r="F128" s="142" t="s">
        <v>388</v>
      </c>
      <c r="G128" s="164" t="s">
        <v>266</v>
      </c>
      <c r="H128" s="167"/>
      <c r="I128" s="165"/>
      <c r="J128" s="97" t="e">
        <f>IF(I128/H128*100&gt;100,100,I128/H128*100)</f>
        <v>#DIV/0!</v>
      </c>
      <c r="K128" s="97" t="e">
        <f>J128</f>
        <v>#DIV/0!</v>
      </c>
      <c r="L128" s="685"/>
      <c r="M128" s="716"/>
      <c r="N128" s="625"/>
    </row>
    <row r="129" spans="1:14" s="302" customFormat="1" ht="63.75" hidden="1" customHeight="1" thickBot="1" x14ac:dyDescent="0.3">
      <c r="A129" s="608"/>
      <c r="B129" s="664" t="s">
        <v>305</v>
      </c>
      <c r="C129" s="618" t="s">
        <v>306</v>
      </c>
      <c r="D129" s="501" t="s">
        <v>137</v>
      </c>
      <c r="E129" s="155" t="s">
        <v>138</v>
      </c>
      <c r="F129" s="147" t="s">
        <v>385</v>
      </c>
      <c r="G129" s="156" t="s">
        <v>140</v>
      </c>
      <c r="H129" s="101"/>
      <c r="I129" s="88"/>
      <c r="J129" s="88" t="e">
        <f>IF(H129/I129*100&gt;100,100,H129/I129*100)</f>
        <v>#DIV/0!</v>
      </c>
      <c r="K129" s="627" t="e">
        <f>(J129+J130+J131)/3</f>
        <v>#DIV/0!</v>
      </c>
      <c r="L129" s="521" t="e">
        <f>(K129+K132)/2</f>
        <v>#DIV/0!</v>
      </c>
      <c r="M129" s="716"/>
      <c r="N129" s="625"/>
    </row>
    <row r="130" spans="1:14" s="302" customFormat="1" ht="63.75" hidden="1" customHeight="1" thickBot="1" x14ac:dyDescent="0.3">
      <c r="A130" s="608"/>
      <c r="B130" s="665"/>
      <c r="C130" s="619"/>
      <c r="D130" s="502"/>
      <c r="E130" s="159" t="s">
        <v>138</v>
      </c>
      <c r="F130" s="147" t="s">
        <v>386</v>
      </c>
      <c r="G130" s="160" t="s">
        <v>140</v>
      </c>
      <c r="H130" s="102"/>
      <c r="I130" s="92"/>
      <c r="J130" s="92" t="e">
        <f>IF(I130/H130*100&gt;100,100,I130/H130*100)</f>
        <v>#DIV/0!</v>
      </c>
      <c r="K130" s="678"/>
      <c r="L130" s="680"/>
      <c r="M130" s="716"/>
      <c r="N130" s="625"/>
    </row>
    <row r="131" spans="1:14" s="302" customFormat="1" ht="111" hidden="1" customHeight="1" x14ac:dyDescent="0.25">
      <c r="A131" s="608"/>
      <c r="B131" s="665"/>
      <c r="C131" s="619"/>
      <c r="D131" s="502"/>
      <c r="E131" s="159" t="s">
        <v>138</v>
      </c>
      <c r="F131" s="147" t="s">
        <v>387</v>
      </c>
      <c r="G131" s="160" t="s">
        <v>140</v>
      </c>
      <c r="H131" s="102"/>
      <c r="I131" s="102"/>
      <c r="J131" s="92" t="e">
        <f>IF(I131/H131*100&gt;100,100,I131/H131*100)</f>
        <v>#DIV/0!</v>
      </c>
      <c r="K131" s="679"/>
      <c r="L131" s="680"/>
      <c r="M131" s="716"/>
      <c r="N131" s="625"/>
    </row>
    <row r="132" spans="1:14" s="302" customFormat="1" ht="32.25" hidden="1" customHeight="1" thickBot="1" x14ac:dyDescent="0.3">
      <c r="A132" s="608"/>
      <c r="B132" s="666"/>
      <c r="C132" s="620"/>
      <c r="D132" s="503"/>
      <c r="E132" s="163" t="s">
        <v>144</v>
      </c>
      <c r="F132" s="142" t="s">
        <v>388</v>
      </c>
      <c r="G132" s="164" t="s">
        <v>266</v>
      </c>
      <c r="H132" s="167"/>
      <c r="I132" s="165"/>
      <c r="J132" s="97" t="e">
        <f>IF(I132/H132*100&gt;100,100,I132/H132*100)</f>
        <v>#DIV/0!</v>
      </c>
      <c r="K132" s="97" t="e">
        <f>J132</f>
        <v>#DIV/0!</v>
      </c>
      <c r="L132" s="685"/>
      <c r="M132" s="716"/>
      <c r="N132" s="625"/>
    </row>
    <row r="133" spans="1:14" s="302" customFormat="1" ht="63.75" hidden="1" customHeight="1" thickBot="1" x14ac:dyDescent="0.3">
      <c r="A133" s="608"/>
      <c r="B133" s="664" t="s">
        <v>202</v>
      </c>
      <c r="C133" s="618" t="s">
        <v>44</v>
      </c>
      <c r="D133" s="501" t="s">
        <v>137</v>
      </c>
      <c r="E133" s="155" t="s">
        <v>138</v>
      </c>
      <c r="F133" s="147" t="s">
        <v>385</v>
      </c>
      <c r="G133" s="156" t="s">
        <v>140</v>
      </c>
      <c r="H133" s="101"/>
      <c r="I133" s="88"/>
      <c r="J133" s="88" t="e">
        <f>IF(H133/I133*100&gt;100,100,H133/I133*100)</f>
        <v>#DIV/0!</v>
      </c>
      <c r="K133" s="627" t="e">
        <f>(J133+J134+J135)/3</f>
        <v>#DIV/0!</v>
      </c>
      <c r="L133" s="521" t="e">
        <f>(K133+K136)/2</f>
        <v>#DIV/0!</v>
      </c>
      <c r="M133" s="716"/>
      <c r="N133" s="625"/>
    </row>
    <row r="134" spans="1:14" s="302" customFormat="1" ht="63.75" hidden="1" customHeight="1" thickBot="1" x14ac:dyDescent="0.3">
      <c r="A134" s="608"/>
      <c r="B134" s="665"/>
      <c r="C134" s="619"/>
      <c r="D134" s="502"/>
      <c r="E134" s="159" t="s">
        <v>138</v>
      </c>
      <c r="F134" s="147" t="s">
        <v>386</v>
      </c>
      <c r="G134" s="160" t="s">
        <v>140</v>
      </c>
      <c r="H134" s="102"/>
      <c r="I134" s="92"/>
      <c r="J134" s="92" t="e">
        <f>IF(I134/H134*100&gt;100,100,I134/H134*100)</f>
        <v>#DIV/0!</v>
      </c>
      <c r="K134" s="678"/>
      <c r="L134" s="680"/>
      <c r="M134" s="716"/>
      <c r="N134" s="625"/>
    </row>
    <row r="135" spans="1:14" s="302" customFormat="1" ht="111" hidden="1" customHeight="1" x14ac:dyDescent="0.25">
      <c r="A135" s="608"/>
      <c r="B135" s="665"/>
      <c r="C135" s="619"/>
      <c r="D135" s="502"/>
      <c r="E135" s="159" t="s">
        <v>138</v>
      </c>
      <c r="F135" s="147" t="s">
        <v>387</v>
      </c>
      <c r="G135" s="160" t="s">
        <v>140</v>
      </c>
      <c r="H135" s="102"/>
      <c r="I135" s="102"/>
      <c r="J135" s="92" t="e">
        <f>IF(I135/H135*100&gt;100,100,I135/H135*100)</f>
        <v>#DIV/0!</v>
      </c>
      <c r="K135" s="679"/>
      <c r="L135" s="680"/>
      <c r="M135" s="716"/>
      <c r="N135" s="625"/>
    </row>
    <row r="136" spans="1:14" s="302" customFormat="1" ht="32.25" hidden="1" customHeight="1" thickBot="1" x14ac:dyDescent="0.3">
      <c r="A136" s="608"/>
      <c r="B136" s="666"/>
      <c r="C136" s="620"/>
      <c r="D136" s="503"/>
      <c r="E136" s="163" t="s">
        <v>144</v>
      </c>
      <c r="F136" s="142" t="s">
        <v>388</v>
      </c>
      <c r="G136" s="164" t="s">
        <v>266</v>
      </c>
      <c r="H136" s="167"/>
      <c r="I136" s="165"/>
      <c r="J136" s="97" t="e">
        <f>IF(I136/H136*100&gt;100,100,I136/H136*100)</f>
        <v>#DIV/0!</v>
      </c>
      <c r="K136" s="97" t="e">
        <f>J136</f>
        <v>#DIV/0!</v>
      </c>
      <c r="L136" s="685"/>
      <c r="M136" s="716"/>
      <c r="N136" s="625"/>
    </row>
    <row r="137" spans="1:14" s="302" customFormat="1" ht="63.75" hidden="1" customHeight="1" thickBot="1" x14ac:dyDescent="0.3">
      <c r="A137" s="608"/>
      <c r="B137" s="655"/>
      <c r="C137" s="618" t="s">
        <v>45</v>
      </c>
      <c r="D137" s="501" t="s">
        <v>137</v>
      </c>
      <c r="E137" s="155" t="s">
        <v>138</v>
      </c>
      <c r="F137" s="147" t="s">
        <v>385</v>
      </c>
      <c r="G137" s="156" t="s">
        <v>140</v>
      </c>
      <c r="H137" s="101"/>
      <c r="I137" s="88"/>
      <c r="J137" s="88" t="e">
        <f>IF(H137/I137*100&gt;100,100,H137/I137*100)</f>
        <v>#DIV/0!</v>
      </c>
      <c r="K137" s="627" t="e">
        <f>(J137+J138+J139)/3</f>
        <v>#DIV/0!</v>
      </c>
      <c r="L137" s="521" t="e">
        <f>(K137+K140)/2</f>
        <v>#DIV/0!</v>
      </c>
      <c r="M137" s="716"/>
      <c r="N137" s="625"/>
    </row>
    <row r="138" spans="1:14" s="302" customFormat="1" ht="63.75" hidden="1" customHeight="1" thickBot="1" x14ac:dyDescent="0.3">
      <c r="A138" s="608"/>
      <c r="B138" s="656"/>
      <c r="C138" s="619"/>
      <c r="D138" s="502"/>
      <c r="E138" s="159" t="s">
        <v>138</v>
      </c>
      <c r="F138" s="147" t="s">
        <v>386</v>
      </c>
      <c r="G138" s="160" t="s">
        <v>140</v>
      </c>
      <c r="H138" s="102"/>
      <c r="I138" s="92"/>
      <c r="J138" s="92" t="e">
        <f>IF(I138/H138*100&gt;100,100,I138/H138*100)</f>
        <v>#DIV/0!</v>
      </c>
      <c r="K138" s="678"/>
      <c r="L138" s="680"/>
      <c r="M138" s="716"/>
      <c r="N138" s="625"/>
    </row>
    <row r="139" spans="1:14" s="302" customFormat="1" ht="111" hidden="1" customHeight="1" x14ac:dyDescent="0.25">
      <c r="A139" s="608"/>
      <c r="B139" s="656"/>
      <c r="C139" s="619"/>
      <c r="D139" s="502"/>
      <c r="E139" s="159" t="s">
        <v>138</v>
      </c>
      <c r="F139" s="147" t="s">
        <v>387</v>
      </c>
      <c r="G139" s="160" t="s">
        <v>140</v>
      </c>
      <c r="H139" s="102"/>
      <c r="I139" s="102"/>
      <c r="J139" s="92" t="e">
        <f>IF(I139/H139*100&gt;100,100,I139/H139*100)</f>
        <v>#DIV/0!</v>
      </c>
      <c r="K139" s="679"/>
      <c r="L139" s="680"/>
      <c r="M139" s="716"/>
      <c r="N139" s="625"/>
    </row>
    <row r="140" spans="1:14" s="302" customFormat="1" ht="32.25" hidden="1" customHeight="1" thickBot="1" x14ac:dyDescent="0.3">
      <c r="A140" s="608"/>
      <c r="B140" s="657"/>
      <c r="C140" s="620"/>
      <c r="D140" s="503"/>
      <c r="E140" s="163" t="s">
        <v>144</v>
      </c>
      <c r="F140" s="142" t="s">
        <v>388</v>
      </c>
      <c r="G140" s="164" t="s">
        <v>266</v>
      </c>
      <c r="H140" s="167"/>
      <c r="I140" s="165"/>
      <c r="J140" s="97" t="e">
        <f>IF(I140/H140*100&gt;100,100,I140/H140*100)</f>
        <v>#DIV/0!</v>
      </c>
      <c r="K140" s="97" t="e">
        <f>J140</f>
        <v>#DIV/0!</v>
      </c>
      <c r="L140" s="685"/>
      <c r="M140" s="716"/>
      <c r="N140" s="625"/>
    </row>
    <row r="141" spans="1:14" s="302" customFormat="1" ht="63.75" hidden="1" customHeight="1" thickBot="1" x14ac:dyDescent="0.3">
      <c r="A141" s="608"/>
      <c r="B141" s="664" t="s">
        <v>46</v>
      </c>
      <c r="C141" s="618" t="s">
        <v>308</v>
      </c>
      <c r="D141" s="501" t="s">
        <v>137</v>
      </c>
      <c r="E141" s="155" t="s">
        <v>138</v>
      </c>
      <c r="F141" s="147" t="s">
        <v>385</v>
      </c>
      <c r="G141" s="156" t="s">
        <v>140</v>
      </c>
      <c r="H141" s="101"/>
      <c r="I141" s="88"/>
      <c r="J141" s="88" t="e">
        <f>IF(H141/I141*100&gt;100,100,H141/I141*100)</f>
        <v>#DIV/0!</v>
      </c>
      <c r="K141" s="627" t="e">
        <f>(J141+J142+J143)/3</f>
        <v>#DIV/0!</v>
      </c>
      <c r="L141" s="521" t="e">
        <f>(K141+K144)/2</f>
        <v>#DIV/0!</v>
      </c>
      <c r="M141" s="716"/>
      <c r="N141" s="625"/>
    </row>
    <row r="142" spans="1:14" s="302" customFormat="1" ht="63.75" hidden="1" customHeight="1" thickBot="1" x14ac:dyDescent="0.3">
      <c r="A142" s="608"/>
      <c r="B142" s="665"/>
      <c r="C142" s="619"/>
      <c r="D142" s="502"/>
      <c r="E142" s="159" t="s">
        <v>138</v>
      </c>
      <c r="F142" s="147" t="s">
        <v>386</v>
      </c>
      <c r="G142" s="160" t="s">
        <v>140</v>
      </c>
      <c r="H142" s="102"/>
      <c r="I142" s="92"/>
      <c r="J142" s="92" t="e">
        <f>IF(I142/H142*100&gt;100,100,I142/H142*100)</f>
        <v>#DIV/0!</v>
      </c>
      <c r="K142" s="678"/>
      <c r="L142" s="680"/>
      <c r="M142" s="716"/>
      <c r="N142" s="625"/>
    </row>
    <row r="143" spans="1:14" s="302" customFormat="1" ht="111" hidden="1" customHeight="1" x14ac:dyDescent="0.25">
      <c r="A143" s="608"/>
      <c r="B143" s="665"/>
      <c r="C143" s="619"/>
      <c r="D143" s="502"/>
      <c r="E143" s="159" t="s">
        <v>138</v>
      </c>
      <c r="F143" s="147" t="s">
        <v>387</v>
      </c>
      <c r="G143" s="160" t="s">
        <v>140</v>
      </c>
      <c r="H143" s="102"/>
      <c r="I143" s="102"/>
      <c r="J143" s="92" t="e">
        <f>IF(I143/H143*100&gt;100,100,I143/H143*100)</f>
        <v>#DIV/0!</v>
      </c>
      <c r="K143" s="679"/>
      <c r="L143" s="680"/>
      <c r="M143" s="716"/>
      <c r="N143" s="625"/>
    </row>
    <row r="144" spans="1:14" s="302" customFormat="1" ht="32.25" hidden="1" customHeight="1" thickBot="1" x14ac:dyDescent="0.3">
      <c r="A144" s="608"/>
      <c r="B144" s="666"/>
      <c r="C144" s="620"/>
      <c r="D144" s="503"/>
      <c r="E144" s="163" t="s">
        <v>144</v>
      </c>
      <c r="F144" s="142" t="s">
        <v>388</v>
      </c>
      <c r="G144" s="164" t="s">
        <v>266</v>
      </c>
      <c r="H144" s="167"/>
      <c r="I144" s="165"/>
      <c r="J144" s="97" t="e">
        <f>IF(I144/H144*100&gt;100,100,I144/H144*100)</f>
        <v>#DIV/0!</v>
      </c>
      <c r="K144" s="97" t="e">
        <f>J144</f>
        <v>#DIV/0!</v>
      </c>
      <c r="L144" s="685"/>
      <c r="M144" s="716"/>
      <c r="N144" s="625"/>
    </row>
    <row r="145" spans="1:14" s="302" customFormat="1" ht="63.75" hidden="1" customHeight="1" thickBot="1" x14ac:dyDescent="0.3">
      <c r="A145" s="608"/>
      <c r="B145" s="664" t="s">
        <v>47</v>
      </c>
      <c r="C145" s="618" t="s">
        <v>48</v>
      </c>
      <c r="D145" s="501" t="s">
        <v>137</v>
      </c>
      <c r="E145" s="155" t="s">
        <v>138</v>
      </c>
      <c r="F145" s="147" t="s">
        <v>385</v>
      </c>
      <c r="G145" s="156" t="s">
        <v>140</v>
      </c>
      <c r="H145" s="101"/>
      <c r="I145" s="88"/>
      <c r="J145" s="88" t="e">
        <f>IF(H145/I145*100&gt;100,100,H145/I145*100)</f>
        <v>#DIV/0!</v>
      </c>
      <c r="K145" s="627" t="e">
        <f>(J145+J146+J147)/3</f>
        <v>#DIV/0!</v>
      </c>
      <c r="L145" s="521" t="e">
        <f>(K145+K148)/2</f>
        <v>#DIV/0!</v>
      </c>
      <c r="M145" s="716"/>
      <c r="N145" s="625"/>
    </row>
    <row r="146" spans="1:14" s="302" customFormat="1" ht="63.75" hidden="1" customHeight="1" thickBot="1" x14ac:dyDescent="0.3">
      <c r="A146" s="608"/>
      <c r="B146" s="665"/>
      <c r="C146" s="619"/>
      <c r="D146" s="502"/>
      <c r="E146" s="159" t="s">
        <v>138</v>
      </c>
      <c r="F146" s="147" t="s">
        <v>386</v>
      </c>
      <c r="G146" s="160" t="s">
        <v>140</v>
      </c>
      <c r="H146" s="102"/>
      <c r="I146" s="92"/>
      <c r="J146" s="92" t="e">
        <f>IF(I146/H146*100&gt;100,100,I146/H146*100)</f>
        <v>#DIV/0!</v>
      </c>
      <c r="K146" s="678"/>
      <c r="L146" s="680"/>
      <c r="M146" s="716"/>
      <c r="N146" s="625"/>
    </row>
    <row r="147" spans="1:14" s="302" customFormat="1" ht="111" hidden="1" customHeight="1" x14ac:dyDescent="0.25">
      <c r="A147" s="608"/>
      <c r="B147" s="665"/>
      <c r="C147" s="619"/>
      <c r="D147" s="502"/>
      <c r="E147" s="159" t="s">
        <v>138</v>
      </c>
      <c r="F147" s="147" t="s">
        <v>387</v>
      </c>
      <c r="G147" s="160" t="s">
        <v>140</v>
      </c>
      <c r="H147" s="102"/>
      <c r="I147" s="102"/>
      <c r="J147" s="92" t="e">
        <f>IF(I147/H147*100&gt;100,100,I147/H147*100)</f>
        <v>#DIV/0!</v>
      </c>
      <c r="K147" s="679"/>
      <c r="L147" s="680"/>
      <c r="M147" s="716"/>
      <c r="N147" s="625"/>
    </row>
    <row r="148" spans="1:14" s="302" customFormat="1" ht="32.25" hidden="1" customHeight="1" thickBot="1" x14ac:dyDescent="0.3">
      <c r="A148" s="608"/>
      <c r="B148" s="666"/>
      <c r="C148" s="620"/>
      <c r="D148" s="503"/>
      <c r="E148" s="163" t="s">
        <v>144</v>
      </c>
      <c r="F148" s="142" t="s">
        <v>388</v>
      </c>
      <c r="G148" s="164" t="s">
        <v>266</v>
      </c>
      <c r="H148" s="167"/>
      <c r="I148" s="165"/>
      <c r="J148" s="97" t="e">
        <f>IF(I148/H148*100&gt;100,100,I148/H148*100)</f>
        <v>#DIV/0!</v>
      </c>
      <c r="K148" s="97" t="e">
        <f>J148</f>
        <v>#DIV/0!</v>
      </c>
      <c r="L148" s="685"/>
      <c r="M148" s="716"/>
      <c r="N148" s="625"/>
    </row>
    <row r="149" spans="1:14" s="302" customFormat="1" ht="63.75" hidden="1" customHeight="1" thickBot="1" x14ac:dyDescent="0.3">
      <c r="A149" s="608"/>
      <c r="B149" s="664" t="s">
        <v>49</v>
      </c>
      <c r="C149" s="618" t="s">
        <v>50</v>
      </c>
      <c r="D149" s="501" t="s">
        <v>137</v>
      </c>
      <c r="E149" s="155" t="s">
        <v>138</v>
      </c>
      <c r="F149" s="147" t="s">
        <v>385</v>
      </c>
      <c r="G149" s="156" t="s">
        <v>140</v>
      </c>
      <c r="H149" s="101"/>
      <c r="I149" s="88"/>
      <c r="J149" s="88" t="e">
        <f>IF(H149/I149*100&gt;100,100,H149/I149*100)</f>
        <v>#DIV/0!</v>
      </c>
      <c r="K149" s="627" t="e">
        <f>(J149+J150+J151)/3</f>
        <v>#DIV/0!</v>
      </c>
      <c r="L149" s="521" t="e">
        <f>(K149+K152)/2</f>
        <v>#DIV/0!</v>
      </c>
      <c r="M149" s="716"/>
      <c r="N149" s="625"/>
    </row>
    <row r="150" spans="1:14" s="302" customFormat="1" ht="63.75" hidden="1" customHeight="1" thickBot="1" x14ac:dyDescent="0.3">
      <c r="A150" s="608"/>
      <c r="B150" s="665"/>
      <c r="C150" s="619"/>
      <c r="D150" s="502"/>
      <c r="E150" s="159" t="s">
        <v>138</v>
      </c>
      <c r="F150" s="147" t="s">
        <v>386</v>
      </c>
      <c r="G150" s="160" t="s">
        <v>140</v>
      </c>
      <c r="H150" s="102"/>
      <c r="I150" s="92"/>
      <c r="J150" s="92" t="e">
        <f>IF(I150/H150*100&gt;100,100,I150/H150*100)</f>
        <v>#DIV/0!</v>
      </c>
      <c r="K150" s="678"/>
      <c r="L150" s="680"/>
      <c r="M150" s="716"/>
      <c r="N150" s="625"/>
    </row>
    <row r="151" spans="1:14" s="302" customFormat="1" ht="111" hidden="1" customHeight="1" x14ac:dyDescent="0.25">
      <c r="A151" s="608"/>
      <c r="B151" s="665"/>
      <c r="C151" s="619"/>
      <c r="D151" s="502"/>
      <c r="E151" s="159" t="s">
        <v>138</v>
      </c>
      <c r="F151" s="147" t="s">
        <v>387</v>
      </c>
      <c r="G151" s="160" t="s">
        <v>140</v>
      </c>
      <c r="H151" s="102"/>
      <c r="I151" s="102"/>
      <c r="J151" s="92" t="e">
        <f>IF(I151/H151*100&gt;100,100,I151/H151*100)</f>
        <v>#DIV/0!</v>
      </c>
      <c r="K151" s="679"/>
      <c r="L151" s="680"/>
      <c r="M151" s="716"/>
      <c r="N151" s="625"/>
    </row>
    <row r="152" spans="1:14" s="302" customFormat="1" ht="32.25" hidden="1" customHeight="1" thickBot="1" x14ac:dyDescent="0.3">
      <c r="A152" s="608"/>
      <c r="B152" s="666"/>
      <c r="C152" s="620"/>
      <c r="D152" s="503"/>
      <c r="E152" s="163" t="s">
        <v>144</v>
      </c>
      <c r="F152" s="142" t="s">
        <v>388</v>
      </c>
      <c r="G152" s="164" t="s">
        <v>266</v>
      </c>
      <c r="H152" s="167"/>
      <c r="I152" s="165"/>
      <c r="J152" s="97" t="e">
        <f>IF(I152/H152*100&gt;100,100,I152/H152*100)</f>
        <v>#DIV/0!</v>
      </c>
      <c r="K152" s="97" t="e">
        <f>J152</f>
        <v>#DIV/0!</v>
      </c>
      <c r="L152" s="685"/>
      <c r="M152" s="716"/>
      <c r="N152" s="625"/>
    </row>
    <row r="153" spans="1:14" s="302" customFormat="1" ht="63.75" hidden="1" customHeight="1" thickBot="1" x14ac:dyDescent="0.3">
      <c r="A153" s="608"/>
      <c r="B153" s="664" t="s">
        <v>51</v>
      </c>
      <c r="C153" s="618" t="s">
        <v>52</v>
      </c>
      <c r="D153" s="501" t="s">
        <v>137</v>
      </c>
      <c r="E153" s="155" t="s">
        <v>138</v>
      </c>
      <c r="F153" s="147" t="s">
        <v>385</v>
      </c>
      <c r="G153" s="156" t="s">
        <v>140</v>
      </c>
      <c r="H153" s="101"/>
      <c r="I153" s="88"/>
      <c r="J153" s="88" t="e">
        <f>IF(H153/I153*100&gt;100,100,H153/I153*100)</f>
        <v>#DIV/0!</v>
      </c>
      <c r="K153" s="627" t="e">
        <f>(J153+J154+J155)/3</f>
        <v>#DIV/0!</v>
      </c>
      <c r="L153" s="521" t="e">
        <f>(K153+K156)/2</f>
        <v>#DIV/0!</v>
      </c>
      <c r="M153" s="716"/>
      <c r="N153" s="625"/>
    </row>
    <row r="154" spans="1:14" s="302" customFormat="1" ht="63.75" hidden="1" customHeight="1" thickBot="1" x14ac:dyDescent="0.3">
      <c r="A154" s="608"/>
      <c r="B154" s="665"/>
      <c r="C154" s="619"/>
      <c r="D154" s="502"/>
      <c r="E154" s="159" t="s">
        <v>138</v>
      </c>
      <c r="F154" s="147" t="s">
        <v>386</v>
      </c>
      <c r="G154" s="160" t="s">
        <v>140</v>
      </c>
      <c r="H154" s="102"/>
      <c r="I154" s="92"/>
      <c r="J154" s="92" t="e">
        <f>IF(I154/H154*100&gt;100,100,I154/H154*100)</f>
        <v>#DIV/0!</v>
      </c>
      <c r="K154" s="678"/>
      <c r="L154" s="680"/>
      <c r="M154" s="716"/>
      <c r="N154" s="625"/>
    </row>
    <row r="155" spans="1:14" s="302" customFormat="1" ht="111" hidden="1" customHeight="1" x14ac:dyDescent="0.25">
      <c r="A155" s="608"/>
      <c r="B155" s="665"/>
      <c r="C155" s="619"/>
      <c r="D155" s="502"/>
      <c r="E155" s="159" t="s">
        <v>138</v>
      </c>
      <c r="F155" s="147" t="s">
        <v>387</v>
      </c>
      <c r="G155" s="160" t="s">
        <v>140</v>
      </c>
      <c r="H155" s="102"/>
      <c r="I155" s="102"/>
      <c r="J155" s="92" t="e">
        <f>IF(I155/H155*100&gt;100,100,I155/H155*100)</f>
        <v>#DIV/0!</v>
      </c>
      <c r="K155" s="679"/>
      <c r="L155" s="680"/>
      <c r="M155" s="716"/>
      <c r="N155" s="625"/>
    </row>
    <row r="156" spans="1:14" s="302" customFormat="1" ht="32.25" hidden="1" customHeight="1" thickBot="1" x14ac:dyDescent="0.3">
      <c r="A156" s="608"/>
      <c r="B156" s="666"/>
      <c r="C156" s="620"/>
      <c r="D156" s="503"/>
      <c r="E156" s="163" t="s">
        <v>144</v>
      </c>
      <c r="F156" s="142" t="s">
        <v>388</v>
      </c>
      <c r="G156" s="164" t="s">
        <v>266</v>
      </c>
      <c r="H156" s="167"/>
      <c r="I156" s="165"/>
      <c r="J156" s="97" t="e">
        <f>IF(I156/H156*100&gt;100,100,I156/H156*100)</f>
        <v>#DIV/0!</v>
      </c>
      <c r="K156" s="97" t="e">
        <f>J156</f>
        <v>#DIV/0!</v>
      </c>
      <c r="L156" s="685"/>
      <c r="M156" s="716"/>
      <c r="N156" s="625"/>
    </row>
    <row r="157" spans="1:14" s="302" customFormat="1" ht="63.75" hidden="1" customHeight="1" thickBot="1" x14ac:dyDescent="0.3">
      <c r="A157" s="608"/>
      <c r="B157" s="664" t="s">
        <v>204</v>
      </c>
      <c r="C157" s="618" t="s">
        <v>53</v>
      </c>
      <c r="D157" s="501" t="s">
        <v>137</v>
      </c>
      <c r="E157" s="155" t="s">
        <v>138</v>
      </c>
      <c r="F157" s="147" t="s">
        <v>385</v>
      </c>
      <c r="G157" s="156" t="s">
        <v>140</v>
      </c>
      <c r="H157" s="101"/>
      <c r="I157" s="88"/>
      <c r="J157" s="88" t="e">
        <f>IF(H157/I157*100&gt;100,100,H157/I157*100)</f>
        <v>#DIV/0!</v>
      </c>
      <c r="K157" s="627" t="e">
        <f>(J157+J158+J159)/3</f>
        <v>#DIV/0!</v>
      </c>
      <c r="L157" s="521" t="e">
        <f>(K157+K160)/2</f>
        <v>#DIV/0!</v>
      </c>
      <c r="M157" s="716"/>
      <c r="N157" s="625"/>
    </row>
    <row r="158" spans="1:14" s="302" customFormat="1" ht="63.75" hidden="1" customHeight="1" thickBot="1" x14ac:dyDescent="0.3">
      <c r="A158" s="608"/>
      <c r="B158" s="665"/>
      <c r="C158" s="619"/>
      <c r="D158" s="502"/>
      <c r="E158" s="159" t="s">
        <v>138</v>
      </c>
      <c r="F158" s="147" t="s">
        <v>386</v>
      </c>
      <c r="G158" s="160" t="s">
        <v>140</v>
      </c>
      <c r="H158" s="102"/>
      <c r="I158" s="92"/>
      <c r="J158" s="92" t="e">
        <f>IF(I158/H158*100&gt;100,100,I158/H158*100)</f>
        <v>#DIV/0!</v>
      </c>
      <c r="K158" s="678"/>
      <c r="L158" s="680"/>
      <c r="M158" s="716"/>
      <c r="N158" s="625"/>
    </row>
    <row r="159" spans="1:14" s="302" customFormat="1" ht="111" hidden="1" customHeight="1" x14ac:dyDescent="0.25">
      <c r="A159" s="608"/>
      <c r="B159" s="665"/>
      <c r="C159" s="619"/>
      <c r="D159" s="502"/>
      <c r="E159" s="159" t="s">
        <v>138</v>
      </c>
      <c r="F159" s="147" t="s">
        <v>387</v>
      </c>
      <c r="G159" s="160" t="s">
        <v>140</v>
      </c>
      <c r="H159" s="102"/>
      <c r="I159" s="102"/>
      <c r="J159" s="92" t="e">
        <f>IF(I159/H159*100&gt;100,100,I159/H159*100)</f>
        <v>#DIV/0!</v>
      </c>
      <c r="K159" s="679"/>
      <c r="L159" s="680"/>
      <c r="M159" s="716"/>
      <c r="N159" s="625"/>
    </row>
    <row r="160" spans="1:14" s="302" customFormat="1" ht="32.25" hidden="1" customHeight="1" thickBot="1" x14ac:dyDescent="0.3">
      <c r="A160" s="608"/>
      <c r="B160" s="666"/>
      <c r="C160" s="620"/>
      <c r="D160" s="503"/>
      <c r="E160" s="163" t="s">
        <v>144</v>
      </c>
      <c r="F160" s="142" t="s">
        <v>388</v>
      </c>
      <c r="G160" s="164" t="s">
        <v>266</v>
      </c>
      <c r="H160" s="167"/>
      <c r="I160" s="165"/>
      <c r="J160" s="97" t="e">
        <f>IF(I160/H160*100&gt;100,100,I160/H160*100)</f>
        <v>#DIV/0!</v>
      </c>
      <c r="K160" s="97" t="e">
        <f>J160</f>
        <v>#DIV/0!</v>
      </c>
      <c r="L160" s="685"/>
      <c r="M160" s="716"/>
      <c r="N160" s="625"/>
    </row>
    <row r="161" spans="1:15" s="302" customFormat="1" ht="63.75" hidden="1" customHeight="1" thickBot="1" x14ac:dyDescent="0.3">
      <c r="A161" s="608"/>
      <c r="B161" s="664" t="s">
        <v>187</v>
      </c>
      <c r="C161" s="618" t="s">
        <v>54</v>
      </c>
      <c r="D161" s="501" t="s">
        <v>137</v>
      </c>
      <c r="E161" s="155" t="s">
        <v>138</v>
      </c>
      <c r="F161" s="147" t="s">
        <v>385</v>
      </c>
      <c r="G161" s="156" t="s">
        <v>140</v>
      </c>
      <c r="H161" s="101"/>
      <c r="I161" s="88"/>
      <c r="J161" s="88" t="e">
        <f>IF(H161/I161*100&gt;100,100,H161/I161*100)</f>
        <v>#DIV/0!</v>
      </c>
      <c r="K161" s="627" t="e">
        <f>(J161+J162+J163)/3</f>
        <v>#DIV/0!</v>
      </c>
      <c r="L161" s="521" t="e">
        <f>(K161+K164)/2</f>
        <v>#DIV/0!</v>
      </c>
      <c r="M161" s="716"/>
      <c r="N161" s="625"/>
    </row>
    <row r="162" spans="1:15" s="302" customFormat="1" ht="63.75" hidden="1" customHeight="1" thickBot="1" x14ac:dyDescent="0.3">
      <c r="A162" s="608"/>
      <c r="B162" s="665"/>
      <c r="C162" s="619"/>
      <c r="D162" s="502"/>
      <c r="E162" s="159" t="s">
        <v>138</v>
      </c>
      <c r="F162" s="147" t="s">
        <v>386</v>
      </c>
      <c r="G162" s="160" t="s">
        <v>140</v>
      </c>
      <c r="H162" s="102"/>
      <c r="I162" s="92"/>
      <c r="J162" s="92" t="e">
        <f>IF(I162/H162*100&gt;100,100,I162/H162*100)</f>
        <v>#DIV/0!</v>
      </c>
      <c r="K162" s="678"/>
      <c r="L162" s="680"/>
      <c r="M162" s="716"/>
      <c r="N162" s="625"/>
    </row>
    <row r="163" spans="1:15" s="302" customFormat="1" ht="111" hidden="1" customHeight="1" x14ac:dyDescent="0.25">
      <c r="A163" s="608"/>
      <c r="B163" s="665"/>
      <c r="C163" s="619"/>
      <c r="D163" s="502"/>
      <c r="E163" s="159" t="s">
        <v>138</v>
      </c>
      <c r="F163" s="147" t="s">
        <v>387</v>
      </c>
      <c r="G163" s="160" t="s">
        <v>140</v>
      </c>
      <c r="H163" s="102"/>
      <c r="I163" s="102"/>
      <c r="J163" s="92" t="e">
        <f>IF(I163/H163*100&gt;100,100,I163/H163*100)</f>
        <v>#DIV/0!</v>
      </c>
      <c r="K163" s="679"/>
      <c r="L163" s="680"/>
      <c r="M163" s="716"/>
      <c r="N163" s="625"/>
    </row>
    <row r="164" spans="1:15" s="302" customFormat="1" ht="32.25" hidden="1" customHeight="1" thickBot="1" x14ac:dyDescent="0.3">
      <c r="A164" s="608"/>
      <c r="B164" s="666"/>
      <c r="C164" s="620"/>
      <c r="D164" s="503"/>
      <c r="E164" s="163" t="s">
        <v>144</v>
      </c>
      <c r="F164" s="142" t="s">
        <v>388</v>
      </c>
      <c r="G164" s="164" t="s">
        <v>266</v>
      </c>
      <c r="H164" s="167"/>
      <c r="I164" s="165"/>
      <c r="J164" s="97" t="e">
        <f>IF(I164/H164*100&gt;100,100,I164/H164*100)</f>
        <v>#DIV/0!</v>
      </c>
      <c r="K164" s="97" t="e">
        <f>J164</f>
        <v>#DIV/0!</v>
      </c>
      <c r="L164" s="685"/>
      <c r="M164" s="716"/>
      <c r="N164" s="625"/>
    </row>
    <row r="165" spans="1:15" s="300" customFormat="1" ht="63.75" customHeight="1" thickBot="1" x14ac:dyDescent="0.3">
      <c r="A165" s="608"/>
      <c r="B165" s="664" t="s">
        <v>206</v>
      </c>
      <c r="C165" s="621" t="s">
        <v>207</v>
      </c>
      <c r="D165" s="593" t="s">
        <v>137</v>
      </c>
      <c r="E165" s="155" t="s">
        <v>138</v>
      </c>
      <c r="F165" s="147" t="s">
        <v>385</v>
      </c>
      <c r="G165" s="156" t="s">
        <v>140</v>
      </c>
      <c r="H165" s="157">
        <v>100</v>
      </c>
      <c r="I165" s="158">
        <v>100</v>
      </c>
      <c r="J165" s="158">
        <f>IF(H165/I165*100&gt;100,100,H165/I165*100)</f>
        <v>100</v>
      </c>
      <c r="K165" s="627">
        <f>(J165+J166)/2</f>
        <v>100</v>
      </c>
      <c r="L165" s="644">
        <f>(K165+K168)/2</f>
        <v>100</v>
      </c>
      <c r="M165" s="716"/>
      <c r="N165" s="625"/>
      <c r="O165" s="306"/>
    </row>
    <row r="166" spans="1:15" s="300" customFormat="1" ht="63.75" customHeight="1" thickBot="1" x14ac:dyDescent="0.3">
      <c r="A166" s="608"/>
      <c r="B166" s="665"/>
      <c r="C166" s="622"/>
      <c r="D166" s="594"/>
      <c r="E166" s="159" t="s">
        <v>138</v>
      </c>
      <c r="F166" s="147" t="s">
        <v>386</v>
      </c>
      <c r="G166" s="160" t="s">
        <v>140</v>
      </c>
      <c r="H166" s="161">
        <v>100</v>
      </c>
      <c r="I166" s="162">
        <v>100</v>
      </c>
      <c r="J166" s="162">
        <f>IF(I166/H166*100&gt;100,100,I166/H166*100)</f>
        <v>100</v>
      </c>
      <c r="K166" s="678"/>
      <c r="L166" s="680"/>
      <c r="M166" s="716"/>
      <c r="N166" s="625"/>
    </row>
    <row r="167" spans="1:15" s="300" customFormat="1" ht="111" customHeight="1" x14ac:dyDescent="0.25">
      <c r="A167" s="608"/>
      <c r="B167" s="665"/>
      <c r="C167" s="622"/>
      <c r="D167" s="594"/>
      <c r="E167" s="159" t="s">
        <v>138</v>
      </c>
      <c r="F167" s="147" t="s">
        <v>387</v>
      </c>
      <c r="G167" s="160" t="s">
        <v>140</v>
      </c>
      <c r="H167" s="161">
        <v>0</v>
      </c>
      <c r="I167" s="161">
        <v>0</v>
      </c>
      <c r="J167" s="162"/>
      <c r="K167" s="679"/>
      <c r="L167" s="680"/>
      <c r="M167" s="716"/>
      <c r="N167" s="625"/>
      <c r="O167" s="317"/>
    </row>
    <row r="168" spans="1:15" s="300" customFormat="1" ht="32.25" customHeight="1" thickBot="1" x14ac:dyDescent="0.3">
      <c r="A168" s="608"/>
      <c r="B168" s="666"/>
      <c r="C168" s="623"/>
      <c r="D168" s="595"/>
      <c r="E168" s="163" t="s">
        <v>144</v>
      </c>
      <c r="F168" s="142" t="s">
        <v>388</v>
      </c>
      <c r="G168" s="164" t="s">
        <v>266</v>
      </c>
      <c r="H168" s="200">
        <v>1</v>
      </c>
      <c r="I168" s="200">
        <v>1</v>
      </c>
      <c r="J168" s="166">
        <f>IF(I168/H168*100&gt;100,100,I168/H168*100)</f>
        <v>100</v>
      </c>
      <c r="K168" s="166">
        <f>J168</f>
        <v>100</v>
      </c>
      <c r="L168" s="685"/>
      <c r="M168" s="716"/>
      <c r="N168" s="625"/>
    </row>
    <row r="169" spans="1:15" s="302" customFormat="1" ht="63.75" hidden="1" customHeight="1" thickBot="1" x14ac:dyDescent="0.3">
      <c r="A169" s="608"/>
      <c r="B169" s="664" t="s">
        <v>198</v>
      </c>
      <c r="C169" s="618" t="s">
        <v>199</v>
      </c>
      <c r="D169" s="501" t="s">
        <v>137</v>
      </c>
      <c r="E169" s="155" t="s">
        <v>138</v>
      </c>
      <c r="F169" s="147" t="s">
        <v>385</v>
      </c>
      <c r="G169" s="156" t="s">
        <v>140</v>
      </c>
      <c r="H169" s="101"/>
      <c r="I169" s="88"/>
      <c r="J169" s="88" t="e">
        <f>IF(H169/I169*100&gt;100,100,H169/I169*100)</f>
        <v>#DIV/0!</v>
      </c>
      <c r="K169" s="627" t="e">
        <f>(J169+J170+J171)/3</f>
        <v>#DIV/0!</v>
      </c>
      <c r="L169" s="521" t="e">
        <f>(K169+K172)/2</f>
        <v>#DIV/0!</v>
      </c>
      <c r="M169" s="716"/>
      <c r="N169" s="625"/>
    </row>
    <row r="170" spans="1:15" s="302" customFormat="1" ht="63.75" hidden="1" customHeight="1" thickBot="1" x14ac:dyDescent="0.3">
      <c r="A170" s="608"/>
      <c r="B170" s="665"/>
      <c r="C170" s="619"/>
      <c r="D170" s="502"/>
      <c r="E170" s="159" t="s">
        <v>138</v>
      </c>
      <c r="F170" s="147" t="s">
        <v>386</v>
      </c>
      <c r="G170" s="160" t="s">
        <v>140</v>
      </c>
      <c r="H170" s="102"/>
      <c r="I170" s="92"/>
      <c r="J170" s="92" t="e">
        <f>IF(I170/H170*100&gt;100,100,I170/H170*100)</f>
        <v>#DIV/0!</v>
      </c>
      <c r="K170" s="678"/>
      <c r="L170" s="680"/>
      <c r="M170" s="716"/>
      <c r="N170" s="625"/>
    </row>
    <row r="171" spans="1:15" s="302" customFormat="1" ht="111" hidden="1" customHeight="1" x14ac:dyDescent="0.25">
      <c r="A171" s="608"/>
      <c r="B171" s="665"/>
      <c r="C171" s="619"/>
      <c r="D171" s="502"/>
      <c r="E171" s="159" t="s">
        <v>138</v>
      </c>
      <c r="F171" s="147" t="s">
        <v>387</v>
      </c>
      <c r="G171" s="160" t="s">
        <v>140</v>
      </c>
      <c r="H171" s="102"/>
      <c r="I171" s="102"/>
      <c r="J171" s="92" t="e">
        <f>IF(I171/H171*100&gt;100,100,I171/H171*100)</f>
        <v>#DIV/0!</v>
      </c>
      <c r="K171" s="679"/>
      <c r="L171" s="680"/>
      <c r="M171" s="716"/>
      <c r="N171" s="625"/>
    </row>
    <row r="172" spans="1:15" s="302" customFormat="1" ht="32.25" hidden="1" customHeight="1" thickBot="1" x14ac:dyDescent="0.3">
      <c r="A172" s="608"/>
      <c r="B172" s="666"/>
      <c r="C172" s="620"/>
      <c r="D172" s="503"/>
      <c r="E172" s="163" t="s">
        <v>144</v>
      </c>
      <c r="F172" s="142" t="s">
        <v>388</v>
      </c>
      <c r="G172" s="164" t="s">
        <v>266</v>
      </c>
      <c r="H172" s="167"/>
      <c r="I172" s="165"/>
      <c r="J172" s="97" t="e">
        <f>IF(I172/H172*100&gt;100,100,I172/H172*100)</f>
        <v>#DIV/0!</v>
      </c>
      <c r="K172" s="97" t="e">
        <f>J172</f>
        <v>#DIV/0!</v>
      </c>
      <c r="L172" s="685"/>
      <c r="M172" s="716"/>
      <c r="N172" s="625"/>
    </row>
    <row r="173" spans="1:15" s="302" customFormat="1" ht="63.75" hidden="1" customHeight="1" thickBot="1" x14ac:dyDescent="0.3">
      <c r="A173" s="608"/>
      <c r="B173" s="655"/>
      <c r="C173" s="618" t="s">
        <v>55</v>
      </c>
      <c r="D173" s="501" t="s">
        <v>137</v>
      </c>
      <c r="E173" s="155" t="s">
        <v>138</v>
      </c>
      <c r="F173" s="147" t="s">
        <v>385</v>
      </c>
      <c r="G173" s="156" t="s">
        <v>140</v>
      </c>
      <c r="H173" s="101"/>
      <c r="I173" s="88"/>
      <c r="J173" s="88" t="e">
        <f>IF(H173/I173*100&gt;100,100,H173/I173*100)</f>
        <v>#DIV/0!</v>
      </c>
      <c r="K173" s="627" t="e">
        <f>(J173+J174+J175)/3</f>
        <v>#DIV/0!</v>
      </c>
      <c r="L173" s="521" t="e">
        <f>(K173+K176)/2</f>
        <v>#DIV/0!</v>
      </c>
      <c r="M173" s="716"/>
      <c r="N173" s="625"/>
    </row>
    <row r="174" spans="1:15" s="302" customFormat="1" ht="63.75" hidden="1" customHeight="1" thickBot="1" x14ac:dyDescent="0.3">
      <c r="A174" s="608"/>
      <c r="B174" s="656"/>
      <c r="C174" s="619"/>
      <c r="D174" s="502"/>
      <c r="E174" s="159" t="s">
        <v>138</v>
      </c>
      <c r="F174" s="147" t="s">
        <v>386</v>
      </c>
      <c r="G174" s="160" t="s">
        <v>140</v>
      </c>
      <c r="H174" s="102"/>
      <c r="I174" s="92"/>
      <c r="J174" s="92" t="e">
        <f t="shared" ref="J174:J180" si="4">IF(I174/H174*100&gt;100,100,I174/H174*100)</f>
        <v>#DIV/0!</v>
      </c>
      <c r="K174" s="678"/>
      <c r="L174" s="680"/>
      <c r="M174" s="716"/>
      <c r="N174" s="625"/>
    </row>
    <row r="175" spans="1:15" s="302" customFormat="1" ht="111" hidden="1" customHeight="1" x14ac:dyDescent="0.25">
      <c r="A175" s="608"/>
      <c r="B175" s="656"/>
      <c r="C175" s="619"/>
      <c r="D175" s="502"/>
      <c r="E175" s="159" t="s">
        <v>138</v>
      </c>
      <c r="F175" s="147" t="s">
        <v>387</v>
      </c>
      <c r="G175" s="160" t="s">
        <v>140</v>
      </c>
      <c r="H175" s="102"/>
      <c r="I175" s="102"/>
      <c r="J175" s="92" t="e">
        <f t="shared" si="4"/>
        <v>#DIV/0!</v>
      </c>
      <c r="K175" s="679"/>
      <c r="L175" s="680"/>
      <c r="M175" s="716"/>
      <c r="N175" s="625"/>
    </row>
    <row r="176" spans="1:15" s="302" customFormat="1" ht="32.25" hidden="1" customHeight="1" thickBot="1" x14ac:dyDescent="0.3">
      <c r="A176" s="608"/>
      <c r="B176" s="657"/>
      <c r="C176" s="620"/>
      <c r="D176" s="586"/>
      <c r="E176" s="163" t="s">
        <v>144</v>
      </c>
      <c r="F176" s="142" t="s">
        <v>388</v>
      </c>
      <c r="G176" s="164" t="s">
        <v>266</v>
      </c>
      <c r="H176" s="377"/>
      <c r="I176" s="377"/>
      <c r="J176" s="97" t="e">
        <f t="shared" si="4"/>
        <v>#DIV/0!</v>
      </c>
      <c r="K176" s="97" t="e">
        <f>J176</f>
        <v>#DIV/0!</v>
      </c>
      <c r="L176" s="681"/>
      <c r="M176" s="716"/>
      <c r="N176" s="625"/>
    </row>
    <row r="177" spans="1:14" s="297" customFormat="1" ht="63.75" customHeight="1" thickBot="1" x14ac:dyDescent="0.3">
      <c r="A177" s="608"/>
      <c r="B177" s="664" t="s">
        <v>192</v>
      </c>
      <c r="C177" s="621" t="s">
        <v>193</v>
      </c>
      <c r="D177" s="529" t="s">
        <v>137</v>
      </c>
      <c r="E177" s="133" t="s">
        <v>138</v>
      </c>
      <c r="F177" s="133" t="s">
        <v>385</v>
      </c>
      <c r="G177" s="134" t="s">
        <v>140</v>
      </c>
      <c r="H177" s="369">
        <v>100</v>
      </c>
      <c r="I177" s="287">
        <v>100</v>
      </c>
      <c r="J177" s="289">
        <f t="shared" si="4"/>
        <v>100</v>
      </c>
      <c r="K177" s="612">
        <f>(J177+J178+J179)/3</f>
        <v>98.033333333333346</v>
      </c>
      <c r="L177" s="615">
        <f>(K177+K180)/2</f>
        <v>99.01666666666668</v>
      </c>
      <c r="M177" s="651"/>
      <c r="N177" s="625"/>
    </row>
    <row r="178" spans="1:14" s="297" customFormat="1" ht="63.75" thickBot="1" x14ac:dyDescent="0.3">
      <c r="A178" s="608"/>
      <c r="B178" s="665"/>
      <c r="C178" s="622"/>
      <c r="D178" s="530"/>
      <c r="E178" s="138" t="s">
        <v>138</v>
      </c>
      <c r="F178" s="133" t="s">
        <v>386</v>
      </c>
      <c r="G178" s="139" t="s">
        <v>140</v>
      </c>
      <c r="H178" s="371">
        <v>100</v>
      </c>
      <c r="I178" s="289">
        <v>100</v>
      </c>
      <c r="J178" s="289">
        <f t="shared" si="4"/>
        <v>100</v>
      </c>
      <c r="K178" s="670"/>
      <c r="L178" s="660"/>
      <c r="M178" s="651"/>
      <c r="N178" s="625"/>
    </row>
    <row r="179" spans="1:14" s="297" customFormat="1" ht="63" x14ac:dyDescent="0.25">
      <c r="A179" s="608"/>
      <c r="B179" s="665"/>
      <c r="C179" s="622"/>
      <c r="D179" s="530"/>
      <c r="E179" s="138" t="s">
        <v>138</v>
      </c>
      <c r="F179" s="133" t="s">
        <v>391</v>
      </c>
      <c r="G179" s="139" t="s">
        <v>140</v>
      </c>
      <c r="H179" s="371">
        <v>100</v>
      </c>
      <c r="I179" s="371">
        <v>94.1</v>
      </c>
      <c r="J179" s="289">
        <f t="shared" si="4"/>
        <v>94.1</v>
      </c>
      <c r="K179" s="671"/>
      <c r="L179" s="660"/>
      <c r="M179" s="651"/>
      <c r="N179" s="625"/>
    </row>
    <row r="180" spans="1:14" s="297" customFormat="1" ht="32.25" thickBot="1" x14ac:dyDescent="0.3">
      <c r="A180" s="608"/>
      <c r="B180" s="666"/>
      <c r="C180" s="623"/>
      <c r="D180" s="595"/>
      <c r="E180" s="141" t="s">
        <v>144</v>
      </c>
      <c r="F180" s="142" t="s">
        <v>388</v>
      </c>
      <c r="G180" s="143" t="s">
        <v>266</v>
      </c>
      <c r="H180" s="200">
        <v>19</v>
      </c>
      <c r="I180" s="200">
        <v>20</v>
      </c>
      <c r="J180" s="289">
        <f t="shared" si="4"/>
        <v>100</v>
      </c>
      <c r="K180" s="290">
        <f>J180</f>
        <v>100</v>
      </c>
      <c r="L180" s="661"/>
      <c r="M180" s="651"/>
      <c r="N180" s="625"/>
    </row>
    <row r="181" spans="1:14" s="302" customFormat="1" ht="63.75" hidden="1" customHeight="1" thickBot="1" x14ac:dyDescent="0.3">
      <c r="A181" s="608"/>
      <c r="B181" s="664" t="s">
        <v>256</v>
      </c>
      <c r="C181" s="618" t="s">
        <v>201</v>
      </c>
      <c r="D181" s="501" t="s">
        <v>137</v>
      </c>
      <c r="E181" s="155" t="s">
        <v>138</v>
      </c>
      <c r="F181" s="147" t="s">
        <v>385</v>
      </c>
      <c r="G181" s="156" t="s">
        <v>140</v>
      </c>
      <c r="H181" s="101"/>
      <c r="I181" s="88"/>
      <c r="J181" s="88" t="e">
        <f>IF(H181/I181*100&gt;100,100,H181/I181*100)</f>
        <v>#DIV/0!</v>
      </c>
      <c r="K181" s="627" t="e">
        <f>(J181+J182+J183)/3</f>
        <v>#DIV/0!</v>
      </c>
      <c r="L181" s="521" t="e">
        <f>(K181+K184)/2</f>
        <v>#DIV/0!</v>
      </c>
      <c r="M181" s="716"/>
      <c r="N181" s="625"/>
    </row>
    <row r="182" spans="1:14" s="302" customFormat="1" ht="63.75" hidden="1" customHeight="1" thickBot="1" x14ac:dyDescent="0.3">
      <c r="A182" s="608"/>
      <c r="B182" s="665"/>
      <c r="C182" s="619"/>
      <c r="D182" s="502"/>
      <c r="E182" s="159" t="s">
        <v>138</v>
      </c>
      <c r="F182" s="147" t="s">
        <v>386</v>
      </c>
      <c r="G182" s="160" t="s">
        <v>140</v>
      </c>
      <c r="H182" s="102"/>
      <c r="I182" s="92"/>
      <c r="J182" s="92" t="e">
        <f>IF(I182/H182*100&gt;100,100,I182/H182*100)</f>
        <v>#DIV/0!</v>
      </c>
      <c r="K182" s="678"/>
      <c r="L182" s="680"/>
      <c r="M182" s="716"/>
      <c r="N182" s="625"/>
    </row>
    <row r="183" spans="1:14" s="302" customFormat="1" ht="111" hidden="1" customHeight="1" x14ac:dyDescent="0.25">
      <c r="A183" s="608"/>
      <c r="B183" s="665"/>
      <c r="C183" s="619"/>
      <c r="D183" s="502"/>
      <c r="E183" s="159" t="s">
        <v>138</v>
      </c>
      <c r="F183" s="147" t="s">
        <v>387</v>
      </c>
      <c r="G183" s="160" t="s">
        <v>140</v>
      </c>
      <c r="H183" s="102"/>
      <c r="I183" s="102"/>
      <c r="J183" s="92" t="e">
        <f>IF(I183/H183*100&gt;100,100,I183/H183*100)</f>
        <v>#DIV/0!</v>
      </c>
      <c r="K183" s="679"/>
      <c r="L183" s="680"/>
      <c r="M183" s="716"/>
      <c r="N183" s="625"/>
    </row>
    <row r="184" spans="1:14" s="302" customFormat="1" ht="32.25" hidden="1" customHeight="1" thickBot="1" x14ac:dyDescent="0.3">
      <c r="A184" s="608"/>
      <c r="B184" s="666"/>
      <c r="C184" s="620"/>
      <c r="D184" s="503"/>
      <c r="E184" s="163" t="s">
        <v>144</v>
      </c>
      <c r="F184" s="142" t="s">
        <v>388</v>
      </c>
      <c r="G184" s="164" t="s">
        <v>266</v>
      </c>
      <c r="H184" s="167"/>
      <c r="I184" s="165"/>
      <c r="J184" s="97" t="e">
        <f>IF(I184/H184*100&gt;100,100,I184/H184*100)</f>
        <v>#DIV/0!</v>
      </c>
      <c r="K184" s="97" t="e">
        <f>J184</f>
        <v>#DIV/0!</v>
      </c>
      <c r="L184" s="685"/>
      <c r="M184" s="716"/>
      <c r="N184" s="625"/>
    </row>
    <row r="185" spans="1:14" s="302" customFormat="1" ht="63.75" hidden="1" customHeight="1" thickBot="1" x14ac:dyDescent="0.3">
      <c r="A185" s="608"/>
      <c r="B185" s="664" t="s">
        <v>56</v>
      </c>
      <c r="C185" s="618" t="s">
        <v>57</v>
      </c>
      <c r="D185" s="501" t="s">
        <v>137</v>
      </c>
      <c r="E185" s="155" t="s">
        <v>138</v>
      </c>
      <c r="F185" s="147" t="s">
        <v>385</v>
      </c>
      <c r="G185" s="156" t="s">
        <v>140</v>
      </c>
      <c r="H185" s="101"/>
      <c r="I185" s="88"/>
      <c r="J185" s="88" t="e">
        <f>IF(H185/I185*100&gt;100,100,H185/I185*100)</f>
        <v>#DIV/0!</v>
      </c>
      <c r="K185" s="627" t="e">
        <f>(J185+J186+J187)/3</f>
        <v>#DIV/0!</v>
      </c>
      <c r="L185" s="521" t="e">
        <f>(K185+K188)/2</f>
        <v>#DIV/0!</v>
      </c>
      <c r="M185" s="716"/>
      <c r="N185" s="625"/>
    </row>
    <row r="186" spans="1:14" s="302" customFormat="1" ht="63.75" hidden="1" customHeight="1" thickBot="1" x14ac:dyDescent="0.3">
      <c r="A186" s="608"/>
      <c r="B186" s="665"/>
      <c r="C186" s="619"/>
      <c r="D186" s="502"/>
      <c r="E186" s="159" t="s">
        <v>138</v>
      </c>
      <c r="F186" s="147" t="s">
        <v>386</v>
      </c>
      <c r="G186" s="160" t="s">
        <v>140</v>
      </c>
      <c r="H186" s="102"/>
      <c r="I186" s="92"/>
      <c r="J186" s="92" t="e">
        <f>IF(I186/H186*100&gt;100,100,I186/H186*100)</f>
        <v>#DIV/0!</v>
      </c>
      <c r="K186" s="678"/>
      <c r="L186" s="680"/>
      <c r="M186" s="716"/>
      <c r="N186" s="625"/>
    </row>
    <row r="187" spans="1:14" s="302" customFormat="1" ht="111" hidden="1" customHeight="1" x14ac:dyDescent="0.25">
      <c r="A187" s="608"/>
      <c r="B187" s="665"/>
      <c r="C187" s="619"/>
      <c r="D187" s="502"/>
      <c r="E187" s="159" t="s">
        <v>138</v>
      </c>
      <c r="F187" s="147" t="s">
        <v>387</v>
      </c>
      <c r="G187" s="160" t="s">
        <v>140</v>
      </c>
      <c r="H187" s="102"/>
      <c r="I187" s="102"/>
      <c r="J187" s="92" t="e">
        <f>IF(I187/H187*100&gt;100,100,I187/H187*100)</f>
        <v>#DIV/0!</v>
      </c>
      <c r="K187" s="679"/>
      <c r="L187" s="680"/>
      <c r="M187" s="716"/>
      <c r="N187" s="625"/>
    </row>
    <row r="188" spans="1:14" s="302" customFormat="1" ht="32.25" hidden="1" customHeight="1" thickBot="1" x14ac:dyDescent="0.3">
      <c r="A188" s="608"/>
      <c r="B188" s="666"/>
      <c r="C188" s="620"/>
      <c r="D188" s="503"/>
      <c r="E188" s="163" t="s">
        <v>144</v>
      </c>
      <c r="F188" s="142" t="s">
        <v>388</v>
      </c>
      <c r="G188" s="164" t="s">
        <v>266</v>
      </c>
      <c r="H188" s="167"/>
      <c r="I188" s="165"/>
      <c r="J188" s="97" t="e">
        <f>IF(I188/H188*100&gt;100,100,I188/H188*100)</f>
        <v>#DIV/0!</v>
      </c>
      <c r="K188" s="97" t="e">
        <f>J188</f>
        <v>#DIV/0!</v>
      </c>
      <c r="L188" s="685"/>
      <c r="M188" s="716"/>
      <c r="N188" s="625"/>
    </row>
    <row r="189" spans="1:14" s="302" customFormat="1" ht="63.75" hidden="1" customHeight="1" thickBot="1" x14ac:dyDescent="0.3">
      <c r="A189" s="608"/>
      <c r="B189" s="664"/>
      <c r="C189" s="618" t="s">
        <v>55</v>
      </c>
      <c r="D189" s="501" t="s">
        <v>137</v>
      </c>
      <c r="E189" s="155" t="s">
        <v>138</v>
      </c>
      <c r="F189" s="147" t="s">
        <v>385</v>
      </c>
      <c r="G189" s="156" t="s">
        <v>140</v>
      </c>
      <c r="H189" s="101"/>
      <c r="I189" s="88"/>
      <c r="J189" s="88" t="e">
        <f>IF(H189/I189*100&gt;100,100,H189/I189*100)</f>
        <v>#DIV/0!</v>
      </c>
      <c r="K189" s="627" t="e">
        <f>(J189+J190+J191)/3</f>
        <v>#DIV/0!</v>
      </c>
      <c r="L189" s="521" t="e">
        <f>(K189+K192)/2</f>
        <v>#DIV/0!</v>
      </c>
      <c r="M189" s="716"/>
      <c r="N189" s="625"/>
    </row>
    <row r="190" spans="1:14" s="302" customFormat="1" ht="63.75" hidden="1" customHeight="1" thickBot="1" x14ac:dyDescent="0.3">
      <c r="A190" s="608"/>
      <c r="B190" s="665"/>
      <c r="C190" s="619"/>
      <c r="D190" s="502"/>
      <c r="E190" s="159" t="s">
        <v>138</v>
      </c>
      <c r="F190" s="147" t="s">
        <v>386</v>
      </c>
      <c r="G190" s="160" t="s">
        <v>140</v>
      </c>
      <c r="H190" s="102"/>
      <c r="I190" s="92"/>
      <c r="J190" s="92" t="e">
        <f t="shared" ref="J190:J213" si="5">IF(I190/H190*100&gt;100,100,I190/H190*100)</f>
        <v>#DIV/0!</v>
      </c>
      <c r="K190" s="678"/>
      <c r="L190" s="680"/>
      <c r="M190" s="716"/>
      <c r="N190" s="625"/>
    </row>
    <row r="191" spans="1:14" s="302" customFormat="1" ht="111" hidden="1" customHeight="1" x14ac:dyDescent="0.25">
      <c r="A191" s="608"/>
      <c r="B191" s="665"/>
      <c r="C191" s="619"/>
      <c r="D191" s="502"/>
      <c r="E191" s="159" t="s">
        <v>138</v>
      </c>
      <c r="F191" s="147" t="s">
        <v>387</v>
      </c>
      <c r="G191" s="160" t="s">
        <v>140</v>
      </c>
      <c r="H191" s="102"/>
      <c r="I191" s="102"/>
      <c r="J191" s="92" t="e">
        <f t="shared" si="5"/>
        <v>#DIV/0!</v>
      </c>
      <c r="K191" s="679"/>
      <c r="L191" s="680"/>
      <c r="M191" s="716"/>
      <c r="N191" s="625"/>
    </row>
    <row r="192" spans="1:14" s="302" customFormat="1" ht="32.25" hidden="1" customHeight="1" thickBot="1" x14ac:dyDescent="0.3">
      <c r="A192" s="608"/>
      <c r="B192" s="666"/>
      <c r="C192" s="620"/>
      <c r="D192" s="503"/>
      <c r="E192" s="163" t="s">
        <v>144</v>
      </c>
      <c r="F192" s="142" t="s">
        <v>388</v>
      </c>
      <c r="G192" s="164" t="s">
        <v>266</v>
      </c>
      <c r="H192" s="167"/>
      <c r="I192" s="165"/>
      <c r="J192" s="97" t="e">
        <f t="shared" si="5"/>
        <v>#DIV/0!</v>
      </c>
      <c r="K192" s="97" t="e">
        <f>J192</f>
        <v>#DIV/0!</v>
      </c>
      <c r="L192" s="685"/>
      <c r="M192" s="716"/>
      <c r="N192" s="625"/>
    </row>
    <row r="193" spans="1:14" s="300" customFormat="1" ht="79.5" hidden="1" customHeight="1" thickBot="1" x14ac:dyDescent="0.3">
      <c r="A193" s="608"/>
      <c r="B193" s="638"/>
      <c r="C193" s="641" t="s">
        <v>58</v>
      </c>
      <c r="D193" s="501" t="s">
        <v>137</v>
      </c>
      <c r="E193" s="177" t="s">
        <v>138</v>
      </c>
      <c r="F193" s="178" t="s">
        <v>392</v>
      </c>
      <c r="G193" s="179" t="s">
        <v>140</v>
      </c>
      <c r="H193" s="157"/>
      <c r="I193" s="157"/>
      <c r="J193" s="137" t="e">
        <f t="shared" si="5"/>
        <v>#DIV/0!</v>
      </c>
      <c r="K193" s="635" t="e">
        <f>(J193+J194+J195)/3</f>
        <v>#DIV/0!</v>
      </c>
      <c r="L193" s="652" t="e">
        <f>(K193+K196)/2</f>
        <v>#DIV/0!</v>
      </c>
      <c r="M193" s="716"/>
      <c r="N193" s="625"/>
    </row>
    <row r="194" spans="1:14" s="300" customFormat="1" ht="79.5" hidden="1" customHeight="1" thickBot="1" x14ac:dyDescent="0.3">
      <c r="A194" s="608"/>
      <c r="B194" s="639"/>
      <c r="C194" s="642"/>
      <c r="D194" s="502"/>
      <c r="E194" s="181" t="s">
        <v>138</v>
      </c>
      <c r="F194" s="178" t="s">
        <v>393</v>
      </c>
      <c r="G194" s="182" t="s">
        <v>140</v>
      </c>
      <c r="H194" s="157"/>
      <c r="I194" s="157"/>
      <c r="J194" s="183" t="e">
        <f t="shared" si="5"/>
        <v>#DIV/0!</v>
      </c>
      <c r="K194" s="726"/>
      <c r="L194" s="724"/>
      <c r="M194" s="716"/>
      <c r="N194" s="625"/>
    </row>
    <row r="195" spans="1:14" s="300" customFormat="1" ht="63.75" hidden="1" customHeight="1" thickBot="1" x14ac:dyDescent="0.3">
      <c r="A195" s="608"/>
      <c r="B195" s="639"/>
      <c r="C195" s="642"/>
      <c r="D195" s="502"/>
      <c r="E195" s="181" t="s">
        <v>138</v>
      </c>
      <c r="F195" s="178" t="s">
        <v>211</v>
      </c>
      <c r="G195" s="182" t="s">
        <v>140</v>
      </c>
      <c r="H195" s="157"/>
      <c r="I195" s="157"/>
      <c r="J195" s="183" t="e">
        <f t="shared" si="5"/>
        <v>#DIV/0!</v>
      </c>
      <c r="K195" s="727"/>
      <c r="L195" s="724"/>
      <c r="M195" s="716"/>
      <c r="N195" s="625"/>
    </row>
    <row r="196" spans="1:14" s="300" customFormat="1" ht="32.25" hidden="1" customHeight="1" thickBot="1" x14ac:dyDescent="0.3">
      <c r="A196" s="608"/>
      <c r="B196" s="640"/>
      <c r="C196" s="643"/>
      <c r="D196" s="586"/>
      <c r="E196" s="184" t="s">
        <v>144</v>
      </c>
      <c r="F196" s="1" t="s">
        <v>394</v>
      </c>
      <c r="G196" s="185" t="s">
        <v>310</v>
      </c>
      <c r="H196" s="382"/>
      <c r="I196" s="382"/>
      <c r="J196" s="187" t="e">
        <f t="shared" si="5"/>
        <v>#DIV/0!</v>
      </c>
      <c r="K196" s="187" t="e">
        <f>J196</f>
        <v>#DIV/0!</v>
      </c>
      <c r="L196" s="725"/>
      <c r="M196" s="716"/>
      <c r="N196" s="625"/>
    </row>
    <row r="197" spans="1:14" s="297" customFormat="1" ht="79.5" customHeight="1" thickBot="1" x14ac:dyDescent="0.3">
      <c r="A197" s="608"/>
      <c r="B197" s="638" t="s">
        <v>232</v>
      </c>
      <c r="C197" s="638" t="s">
        <v>59</v>
      </c>
      <c r="D197" s="529" t="s">
        <v>137</v>
      </c>
      <c r="E197" s="171" t="s">
        <v>138</v>
      </c>
      <c r="F197" s="171" t="s">
        <v>392</v>
      </c>
      <c r="G197" s="172" t="s">
        <v>140</v>
      </c>
      <c r="H197" s="382">
        <v>36.799999999999997</v>
      </c>
      <c r="I197" s="382">
        <v>35.200000000000003</v>
      </c>
      <c r="J197" s="289">
        <f t="shared" si="5"/>
        <v>95.652173913043498</v>
      </c>
      <c r="K197" s="632">
        <f>(J197+J198+J199)/3</f>
        <v>98.550724637681171</v>
      </c>
      <c r="L197" s="647">
        <f>(K197+K200)/2</f>
        <v>99.275362318840592</v>
      </c>
      <c r="M197" s="651"/>
      <c r="N197" s="625"/>
    </row>
    <row r="198" spans="1:14" s="297" customFormat="1" ht="79.5" thickBot="1" x14ac:dyDescent="0.3">
      <c r="A198" s="608"/>
      <c r="B198" s="639"/>
      <c r="C198" s="639"/>
      <c r="D198" s="530"/>
      <c r="E198" s="173" t="s">
        <v>138</v>
      </c>
      <c r="F198" s="171" t="s">
        <v>393</v>
      </c>
      <c r="G198" s="174" t="s">
        <v>140</v>
      </c>
      <c r="H198" s="382">
        <v>15</v>
      </c>
      <c r="I198" s="382">
        <v>21</v>
      </c>
      <c r="J198" s="289">
        <f t="shared" si="5"/>
        <v>100</v>
      </c>
      <c r="K198" s="704"/>
      <c r="L198" s="709"/>
      <c r="M198" s="651"/>
      <c r="N198" s="625"/>
    </row>
    <row r="199" spans="1:14" s="297" customFormat="1" ht="63.75" thickBot="1" x14ac:dyDescent="0.3">
      <c r="A199" s="608"/>
      <c r="B199" s="639"/>
      <c r="C199" s="639"/>
      <c r="D199" s="530"/>
      <c r="E199" s="173" t="s">
        <v>138</v>
      </c>
      <c r="F199" s="171" t="s">
        <v>211</v>
      </c>
      <c r="G199" s="174" t="s">
        <v>140</v>
      </c>
      <c r="H199" s="382">
        <v>100</v>
      </c>
      <c r="I199" s="382">
        <v>100</v>
      </c>
      <c r="J199" s="289">
        <f t="shared" si="5"/>
        <v>100</v>
      </c>
      <c r="K199" s="705"/>
      <c r="L199" s="709"/>
      <c r="M199" s="651"/>
      <c r="N199" s="625"/>
    </row>
    <row r="200" spans="1:14" s="297" customFormat="1" ht="32.25" thickBot="1" x14ac:dyDescent="0.3">
      <c r="A200" s="608"/>
      <c r="B200" s="640"/>
      <c r="C200" s="640"/>
      <c r="D200" s="531"/>
      <c r="E200" s="175" t="s">
        <v>144</v>
      </c>
      <c r="F200" s="1" t="s">
        <v>394</v>
      </c>
      <c r="G200" s="6" t="s">
        <v>310</v>
      </c>
      <c r="H200" s="186">
        <v>25668</v>
      </c>
      <c r="I200" s="186">
        <v>25794</v>
      </c>
      <c r="J200" s="289">
        <f t="shared" si="5"/>
        <v>100</v>
      </c>
      <c r="K200" s="292">
        <f>J200</f>
        <v>100</v>
      </c>
      <c r="L200" s="710"/>
      <c r="M200" s="651"/>
      <c r="N200" s="625"/>
    </row>
    <row r="201" spans="1:14" s="302" customFormat="1" ht="79.5" hidden="1" customHeight="1" thickBot="1" x14ac:dyDescent="0.3">
      <c r="A201" s="608"/>
      <c r="B201" s="638" t="s">
        <v>236</v>
      </c>
      <c r="C201" s="641" t="s">
        <v>60</v>
      </c>
      <c r="D201" s="501" t="s">
        <v>137</v>
      </c>
      <c r="E201" s="188" t="s">
        <v>138</v>
      </c>
      <c r="F201" s="201" t="s">
        <v>392</v>
      </c>
      <c r="G201" s="189" t="s">
        <v>140</v>
      </c>
      <c r="H201" s="87"/>
      <c r="I201" s="87"/>
      <c r="J201" s="137" t="e">
        <f t="shared" si="5"/>
        <v>#DIV/0!</v>
      </c>
      <c r="K201" s="635" t="e">
        <f>(J201+J202+J203)/3</f>
        <v>#DIV/0!</v>
      </c>
      <c r="L201" s="546" t="e">
        <f>(K201+K204)/2</f>
        <v>#DIV/0!</v>
      </c>
      <c r="M201" s="303"/>
      <c r="N201" s="625"/>
    </row>
    <row r="202" spans="1:14" s="302" customFormat="1" ht="78.75" hidden="1" customHeight="1" thickBot="1" x14ac:dyDescent="0.3">
      <c r="A202" s="608"/>
      <c r="B202" s="639"/>
      <c r="C202" s="642"/>
      <c r="D202" s="502"/>
      <c r="E202" s="190" t="s">
        <v>138</v>
      </c>
      <c r="F202" s="201" t="s">
        <v>393</v>
      </c>
      <c r="G202" s="191" t="s">
        <v>140</v>
      </c>
      <c r="H202" s="87"/>
      <c r="I202" s="87"/>
      <c r="J202" s="112" t="e">
        <f t="shared" si="5"/>
        <v>#DIV/0!</v>
      </c>
      <c r="K202" s="700"/>
      <c r="L202" s="712"/>
      <c r="M202" s="303"/>
      <c r="N202" s="625"/>
    </row>
    <row r="203" spans="1:14" s="302" customFormat="1" ht="63" hidden="1" customHeight="1" thickBot="1" x14ac:dyDescent="0.3">
      <c r="A203" s="608"/>
      <c r="B203" s="639"/>
      <c r="C203" s="642"/>
      <c r="D203" s="502"/>
      <c r="E203" s="190" t="s">
        <v>138</v>
      </c>
      <c r="F203" s="201" t="s">
        <v>211</v>
      </c>
      <c r="G203" s="191" t="s">
        <v>140</v>
      </c>
      <c r="H203" s="87"/>
      <c r="I203" s="87"/>
      <c r="J203" s="112" t="e">
        <f t="shared" si="5"/>
        <v>#DIV/0!</v>
      </c>
      <c r="K203" s="701"/>
      <c r="L203" s="712"/>
      <c r="M203" s="303"/>
      <c r="N203" s="625"/>
    </row>
    <row r="204" spans="1:14" s="302" customFormat="1" ht="32.25" hidden="1" customHeight="1" thickBot="1" x14ac:dyDescent="0.3">
      <c r="A204" s="608"/>
      <c r="B204" s="640"/>
      <c r="C204" s="643"/>
      <c r="D204" s="503"/>
      <c r="E204" s="192" t="s">
        <v>144</v>
      </c>
      <c r="F204" s="202" t="s">
        <v>394</v>
      </c>
      <c r="G204" s="193" t="s">
        <v>310</v>
      </c>
      <c r="H204" s="87"/>
      <c r="I204" s="87"/>
      <c r="J204" s="126" t="e">
        <f t="shared" si="5"/>
        <v>#DIV/0!</v>
      </c>
      <c r="K204" s="126" t="e">
        <f>J204</f>
        <v>#DIV/0!</v>
      </c>
      <c r="L204" s="714"/>
      <c r="M204" s="303"/>
      <c r="N204" s="625"/>
    </row>
    <row r="205" spans="1:14" s="302" customFormat="1" ht="79.5" hidden="1" customHeight="1" thickBot="1" x14ac:dyDescent="0.3">
      <c r="A205" s="608"/>
      <c r="B205" s="638" t="s">
        <v>230</v>
      </c>
      <c r="C205" s="641" t="s">
        <v>61</v>
      </c>
      <c r="D205" s="501" t="s">
        <v>137</v>
      </c>
      <c r="E205" s="188" t="s">
        <v>138</v>
      </c>
      <c r="F205" s="201" t="s">
        <v>392</v>
      </c>
      <c r="G205" s="189" t="s">
        <v>140</v>
      </c>
      <c r="H205" s="87"/>
      <c r="I205" s="87"/>
      <c r="J205" s="137" t="e">
        <f t="shared" si="5"/>
        <v>#DIV/0!</v>
      </c>
      <c r="K205" s="635" t="e">
        <f>(J205+J206+J207)/3</f>
        <v>#DIV/0!</v>
      </c>
      <c r="L205" s="546" t="e">
        <f>(K205+K208)/2</f>
        <v>#DIV/0!</v>
      </c>
      <c r="M205" s="303"/>
      <c r="N205" s="625"/>
    </row>
    <row r="206" spans="1:14" s="302" customFormat="1" ht="78.75" hidden="1" customHeight="1" thickBot="1" x14ac:dyDescent="0.3">
      <c r="A206" s="608"/>
      <c r="B206" s="639"/>
      <c r="C206" s="642"/>
      <c r="D206" s="502"/>
      <c r="E206" s="190" t="s">
        <v>138</v>
      </c>
      <c r="F206" s="201" t="s">
        <v>393</v>
      </c>
      <c r="G206" s="191" t="s">
        <v>140</v>
      </c>
      <c r="H206" s="87"/>
      <c r="I206" s="87"/>
      <c r="J206" s="112" t="e">
        <f t="shared" si="5"/>
        <v>#DIV/0!</v>
      </c>
      <c r="K206" s="700"/>
      <c r="L206" s="712"/>
      <c r="M206" s="303"/>
      <c r="N206" s="625"/>
    </row>
    <row r="207" spans="1:14" s="302" customFormat="1" ht="63" hidden="1" customHeight="1" thickBot="1" x14ac:dyDescent="0.3">
      <c r="A207" s="608"/>
      <c r="B207" s="639"/>
      <c r="C207" s="642"/>
      <c r="D207" s="502"/>
      <c r="E207" s="190" t="s">
        <v>138</v>
      </c>
      <c r="F207" s="201" t="s">
        <v>211</v>
      </c>
      <c r="G207" s="191" t="s">
        <v>140</v>
      </c>
      <c r="H207" s="87"/>
      <c r="I207" s="87"/>
      <c r="J207" s="112" t="e">
        <f t="shared" si="5"/>
        <v>#DIV/0!</v>
      </c>
      <c r="K207" s="701"/>
      <c r="L207" s="712"/>
      <c r="M207" s="303"/>
      <c r="N207" s="625"/>
    </row>
    <row r="208" spans="1:14" s="302" customFormat="1" ht="32.25" hidden="1" customHeight="1" thickBot="1" x14ac:dyDescent="0.3">
      <c r="A208" s="608"/>
      <c r="B208" s="640"/>
      <c r="C208" s="643"/>
      <c r="D208" s="586"/>
      <c r="E208" s="192" t="s">
        <v>144</v>
      </c>
      <c r="F208" s="202" t="s">
        <v>394</v>
      </c>
      <c r="G208" s="193" t="s">
        <v>310</v>
      </c>
      <c r="H208" s="356"/>
      <c r="I208" s="356"/>
      <c r="J208" s="126" t="e">
        <f t="shared" si="5"/>
        <v>#DIV/0!</v>
      </c>
      <c r="K208" s="126" t="e">
        <f>J208</f>
        <v>#DIV/0!</v>
      </c>
      <c r="L208" s="713"/>
      <c r="M208" s="303"/>
      <c r="N208" s="625"/>
    </row>
    <row r="209" spans="1:15" s="302" customFormat="1" ht="79.5" hidden="1" customHeight="1" thickBot="1" x14ac:dyDescent="0.3">
      <c r="A209" s="608"/>
      <c r="B209" s="638" t="s">
        <v>228</v>
      </c>
      <c r="C209" s="641" t="s">
        <v>62</v>
      </c>
      <c r="D209" s="507" t="s">
        <v>137</v>
      </c>
      <c r="E209" s="188" t="s">
        <v>138</v>
      </c>
      <c r="F209" s="201" t="s">
        <v>392</v>
      </c>
      <c r="G209" s="189" t="s">
        <v>140</v>
      </c>
      <c r="H209" s="356"/>
      <c r="I209" s="356"/>
      <c r="J209" s="289" t="e">
        <f t="shared" si="5"/>
        <v>#DIV/0!</v>
      </c>
      <c r="K209" s="632" t="e">
        <f>(J209+J210+J211)/3</f>
        <v>#DIV/0!</v>
      </c>
      <c r="L209" s="546" t="e">
        <f>(K209+K212)/2</f>
        <v>#DIV/0!</v>
      </c>
      <c r="M209" s="303"/>
      <c r="N209" s="625"/>
    </row>
    <row r="210" spans="1:15" s="302" customFormat="1" ht="78.75" hidden="1" customHeight="1" thickBot="1" x14ac:dyDescent="0.3">
      <c r="A210" s="608"/>
      <c r="B210" s="639"/>
      <c r="C210" s="642"/>
      <c r="D210" s="585"/>
      <c r="E210" s="190" t="s">
        <v>138</v>
      </c>
      <c r="F210" s="201" t="s">
        <v>393</v>
      </c>
      <c r="G210" s="191" t="s">
        <v>140</v>
      </c>
      <c r="H210" s="356"/>
      <c r="I210" s="356"/>
      <c r="J210" s="112" t="e">
        <f t="shared" si="5"/>
        <v>#DIV/0!</v>
      </c>
      <c r="K210" s="702"/>
      <c r="L210" s="717"/>
      <c r="M210" s="303"/>
      <c r="N210" s="625"/>
    </row>
    <row r="211" spans="1:15" s="302" customFormat="1" ht="63" hidden="1" customHeight="1" thickBot="1" x14ac:dyDescent="0.3">
      <c r="A211" s="608"/>
      <c r="B211" s="639"/>
      <c r="C211" s="642"/>
      <c r="D211" s="585"/>
      <c r="E211" s="190" t="s">
        <v>138</v>
      </c>
      <c r="F211" s="201" t="s">
        <v>211</v>
      </c>
      <c r="G211" s="191" t="s">
        <v>140</v>
      </c>
      <c r="H211" s="356"/>
      <c r="I211" s="356"/>
      <c r="J211" s="112" t="e">
        <f t="shared" si="5"/>
        <v>#DIV/0!</v>
      </c>
      <c r="K211" s="703"/>
      <c r="L211" s="717"/>
      <c r="M211" s="303"/>
      <c r="N211" s="625"/>
    </row>
    <row r="212" spans="1:15" s="302" customFormat="1" ht="32.25" hidden="1" customHeight="1" thickBot="1" x14ac:dyDescent="0.3">
      <c r="A212" s="608"/>
      <c r="B212" s="640"/>
      <c r="C212" s="643"/>
      <c r="D212" s="586"/>
      <c r="E212" s="192" t="s">
        <v>144</v>
      </c>
      <c r="F212" s="202" t="s">
        <v>394</v>
      </c>
      <c r="G212" s="193" t="s">
        <v>310</v>
      </c>
      <c r="H212" s="356"/>
      <c r="I212" s="356"/>
      <c r="J212" s="126" t="e">
        <f t="shared" si="5"/>
        <v>#DIV/0!</v>
      </c>
      <c r="K212" s="126" t="e">
        <f>J212</f>
        <v>#DIV/0!</v>
      </c>
      <c r="L212" s="713"/>
      <c r="M212" s="303"/>
      <c r="N212" s="625"/>
    </row>
    <row r="213" spans="1:15" s="300" customFormat="1" ht="79.5" customHeight="1" thickBot="1" x14ac:dyDescent="0.3">
      <c r="A213" s="608"/>
      <c r="B213" s="638" t="s">
        <v>238</v>
      </c>
      <c r="C213" s="638" t="s">
        <v>63</v>
      </c>
      <c r="D213" s="529" t="s">
        <v>137</v>
      </c>
      <c r="E213" s="177" t="s">
        <v>138</v>
      </c>
      <c r="F213" s="178" t="s">
        <v>392</v>
      </c>
      <c r="G213" s="179" t="s">
        <v>140</v>
      </c>
      <c r="H213" s="382">
        <v>9.1999999999999993</v>
      </c>
      <c r="I213" s="382">
        <v>9.8000000000000007</v>
      </c>
      <c r="J213" s="289">
        <f t="shared" si="5"/>
        <v>100</v>
      </c>
      <c r="K213" s="632">
        <f>(J213+J215)/2</f>
        <v>100</v>
      </c>
      <c r="L213" s="652">
        <f>(K213+K216)/2</f>
        <v>100</v>
      </c>
      <c r="M213" s="305"/>
      <c r="N213" s="625"/>
      <c r="O213" s="306"/>
    </row>
    <row r="214" spans="1:15" s="300" customFormat="1" ht="78.75" customHeight="1" thickBot="1" x14ac:dyDescent="0.3">
      <c r="A214" s="608"/>
      <c r="B214" s="639"/>
      <c r="C214" s="639"/>
      <c r="D214" s="530"/>
      <c r="E214" s="181" t="s">
        <v>138</v>
      </c>
      <c r="F214" s="178" t="s">
        <v>393</v>
      </c>
      <c r="G214" s="182" t="s">
        <v>140</v>
      </c>
      <c r="H214" s="382">
        <v>0</v>
      </c>
      <c r="I214" s="382">
        <v>0</v>
      </c>
      <c r="J214" s="183"/>
      <c r="K214" s="728"/>
      <c r="L214" s="718"/>
      <c r="M214" s="305"/>
      <c r="N214" s="625"/>
      <c r="O214" s="317"/>
    </row>
    <row r="215" spans="1:15" s="296" customFormat="1" ht="63" customHeight="1" thickBot="1" x14ac:dyDescent="0.3">
      <c r="A215" s="608"/>
      <c r="B215" s="639"/>
      <c r="C215" s="639"/>
      <c r="D215" s="530"/>
      <c r="E215" s="181" t="s">
        <v>138</v>
      </c>
      <c r="F215" s="178" t="s">
        <v>211</v>
      </c>
      <c r="G215" s="182" t="s">
        <v>140</v>
      </c>
      <c r="H215" s="382">
        <v>100</v>
      </c>
      <c r="I215" s="382">
        <v>100</v>
      </c>
      <c r="J215" s="183">
        <f t="shared" ref="J215:J228" si="6">IF(I215/H215*100&gt;100,100,I215/H215*100)</f>
        <v>100</v>
      </c>
      <c r="K215" s="729"/>
      <c r="L215" s="718"/>
      <c r="M215" s="305"/>
      <c r="N215" s="625"/>
    </row>
    <row r="216" spans="1:15" s="296" customFormat="1" ht="32.25" customHeight="1" thickBot="1" x14ac:dyDescent="0.3">
      <c r="A216" s="608"/>
      <c r="B216" s="640"/>
      <c r="C216" s="640"/>
      <c r="D216" s="531"/>
      <c r="E216" s="184" t="s">
        <v>144</v>
      </c>
      <c r="F216" s="1" t="s">
        <v>394</v>
      </c>
      <c r="G216" s="185" t="s">
        <v>310</v>
      </c>
      <c r="H216" s="382">
        <v>2970</v>
      </c>
      <c r="I216" s="382">
        <v>2970</v>
      </c>
      <c r="J216" s="187">
        <f t="shared" si="6"/>
        <v>100</v>
      </c>
      <c r="K216" s="187">
        <f>J216</f>
        <v>100</v>
      </c>
      <c r="L216" s="725"/>
      <c r="M216" s="305"/>
      <c r="N216" s="625"/>
    </row>
    <row r="217" spans="1:15" s="296" customFormat="1" ht="79.5" customHeight="1" thickBot="1" x14ac:dyDescent="0.3">
      <c r="A217" s="608"/>
      <c r="B217" s="638" t="s">
        <v>234</v>
      </c>
      <c r="C217" s="638" t="s">
        <v>64</v>
      </c>
      <c r="D217" s="529" t="s">
        <v>137</v>
      </c>
      <c r="E217" s="177" t="s">
        <v>138</v>
      </c>
      <c r="F217" s="178" t="s">
        <v>392</v>
      </c>
      <c r="G217" s="179" t="s">
        <v>140</v>
      </c>
      <c r="H217" s="382">
        <v>10.4</v>
      </c>
      <c r="I217" s="382">
        <v>9.8000000000000007</v>
      </c>
      <c r="J217" s="289">
        <f t="shared" si="6"/>
        <v>94.230769230769226</v>
      </c>
      <c r="K217" s="632">
        <f>(J217+J218+J219)/3</f>
        <v>98.07692307692308</v>
      </c>
      <c r="L217" s="652">
        <f>(K217+K220)/2</f>
        <v>99.038461538461547</v>
      </c>
      <c r="M217" s="305"/>
      <c r="N217" s="625"/>
    </row>
    <row r="218" spans="1:15" s="296" customFormat="1" ht="78.75" customHeight="1" thickBot="1" x14ac:dyDescent="0.3">
      <c r="A218" s="608"/>
      <c r="B218" s="639"/>
      <c r="C218" s="639"/>
      <c r="D218" s="530"/>
      <c r="E218" s="181" t="s">
        <v>138</v>
      </c>
      <c r="F218" s="178" t="s">
        <v>393</v>
      </c>
      <c r="G218" s="182" t="s">
        <v>140</v>
      </c>
      <c r="H218" s="382">
        <v>28</v>
      </c>
      <c r="I218" s="382">
        <v>28</v>
      </c>
      <c r="J218" s="183">
        <f t="shared" si="6"/>
        <v>100</v>
      </c>
      <c r="K218" s="728"/>
      <c r="L218" s="718"/>
      <c r="M218" s="305"/>
      <c r="N218" s="625"/>
    </row>
    <row r="219" spans="1:15" s="296" customFormat="1" ht="63" customHeight="1" thickBot="1" x14ac:dyDescent="0.3">
      <c r="A219" s="608"/>
      <c r="B219" s="639"/>
      <c r="C219" s="639"/>
      <c r="D219" s="530"/>
      <c r="E219" s="181" t="s">
        <v>138</v>
      </c>
      <c r="F219" s="178" t="s">
        <v>211</v>
      </c>
      <c r="G219" s="182" t="s">
        <v>140</v>
      </c>
      <c r="H219" s="382">
        <v>100</v>
      </c>
      <c r="I219" s="382">
        <v>100</v>
      </c>
      <c r="J219" s="183">
        <f t="shared" si="6"/>
        <v>100</v>
      </c>
      <c r="K219" s="729"/>
      <c r="L219" s="718"/>
      <c r="M219" s="305"/>
      <c r="N219" s="625"/>
    </row>
    <row r="220" spans="1:15" s="296" customFormat="1" ht="32.25" customHeight="1" thickBot="1" x14ac:dyDescent="0.3">
      <c r="A220" s="608"/>
      <c r="B220" s="640"/>
      <c r="C220" s="640"/>
      <c r="D220" s="531"/>
      <c r="E220" s="184" t="s">
        <v>144</v>
      </c>
      <c r="F220" s="1" t="s">
        <v>394</v>
      </c>
      <c r="G220" s="185" t="s">
        <v>310</v>
      </c>
      <c r="H220" s="382">
        <v>4968</v>
      </c>
      <c r="I220" s="382">
        <v>5108</v>
      </c>
      <c r="J220" s="187">
        <f t="shared" si="6"/>
        <v>100</v>
      </c>
      <c r="K220" s="187">
        <f>J220</f>
        <v>100</v>
      </c>
      <c r="L220" s="725"/>
      <c r="M220" s="305"/>
      <c r="N220" s="625"/>
    </row>
    <row r="221" spans="1:15" s="296" customFormat="1" ht="79.5" customHeight="1" thickBot="1" x14ac:dyDescent="0.3">
      <c r="A221" s="608"/>
      <c r="B221" s="638" t="s">
        <v>311</v>
      </c>
      <c r="C221" s="638" t="s">
        <v>65</v>
      </c>
      <c r="D221" s="529" t="s">
        <v>137</v>
      </c>
      <c r="E221" s="177" t="s">
        <v>138</v>
      </c>
      <c r="F221" s="178" t="s">
        <v>392</v>
      </c>
      <c r="G221" s="179" t="s">
        <v>140</v>
      </c>
      <c r="H221" s="382">
        <v>3</v>
      </c>
      <c r="I221" s="382">
        <v>2</v>
      </c>
      <c r="J221" s="289">
        <f t="shared" si="6"/>
        <v>66.666666666666657</v>
      </c>
      <c r="K221" s="632">
        <f>(J221+J222+J223)/3</f>
        <v>88.888888888888872</v>
      </c>
      <c r="L221" s="652">
        <f>(K221+K224)/2</f>
        <v>94.444444444444429</v>
      </c>
      <c r="M221" s="305"/>
      <c r="N221" s="625"/>
    </row>
    <row r="222" spans="1:15" s="296" customFormat="1" ht="78.75" customHeight="1" thickBot="1" x14ac:dyDescent="0.3">
      <c r="A222" s="608"/>
      <c r="B222" s="639"/>
      <c r="C222" s="639"/>
      <c r="D222" s="530"/>
      <c r="E222" s="181" t="s">
        <v>138</v>
      </c>
      <c r="F222" s="178" t="s">
        <v>393</v>
      </c>
      <c r="G222" s="182" t="s">
        <v>140</v>
      </c>
      <c r="H222" s="382">
        <v>45</v>
      </c>
      <c r="I222" s="382">
        <v>45</v>
      </c>
      <c r="J222" s="183">
        <f t="shared" si="6"/>
        <v>100</v>
      </c>
      <c r="K222" s="728"/>
      <c r="L222" s="718"/>
      <c r="M222" s="305"/>
      <c r="N222" s="625"/>
    </row>
    <row r="223" spans="1:15" s="296" customFormat="1" ht="63" customHeight="1" thickBot="1" x14ac:dyDescent="0.3">
      <c r="A223" s="608"/>
      <c r="B223" s="639"/>
      <c r="C223" s="639"/>
      <c r="D223" s="530"/>
      <c r="E223" s="181" t="s">
        <v>138</v>
      </c>
      <c r="F223" s="178" t="s">
        <v>211</v>
      </c>
      <c r="G223" s="182" t="s">
        <v>140</v>
      </c>
      <c r="H223" s="382">
        <v>100</v>
      </c>
      <c r="I223" s="382">
        <v>100</v>
      </c>
      <c r="J223" s="183">
        <f t="shared" si="6"/>
        <v>100</v>
      </c>
      <c r="K223" s="729"/>
      <c r="L223" s="718"/>
      <c r="M223" s="305"/>
      <c r="N223" s="625"/>
    </row>
    <row r="224" spans="1:15" s="300" customFormat="1" ht="32.25" customHeight="1" thickBot="1" x14ac:dyDescent="0.3">
      <c r="A224" s="611"/>
      <c r="B224" s="640"/>
      <c r="C224" s="640"/>
      <c r="D224" s="531"/>
      <c r="E224" s="184" t="s">
        <v>144</v>
      </c>
      <c r="F224" s="1" t="s">
        <v>394</v>
      </c>
      <c r="G224" s="185" t="s">
        <v>310</v>
      </c>
      <c r="H224" s="186">
        <v>2040</v>
      </c>
      <c r="I224" s="186">
        <v>2040</v>
      </c>
      <c r="J224" s="187">
        <f t="shared" si="6"/>
        <v>100</v>
      </c>
      <c r="K224" s="187">
        <f>J224</f>
        <v>100</v>
      </c>
      <c r="L224" s="719"/>
      <c r="M224" s="305"/>
      <c r="N224" s="626"/>
    </row>
    <row r="225" spans="1:14" s="302" customFormat="1" ht="79.5" hidden="1" customHeight="1" thickBot="1" x14ac:dyDescent="0.3">
      <c r="A225" s="730" t="s">
        <v>69</v>
      </c>
      <c r="B225" s="638" t="s">
        <v>311</v>
      </c>
      <c r="C225" s="641" t="s">
        <v>66</v>
      </c>
      <c r="D225" s="501" t="s">
        <v>137</v>
      </c>
      <c r="E225" s="188" t="s">
        <v>138</v>
      </c>
      <c r="F225" s="201" t="s">
        <v>392</v>
      </c>
      <c r="G225" s="189" t="s">
        <v>140</v>
      </c>
      <c r="H225" s="87"/>
      <c r="I225" s="87"/>
      <c r="J225" s="137" t="e">
        <f t="shared" si="6"/>
        <v>#DIV/0!</v>
      </c>
      <c r="K225" s="635" t="e">
        <f>(J225+J226+J227)/3</f>
        <v>#DIV/0!</v>
      </c>
      <c r="L225" s="546" t="e">
        <f>(K225+K228)/2</f>
        <v>#DIV/0!</v>
      </c>
      <c r="M225" s="303"/>
      <c r="N225" s="121"/>
    </row>
    <row r="226" spans="1:14" s="302" customFormat="1" ht="78.75" hidden="1" customHeight="1" thickBot="1" x14ac:dyDescent="0.3">
      <c r="A226" s="731"/>
      <c r="B226" s="639"/>
      <c r="C226" s="642"/>
      <c r="D226" s="502"/>
      <c r="E226" s="190" t="s">
        <v>138</v>
      </c>
      <c r="F226" s="201" t="s">
        <v>393</v>
      </c>
      <c r="G226" s="191" t="s">
        <v>140</v>
      </c>
      <c r="H226" s="87"/>
      <c r="I226" s="87"/>
      <c r="J226" s="112" t="e">
        <f t="shared" si="6"/>
        <v>#DIV/0!</v>
      </c>
      <c r="K226" s="700"/>
      <c r="L226" s="712"/>
      <c r="M226" s="303"/>
      <c r="N226" s="121"/>
    </row>
    <row r="227" spans="1:14" s="302" customFormat="1" ht="63" hidden="1" customHeight="1" thickBot="1" x14ac:dyDescent="0.3">
      <c r="A227" s="731"/>
      <c r="B227" s="639"/>
      <c r="C227" s="642"/>
      <c r="D227" s="502"/>
      <c r="E227" s="190" t="s">
        <v>138</v>
      </c>
      <c r="F227" s="201" t="s">
        <v>211</v>
      </c>
      <c r="G227" s="191" t="s">
        <v>140</v>
      </c>
      <c r="H227" s="87"/>
      <c r="I227" s="87"/>
      <c r="J227" s="112" t="e">
        <f t="shared" si="6"/>
        <v>#DIV/0!</v>
      </c>
      <c r="K227" s="701"/>
      <c r="L227" s="712"/>
      <c r="M227" s="303"/>
      <c r="N227" s="121"/>
    </row>
    <row r="228" spans="1:14" s="302" customFormat="1" ht="32.25" hidden="1" customHeight="1" thickBot="1" x14ac:dyDescent="0.3">
      <c r="A228" s="732"/>
      <c r="B228" s="640"/>
      <c r="C228" s="643"/>
      <c r="D228" s="503"/>
      <c r="E228" s="192" t="s">
        <v>144</v>
      </c>
      <c r="F228" s="202" t="s">
        <v>394</v>
      </c>
      <c r="G228" s="193" t="s">
        <v>310</v>
      </c>
      <c r="H228" s="356"/>
      <c r="I228" s="356"/>
      <c r="J228" s="126" t="e">
        <f t="shared" si="6"/>
        <v>#DIV/0!</v>
      </c>
      <c r="K228" s="126" t="e">
        <f>J228</f>
        <v>#DIV/0!</v>
      </c>
      <c r="L228" s="713"/>
      <c r="M228" s="303"/>
      <c r="N228" s="112"/>
    </row>
    <row r="230" spans="1:14" x14ac:dyDescent="0.25">
      <c r="A230" s="296" t="s">
        <v>398</v>
      </c>
      <c r="F230" s="296"/>
    </row>
    <row r="232" spans="1:14" x14ac:dyDescent="0.25">
      <c r="A232" s="308" t="s">
        <v>67</v>
      </c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A3:N228">
    <filterColumn colId="1" showButton="0"/>
    <filterColumn colId="9">
      <filters>
        <filter val="-"/>
        <filter val="100,0"/>
        <filter val="66,7"/>
        <filter val="80,4"/>
        <filter val="85,7"/>
        <filter val="9"/>
        <filter val="94,1"/>
        <filter val="94,2"/>
        <filter val="95,7"/>
      </filters>
    </filterColumn>
  </autoFilter>
  <mergeCells count="285">
    <mergeCell ref="L209:L212"/>
    <mergeCell ref="L205:L208"/>
    <mergeCell ref="A225:A228"/>
    <mergeCell ref="B225:B228"/>
    <mergeCell ref="A5:A224"/>
    <mergeCell ref="B177:B180"/>
    <mergeCell ref="B145:B148"/>
    <mergeCell ref="B141:B144"/>
    <mergeCell ref="B125:B128"/>
    <mergeCell ref="B105:B108"/>
    <mergeCell ref="B217:B220"/>
    <mergeCell ref="B221:B224"/>
    <mergeCell ref="B129:B132"/>
    <mergeCell ref="B53:B56"/>
    <mergeCell ref="B157:B160"/>
    <mergeCell ref="B213:B216"/>
    <mergeCell ref="B209:B212"/>
    <mergeCell ref="B149:B152"/>
    <mergeCell ref="B153:B156"/>
    <mergeCell ref="B65:B68"/>
    <mergeCell ref="B61:B64"/>
    <mergeCell ref="B5:B8"/>
    <mergeCell ref="B9:B12"/>
    <mergeCell ref="B37:B40"/>
    <mergeCell ref="B161:B164"/>
    <mergeCell ref="B197:B200"/>
    <mergeCell ref="D185:D188"/>
    <mergeCell ref="B181:B184"/>
    <mergeCell ref="C225:C228"/>
    <mergeCell ref="D225:D228"/>
    <mergeCell ref="L201:L204"/>
    <mergeCell ref="L197:L200"/>
    <mergeCell ref="L217:L220"/>
    <mergeCell ref="K213:K215"/>
    <mergeCell ref="L213:L216"/>
    <mergeCell ref="K217:K219"/>
    <mergeCell ref="K225:K227"/>
    <mergeCell ref="L225:L228"/>
    <mergeCell ref="K209:K211"/>
    <mergeCell ref="K205:K207"/>
    <mergeCell ref="L221:L224"/>
    <mergeCell ref="C217:C220"/>
    <mergeCell ref="K221:K223"/>
    <mergeCell ref="C221:C224"/>
    <mergeCell ref="D221:D224"/>
    <mergeCell ref="D217:D220"/>
    <mergeCell ref="D213:D216"/>
    <mergeCell ref="D209:D212"/>
    <mergeCell ref="D193:D196"/>
    <mergeCell ref="C213:C216"/>
    <mergeCell ref="B205:B208"/>
    <mergeCell ref="D197:D200"/>
    <mergeCell ref="C201:C204"/>
    <mergeCell ref="C205:C208"/>
    <mergeCell ref="D205:D208"/>
    <mergeCell ref="C209:C212"/>
    <mergeCell ref="C197:C200"/>
    <mergeCell ref="B201:B204"/>
    <mergeCell ref="L189:L192"/>
    <mergeCell ref="L185:L188"/>
    <mergeCell ref="C173:C176"/>
    <mergeCell ref="L165:L168"/>
    <mergeCell ref="K165:K167"/>
    <mergeCell ref="D181:D184"/>
    <mergeCell ref="L181:L184"/>
    <mergeCell ref="D177:D180"/>
    <mergeCell ref="C185:C188"/>
    <mergeCell ref="D165:D168"/>
    <mergeCell ref="K173:K175"/>
    <mergeCell ref="L173:L176"/>
    <mergeCell ref="L169:L172"/>
    <mergeCell ref="K169:K171"/>
    <mergeCell ref="D189:D192"/>
    <mergeCell ref="D173:D176"/>
    <mergeCell ref="D169:D172"/>
    <mergeCell ref="L193:L196"/>
    <mergeCell ref="K185:K187"/>
    <mergeCell ref="K189:K191"/>
    <mergeCell ref="A1:N1"/>
    <mergeCell ref="N5:N224"/>
    <mergeCell ref="B165:B168"/>
    <mergeCell ref="M5:M200"/>
    <mergeCell ref="B185:B188"/>
    <mergeCell ref="B193:B196"/>
    <mergeCell ref="B189:B192"/>
    <mergeCell ref="C161:C164"/>
    <mergeCell ref="B169:B172"/>
    <mergeCell ref="B173:B176"/>
    <mergeCell ref="L177:L180"/>
    <mergeCell ref="K201:K203"/>
    <mergeCell ref="C193:C196"/>
    <mergeCell ref="K197:K199"/>
    <mergeCell ref="K177:K179"/>
    <mergeCell ref="K181:K183"/>
    <mergeCell ref="C177:C180"/>
    <mergeCell ref="K193:K195"/>
    <mergeCell ref="C181:C184"/>
    <mergeCell ref="D201:D204"/>
    <mergeCell ref="C189:C192"/>
    <mergeCell ref="C157:C160"/>
    <mergeCell ref="C169:C172"/>
    <mergeCell ref="C165:C168"/>
    <mergeCell ref="L157:L160"/>
    <mergeCell ref="L153:L156"/>
    <mergeCell ref="D157:D160"/>
    <mergeCell ref="K157:K159"/>
    <mergeCell ref="D149:D152"/>
    <mergeCell ref="C153:C156"/>
    <mergeCell ref="K153:K155"/>
    <mergeCell ref="D153:D156"/>
    <mergeCell ref="L161:L164"/>
    <mergeCell ref="K161:K163"/>
    <mergeCell ref="D161:D164"/>
    <mergeCell ref="L145:L148"/>
    <mergeCell ref="L149:L152"/>
    <mergeCell ref="K145:K147"/>
    <mergeCell ref="K149:K151"/>
    <mergeCell ref="D145:D148"/>
    <mergeCell ref="B133:B136"/>
    <mergeCell ref="C133:C136"/>
    <mergeCell ref="B137:B140"/>
    <mergeCell ref="C145:C148"/>
    <mergeCell ref="C149:C152"/>
    <mergeCell ref="L137:L140"/>
    <mergeCell ref="K141:K143"/>
    <mergeCell ref="L141:L144"/>
    <mergeCell ref="C137:C140"/>
    <mergeCell ref="D137:D140"/>
    <mergeCell ref="D141:D144"/>
    <mergeCell ref="K137:K139"/>
    <mergeCell ref="C141:C144"/>
    <mergeCell ref="B101:B104"/>
    <mergeCell ref="C101:C104"/>
    <mergeCell ref="D101:D104"/>
    <mergeCell ref="L101:L104"/>
    <mergeCell ref="D133:D136"/>
    <mergeCell ref="K133:K135"/>
    <mergeCell ref="L133:L136"/>
    <mergeCell ref="B117:B120"/>
    <mergeCell ref="K117:K119"/>
    <mergeCell ref="D121:D124"/>
    <mergeCell ref="K125:K127"/>
    <mergeCell ref="L125:L128"/>
    <mergeCell ref="B121:B124"/>
    <mergeCell ref="B109:B112"/>
    <mergeCell ref="K113:K115"/>
    <mergeCell ref="D125:D128"/>
    <mergeCell ref="D117:D120"/>
    <mergeCell ref="D113:D116"/>
    <mergeCell ref="C129:C132"/>
    <mergeCell ref="C125:C128"/>
    <mergeCell ref="D129:D132"/>
    <mergeCell ref="C117:C120"/>
    <mergeCell ref="K101:K103"/>
    <mergeCell ref="C121:C124"/>
    <mergeCell ref="B113:B116"/>
    <mergeCell ref="C113:C116"/>
    <mergeCell ref="L129:L132"/>
    <mergeCell ref="K129:K131"/>
    <mergeCell ref="L117:L120"/>
    <mergeCell ref="L105:L108"/>
    <mergeCell ref="K121:K123"/>
    <mergeCell ref="K105:K107"/>
    <mergeCell ref="C109:C112"/>
    <mergeCell ref="C105:C108"/>
    <mergeCell ref="D109:D112"/>
    <mergeCell ref="D105:D108"/>
    <mergeCell ref="L113:L116"/>
    <mergeCell ref="K109:K111"/>
    <mergeCell ref="L109:L112"/>
    <mergeCell ref="L121:L124"/>
    <mergeCell ref="L85:L88"/>
    <mergeCell ref="D85:D88"/>
    <mergeCell ref="K93:K95"/>
    <mergeCell ref="B97:B100"/>
    <mergeCell ref="C97:C100"/>
    <mergeCell ref="K85:K87"/>
    <mergeCell ref="D93:D96"/>
    <mergeCell ref="B85:B88"/>
    <mergeCell ref="C85:C88"/>
    <mergeCell ref="B89:B92"/>
    <mergeCell ref="D97:D100"/>
    <mergeCell ref="L97:L100"/>
    <mergeCell ref="L89:L92"/>
    <mergeCell ref="K89:K91"/>
    <mergeCell ref="K97:K99"/>
    <mergeCell ref="L93:L96"/>
    <mergeCell ref="B57:B60"/>
    <mergeCell ref="B77:B80"/>
    <mergeCell ref="B69:B72"/>
    <mergeCell ref="D57:D60"/>
    <mergeCell ref="C61:C64"/>
    <mergeCell ref="B93:B96"/>
    <mergeCell ref="C93:C96"/>
    <mergeCell ref="C89:C92"/>
    <mergeCell ref="D89:D92"/>
    <mergeCell ref="C57:C60"/>
    <mergeCell ref="D77:D80"/>
    <mergeCell ref="B81:B84"/>
    <mergeCell ref="D73:D76"/>
    <mergeCell ref="C69:C72"/>
    <mergeCell ref="L5:L8"/>
    <mergeCell ref="D5:D8"/>
    <mergeCell ref="K5:K7"/>
    <mergeCell ref="L49:L52"/>
    <mergeCell ref="D45:D48"/>
    <mergeCell ref="L21:L24"/>
    <mergeCell ref="L17:L20"/>
    <mergeCell ref="D9:D12"/>
    <mergeCell ref="D33:D36"/>
    <mergeCell ref="D17:D20"/>
    <mergeCell ref="L25:L28"/>
    <mergeCell ref="L29:L32"/>
    <mergeCell ref="L33:L36"/>
    <mergeCell ref="C5:C8"/>
    <mergeCell ref="K13:K15"/>
    <mergeCell ref="K57:K59"/>
    <mergeCell ref="K21:K23"/>
    <mergeCell ref="D29:D32"/>
    <mergeCell ref="K29:K31"/>
    <mergeCell ref="L57:L60"/>
    <mergeCell ref="K65:K67"/>
    <mergeCell ref="C9:C12"/>
    <mergeCell ref="K33:K35"/>
    <mergeCell ref="C29:C32"/>
    <mergeCell ref="L9:L12"/>
    <mergeCell ref="K9:K11"/>
    <mergeCell ref="D25:D28"/>
    <mergeCell ref="K25:K27"/>
    <mergeCell ref="K53:K55"/>
    <mergeCell ref="L41:L44"/>
    <mergeCell ref="K41:K43"/>
    <mergeCell ref="K45:K47"/>
    <mergeCell ref="L45:L48"/>
    <mergeCell ref="D37:D40"/>
    <mergeCell ref="D53:D56"/>
    <mergeCell ref="D49:D52"/>
    <mergeCell ref="K49:K51"/>
    <mergeCell ref="B13:B16"/>
    <mergeCell ref="C13:C16"/>
    <mergeCell ref="B17:B20"/>
    <mergeCell ref="B21:B24"/>
    <mergeCell ref="C21:C24"/>
    <mergeCell ref="C17:C20"/>
    <mergeCell ref="C65:C68"/>
    <mergeCell ref="L73:L76"/>
    <mergeCell ref="D61:D64"/>
    <mergeCell ref="D65:D68"/>
    <mergeCell ref="K61:K63"/>
    <mergeCell ref="L61:L64"/>
    <mergeCell ref="C73:C76"/>
    <mergeCell ref="D69:D72"/>
    <mergeCell ref="C53:C56"/>
    <mergeCell ref="C37:C40"/>
    <mergeCell ref="K37:K39"/>
    <mergeCell ref="K17:K19"/>
    <mergeCell ref="L53:L56"/>
    <mergeCell ref="L13:L16"/>
    <mergeCell ref="D13:D16"/>
    <mergeCell ref="D21:D24"/>
    <mergeCell ref="L37:L40"/>
    <mergeCell ref="B73:B76"/>
    <mergeCell ref="K81:K83"/>
    <mergeCell ref="L81:L84"/>
    <mergeCell ref="L77:L80"/>
    <mergeCell ref="D81:D84"/>
    <mergeCell ref="C81:C84"/>
    <mergeCell ref="L65:L68"/>
    <mergeCell ref="K73:K75"/>
    <mergeCell ref="K69:K71"/>
    <mergeCell ref="L69:L72"/>
    <mergeCell ref="K77:K79"/>
    <mergeCell ref="C77:C80"/>
    <mergeCell ref="C33:C36"/>
    <mergeCell ref="C49:C52"/>
    <mergeCell ref="C41:C44"/>
    <mergeCell ref="B49:B52"/>
    <mergeCell ref="B41:B44"/>
    <mergeCell ref="B45:B48"/>
    <mergeCell ref="C45:C48"/>
    <mergeCell ref="C25:C28"/>
    <mergeCell ref="D41:D44"/>
    <mergeCell ref="B25:B28"/>
    <mergeCell ref="B29:B32"/>
    <mergeCell ref="B33:B36"/>
  </mergeCells>
  <phoneticPr fontId="0" type="noConversion"/>
  <pageMargins left="0.70866141732283472" right="0.70866141732283472" top="0.28000000000000003" bottom="0.31" header="0.17" footer="0.16"/>
  <pageSetup paperSize="9" scale="43" orientation="landscape" r:id="rId1"/>
  <headerFooter alignWithMargins="0"/>
  <rowBreaks count="1" manualBreakCount="1">
    <brk id="10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300"/>
  <sheetViews>
    <sheetView showZeros="0"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3.140625" style="17" customWidth="1"/>
    <col min="3" max="3" width="50.42578125" style="17" customWidth="1"/>
    <col min="4" max="4" width="9.710937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00" t="s">
        <v>302</v>
      </c>
      <c r="B1" s="500"/>
      <c r="C1" s="500"/>
      <c r="D1" s="500"/>
      <c r="E1" s="500"/>
      <c r="F1" s="500"/>
      <c r="G1" s="500"/>
      <c r="H1" s="606"/>
      <c r="I1" s="606"/>
      <c r="J1" s="606"/>
      <c r="K1" s="606"/>
      <c r="L1" s="606"/>
      <c r="M1" s="500"/>
      <c r="N1" s="500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ht="32.25" hidden="1" thickBot="1" x14ac:dyDescent="0.3">
      <c r="A4" s="17">
        <v>1</v>
      </c>
      <c r="B4" s="70"/>
      <c r="C4" s="70"/>
      <c r="D4" s="70">
        <v>3</v>
      </c>
      <c r="E4" s="70">
        <v>4</v>
      </c>
      <c r="F4" s="70">
        <v>5</v>
      </c>
      <c r="G4" s="70">
        <v>6</v>
      </c>
      <c r="H4" s="368">
        <v>7</v>
      </c>
      <c r="I4" s="368">
        <v>8</v>
      </c>
      <c r="J4" s="368">
        <v>9</v>
      </c>
      <c r="K4" s="368">
        <v>10</v>
      </c>
      <c r="L4" s="368">
        <v>11</v>
      </c>
      <c r="M4" s="132" t="s">
        <v>141</v>
      </c>
      <c r="N4" s="70">
        <v>13</v>
      </c>
    </row>
    <row r="5" spans="1:14" s="297" customFormat="1" ht="63.75" customHeight="1" thickBot="1" x14ac:dyDescent="0.3">
      <c r="A5" s="607" t="s">
        <v>70</v>
      </c>
      <c r="B5" s="667" t="s">
        <v>159</v>
      </c>
      <c r="C5" s="596" t="s">
        <v>402</v>
      </c>
      <c r="D5" s="529" t="s">
        <v>137</v>
      </c>
      <c r="E5" s="133" t="s">
        <v>138</v>
      </c>
      <c r="F5" s="133" t="s">
        <v>385</v>
      </c>
      <c r="G5" s="134" t="s">
        <v>140</v>
      </c>
      <c r="H5" s="369">
        <v>100</v>
      </c>
      <c r="I5" s="287">
        <v>100</v>
      </c>
      <c r="J5" s="289">
        <f>IF(I5/H5*100&gt;100,100,I5/H5*100)</f>
        <v>100</v>
      </c>
      <c r="K5" s="612">
        <f>(J5+J6+J7)/3</f>
        <v>83.333333333333329</v>
      </c>
      <c r="L5" s="615">
        <f>(K5+K8)/2</f>
        <v>91.666666666666657</v>
      </c>
      <c r="M5" s="650" t="s">
        <v>190</v>
      </c>
      <c r="N5" s="624"/>
    </row>
    <row r="6" spans="1:14" s="297" customFormat="1" ht="63.75" thickBot="1" x14ac:dyDescent="0.3">
      <c r="A6" s="608"/>
      <c r="B6" s="668"/>
      <c r="C6" s="596"/>
      <c r="D6" s="530"/>
      <c r="E6" s="138" t="s">
        <v>138</v>
      </c>
      <c r="F6" s="133" t="s">
        <v>386</v>
      </c>
      <c r="G6" s="227" t="s">
        <v>140</v>
      </c>
      <c r="H6" s="371">
        <v>93.8</v>
      </c>
      <c r="I6" s="289">
        <v>93.8</v>
      </c>
      <c r="J6" s="289">
        <f>IF(I6/H6*100&gt;100,100,I6/H6*100)</f>
        <v>100</v>
      </c>
      <c r="K6" s="670"/>
      <c r="L6" s="660"/>
      <c r="M6" s="651"/>
      <c r="N6" s="625"/>
    </row>
    <row r="7" spans="1:14" s="297" customFormat="1" ht="94.5" x14ac:dyDescent="0.25">
      <c r="A7" s="608"/>
      <c r="B7" s="668"/>
      <c r="C7" s="596"/>
      <c r="D7" s="530"/>
      <c r="E7" s="138" t="s">
        <v>138</v>
      </c>
      <c r="F7" s="133" t="s">
        <v>387</v>
      </c>
      <c r="G7" s="139" t="s">
        <v>140</v>
      </c>
      <c r="H7" s="371">
        <v>50</v>
      </c>
      <c r="I7" s="371">
        <v>25</v>
      </c>
      <c r="J7" s="289">
        <f>IF(I7/H7*100&gt;100,100,I7/H7*100)</f>
        <v>50</v>
      </c>
      <c r="K7" s="671"/>
      <c r="L7" s="660"/>
      <c r="M7" s="651"/>
      <c r="N7" s="625"/>
    </row>
    <row r="8" spans="1:14" s="297" customFormat="1" ht="32.25" thickBot="1" x14ac:dyDescent="0.3">
      <c r="A8" s="608"/>
      <c r="B8" s="669"/>
      <c r="C8" s="596"/>
      <c r="D8" s="531"/>
      <c r="E8" s="141" t="s">
        <v>144</v>
      </c>
      <c r="F8" s="142" t="s">
        <v>388</v>
      </c>
      <c r="G8" s="143" t="s">
        <v>266</v>
      </c>
      <c r="H8" s="165">
        <v>13</v>
      </c>
      <c r="I8" s="165">
        <v>13.44</v>
      </c>
      <c r="J8" s="289">
        <f>IF(I8/H8*100&gt;100,100,I8/H8*100)</f>
        <v>100</v>
      </c>
      <c r="K8" s="290">
        <f>J8</f>
        <v>100</v>
      </c>
      <c r="L8" s="661"/>
      <c r="M8" s="651"/>
      <c r="N8" s="625"/>
    </row>
    <row r="9" spans="1:14" s="302" customFormat="1" ht="63.75" hidden="1" customHeight="1" thickBot="1" x14ac:dyDescent="0.3">
      <c r="A9" s="609"/>
      <c r="B9" s="664" t="s">
        <v>161</v>
      </c>
      <c r="C9" s="618" t="s">
        <v>403</v>
      </c>
      <c r="D9" s="501" t="s">
        <v>137</v>
      </c>
      <c r="E9" s="146" t="s">
        <v>138</v>
      </c>
      <c r="F9" s="198" t="s">
        <v>385</v>
      </c>
      <c r="G9" s="148" t="s">
        <v>140</v>
      </c>
      <c r="H9" s="87"/>
      <c r="I9" s="88"/>
      <c r="J9" s="88" t="e">
        <f>IF(H9/I9*100&gt;100,100,H9/I9*100)</f>
        <v>#DIV/0!</v>
      </c>
      <c r="K9" s="627" t="e">
        <f>(J9+J10+J11)/3</f>
        <v>#DIV/0!</v>
      </c>
      <c r="L9" s="521" t="e">
        <f>(K9+K12)/2</f>
        <v>#DIV/0!</v>
      </c>
      <c r="M9" s="733"/>
      <c r="N9" s="625"/>
    </row>
    <row r="10" spans="1:14" s="302" customFormat="1" ht="63.75" hidden="1" customHeight="1" thickBot="1" x14ac:dyDescent="0.3">
      <c r="A10" s="609"/>
      <c r="B10" s="665"/>
      <c r="C10" s="619"/>
      <c r="D10" s="502"/>
      <c r="E10" s="149" t="s">
        <v>138</v>
      </c>
      <c r="F10" s="198" t="s">
        <v>386</v>
      </c>
      <c r="G10" s="150" t="s">
        <v>140</v>
      </c>
      <c r="H10" s="91"/>
      <c r="I10" s="92"/>
      <c r="J10" s="92" t="e">
        <f>IF(I10/H10*100&gt;100,100,I10/H10*100)</f>
        <v>#DIV/0!</v>
      </c>
      <c r="K10" s="658"/>
      <c r="L10" s="662"/>
      <c r="M10" s="733"/>
      <c r="N10" s="625"/>
    </row>
    <row r="11" spans="1:14" s="302" customFormat="1" ht="111" hidden="1" customHeight="1" x14ac:dyDescent="0.25">
      <c r="A11" s="609"/>
      <c r="B11" s="665"/>
      <c r="C11" s="619"/>
      <c r="D11" s="502"/>
      <c r="E11" s="149" t="s">
        <v>138</v>
      </c>
      <c r="F11" s="198" t="s">
        <v>387</v>
      </c>
      <c r="G11" s="150" t="s">
        <v>140</v>
      </c>
      <c r="H11" s="91"/>
      <c r="I11" s="91"/>
      <c r="J11" s="92" t="e">
        <f>IF(I11/H11*100&gt;100,100,I11/H11*100)</f>
        <v>#DIV/0!</v>
      </c>
      <c r="K11" s="659"/>
      <c r="L11" s="662"/>
      <c r="M11" s="733"/>
      <c r="N11" s="625"/>
    </row>
    <row r="12" spans="1:14" s="302" customFormat="1" ht="32.25" hidden="1" customHeight="1" thickBot="1" x14ac:dyDescent="0.3">
      <c r="A12" s="609"/>
      <c r="B12" s="666"/>
      <c r="C12" s="620"/>
      <c r="D12" s="503"/>
      <c r="E12" s="151" t="s">
        <v>144</v>
      </c>
      <c r="F12" s="199" t="s">
        <v>388</v>
      </c>
      <c r="G12" s="152" t="s">
        <v>266</v>
      </c>
      <c r="H12" s="153"/>
      <c r="I12" s="154"/>
      <c r="J12" s="97" t="e">
        <f>IF(I12/H12*100&gt;100,100,I12/H12*100)</f>
        <v>#DIV/0!</v>
      </c>
      <c r="K12" s="97" t="e">
        <f>J12</f>
        <v>#DIV/0!</v>
      </c>
      <c r="L12" s="672"/>
      <c r="M12" s="733"/>
      <c r="N12" s="625"/>
    </row>
    <row r="13" spans="1:14" s="302" customFormat="1" ht="63.75" hidden="1" customHeight="1" thickBot="1" x14ac:dyDescent="0.3">
      <c r="A13" s="609"/>
      <c r="B13" s="655"/>
      <c r="C13" s="618" t="s">
        <v>404</v>
      </c>
      <c r="D13" s="501" t="s">
        <v>137</v>
      </c>
      <c r="E13" s="146" t="s">
        <v>138</v>
      </c>
      <c r="F13" s="198" t="s">
        <v>385</v>
      </c>
      <c r="G13" s="148" t="s">
        <v>140</v>
      </c>
      <c r="H13" s="87"/>
      <c r="I13" s="88"/>
      <c r="J13" s="88" t="e">
        <f>IF(H13/I13*100&gt;100,100,H13/I13*100)</f>
        <v>#DIV/0!</v>
      </c>
      <c r="K13" s="627" t="e">
        <f>(J13+J14+J15)/3</f>
        <v>#DIV/0!</v>
      </c>
      <c r="L13" s="521" t="e">
        <f>(K13+K16)/2</f>
        <v>#DIV/0!</v>
      </c>
      <c r="M13" s="733"/>
      <c r="N13" s="625"/>
    </row>
    <row r="14" spans="1:14" s="302" customFormat="1" ht="63.75" hidden="1" customHeight="1" thickBot="1" x14ac:dyDescent="0.3">
      <c r="A14" s="609"/>
      <c r="B14" s="656"/>
      <c r="C14" s="619"/>
      <c r="D14" s="502"/>
      <c r="E14" s="149" t="s">
        <v>138</v>
      </c>
      <c r="F14" s="198" t="s">
        <v>386</v>
      </c>
      <c r="G14" s="150" t="s">
        <v>140</v>
      </c>
      <c r="H14" s="91"/>
      <c r="I14" s="92"/>
      <c r="J14" s="92" t="e">
        <f>IF(I14/H14*100&gt;100,100,I14/H14*100)</f>
        <v>#DIV/0!</v>
      </c>
      <c r="K14" s="658"/>
      <c r="L14" s="662"/>
      <c r="M14" s="733"/>
      <c r="N14" s="625"/>
    </row>
    <row r="15" spans="1:14" s="302" customFormat="1" ht="111" hidden="1" customHeight="1" x14ac:dyDescent="0.25">
      <c r="A15" s="609"/>
      <c r="B15" s="656"/>
      <c r="C15" s="619"/>
      <c r="D15" s="502"/>
      <c r="E15" s="149" t="s">
        <v>138</v>
      </c>
      <c r="F15" s="198" t="s">
        <v>387</v>
      </c>
      <c r="G15" s="150" t="s">
        <v>140</v>
      </c>
      <c r="H15" s="91"/>
      <c r="I15" s="91"/>
      <c r="J15" s="92" t="e">
        <f>IF(I15/H15*100&gt;100,100,I15/H15*100)</f>
        <v>#DIV/0!</v>
      </c>
      <c r="K15" s="659"/>
      <c r="L15" s="662"/>
      <c r="M15" s="733"/>
      <c r="N15" s="625"/>
    </row>
    <row r="16" spans="1:14" s="302" customFormat="1" ht="32.25" hidden="1" customHeight="1" thickBot="1" x14ac:dyDescent="0.3">
      <c r="A16" s="609"/>
      <c r="B16" s="657"/>
      <c r="C16" s="620"/>
      <c r="D16" s="586"/>
      <c r="E16" s="151" t="s">
        <v>144</v>
      </c>
      <c r="F16" s="199" t="s">
        <v>388</v>
      </c>
      <c r="G16" s="152" t="s">
        <v>266</v>
      </c>
      <c r="H16" s="372"/>
      <c r="I16" s="372"/>
      <c r="J16" s="97" t="e">
        <f>IF(I16/H16*100&gt;100,100,I16/H16*100)</f>
        <v>#DIV/0!</v>
      </c>
      <c r="K16" s="97" t="e">
        <f>J16</f>
        <v>#DIV/0!</v>
      </c>
      <c r="L16" s="663"/>
      <c r="M16" s="733"/>
      <c r="N16" s="625"/>
    </row>
    <row r="17" spans="1:15" s="302" customFormat="1" ht="63.75" hidden="1" customHeight="1" thickBot="1" x14ac:dyDescent="0.3">
      <c r="A17" s="609"/>
      <c r="B17" s="664" t="s">
        <v>405</v>
      </c>
      <c r="C17" s="618" t="s">
        <v>406</v>
      </c>
      <c r="D17" s="507" t="s">
        <v>137</v>
      </c>
      <c r="E17" s="146" t="s">
        <v>138</v>
      </c>
      <c r="F17" s="198" t="s">
        <v>385</v>
      </c>
      <c r="G17" s="148" t="s">
        <v>140</v>
      </c>
      <c r="H17" s="356"/>
      <c r="I17" s="88"/>
      <c r="J17" s="88" t="e">
        <f>IF(H17/I17*100&gt;100,100,H17/I17*100)</f>
        <v>#DIV/0!</v>
      </c>
      <c r="K17" s="612" t="e">
        <f>(J17+J18+J19)/3</f>
        <v>#DIV/0!</v>
      </c>
      <c r="L17" s="521" t="e">
        <f>(K17+K20)/2</f>
        <v>#DIV/0!</v>
      </c>
      <c r="M17" s="733"/>
      <c r="N17" s="625"/>
    </row>
    <row r="18" spans="1:15" s="302" customFormat="1" ht="63.75" hidden="1" customHeight="1" thickBot="1" x14ac:dyDescent="0.3">
      <c r="A18" s="609"/>
      <c r="B18" s="665"/>
      <c r="C18" s="619"/>
      <c r="D18" s="585"/>
      <c r="E18" s="149" t="s">
        <v>138</v>
      </c>
      <c r="F18" s="198" t="s">
        <v>386</v>
      </c>
      <c r="G18" s="150" t="s">
        <v>140</v>
      </c>
      <c r="H18" s="357"/>
      <c r="I18" s="92"/>
      <c r="J18" s="92" t="e">
        <f>IF(I18/H18*100&gt;100,100,I18/H18*100)</f>
        <v>#DIV/0!</v>
      </c>
      <c r="K18" s="674"/>
      <c r="L18" s="721"/>
      <c r="M18" s="733"/>
      <c r="N18" s="625"/>
    </row>
    <row r="19" spans="1:15" s="302" customFormat="1" ht="111" hidden="1" customHeight="1" x14ac:dyDescent="0.25">
      <c r="A19" s="609"/>
      <c r="B19" s="665"/>
      <c r="C19" s="619"/>
      <c r="D19" s="585"/>
      <c r="E19" s="149" t="s">
        <v>138</v>
      </c>
      <c r="F19" s="198" t="s">
        <v>387</v>
      </c>
      <c r="G19" s="150" t="s">
        <v>140</v>
      </c>
      <c r="H19" s="357"/>
      <c r="I19" s="357"/>
      <c r="J19" s="92" t="e">
        <f>IF(I19/H19*100&gt;100,100,I19/H19*100)</f>
        <v>#DIV/0!</v>
      </c>
      <c r="K19" s="675"/>
      <c r="L19" s="721"/>
      <c r="M19" s="733"/>
      <c r="N19" s="625"/>
    </row>
    <row r="20" spans="1:15" s="302" customFormat="1" ht="32.25" hidden="1" customHeight="1" thickBot="1" x14ac:dyDescent="0.3">
      <c r="A20" s="609"/>
      <c r="B20" s="666"/>
      <c r="C20" s="620"/>
      <c r="D20" s="503"/>
      <c r="E20" s="151" t="s">
        <v>144</v>
      </c>
      <c r="F20" s="199" t="s">
        <v>388</v>
      </c>
      <c r="G20" s="152" t="s">
        <v>266</v>
      </c>
      <c r="H20" s="153"/>
      <c r="I20" s="154"/>
      <c r="J20" s="97" t="e">
        <f>IF(I20/H20*100&gt;100,100,I20/H20*100)</f>
        <v>#DIV/0!</v>
      </c>
      <c r="K20" s="97" t="e">
        <f>J20</f>
        <v>#DIV/0!</v>
      </c>
      <c r="L20" s="672"/>
      <c r="M20" s="733"/>
      <c r="N20" s="625"/>
    </row>
    <row r="21" spans="1:15" s="302" customFormat="1" ht="63.75" customHeight="1" thickBot="1" x14ac:dyDescent="0.3">
      <c r="A21" s="609"/>
      <c r="B21" s="664" t="s">
        <v>407</v>
      </c>
      <c r="C21" s="621" t="s">
        <v>408</v>
      </c>
      <c r="D21" s="593" t="s">
        <v>137</v>
      </c>
      <c r="E21" s="146" t="s">
        <v>138</v>
      </c>
      <c r="F21" s="198" t="s">
        <v>385</v>
      </c>
      <c r="G21" s="148" t="s">
        <v>140</v>
      </c>
      <c r="H21" s="87">
        <v>100</v>
      </c>
      <c r="I21" s="88">
        <v>100</v>
      </c>
      <c r="J21" s="88">
        <f>IF(H21/I21*100&gt;100,100,H21/I21*100)</f>
        <v>100</v>
      </c>
      <c r="K21" s="627">
        <f>(J21+J22)/2</f>
        <v>100</v>
      </c>
      <c r="L21" s="521">
        <f>(K21+K24)/2</f>
        <v>100</v>
      </c>
      <c r="M21" s="733"/>
      <c r="N21" s="625"/>
      <c r="O21" s="306"/>
    </row>
    <row r="22" spans="1:15" s="302" customFormat="1" ht="63.75" customHeight="1" thickBot="1" x14ac:dyDescent="0.3">
      <c r="A22" s="609"/>
      <c r="B22" s="665"/>
      <c r="C22" s="622"/>
      <c r="D22" s="594"/>
      <c r="E22" s="149" t="s">
        <v>138</v>
      </c>
      <c r="F22" s="198" t="s">
        <v>386</v>
      </c>
      <c r="G22" s="150" t="s">
        <v>140</v>
      </c>
      <c r="H22" s="91">
        <v>100</v>
      </c>
      <c r="I22" s="92">
        <v>100</v>
      </c>
      <c r="J22" s="92">
        <f>IF(I22/H22*100&gt;100,100,I22/H22*100)</f>
        <v>100</v>
      </c>
      <c r="K22" s="658"/>
      <c r="L22" s="662"/>
      <c r="M22" s="733"/>
      <c r="N22" s="625"/>
      <c r="O22" s="300"/>
    </row>
    <row r="23" spans="1:15" s="302" customFormat="1" ht="111" customHeight="1" x14ac:dyDescent="0.25">
      <c r="A23" s="609"/>
      <c r="B23" s="665"/>
      <c r="C23" s="622"/>
      <c r="D23" s="594"/>
      <c r="E23" s="149" t="s">
        <v>138</v>
      </c>
      <c r="F23" s="198" t="s">
        <v>387</v>
      </c>
      <c r="G23" s="150" t="s">
        <v>140</v>
      </c>
      <c r="H23" s="91">
        <v>0</v>
      </c>
      <c r="I23" s="91">
        <v>0</v>
      </c>
      <c r="J23" s="92"/>
      <c r="K23" s="659"/>
      <c r="L23" s="662"/>
      <c r="M23" s="733"/>
      <c r="N23" s="625"/>
      <c r="O23" s="317"/>
    </row>
    <row r="24" spans="1:15" s="302" customFormat="1" ht="32.25" customHeight="1" thickBot="1" x14ac:dyDescent="0.3">
      <c r="A24" s="609"/>
      <c r="B24" s="666"/>
      <c r="C24" s="623"/>
      <c r="D24" s="595"/>
      <c r="E24" s="151" t="s">
        <v>144</v>
      </c>
      <c r="F24" s="199" t="s">
        <v>388</v>
      </c>
      <c r="G24" s="152" t="s">
        <v>266</v>
      </c>
      <c r="H24" s="154">
        <v>0.56000000000000005</v>
      </c>
      <c r="I24" s="154">
        <v>0.56000000000000005</v>
      </c>
      <c r="J24" s="97">
        <f>IF(I24/H24*100&gt;100,100,I24/H24*100)</f>
        <v>100</v>
      </c>
      <c r="K24" s="97">
        <f>J24</f>
        <v>100</v>
      </c>
      <c r="L24" s="672"/>
      <c r="M24" s="733"/>
      <c r="N24" s="625"/>
    </row>
    <row r="25" spans="1:15" s="302" customFormat="1" ht="63.75" hidden="1" customHeight="1" thickBot="1" x14ac:dyDescent="0.3">
      <c r="A25" s="609"/>
      <c r="B25" s="655"/>
      <c r="C25" s="618" t="s">
        <v>404</v>
      </c>
      <c r="D25" s="501" t="s">
        <v>137</v>
      </c>
      <c r="E25" s="146" t="s">
        <v>138</v>
      </c>
      <c r="F25" s="198" t="s">
        <v>385</v>
      </c>
      <c r="G25" s="148" t="s">
        <v>140</v>
      </c>
      <c r="H25" s="87"/>
      <c r="I25" s="88"/>
      <c r="J25" s="88" t="e">
        <f>IF(H25/I25*100&gt;100,100,H25/I25*100)</f>
        <v>#DIV/0!</v>
      </c>
      <c r="K25" s="627" t="e">
        <f>(J25+J26+J27)/3</f>
        <v>#DIV/0!</v>
      </c>
      <c r="L25" s="521" t="e">
        <f>(K25+K28)/2</f>
        <v>#DIV/0!</v>
      </c>
      <c r="M25" s="733"/>
      <c r="N25" s="625"/>
    </row>
    <row r="26" spans="1:15" s="302" customFormat="1" ht="63.75" hidden="1" customHeight="1" thickBot="1" x14ac:dyDescent="0.3">
      <c r="A26" s="609"/>
      <c r="B26" s="656"/>
      <c r="C26" s="619"/>
      <c r="D26" s="502"/>
      <c r="E26" s="149" t="s">
        <v>138</v>
      </c>
      <c r="F26" s="198" t="s">
        <v>386</v>
      </c>
      <c r="G26" s="150" t="s">
        <v>140</v>
      </c>
      <c r="H26" s="91"/>
      <c r="I26" s="92"/>
      <c r="J26" s="92" t="e">
        <f>IF(I26/H26*100&gt;100,100,I26/H26*100)</f>
        <v>#DIV/0!</v>
      </c>
      <c r="K26" s="658"/>
      <c r="L26" s="662"/>
      <c r="M26" s="733"/>
      <c r="N26" s="625"/>
    </row>
    <row r="27" spans="1:15" s="302" customFormat="1" ht="111" hidden="1" customHeight="1" x14ac:dyDescent="0.25">
      <c r="A27" s="609"/>
      <c r="B27" s="656"/>
      <c r="C27" s="619"/>
      <c r="D27" s="502"/>
      <c r="E27" s="149" t="s">
        <v>138</v>
      </c>
      <c r="F27" s="198" t="s">
        <v>387</v>
      </c>
      <c r="G27" s="150" t="s">
        <v>140</v>
      </c>
      <c r="H27" s="91"/>
      <c r="I27" s="91"/>
      <c r="J27" s="92" t="e">
        <f>IF(I27/H27*100&gt;100,100,I27/H27*100)</f>
        <v>#DIV/0!</v>
      </c>
      <c r="K27" s="659"/>
      <c r="L27" s="662"/>
      <c r="M27" s="733"/>
      <c r="N27" s="625"/>
    </row>
    <row r="28" spans="1:15" s="302" customFormat="1" ht="32.25" hidden="1" customHeight="1" thickBot="1" x14ac:dyDescent="0.3">
      <c r="A28" s="609"/>
      <c r="B28" s="657"/>
      <c r="C28" s="620"/>
      <c r="D28" s="503"/>
      <c r="E28" s="151" t="s">
        <v>144</v>
      </c>
      <c r="F28" s="199" t="s">
        <v>388</v>
      </c>
      <c r="G28" s="152" t="s">
        <v>266</v>
      </c>
      <c r="H28" s="153"/>
      <c r="I28" s="154"/>
      <c r="J28" s="97" t="e">
        <f>IF(I28/H28*100&gt;100,100,I28/H28*100)</f>
        <v>#DIV/0!</v>
      </c>
      <c r="K28" s="97" t="e">
        <f>J28</f>
        <v>#DIV/0!</v>
      </c>
      <c r="L28" s="672"/>
      <c r="M28" s="733"/>
      <c r="N28" s="625"/>
    </row>
    <row r="29" spans="1:15" s="302" customFormat="1" ht="63.75" hidden="1" customHeight="1" thickBot="1" x14ac:dyDescent="0.3">
      <c r="A29" s="609"/>
      <c r="B29" s="655"/>
      <c r="C29" s="618" t="s">
        <v>404</v>
      </c>
      <c r="D29" s="501" t="s">
        <v>137</v>
      </c>
      <c r="E29" s="146" t="s">
        <v>138</v>
      </c>
      <c r="F29" s="198" t="s">
        <v>385</v>
      </c>
      <c r="G29" s="148" t="s">
        <v>140</v>
      </c>
      <c r="H29" s="87"/>
      <c r="I29" s="88"/>
      <c r="J29" s="88" t="e">
        <f>IF(H29/I29*100&gt;100,100,H29/I29*100)</f>
        <v>#DIV/0!</v>
      </c>
      <c r="K29" s="627" t="e">
        <f>(J29+J30+J31)/3</f>
        <v>#DIV/0!</v>
      </c>
      <c r="L29" s="521" t="e">
        <f>(K29+K32)/2</f>
        <v>#DIV/0!</v>
      </c>
      <c r="M29" s="733"/>
      <c r="N29" s="625"/>
    </row>
    <row r="30" spans="1:15" s="302" customFormat="1" ht="63.75" hidden="1" customHeight="1" thickBot="1" x14ac:dyDescent="0.3">
      <c r="A30" s="609"/>
      <c r="B30" s="656"/>
      <c r="C30" s="619"/>
      <c r="D30" s="502"/>
      <c r="E30" s="149" t="s">
        <v>138</v>
      </c>
      <c r="F30" s="198" t="s">
        <v>386</v>
      </c>
      <c r="G30" s="150" t="s">
        <v>140</v>
      </c>
      <c r="H30" s="91"/>
      <c r="I30" s="92"/>
      <c r="J30" s="92" t="e">
        <f>IF(I30/H30*100&gt;100,100,I30/H30*100)</f>
        <v>#DIV/0!</v>
      </c>
      <c r="K30" s="658"/>
      <c r="L30" s="662"/>
      <c r="M30" s="733"/>
      <c r="N30" s="625"/>
    </row>
    <row r="31" spans="1:15" s="302" customFormat="1" ht="111" hidden="1" customHeight="1" x14ac:dyDescent="0.25">
      <c r="A31" s="609"/>
      <c r="B31" s="656"/>
      <c r="C31" s="619"/>
      <c r="D31" s="502"/>
      <c r="E31" s="149" t="s">
        <v>138</v>
      </c>
      <c r="F31" s="198" t="s">
        <v>387</v>
      </c>
      <c r="G31" s="150" t="s">
        <v>140</v>
      </c>
      <c r="H31" s="91"/>
      <c r="I31" s="91"/>
      <c r="J31" s="92" t="e">
        <f>IF(I31/H31*100&gt;100,100,I31/H31*100)</f>
        <v>#DIV/0!</v>
      </c>
      <c r="K31" s="659"/>
      <c r="L31" s="662"/>
      <c r="M31" s="733"/>
      <c r="N31" s="625"/>
    </row>
    <row r="32" spans="1:15" s="302" customFormat="1" ht="32.25" hidden="1" customHeight="1" thickBot="1" x14ac:dyDescent="0.3">
      <c r="A32" s="609"/>
      <c r="B32" s="657"/>
      <c r="C32" s="620"/>
      <c r="D32" s="503"/>
      <c r="E32" s="151" t="s">
        <v>144</v>
      </c>
      <c r="F32" s="199" t="s">
        <v>388</v>
      </c>
      <c r="G32" s="152" t="s">
        <v>266</v>
      </c>
      <c r="H32" s="153"/>
      <c r="I32" s="154"/>
      <c r="J32" s="97" t="e">
        <f>IF(I32/H32*100&gt;100,100,I32/H32*100)</f>
        <v>#DIV/0!</v>
      </c>
      <c r="K32" s="97" t="e">
        <f>J32</f>
        <v>#DIV/0!</v>
      </c>
      <c r="L32" s="672"/>
      <c r="M32" s="733"/>
      <c r="N32" s="625"/>
    </row>
    <row r="33" spans="1:14" s="302" customFormat="1" ht="63.75" hidden="1" customHeight="1" thickBot="1" x14ac:dyDescent="0.3">
      <c r="A33" s="609"/>
      <c r="B33" s="664" t="s">
        <v>409</v>
      </c>
      <c r="C33" s="618" t="s">
        <v>410</v>
      </c>
      <c r="D33" s="501" t="s">
        <v>137</v>
      </c>
      <c r="E33" s="146" t="s">
        <v>138</v>
      </c>
      <c r="F33" s="198" t="s">
        <v>385</v>
      </c>
      <c r="G33" s="148" t="s">
        <v>140</v>
      </c>
      <c r="H33" s="87"/>
      <c r="I33" s="88"/>
      <c r="J33" s="88" t="e">
        <f>IF(H33/I33*100&gt;100,100,H33/I33*100)</f>
        <v>#DIV/0!</v>
      </c>
      <c r="K33" s="627" t="e">
        <f>(J33+J34+J35)/3</f>
        <v>#DIV/0!</v>
      </c>
      <c r="L33" s="521" t="e">
        <f>(K33+K36)/2</f>
        <v>#DIV/0!</v>
      </c>
      <c r="M33" s="733"/>
      <c r="N33" s="625"/>
    </row>
    <row r="34" spans="1:14" s="302" customFormat="1" ht="63.75" hidden="1" customHeight="1" thickBot="1" x14ac:dyDescent="0.3">
      <c r="A34" s="609"/>
      <c r="B34" s="665"/>
      <c r="C34" s="619"/>
      <c r="D34" s="502"/>
      <c r="E34" s="149" t="s">
        <v>138</v>
      </c>
      <c r="F34" s="198" t="s">
        <v>386</v>
      </c>
      <c r="G34" s="150" t="s">
        <v>140</v>
      </c>
      <c r="H34" s="91"/>
      <c r="I34" s="92"/>
      <c r="J34" s="92" t="e">
        <f>IF(I34/H34*100&gt;100,100,I34/H34*100)</f>
        <v>#DIV/0!</v>
      </c>
      <c r="K34" s="658"/>
      <c r="L34" s="662"/>
      <c r="M34" s="733"/>
      <c r="N34" s="625"/>
    </row>
    <row r="35" spans="1:14" s="302" customFormat="1" ht="111" hidden="1" customHeight="1" x14ac:dyDescent="0.25">
      <c r="A35" s="609"/>
      <c r="B35" s="665"/>
      <c r="C35" s="619"/>
      <c r="D35" s="502"/>
      <c r="E35" s="149" t="s">
        <v>138</v>
      </c>
      <c r="F35" s="198" t="s">
        <v>387</v>
      </c>
      <c r="G35" s="150" t="s">
        <v>140</v>
      </c>
      <c r="H35" s="91"/>
      <c r="I35" s="91"/>
      <c r="J35" s="92" t="e">
        <f>IF(I35/H35*100&gt;100,100,I35/H35*100)</f>
        <v>#DIV/0!</v>
      </c>
      <c r="K35" s="659"/>
      <c r="L35" s="662"/>
      <c r="M35" s="733"/>
      <c r="N35" s="625"/>
    </row>
    <row r="36" spans="1:14" s="302" customFormat="1" ht="32.25" hidden="1" customHeight="1" thickBot="1" x14ac:dyDescent="0.3">
      <c r="A36" s="609"/>
      <c r="B36" s="666"/>
      <c r="C36" s="620"/>
      <c r="D36" s="503"/>
      <c r="E36" s="151" t="s">
        <v>144</v>
      </c>
      <c r="F36" s="199" t="s">
        <v>388</v>
      </c>
      <c r="G36" s="152" t="s">
        <v>266</v>
      </c>
      <c r="H36" s="153"/>
      <c r="I36" s="154"/>
      <c r="J36" s="97" t="e">
        <f>IF(I36/H36*100&gt;100,100,I36/H36*100)</f>
        <v>#DIV/0!</v>
      </c>
      <c r="K36" s="97" t="e">
        <f>J36</f>
        <v>#DIV/0!</v>
      </c>
      <c r="L36" s="672"/>
      <c r="M36" s="733"/>
      <c r="N36" s="625"/>
    </row>
    <row r="37" spans="1:14" s="302" customFormat="1" ht="63.75" hidden="1" customHeight="1" thickBot="1" x14ac:dyDescent="0.3">
      <c r="A37" s="609"/>
      <c r="B37" s="664" t="s">
        <v>147</v>
      </c>
      <c r="C37" s="618" t="s">
        <v>411</v>
      </c>
      <c r="D37" s="501" t="s">
        <v>137</v>
      </c>
      <c r="E37" s="146" t="s">
        <v>138</v>
      </c>
      <c r="F37" s="198" t="s">
        <v>385</v>
      </c>
      <c r="G37" s="148" t="s">
        <v>140</v>
      </c>
      <c r="H37" s="87"/>
      <c r="I37" s="88"/>
      <c r="J37" s="88" t="e">
        <f>IF(H37/I37*100&gt;100,100,H37/I37*100)</f>
        <v>#DIV/0!</v>
      </c>
      <c r="K37" s="627" t="e">
        <f>(J37+J38+J39)/3</f>
        <v>#DIV/0!</v>
      </c>
      <c r="L37" s="521" t="e">
        <f>(K37+K40)/2</f>
        <v>#DIV/0!</v>
      </c>
      <c r="M37" s="733"/>
      <c r="N37" s="625"/>
    </row>
    <row r="38" spans="1:14" s="302" customFormat="1" ht="63.75" hidden="1" customHeight="1" thickBot="1" x14ac:dyDescent="0.3">
      <c r="A38" s="609"/>
      <c r="B38" s="665"/>
      <c r="C38" s="619"/>
      <c r="D38" s="502"/>
      <c r="E38" s="149" t="s">
        <v>138</v>
      </c>
      <c r="F38" s="198" t="s">
        <v>386</v>
      </c>
      <c r="G38" s="150" t="s">
        <v>140</v>
      </c>
      <c r="H38" s="91"/>
      <c r="I38" s="92"/>
      <c r="J38" s="92" t="e">
        <f>IF(I38/H38*100&gt;100,100,I38/H38*100)</f>
        <v>#DIV/0!</v>
      </c>
      <c r="K38" s="658"/>
      <c r="L38" s="662"/>
      <c r="M38" s="733"/>
      <c r="N38" s="625"/>
    </row>
    <row r="39" spans="1:14" s="302" customFormat="1" ht="111" hidden="1" customHeight="1" x14ac:dyDescent="0.25">
      <c r="A39" s="609"/>
      <c r="B39" s="665"/>
      <c r="C39" s="619"/>
      <c r="D39" s="502"/>
      <c r="E39" s="149" t="s">
        <v>138</v>
      </c>
      <c r="F39" s="198" t="s">
        <v>387</v>
      </c>
      <c r="G39" s="150" t="s">
        <v>140</v>
      </c>
      <c r="H39" s="91"/>
      <c r="I39" s="91"/>
      <c r="J39" s="92" t="e">
        <f>IF(I39/H39*100&gt;100,100,I39/H39*100)</f>
        <v>#DIV/0!</v>
      </c>
      <c r="K39" s="659"/>
      <c r="L39" s="662"/>
      <c r="M39" s="733"/>
      <c r="N39" s="625"/>
    </row>
    <row r="40" spans="1:14" s="302" customFormat="1" ht="32.25" hidden="1" customHeight="1" thickBot="1" x14ac:dyDescent="0.3">
      <c r="A40" s="609"/>
      <c r="B40" s="666"/>
      <c r="C40" s="620"/>
      <c r="D40" s="586"/>
      <c r="E40" s="151" t="s">
        <v>144</v>
      </c>
      <c r="F40" s="199" t="s">
        <v>388</v>
      </c>
      <c r="G40" s="152" t="s">
        <v>266</v>
      </c>
      <c r="H40" s="372"/>
      <c r="I40" s="372"/>
      <c r="J40" s="97" t="e">
        <f>IF(I40/H40*100&gt;100,100,I40/H40*100)</f>
        <v>#DIV/0!</v>
      </c>
      <c r="K40" s="97" t="e">
        <f>J40</f>
        <v>#DIV/0!</v>
      </c>
      <c r="L40" s="663"/>
      <c r="M40" s="733"/>
      <c r="N40" s="625"/>
    </row>
    <row r="41" spans="1:14" s="302" customFormat="1" ht="63.75" hidden="1" customHeight="1" thickBot="1" x14ac:dyDescent="0.3">
      <c r="A41" s="609"/>
      <c r="B41" s="664" t="s">
        <v>151</v>
      </c>
      <c r="C41" s="618" t="s">
        <v>152</v>
      </c>
      <c r="D41" s="507" t="s">
        <v>137</v>
      </c>
      <c r="E41" s="146" t="s">
        <v>138</v>
      </c>
      <c r="F41" s="198" t="s">
        <v>385</v>
      </c>
      <c r="G41" s="148" t="s">
        <v>140</v>
      </c>
      <c r="H41" s="356"/>
      <c r="I41" s="88"/>
      <c r="J41" s="88" t="e">
        <f>IF(H41/I41*100&gt;100,100,H41/I41*100)</f>
        <v>#DIV/0!</v>
      </c>
      <c r="K41" s="612" t="e">
        <f>(J41+J42+J43)/3</f>
        <v>#DIV/0!</v>
      </c>
      <c r="L41" s="521" t="e">
        <f>(K41+K44)/2</f>
        <v>#DIV/0!</v>
      </c>
      <c r="M41" s="733"/>
      <c r="N41" s="625"/>
    </row>
    <row r="42" spans="1:14" s="302" customFormat="1" ht="63.75" hidden="1" customHeight="1" thickBot="1" x14ac:dyDescent="0.3">
      <c r="A42" s="609"/>
      <c r="B42" s="665"/>
      <c r="C42" s="619"/>
      <c r="D42" s="585"/>
      <c r="E42" s="149" t="s">
        <v>138</v>
      </c>
      <c r="F42" s="198" t="s">
        <v>386</v>
      </c>
      <c r="G42" s="150" t="s">
        <v>140</v>
      </c>
      <c r="H42" s="357"/>
      <c r="I42" s="92"/>
      <c r="J42" s="92" t="e">
        <f>IF(I42/H42*100&gt;100,100,I42/H42*100)</f>
        <v>#DIV/0!</v>
      </c>
      <c r="K42" s="674"/>
      <c r="L42" s="721"/>
      <c r="M42" s="733"/>
      <c r="N42" s="625"/>
    </row>
    <row r="43" spans="1:14" s="302" customFormat="1" ht="111" hidden="1" customHeight="1" x14ac:dyDescent="0.25">
      <c r="A43" s="609"/>
      <c r="B43" s="665"/>
      <c r="C43" s="619"/>
      <c r="D43" s="585"/>
      <c r="E43" s="149" t="s">
        <v>138</v>
      </c>
      <c r="F43" s="198" t="s">
        <v>387</v>
      </c>
      <c r="G43" s="150" t="s">
        <v>140</v>
      </c>
      <c r="H43" s="357"/>
      <c r="I43" s="357"/>
      <c r="J43" s="92" t="e">
        <f>IF(I43/H43*100&gt;100,100,I43/H43*100)</f>
        <v>#DIV/0!</v>
      </c>
      <c r="K43" s="675"/>
      <c r="L43" s="721"/>
      <c r="M43" s="733"/>
      <c r="N43" s="625"/>
    </row>
    <row r="44" spans="1:14" s="302" customFormat="1" ht="32.25" hidden="1" customHeight="1" thickBot="1" x14ac:dyDescent="0.3">
      <c r="A44" s="609"/>
      <c r="B44" s="666"/>
      <c r="C44" s="620"/>
      <c r="D44" s="586"/>
      <c r="E44" s="151" t="s">
        <v>144</v>
      </c>
      <c r="F44" s="199" t="s">
        <v>388</v>
      </c>
      <c r="G44" s="152" t="s">
        <v>266</v>
      </c>
      <c r="H44" s="372"/>
      <c r="I44" s="372"/>
      <c r="J44" s="97" t="e">
        <f>IF(I44/H44*100&gt;100,100,I44/H44*100)</f>
        <v>#DIV/0!</v>
      </c>
      <c r="K44" s="97" t="e">
        <f>J44</f>
        <v>#DIV/0!</v>
      </c>
      <c r="L44" s="663"/>
      <c r="M44" s="733"/>
      <c r="N44" s="625"/>
    </row>
    <row r="45" spans="1:14" s="302" customFormat="1" ht="63.75" hidden="1" customHeight="1" thickBot="1" x14ac:dyDescent="0.3">
      <c r="A45" s="609"/>
      <c r="B45" s="664" t="s">
        <v>135</v>
      </c>
      <c r="C45" s="618" t="s">
        <v>136</v>
      </c>
      <c r="D45" s="507" t="s">
        <v>137</v>
      </c>
      <c r="E45" s="146" t="s">
        <v>138</v>
      </c>
      <c r="F45" s="198" t="s">
        <v>385</v>
      </c>
      <c r="G45" s="148" t="s">
        <v>140</v>
      </c>
      <c r="H45" s="356"/>
      <c r="I45" s="88"/>
      <c r="J45" s="88" t="e">
        <f>IF(H45/I45*100&gt;100,100,H45/I45*100)</f>
        <v>#DIV/0!</v>
      </c>
      <c r="K45" s="612" t="e">
        <f>(J45+J46+J47)/3</f>
        <v>#DIV/0!</v>
      </c>
      <c r="L45" s="521" t="e">
        <f>(K45+K48)/2</f>
        <v>#DIV/0!</v>
      </c>
      <c r="M45" s="733"/>
      <c r="N45" s="625"/>
    </row>
    <row r="46" spans="1:14" s="302" customFormat="1" ht="63.75" hidden="1" customHeight="1" thickBot="1" x14ac:dyDescent="0.3">
      <c r="A46" s="609"/>
      <c r="B46" s="665"/>
      <c r="C46" s="619"/>
      <c r="D46" s="585"/>
      <c r="E46" s="149" t="s">
        <v>138</v>
      </c>
      <c r="F46" s="198" t="s">
        <v>386</v>
      </c>
      <c r="G46" s="150" t="s">
        <v>140</v>
      </c>
      <c r="H46" s="357"/>
      <c r="I46" s="92"/>
      <c r="J46" s="92" t="e">
        <f>IF(I46/H46*100&gt;100,100,I46/H46*100)</f>
        <v>#DIV/0!</v>
      </c>
      <c r="K46" s="674"/>
      <c r="L46" s="721"/>
      <c r="M46" s="733"/>
      <c r="N46" s="625"/>
    </row>
    <row r="47" spans="1:14" s="302" customFormat="1" ht="111" hidden="1" customHeight="1" x14ac:dyDescent="0.25">
      <c r="A47" s="609"/>
      <c r="B47" s="665"/>
      <c r="C47" s="619"/>
      <c r="D47" s="585"/>
      <c r="E47" s="149" t="s">
        <v>138</v>
      </c>
      <c r="F47" s="198" t="s">
        <v>387</v>
      </c>
      <c r="G47" s="150" t="s">
        <v>140</v>
      </c>
      <c r="H47" s="357"/>
      <c r="I47" s="357"/>
      <c r="J47" s="92" t="e">
        <f>IF(I47/H47*100&gt;100,100,I47/H47*100)</f>
        <v>#DIV/0!</v>
      </c>
      <c r="K47" s="675"/>
      <c r="L47" s="721"/>
      <c r="M47" s="733"/>
      <c r="N47" s="625"/>
    </row>
    <row r="48" spans="1:14" s="302" customFormat="1" ht="32.25" hidden="1" customHeight="1" thickBot="1" x14ac:dyDescent="0.3">
      <c r="A48" s="609"/>
      <c r="B48" s="666"/>
      <c r="C48" s="620"/>
      <c r="D48" s="503"/>
      <c r="E48" s="151" t="s">
        <v>144</v>
      </c>
      <c r="F48" s="199" t="s">
        <v>388</v>
      </c>
      <c r="G48" s="152" t="s">
        <v>266</v>
      </c>
      <c r="H48" s="153"/>
      <c r="I48" s="154"/>
      <c r="J48" s="97" t="e">
        <f>IF(I48/H48*100&gt;100,100,I48/H48*100)</f>
        <v>#DIV/0!</v>
      </c>
      <c r="K48" s="97" t="e">
        <f>J48</f>
        <v>#DIV/0!</v>
      </c>
      <c r="L48" s="672"/>
      <c r="M48" s="733"/>
      <c r="N48" s="625"/>
    </row>
    <row r="49" spans="1:14" s="302" customFormat="1" ht="63.75" hidden="1" customHeight="1" thickBot="1" x14ac:dyDescent="0.3">
      <c r="A49" s="609"/>
      <c r="B49" s="664" t="s">
        <v>412</v>
      </c>
      <c r="C49" s="618" t="s">
        <v>413</v>
      </c>
      <c r="D49" s="501" t="s">
        <v>137</v>
      </c>
      <c r="E49" s="146" t="s">
        <v>138</v>
      </c>
      <c r="F49" s="198" t="s">
        <v>385</v>
      </c>
      <c r="G49" s="148" t="s">
        <v>140</v>
      </c>
      <c r="H49" s="87"/>
      <c r="I49" s="88"/>
      <c r="J49" s="88" t="e">
        <f>IF(H49/I49*100&gt;100,100,H49/I49*100)</f>
        <v>#DIV/0!</v>
      </c>
      <c r="K49" s="627" t="e">
        <f>(J49+J50+J51)/3</f>
        <v>#DIV/0!</v>
      </c>
      <c r="L49" s="521" t="e">
        <f>(K49+K52)/2</f>
        <v>#DIV/0!</v>
      </c>
      <c r="M49" s="733"/>
      <c r="N49" s="625"/>
    </row>
    <row r="50" spans="1:14" s="302" customFormat="1" ht="63.75" hidden="1" customHeight="1" thickBot="1" x14ac:dyDescent="0.3">
      <c r="A50" s="609"/>
      <c r="B50" s="665"/>
      <c r="C50" s="619"/>
      <c r="D50" s="502"/>
      <c r="E50" s="149" t="s">
        <v>138</v>
      </c>
      <c r="F50" s="198" t="s">
        <v>386</v>
      </c>
      <c r="G50" s="150" t="s">
        <v>140</v>
      </c>
      <c r="H50" s="91"/>
      <c r="I50" s="92"/>
      <c r="J50" s="92" t="e">
        <f t="shared" ref="J50:J56" si="0">IF(I50/H50*100&gt;100,100,I50/H50*100)</f>
        <v>#DIV/0!</v>
      </c>
      <c r="K50" s="658"/>
      <c r="L50" s="662"/>
      <c r="M50" s="733"/>
      <c r="N50" s="625"/>
    </row>
    <row r="51" spans="1:14" s="302" customFormat="1" ht="111" hidden="1" customHeight="1" x14ac:dyDescent="0.25">
      <c r="A51" s="609"/>
      <c r="B51" s="665"/>
      <c r="C51" s="619"/>
      <c r="D51" s="502"/>
      <c r="E51" s="149" t="s">
        <v>138</v>
      </c>
      <c r="F51" s="198" t="s">
        <v>387</v>
      </c>
      <c r="G51" s="150" t="s">
        <v>140</v>
      </c>
      <c r="H51" s="91"/>
      <c r="I51" s="91"/>
      <c r="J51" s="92" t="e">
        <f t="shared" si="0"/>
        <v>#DIV/0!</v>
      </c>
      <c r="K51" s="659"/>
      <c r="L51" s="662"/>
      <c r="M51" s="733"/>
      <c r="N51" s="625"/>
    </row>
    <row r="52" spans="1:14" s="302" customFormat="1" ht="32.25" hidden="1" customHeight="1" thickBot="1" x14ac:dyDescent="0.3">
      <c r="A52" s="609"/>
      <c r="B52" s="666"/>
      <c r="C52" s="620"/>
      <c r="D52" s="586"/>
      <c r="E52" s="151" t="s">
        <v>144</v>
      </c>
      <c r="F52" s="199" t="s">
        <v>388</v>
      </c>
      <c r="G52" s="152" t="s">
        <v>266</v>
      </c>
      <c r="H52" s="372"/>
      <c r="I52" s="372"/>
      <c r="J52" s="97" t="e">
        <f t="shared" si="0"/>
        <v>#DIV/0!</v>
      </c>
      <c r="K52" s="97" t="e">
        <f>J52</f>
        <v>#DIV/0!</v>
      </c>
      <c r="L52" s="663"/>
      <c r="M52" s="733"/>
      <c r="N52" s="625"/>
    </row>
    <row r="53" spans="1:14" s="297" customFormat="1" ht="63.75" customHeight="1" thickBot="1" x14ac:dyDescent="0.3">
      <c r="A53" s="608"/>
      <c r="B53" s="664" t="s">
        <v>149</v>
      </c>
      <c r="C53" s="621" t="s">
        <v>150</v>
      </c>
      <c r="D53" s="529" t="s">
        <v>137</v>
      </c>
      <c r="E53" s="133" t="s">
        <v>138</v>
      </c>
      <c r="F53" s="133" t="s">
        <v>385</v>
      </c>
      <c r="G53" s="134" t="s">
        <v>140</v>
      </c>
      <c r="H53" s="369">
        <v>100</v>
      </c>
      <c r="I53" s="287">
        <v>100</v>
      </c>
      <c r="J53" s="289">
        <f t="shared" si="0"/>
        <v>100</v>
      </c>
      <c r="K53" s="612">
        <f>(J53+J54+J55)/3</f>
        <v>95.933333333333337</v>
      </c>
      <c r="L53" s="615">
        <f>(K53+K56)/2</f>
        <v>97.653014474941969</v>
      </c>
      <c r="M53" s="651"/>
      <c r="N53" s="625"/>
    </row>
    <row r="54" spans="1:14" s="297" customFormat="1" ht="63.75" thickBot="1" x14ac:dyDescent="0.3">
      <c r="A54" s="608"/>
      <c r="B54" s="665"/>
      <c r="C54" s="622"/>
      <c r="D54" s="530"/>
      <c r="E54" s="138" t="s">
        <v>138</v>
      </c>
      <c r="F54" s="133" t="s">
        <v>386</v>
      </c>
      <c r="G54" s="139" t="s">
        <v>140</v>
      </c>
      <c r="H54" s="371">
        <v>95</v>
      </c>
      <c r="I54" s="289">
        <v>95</v>
      </c>
      <c r="J54" s="289">
        <f t="shared" si="0"/>
        <v>100</v>
      </c>
      <c r="K54" s="670"/>
      <c r="L54" s="660"/>
      <c r="M54" s="651"/>
      <c r="N54" s="625"/>
    </row>
    <row r="55" spans="1:14" s="297" customFormat="1" ht="94.5" x14ac:dyDescent="0.25">
      <c r="A55" s="608"/>
      <c r="B55" s="665"/>
      <c r="C55" s="622"/>
      <c r="D55" s="530"/>
      <c r="E55" s="138" t="s">
        <v>138</v>
      </c>
      <c r="F55" s="133" t="s">
        <v>387</v>
      </c>
      <c r="G55" s="139" t="s">
        <v>140</v>
      </c>
      <c r="H55" s="371">
        <v>100</v>
      </c>
      <c r="I55" s="371">
        <v>87.8</v>
      </c>
      <c r="J55" s="289">
        <f t="shared" si="0"/>
        <v>87.8</v>
      </c>
      <c r="K55" s="671"/>
      <c r="L55" s="660"/>
      <c r="M55" s="651"/>
      <c r="N55" s="625"/>
    </row>
    <row r="56" spans="1:14" s="297" customFormat="1" ht="32.25" thickBot="1" x14ac:dyDescent="0.3">
      <c r="A56" s="608"/>
      <c r="B56" s="666"/>
      <c r="C56" s="623"/>
      <c r="D56" s="531"/>
      <c r="E56" s="141" t="s">
        <v>144</v>
      </c>
      <c r="F56" s="142" t="s">
        <v>388</v>
      </c>
      <c r="G56" s="143" t="s">
        <v>266</v>
      </c>
      <c r="H56" s="377">
        <v>390.56</v>
      </c>
      <c r="I56" s="377">
        <v>388.11</v>
      </c>
      <c r="J56" s="289">
        <f t="shared" si="0"/>
        <v>99.372695616550601</v>
      </c>
      <c r="K56" s="290">
        <f>J56</f>
        <v>99.372695616550601</v>
      </c>
      <c r="L56" s="673"/>
      <c r="M56" s="651"/>
      <c r="N56" s="625"/>
    </row>
    <row r="57" spans="1:14" s="302" customFormat="1" ht="63.75" hidden="1" customHeight="1" thickBot="1" x14ac:dyDescent="0.3">
      <c r="A57" s="609"/>
      <c r="B57" s="664" t="s">
        <v>157</v>
      </c>
      <c r="C57" s="618" t="s">
        <v>158</v>
      </c>
      <c r="D57" s="507" t="s">
        <v>137</v>
      </c>
      <c r="E57" s="146" t="s">
        <v>138</v>
      </c>
      <c r="F57" s="198" t="s">
        <v>385</v>
      </c>
      <c r="G57" s="148" t="s">
        <v>140</v>
      </c>
      <c r="H57" s="356"/>
      <c r="I57" s="88"/>
      <c r="J57" s="88" t="e">
        <f>IF(H57/I57*100&gt;100,100,H57/I57*100)</f>
        <v>#DIV/0!</v>
      </c>
      <c r="K57" s="612" t="e">
        <f>(J57+J58+J59)/3</f>
        <v>#DIV/0!</v>
      </c>
      <c r="L57" s="521" t="e">
        <f>(K57+K60)/2</f>
        <v>#DIV/0!</v>
      </c>
      <c r="M57" s="733"/>
      <c r="N57" s="625"/>
    </row>
    <row r="58" spans="1:14" s="302" customFormat="1" ht="63.75" hidden="1" customHeight="1" thickBot="1" x14ac:dyDescent="0.3">
      <c r="A58" s="609"/>
      <c r="B58" s="665"/>
      <c r="C58" s="619"/>
      <c r="D58" s="585"/>
      <c r="E58" s="149" t="s">
        <v>138</v>
      </c>
      <c r="F58" s="198" t="s">
        <v>386</v>
      </c>
      <c r="G58" s="150" t="s">
        <v>140</v>
      </c>
      <c r="H58" s="357"/>
      <c r="I58" s="92"/>
      <c r="J58" s="92" t="e">
        <f>IF(I58/H58*100&gt;100,100,I58/H58*100)</f>
        <v>#DIV/0!</v>
      </c>
      <c r="K58" s="674"/>
      <c r="L58" s="721"/>
      <c r="M58" s="733"/>
      <c r="N58" s="625"/>
    </row>
    <row r="59" spans="1:14" s="302" customFormat="1" ht="111" hidden="1" customHeight="1" x14ac:dyDescent="0.25">
      <c r="A59" s="609"/>
      <c r="B59" s="665"/>
      <c r="C59" s="619"/>
      <c r="D59" s="585"/>
      <c r="E59" s="149" t="s">
        <v>138</v>
      </c>
      <c r="F59" s="198" t="s">
        <v>387</v>
      </c>
      <c r="G59" s="150" t="s">
        <v>140</v>
      </c>
      <c r="H59" s="357"/>
      <c r="I59" s="357"/>
      <c r="J59" s="92" t="e">
        <f>IF(I59/H59*100&gt;100,100,I59/H59*100)</f>
        <v>#DIV/0!</v>
      </c>
      <c r="K59" s="675"/>
      <c r="L59" s="721"/>
      <c r="M59" s="733"/>
      <c r="N59" s="625"/>
    </row>
    <row r="60" spans="1:14" s="302" customFormat="1" ht="32.25" hidden="1" customHeight="1" thickBot="1" x14ac:dyDescent="0.3">
      <c r="A60" s="609"/>
      <c r="B60" s="666"/>
      <c r="C60" s="620"/>
      <c r="D60" s="503"/>
      <c r="E60" s="151" t="s">
        <v>144</v>
      </c>
      <c r="F60" s="199" t="s">
        <v>388</v>
      </c>
      <c r="G60" s="152" t="s">
        <v>266</v>
      </c>
      <c r="H60" s="153"/>
      <c r="I60" s="154"/>
      <c r="J60" s="97" t="e">
        <f>IF(I60/H60*100&gt;100,100,I60/H60*100)</f>
        <v>#DIV/0!</v>
      </c>
      <c r="K60" s="97" t="e">
        <f>J60</f>
        <v>#DIV/0!</v>
      </c>
      <c r="L60" s="672"/>
      <c r="M60" s="733"/>
      <c r="N60" s="625"/>
    </row>
    <row r="61" spans="1:14" s="302" customFormat="1" ht="63.75" hidden="1" customHeight="1" thickBot="1" x14ac:dyDescent="0.3">
      <c r="A61" s="609"/>
      <c r="B61" s="664" t="s">
        <v>154</v>
      </c>
      <c r="C61" s="618" t="s">
        <v>414</v>
      </c>
      <c r="D61" s="501" t="s">
        <v>137</v>
      </c>
      <c r="E61" s="146" t="s">
        <v>138</v>
      </c>
      <c r="F61" s="198" t="s">
        <v>385</v>
      </c>
      <c r="G61" s="148" t="s">
        <v>140</v>
      </c>
      <c r="H61" s="87"/>
      <c r="I61" s="88"/>
      <c r="J61" s="88" t="e">
        <f>IF(H61/I61*100&gt;100,100,H61/I61*100)</f>
        <v>#DIV/0!</v>
      </c>
      <c r="K61" s="627" t="e">
        <f>(J61+J62+J63)/3</f>
        <v>#DIV/0!</v>
      </c>
      <c r="L61" s="521" t="e">
        <f>(K61+K64)/2</f>
        <v>#DIV/0!</v>
      </c>
      <c r="M61" s="733"/>
      <c r="N61" s="625"/>
    </row>
    <row r="62" spans="1:14" s="302" customFormat="1" ht="63.75" hidden="1" customHeight="1" thickBot="1" x14ac:dyDescent="0.3">
      <c r="A62" s="609"/>
      <c r="B62" s="665"/>
      <c r="C62" s="619"/>
      <c r="D62" s="502"/>
      <c r="E62" s="149" t="s">
        <v>138</v>
      </c>
      <c r="F62" s="198" t="s">
        <v>386</v>
      </c>
      <c r="G62" s="150" t="s">
        <v>140</v>
      </c>
      <c r="H62" s="91"/>
      <c r="I62" s="92"/>
      <c r="J62" s="92" t="e">
        <f t="shared" ref="J62:J68" si="1">IF(I62/H62*100&gt;100,100,I62/H62*100)</f>
        <v>#DIV/0!</v>
      </c>
      <c r="K62" s="658"/>
      <c r="L62" s="662"/>
      <c r="M62" s="733"/>
      <c r="N62" s="625"/>
    </row>
    <row r="63" spans="1:14" s="302" customFormat="1" ht="111" hidden="1" customHeight="1" x14ac:dyDescent="0.25">
      <c r="A63" s="609"/>
      <c r="B63" s="665"/>
      <c r="C63" s="619"/>
      <c r="D63" s="502"/>
      <c r="E63" s="149" t="s">
        <v>138</v>
      </c>
      <c r="F63" s="198" t="s">
        <v>387</v>
      </c>
      <c r="G63" s="150" t="s">
        <v>140</v>
      </c>
      <c r="H63" s="91"/>
      <c r="I63" s="91"/>
      <c r="J63" s="92" t="e">
        <f t="shared" si="1"/>
        <v>#DIV/0!</v>
      </c>
      <c r="K63" s="659"/>
      <c r="L63" s="662"/>
      <c r="M63" s="733"/>
      <c r="N63" s="625"/>
    </row>
    <row r="64" spans="1:14" s="302" customFormat="1" ht="32.25" hidden="1" customHeight="1" thickBot="1" x14ac:dyDescent="0.3">
      <c r="A64" s="609"/>
      <c r="B64" s="666"/>
      <c r="C64" s="620"/>
      <c r="D64" s="503"/>
      <c r="E64" s="151" t="s">
        <v>144</v>
      </c>
      <c r="F64" s="199" t="s">
        <v>388</v>
      </c>
      <c r="G64" s="152" t="s">
        <v>266</v>
      </c>
      <c r="H64" s="153"/>
      <c r="I64" s="154"/>
      <c r="J64" s="97" t="e">
        <f t="shared" si="1"/>
        <v>#DIV/0!</v>
      </c>
      <c r="K64" s="97" t="e">
        <f>J64</f>
        <v>#DIV/0!</v>
      </c>
      <c r="L64" s="672"/>
      <c r="M64" s="733"/>
      <c r="N64" s="625"/>
    </row>
    <row r="65" spans="1:14" s="297" customFormat="1" ht="63.75" customHeight="1" thickBot="1" x14ac:dyDescent="0.3">
      <c r="A65" s="608"/>
      <c r="B65" s="664" t="s">
        <v>183</v>
      </c>
      <c r="C65" s="621" t="s">
        <v>303</v>
      </c>
      <c r="D65" s="593" t="s">
        <v>137</v>
      </c>
      <c r="E65" s="133" t="s">
        <v>138</v>
      </c>
      <c r="F65" s="133" t="s">
        <v>385</v>
      </c>
      <c r="G65" s="134" t="s">
        <v>140</v>
      </c>
      <c r="H65" s="286">
        <v>100</v>
      </c>
      <c r="I65" s="287">
        <v>100</v>
      </c>
      <c r="J65" s="289">
        <f t="shared" si="1"/>
        <v>100</v>
      </c>
      <c r="K65" s="627">
        <f>(J65+J66+J67)/3</f>
        <v>100</v>
      </c>
      <c r="L65" s="615">
        <f>(K65+K68)/2</f>
        <v>100</v>
      </c>
      <c r="M65" s="651"/>
      <c r="N65" s="625"/>
    </row>
    <row r="66" spans="1:14" s="297" customFormat="1" ht="63.75" thickBot="1" x14ac:dyDescent="0.3">
      <c r="A66" s="608"/>
      <c r="B66" s="665"/>
      <c r="C66" s="622"/>
      <c r="D66" s="594"/>
      <c r="E66" s="138" t="s">
        <v>138</v>
      </c>
      <c r="F66" s="133" t="s">
        <v>386</v>
      </c>
      <c r="G66" s="139" t="s">
        <v>140</v>
      </c>
      <c r="H66" s="288">
        <v>100</v>
      </c>
      <c r="I66" s="289">
        <v>100</v>
      </c>
      <c r="J66" s="289">
        <f t="shared" si="1"/>
        <v>100</v>
      </c>
      <c r="K66" s="676"/>
      <c r="L66" s="684"/>
      <c r="M66" s="651"/>
      <c r="N66" s="625"/>
    </row>
    <row r="67" spans="1:14" s="297" customFormat="1" ht="78.75" x14ac:dyDescent="0.25">
      <c r="A67" s="608"/>
      <c r="B67" s="665"/>
      <c r="C67" s="622"/>
      <c r="D67" s="594"/>
      <c r="E67" s="138" t="s">
        <v>138</v>
      </c>
      <c r="F67" s="133" t="s">
        <v>390</v>
      </c>
      <c r="G67" s="139" t="s">
        <v>140</v>
      </c>
      <c r="H67" s="288">
        <v>100</v>
      </c>
      <c r="I67" s="288">
        <v>100</v>
      </c>
      <c r="J67" s="289">
        <f t="shared" si="1"/>
        <v>100</v>
      </c>
      <c r="K67" s="677"/>
      <c r="L67" s="684"/>
      <c r="M67" s="651"/>
      <c r="N67" s="625"/>
    </row>
    <row r="68" spans="1:14" s="297" customFormat="1" ht="32.25" thickBot="1" x14ac:dyDescent="0.3">
      <c r="A68" s="608"/>
      <c r="B68" s="666"/>
      <c r="C68" s="623"/>
      <c r="D68" s="595"/>
      <c r="E68" s="141" t="s">
        <v>144</v>
      </c>
      <c r="F68" s="142" t="s">
        <v>388</v>
      </c>
      <c r="G68" s="143" t="s">
        <v>266</v>
      </c>
      <c r="H68" s="165">
        <v>5</v>
      </c>
      <c r="I68" s="165">
        <v>5.22</v>
      </c>
      <c r="J68" s="289">
        <f t="shared" si="1"/>
        <v>100</v>
      </c>
      <c r="K68" s="290">
        <f>J68</f>
        <v>100</v>
      </c>
      <c r="L68" s="661"/>
      <c r="M68" s="651"/>
      <c r="N68" s="625"/>
    </row>
    <row r="69" spans="1:14" s="302" customFormat="1" ht="63.75" hidden="1" customHeight="1" thickBot="1" x14ac:dyDescent="0.3">
      <c r="A69" s="609"/>
      <c r="B69" s="664" t="s">
        <v>167</v>
      </c>
      <c r="C69" s="618" t="s">
        <v>415</v>
      </c>
      <c r="D69" s="501" t="s">
        <v>137</v>
      </c>
      <c r="E69" s="155" t="s">
        <v>138</v>
      </c>
      <c r="F69" s="147" t="s">
        <v>385</v>
      </c>
      <c r="G69" s="156" t="s">
        <v>140</v>
      </c>
      <c r="H69" s="101"/>
      <c r="I69" s="88"/>
      <c r="J69" s="88" t="e">
        <f>IF(H69/I69*100&gt;100,100,H69/I69*100)</f>
        <v>#DIV/0!</v>
      </c>
      <c r="K69" s="627" t="e">
        <f>(J69+J70+J71)/3</f>
        <v>#DIV/0!</v>
      </c>
      <c r="L69" s="521" t="e">
        <f>(K69+K72)/2</f>
        <v>#DIV/0!</v>
      </c>
      <c r="M69" s="733"/>
      <c r="N69" s="625"/>
    </row>
    <row r="70" spans="1:14" s="302" customFormat="1" ht="63.75" hidden="1" customHeight="1" thickBot="1" x14ac:dyDescent="0.3">
      <c r="A70" s="609"/>
      <c r="B70" s="665"/>
      <c r="C70" s="619"/>
      <c r="D70" s="502"/>
      <c r="E70" s="159" t="s">
        <v>138</v>
      </c>
      <c r="F70" s="147" t="s">
        <v>386</v>
      </c>
      <c r="G70" s="160" t="s">
        <v>140</v>
      </c>
      <c r="H70" s="102"/>
      <c r="I70" s="92"/>
      <c r="J70" s="92" t="e">
        <f>IF(I70/H70*100&gt;100,100,I70/H70*100)</f>
        <v>#DIV/0!</v>
      </c>
      <c r="K70" s="678"/>
      <c r="L70" s="680"/>
      <c r="M70" s="733"/>
      <c r="N70" s="625"/>
    </row>
    <row r="71" spans="1:14" s="302" customFormat="1" ht="111" hidden="1" customHeight="1" x14ac:dyDescent="0.25">
      <c r="A71" s="609"/>
      <c r="B71" s="665"/>
      <c r="C71" s="619"/>
      <c r="D71" s="502"/>
      <c r="E71" s="159" t="s">
        <v>138</v>
      </c>
      <c r="F71" s="147" t="s">
        <v>387</v>
      </c>
      <c r="G71" s="160" t="s">
        <v>140</v>
      </c>
      <c r="H71" s="102"/>
      <c r="I71" s="102"/>
      <c r="J71" s="92" t="e">
        <f>IF(I71/H71*100&gt;100,100,I71/H71*100)</f>
        <v>#DIV/0!</v>
      </c>
      <c r="K71" s="679"/>
      <c r="L71" s="680"/>
      <c r="M71" s="733"/>
      <c r="N71" s="625"/>
    </row>
    <row r="72" spans="1:14" s="302" customFormat="1" ht="32.25" hidden="1" customHeight="1" thickBot="1" x14ac:dyDescent="0.3">
      <c r="A72" s="609"/>
      <c r="B72" s="666"/>
      <c r="C72" s="620"/>
      <c r="D72" s="503"/>
      <c r="E72" s="163" t="s">
        <v>144</v>
      </c>
      <c r="F72" s="142" t="s">
        <v>388</v>
      </c>
      <c r="G72" s="164" t="s">
        <v>266</v>
      </c>
      <c r="H72" s="167"/>
      <c r="I72" s="165"/>
      <c r="J72" s="97" t="e">
        <f>IF(I72/H72*100&gt;100,100,I72/H72*100)</f>
        <v>#DIV/0!</v>
      </c>
      <c r="K72" s="97" t="e">
        <f>J72</f>
        <v>#DIV/0!</v>
      </c>
      <c r="L72" s="685"/>
      <c r="M72" s="733"/>
      <c r="N72" s="625"/>
    </row>
    <row r="73" spans="1:14" s="302" customFormat="1" ht="63.75" hidden="1" customHeight="1" thickBot="1" x14ac:dyDescent="0.3">
      <c r="A73" s="609"/>
      <c r="B73" s="655"/>
      <c r="C73" s="618" t="s">
        <v>416</v>
      </c>
      <c r="D73" s="501" t="s">
        <v>137</v>
      </c>
      <c r="E73" s="155" t="s">
        <v>138</v>
      </c>
      <c r="F73" s="147" t="s">
        <v>385</v>
      </c>
      <c r="G73" s="156" t="s">
        <v>140</v>
      </c>
      <c r="H73" s="101"/>
      <c r="I73" s="88"/>
      <c r="J73" s="88" t="e">
        <f>IF(H73/I73*100&gt;100,100,H73/I73*100)</f>
        <v>#DIV/0!</v>
      </c>
      <c r="K73" s="627" t="e">
        <f>(J73+J74+J75)/3</f>
        <v>#DIV/0!</v>
      </c>
      <c r="L73" s="521" t="e">
        <f>(K73+K76)/2</f>
        <v>#DIV/0!</v>
      </c>
      <c r="M73" s="733"/>
      <c r="N73" s="625"/>
    </row>
    <row r="74" spans="1:14" s="302" customFormat="1" ht="63.75" hidden="1" customHeight="1" thickBot="1" x14ac:dyDescent="0.3">
      <c r="A74" s="609"/>
      <c r="B74" s="656"/>
      <c r="C74" s="619"/>
      <c r="D74" s="502"/>
      <c r="E74" s="159" t="s">
        <v>138</v>
      </c>
      <c r="F74" s="147" t="s">
        <v>386</v>
      </c>
      <c r="G74" s="160" t="s">
        <v>140</v>
      </c>
      <c r="H74" s="102"/>
      <c r="I74" s="92"/>
      <c r="J74" s="92" t="e">
        <f>IF(I74/H74*100&gt;100,100,I74/H74*100)</f>
        <v>#DIV/0!</v>
      </c>
      <c r="K74" s="678"/>
      <c r="L74" s="680"/>
      <c r="M74" s="733"/>
      <c r="N74" s="625"/>
    </row>
    <row r="75" spans="1:14" s="302" customFormat="1" ht="111" hidden="1" customHeight="1" x14ac:dyDescent="0.25">
      <c r="A75" s="609"/>
      <c r="B75" s="656"/>
      <c r="C75" s="619"/>
      <c r="D75" s="502"/>
      <c r="E75" s="159" t="s">
        <v>138</v>
      </c>
      <c r="F75" s="147" t="s">
        <v>387</v>
      </c>
      <c r="G75" s="160" t="s">
        <v>140</v>
      </c>
      <c r="H75" s="102"/>
      <c r="I75" s="102"/>
      <c r="J75" s="92" t="e">
        <f>IF(I75/H75*100&gt;100,100,I75/H75*100)</f>
        <v>#DIV/0!</v>
      </c>
      <c r="K75" s="679"/>
      <c r="L75" s="680"/>
      <c r="M75" s="733"/>
      <c r="N75" s="625"/>
    </row>
    <row r="76" spans="1:14" s="302" customFormat="1" ht="32.25" hidden="1" customHeight="1" thickBot="1" x14ac:dyDescent="0.3">
      <c r="A76" s="609"/>
      <c r="B76" s="657"/>
      <c r="C76" s="620"/>
      <c r="D76" s="586"/>
      <c r="E76" s="163" t="s">
        <v>144</v>
      </c>
      <c r="F76" s="142" t="s">
        <v>388</v>
      </c>
      <c r="G76" s="164" t="s">
        <v>266</v>
      </c>
      <c r="H76" s="377"/>
      <c r="I76" s="377"/>
      <c r="J76" s="97" t="e">
        <f>IF(I76/H76*100&gt;100,100,I76/H76*100)</f>
        <v>#DIV/0!</v>
      </c>
      <c r="K76" s="97" t="e">
        <f>J76</f>
        <v>#DIV/0!</v>
      </c>
      <c r="L76" s="681"/>
      <c r="M76" s="733"/>
      <c r="N76" s="625"/>
    </row>
    <row r="77" spans="1:14" s="302" customFormat="1" ht="63.75" hidden="1" customHeight="1" thickBot="1" x14ac:dyDescent="0.3">
      <c r="A77" s="609"/>
      <c r="B77" s="664" t="s">
        <v>417</v>
      </c>
      <c r="C77" s="618" t="s">
        <v>268</v>
      </c>
      <c r="D77" s="507" t="s">
        <v>137</v>
      </c>
      <c r="E77" s="155" t="s">
        <v>138</v>
      </c>
      <c r="F77" s="147" t="s">
        <v>385</v>
      </c>
      <c r="G77" s="156" t="s">
        <v>140</v>
      </c>
      <c r="H77" s="360"/>
      <c r="I77" s="88"/>
      <c r="J77" s="88" t="e">
        <f>IF(H77/I77*100&gt;100,100,H77/I77*100)</f>
        <v>#DIV/0!</v>
      </c>
      <c r="K77" s="612" t="e">
        <f>(J77+J78+J79)/3</f>
        <v>#DIV/0!</v>
      </c>
      <c r="L77" s="521" t="e">
        <f>(K77+K80)/2</f>
        <v>#DIV/0!</v>
      </c>
      <c r="M77" s="733"/>
      <c r="N77" s="625"/>
    </row>
    <row r="78" spans="1:14" s="302" customFormat="1" ht="63.75" hidden="1" customHeight="1" thickBot="1" x14ac:dyDescent="0.3">
      <c r="A78" s="609"/>
      <c r="B78" s="665"/>
      <c r="C78" s="619"/>
      <c r="D78" s="585"/>
      <c r="E78" s="159" t="s">
        <v>138</v>
      </c>
      <c r="F78" s="147" t="s">
        <v>386</v>
      </c>
      <c r="G78" s="160" t="s">
        <v>140</v>
      </c>
      <c r="H78" s="361"/>
      <c r="I78" s="92"/>
      <c r="J78" s="92" t="e">
        <f>IF(I78/H78*100&gt;100,100,I78/H78*100)</f>
        <v>#DIV/0!</v>
      </c>
      <c r="K78" s="682"/>
      <c r="L78" s="711"/>
      <c r="M78" s="733"/>
      <c r="N78" s="625"/>
    </row>
    <row r="79" spans="1:14" s="302" customFormat="1" ht="111" hidden="1" customHeight="1" x14ac:dyDescent="0.25">
      <c r="A79" s="609"/>
      <c r="B79" s="665"/>
      <c r="C79" s="619"/>
      <c r="D79" s="585"/>
      <c r="E79" s="159" t="s">
        <v>138</v>
      </c>
      <c r="F79" s="147" t="s">
        <v>387</v>
      </c>
      <c r="G79" s="160" t="s">
        <v>140</v>
      </c>
      <c r="H79" s="361"/>
      <c r="I79" s="361"/>
      <c r="J79" s="92" t="e">
        <f>IF(I79/H79*100&gt;100,100,I79/H79*100)</f>
        <v>#DIV/0!</v>
      </c>
      <c r="K79" s="683"/>
      <c r="L79" s="711"/>
      <c r="M79" s="733"/>
      <c r="N79" s="625"/>
    </row>
    <row r="80" spans="1:14" s="302" customFormat="1" ht="32.25" hidden="1" customHeight="1" thickBot="1" x14ac:dyDescent="0.3">
      <c r="A80" s="609"/>
      <c r="B80" s="666"/>
      <c r="C80" s="620"/>
      <c r="D80" s="503"/>
      <c r="E80" s="163" t="s">
        <v>144</v>
      </c>
      <c r="F80" s="142" t="s">
        <v>388</v>
      </c>
      <c r="G80" s="164" t="s">
        <v>266</v>
      </c>
      <c r="H80" s="167"/>
      <c r="I80" s="165"/>
      <c r="J80" s="97" t="e">
        <f>IF(I80/H80*100&gt;100,100,I80/H80*100)</f>
        <v>#DIV/0!</v>
      </c>
      <c r="K80" s="97" t="e">
        <f>J80</f>
        <v>#DIV/0!</v>
      </c>
      <c r="L80" s="685"/>
      <c r="M80" s="733"/>
      <c r="N80" s="625"/>
    </row>
    <row r="81" spans="1:14" s="302" customFormat="1" ht="63.75" hidden="1" customHeight="1" thickBot="1" x14ac:dyDescent="0.3">
      <c r="A81" s="609"/>
      <c r="B81" s="664" t="s">
        <v>418</v>
      </c>
      <c r="C81" s="618" t="s">
        <v>419</v>
      </c>
      <c r="D81" s="501" t="s">
        <v>137</v>
      </c>
      <c r="E81" s="155" t="s">
        <v>138</v>
      </c>
      <c r="F81" s="147" t="s">
        <v>385</v>
      </c>
      <c r="G81" s="156" t="s">
        <v>140</v>
      </c>
      <c r="H81" s="101"/>
      <c r="I81" s="88"/>
      <c r="J81" s="88" t="e">
        <f>IF(H81/I81*100&gt;100,100,H81/I81*100)</f>
        <v>#DIV/0!</v>
      </c>
      <c r="K81" s="627" t="e">
        <f>(J81+J82+J83)/3</f>
        <v>#DIV/0!</v>
      </c>
      <c r="L81" s="521" t="e">
        <f>(K81+K84)/2</f>
        <v>#DIV/0!</v>
      </c>
      <c r="M81" s="733"/>
      <c r="N81" s="625"/>
    </row>
    <row r="82" spans="1:14" s="302" customFormat="1" ht="63.75" hidden="1" customHeight="1" thickBot="1" x14ac:dyDescent="0.3">
      <c r="A82" s="609"/>
      <c r="B82" s="665"/>
      <c r="C82" s="619"/>
      <c r="D82" s="502"/>
      <c r="E82" s="159" t="s">
        <v>138</v>
      </c>
      <c r="F82" s="147" t="s">
        <v>386</v>
      </c>
      <c r="G82" s="160" t="s">
        <v>140</v>
      </c>
      <c r="H82" s="102"/>
      <c r="I82" s="92"/>
      <c r="J82" s="92" t="e">
        <f>IF(I82/H82*100&gt;100,100,I82/H82*100)</f>
        <v>#DIV/0!</v>
      </c>
      <c r="K82" s="678"/>
      <c r="L82" s="680"/>
      <c r="M82" s="733"/>
      <c r="N82" s="625"/>
    </row>
    <row r="83" spans="1:14" s="302" customFormat="1" ht="111" hidden="1" customHeight="1" x14ac:dyDescent="0.25">
      <c r="A83" s="609"/>
      <c r="B83" s="665"/>
      <c r="C83" s="619"/>
      <c r="D83" s="502"/>
      <c r="E83" s="159" t="s">
        <v>138</v>
      </c>
      <c r="F83" s="147" t="s">
        <v>387</v>
      </c>
      <c r="G83" s="160" t="s">
        <v>140</v>
      </c>
      <c r="H83" s="102"/>
      <c r="I83" s="102"/>
      <c r="J83" s="92" t="e">
        <f>IF(I83/H83*100&gt;100,100,I83/H83*100)</f>
        <v>#DIV/0!</v>
      </c>
      <c r="K83" s="679"/>
      <c r="L83" s="680"/>
      <c r="M83" s="733"/>
      <c r="N83" s="625"/>
    </row>
    <row r="84" spans="1:14" s="302" customFormat="1" ht="32.25" hidden="1" customHeight="1" thickBot="1" x14ac:dyDescent="0.3">
      <c r="A84" s="609"/>
      <c r="B84" s="666"/>
      <c r="C84" s="620"/>
      <c r="D84" s="503"/>
      <c r="E84" s="163" t="s">
        <v>144</v>
      </c>
      <c r="F84" s="142" t="s">
        <v>388</v>
      </c>
      <c r="G84" s="164" t="s">
        <v>266</v>
      </c>
      <c r="H84" s="167"/>
      <c r="I84" s="165"/>
      <c r="J84" s="97" t="e">
        <f>IF(I84/H84*100&gt;100,100,I84/H84*100)</f>
        <v>#DIV/0!</v>
      </c>
      <c r="K84" s="97" t="e">
        <f>J84</f>
        <v>#DIV/0!</v>
      </c>
      <c r="L84" s="685"/>
      <c r="M84" s="733"/>
      <c r="N84" s="625"/>
    </row>
    <row r="85" spans="1:14" s="302" customFormat="1" ht="63.75" hidden="1" customHeight="1" thickBot="1" x14ac:dyDescent="0.3">
      <c r="A85" s="609"/>
      <c r="B85" s="655"/>
      <c r="C85" s="618" t="s">
        <v>416</v>
      </c>
      <c r="D85" s="501" t="s">
        <v>137</v>
      </c>
      <c r="E85" s="155" t="s">
        <v>138</v>
      </c>
      <c r="F85" s="147" t="s">
        <v>385</v>
      </c>
      <c r="G85" s="156" t="s">
        <v>140</v>
      </c>
      <c r="H85" s="101"/>
      <c r="I85" s="88"/>
      <c r="J85" s="88" t="e">
        <f>IF(H85/I85*100&gt;100,100,H85/I85*100)</f>
        <v>#DIV/0!</v>
      </c>
      <c r="K85" s="627" t="e">
        <f>(J85+J86+J87)/3</f>
        <v>#DIV/0!</v>
      </c>
      <c r="L85" s="521" t="e">
        <f>(K85+K88)/2</f>
        <v>#DIV/0!</v>
      </c>
      <c r="M85" s="733"/>
      <c r="N85" s="625"/>
    </row>
    <row r="86" spans="1:14" s="302" customFormat="1" ht="63.75" hidden="1" customHeight="1" thickBot="1" x14ac:dyDescent="0.3">
      <c r="A86" s="609"/>
      <c r="B86" s="656"/>
      <c r="C86" s="619"/>
      <c r="D86" s="502"/>
      <c r="E86" s="159" t="s">
        <v>138</v>
      </c>
      <c r="F86" s="147" t="s">
        <v>386</v>
      </c>
      <c r="G86" s="160" t="s">
        <v>140</v>
      </c>
      <c r="H86" s="102"/>
      <c r="I86" s="92"/>
      <c r="J86" s="92" t="e">
        <f>IF(I86/H86*100&gt;100,100,I86/H86*100)</f>
        <v>#DIV/0!</v>
      </c>
      <c r="K86" s="678"/>
      <c r="L86" s="680"/>
      <c r="M86" s="733"/>
      <c r="N86" s="625"/>
    </row>
    <row r="87" spans="1:14" s="302" customFormat="1" ht="111" hidden="1" customHeight="1" x14ac:dyDescent="0.25">
      <c r="A87" s="609"/>
      <c r="B87" s="656"/>
      <c r="C87" s="619"/>
      <c r="D87" s="502"/>
      <c r="E87" s="159" t="s">
        <v>138</v>
      </c>
      <c r="F87" s="147" t="s">
        <v>387</v>
      </c>
      <c r="G87" s="160" t="s">
        <v>140</v>
      </c>
      <c r="H87" s="102"/>
      <c r="I87" s="102"/>
      <c r="J87" s="92" t="e">
        <f>IF(I87/H87*100&gt;100,100,I87/H87*100)</f>
        <v>#DIV/0!</v>
      </c>
      <c r="K87" s="679"/>
      <c r="L87" s="680"/>
      <c r="M87" s="733"/>
      <c r="N87" s="625"/>
    </row>
    <row r="88" spans="1:14" s="302" customFormat="1" ht="32.25" hidden="1" customHeight="1" thickBot="1" x14ac:dyDescent="0.3">
      <c r="A88" s="609"/>
      <c r="B88" s="657"/>
      <c r="C88" s="620"/>
      <c r="D88" s="503"/>
      <c r="E88" s="163" t="s">
        <v>144</v>
      </c>
      <c r="F88" s="142" t="s">
        <v>388</v>
      </c>
      <c r="G88" s="164" t="s">
        <v>266</v>
      </c>
      <c r="H88" s="167"/>
      <c r="I88" s="165"/>
      <c r="J88" s="97" t="e">
        <f>IF(I88/H88*100&gt;100,100,I88/H88*100)</f>
        <v>#DIV/0!</v>
      </c>
      <c r="K88" s="97" t="e">
        <f>J88</f>
        <v>#DIV/0!</v>
      </c>
      <c r="L88" s="685"/>
      <c r="M88" s="733"/>
      <c r="N88" s="625"/>
    </row>
    <row r="89" spans="1:14" s="302" customFormat="1" ht="63.75" hidden="1" customHeight="1" thickBot="1" x14ac:dyDescent="0.3">
      <c r="A89" s="609"/>
      <c r="B89" s="664" t="s">
        <v>420</v>
      </c>
      <c r="C89" s="618" t="s">
        <v>421</v>
      </c>
      <c r="D89" s="501" t="s">
        <v>137</v>
      </c>
      <c r="E89" s="155" t="s">
        <v>138</v>
      </c>
      <c r="F89" s="147" t="s">
        <v>385</v>
      </c>
      <c r="G89" s="156" t="s">
        <v>140</v>
      </c>
      <c r="H89" s="101"/>
      <c r="I89" s="88"/>
      <c r="J89" s="88" t="e">
        <f>IF(H89/I89*100&gt;100,100,H89/I89*100)</f>
        <v>#DIV/0!</v>
      </c>
      <c r="K89" s="627" t="e">
        <f>(J89+J90+J91)/3</f>
        <v>#DIV/0!</v>
      </c>
      <c r="L89" s="521" t="e">
        <f>(K89+K92)/2</f>
        <v>#DIV/0!</v>
      </c>
      <c r="M89" s="733"/>
      <c r="N89" s="625"/>
    </row>
    <row r="90" spans="1:14" s="302" customFormat="1" ht="63.75" hidden="1" customHeight="1" thickBot="1" x14ac:dyDescent="0.3">
      <c r="A90" s="609"/>
      <c r="B90" s="665"/>
      <c r="C90" s="619"/>
      <c r="D90" s="502"/>
      <c r="E90" s="159" t="s">
        <v>138</v>
      </c>
      <c r="F90" s="147" t="s">
        <v>386</v>
      </c>
      <c r="G90" s="160" t="s">
        <v>140</v>
      </c>
      <c r="H90" s="102"/>
      <c r="I90" s="92"/>
      <c r="J90" s="92" t="e">
        <f>IF(I90/H90*100&gt;100,100,I90/H90*100)</f>
        <v>#DIV/0!</v>
      </c>
      <c r="K90" s="678"/>
      <c r="L90" s="680"/>
      <c r="M90" s="733"/>
      <c r="N90" s="625"/>
    </row>
    <row r="91" spans="1:14" s="302" customFormat="1" ht="111" hidden="1" customHeight="1" x14ac:dyDescent="0.25">
      <c r="A91" s="609"/>
      <c r="B91" s="665"/>
      <c r="C91" s="619"/>
      <c r="D91" s="502"/>
      <c r="E91" s="159" t="s">
        <v>138</v>
      </c>
      <c r="F91" s="147" t="s">
        <v>387</v>
      </c>
      <c r="G91" s="160" t="s">
        <v>140</v>
      </c>
      <c r="H91" s="102"/>
      <c r="I91" s="102"/>
      <c r="J91" s="92" t="e">
        <f>IF(I91/H91*100&gt;100,100,I91/H91*100)</f>
        <v>#DIV/0!</v>
      </c>
      <c r="K91" s="679"/>
      <c r="L91" s="680"/>
      <c r="M91" s="733"/>
      <c r="N91" s="625"/>
    </row>
    <row r="92" spans="1:14" s="302" customFormat="1" ht="32.25" hidden="1" customHeight="1" thickBot="1" x14ac:dyDescent="0.3">
      <c r="A92" s="609"/>
      <c r="B92" s="666"/>
      <c r="C92" s="620"/>
      <c r="D92" s="503"/>
      <c r="E92" s="163" t="s">
        <v>144</v>
      </c>
      <c r="F92" s="142" t="s">
        <v>388</v>
      </c>
      <c r="G92" s="164" t="s">
        <v>266</v>
      </c>
      <c r="H92" s="167"/>
      <c r="I92" s="165"/>
      <c r="J92" s="97" t="e">
        <f>IF(I92/H92*100&gt;100,100,I92/H92*100)</f>
        <v>#DIV/0!</v>
      </c>
      <c r="K92" s="97" t="e">
        <f>J92</f>
        <v>#DIV/0!</v>
      </c>
      <c r="L92" s="685"/>
      <c r="M92" s="733"/>
      <c r="N92" s="625"/>
    </row>
    <row r="93" spans="1:14" s="302" customFormat="1" ht="63.75" hidden="1" customHeight="1" thickBot="1" x14ac:dyDescent="0.3">
      <c r="A93" s="609"/>
      <c r="B93" s="664" t="s">
        <v>164</v>
      </c>
      <c r="C93" s="618" t="s">
        <v>422</v>
      </c>
      <c r="D93" s="501" t="s">
        <v>137</v>
      </c>
      <c r="E93" s="155" t="s">
        <v>138</v>
      </c>
      <c r="F93" s="147" t="s">
        <v>385</v>
      </c>
      <c r="G93" s="156" t="s">
        <v>140</v>
      </c>
      <c r="H93" s="101"/>
      <c r="I93" s="88"/>
      <c r="J93" s="88" t="e">
        <f>IF(H93/I93*100&gt;100,100,H93/I93*100)</f>
        <v>#DIV/0!</v>
      </c>
      <c r="K93" s="627" t="e">
        <f>(J93+J94+J95)/3</f>
        <v>#DIV/0!</v>
      </c>
      <c r="L93" s="521" t="e">
        <f>(K93+K96)/2</f>
        <v>#DIV/0!</v>
      </c>
      <c r="M93" s="733"/>
      <c r="N93" s="625"/>
    </row>
    <row r="94" spans="1:14" s="302" customFormat="1" ht="63.75" hidden="1" customHeight="1" thickBot="1" x14ac:dyDescent="0.3">
      <c r="A94" s="609"/>
      <c r="B94" s="665"/>
      <c r="C94" s="619"/>
      <c r="D94" s="502"/>
      <c r="E94" s="159" t="s">
        <v>138</v>
      </c>
      <c r="F94" s="147" t="s">
        <v>386</v>
      </c>
      <c r="G94" s="160" t="s">
        <v>140</v>
      </c>
      <c r="H94" s="102"/>
      <c r="I94" s="92"/>
      <c r="J94" s="92" t="e">
        <f>IF(I94/H94*100&gt;100,100,I94/H94*100)</f>
        <v>#DIV/0!</v>
      </c>
      <c r="K94" s="678"/>
      <c r="L94" s="680"/>
      <c r="M94" s="733"/>
      <c r="N94" s="625"/>
    </row>
    <row r="95" spans="1:14" s="302" customFormat="1" ht="111" hidden="1" customHeight="1" x14ac:dyDescent="0.25">
      <c r="A95" s="609"/>
      <c r="B95" s="665"/>
      <c r="C95" s="619"/>
      <c r="D95" s="502"/>
      <c r="E95" s="159" t="s">
        <v>138</v>
      </c>
      <c r="F95" s="147" t="s">
        <v>387</v>
      </c>
      <c r="G95" s="160" t="s">
        <v>140</v>
      </c>
      <c r="H95" s="102"/>
      <c r="I95" s="102"/>
      <c r="J95" s="92" t="e">
        <f>IF(I95/H95*100&gt;100,100,I95/H95*100)</f>
        <v>#DIV/0!</v>
      </c>
      <c r="K95" s="679"/>
      <c r="L95" s="680"/>
      <c r="M95" s="733"/>
      <c r="N95" s="625"/>
    </row>
    <row r="96" spans="1:14" s="302" customFormat="1" ht="32.25" hidden="1" customHeight="1" thickBot="1" x14ac:dyDescent="0.3">
      <c r="A96" s="609"/>
      <c r="B96" s="666"/>
      <c r="C96" s="620"/>
      <c r="D96" s="503"/>
      <c r="E96" s="163" t="s">
        <v>144</v>
      </c>
      <c r="F96" s="142" t="s">
        <v>388</v>
      </c>
      <c r="G96" s="164" t="s">
        <v>266</v>
      </c>
      <c r="H96" s="167"/>
      <c r="I96" s="165"/>
      <c r="J96" s="97" t="e">
        <f>IF(I96/H96*100&gt;100,100,I96/H96*100)</f>
        <v>#DIV/0!</v>
      </c>
      <c r="K96" s="97" t="e">
        <f>J96</f>
        <v>#DIV/0!</v>
      </c>
      <c r="L96" s="685"/>
      <c r="M96" s="733"/>
      <c r="N96" s="625"/>
    </row>
    <row r="97" spans="1:14" s="302" customFormat="1" ht="63.75" hidden="1" customHeight="1" thickBot="1" x14ac:dyDescent="0.3">
      <c r="A97" s="609"/>
      <c r="B97" s="664" t="s">
        <v>176</v>
      </c>
      <c r="C97" s="618" t="s">
        <v>423</v>
      </c>
      <c r="D97" s="501" t="s">
        <v>137</v>
      </c>
      <c r="E97" s="155" t="s">
        <v>138</v>
      </c>
      <c r="F97" s="147" t="s">
        <v>385</v>
      </c>
      <c r="G97" s="156" t="s">
        <v>140</v>
      </c>
      <c r="H97" s="101"/>
      <c r="I97" s="88"/>
      <c r="J97" s="88" t="e">
        <f>IF(H97/I97*100&gt;100,100,H97/I97*100)</f>
        <v>#DIV/0!</v>
      </c>
      <c r="K97" s="627" t="e">
        <f>(J97+J98+J99)/3</f>
        <v>#DIV/0!</v>
      </c>
      <c r="L97" s="521" t="e">
        <f>(K97+K100)/2</f>
        <v>#DIV/0!</v>
      </c>
      <c r="M97" s="733"/>
      <c r="N97" s="625"/>
    </row>
    <row r="98" spans="1:14" s="302" customFormat="1" ht="63.75" hidden="1" customHeight="1" thickBot="1" x14ac:dyDescent="0.3">
      <c r="A98" s="609"/>
      <c r="B98" s="665"/>
      <c r="C98" s="619"/>
      <c r="D98" s="502"/>
      <c r="E98" s="159" t="s">
        <v>138</v>
      </c>
      <c r="F98" s="147" t="s">
        <v>386</v>
      </c>
      <c r="G98" s="160" t="s">
        <v>140</v>
      </c>
      <c r="H98" s="102"/>
      <c r="I98" s="92"/>
      <c r="J98" s="92" t="e">
        <f>IF(I98/H98*100&gt;100,100,I98/H98*100)</f>
        <v>#DIV/0!</v>
      </c>
      <c r="K98" s="678"/>
      <c r="L98" s="680"/>
      <c r="M98" s="733"/>
      <c r="N98" s="625"/>
    </row>
    <row r="99" spans="1:14" s="302" customFormat="1" ht="111" hidden="1" customHeight="1" x14ac:dyDescent="0.25">
      <c r="A99" s="609"/>
      <c r="B99" s="665"/>
      <c r="C99" s="619"/>
      <c r="D99" s="502"/>
      <c r="E99" s="159" t="s">
        <v>138</v>
      </c>
      <c r="F99" s="147" t="s">
        <v>387</v>
      </c>
      <c r="G99" s="160" t="s">
        <v>140</v>
      </c>
      <c r="H99" s="102"/>
      <c r="I99" s="102"/>
      <c r="J99" s="92" t="e">
        <f>IF(I99/H99*100&gt;100,100,I99/H99*100)</f>
        <v>#DIV/0!</v>
      </c>
      <c r="K99" s="679"/>
      <c r="L99" s="680"/>
      <c r="M99" s="733"/>
      <c r="N99" s="625"/>
    </row>
    <row r="100" spans="1:14" s="302" customFormat="1" ht="32.25" hidden="1" customHeight="1" thickBot="1" x14ac:dyDescent="0.3">
      <c r="A100" s="609"/>
      <c r="B100" s="666"/>
      <c r="C100" s="620"/>
      <c r="D100" s="503"/>
      <c r="E100" s="163" t="s">
        <v>144</v>
      </c>
      <c r="F100" s="142" t="s">
        <v>388</v>
      </c>
      <c r="G100" s="164" t="s">
        <v>266</v>
      </c>
      <c r="H100" s="167"/>
      <c r="I100" s="165"/>
      <c r="J100" s="97" t="e">
        <f>IF(I100/H100*100&gt;100,100,I100/H100*100)</f>
        <v>#DIV/0!</v>
      </c>
      <c r="K100" s="97" t="e">
        <f>J100</f>
        <v>#DIV/0!</v>
      </c>
      <c r="L100" s="685"/>
      <c r="M100" s="733"/>
      <c r="N100" s="625"/>
    </row>
    <row r="101" spans="1:14" s="302" customFormat="1" ht="63.75" hidden="1" customHeight="1" thickBot="1" x14ac:dyDescent="0.3">
      <c r="A101" s="609"/>
      <c r="B101" s="664" t="s">
        <v>424</v>
      </c>
      <c r="C101" s="618" t="s">
        <v>425</v>
      </c>
      <c r="D101" s="501" t="s">
        <v>137</v>
      </c>
      <c r="E101" s="155" t="s">
        <v>138</v>
      </c>
      <c r="F101" s="147" t="s">
        <v>385</v>
      </c>
      <c r="G101" s="156" t="s">
        <v>140</v>
      </c>
      <c r="H101" s="101"/>
      <c r="I101" s="88"/>
      <c r="J101" s="88" t="e">
        <f>IF(H101/I101*100&gt;100,100,H101/I101*100)</f>
        <v>#DIV/0!</v>
      </c>
      <c r="K101" s="627" t="e">
        <f>(J101+J102+J103)/3</f>
        <v>#DIV/0!</v>
      </c>
      <c r="L101" s="521" t="e">
        <f>(K101+K104)/2</f>
        <v>#DIV/0!</v>
      </c>
      <c r="M101" s="733"/>
      <c r="N101" s="625"/>
    </row>
    <row r="102" spans="1:14" s="302" customFormat="1" ht="63.75" hidden="1" customHeight="1" thickBot="1" x14ac:dyDescent="0.3">
      <c r="A102" s="609"/>
      <c r="B102" s="665"/>
      <c r="C102" s="619"/>
      <c r="D102" s="502"/>
      <c r="E102" s="159" t="s">
        <v>138</v>
      </c>
      <c r="F102" s="147" t="s">
        <v>386</v>
      </c>
      <c r="G102" s="160" t="s">
        <v>140</v>
      </c>
      <c r="H102" s="102"/>
      <c r="I102" s="92"/>
      <c r="J102" s="92" t="e">
        <f>IF(I102/H102*100&gt;100,100,I102/H102*100)</f>
        <v>#DIV/0!</v>
      </c>
      <c r="K102" s="678"/>
      <c r="L102" s="680"/>
      <c r="M102" s="733"/>
      <c r="N102" s="625"/>
    </row>
    <row r="103" spans="1:14" s="302" customFormat="1" ht="111" hidden="1" customHeight="1" x14ac:dyDescent="0.25">
      <c r="A103" s="609"/>
      <c r="B103" s="665"/>
      <c r="C103" s="619"/>
      <c r="D103" s="502"/>
      <c r="E103" s="159" t="s">
        <v>138</v>
      </c>
      <c r="F103" s="147" t="s">
        <v>387</v>
      </c>
      <c r="G103" s="160" t="s">
        <v>140</v>
      </c>
      <c r="H103" s="102"/>
      <c r="I103" s="102"/>
      <c r="J103" s="92" t="e">
        <f>IF(I103/H103*100&gt;100,100,I103/H103*100)</f>
        <v>#DIV/0!</v>
      </c>
      <c r="K103" s="679"/>
      <c r="L103" s="680"/>
      <c r="M103" s="733"/>
      <c r="N103" s="625"/>
    </row>
    <row r="104" spans="1:14" s="302" customFormat="1" ht="32.25" hidden="1" customHeight="1" thickBot="1" x14ac:dyDescent="0.3">
      <c r="A104" s="609"/>
      <c r="B104" s="666"/>
      <c r="C104" s="620"/>
      <c r="D104" s="586"/>
      <c r="E104" s="163" t="s">
        <v>144</v>
      </c>
      <c r="F104" s="142" t="s">
        <v>388</v>
      </c>
      <c r="G104" s="164" t="s">
        <v>266</v>
      </c>
      <c r="H104" s="377"/>
      <c r="I104" s="377"/>
      <c r="J104" s="97" t="e">
        <f>IF(I104/H104*100&gt;100,100,I104/H104*100)</f>
        <v>#DIV/0!</v>
      </c>
      <c r="K104" s="97" t="e">
        <f>J104</f>
        <v>#DIV/0!</v>
      </c>
      <c r="L104" s="681"/>
      <c r="M104" s="733"/>
      <c r="N104" s="625"/>
    </row>
    <row r="105" spans="1:14" s="302" customFormat="1" ht="63.75" hidden="1" customHeight="1" thickBot="1" x14ac:dyDescent="0.3">
      <c r="A105" s="609"/>
      <c r="B105" s="664" t="s">
        <v>185</v>
      </c>
      <c r="C105" s="618" t="s">
        <v>186</v>
      </c>
      <c r="D105" s="507" t="s">
        <v>137</v>
      </c>
      <c r="E105" s="155" t="s">
        <v>138</v>
      </c>
      <c r="F105" s="147" t="s">
        <v>385</v>
      </c>
      <c r="G105" s="156" t="s">
        <v>140</v>
      </c>
      <c r="H105" s="360"/>
      <c r="I105" s="88"/>
      <c r="J105" s="88" t="e">
        <f>IF(H105/I105*100&gt;100,100,H105/I105*100)</f>
        <v>#DIV/0!</v>
      </c>
      <c r="K105" s="612" t="e">
        <f>(J105+J106+J107)/3</f>
        <v>#DIV/0!</v>
      </c>
      <c r="L105" s="521" t="e">
        <f>(K105+K108)/2</f>
        <v>#DIV/0!</v>
      </c>
      <c r="M105" s="733"/>
      <c r="N105" s="625"/>
    </row>
    <row r="106" spans="1:14" s="302" customFormat="1" ht="63.75" hidden="1" customHeight="1" thickBot="1" x14ac:dyDescent="0.3">
      <c r="A106" s="609"/>
      <c r="B106" s="665"/>
      <c r="C106" s="619"/>
      <c r="D106" s="585"/>
      <c r="E106" s="159" t="s">
        <v>138</v>
      </c>
      <c r="F106" s="147" t="s">
        <v>386</v>
      </c>
      <c r="G106" s="160" t="s">
        <v>140</v>
      </c>
      <c r="H106" s="361"/>
      <c r="I106" s="92"/>
      <c r="J106" s="92" t="e">
        <f>IF(I106/H106*100&gt;100,100,I106/H106*100)</f>
        <v>#DIV/0!</v>
      </c>
      <c r="K106" s="682"/>
      <c r="L106" s="711"/>
      <c r="M106" s="733"/>
      <c r="N106" s="625"/>
    </row>
    <row r="107" spans="1:14" s="302" customFormat="1" ht="111" hidden="1" customHeight="1" x14ac:dyDescent="0.25">
      <c r="A107" s="609"/>
      <c r="B107" s="665"/>
      <c r="C107" s="619"/>
      <c r="D107" s="585"/>
      <c r="E107" s="159" t="s">
        <v>138</v>
      </c>
      <c r="F107" s="147" t="s">
        <v>387</v>
      </c>
      <c r="G107" s="160" t="s">
        <v>140</v>
      </c>
      <c r="H107" s="361"/>
      <c r="I107" s="361"/>
      <c r="J107" s="92" t="e">
        <f>IF(I107/H107*100&gt;100,100,I107/H107*100)</f>
        <v>#DIV/0!</v>
      </c>
      <c r="K107" s="683"/>
      <c r="L107" s="711"/>
      <c r="M107" s="733"/>
      <c r="N107" s="625"/>
    </row>
    <row r="108" spans="1:14" s="302" customFormat="1" ht="32.25" hidden="1" customHeight="1" thickBot="1" x14ac:dyDescent="0.3">
      <c r="A108" s="609"/>
      <c r="B108" s="666"/>
      <c r="C108" s="620"/>
      <c r="D108" s="586"/>
      <c r="E108" s="163" t="s">
        <v>144</v>
      </c>
      <c r="F108" s="142" t="s">
        <v>388</v>
      </c>
      <c r="G108" s="164" t="s">
        <v>266</v>
      </c>
      <c r="H108" s="377"/>
      <c r="I108" s="377"/>
      <c r="J108" s="97" t="e">
        <f>IF(I108/H108*100&gt;100,100,I108/H108*100)</f>
        <v>#DIV/0!</v>
      </c>
      <c r="K108" s="97" t="e">
        <f>J108</f>
        <v>#DIV/0!</v>
      </c>
      <c r="L108" s="681"/>
      <c r="M108" s="733"/>
      <c r="N108" s="625"/>
    </row>
    <row r="109" spans="1:14" s="302" customFormat="1" ht="63.75" hidden="1" customHeight="1" thickBot="1" x14ac:dyDescent="0.3">
      <c r="A109" s="609"/>
      <c r="B109" s="664" t="s">
        <v>178</v>
      </c>
      <c r="C109" s="618" t="s">
        <v>179</v>
      </c>
      <c r="D109" s="507" t="s">
        <v>137</v>
      </c>
      <c r="E109" s="155" t="s">
        <v>138</v>
      </c>
      <c r="F109" s="147" t="s">
        <v>385</v>
      </c>
      <c r="G109" s="156" t="s">
        <v>140</v>
      </c>
      <c r="H109" s="360"/>
      <c r="I109" s="88"/>
      <c r="J109" s="88" t="e">
        <f>IF(H109/I109*100&gt;100,100,H109/I109*100)</f>
        <v>#DIV/0!</v>
      </c>
      <c r="K109" s="612" t="e">
        <f>(J109+J110+J111)/3</f>
        <v>#DIV/0!</v>
      </c>
      <c r="L109" s="521" t="e">
        <f>(K109+K112)/2</f>
        <v>#DIV/0!</v>
      </c>
      <c r="M109" s="733"/>
      <c r="N109" s="625"/>
    </row>
    <row r="110" spans="1:14" s="302" customFormat="1" ht="63.75" hidden="1" customHeight="1" thickBot="1" x14ac:dyDescent="0.3">
      <c r="A110" s="609"/>
      <c r="B110" s="665"/>
      <c r="C110" s="619"/>
      <c r="D110" s="585"/>
      <c r="E110" s="159" t="s">
        <v>138</v>
      </c>
      <c r="F110" s="147" t="s">
        <v>386</v>
      </c>
      <c r="G110" s="160" t="s">
        <v>140</v>
      </c>
      <c r="H110" s="361"/>
      <c r="I110" s="92"/>
      <c r="J110" s="92" t="e">
        <f>IF(I110/H110*100&gt;100,100,I110/H110*100)</f>
        <v>#DIV/0!</v>
      </c>
      <c r="K110" s="682"/>
      <c r="L110" s="711"/>
      <c r="M110" s="733"/>
      <c r="N110" s="625"/>
    </row>
    <row r="111" spans="1:14" s="302" customFormat="1" ht="111" hidden="1" customHeight="1" x14ac:dyDescent="0.25">
      <c r="A111" s="609"/>
      <c r="B111" s="665"/>
      <c r="C111" s="619"/>
      <c r="D111" s="585"/>
      <c r="E111" s="159" t="s">
        <v>138</v>
      </c>
      <c r="F111" s="147" t="s">
        <v>387</v>
      </c>
      <c r="G111" s="160" t="s">
        <v>140</v>
      </c>
      <c r="H111" s="361"/>
      <c r="I111" s="361"/>
      <c r="J111" s="92" t="e">
        <f>IF(I111/H111*100&gt;100,100,I111/H111*100)</f>
        <v>#DIV/0!</v>
      </c>
      <c r="K111" s="683"/>
      <c r="L111" s="711"/>
      <c r="M111" s="733"/>
      <c r="N111" s="625"/>
    </row>
    <row r="112" spans="1:14" s="302" customFormat="1" ht="32.25" hidden="1" customHeight="1" thickBot="1" x14ac:dyDescent="0.3">
      <c r="A112" s="609"/>
      <c r="B112" s="666"/>
      <c r="C112" s="620"/>
      <c r="D112" s="503"/>
      <c r="E112" s="163" t="s">
        <v>144</v>
      </c>
      <c r="F112" s="142" t="s">
        <v>388</v>
      </c>
      <c r="G112" s="164" t="s">
        <v>266</v>
      </c>
      <c r="H112" s="167"/>
      <c r="I112" s="165"/>
      <c r="J112" s="97" t="e">
        <f>IF(I112/H112*100&gt;100,100,I112/H112*100)</f>
        <v>#DIV/0!</v>
      </c>
      <c r="K112" s="97" t="e">
        <f>J112</f>
        <v>#DIV/0!</v>
      </c>
      <c r="L112" s="685"/>
      <c r="M112" s="733"/>
      <c r="N112" s="625"/>
    </row>
    <row r="113" spans="1:14" s="302" customFormat="1" ht="63.75" hidden="1" customHeight="1" thickBot="1" x14ac:dyDescent="0.3">
      <c r="A113" s="609"/>
      <c r="B113" s="664" t="s">
        <v>426</v>
      </c>
      <c r="C113" s="618" t="s">
        <v>0</v>
      </c>
      <c r="D113" s="501" t="s">
        <v>137</v>
      </c>
      <c r="E113" s="155" t="s">
        <v>138</v>
      </c>
      <c r="F113" s="147" t="s">
        <v>385</v>
      </c>
      <c r="G113" s="156" t="s">
        <v>140</v>
      </c>
      <c r="H113" s="101"/>
      <c r="I113" s="88"/>
      <c r="J113" s="88" t="e">
        <f>IF(H113/I113*100&gt;100,100,H113/I113*100)</f>
        <v>#DIV/0!</v>
      </c>
      <c r="K113" s="627" t="e">
        <f>(J113+J114+J115)/3</f>
        <v>#DIV/0!</v>
      </c>
      <c r="L113" s="521" t="e">
        <f>(K113+K116)/2</f>
        <v>#DIV/0!</v>
      </c>
      <c r="M113" s="733"/>
      <c r="N113" s="625"/>
    </row>
    <row r="114" spans="1:14" s="302" customFormat="1" ht="63.75" hidden="1" customHeight="1" thickBot="1" x14ac:dyDescent="0.3">
      <c r="A114" s="609"/>
      <c r="B114" s="665"/>
      <c r="C114" s="619"/>
      <c r="D114" s="502"/>
      <c r="E114" s="159" t="s">
        <v>138</v>
      </c>
      <c r="F114" s="147" t="s">
        <v>386</v>
      </c>
      <c r="G114" s="160" t="s">
        <v>140</v>
      </c>
      <c r="H114" s="102"/>
      <c r="I114" s="92"/>
      <c r="J114" s="92" t="e">
        <f t="shared" ref="J114:J120" si="2">IF(I114/H114*100&gt;100,100,I114/H114*100)</f>
        <v>#DIV/0!</v>
      </c>
      <c r="K114" s="678"/>
      <c r="L114" s="680"/>
      <c r="M114" s="733"/>
      <c r="N114" s="625"/>
    </row>
    <row r="115" spans="1:14" s="302" customFormat="1" ht="111" hidden="1" customHeight="1" x14ac:dyDescent="0.25">
      <c r="A115" s="609"/>
      <c r="B115" s="665"/>
      <c r="C115" s="619"/>
      <c r="D115" s="502"/>
      <c r="E115" s="159" t="s">
        <v>138</v>
      </c>
      <c r="F115" s="147" t="s">
        <v>387</v>
      </c>
      <c r="G115" s="160" t="s">
        <v>140</v>
      </c>
      <c r="H115" s="102"/>
      <c r="I115" s="102"/>
      <c r="J115" s="92" t="e">
        <f t="shared" si="2"/>
        <v>#DIV/0!</v>
      </c>
      <c r="K115" s="679"/>
      <c r="L115" s="680"/>
      <c r="M115" s="733"/>
      <c r="N115" s="625"/>
    </row>
    <row r="116" spans="1:14" s="302" customFormat="1" ht="32.25" hidden="1" customHeight="1" thickBot="1" x14ac:dyDescent="0.3">
      <c r="A116" s="609"/>
      <c r="B116" s="666"/>
      <c r="C116" s="620"/>
      <c r="D116" s="586"/>
      <c r="E116" s="163" t="s">
        <v>144</v>
      </c>
      <c r="F116" s="142" t="s">
        <v>388</v>
      </c>
      <c r="G116" s="164" t="s">
        <v>266</v>
      </c>
      <c r="H116" s="377"/>
      <c r="I116" s="377"/>
      <c r="J116" s="97" t="e">
        <f t="shared" si="2"/>
        <v>#DIV/0!</v>
      </c>
      <c r="K116" s="97" t="e">
        <f>J116</f>
        <v>#DIV/0!</v>
      </c>
      <c r="L116" s="681"/>
      <c r="M116" s="733"/>
      <c r="N116" s="625"/>
    </row>
    <row r="117" spans="1:14" s="297" customFormat="1" ht="63.75" customHeight="1" thickBot="1" x14ac:dyDescent="0.3">
      <c r="A117" s="608"/>
      <c r="B117" s="664" t="s">
        <v>169</v>
      </c>
      <c r="C117" s="621" t="s">
        <v>170</v>
      </c>
      <c r="D117" s="529" t="s">
        <v>137</v>
      </c>
      <c r="E117" s="133" t="s">
        <v>138</v>
      </c>
      <c r="F117" s="133" t="s">
        <v>385</v>
      </c>
      <c r="G117" s="134" t="s">
        <v>140</v>
      </c>
      <c r="H117" s="369">
        <v>100</v>
      </c>
      <c r="I117" s="287">
        <v>100</v>
      </c>
      <c r="J117" s="289">
        <f t="shared" si="2"/>
        <v>100</v>
      </c>
      <c r="K117" s="612">
        <f>(J117+J118+J119)/3</f>
        <v>100</v>
      </c>
      <c r="L117" s="615">
        <f>(K117+K120)/2</f>
        <v>99.925466499853599</v>
      </c>
      <c r="M117" s="651"/>
      <c r="N117" s="625"/>
    </row>
    <row r="118" spans="1:14" s="297" customFormat="1" ht="63.75" thickBot="1" x14ac:dyDescent="0.3">
      <c r="A118" s="608"/>
      <c r="B118" s="665"/>
      <c r="C118" s="622"/>
      <c r="D118" s="530"/>
      <c r="E118" s="138" t="s">
        <v>138</v>
      </c>
      <c r="F118" s="133" t="s">
        <v>386</v>
      </c>
      <c r="G118" s="139" t="s">
        <v>140</v>
      </c>
      <c r="H118" s="371">
        <v>100</v>
      </c>
      <c r="I118" s="289">
        <v>100</v>
      </c>
      <c r="J118" s="289">
        <f t="shared" si="2"/>
        <v>100</v>
      </c>
      <c r="K118" s="670"/>
      <c r="L118" s="660"/>
      <c r="M118" s="651"/>
      <c r="N118" s="625"/>
    </row>
    <row r="119" spans="1:14" s="297" customFormat="1" ht="78.75" x14ac:dyDescent="0.25">
      <c r="A119" s="608"/>
      <c r="B119" s="665"/>
      <c r="C119" s="622"/>
      <c r="D119" s="530"/>
      <c r="E119" s="138" t="s">
        <v>138</v>
      </c>
      <c r="F119" s="133" t="s">
        <v>390</v>
      </c>
      <c r="G119" s="139" t="s">
        <v>140</v>
      </c>
      <c r="H119" s="371">
        <v>100</v>
      </c>
      <c r="I119" s="371">
        <v>100</v>
      </c>
      <c r="J119" s="289">
        <f t="shared" si="2"/>
        <v>100</v>
      </c>
      <c r="K119" s="671"/>
      <c r="L119" s="660"/>
      <c r="M119" s="651"/>
      <c r="N119" s="625"/>
    </row>
    <row r="120" spans="1:14" s="297" customFormat="1" ht="32.25" customHeight="1" thickBot="1" x14ac:dyDescent="0.3">
      <c r="A120" s="608"/>
      <c r="B120" s="666"/>
      <c r="C120" s="623"/>
      <c r="D120" s="595"/>
      <c r="E120" s="141" t="s">
        <v>144</v>
      </c>
      <c r="F120" s="142" t="s">
        <v>388</v>
      </c>
      <c r="G120" s="143" t="s">
        <v>266</v>
      </c>
      <c r="H120" s="165">
        <v>375.67</v>
      </c>
      <c r="I120" s="165">
        <v>375.11</v>
      </c>
      <c r="J120" s="289">
        <f t="shared" si="2"/>
        <v>99.850932999707183</v>
      </c>
      <c r="K120" s="290">
        <f>J120</f>
        <v>99.850932999707183</v>
      </c>
      <c r="L120" s="661"/>
      <c r="M120" s="651"/>
      <c r="N120" s="625"/>
    </row>
    <row r="121" spans="1:14" s="302" customFormat="1" ht="63.75" hidden="1" customHeight="1" thickBot="1" x14ac:dyDescent="0.3">
      <c r="A121" s="609"/>
      <c r="B121" s="664" t="s">
        <v>181</v>
      </c>
      <c r="C121" s="618" t="s">
        <v>182</v>
      </c>
      <c r="D121" s="501" t="s">
        <v>137</v>
      </c>
      <c r="E121" s="155" t="s">
        <v>138</v>
      </c>
      <c r="F121" s="147" t="s">
        <v>385</v>
      </c>
      <c r="G121" s="156" t="s">
        <v>140</v>
      </c>
      <c r="H121" s="101"/>
      <c r="I121" s="88"/>
      <c r="J121" s="88" t="e">
        <f>IF(H121/I121*100&gt;100,100,H121/I121*100)</f>
        <v>#DIV/0!</v>
      </c>
      <c r="K121" s="627" t="e">
        <f>(J121+J122+J123)/3</f>
        <v>#DIV/0!</v>
      </c>
      <c r="L121" s="521" t="e">
        <f>(K121+K124)/2</f>
        <v>#DIV/0!</v>
      </c>
      <c r="M121" s="733"/>
      <c r="N121" s="625"/>
    </row>
    <row r="122" spans="1:14" s="302" customFormat="1" ht="63.75" hidden="1" customHeight="1" thickBot="1" x14ac:dyDescent="0.3">
      <c r="A122" s="609"/>
      <c r="B122" s="665"/>
      <c r="C122" s="619"/>
      <c r="D122" s="502"/>
      <c r="E122" s="159" t="s">
        <v>138</v>
      </c>
      <c r="F122" s="147" t="s">
        <v>386</v>
      </c>
      <c r="G122" s="160" t="s">
        <v>140</v>
      </c>
      <c r="H122" s="102"/>
      <c r="I122" s="92"/>
      <c r="J122" s="92" t="e">
        <f>IF(I122/H122*100&gt;100,100,I122/H122*100)</f>
        <v>#DIV/0!</v>
      </c>
      <c r="K122" s="678"/>
      <c r="L122" s="680"/>
      <c r="M122" s="733"/>
      <c r="N122" s="625"/>
    </row>
    <row r="123" spans="1:14" s="302" customFormat="1" ht="111" hidden="1" customHeight="1" x14ac:dyDescent="0.25">
      <c r="A123" s="609"/>
      <c r="B123" s="665"/>
      <c r="C123" s="619"/>
      <c r="D123" s="502"/>
      <c r="E123" s="159" t="s">
        <v>138</v>
      </c>
      <c r="F123" s="147" t="s">
        <v>387</v>
      </c>
      <c r="G123" s="160" t="s">
        <v>140</v>
      </c>
      <c r="H123" s="102"/>
      <c r="I123" s="102"/>
      <c r="J123" s="92" t="e">
        <f>IF(I123/H123*100&gt;100,100,I123/H123*100)</f>
        <v>#DIV/0!</v>
      </c>
      <c r="K123" s="679"/>
      <c r="L123" s="680"/>
      <c r="M123" s="733"/>
      <c r="N123" s="625"/>
    </row>
    <row r="124" spans="1:14" s="302" customFormat="1" ht="32.25" hidden="1" customHeight="1" thickBot="1" x14ac:dyDescent="0.3">
      <c r="A124" s="609"/>
      <c r="B124" s="666"/>
      <c r="C124" s="620"/>
      <c r="D124" s="503"/>
      <c r="E124" s="163" t="s">
        <v>144</v>
      </c>
      <c r="F124" s="142" t="s">
        <v>388</v>
      </c>
      <c r="G124" s="164" t="s">
        <v>266</v>
      </c>
      <c r="H124" s="167"/>
      <c r="I124" s="165"/>
      <c r="J124" s="97" t="e">
        <f>IF(I124/H124*100&gt;100,100,I124/H124*100)</f>
        <v>#DIV/0!</v>
      </c>
      <c r="K124" s="97" t="e">
        <f>J124</f>
        <v>#DIV/0!</v>
      </c>
      <c r="L124" s="685"/>
      <c r="M124" s="733"/>
      <c r="N124" s="625"/>
    </row>
    <row r="125" spans="1:14" s="302" customFormat="1" ht="63.75" hidden="1" customHeight="1" thickBot="1" x14ac:dyDescent="0.3">
      <c r="A125" s="609"/>
      <c r="B125" s="664" t="s">
        <v>171</v>
      </c>
      <c r="C125" s="618" t="s">
        <v>172</v>
      </c>
      <c r="D125" s="501" t="s">
        <v>137</v>
      </c>
      <c r="E125" s="155" t="s">
        <v>138</v>
      </c>
      <c r="F125" s="147" t="s">
        <v>385</v>
      </c>
      <c r="G125" s="156" t="s">
        <v>140</v>
      </c>
      <c r="H125" s="101"/>
      <c r="I125" s="88"/>
      <c r="J125" s="88" t="e">
        <f>IF(H125/I125*100&gt;100,100,H125/I125*100)</f>
        <v>#DIV/0!</v>
      </c>
      <c r="K125" s="627" t="e">
        <f>(J125+J126+J127)/3</f>
        <v>#DIV/0!</v>
      </c>
      <c r="L125" s="521" t="e">
        <f>(K125+K128)/2</f>
        <v>#DIV/0!</v>
      </c>
      <c r="M125" s="733"/>
      <c r="N125" s="625"/>
    </row>
    <row r="126" spans="1:14" s="302" customFormat="1" ht="63.75" hidden="1" customHeight="1" thickBot="1" x14ac:dyDescent="0.3">
      <c r="A126" s="609"/>
      <c r="B126" s="665"/>
      <c r="C126" s="619"/>
      <c r="D126" s="502"/>
      <c r="E126" s="159" t="s">
        <v>138</v>
      </c>
      <c r="F126" s="147" t="s">
        <v>386</v>
      </c>
      <c r="G126" s="160" t="s">
        <v>140</v>
      </c>
      <c r="H126" s="102"/>
      <c r="I126" s="92"/>
      <c r="J126" s="92" t="e">
        <f>IF(I126/H126*100&gt;100,100,I126/H126*100)</f>
        <v>#DIV/0!</v>
      </c>
      <c r="K126" s="678"/>
      <c r="L126" s="680"/>
      <c r="M126" s="733"/>
      <c r="N126" s="625"/>
    </row>
    <row r="127" spans="1:14" s="302" customFormat="1" ht="111" hidden="1" customHeight="1" x14ac:dyDescent="0.25">
      <c r="A127" s="609"/>
      <c r="B127" s="665"/>
      <c r="C127" s="619"/>
      <c r="D127" s="502"/>
      <c r="E127" s="159" t="s">
        <v>138</v>
      </c>
      <c r="F127" s="147" t="s">
        <v>387</v>
      </c>
      <c r="G127" s="160" t="s">
        <v>140</v>
      </c>
      <c r="H127" s="102"/>
      <c r="I127" s="102"/>
      <c r="J127" s="92" t="e">
        <f>IF(I127/H127*100&gt;100,100,I127/H127*100)</f>
        <v>#DIV/0!</v>
      </c>
      <c r="K127" s="679"/>
      <c r="L127" s="680"/>
      <c r="M127" s="733"/>
      <c r="N127" s="625"/>
    </row>
    <row r="128" spans="1:14" s="302" customFormat="1" ht="32.25" hidden="1" customHeight="1" thickBot="1" x14ac:dyDescent="0.3">
      <c r="A128" s="609"/>
      <c r="B128" s="666"/>
      <c r="C128" s="620"/>
      <c r="D128" s="503"/>
      <c r="E128" s="163" t="s">
        <v>144</v>
      </c>
      <c r="F128" s="142" t="s">
        <v>388</v>
      </c>
      <c r="G128" s="164" t="s">
        <v>266</v>
      </c>
      <c r="H128" s="167"/>
      <c r="I128" s="165"/>
      <c r="J128" s="97" t="e">
        <f>IF(I128/H128*100&gt;100,100,I128/H128*100)</f>
        <v>#DIV/0!</v>
      </c>
      <c r="K128" s="97" t="e">
        <f>J128</f>
        <v>#DIV/0!</v>
      </c>
      <c r="L128" s="685"/>
      <c r="M128" s="733"/>
      <c r="N128" s="625"/>
    </row>
    <row r="129" spans="1:14" s="302" customFormat="1" ht="63.75" hidden="1" customHeight="1" thickBot="1" x14ac:dyDescent="0.3">
      <c r="A129" s="609"/>
      <c r="B129" s="664" t="s">
        <v>305</v>
      </c>
      <c r="C129" s="618" t="s">
        <v>306</v>
      </c>
      <c r="D129" s="501" t="s">
        <v>137</v>
      </c>
      <c r="E129" s="155" t="s">
        <v>138</v>
      </c>
      <c r="F129" s="147" t="s">
        <v>385</v>
      </c>
      <c r="G129" s="156" t="s">
        <v>140</v>
      </c>
      <c r="H129" s="101"/>
      <c r="I129" s="88"/>
      <c r="J129" s="88" t="e">
        <f>IF(H129/I129*100&gt;100,100,H129/I129*100)</f>
        <v>#DIV/0!</v>
      </c>
      <c r="K129" s="627" t="e">
        <f>(J129+J130+J131)/3</f>
        <v>#DIV/0!</v>
      </c>
      <c r="L129" s="521" t="e">
        <f>(K129+K132)/2</f>
        <v>#DIV/0!</v>
      </c>
      <c r="M129" s="733"/>
      <c r="N129" s="625"/>
    </row>
    <row r="130" spans="1:14" s="302" customFormat="1" ht="63.75" hidden="1" customHeight="1" thickBot="1" x14ac:dyDescent="0.3">
      <c r="A130" s="609"/>
      <c r="B130" s="665"/>
      <c r="C130" s="619"/>
      <c r="D130" s="502"/>
      <c r="E130" s="159" t="s">
        <v>138</v>
      </c>
      <c r="F130" s="147" t="s">
        <v>386</v>
      </c>
      <c r="G130" s="160" t="s">
        <v>140</v>
      </c>
      <c r="H130" s="102"/>
      <c r="I130" s="92"/>
      <c r="J130" s="92" t="e">
        <f>IF(I130/H130*100&gt;100,100,I130/H130*100)</f>
        <v>#DIV/0!</v>
      </c>
      <c r="K130" s="678"/>
      <c r="L130" s="680"/>
      <c r="M130" s="733"/>
      <c r="N130" s="625"/>
    </row>
    <row r="131" spans="1:14" s="302" customFormat="1" ht="63.75" hidden="1" customHeight="1" x14ac:dyDescent="0.25">
      <c r="A131" s="609"/>
      <c r="B131" s="665"/>
      <c r="C131" s="619"/>
      <c r="D131" s="502"/>
      <c r="E131" s="159" t="s">
        <v>138</v>
      </c>
      <c r="F131" s="147" t="s">
        <v>391</v>
      </c>
      <c r="G131" s="160" t="s">
        <v>140</v>
      </c>
      <c r="H131" s="102"/>
      <c r="I131" s="102"/>
      <c r="J131" s="92" t="e">
        <f>IF(I131/H131*100&gt;100,100,I131/H131*100)</f>
        <v>#DIV/0!</v>
      </c>
      <c r="K131" s="679"/>
      <c r="L131" s="680"/>
      <c r="M131" s="733"/>
      <c r="N131" s="625"/>
    </row>
    <row r="132" spans="1:14" s="302" customFormat="1" ht="32.25" hidden="1" customHeight="1" thickBot="1" x14ac:dyDescent="0.3">
      <c r="A132" s="609"/>
      <c r="B132" s="666"/>
      <c r="C132" s="620"/>
      <c r="D132" s="503"/>
      <c r="E132" s="163" t="s">
        <v>144</v>
      </c>
      <c r="F132" s="142" t="s">
        <v>388</v>
      </c>
      <c r="G132" s="164" t="s">
        <v>266</v>
      </c>
      <c r="H132" s="167"/>
      <c r="I132" s="170"/>
      <c r="J132" s="97" t="e">
        <f>IF(I132/H132*100&gt;100,100,I132/H132*100)</f>
        <v>#DIV/0!</v>
      </c>
      <c r="K132" s="97" t="e">
        <f>J132</f>
        <v>#DIV/0!</v>
      </c>
      <c r="L132" s="685"/>
      <c r="M132" s="733"/>
      <c r="N132" s="625"/>
    </row>
    <row r="133" spans="1:14" s="302" customFormat="1" ht="63.75" hidden="1" customHeight="1" thickBot="1" x14ac:dyDescent="0.3">
      <c r="A133" s="609"/>
      <c r="B133" s="664" t="s">
        <v>202</v>
      </c>
      <c r="C133" s="618" t="s">
        <v>44</v>
      </c>
      <c r="D133" s="501" t="s">
        <v>137</v>
      </c>
      <c r="E133" s="155" t="s">
        <v>138</v>
      </c>
      <c r="F133" s="147" t="s">
        <v>385</v>
      </c>
      <c r="G133" s="156" t="s">
        <v>140</v>
      </c>
      <c r="H133" s="101"/>
      <c r="I133" s="88"/>
      <c r="J133" s="88" t="e">
        <f>IF(H133/I133*100&gt;100,100,H133/I133*100)</f>
        <v>#DIV/0!</v>
      </c>
      <c r="K133" s="627" t="e">
        <f>(J133+J134+J135)/3</f>
        <v>#DIV/0!</v>
      </c>
      <c r="L133" s="521" t="e">
        <f>(K133+K136)/2</f>
        <v>#DIV/0!</v>
      </c>
      <c r="M133" s="733"/>
      <c r="N133" s="625"/>
    </row>
    <row r="134" spans="1:14" s="302" customFormat="1" ht="63.75" hidden="1" customHeight="1" thickBot="1" x14ac:dyDescent="0.3">
      <c r="A134" s="609"/>
      <c r="B134" s="665"/>
      <c r="C134" s="619"/>
      <c r="D134" s="502"/>
      <c r="E134" s="159" t="s">
        <v>138</v>
      </c>
      <c r="F134" s="147" t="s">
        <v>386</v>
      </c>
      <c r="G134" s="160" t="s">
        <v>140</v>
      </c>
      <c r="H134" s="102"/>
      <c r="I134" s="92"/>
      <c r="J134" s="92" t="e">
        <f>IF(I134/H134*100&gt;100,100,I134/H134*100)</f>
        <v>#DIV/0!</v>
      </c>
      <c r="K134" s="678"/>
      <c r="L134" s="680"/>
      <c r="M134" s="733"/>
      <c r="N134" s="625"/>
    </row>
    <row r="135" spans="1:14" s="302" customFormat="1" ht="111" hidden="1" customHeight="1" x14ac:dyDescent="0.25">
      <c r="A135" s="609"/>
      <c r="B135" s="665"/>
      <c r="C135" s="619"/>
      <c r="D135" s="502"/>
      <c r="E135" s="159" t="s">
        <v>138</v>
      </c>
      <c r="F135" s="147" t="s">
        <v>387</v>
      </c>
      <c r="G135" s="160" t="s">
        <v>140</v>
      </c>
      <c r="H135" s="102"/>
      <c r="I135" s="102"/>
      <c r="J135" s="92" t="e">
        <f>IF(I135/H135*100&gt;100,100,I135/H135*100)</f>
        <v>#DIV/0!</v>
      </c>
      <c r="K135" s="679"/>
      <c r="L135" s="680"/>
      <c r="M135" s="733"/>
      <c r="N135" s="625"/>
    </row>
    <row r="136" spans="1:14" s="302" customFormat="1" ht="32.25" hidden="1" customHeight="1" thickBot="1" x14ac:dyDescent="0.3">
      <c r="A136" s="609"/>
      <c r="B136" s="666"/>
      <c r="C136" s="620"/>
      <c r="D136" s="503"/>
      <c r="E136" s="163" t="s">
        <v>144</v>
      </c>
      <c r="F136" s="142" t="s">
        <v>388</v>
      </c>
      <c r="G136" s="164" t="s">
        <v>266</v>
      </c>
      <c r="H136" s="167"/>
      <c r="I136" s="165"/>
      <c r="J136" s="97" t="e">
        <f>IF(I136/H136*100&gt;100,100,I136/H136*100)</f>
        <v>#DIV/0!</v>
      </c>
      <c r="K136" s="97" t="e">
        <f>J136</f>
        <v>#DIV/0!</v>
      </c>
      <c r="L136" s="685"/>
      <c r="M136" s="733"/>
      <c r="N136" s="625"/>
    </row>
    <row r="137" spans="1:14" s="302" customFormat="1" ht="63.75" hidden="1" customHeight="1" thickBot="1" x14ac:dyDescent="0.3">
      <c r="A137" s="609"/>
      <c r="B137" s="655"/>
      <c r="C137" s="618" t="s">
        <v>45</v>
      </c>
      <c r="D137" s="501" t="s">
        <v>137</v>
      </c>
      <c r="E137" s="155" t="s">
        <v>138</v>
      </c>
      <c r="F137" s="147" t="s">
        <v>385</v>
      </c>
      <c r="G137" s="156" t="s">
        <v>140</v>
      </c>
      <c r="H137" s="101"/>
      <c r="I137" s="88"/>
      <c r="J137" s="88" t="e">
        <f>IF(H137/I137*100&gt;100,100,H137/I137*100)</f>
        <v>#DIV/0!</v>
      </c>
      <c r="K137" s="627" t="e">
        <f>(J137+J138+J139)/3</f>
        <v>#DIV/0!</v>
      </c>
      <c r="L137" s="521" t="e">
        <f>(K137+K140)/2</f>
        <v>#DIV/0!</v>
      </c>
      <c r="M137" s="733"/>
      <c r="N137" s="625"/>
    </row>
    <row r="138" spans="1:14" s="302" customFormat="1" ht="63.75" hidden="1" customHeight="1" thickBot="1" x14ac:dyDescent="0.3">
      <c r="A138" s="609"/>
      <c r="B138" s="656"/>
      <c r="C138" s="619"/>
      <c r="D138" s="502"/>
      <c r="E138" s="159" t="s">
        <v>138</v>
      </c>
      <c r="F138" s="147" t="s">
        <v>386</v>
      </c>
      <c r="G138" s="160" t="s">
        <v>140</v>
      </c>
      <c r="H138" s="102"/>
      <c r="I138" s="92"/>
      <c r="J138" s="92" t="e">
        <f>IF(I138/H138*100&gt;100,100,I138/H138*100)</f>
        <v>#DIV/0!</v>
      </c>
      <c r="K138" s="678"/>
      <c r="L138" s="680"/>
      <c r="M138" s="733"/>
      <c r="N138" s="625"/>
    </row>
    <row r="139" spans="1:14" s="302" customFormat="1" ht="111" hidden="1" customHeight="1" x14ac:dyDescent="0.25">
      <c r="A139" s="609"/>
      <c r="B139" s="656"/>
      <c r="C139" s="619"/>
      <c r="D139" s="502"/>
      <c r="E139" s="159" t="s">
        <v>138</v>
      </c>
      <c r="F139" s="147" t="s">
        <v>387</v>
      </c>
      <c r="G139" s="160" t="s">
        <v>140</v>
      </c>
      <c r="H139" s="102"/>
      <c r="I139" s="102"/>
      <c r="J139" s="92" t="e">
        <f>IF(I139/H139*100&gt;100,100,I139/H139*100)</f>
        <v>#DIV/0!</v>
      </c>
      <c r="K139" s="679"/>
      <c r="L139" s="680"/>
      <c r="M139" s="733"/>
      <c r="N139" s="625"/>
    </row>
    <row r="140" spans="1:14" s="302" customFormat="1" ht="32.25" hidden="1" customHeight="1" thickBot="1" x14ac:dyDescent="0.3">
      <c r="A140" s="609"/>
      <c r="B140" s="657"/>
      <c r="C140" s="620"/>
      <c r="D140" s="503"/>
      <c r="E140" s="163" t="s">
        <v>144</v>
      </c>
      <c r="F140" s="142" t="s">
        <v>388</v>
      </c>
      <c r="G140" s="164" t="s">
        <v>266</v>
      </c>
      <c r="H140" s="167"/>
      <c r="I140" s="165"/>
      <c r="J140" s="97" t="e">
        <f>IF(I140/H140*100&gt;100,100,I140/H140*100)</f>
        <v>#DIV/0!</v>
      </c>
      <c r="K140" s="97" t="e">
        <f>J140</f>
        <v>#DIV/0!</v>
      </c>
      <c r="L140" s="685"/>
      <c r="M140" s="733"/>
      <c r="N140" s="625"/>
    </row>
    <row r="141" spans="1:14" s="302" customFormat="1" ht="63.75" hidden="1" customHeight="1" thickBot="1" x14ac:dyDescent="0.3">
      <c r="A141" s="609"/>
      <c r="B141" s="664" t="s">
        <v>46</v>
      </c>
      <c r="C141" s="618" t="s">
        <v>308</v>
      </c>
      <c r="D141" s="501" t="s">
        <v>137</v>
      </c>
      <c r="E141" s="155" t="s">
        <v>138</v>
      </c>
      <c r="F141" s="147" t="s">
        <v>385</v>
      </c>
      <c r="G141" s="156" t="s">
        <v>140</v>
      </c>
      <c r="H141" s="101"/>
      <c r="I141" s="88"/>
      <c r="J141" s="88" t="e">
        <f>IF(H141/I141*100&gt;100,100,H141/I141*100)</f>
        <v>#DIV/0!</v>
      </c>
      <c r="K141" s="627" t="e">
        <f>(J141+J142+J143)/3</f>
        <v>#DIV/0!</v>
      </c>
      <c r="L141" s="521" t="e">
        <f>(K141+K144)/2</f>
        <v>#DIV/0!</v>
      </c>
      <c r="M141" s="733"/>
      <c r="N141" s="625"/>
    </row>
    <row r="142" spans="1:14" s="302" customFormat="1" ht="63.75" hidden="1" customHeight="1" thickBot="1" x14ac:dyDescent="0.3">
      <c r="A142" s="609"/>
      <c r="B142" s="665"/>
      <c r="C142" s="619"/>
      <c r="D142" s="502"/>
      <c r="E142" s="159" t="s">
        <v>138</v>
      </c>
      <c r="F142" s="147" t="s">
        <v>386</v>
      </c>
      <c r="G142" s="160" t="s">
        <v>140</v>
      </c>
      <c r="H142" s="102"/>
      <c r="I142" s="92"/>
      <c r="J142" s="92" t="e">
        <f>IF(I142/H142*100&gt;100,100,I142/H142*100)</f>
        <v>#DIV/0!</v>
      </c>
      <c r="K142" s="678"/>
      <c r="L142" s="680"/>
      <c r="M142" s="733"/>
      <c r="N142" s="625"/>
    </row>
    <row r="143" spans="1:14" s="302" customFormat="1" ht="111" hidden="1" customHeight="1" x14ac:dyDescent="0.25">
      <c r="A143" s="609"/>
      <c r="B143" s="665"/>
      <c r="C143" s="619"/>
      <c r="D143" s="502"/>
      <c r="E143" s="159" t="s">
        <v>138</v>
      </c>
      <c r="F143" s="147" t="s">
        <v>387</v>
      </c>
      <c r="G143" s="160" t="s">
        <v>140</v>
      </c>
      <c r="H143" s="102"/>
      <c r="I143" s="102"/>
      <c r="J143" s="92" t="e">
        <f>IF(I143/H143*100&gt;100,100,I143/H143*100)</f>
        <v>#DIV/0!</v>
      </c>
      <c r="K143" s="679"/>
      <c r="L143" s="680"/>
      <c r="M143" s="733"/>
      <c r="N143" s="625"/>
    </row>
    <row r="144" spans="1:14" s="302" customFormat="1" ht="32.25" hidden="1" customHeight="1" thickBot="1" x14ac:dyDescent="0.3">
      <c r="A144" s="609"/>
      <c r="B144" s="666"/>
      <c r="C144" s="620"/>
      <c r="D144" s="503"/>
      <c r="E144" s="163" t="s">
        <v>144</v>
      </c>
      <c r="F144" s="142" t="s">
        <v>388</v>
      </c>
      <c r="G144" s="164" t="s">
        <v>266</v>
      </c>
      <c r="H144" s="167"/>
      <c r="I144" s="165"/>
      <c r="J144" s="97" t="e">
        <f>IF(I144/H144*100&gt;100,100,I144/H144*100)</f>
        <v>#DIV/0!</v>
      </c>
      <c r="K144" s="97" t="e">
        <f>J144</f>
        <v>#DIV/0!</v>
      </c>
      <c r="L144" s="685"/>
      <c r="M144" s="733"/>
      <c r="N144" s="625"/>
    </row>
    <row r="145" spans="1:14" s="302" customFormat="1" ht="63.75" hidden="1" customHeight="1" thickBot="1" x14ac:dyDescent="0.3">
      <c r="A145" s="609"/>
      <c r="B145" s="664" t="s">
        <v>47</v>
      </c>
      <c r="C145" s="618" t="s">
        <v>48</v>
      </c>
      <c r="D145" s="501" t="s">
        <v>137</v>
      </c>
      <c r="E145" s="155" t="s">
        <v>138</v>
      </c>
      <c r="F145" s="147" t="s">
        <v>385</v>
      </c>
      <c r="G145" s="156" t="s">
        <v>140</v>
      </c>
      <c r="H145" s="101"/>
      <c r="I145" s="88"/>
      <c r="J145" s="88" t="e">
        <f>IF(H145/I145*100&gt;100,100,H145/I145*100)</f>
        <v>#DIV/0!</v>
      </c>
      <c r="K145" s="627" t="e">
        <f>(J145+J146+J147)/3</f>
        <v>#DIV/0!</v>
      </c>
      <c r="L145" s="521" t="e">
        <f>(K145+K148)/2</f>
        <v>#DIV/0!</v>
      </c>
      <c r="M145" s="733"/>
      <c r="N145" s="625"/>
    </row>
    <row r="146" spans="1:14" s="302" customFormat="1" ht="63.75" hidden="1" customHeight="1" thickBot="1" x14ac:dyDescent="0.3">
      <c r="A146" s="609"/>
      <c r="B146" s="665"/>
      <c r="C146" s="619"/>
      <c r="D146" s="502"/>
      <c r="E146" s="159" t="s">
        <v>138</v>
      </c>
      <c r="F146" s="147" t="s">
        <v>386</v>
      </c>
      <c r="G146" s="160" t="s">
        <v>140</v>
      </c>
      <c r="H146" s="102"/>
      <c r="I146" s="92"/>
      <c r="J146" s="92" t="e">
        <f>IF(I146/H146*100&gt;100,100,I146/H146*100)</f>
        <v>#DIV/0!</v>
      </c>
      <c r="K146" s="678"/>
      <c r="L146" s="680"/>
      <c r="M146" s="733"/>
      <c r="N146" s="625"/>
    </row>
    <row r="147" spans="1:14" s="302" customFormat="1" ht="111" hidden="1" customHeight="1" x14ac:dyDescent="0.25">
      <c r="A147" s="609"/>
      <c r="B147" s="665"/>
      <c r="C147" s="619"/>
      <c r="D147" s="502"/>
      <c r="E147" s="159" t="s">
        <v>138</v>
      </c>
      <c r="F147" s="147" t="s">
        <v>387</v>
      </c>
      <c r="G147" s="160" t="s">
        <v>140</v>
      </c>
      <c r="H147" s="102"/>
      <c r="I147" s="102"/>
      <c r="J147" s="92" t="e">
        <f>IF(I147/H147*100&gt;100,100,I147/H147*100)</f>
        <v>#DIV/0!</v>
      </c>
      <c r="K147" s="679"/>
      <c r="L147" s="680"/>
      <c r="M147" s="733"/>
      <c r="N147" s="625"/>
    </row>
    <row r="148" spans="1:14" s="302" customFormat="1" ht="32.25" hidden="1" customHeight="1" thickBot="1" x14ac:dyDescent="0.3">
      <c r="A148" s="609"/>
      <c r="B148" s="666"/>
      <c r="C148" s="620"/>
      <c r="D148" s="503"/>
      <c r="E148" s="163" t="s">
        <v>144</v>
      </c>
      <c r="F148" s="142" t="s">
        <v>388</v>
      </c>
      <c r="G148" s="164" t="s">
        <v>266</v>
      </c>
      <c r="H148" s="167"/>
      <c r="I148" s="165"/>
      <c r="J148" s="97" t="e">
        <f>IF(I148/H148*100&gt;100,100,I148/H148*100)</f>
        <v>#DIV/0!</v>
      </c>
      <c r="K148" s="97" t="e">
        <f>J148</f>
        <v>#DIV/0!</v>
      </c>
      <c r="L148" s="685"/>
      <c r="M148" s="733"/>
      <c r="N148" s="625"/>
    </row>
    <row r="149" spans="1:14" s="302" customFormat="1" ht="63.75" hidden="1" customHeight="1" thickBot="1" x14ac:dyDescent="0.3">
      <c r="A149" s="609"/>
      <c r="B149" s="664" t="s">
        <v>49</v>
      </c>
      <c r="C149" s="618" t="s">
        <v>50</v>
      </c>
      <c r="D149" s="501" t="s">
        <v>137</v>
      </c>
      <c r="E149" s="155" t="s">
        <v>138</v>
      </c>
      <c r="F149" s="147" t="s">
        <v>385</v>
      </c>
      <c r="G149" s="156" t="s">
        <v>140</v>
      </c>
      <c r="H149" s="101"/>
      <c r="I149" s="88"/>
      <c r="J149" s="88" t="e">
        <f>IF(H149/I149*100&gt;100,100,H149/I149*100)</f>
        <v>#DIV/0!</v>
      </c>
      <c r="K149" s="627" t="e">
        <f>(J149+J150+J151)/3</f>
        <v>#DIV/0!</v>
      </c>
      <c r="L149" s="521" t="e">
        <f>(K149+K152)/2</f>
        <v>#DIV/0!</v>
      </c>
      <c r="M149" s="733"/>
      <c r="N149" s="625"/>
    </row>
    <row r="150" spans="1:14" s="302" customFormat="1" ht="63.75" hidden="1" customHeight="1" thickBot="1" x14ac:dyDescent="0.3">
      <c r="A150" s="609"/>
      <c r="B150" s="665"/>
      <c r="C150" s="619"/>
      <c r="D150" s="502"/>
      <c r="E150" s="159" t="s">
        <v>138</v>
      </c>
      <c r="F150" s="147" t="s">
        <v>386</v>
      </c>
      <c r="G150" s="160" t="s">
        <v>140</v>
      </c>
      <c r="H150" s="102"/>
      <c r="I150" s="92"/>
      <c r="J150" s="92" t="e">
        <f>IF(I150/H150*100&gt;100,100,I150/H150*100)</f>
        <v>#DIV/0!</v>
      </c>
      <c r="K150" s="678"/>
      <c r="L150" s="680"/>
      <c r="M150" s="733"/>
      <c r="N150" s="625"/>
    </row>
    <row r="151" spans="1:14" s="302" customFormat="1" ht="111" hidden="1" customHeight="1" x14ac:dyDescent="0.25">
      <c r="A151" s="609"/>
      <c r="B151" s="665"/>
      <c r="C151" s="619"/>
      <c r="D151" s="502"/>
      <c r="E151" s="159" t="s">
        <v>138</v>
      </c>
      <c r="F151" s="147" t="s">
        <v>387</v>
      </c>
      <c r="G151" s="160" t="s">
        <v>140</v>
      </c>
      <c r="H151" s="102"/>
      <c r="I151" s="102"/>
      <c r="J151" s="92" t="e">
        <f>IF(I151/H151*100&gt;100,100,I151/H151*100)</f>
        <v>#DIV/0!</v>
      </c>
      <c r="K151" s="679"/>
      <c r="L151" s="680"/>
      <c r="M151" s="733"/>
      <c r="N151" s="625"/>
    </row>
    <row r="152" spans="1:14" s="302" customFormat="1" ht="32.25" hidden="1" customHeight="1" thickBot="1" x14ac:dyDescent="0.3">
      <c r="A152" s="609"/>
      <c r="B152" s="666"/>
      <c r="C152" s="620"/>
      <c r="D152" s="503"/>
      <c r="E152" s="163" t="s">
        <v>144</v>
      </c>
      <c r="F152" s="142" t="s">
        <v>388</v>
      </c>
      <c r="G152" s="164" t="s">
        <v>266</v>
      </c>
      <c r="H152" s="167"/>
      <c r="I152" s="165"/>
      <c r="J152" s="97" t="e">
        <f>IF(I152/H152*100&gt;100,100,I152/H152*100)</f>
        <v>#DIV/0!</v>
      </c>
      <c r="K152" s="97" t="e">
        <f>J152</f>
        <v>#DIV/0!</v>
      </c>
      <c r="L152" s="685"/>
      <c r="M152" s="733"/>
      <c r="N152" s="625"/>
    </row>
    <row r="153" spans="1:14" s="302" customFormat="1" ht="63.75" hidden="1" customHeight="1" thickBot="1" x14ac:dyDescent="0.3">
      <c r="A153" s="609"/>
      <c r="B153" s="664" t="s">
        <v>51</v>
      </c>
      <c r="C153" s="618" t="s">
        <v>52</v>
      </c>
      <c r="D153" s="501" t="s">
        <v>137</v>
      </c>
      <c r="E153" s="155" t="s">
        <v>138</v>
      </c>
      <c r="F153" s="147" t="s">
        <v>385</v>
      </c>
      <c r="G153" s="156" t="s">
        <v>140</v>
      </c>
      <c r="H153" s="101"/>
      <c r="I153" s="88"/>
      <c r="J153" s="88" t="e">
        <f>IF(H153/I153*100&gt;100,100,H153/I153*100)</f>
        <v>#DIV/0!</v>
      </c>
      <c r="K153" s="627" t="e">
        <f>(J153+J154+J155)/3</f>
        <v>#DIV/0!</v>
      </c>
      <c r="L153" s="521" t="e">
        <f>(K153+K156)/2</f>
        <v>#DIV/0!</v>
      </c>
      <c r="M153" s="733"/>
      <c r="N153" s="625"/>
    </row>
    <row r="154" spans="1:14" s="302" customFormat="1" ht="63.75" hidden="1" customHeight="1" thickBot="1" x14ac:dyDescent="0.3">
      <c r="A154" s="609"/>
      <c r="B154" s="665"/>
      <c r="C154" s="619"/>
      <c r="D154" s="502"/>
      <c r="E154" s="159" t="s">
        <v>138</v>
      </c>
      <c r="F154" s="147" t="s">
        <v>386</v>
      </c>
      <c r="G154" s="160" t="s">
        <v>140</v>
      </c>
      <c r="H154" s="102"/>
      <c r="I154" s="92"/>
      <c r="J154" s="92" t="e">
        <f>IF(I154/H154*100&gt;100,100,I154/H154*100)</f>
        <v>#DIV/0!</v>
      </c>
      <c r="K154" s="678"/>
      <c r="L154" s="680"/>
      <c r="M154" s="733"/>
      <c r="N154" s="625"/>
    </row>
    <row r="155" spans="1:14" s="302" customFormat="1" ht="111" hidden="1" customHeight="1" x14ac:dyDescent="0.25">
      <c r="A155" s="609"/>
      <c r="B155" s="665"/>
      <c r="C155" s="619"/>
      <c r="D155" s="502"/>
      <c r="E155" s="159" t="s">
        <v>138</v>
      </c>
      <c r="F155" s="147" t="s">
        <v>387</v>
      </c>
      <c r="G155" s="160" t="s">
        <v>140</v>
      </c>
      <c r="H155" s="102"/>
      <c r="I155" s="102"/>
      <c r="J155" s="92" t="e">
        <f>IF(I155/H155*100&gt;100,100,I155/H155*100)</f>
        <v>#DIV/0!</v>
      </c>
      <c r="K155" s="679"/>
      <c r="L155" s="680"/>
      <c r="M155" s="733"/>
      <c r="N155" s="625"/>
    </row>
    <row r="156" spans="1:14" s="302" customFormat="1" ht="32.25" hidden="1" customHeight="1" thickBot="1" x14ac:dyDescent="0.3">
      <c r="A156" s="609"/>
      <c r="B156" s="666"/>
      <c r="C156" s="620"/>
      <c r="D156" s="503"/>
      <c r="E156" s="163" t="s">
        <v>144</v>
      </c>
      <c r="F156" s="142" t="s">
        <v>388</v>
      </c>
      <c r="G156" s="164" t="s">
        <v>266</v>
      </c>
      <c r="H156" s="167"/>
      <c r="I156" s="165"/>
      <c r="J156" s="97" t="e">
        <f>IF(I156/H156*100&gt;100,100,I156/H156*100)</f>
        <v>#DIV/0!</v>
      </c>
      <c r="K156" s="97" t="e">
        <f>J156</f>
        <v>#DIV/0!</v>
      </c>
      <c r="L156" s="685"/>
      <c r="M156" s="733"/>
      <c r="N156" s="625"/>
    </row>
    <row r="157" spans="1:14" s="302" customFormat="1" ht="63.75" hidden="1" customHeight="1" thickBot="1" x14ac:dyDescent="0.3">
      <c r="A157" s="609"/>
      <c r="B157" s="664" t="s">
        <v>204</v>
      </c>
      <c r="C157" s="618" t="s">
        <v>53</v>
      </c>
      <c r="D157" s="501" t="s">
        <v>137</v>
      </c>
      <c r="E157" s="155" t="s">
        <v>138</v>
      </c>
      <c r="F157" s="147" t="s">
        <v>385</v>
      </c>
      <c r="G157" s="156" t="s">
        <v>140</v>
      </c>
      <c r="H157" s="101"/>
      <c r="I157" s="88"/>
      <c r="J157" s="88" t="e">
        <f>IF(H157/I157*100&gt;100,100,H157/I157*100)</f>
        <v>#DIV/0!</v>
      </c>
      <c r="K157" s="627" t="e">
        <f>(J157+J158+J159)/3</f>
        <v>#DIV/0!</v>
      </c>
      <c r="L157" s="521" t="e">
        <f>(K157+K160)/2</f>
        <v>#DIV/0!</v>
      </c>
      <c r="M157" s="733"/>
      <c r="N157" s="625"/>
    </row>
    <row r="158" spans="1:14" s="302" customFormat="1" ht="63.75" hidden="1" customHeight="1" thickBot="1" x14ac:dyDescent="0.3">
      <c r="A158" s="609"/>
      <c r="B158" s="665"/>
      <c r="C158" s="619"/>
      <c r="D158" s="502"/>
      <c r="E158" s="159" t="s">
        <v>138</v>
      </c>
      <c r="F158" s="147" t="s">
        <v>386</v>
      </c>
      <c r="G158" s="160" t="s">
        <v>140</v>
      </c>
      <c r="H158" s="102"/>
      <c r="I158" s="92"/>
      <c r="J158" s="92" t="e">
        <f t="shared" ref="J158:J164" si="3">IF(I158/H158*100&gt;100,100,I158/H158*100)</f>
        <v>#DIV/0!</v>
      </c>
      <c r="K158" s="678"/>
      <c r="L158" s="680"/>
      <c r="M158" s="733"/>
      <c r="N158" s="625"/>
    </row>
    <row r="159" spans="1:14" s="302" customFormat="1" ht="111" hidden="1" customHeight="1" x14ac:dyDescent="0.25">
      <c r="A159" s="609"/>
      <c r="B159" s="665"/>
      <c r="C159" s="619"/>
      <c r="D159" s="502"/>
      <c r="E159" s="159" t="s">
        <v>138</v>
      </c>
      <c r="F159" s="147" t="s">
        <v>387</v>
      </c>
      <c r="G159" s="160" t="s">
        <v>140</v>
      </c>
      <c r="H159" s="102"/>
      <c r="I159" s="102"/>
      <c r="J159" s="92" t="e">
        <f t="shared" si="3"/>
        <v>#DIV/0!</v>
      </c>
      <c r="K159" s="679"/>
      <c r="L159" s="680"/>
      <c r="M159" s="733"/>
      <c r="N159" s="625"/>
    </row>
    <row r="160" spans="1:14" s="302" customFormat="1" ht="32.25" hidden="1" customHeight="1" thickBot="1" x14ac:dyDescent="0.3">
      <c r="A160" s="609"/>
      <c r="B160" s="666"/>
      <c r="C160" s="620"/>
      <c r="D160" s="503"/>
      <c r="E160" s="163" t="s">
        <v>144</v>
      </c>
      <c r="F160" s="142" t="s">
        <v>388</v>
      </c>
      <c r="G160" s="164" t="s">
        <v>266</v>
      </c>
      <c r="H160" s="167"/>
      <c r="I160" s="165"/>
      <c r="J160" s="97" t="e">
        <f t="shared" si="3"/>
        <v>#DIV/0!</v>
      </c>
      <c r="K160" s="97" t="e">
        <f>J160</f>
        <v>#DIV/0!</v>
      </c>
      <c r="L160" s="685"/>
      <c r="M160" s="733"/>
      <c r="N160" s="625"/>
    </row>
    <row r="161" spans="1:14" s="297" customFormat="1" ht="63.75" hidden="1" customHeight="1" thickBot="1" x14ac:dyDescent="0.3">
      <c r="A161" s="608"/>
      <c r="B161" s="664" t="s">
        <v>187</v>
      </c>
      <c r="C161" s="618" t="s">
        <v>54</v>
      </c>
      <c r="D161" s="501" t="s">
        <v>137</v>
      </c>
      <c r="E161" s="133" t="s">
        <v>138</v>
      </c>
      <c r="F161" s="133" t="s">
        <v>385</v>
      </c>
      <c r="G161" s="134" t="s">
        <v>140</v>
      </c>
      <c r="H161" s="135"/>
      <c r="I161" s="136"/>
      <c r="J161" s="137" t="e">
        <f t="shared" si="3"/>
        <v>#DIV/0!</v>
      </c>
      <c r="K161" s="689" t="e">
        <f>(J161+J162+J163)/3</f>
        <v>#DIV/0!</v>
      </c>
      <c r="L161" s="706" t="e">
        <f>(K161+K164)/2</f>
        <v>#DIV/0!</v>
      </c>
      <c r="M161" s="651"/>
      <c r="N161" s="625"/>
    </row>
    <row r="162" spans="1:14" s="297" customFormat="1" ht="63.75" hidden="1" customHeight="1" thickBot="1" x14ac:dyDescent="0.3">
      <c r="A162" s="608"/>
      <c r="B162" s="665"/>
      <c r="C162" s="619"/>
      <c r="D162" s="502"/>
      <c r="E162" s="138" t="s">
        <v>138</v>
      </c>
      <c r="F162" s="133" t="s">
        <v>386</v>
      </c>
      <c r="G162" s="139" t="s">
        <v>140</v>
      </c>
      <c r="H162" s="140"/>
      <c r="I162" s="137"/>
      <c r="J162" s="137" t="e">
        <f t="shared" si="3"/>
        <v>#DIV/0!</v>
      </c>
      <c r="K162" s="690"/>
      <c r="L162" s="707"/>
      <c r="M162" s="651"/>
      <c r="N162" s="625"/>
    </row>
    <row r="163" spans="1:14" s="297" customFormat="1" ht="63.75" hidden="1" customHeight="1" x14ac:dyDescent="0.25">
      <c r="A163" s="608"/>
      <c r="B163" s="665"/>
      <c r="C163" s="619"/>
      <c r="D163" s="502"/>
      <c r="E163" s="138" t="s">
        <v>138</v>
      </c>
      <c r="F163" s="133" t="s">
        <v>391</v>
      </c>
      <c r="G163" s="139" t="s">
        <v>140</v>
      </c>
      <c r="H163" s="140"/>
      <c r="I163" s="140"/>
      <c r="J163" s="137" t="e">
        <f t="shared" si="3"/>
        <v>#DIV/0!</v>
      </c>
      <c r="K163" s="691"/>
      <c r="L163" s="707"/>
      <c r="M163" s="651"/>
      <c r="N163" s="625"/>
    </row>
    <row r="164" spans="1:14" s="297" customFormat="1" ht="32.25" hidden="1" customHeight="1" thickBot="1" x14ac:dyDescent="0.3">
      <c r="A164" s="608"/>
      <c r="B164" s="666"/>
      <c r="C164" s="620"/>
      <c r="D164" s="503"/>
      <c r="E164" s="141" t="s">
        <v>144</v>
      </c>
      <c r="F164" s="142" t="s">
        <v>388</v>
      </c>
      <c r="G164" s="143" t="s">
        <v>266</v>
      </c>
      <c r="H164" s="168"/>
      <c r="I164" s="169"/>
      <c r="J164" s="137" t="e">
        <f t="shared" si="3"/>
        <v>#DIV/0!</v>
      </c>
      <c r="K164" s="145" t="e">
        <f>J164</f>
        <v>#DIV/0!</v>
      </c>
      <c r="L164" s="708"/>
      <c r="M164" s="651"/>
      <c r="N164" s="625"/>
    </row>
    <row r="165" spans="1:14" s="302" customFormat="1" ht="63.75" hidden="1" customHeight="1" thickBot="1" x14ac:dyDescent="0.3">
      <c r="A165" s="609"/>
      <c r="B165" s="664" t="s">
        <v>206</v>
      </c>
      <c r="C165" s="618" t="s">
        <v>207</v>
      </c>
      <c r="D165" s="501" t="s">
        <v>137</v>
      </c>
      <c r="E165" s="155" t="s">
        <v>138</v>
      </c>
      <c r="F165" s="147" t="s">
        <v>385</v>
      </c>
      <c r="G165" s="156" t="s">
        <v>140</v>
      </c>
      <c r="H165" s="101"/>
      <c r="I165" s="88"/>
      <c r="J165" s="88" t="e">
        <f>IF(H165/I165*100&gt;100,100,H165/I165*100)</f>
        <v>#DIV/0!</v>
      </c>
      <c r="K165" s="627" t="e">
        <f>(J165+J166+J167)/3</f>
        <v>#DIV/0!</v>
      </c>
      <c r="L165" s="521" t="e">
        <f>(K165+K168)/2</f>
        <v>#DIV/0!</v>
      </c>
      <c r="M165" s="733"/>
      <c r="N165" s="625"/>
    </row>
    <row r="166" spans="1:14" s="302" customFormat="1" ht="63.75" hidden="1" customHeight="1" thickBot="1" x14ac:dyDescent="0.3">
      <c r="A166" s="609"/>
      <c r="B166" s="665"/>
      <c r="C166" s="619"/>
      <c r="D166" s="502"/>
      <c r="E166" s="159" t="s">
        <v>138</v>
      </c>
      <c r="F166" s="147" t="s">
        <v>386</v>
      </c>
      <c r="G166" s="160" t="s">
        <v>140</v>
      </c>
      <c r="H166" s="102"/>
      <c r="I166" s="92"/>
      <c r="J166" s="92" t="e">
        <f>IF(I166/H166*100&gt;100,100,I166/H166*100)</f>
        <v>#DIV/0!</v>
      </c>
      <c r="K166" s="678"/>
      <c r="L166" s="680"/>
      <c r="M166" s="733"/>
      <c r="N166" s="625"/>
    </row>
    <row r="167" spans="1:14" s="302" customFormat="1" ht="111" hidden="1" customHeight="1" x14ac:dyDescent="0.25">
      <c r="A167" s="609"/>
      <c r="B167" s="665"/>
      <c r="C167" s="619"/>
      <c r="D167" s="502"/>
      <c r="E167" s="159" t="s">
        <v>138</v>
      </c>
      <c r="F167" s="147" t="s">
        <v>387</v>
      </c>
      <c r="G167" s="160" t="s">
        <v>140</v>
      </c>
      <c r="H167" s="102"/>
      <c r="I167" s="102"/>
      <c r="J167" s="92" t="e">
        <f>IF(I167/H167*100&gt;100,100,I167/H167*100)</f>
        <v>#DIV/0!</v>
      </c>
      <c r="K167" s="679"/>
      <c r="L167" s="680"/>
      <c r="M167" s="733"/>
      <c r="N167" s="625"/>
    </row>
    <row r="168" spans="1:14" s="302" customFormat="1" ht="32.25" hidden="1" customHeight="1" thickBot="1" x14ac:dyDescent="0.3">
      <c r="A168" s="609"/>
      <c r="B168" s="666"/>
      <c r="C168" s="620"/>
      <c r="D168" s="503"/>
      <c r="E168" s="163" t="s">
        <v>144</v>
      </c>
      <c r="F168" s="142" t="s">
        <v>388</v>
      </c>
      <c r="G168" s="164" t="s">
        <v>266</v>
      </c>
      <c r="H168" s="167"/>
      <c r="I168" s="165"/>
      <c r="J168" s="97" t="e">
        <f>IF(I168/H168*100&gt;100,100,I168/H168*100)</f>
        <v>#DIV/0!</v>
      </c>
      <c r="K168" s="97" t="e">
        <f>J168</f>
        <v>#DIV/0!</v>
      </c>
      <c r="L168" s="685"/>
      <c r="M168" s="733"/>
      <c r="N168" s="625"/>
    </row>
    <row r="169" spans="1:14" s="302" customFormat="1" ht="63.75" hidden="1" customHeight="1" thickBot="1" x14ac:dyDescent="0.3">
      <c r="A169" s="609"/>
      <c r="B169" s="664" t="s">
        <v>198</v>
      </c>
      <c r="C169" s="618" t="s">
        <v>199</v>
      </c>
      <c r="D169" s="501" t="s">
        <v>137</v>
      </c>
      <c r="E169" s="155" t="s">
        <v>138</v>
      </c>
      <c r="F169" s="147" t="s">
        <v>385</v>
      </c>
      <c r="G169" s="156" t="s">
        <v>140</v>
      </c>
      <c r="H169" s="101"/>
      <c r="I169" s="88"/>
      <c r="J169" s="88" t="e">
        <f>IF(H169/I169*100&gt;100,100,H169/I169*100)</f>
        <v>#DIV/0!</v>
      </c>
      <c r="K169" s="627" t="e">
        <f>(J169+J170+J171)/3</f>
        <v>#DIV/0!</v>
      </c>
      <c r="L169" s="521" t="e">
        <f>(K169+K172)/2</f>
        <v>#DIV/0!</v>
      </c>
      <c r="M169" s="733"/>
      <c r="N169" s="625"/>
    </row>
    <row r="170" spans="1:14" s="302" customFormat="1" ht="63.75" hidden="1" customHeight="1" thickBot="1" x14ac:dyDescent="0.3">
      <c r="A170" s="609"/>
      <c r="B170" s="665"/>
      <c r="C170" s="619"/>
      <c r="D170" s="502"/>
      <c r="E170" s="159" t="s">
        <v>138</v>
      </c>
      <c r="F170" s="147" t="s">
        <v>386</v>
      </c>
      <c r="G170" s="160" t="s">
        <v>140</v>
      </c>
      <c r="H170" s="102"/>
      <c r="I170" s="92"/>
      <c r="J170" s="92" t="e">
        <f>IF(I170/H170*100&gt;100,100,I170/H170*100)</f>
        <v>#DIV/0!</v>
      </c>
      <c r="K170" s="678"/>
      <c r="L170" s="680"/>
      <c r="M170" s="733"/>
      <c r="N170" s="625"/>
    </row>
    <row r="171" spans="1:14" s="302" customFormat="1" ht="111" hidden="1" customHeight="1" x14ac:dyDescent="0.25">
      <c r="A171" s="609"/>
      <c r="B171" s="665"/>
      <c r="C171" s="619"/>
      <c r="D171" s="502"/>
      <c r="E171" s="159" t="s">
        <v>138</v>
      </c>
      <c r="F171" s="147" t="s">
        <v>387</v>
      </c>
      <c r="G171" s="160" t="s">
        <v>140</v>
      </c>
      <c r="H171" s="102"/>
      <c r="I171" s="102"/>
      <c r="J171" s="92" t="e">
        <f>IF(I171/H171*100&gt;100,100,I171/H171*100)</f>
        <v>#DIV/0!</v>
      </c>
      <c r="K171" s="679"/>
      <c r="L171" s="680"/>
      <c r="M171" s="733"/>
      <c r="N171" s="625"/>
    </row>
    <row r="172" spans="1:14" s="302" customFormat="1" ht="32.25" hidden="1" customHeight="1" thickBot="1" x14ac:dyDescent="0.3">
      <c r="A172" s="609"/>
      <c r="B172" s="666"/>
      <c r="C172" s="620"/>
      <c r="D172" s="503"/>
      <c r="E172" s="163" t="s">
        <v>144</v>
      </c>
      <c r="F172" s="142" t="s">
        <v>388</v>
      </c>
      <c r="G172" s="164" t="s">
        <v>266</v>
      </c>
      <c r="H172" s="167"/>
      <c r="I172" s="165"/>
      <c r="J172" s="97" t="e">
        <f>IF(I172/H172*100&gt;100,100,I172/H172*100)</f>
        <v>#DIV/0!</v>
      </c>
      <c r="K172" s="97" t="e">
        <f>J172</f>
        <v>#DIV/0!</v>
      </c>
      <c r="L172" s="685"/>
      <c r="M172" s="733"/>
      <c r="N172" s="625"/>
    </row>
    <row r="173" spans="1:14" s="302" customFormat="1" ht="63.75" hidden="1" customHeight="1" thickBot="1" x14ac:dyDescent="0.3">
      <c r="A173" s="609"/>
      <c r="B173" s="655"/>
      <c r="C173" s="618" t="s">
        <v>55</v>
      </c>
      <c r="D173" s="501" t="s">
        <v>137</v>
      </c>
      <c r="E173" s="155" t="s">
        <v>138</v>
      </c>
      <c r="F173" s="147" t="s">
        <v>385</v>
      </c>
      <c r="G173" s="156" t="s">
        <v>140</v>
      </c>
      <c r="H173" s="101"/>
      <c r="I173" s="88"/>
      <c r="J173" s="88" t="e">
        <f>IF(H173/I173*100&gt;100,100,H173/I173*100)</f>
        <v>#DIV/0!</v>
      </c>
      <c r="K173" s="627" t="e">
        <f>(J173+J174+J175)/3</f>
        <v>#DIV/0!</v>
      </c>
      <c r="L173" s="521" t="e">
        <f>(K173+K176)/2</f>
        <v>#DIV/0!</v>
      </c>
      <c r="M173" s="733"/>
      <c r="N173" s="625"/>
    </row>
    <row r="174" spans="1:14" s="302" customFormat="1" ht="63.75" hidden="1" customHeight="1" thickBot="1" x14ac:dyDescent="0.3">
      <c r="A174" s="609"/>
      <c r="B174" s="656"/>
      <c r="C174" s="619"/>
      <c r="D174" s="502"/>
      <c r="E174" s="159" t="s">
        <v>138</v>
      </c>
      <c r="F174" s="147" t="s">
        <v>386</v>
      </c>
      <c r="G174" s="160" t="s">
        <v>140</v>
      </c>
      <c r="H174" s="102"/>
      <c r="I174" s="92"/>
      <c r="J174" s="92" t="e">
        <f>IF(I174/H174*100&gt;100,100,I174/H174*100)</f>
        <v>#DIV/0!</v>
      </c>
      <c r="K174" s="678"/>
      <c r="L174" s="680"/>
      <c r="M174" s="733"/>
      <c r="N174" s="625"/>
    </row>
    <row r="175" spans="1:14" s="302" customFormat="1" ht="111" hidden="1" customHeight="1" x14ac:dyDescent="0.25">
      <c r="A175" s="609"/>
      <c r="B175" s="656"/>
      <c r="C175" s="619"/>
      <c r="D175" s="502"/>
      <c r="E175" s="159" t="s">
        <v>138</v>
      </c>
      <c r="F175" s="147" t="s">
        <v>387</v>
      </c>
      <c r="G175" s="160" t="s">
        <v>140</v>
      </c>
      <c r="H175" s="102"/>
      <c r="I175" s="102"/>
      <c r="J175" s="92" t="e">
        <f>IF(I175/H175*100&gt;100,100,I175/H175*100)</f>
        <v>#DIV/0!</v>
      </c>
      <c r="K175" s="679"/>
      <c r="L175" s="680"/>
      <c r="M175" s="733"/>
      <c r="N175" s="625"/>
    </row>
    <row r="176" spans="1:14" s="302" customFormat="1" ht="32.25" hidden="1" customHeight="1" thickBot="1" x14ac:dyDescent="0.3">
      <c r="A176" s="609"/>
      <c r="B176" s="657"/>
      <c r="C176" s="620"/>
      <c r="D176" s="586"/>
      <c r="E176" s="163" t="s">
        <v>144</v>
      </c>
      <c r="F176" s="142" t="s">
        <v>388</v>
      </c>
      <c r="G176" s="164" t="s">
        <v>266</v>
      </c>
      <c r="H176" s="377"/>
      <c r="I176" s="377"/>
      <c r="J176" s="97" t="e">
        <f>IF(I176/H176*100&gt;100,100,I176/H176*100)</f>
        <v>#DIV/0!</v>
      </c>
      <c r="K176" s="97" t="e">
        <f>J176</f>
        <v>#DIV/0!</v>
      </c>
      <c r="L176" s="681"/>
      <c r="M176" s="733"/>
      <c r="N176" s="625"/>
    </row>
    <row r="177" spans="1:14" s="296" customFormat="1" ht="63.75" customHeight="1" thickBot="1" x14ac:dyDescent="0.3">
      <c r="A177" s="610"/>
      <c r="B177" s="664" t="s">
        <v>192</v>
      </c>
      <c r="C177" s="621" t="s">
        <v>193</v>
      </c>
      <c r="D177" s="529" t="s">
        <v>137</v>
      </c>
      <c r="E177" s="155" t="s">
        <v>138</v>
      </c>
      <c r="F177" s="147" t="s">
        <v>385</v>
      </c>
      <c r="G177" s="156" t="s">
        <v>140</v>
      </c>
      <c r="H177" s="382">
        <v>100</v>
      </c>
      <c r="I177" s="158">
        <v>100</v>
      </c>
      <c r="J177" s="158">
        <f>IF(H177/I177*100&gt;100,100,H177/I177*100)</f>
        <v>100</v>
      </c>
      <c r="K177" s="612">
        <f>(J177+J178+J179)/3</f>
        <v>92.066666666666663</v>
      </c>
      <c r="L177" s="644">
        <f>(K177+K180)/2</f>
        <v>94.877794081682566</v>
      </c>
      <c r="M177" s="733"/>
      <c r="N177" s="625"/>
    </row>
    <row r="178" spans="1:14" s="296" customFormat="1" ht="63.75" customHeight="1" thickBot="1" x14ac:dyDescent="0.3">
      <c r="A178" s="610"/>
      <c r="B178" s="665"/>
      <c r="C178" s="622"/>
      <c r="D178" s="530"/>
      <c r="E178" s="159" t="s">
        <v>138</v>
      </c>
      <c r="F178" s="147" t="s">
        <v>386</v>
      </c>
      <c r="G178" s="160" t="s">
        <v>140</v>
      </c>
      <c r="H178" s="400">
        <v>100</v>
      </c>
      <c r="I178" s="162">
        <v>100</v>
      </c>
      <c r="J178" s="162">
        <f>IF(I178/H178*100&gt;100,100,I178/H178*100)</f>
        <v>100</v>
      </c>
      <c r="K178" s="682"/>
      <c r="L178" s="711"/>
      <c r="M178" s="733"/>
      <c r="N178" s="625"/>
    </row>
    <row r="179" spans="1:14" s="296" customFormat="1" ht="111" customHeight="1" x14ac:dyDescent="0.25">
      <c r="A179" s="610"/>
      <c r="B179" s="665"/>
      <c r="C179" s="622"/>
      <c r="D179" s="530"/>
      <c r="E179" s="159" t="s">
        <v>138</v>
      </c>
      <c r="F179" s="147" t="s">
        <v>387</v>
      </c>
      <c r="G179" s="160" t="s">
        <v>140</v>
      </c>
      <c r="H179" s="400">
        <v>100</v>
      </c>
      <c r="I179" s="400">
        <v>76.2</v>
      </c>
      <c r="J179" s="162">
        <f>IF(I179/H179*100&gt;100,100,I179/H179*100)</f>
        <v>76.2</v>
      </c>
      <c r="K179" s="683"/>
      <c r="L179" s="711"/>
      <c r="M179" s="733"/>
      <c r="N179" s="625"/>
    </row>
    <row r="180" spans="1:14" s="300" customFormat="1" ht="32.25" customHeight="1" thickBot="1" x14ac:dyDescent="0.3">
      <c r="A180" s="610"/>
      <c r="B180" s="666"/>
      <c r="C180" s="623"/>
      <c r="D180" s="595"/>
      <c r="E180" s="163" t="s">
        <v>144</v>
      </c>
      <c r="F180" s="142" t="s">
        <v>388</v>
      </c>
      <c r="G180" s="164" t="s">
        <v>266</v>
      </c>
      <c r="H180" s="165">
        <v>81.78</v>
      </c>
      <c r="I180" s="165">
        <v>79.89</v>
      </c>
      <c r="J180" s="166">
        <f>IF(I180/H180*100&gt;100,100,I180/H180*100)</f>
        <v>97.688921496698455</v>
      </c>
      <c r="K180" s="166">
        <f>J180</f>
        <v>97.688921496698455</v>
      </c>
      <c r="L180" s="685"/>
      <c r="M180" s="733"/>
      <c r="N180" s="625"/>
    </row>
    <row r="181" spans="1:14" s="302" customFormat="1" ht="63.75" hidden="1" customHeight="1" thickBot="1" x14ac:dyDescent="0.3">
      <c r="A181" s="609"/>
      <c r="B181" s="664" t="s">
        <v>256</v>
      </c>
      <c r="C181" s="618" t="s">
        <v>201</v>
      </c>
      <c r="D181" s="501" t="s">
        <v>137</v>
      </c>
      <c r="E181" s="155" t="s">
        <v>138</v>
      </c>
      <c r="F181" s="147" t="s">
        <v>385</v>
      </c>
      <c r="G181" s="156" t="s">
        <v>140</v>
      </c>
      <c r="H181" s="101"/>
      <c r="I181" s="88"/>
      <c r="J181" s="88" t="e">
        <f>IF(H181/I181*100&gt;100,100,H181/I181*100)</f>
        <v>#DIV/0!</v>
      </c>
      <c r="K181" s="627" t="e">
        <f>(J181+J182+J183)/3</f>
        <v>#DIV/0!</v>
      </c>
      <c r="L181" s="521" t="e">
        <f>(K181+K184)/2</f>
        <v>#DIV/0!</v>
      </c>
      <c r="M181" s="733"/>
      <c r="N181" s="625"/>
    </row>
    <row r="182" spans="1:14" s="302" customFormat="1" ht="63.75" hidden="1" customHeight="1" thickBot="1" x14ac:dyDescent="0.3">
      <c r="A182" s="609"/>
      <c r="B182" s="665"/>
      <c r="C182" s="619"/>
      <c r="D182" s="502"/>
      <c r="E182" s="159" t="s">
        <v>138</v>
      </c>
      <c r="F182" s="147" t="s">
        <v>386</v>
      </c>
      <c r="G182" s="160" t="s">
        <v>140</v>
      </c>
      <c r="H182" s="102"/>
      <c r="I182" s="92"/>
      <c r="J182" s="92" t="e">
        <f>IF(I182/H182*100&gt;100,100,I182/H182*100)</f>
        <v>#DIV/0!</v>
      </c>
      <c r="K182" s="678"/>
      <c r="L182" s="680"/>
      <c r="M182" s="733"/>
      <c r="N182" s="625"/>
    </row>
    <row r="183" spans="1:14" s="302" customFormat="1" ht="111" hidden="1" customHeight="1" x14ac:dyDescent="0.25">
      <c r="A183" s="609"/>
      <c r="B183" s="665"/>
      <c r="C183" s="619"/>
      <c r="D183" s="502"/>
      <c r="E183" s="159" t="s">
        <v>138</v>
      </c>
      <c r="F183" s="147" t="s">
        <v>387</v>
      </c>
      <c r="G183" s="160" t="s">
        <v>140</v>
      </c>
      <c r="H183" s="102"/>
      <c r="I183" s="102"/>
      <c r="J183" s="92" t="e">
        <f>IF(I183/H183*100&gt;100,100,I183/H183*100)</f>
        <v>#DIV/0!</v>
      </c>
      <c r="K183" s="679"/>
      <c r="L183" s="680"/>
      <c r="M183" s="733"/>
      <c r="N183" s="625"/>
    </row>
    <row r="184" spans="1:14" s="302" customFormat="1" ht="32.25" hidden="1" customHeight="1" thickBot="1" x14ac:dyDescent="0.3">
      <c r="A184" s="609"/>
      <c r="B184" s="666"/>
      <c r="C184" s="620"/>
      <c r="D184" s="503"/>
      <c r="E184" s="163" t="s">
        <v>144</v>
      </c>
      <c r="F184" s="142" t="s">
        <v>388</v>
      </c>
      <c r="G184" s="164" t="s">
        <v>266</v>
      </c>
      <c r="H184" s="167"/>
      <c r="I184" s="165"/>
      <c r="J184" s="97" t="e">
        <f>IF(I184/H184*100&gt;100,100,I184/H184*100)</f>
        <v>#DIV/0!</v>
      </c>
      <c r="K184" s="97" t="e">
        <f>J184</f>
        <v>#DIV/0!</v>
      </c>
      <c r="L184" s="685"/>
      <c r="M184" s="733"/>
      <c r="N184" s="625"/>
    </row>
    <row r="185" spans="1:14" s="302" customFormat="1" ht="63.75" hidden="1" customHeight="1" thickBot="1" x14ac:dyDescent="0.3">
      <c r="A185" s="609"/>
      <c r="B185" s="664" t="s">
        <v>56</v>
      </c>
      <c r="C185" s="618" t="s">
        <v>57</v>
      </c>
      <c r="D185" s="501" t="s">
        <v>137</v>
      </c>
      <c r="E185" s="155" t="s">
        <v>138</v>
      </c>
      <c r="F185" s="147" t="s">
        <v>385</v>
      </c>
      <c r="G185" s="156" t="s">
        <v>140</v>
      </c>
      <c r="H185" s="101"/>
      <c r="I185" s="88"/>
      <c r="J185" s="88" t="e">
        <f>IF(H185/I185*100&gt;100,100,H185/I185*100)</f>
        <v>#DIV/0!</v>
      </c>
      <c r="K185" s="627" t="e">
        <f>(J185+J186+J187)/3</f>
        <v>#DIV/0!</v>
      </c>
      <c r="L185" s="521" t="e">
        <f>(K185+K188)/2</f>
        <v>#DIV/0!</v>
      </c>
      <c r="M185" s="733"/>
      <c r="N185" s="625"/>
    </row>
    <row r="186" spans="1:14" s="302" customFormat="1" ht="63.75" hidden="1" customHeight="1" thickBot="1" x14ac:dyDescent="0.3">
      <c r="A186" s="609"/>
      <c r="B186" s="665"/>
      <c r="C186" s="619"/>
      <c r="D186" s="502"/>
      <c r="E186" s="159" t="s">
        <v>138</v>
      </c>
      <c r="F186" s="147" t="s">
        <v>386</v>
      </c>
      <c r="G186" s="160" t="s">
        <v>140</v>
      </c>
      <c r="H186" s="102"/>
      <c r="I186" s="92"/>
      <c r="J186" s="92" t="e">
        <f>IF(I186/H186*100&gt;100,100,I186/H186*100)</f>
        <v>#DIV/0!</v>
      </c>
      <c r="K186" s="678"/>
      <c r="L186" s="680"/>
      <c r="M186" s="733"/>
      <c r="N186" s="625"/>
    </row>
    <row r="187" spans="1:14" s="302" customFormat="1" ht="111" hidden="1" customHeight="1" x14ac:dyDescent="0.25">
      <c r="A187" s="609"/>
      <c r="B187" s="665"/>
      <c r="C187" s="619"/>
      <c r="D187" s="502"/>
      <c r="E187" s="159" t="s">
        <v>138</v>
      </c>
      <c r="F187" s="147" t="s">
        <v>387</v>
      </c>
      <c r="G187" s="160" t="s">
        <v>140</v>
      </c>
      <c r="H187" s="102"/>
      <c r="I187" s="102"/>
      <c r="J187" s="92" t="e">
        <f>IF(I187/H187*100&gt;100,100,I187/H187*100)</f>
        <v>#DIV/0!</v>
      </c>
      <c r="K187" s="679"/>
      <c r="L187" s="680"/>
      <c r="M187" s="733"/>
      <c r="N187" s="625"/>
    </row>
    <row r="188" spans="1:14" s="302" customFormat="1" ht="32.25" hidden="1" customHeight="1" thickBot="1" x14ac:dyDescent="0.3">
      <c r="A188" s="609"/>
      <c r="B188" s="666"/>
      <c r="C188" s="620"/>
      <c r="D188" s="503"/>
      <c r="E188" s="163" t="s">
        <v>144</v>
      </c>
      <c r="F188" s="142" t="s">
        <v>388</v>
      </c>
      <c r="G188" s="164" t="s">
        <v>266</v>
      </c>
      <c r="H188" s="167"/>
      <c r="I188" s="165"/>
      <c r="J188" s="97" t="e">
        <f>IF(I188/H188*100&gt;100,100,I188/H188*100)</f>
        <v>#DIV/0!</v>
      </c>
      <c r="K188" s="97" t="e">
        <f>J188</f>
        <v>#DIV/0!</v>
      </c>
      <c r="L188" s="685"/>
      <c r="M188" s="733"/>
      <c r="N188" s="625"/>
    </row>
    <row r="189" spans="1:14" s="302" customFormat="1" ht="63.75" hidden="1" customHeight="1" thickBot="1" x14ac:dyDescent="0.3">
      <c r="A189" s="609"/>
      <c r="B189" s="664"/>
      <c r="C189" s="618" t="s">
        <v>55</v>
      </c>
      <c r="D189" s="501" t="s">
        <v>137</v>
      </c>
      <c r="E189" s="155" t="s">
        <v>138</v>
      </c>
      <c r="F189" s="147" t="s">
        <v>385</v>
      </c>
      <c r="G189" s="156" t="s">
        <v>140</v>
      </c>
      <c r="H189" s="101"/>
      <c r="I189" s="88"/>
      <c r="J189" s="88" t="e">
        <f>IF(H189/I189*100&gt;100,100,H189/I189*100)</f>
        <v>#DIV/0!</v>
      </c>
      <c r="K189" s="627" t="e">
        <f>(J189+J190+J191)/3</f>
        <v>#DIV/0!</v>
      </c>
      <c r="L189" s="521" t="e">
        <f>(K189+K192)/2</f>
        <v>#DIV/0!</v>
      </c>
      <c r="M189" s="733"/>
      <c r="N189" s="625"/>
    </row>
    <row r="190" spans="1:14" s="302" customFormat="1" ht="63.75" hidden="1" customHeight="1" thickBot="1" x14ac:dyDescent="0.3">
      <c r="A190" s="609"/>
      <c r="B190" s="665"/>
      <c r="C190" s="619"/>
      <c r="D190" s="502"/>
      <c r="E190" s="159" t="s">
        <v>138</v>
      </c>
      <c r="F190" s="147" t="s">
        <v>386</v>
      </c>
      <c r="G190" s="160" t="s">
        <v>140</v>
      </c>
      <c r="H190" s="102"/>
      <c r="I190" s="92"/>
      <c r="J190" s="92" t="e">
        <f t="shared" ref="J190:J205" si="4">IF(I190/H190*100&gt;100,100,I190/H190*100)</f>
        <v>#DIV/0!</v>
      </c>
      <c r="K190" s="678"/>
      <c r="L190" s="680"/>
      <c r="M190" s="733"/>
      <c r="N190" s="625"/>
    </row>
    <row r="191" spans="1:14" s="302" customFormat="1" ht="111" hidden="1" customHeight="1" x14ac:dyDescent="0.25">
      <c r="A191" s="609"/>
      <c r="B191" s="665"/>
      <c r="C191" s="619"/>
      <c r="D191" s="502"/>
      <c r="E191" s="159" t="s">
        <v>138</v>
      </c>
      <c r="F191" s="147" t="s">
        <v>387</v>
      </c>
      <c r="G191" s="160" t="s">
        <v>140</v>
      </c>
      <c r="H191" s="102"/>
      <c r="I191" s="102"/>
      <c r="J191" s="92" t="e">
        <f t="shared" si="4"/>
        <v>#DIV/0!</v>
      </c>
      <c r="K191" s="679"/>
      <c r="L191" s="680"/>
      <c r="M191" s="733"/>
      <c r="N191" s="625"/>
    </row>
    <row r="192" spans="1:14" s="302" customFormat="1" ht="32.25" hidden="1" customHeight="1" thickBot="1" x14ac:dyDescent="0.3">
      <c r="A192" s="609"/>
      <c r="B192" s="666"/>
      <c r="C192" s="620"/>
      <c r="D192" s="503"/>
      <c r="E192" s="163" t="s">
        <v>144</v>
      </c>
      <c r="F192" s="142" t="s">
        <v>388</v>
      </c>
      <c r="G192" s="164" t="s">
        <v>266</v>
      </c>
      <c r="H192" s="167"/>
      <c r="I192" s="165"/>
      <c r="J192" s="97" t="e">
        <f t="shared" si="4"/>
        <v>#DIV/0!</v>
      </c>
      <c r="K192" s="97" t="e">
        <f>J192</f>
        <v>#DIV/0!</v>
      </c>
      <c r="L192" s="685"/>
      <c r="M192" s="733"/>
      <c r="N192" s="625"/>
    </row>
    <row r="193" spans="1:15" s="297" customFormat="1" ht="79.5" hidden="1" customHeight="1" thickBot="1" x14ac:dyDescent="0.3">
      <c r="A193" s="608"/>
      <c r="B193" s="638"/>
      <c r="C193" s="641" t="s">
        <v>58</v>
      </c>
      <c r="D193" s="501" t="s">
        <v>137</v>
      </c>
      <c r="E193" s="171" t="s">
        <v>138</v>
      </c>
      <c r="F193" s="171" t="s">
        <v>392</v>
      </c>
      <c r="G193" s="172" t="s">
        <v>140</v>
      </c>
      <c r="H193" s="135"/>
      <c r="I193" s="135"/>
      <c r="J193" s="137" t="e">
        <f t="shared" si="4"/>
        <v>#DIV/0!</v>
      </c>
      <c r="K193" s="697" t="e">
        <f>(J193+J194+J195)/3</f>
        <v>#DIV/0!</v>
      </c>
      <c r="L193" s="692" t="e">
        <f>(K193+K196)/2</f>
        <v>#DIV/0!</v>
      </c>
      <c r="M193" s="651"/>
      <c r="N193" s="625"/>
    </row>
    <row r="194" spans="1:15" s="297" customFormat="1" ht="79.5" hidden="1" customHeight="1" thickBot="1" x14ac:dyDescent="0.3">
      <c r="A194" s="608"/>
      <c r="B194" s="639"/>
      <c r="C194" s="642"/>
      <c r="D194" s="502"/>
      <c r="E194" s="173" t="s">
        <v>138</v>
      </c>
      <c r="F194" s="171" t="s">
        <v>393</v>
      </c>
      <c r="G194" s="174" t="s">
        <v>140</v>
      </c>
      <c r="H194" s="135"/>
      <c r="I194" s="135"/>
      <c r="J194" s="137" t="e">
        <f t="shared" si="4"/>
        <v>#DIV/0!</v>
      </c>
      <c r="K194" s="698"/>
      <c r="L194" s="693"/>
      <c r="M194" s="651"/>
      <c r="N194" s="625"/>
    </row>
    <row r="195" spans="1:15" s="297" customFormat="1" ht="63.75" hidden="1" customHeight="1" thickBot="1" x14ac:dyDescent="0.3">
      <c r="A195" s="608"/>
      <c r="B195" s="639"/>
      <c r="C195" s="642"/>
      <c r="D195" s="502"/>
      <c r="E195" s="173" t="s">
        <v>138</v>
      </c>
      <c r="F195" s="171" t="s">
        <v>211</v>
      </c>
      <c r="G195" s="174" t="s">
        <v>140</v>
      </c>
      <c r="H195" s="135"/>
      <c r="I195" s="135"/>
      <c r="J195" s="137" t="e">
        <f t="shared" si="4"/>
        <v>#DIV/0!</v>
      </c>
      <c r="K195" s="699"/>
      <c r="L195" s="693"/>
      <c r="M195" s="651"/>
      <c r="N195" s="625"/>
    </row>
    <row r="196" spans="1:15" s="297" customFormat="1" ht="32.25" hidden="1" customHeight="1" thickBot="1" x14ac:dyDescent="0.3">
      <c r="A196" s="608"/>
      <c r="B196" s="640"/>
      <c r="C196" s="643"/>
      <c r="D196" s="586"/>
      <c r="E196" s="175" t="s">
        <v>144</v>
      </c>
      <c r="F196" s="1" t="s">
        <v>394</v>
      </c>
      <c r="G196" s="6" t="s">
        <v>310</v>
      </c>
      <c r="H196" s="369"/>
      <c r="I196" s="369"/>
      <c r="J196" s="289" t="e">
        <f t="shared" si="4"/>
        <v>#DIV/0!</v>
      </c>
      <c r="K196" s="292" t="e">
        <f>J196</f>
        <v>#DIV/0!</v>
      </c>
      <c r="L196" s="694"/>
      <c r="M196" s="651"/>
      <c r="N196" s="625"/>
    </row>
    <row r="197" spans="1:15" s="296" customFormat="1" ht="79.5" customHeight="1" thickBot="1" x14ac:dyDescent="0.3">
      <c r="A197" s="610"/>
      <c r="B197" s="638" t="s">
        <v>232</v>
      </c>
      <c r="C197" s="638" t="s">
        <v>59</v>
      </c>
      <c r="D197" s="529" t="s">
        <v>137</v>
      </c>
      <c r="E197" s="177" t="s">
        <v>138</v>
      </c>
      <c r="F197" s="178" t="s">
        <v>392</v>
      </c>
      <c r="G197" s="179" t="s">
        <v>140</v>
      </c>
      <c r="H197" s="382">
        <v>9</v>
      </c>
      <c r="I197" s="382">
        <v>8.9</v>
      </c>
      <c r="J197" s="289">
        <f t="shared" si="4"/>
        <v>98.888888888888886</v>
      </c>
      <c r="K197" s="632">
        <f>(J197+J198+J199)/3</f>
        <v>99.629629629629633</v>
      </c>
      <c r="L197" s="652">
        <f>(K197+K200)/2</f>
        <v>97.172389462186132</v>
      </c>
      <c r="M197" s="733"/>
      <c r="N197" s="625"/>
    </row>
    <row r="198" spans="1:15" s="296" customFormat="1" ht="79.5" customHeight="1" thickBot="1" x14ac:dyDescent="0.3">
      <c r="A198" s="610"/>
      <c r="B198" s="639"/>
      <c r="C198" s="639"/>
      <c r="D198" s="530"/>
      <c r="E198" s="181" t="s">
        <v>138</v>
      </c>
      <c r="F198" s="178" t="s">
        <v>393</v>
      </c>
      <c r="G198" s="182" t="s">
        <v>140</v>
      </c>
      <c r="H198" s="382">
        <v>10.5</v>
      </c>
      <c r="I198" s="382">
        <v>11.6</v>
      </c>
      <c r="J198" s="183">
        <f t="shared" si="4"/>
        <v>100</v>
      </c>
      <c r="K198" s="728"/>
      <c r="L198" s="718"/>
      <c r="M198" s="733"/>
      <c r="N198" s="625"/>
    </row>
    <row r="199" spans="1:15" s="296" customFormat="1" ht="63.75" customHeight="1" thickBot="1" x14ac:dyDescent="0.3">
      <c r="A199" s="610"/>
      <c r="B199" s="639"/>
      <c r="C199" s="639"/>
      <c r="D199" s="530"/>
      <c r="E199" s="181" t="s">
        <v>138</v>
      </c>
      <c r="F199" s="178" t="s">
        <v>211</v>
      </c>
      <c r="G199" s="182" t="s">
        <v>140</v>
      </c>
      <c r="H199" s="382">
        <v>100</v>
      </c>
      <c r="I199" s="382">
        <v>100</v>
      </c>
      <c r="J199" s="183">
        <f t="shared" si="4"/>
        <v>100</v>
      </c>
      <c r="K199" s="729"/>
      <c r="L199" s="718"/>
      <c r="M199" s="733"/>
      <c r="N199" s="625"/>
    </row>
    <row r="200" spans="1:15" s="300" customFormat="1" ht="32.25" customHeight="1" thickBot="1" x14ac:dyDescent="0.3">
      <c r="A200" s="610"/>
      <c r="B200" s="640"/>
      <c r="C200" s="640"/>
      <c r="D200" s="531"/>
      <c r="E200" s="184" t="s">
        <v>144</v>
      </c>
      <c r="F200" s="1" t="s">
        <v>394</v>
      </c>
      <c r="G200" s="185" t="s">
        <v>310</v>
      </c>
      <c r="H200" s="186">
        <v>10918</v>
      </c>
      <c r="I200" s="186">
        <v>10341</v>
      </c>
      <c r="J200" s="187">
        <f t="shared" si="4"/>
        <v>94.715149294742631</v>
      </c>
      <c r="K200" s="187">
        <f>J200</f>
        <v>94.715149294742631</v>
      </c>
      <c r="L200" s="719"/>
      <c r="M200" s="733"/>
      <c r="N200" s="625"/>
    </row>
    <row r="201" spans="1:15" s="302" customFormat="1" ht="79.5" hidden="1" customHeight="1" thickBot="1" x14ac:dyDescent="0.3">
      <c r="A201" s="609"/>
      <c r="B201" s="638" t="s">
        <v>236</v>
      </c>
      <c r="C201" s="641" t="s">
        <v>60</v>
      </c>
      <c r="D201" s="501" t="s">
        <v>137</v>
      </c>
      <c r="E201" s="188" t="s">
        <v>138</v>
      </c>
      <c r="F201" s="201" t="s">
        <v>392</v>
      </c>
      <c r="G201" s="189" t="s">
        <v>140</v>
      </c>
      <c r="H201" s="87"/>
      <c r="I201" s="87"/>
      <c r="J201" s="137" t="e">
        <f t="shared" si="4"/>
        <v>#DIV/0!</v>
      </c>
      <c r="K201" s="635" t="e">
        <f>(J201+J202+J203)/3</f>
        <v>#DIV/0!</v>
      </c>
      <c r="L201" s="546" t="e">
        <f>(K201+K204)/2</f>
        <v>#DIV/0!</v>
      </c>
      <c r="M201" s="733"/>
      <c r="N201" s="625"/>
    </row>
    <row r="202" spans="1:15" s="302" customFormat="1" ht="79.5" hidden="1" customHeight="1" thickBot="1" x14ac:dyDescent="0.3">
      <c r="A202" s="609"/>
      <c r="B202" s="639"/>
      <c r="C202" s="642"/>
      <c r="D202" s="502"/>
      <c r="E202" s="190" t="s">
        <v>138</v>
      </c>
      <c r="F202" s="201" t="s">
        <v>393</v>
      </c>
      <c r="G202" s="191" t="s">
        <v>140</v>
      </c>
      <c r="H202" s="87"/>
      <c r="I202" s="87"/>
      <c r="J202" s="112" t="e">
        <f t="shared" si="4"/>
        <v>#DIV/0!</v>
      </c>
      <c r="K202" s="700"/>
      <c r="L202" s="712"/>
      <c r="M202" s="733"/>
      <c r="N202" s="625"/>
    </row>
    <row r="203" spans="1:15" s="302" customFormat="1" ht="63.75" hidden="1" customHeight="1" thickBot="1" x14ac:dyDescent="0.3">
      <c r="A203" s="609"/>
      <c r="B203" s="639"/>
      <c r="C203" s="642"/>
      <c r="D203" s="502"/>
      <c r="E203" s="190" t="s">
        <v>138</v>
      </c>
      <c r="F203" s="201" t="s">
        <v>211</v>
      </c>
      <c r="G203" s="191" t="s">
        <v>140</v>
      </c>
      <c r="H203" s="87"/>
      <c r="I203" s="87"/>
      <c r="J203" s="112" t="e">
        <f t="shared" si="4"/>
        <v>#DIV/0!</v>
      </c>
      <c r="K203" s="701"/>
      <c r="L203" s="712"/>
      <c r="M203" s="733"/>
      <c r="N203" s="625"/>
    </row>
    <row r="204" spans="1:15" s="302" customFormat="1" ht="32.25" hidden="1" customHeight="1" thickBot="1" x14ac:dyDescent="0.3">
      <c r="A204" s="609"/>
      <c r="B204" s="640"/>
      <c r="C204" s="643"/>
      <c r="D204" s="503"/>
      <c r="E204" s="192" t="s">
        <v>144</v>
      </c>
      <c r="F204" s="202" t="s">
        <v>394</v>
      </c>
      <c r="G204" s="193" t="s">
        <v>310</v>
      </c>
      <c r="H204" s="87"/>
      <c r="I204" s="87"/>
      <c r="J204" s="126" t="e">
        <f t="shared" si="4"/>
        <v>#DIV/0!</v>
      </c>
      <c r="K204" s="126" t="e">
        <f>J204</f>
        <v>#DIV/0!</v>
      </c>
      <c r="L204" s="714"/>
      <c r="M204" s="733"/>
      <c r="N204" s="625"/>
    </row>
    <row r="205" spans="1:15" s="300" customFormat="1" ht="79.5" customHeight="1" thickBot="1" x14ac:dyDescent="0.3">
      <c r="A205" s="610"/>
      <c r="B205" s="638" t="s">
        <v>230</v>
      </c>
      <c r="C205" s="638" t="s">
        <v>61</v>
      </c>
      <c r="D205" s="593" t="s">
        <v>137</v>
      </c>
      <c r="E205" s="177" t="s">
        <v>138</v>
      </c>
      <c r="F205" s="178" t="s">
        <v>392</v>
      </c>
      <c r="G205" s="179" t="s">
        <v>140</v>
      </c>
      <c r="H205" s="157">
        <v>5.2</v>
      </c>
      <c r="I205" s="157">
        <v>5.0999999999999996</v>
      </c>
      <c r="J205" s="289">
        <f t="shared" si="4"/>
        <v>98.076923076923066</v>
      </c>
      <c r="K205" s="635">
        <f>(J205+J207)/2</f>
        <v>99.038461538461533</v>
      </c>
      <c r="L205" s="652">
        <f>(K205+K208)/2</f>
        <v>96.808119658119665</v>
      </c>
      <c r="M205" s="733"/>
      <c r="N205" s="625"/>
      <c r="O205" s="306"/>
    </row>
    <row r="206" spans="1:15" s="300" customFormat="1" ht="79.5" customHeight="1" thickBot="1" x14ac:dyDescent="0.3">
      <c r="A206" s="610"/>
      <c r="B206" s="639"/>
      <c r="C206" s="639"/>
      <c r="D206" s="594"/>
      <c r="E206" s="181" t="s">
        <v>138</v>
      </c>
      <c r="F206" s="178" t="s">
        <v>393</v>
      </c>
      <c r="G206" s="182" t="s">
        <v>140</v>
      </c>
      <c r="H206" s="157">
        <v>0</v>
      </c>
      <c r="I206" s="157">
        <v>0</v>
      </c>
      <c r="J206" s="183"/>
      <c r="K206" s="726"/>
      <c r="L206" s="724"/>
      <c r="M206" s="733"/>
      <c r="N206" s="625"/>
      <c r="O206" s="317"/>
    </row>
    <row r="207" spans="1:15" s="300" customFormat="1" ht="63.75" customHeight="1" thickBot="1" x14ac:dyDescent="0.3">
      <c r="A207" s="610"/>
      <c r="B207" s="639"/>
      <c r="C207" s="639"/>
      <c r="D207" s="594"/>
      <c r="E207" s="181" t="s">
        <v>138</v>
      </c>
      <c r="F207" s="178" t="s">
        <v>211</v>
      </c>
      <c r="G207" s="182" t="s">
        <v>140</v>
      </c>
      <c r="H207" s="157">
        <v>100</v>
      </c>
      <c r="I207" s="157">
        <v>100</v>
      </c>
      <c r="J207" s="183">
        <f t="shared" ref="J207:J228" si="5">IF(I207/H207*100&gt;100,100,I207/H207*100)</f>
        <v>100</v>
      </c>
      <c r="K207" s="727"/>
      <c r="L207" s="724"/>
      <c r="M207" s="733"/>
      <c r="N207" s="625"/>
    </row>
    <row r="208" spans="1:15" s="296" customFormat="1" ht="32.25" customHeight="1" thickBot="1" x14ac:dyDescent="0.3">
      <c r="A208" s="610"/>
      <c r="B208" s="640"/>
      <c r="C208" s="640"/>
      <c r="D208" s="531"/>
      <c r="E208" s="184" t="s">
        <v>144</v>
      </c>
      <c r="F208" s="1" t="s">
        <v>394</v>
      </c>
      <c r="G208" s="185" t="s">
        <v>310</v>
      </c>
      <c r="H208" s="382">
        <v>3375</v>
      </c>
      <c r="I208" s="382">
        <v>3192</v>
      </c>
      <c r="J208" s="187">
        <f t="shared" si="5"/>
        <v>94.577777777777783</v>
      </c>
      <c r="K208" s="187">
        <f>J208</f>
        <v>94.577777777777783</v>
      </c>
      <c r="L208" s="725"/>
      <c r="M208" s="733"/>
      <c r="N208" s="625"/>
    </row>
    <row r="209" spans="1:14" s="302" customFormat="1" ht="79.5" hidden="1" customHeight="1" thickBot="1" x14ac:dyDescent="0.3">
      <c r="A209" s="609"/>
      <c r="B209" s="638" t="s">
        <v>228</v>
      </c>
      <c r="C209" s="641" t="s">
        <v>62</v>
      </c>
      <c r="D209" s="507" t="s">
        <v>137</v>
      </c>
      <c r="E209" s="188" t="s">
        <v>138</v>
      </c>
      <c r="F209" s="201" t="s">
        <v>392</v>
      </c>
      <c r="G209" s="189" t="s">
        <v>140</v>
      </c>
      <c r="H209" s="356"/>
      <c r="I209" s="356"/>
      <c r="J209" s="289" t="e">
        <f t="shared" si="5"/>
        <v>#DIV/0!</v>
      </c>
      <c r="K209" s="632" t="e">
        <f>(J209+J210+J211)/3</f>
        <v>#DIV/0!</v>
      </c>
      <c r="L209" s="546" t="e">
        <f>(K209+K212)/2</f>
        <v>#DIV/0!</v>
      </c>
      <c r="M209" s="733"/>
      <c r="N209" s="625"/>
    </row>
    <row r="210" spans="1:14" s="302" customFormat="1" ht="79.5" hidden="1" customHeight="1" thickBot="1" x14ac:dyDescent="0.3">
      <c r="A210" s="609"/>
      <c r="B210" s="639"/>
      <c r="C210" s="642"/>
      <c r="D210" s="585"/>
      <c r="E210" s="190" t="s">
        <v>138</v>
      </c>
      <c r="F210" s="201" t="s">
        <v>393</v>
      </c>
      <c r="G210" s="191" t="s">
        <v>140</v>
      </c>
      <c r="H210" s="356"/>
      <c r="I210" s="356"/>
      <c r="J210" s="112" t="e">
        <f t="shared" si="5"/>
        <v>#DIV/0!</v>
      </c>
      <c r="K210" s="702"/>
      <c r="L210" s="717"/>
      <c r="M210" s="733"/>
      <c r="N210" s="625"/>
    </row>
    <row r="211" spans="1:14" s="302" customFormat="1" ht="63.75" hidden="1" customHeight="1" thickBot="1" x14ac:dyDescent="0.3">
      <c r="A211" s="609"/>
      <c r="B211" s="639"/>
      <c r="C211" s="642"/>
      <c r="D211" s="585"/>
      <c r="E211" s="190" t="s">
        <v>138</v>
      </c>
      <c r="F211" s="201" t="s">
        <v>211</v>
      </c>
      <c r="G211" s="191" t="s">
        <v>140</v>
      </c>
      <c r="H211" s="356"/>
      <c r="I211" s="356"/>
      <c r="J211" s="112" t="e">
        <f t="shared" si="5"/>
        <v>#DIV/0!</v>
      </c>
      <c r="K211" s="703"/>
      <c r="L211" s="717"/>
      <c r="M211" s="733"/>
      <c r="N211" s="625"/>
    </row>
    <row r="212" spans="1:14" s="302" customFormat="1" ht="32.25" hidden="1" customHeight="1" thickBot="1" x14ac:dyDescent="0.3">
      <c r="A212" s="609"/>
      <c r="B212" s="640"/>
      <c r="C212" s="643"/>
      <c r="D212" s="586"/>
      <c r="E212" s="192" t="s">
        <v>144</v>
      </c>
      <c r="F212" s="202" t="s">
        <v>394</v>
      </c>
      <c r="G212" s="193" t="s">
        <v>310</v>
      </c>
      <c r="H212" s="356"/>
      <c r="I212" s="356"/>
      <c r="J212" s="126" t="e">
        <f t="shared" si="5"/>
        <v>#DIV/0!</v>
      </c>
      <c r="K212" s="126" t="e">
        <f>J212</f>
        <v>#DIV/0!</v>
      </c>
      <c r="L212" s="713"/>
      <c r="M212" s="733"/>
      <c r="N212" s="625"/>
    </row>
    <row r="213" spans="1:14" s="302" customFormat="1" ht="79.5" hidden="1" customHeight="1" thickBot="1" x14ac:dyDescent="0.3">
      <c r="A213" s="609"/>
      <c r="B213" s="638" t="s">
        <v>238</v>
      </c>
      <c r="C213" s="641" t="s">
        <v>63</v>
      </c>
      <c r="D213" s="507" t="s">
        <v>137</v>
      </c>
      <c r="E213" s="188" t="s">
        <v>138</v>
      </c>
      <c r="F213" s="201" t="s">
        <v>392</v>
      </c>
      <c r="G213" s="189" t="s">
        <v>140</v>
      </c>
      <c r="H213" s="356"/>
      <c r="I213" s="356"/>
      <c r="J213" s="289" t="e">
        <f t="shared" si="5"/>
        <v>#DIV/0!</v>
      </c>
      <c r="K213" s="632" t="e">
        <f>(J213+J214+J215)/3</f>
        <v>#DIV/0!</v>
      </c>
      <c r="L213" s="546" t="e">
        <f>(K213+K216)/2</f>
        <v>#DIV/0!</v>
      </c>
      <c r="M213" s="733"/>
      <c r="N213" s="625"/>
    </row>
    <row r="214" spans="1:14" s="302" customFormat="1" ht="79.5" hidden="1" customHeight="1" thickBot="1" x14ac:dyDescent="0.3">
      <c r="A214" s="609"/>
      <c r="B214" s="639"/>
      <c r="C214" s="642"/>
      <c r="D214" s="585"/>
      <c r="E214" s="190" t="s">
        <v>138</v>
      </c>
      <c r="F214" s="201" t="s">
        <v>393</v>
      </c>
      <c r="G214" s="191" t="s">
        <v>140</v>
      </c>
      <c r="H214" s="356"/>
      <c r="I214" s="356"/>
      <c r="J214" s="112" t="e">
        <f t="shared" si="5"/>
        <v>#DIV/0!</v>
      </c>
      <c r="K214" s="702"/>
      <c r="L214" s="717"/>
      <c r="M214" s="733"/>
      <c r="N214" s="625"/>
    </row>
    <row r="215" spans="1:14" s="302" customFormat="1" ht="63.75" hidden="1" customHeight="1" thickBot="1" x14ac:dyDescent="0.3">
      <c r="A215" s="609"/>
      <c r="B215" s="639"/>
      <c r="C215" s="642"/>
      <c r="D215" s="585"/>
      <c r="E215" s="190" t="s">
        <v>138</v>
      </c>
      <c r="F215" s="201" t="s">
        <v>211</v>
      </c>
      <c r="G215" s="191" t="s">
        <v>140</v>
      </c>
      <c r="H215" s="356"/>
      <c r="I215" s="356"/>
      <c r="J215" s="112" t="e">
        <f t="shared" si="5"/>
        <v>#DIV/0!</v>
      </c>
      <c r="K215" s="703"/>
      <c r="L215" s="717"/>
      <c r="M215" s="733"/>
      <c r="N215" s="625"/>
    </row>
    <row r="216" spans="1:14" s="302" customFormat="1" ht="32.25" hidden="1" customHeight="1" thickBot="1" x14ac:dyDescent="0.3">
      <c r="A216" s="609"/>
      <c r="B216" s="640"/>
      <c r="C216" s="643"/>
      <c r="D216" s="586"/>
      <c r="E216" s="192" t="s">
        <v>144</v>
      </c>
      <c r="F216" s="202" t="s">
        <v>394</v>
      </c>
      <c r="G216" s="193" t="s">
        <v>310</v>
      </c>
      <c r="H216" s="356"/>
      <c r="I216" s="356"/>
      <c r="J216" s="126" t="e">
        <f t="shared" si="5"/>
        <v>#DIV/0!</v>
      </c>
      <c r="K216" s="126" t="e">
        <f>J216</f>
        <v>#DIV/0!</v>
      </c>
      <c r="L216" s="713"/>
      <c r="M216" s="733"/>
      <c r="N216" s="625"/>
    </row>
    <row r="217" spans="1:14" s="297" customFormat="1" ht="79.5" customHeight="1" thickBot="1" x14ac:dyDescent="0.3">
      <c r="A217" s="608"/>
      <c r="B217" s="638" t="s">
        <v>234</v>
      </c>
      <c r="C217" s="638" t="s">
        <v>64</v>
      </c>
      <c r="D217" s="529" t="s">
        <v>137</v>
      </c>
      <c r="E217" s="171" t="s">
        <v>138</v>
      </c>
      <c r="F217" s="171" t="s">
        <v>392</v>
      </c>
      <c r="G217" s="172" t="s">
        <v>140</v>
      </c>
      <c r="H217" s="369">
        <v>29.6</v>
      </c>
      <c r="I217" s="369">
        <v>29.2</v>
      </c>
      <c r="J217" s="289">
        <f t="shared" si="5"/>
        <v>98.648648648648646</v>
      </c>
      <c r="K217" s="632">
        <f>(J217+J218+J219)/3</f>
        <v>99.198672356567101</v>
      </c>
      <c r="L217" s="647">
        <f>(K217+K220)/2</f>
        <v>98.543860794855689</v>
      </c>
      <c r="M217" s="651"/>
      <c r="N217" s="625"/>
    </row>
    <row r="218" spans="1:14" s="297" customFormat="1" ht="79.5" thickBot="1" x14ac:dyDescent="0.3">
      <c r="A218" s="608"/>
      <c r="B218" s="639"/>
      <c r="C218" s="639"/>
      <c r="D218" s="530"/>
      <c r="E218" s="173" t="s">
        <v>138</v>
      </c>
      <c r="F218" s="171" t="s">
        <v>393</v>
      </c>
      <c r="G218" s="174" t="s">
        <v>140</v>
      </c>
      <c r="H218" s="369">
        <v>9.5</v>
      </c>
      <c r="I218" s="369">
        <v>9.4</v>
      </c>
      <c r="J218" s="289">
        <f t="shared" si="5"/>
        <v>98.947368421052644</v>
      </c>
      <c r="K218" s="704"/>
      <c r="L218" s="709"/>
      <c r="M218" s="651"/>
      <c r="N218" s="625"/>
    </row>
    <row r="219" spans="1:14" s="297" customFormat="1" ht="63.75" thickBot="1" x14ac:dyDescent="0.3">
      <c r="A219" s="608"/>
      <c r="B219" s="639"/>
      <c r="C219" s="639"/>
      <c r="D219" s="530"/>
      <c r="E219" s="173" t="s">
        <v>138</v>
      </c>
      <c r="F219" s="171" t="s">
        <v>211</v>
      </c>
      <c r="G219" s="174" t="s">
        <v>140</v>
      </c>
      <c r="H219" s="369">
        <v>100</v>
      </c>
      <c r="I219" s="369">
        <v>100</v>
      </c>
      <c r="J219" s="289">
        <f t="shared" si="5"/>
        <v>100</v>
      </c>
      <c r="K219" s="705"/>
      <c r="L219" s="709"/>
      <c r="M219" s="651"/>
      <c r="N219" s="625"/>
    </row>
    <row r="220" spans="1:14" s="297" customFormat="1" ht="32.25" customHeight="1" thickBot="1" x14ac:dyDescent="0.3">
      <c r="A220" s="608"/>
      <c r="B220" s="640"/>
      <c r="C220" s="640"/>
      <c r="D220" s="531"/>
      <c r="E220" s="175" t="s">
        <v>144</v>
      </c>
      <c r="F220" s="1" t="s">
        <v>394</v>
      </c>
      <c r="G220" s="6" t="s">
        <v>310</v>
      </c>
      <c r="H220" s="369">
        <v>29797</v>
      </c>
      <c r="I220" s="369">
        <v>29168</v>
      </c>
      <c r="J220" s="289">
        <f t="shared" si="5"/>
        <v>97.889049233144277</v>
      </c>
      <c r="K220" s="292">
        <f>J220</f>
        <v>97.889049233144277</v>
      </c>
      <c r="L220" s="694"/>
      <c r="M220" s="651"/>
      <c r="N220" s="625"/>
    </row>
    <row r="221" spans="1:14" s="297" customFormat="1" ht="79.5" customHeight="1" thickBot="1" x14ac:dyDescent="0.3">
      <c r="A221" s="608"/>
      <c r="B221" s="638" t="s">
        <v>311</v>
      </c>
      <c r="C221" s="638" t="s">
        <v>65</v>
      </c>
      <c r="D221" s="529" t="s">
        <v>137</v>
      </c>
      <c r="E221" s="171" t="s">
        <v>138</v>
      </c>
      <c r="F221" s="171" t="s">
        <v>392</v>
      </c>
      <c r="G221" s="172" t="s">
        <v>140</v>
      </c>
      <c r="H221" s="369">
        <v>2.1</v>
      </c>
      <c r="I221" s="369">
        <v>2</v>
      </c>
      <c r="J221" s="289">
        <f t="shared" si="5"/>
        <v>95.238095238095227</v>
      </c>
      <c r="K221" s="632">
        <f>(J221+J222+J223)/3</f>
        <v>89.233954451345753</v>
      </c>
      <c r="L221" s="647">
        <f>(K221+K224)/2</f>
        <v>92.037612146307794</v>
      </c>
      <c r="M221" s="651"/>
      <c r="N221" s="625"/>
    </row>
    <row r="222" spans="1:14" s="297" customFormat="1" ht="79.5" thickBot="1" x14ac:dyDescent="0.3">
      <c r="A222" s="608"/>
      <c r="B222" s="639"/>
      <c r="C222" s="639"/>
      <c r="D222" s="530"/>
      <c r="E222" s="173" t="s">
        <v>138</v>
      </c>
      <c r="F222" s="171" t="s">
        <v>393</v>
      </c>
      <c r="G222" s="174" t="s">
        <v>140</v>
      </c>
      <c r="H222" s="369">
        <v>13.8</v>
      </c>
      <c r="I222" s="369">
        <v>10</v>
      </c>
      <c r="J222" s="289">
        <f t="shared" si="5"/>
        <v>72.463768115942031</v>
      </c>
      <c r="K222" s="704"/>
      <c r="L222" s="709"/>
      <c r="M222" s="651"/>
      <c r="N222" s="625"/>
    </row>
    <row r="223" spans="1:14" s="297" customFormat="1" ht="63.75" thickBot="1" x14ac:dyDescent="0.3">
      <c r="A223" s="608"/>
      <c r="B223" s="639"/>
      <c r="C223" s="639"/>
      <c r="D223" s="530"/>
      <c r="E223" s="173" t="s">
        <v>138</v>
      </c>
      <c r="F223" s="171" t="s">
        <v>211</v>
      </c>
      <c r="G223" s="174" t="s">
        <v>140</v>
      </c>
      <c r="H223" s="369">
        <v>100</v>
      </c>
      <c r="I223" s="369">
        <v>100</v>
      </c>
      <c r="J223" s="289">
        <f t="shared" si="5"/>
        <v>100</v>
      </c>
      <c r="K223" s="705"/>
      <c r="L223" s="709"/>
      <c r="M223" s="651"/>
      <c r="N223" s="625"/>
    </row>
    <row r="224" spans="1:14" s="297" customFormat="1" ht="32.25" customHeight="1" thickBot="1" x14ac:dyDescent="0.3">
      <c r="A224" s="611"/>
      <c r="B224" s="640"/>
      <c r="C224" s="640"/>
      <c r="D224" s="531"/>
      <c r="E224" s="175" t="s">
        <v>144</v>
      </c>
      <c r="F224" s="1" t="s">
        <v>394</v>
      </c>
      <c r="G224" s="6" t="s">
        <v>310</v>
      </c>
      <c r="H224" s="295">
        <v>2520</v>
      </c>
      <c r="I224" s="295">
        <v>2390</v>
      </c>
      <c r="J224" s="289">
        <f t="shared" si="5"/>
        <v>94.841269841269835</v>
      </c>
      <c r="K224" s="292">
        <f>J224</f>
        <v>94.841269841269835</v>
      </c>
      <c r="L224" s="710"/>
      <c r="M224" s="651"/>
      <c r="N224" s="626"/>
    </row>
    <row r="225" spans="1:14" s="302" customFormat="1" ht="79.5" hidden="1" customHeight="1" thickBot="1" x14ac:dyDescent="0.3">
      <c r="A225" s="730" t="s">
        <v>70</v>
      </c>
      <c r="B225" s="638" t="s">
        <v>311</v>
      </c>
      <c r="C225" s="641" t="s">
        <v>66</v>
      </c>
      <c r="D225" s="501" t="s">
        <v>137</v>
      </c>
      <c r="E225" s="188" t="s">
        <v>138</v>
      </c>
      <c r="F225" s="201" t="s">
        <v>392</v>
      </c>
      <c r="G225" s="189" t="s">
        <v>140</v>
      </c>
      <c r="H225" s="87"/>
      <c r="I225" s="87"/>
      <c r="J225" s="137" t="e">
        <f t="shared" si="5"/>
        <v>#DIV/0!</v>
      </c>
      <c r="K225" s="635" t="e">
        <f>(J225+J226+J227)/3</f>
        <v>#DIV/0!</v>
      </c>
      <c r="L225" s="546" t="e">
        <f>(K225+K228)/2</f>
        <v>#DIV/0!</v>
      </c>
      <c r="M225" s="303"/>
      <c r="N225" s="121"/>
    </row>
    <row r="226" spans="1:14" s="302" customFormat="1" ht="78.75" hidden="1" customHeight="1" thickBot="1" x14ac:dyDescent="0.3">
      <c r="A226" s="731"/>
      <c r="B226" s="639"/>
      <c r="C226" s="642"/>
      <c r="D226" s="502"/>
      <c r="E226" s="190" t="s">
        <v>138</v>
      </c>
      <c r="F226" s="201" t="s">
        <v>393</v>
      </c>
      <c r="G226" s="191" t="s">
        <v>140</v>
      </c>
      <c r="H226" s="87"/>
      <c r="I226" s="87"/>
      <c r="J226" s="112" t="e">
        <f t="shared" si="5"/>
        <v>#DIV/0!</v>
      </c>
      <c r="K226" s="700"/>
      <c r="L226" s="712"/>
      <c r="M226" s="303"/>
      <c r="N226" s="121"/>
    </row>
    <row r="227" spans="1:14" s="302" customFormat="1" ht="63" hidden="1" customHeight="1" thickBot="1" x14ac:dyDescent="0.3">
      <c r="A227" s="731"/>
      <c r="B227" s="639"/>
      <c r="C227" s="642"/>
      <c r="D227" s="502"/>
      <c r="E227" s="190" t="s">
        <v>138</v>
      </c>
      <c r="F227" s="201" t="s">
        <v>211</v>
      </c>
      <c r="G227" s="191" t="s">
        <v>140</v>
      </c>
      <c r="H227" s="87"/>
      <c r="I227" s="87"/>
      <c r="J227" s="112" t="e">
        <f t="shared" si="5"/>
        <v>#DIV/0!</v>
      </c>
      <c r="K227" s="701"/>
      <c r="L227" s="712"/>
      <c r="M227" s="303"/>
      <c r="N227" s="121"/>
    </row>
    <row r="228" spans="1:14" s="302" customFormat="1" ht="32.25" hidden="1" customHeight="1" thickBot="1" x14ac:dyDescent="0.3">
      <c r="A228" s="732"/>
      <c r="B228" s="640"/>
      <c r="C228" s="643"/>
      <c r="D228" s="503"/>
      <c r="E228" s="192" t="s">
        <v>144</v>
      </c>
      <c r="F228" s="202" t="s">
        <v>394</v>
      </c>
      <c r="G228" s="193" t="s">
        <v>310</v>
      </c>
      <c r="H228" s="356"/>
      <c r="I228" s="356"/>
      <c r="J228" s="126" t="e">
        <f t="shared" si="5"/>
        <v>#DIV/0!</v>
      </c>
      <c r="K228" s="126" t="e">
        <f>J228</f>
        <v>#DIV/0!</v>
      </c>
      <c r="L228" s="713"/>
      <c r="M228" s="303"/>
      <c r="N228" s="112"/>
    </row>
    <row r="230" spans="1:14" x14ac:dyDescent="0.25">
      <c r="A230" s="296" t="s">
        <v>398</v>
      </c>
      <c r="F230" s="296"/>
    </row>
    <row r="232" spans="1:14" x14ac:dyDescent="0.25">
      <c r="A232" s="308" t="s">
        <v>67</v>
      </c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B3:N228">
    <filterColumn colId="0" showButton="0"/>
    <filterColumn colId="8">
      <filters>
        <filter val="-"/>
        <filter val="100,0"/>
        <filter val="50,0"/>
        <filter val="72,5"/>
        <filter val="76,2"/>
        <filter val="87,8"/>
        <filter val="9"/>
        <filter val="94,6"/>
        <filter val="94,7"/>
        <filter val="94,8"/>
        <filter val="95,2"/>
        <filter val="97,7"/>
        <filter val="97,9"/>
        <filter val="98,1"/>
        <filter val="98,6"/>
        <filter val="98,9"/>
        <filter val="99,4"/>
        <filter val="99,9"/>
      </filters>
    </filterColumn>
  </autoFilter>
  <mergeCells count="285">
    <mergeCell ref="K217:K219"/>
    <mergeCell ref="K213:K215"/>
    <mergeCell ref="K225:K227"/>
    <mergeCell ref="L225:L228"/>
    <mergeCell ref="L165:L168"/>
    <mergeCell ref="L213:L216"/>
    <mergeCell ref="K221:K223"/>
    <mergeCell ref="L221:L224"/>
    <mergeCell ref="K189:K191"/>
    <mergeCell ref="L189:L192"/>
    <mergeCell ref="L193:L196"/>
    <mergeCell ref="L185:L188"/>
    <mergeCell ref="C173:C176"/>
    <mergeCell ref="C177:C180"/>
    <mergeCell ref="A1:N1"/>
    <mergeCell ref="B221:B224"/>
    <mergeCell ref="D209:D212"/>
    <mergeCell ref="B217:B220"/>
    <mergeCell ref="L209:L212"/>
    <mergeCell ref="N5:N224"/>
    <mergeCell ref="M5:M224"/>
    <mergeCell ref="L177:L180"/>
    <mergeCell ref="D185:D188"/>
    <mergeCell ref="K193:K195"/>
    <mergeCell ref="D217:D220"/>
    <mergeCell ref="D197:D200"/>
    <mergeCell ref="L205:L208"/>
    <mergeCell ref="K197:K199"/>
    <mergeCell ref="L201:L204"/>
    <mergeCell ref="K205:K207"/>
    <mergeCell ref="K209:K211"/>
    <mergeCell ref="K201:K203"/>
    <mergeCell ref="L217:L220"/>
    <mergeCell ref="L197:L200"/>
    <mergeCell ref="D189:D192"/>
    <mergeCell ref="B205:B208"/>
    <mergeCell ref="A225:A228"/>
    <mergeCell ref="B225:B228"/>
    <mergeCell ref="C225:C228"/>
    <mergeCell ref="C181:C184"/>
    <mergeCell ref="B185:B188"/>
    <mergeCell ref="C185:C188"/>
    <mergeCell ref="C197:C200"/>
    <mergeCell ref="B197:B200"/>
    <mergeCell ref="D225:D228"/>
    <mergeCell ref="A5:A224"/>
    <mergeCell ref="B209:B212"/>
    <mergeCell ref="C209:C212"/>
    <mergeCell ref="B189:B192"/>
    <mergeCell ref="B213:B216"/>
    <mergeCell ref="C201:C204"/>
    <mergeCell ref="C221:C224"/>
    <mergeCell ref="C193:C196"/>
    <mergeCell ref="C153:C156"/>
    <mergeCell ref="B109:B112"/>
    <mergeCell ref="B177:B180"/>
    <mergeCell ref="C205:C208"/>
    <mergeCell ref="B201:B204"/>
    <mergeCell ref="D193:D196"/>
    <mergeCell ref="C213:C216"/>
    <mergeCell ref="B117:B120"/>
    <mergeCell ref="C113:C116"/>
    <mergeCell ref="C117:C120"/>
    <mergeCell ref="C109:C112"/>
    <mergeCell ref="B113:B116"/>
    <mergeCell ref="B161:B164"/>
    <mergeCell ref="D221:D224"/>
    <mergeCell ref="D205:D208"/>
    <mergeCell ref="B181:B184"/>
    <mergeCell ref="D201:D204"/>
    <mergeCell ref="C165:C168"/>
    <mergeCell ref="C161:C164"/>
    <mergeCell ref="B157:B160"/>
    <mergeCell ref="C217:C220"/>
    <mergeCell ref="C189:C192"/>
    <mergeCell ref="B193:B196"/>
    <mergeCell ref="C169:C172"/>
    <mergeCell ref="B169:B172"/>
    <mergeCell ref="B165:B168"/>
    <mergeCell ref="D169:D172"/>
    <mergeCell ref="D213:D216"/>
    <mergeCell ref="D177:D180"/>
    <mergeCell ref="D181:D184"/>
    <mergeCell ref="B173:B176"/>
    <mergeCell ref="L153:L156"/>
    <mergeCell ref="L169:L172"/>
    <mergeCell ref="L161:L164"/>
    <mergeCell ref="L157:L160"/>
    <mergeCell ref="K153:K155"/>
    <mergeCell ref="K169:K171"/>
    <mergeCell ref="D173:D176"/>
    <mergeCell ref="K185:K187"/>
    <mergeCell ref="K177:K179"/>
    <mergeCell ref="D165:D168"/>
    <mergeCell ref="D161:D164"/>
    <mergeCell ref="K157:K159"/>
    <mergeCell ref="K161:K163"/>
    <mergeCell ref="K165:K167"/>
    <mergeCell ref="K173:K175"/>
    <mergeCell ref="L181:L184"/>
    <mergeCell ref="L173:L176"/>
    <mergeCell ref="K181:K183"/>
    <mergeCell ref="L149:L152"/>
    <mergeCell ref="L137:L140"/>
    <mergeCell ref="L141:L144"/>
    <mergeCell ref="K137:K139"/>
    <mergeCell ref="K149:K151"/>
    <mergeCell ref="C157:C160"/>
    <mergeCell ref="D157:D160"/>
    <mergeCell ref="D149:D152"/>
    <mergeCell ref="B137:B140"/>
    <mergeCell ref="C137:C140"/>
    <mergeCell ref="D137:D140"/>
    <mergeCell ref="D153:D156"/>
    <mergeCell ref="L145:L148"/>
    <mergeCell ref="K141:K143"/>
    <mergeCell ref="B145:B148"/>
    <mergeCell ref="C145:C148"/>
    <mergeCell ref="C141:C144"/>
    <mergeCell ref="D141:D144"/>
    <mergeCell ref="D145:D148"/>
    <mergeCell ref="K145:K147"/>
    <mergeCell ref="B141:B144"/>
    <mergeCell ref="B149:B152"/>
    <mergeCell ref="C149:C152"/>
    <mergeCell ref="B153:B156"/>
    <mergeCell ref="L133:L136"/>
    <mergeCell ref="D133:D136"/>
    <mergeCell ref="C121:C124"/>
    <mergeCell ref="D125:D128"/>
    <mergeCell ref="D129:D132"/>
    <mergeCell ref="L121:L124"/>
    <mergeCell ref="D121:D124"/>
    <mergeCell ref="K133:K135"/>
    <mergeCell ref="B133:B136"/>
    <mergeCell ref="C133:C136"/>
    <mergeCell ref="B129:B132"/>
    <mergeCell ref="C129:C132"/>
    <mergeCell ref="B125:B128"/>
    <mergeCell ref="C125:C128"/>
    <mergeCell ref="B121:B124"/>
    <mergeCell ref="K121:K123"/>
    <mergeCell ref="L109:L112"/>
    <mergeCell ref="L113:L116"/>
    <mergeCell ref="D113:D116"/>
    <mergeCell ref="D109:D112"/>
    <mergeCell ref="D105:D108"/>
    <mergeCell ref="L129:L132"/>
    <mergeCell ref="L125:L128"/>
    <mergeCell ref="K125:K127"/>
    <mergeCell ref="K129:K131"/>
    <mergeCell ref="L117:L120"/>
    <mergeCell ref="K113:K115"/>
    <mergeCell ref="K109:K111"/>
    <mergeCell ref="D117:D120"/>
    <mergeCell ref="K117:K119"/>
    <mergeCell ref="B101:B104"/>
    <mergeCell ref="C101:C104"/>
    <mergeCell ref="D101:D104"/>
    <mergeCell ref="B97:B100"/>
    <mergeCell ref="C97:C100"/>
    <mergeCell ref="L105:L108"/>
    <mergeCell ref="L101:L104"/>
    <mergeCell ref="K97:K99"/>
    <mergeCell ref="K105:K107"/>
    <mergeCell ref="B105:B108"/>
    <mergeCell ref="C105:C108"/>
    <mergeCell ref="L97:L100"/>
    <mergeCell ref="L93:L96"/>
    <mergeCell ref="K101:K103"/>
    <mergeCell ref="K77:K79"/>
    <mergeCell ref="D77:D80"/>
    <mergeCell ref="L73:L76"/>
    <mergeCell ref="L77:L80"/>
    <mergeCell ref="D73:D76"/>
    <mergeCell ref="D97:D100"/>
    <mergeCell ref="B93:B96"/>
    <mergeCell ref="C93:C96"/>
    <mergeCell ref="D93:D96"/>
    <mergeCell ref="K89:K91"/>
    <mergeCell ref="L89:L92"/>
    <mergeCell ref="K85:K87"/>
    <mergeCell ref="L81:L84"/>
    <mergeCell ref="L85:L88"/>
    <mergeCell ref="K81:K83"/>
    <mergeCell ref="D89:D92"/>
    <mergeCell ref="C81:C84"/>
    <mergeCell ref="K93:K95"/>
    <mergeCell ref="B89:B92"/>
    <mergeCell ref="C89:C92"/>
    <mergeCell ref="B81:B84"/>
    <mergeCell ref="D81:D84"/>
    <mergeCell ref="D85:D88"/>
    <mergeCell ref="C73:C76"/>
    <mergeCell ref="B85:B88"/>
    <mergeCell ref="C85:C88"/>
    <mergeCell ref="C69:C72"/>
    <mergeCell ref="B65:B68"/>
    <mergeCell ref="D69:D72"/>
    <mergeCell ref="D65:D68"/>
    <mergeCell ref="L49:L52"/>
    <mergeCell ref="L65:L68"/>
    <mergeCell ref="L57:L60"/>
    <mergeCell ref="L61:L64"/>
    <mergeCell ref="K69:K71"/>
    <mergeCell ref="B77:B80"/>
    <mergeCell ref="C77:C80"/>
    <mergeCell ref="C65:C68"/>
    <mergeCell ref="K65:K67"/>
    <mergeCell ref="K73:K75"/>
    <mergeCell ref="C53:C56"/>
    <mergeCell ref="D53:D56"/>
    <mergeCell ref="K53:K55"/>
    <mergeCell ref="D57:D60"/>
    <mergeCell ref="L69:L72"/>
    <mergeCell ref="K57:K59"/>
    <mergeCell ref="L53:L56"/>
    <mergeCell ref="B61:B64"/>
    <mergeCell ref="K49:K51"/>
    <mergeCell ref="B73:B76"/>
    <mergeCell ref="B69:B72"/>
    <mergeCell ref="C61:C64"/>
    <mergeCell ref="B53:B56"/>
    <mergeCell ref="B57:B60"/>
    <mergeCell ref="C57:C60"/>
    <mergeCell ref="D61:D64"/>
    <mergeCell ref="K61:K63"/>
    <mergeCell ref="D49:D52"/>
    <mergeCell ref="B45:B48"/>
    <mergeCell ref="C45:C48"/>
    <mergeCell ref="B49:B52"/>
    <mergeCell ref="C49:C52"/>
    <mergeCell ref="L41:L44"/>
    <mergeCell ref="D45:D48"/>
    <mergeCell ref="K45:K47"/>
    <mergeCell ref="K37:K39"/>
    <mergeCell ref="L45:L48"/>
    <mergeCell ref="D41:D44"/>
    <mergeCell ref="K41:K43"/>
    <mergeCell ref="B41:B44"/>
    <mergeCell ref="C41:C44"/>
    <mergeCell ref="K33:K35"/>
    <mergeCell ref="K21:K23"/>
    <mergeCell ref="L25:L28"/>
    <mergeCell ref="L29:L32"/>
    <mergeCell ref="K25:K27"/>
    <mergeCell ref="D21:D24"/>
    <mergeCell ref="D37:D40"/>
    <mergeCell ref="D29:D32"/>
    <mergeCell ref="D33:D36"/>
    <mergeCell ref="D25:D28"/>
    <mergeCell ref="L37:L40"/>
    <mergeCell ref="B29:B32"/>
    <mergeCell ref="C29:C32"/>
    <mergeCell ref="B25:B28"/>
    <mergeCell ref="C25:C28"/>
    <mergeCell ref="B21:B24"/>
    <mergeCell ref="C21:C24"/>
    <mergeCell ref="L17:L20"/>
    <mergeCell ref="L21:L24"/>
    <mergeCell ref="K29:K31"/>
    <mergeCell ref="L9:L12"/>
    <mergeCell ref="L13:L16"/>
    <mergeCell ref="L33:L36"/>
    <mergeCell ref="B37:B40"/>
    <mergeCell ref="C37:C40"/>
    <mergeCell ref="L5:L8"/>
    <mergeCell ref="D13:D16"/>
    <mergeCell ref="K13:K15"/>
    <mergeCell ref="D17:D20"/>
    <mergeCell ref="B5:B8"/>
    <mergeCell ref="D5:D8"/>
    <mergeCell ref="K5:K7"/>
    <mergeCell ref="D9:D12"/>
    <mergeCell ref="K17:K19"/>
    <mergeCell ref="K9:K11"/>
    <mergeCell ref="B17:B20"/>
    <mergeCell ref="C5:C8"/>
    <mergeCell ref="B9:B12"/>
    <mergeCell ref="C9:C12"/>
    <mergeCell ref="B13:B16"/>
    <mergeCell ref="C13:C16"/>
    <mergeCell ref="C17:C20"/>
    <mergeCell ref="B33:B36"/>
    <mergeCell ref="C33:C36"/>
  </mergeCells>
  <phoneticPr fontId="0" type="noConversion"/>
  <pageMargins left="0.3" right="0.70866141732283472" top="0.33" bottom="0.39" header="0.2" footer="0.19"/>
  <pageSetup paperSize="9" scale="48" orientation="landscape" r:id="rId1"/>
  <headerFooter alignWithMargins="0"/>
  <rowBreaks count="2" manualBreakCount="2">
    <brk id="116" max="16383" man="1"/>
    <brk id="205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R339"/>
  <sheetViews>
    <sheetView showZeros="0" zoomScale="80" zoomScaleNormal="80" workbookViewId="0">
      <selection activeCell="B2" sqref="B2"/>
    </sheetView>
  </sheetViews>
  <sheetFormatPr defaultColWidth="9.140625" defaultRowHeight="15.75" x14ac:dyDescent="0.25"/>
  <cols>
    <col min="1" max="1" width="18.7109375" style="17" customWidth="1"/>
    <col min="2" max="2" width="31.42578125" style="17" customWidth="1"/>
    <col min="3" max="3" width="33.28515625" style="17" customWidth="1"/>
    <col min="4" max="4" width="8.57031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00" t="s">
        <v>302</v>
      </c>
      <c r="B1" s="500"/>
      <c r="C1" s="500"/>
      <c r="D1" s="500"/>
      <c r="E1" s="500"/>
      <c r="F1" s="500"/>
      <c r="G1" s="500"/>
      <c r="H1" s="606"/>
      <c r="I1" s="606"/>
      <c r="J1" s="606"/>
      <c r="K1" s="606"/>
      <c r="L1" s="606"/>
      <c r="M1" s="500"/>
      <c r="N1" s="500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ht="32.25" hidden="1" thickBot="1" x14ac:dyDescent="0.3">
      <c r="A4" s="17">
        <v>1</v>
      </c>
      <c r="B4" s="70"/>
      <c r="C4" s="70"/>
      <c r="D4" s="70">
        <v>3</v>
      </c>
      <c r="E4" s="70">
        <v>4</v>
      </c>
      <c r="F4" s="70">
        <v>5</v>
      </c>
      <c r="G4" s="70">
        <v>6</v>
      </c>
      <c r="H4" s="368">
        <v>7</v>
      </c>
      <c r="I4" s="368">
        <v>8</v>
      </c>
      <c r="J4" s="368">
        <v>9</v>
      </c>
      <c r="K4" s="368">
        <v>10</v>
      </c>
      <c r="L4" s="368">
        <v>11</v>
      </c>
      <c r="M4" s="132" t="s">
        <v>141</v>
      </c>
      <c r="N4" s="70">
        <v>13</v>
      </c>
    </row>
    <row r="5" spans="1:14" s="297" customFormat="1" ht="63.75" customHeight="1" thickBot="1" x14ac:dyDescent="0.3">
      <c r="A5" s="743" t="s">
        <v>71</v>
      </c>
      <c r="B5" s="277" t="s">
        <v>159</v>
      </c>
      <c r="C5" s="596" t="s">
        <v>402</v>
      </c>
      <c r="D5" s="529" t="s">
        <v>137</v>
      </c>
      <c r="E5" s="133" t="s">
        <v>138</v>
      </c>
      <c r="F5" s="133" t="s">
        <v>385</v>
      </c>
      <c r="G5" s="134" t="s">
        <v>140</v>
      </c>
      <c r="H5" s="369">
        <v>100</v>
      </c>
      <c r="I5" s="287">
        <v>100</v>
      </c>
      <c r="J5" s="183">
        <f t="shared" ref="J5:J22" si="0">IF(I5/H5*100&gt;100,100,I5/H5*100)</f>
        <v>100</v>
      </c>
      <c r="K5" s="612">
        <f>(J5+J6+J7)/3</f>
        <v>100</v>
      </c>
      <c r="L5" s="615">
        <f>(K5+K8)/2</f>
        <v>100</v>
      </c>
      <c r="M5" s="758" t="s">
        <v>190</v>
      </c>
      <c r="N5" s="624"/>
    </row>
    <row r="6" spans="1:14" s="297" customFormat="1" ht="63" customHeight="1" thickBot="1" x14ac:dyDescent="0.3">
      <c r="A6" s="744"/>
      <c r="B6" s="278"/>
      <c r="C6" s="596"/>
      <c r="D6" s="530"/>
      <c r="E6" s="138" t="s">
        <v>138</v>
      </c>
      <c r="F6" s="133" t="s">
        <v>386</v>
      </c>
      <c r="G6" s="227" t="s">
        <v>140</v>
      </c>
      <c r="H6" s="371">
        <v>92.3</v>
      </c>
      <c r="I6" s="289">
        <v>92.3</v>
      </c>
      <c r="J6" s="289">
        <f t="shared" si="0"/>
        <v>100</v>
      </c>
      <c r="K6" s="670"/>
      <c r="L6" s="660"/>
      <c r="M6" s="759"/>
      <c r="N6" s="625"/>
    </row>
    <row r="7" spans="1:14" s="297" customFormat="1" ht="110.25" customHeight="1" x14ac:dyDescent="0.25">
      <c r="A7" s="744"/>
      <c r="B7" s="278"/>
      <c r="C7" s="596"/>
      <c r="D7" s="530"/>
      <c r="E7" s="138" t="s">
        <v>138</v>
      </c>
      <c r="F7" s="133" t="s">
        <v>387</v>
      </c>
      <c r="G7" s="139" t="s">
        <v>140</v>
      </c>
      <c r="H7" s="371">
        <v>100</v>
      </c>
      <c r="I7" s="371">
        <v>100</v>
      </c>
      <c r="J7" s="289">
        <f t="shared" si="0"/>
        <v>100</v>
      </c>
      <c r="K7" s="671"/>
      <c r="L7" s="660"/>
      <c r="M7" s="759"/>
      <c r="N7" s="625"/>
    </row>
    <row r="8" spans="1:14" s="297" customFormat="1" ht="32.25" thickBot="1" x14ac:dyDescent="0.3">
      <c r="A8" s="744"/>
      <c r="B8" s="279"/>
      <c r="C8" s="596"/>
      <c r="D8" s="531"/>
      <c r="E8" s="141" t="s">
        <v>144</v>
      </c>
      <c r="F8" s="142" t="s">
        <v>388</v>
      </c>
      <c r="G8" s="143" t="s">
        <v>266</v>
      </c>
      <c r="H8" s="377">
        <v>71</v>
      </c>
      <c r="I8" s="377">
        <v>76</v>
      </c>
      <c r="J8" s="289">
        <f t="shared" si="0"/>
        <v>100</v>
      </c>
      <c r="K8" s="290">
        <f>J8</f>
        <v>100</v>
      </c>
      <c r="L8" s="673"/>
      <c r="M8" s="759"/>
      <c r="N8" s="625"/>
    </row>
    <row r="9" spans="1:14" s="302" customFormat="1" ht="63.75" hidden="1" customHeight="1" thickBot="1" x14ac:dyDescent="0.3">
      <c r="A9" s="744"/>
      <c r="B9" s="266" t="s">
        <v>161</v>
      </c>
      <c r="C9" s="618" t="s">
        <v>403</v>
      </c>
      <c r="D9" s="501" t="s">
        <v>137</v>
      </c>
      <c r="E9" s="146" t="s">
        <v>138</v>
      </c>
      <c r="F9" s="198" t="s">
        <v>385</v>
      </c>
      <c r="G9" s="148" t="s">
        <v>140</v>
      </c>
      <c r="H9" s="87"/>
      <c r="I9" s="88"/>
      <c r="J9" s="183" t="e">
        <f t="shared" si="0"/>
        <v>#DIV/0!</v>
      </c>
      <c r="K9" s="627" t="e">
        <f>(J9+J10+J11)/3</f>
        <v>#DIV/0!</v>
      </c>
      <c r="L9" s="521" t="e">
        <f>(K9+K12)/2</f>
        <v>#DIV/0!</v>
      </c>
      <c r="M9" s="716"/>
      <c r="N9" s="625"/>
    </row>
    <row r="10" spans="1:14" s="302" customFormat="1" ht="63.75" hidden="1" customHeight="1" thickBot="1" x14ac:dyDescent="0.3">
      <c r="A10" s="744"/>
      <c r="B10" s="267"/>
      <c r="C10" s="619"/>
      <c r="D10" s="502"/>
      <c r="E10" s="149" t="s">
        <v>138</v>
      </c>
      <c r="F10" s="198" t="s">
        <v>386</v>
      </c>
      <c r="G10" s="150" t="s">
        <v>140</v>
      </c>
      <c r="H10" s="91"/>
      <c r="I10" s="92"/>
      <c r="J10" s="92" t="e">
        <f t="shared" si="0"/>
        <v>#DIV/0!</v>
      </c>
      <c r="K10" s="658"/>
      <c r="L10" s="662"/>
      <c r="M10" s="716"/>
      <c r="N10" s="625"/>
    </row>
    <row r="11" spans="1:14" s="302" customFormat="1" ht="111" hidden="1" customHeight="1" x14ac:dyDescent="0.25">
      <c r="A11" s="744"/>
      <c r="B11" s="267"/>
      <c r="C11" s="619"/>
      <c r="D11" s="502"/>
      <c r="E11" s="149" t="s">
        <v>138</v>
      </c>
      <c r="F11" s="198" t="s">
        <v>387</v>
      </c>
      <c r="G11" s="150" t="s">
        <v>140</v>
      </c>
      <c r="H11" s="91"/>
      <c r="I11" s="91"/>
      <c r="J11" s="92" t="e">
        <f t="shared" si="0"/>
        <v>#DIV/0!</v>
      </c>
      <c r="K11" s="659"/>
      <c r="L11" s="662"/>
      <c r="M11" s="716"/>
      <c r="N11" s="625"/>
    </row>
    <row r="12" spans="1:14" s="302" customFormat="1" ht="32.25" hidden="1" customHeight="1" thickBot="1" x14ac:dyDescent="0.3">
      <c r="A12" s="744"/>
      <c r="B12" s="268"/>
      <c r="C12" s="620"/>
      <c r="D12" s="503"/>
      <c r="E12" s="151" t="s">
        <v>144</v>
      </c>
      <c r="F12" s="199" t="s">
        <v>388</v>
      </c>
      <c r="G12" s="152" t="s">
        <v>266</v>
      </c>
      <c r="H12" s="153"/>
      <c r="I12" s="154"/>
      <c r="J12" s="97" t="e">
        <f t="shared" si="0"/>
        <v>#DIV/0!</v>
      </c>
      <c r="K12" s="97" t="e">
        <f>J12</f>
        <v>#DIV/0!</v>
      </c>
      <c r="L12" s="672"/>
      <c r="M12" s="716"/>
      <c r="N12" s="625"/>
    </row>
    <row r="13" spans="1:14" s="302" customFormat="1" ht="63.75" hidden="1" customHeight="1" thickBot="1" x14ac:dyDescent="0.3">
      <c r="A13" s="744"/>
      <c r="B13" s="270"/>
      <c r="C13" s="618" t="s">
        <v>404</v>
      </c>
      <c r="D13" s="501" t="s">
        <v>137</v>
      </c>
      <c r="E13" s="146" t="s">
        <v>138</v>
      </c>
      <c r="F13" s="198" t="s">
        <v>385</v>
      </c>
      <c r="G13" s="148" t="s">
        <v>140</v>
      </c>
      <c r="H13" s="87"/>
      <c r="I13" s="88"/>
      <c r="J13" s="183" t="e">
        <f t="shared" si="0"/>
        <v>#DIV/0!</v>
      </c>
      <c r="K13" s="627" t="e">
        <f>(J13+J14+J15)/3</f>
        <v>#DIV/0!</v>
      </c>
      <c r="L13" s="521" t="e">
        <f>(K13+K16)/2</f>
        <v>#DIV/0!</v>
      </c>
      <c r="M13" s="716"/>
      <c r="N13" s="625"/>
    </row>
    <row r="14" spans="1:14" s="302" customFormat="1" ht="63.75" hidden="1" customHeight="1" thickBot="1" x14ac:dyDescent="0.3">
      <c r="A14" s="744"/>
      <c r="B14" s="271"/>
      <c r="C14" s="619"/>
      <c r="D14" s="502"/>
      <c r="E14" s="149" t="s">
        <v>138</v>
      </c>
      <c r="F14" s="198" t="s">
        <v>386</v>
      </c>
      <c r="G14" s="150" t="s">
        <v>140</v>
      </c>
      <c r="H14" s="91"/>
      <c r="I14" s="92"/>
      <c r="J14" s="92" t="e">
        <f t="shared" si="0"/>
        <v>#DIV/0!</v>
      </c>
      <c r="K14" s="658"/>
      <c r="L14" s="662"/>
      <c r="M14" s="716"/>
      <c r="N14" s="625"/>
    </row>
    <row r="15" spans="1:14" s="302" customFormat="1" ht="111" hidden="1" customHeight="1" x14ac:dyDescent="0.25">
      <c r="A15" s="744"/>
      <c r="B15" s="271"/>
      <c r="C15" s="619"/>
      <c r="D15" s="502"/>
      <c r="E15" s="149" t="s">
        <v>138</v>
      </c>
      <c r="F15" s="198" t="s">
        <v>387</v>
      </c>
      <c r="G15" s="150" t="s">
        <v>140</v>
      </c>
      <c r="H15" s="91"/>
      <c r="I15" s="91"/>
      <c r="J15" s="92" t="e">
        <f t="shared" si="0"/>
        <v>#DIV/0!</v>
      </c>
      <c r="K15" s="659"/>
      <c r="L15" s="662"/>
      <c r="M15" s="716"/>
      <c r="N15" s="625"/>
    </row>
    <row r="16" spans="1:14" s="302" customFormat="1" ht="32.25" hidden="1" customHeight="1" thickBot="1" x14ac:dyDescent="0.3">
      <c r="A16" s="744"/>
      <c r="B16" s="272"/>
      <c r="C16" s="620"/>
      <c r="D16" s="586"/>
      <c r="E16" s="151" t="s">
        <v>144</v>
      </c>
      <c r="F16" s="199" t="s">
        <v>388</v>
      </c>
      <c r="G16" s="152" t="s">
        <v>266</v>
      </c>
      <c r="H16" s="372"/>
      <c r="I16" s="372"/>
      <c r="J16" s="97" t="e">
        <f t="shared" si="0"/>
        <v>#DIV/0!</v>
      </c>
      <c r="K16" s="97" t="e">
        <f>J16</f>
        <v>#DIV/0!</v>
      </c>
      <c r="L16" s="663"/>
      <c r="M16" s="716"/>
      <c r="N16" s="625"/>
    </row>
    <row r="17" spans="1:15" s="297" customFormat="1" ht="63.75" customHeight="1" thickBot="1" x14ac:dyDescent="0.3">
      <c r="A17" s="744"/>
      <c r="B17" s="266" t="s">
        <v>405</v>
      </c>
      <c r="C17" s="621" t="s">
        <v>406</v>
      </c>
      <c r="D17" s="529" t="s">
        <v>137</v>
      </c>
      <c r="E17" s="133" t="s">
        <v>138</v>
      </c>
      <c r="F17" s="133" t="s">
        <v>385</v>
      </c>
      <c r="G17" s="134" t="s">
        <v>140</v>
      </c>
      <c r="H17" s="369">
        <v>100</v>
      </c>
      <c r="I17" s="287">
        <v>100</v>
      </c>
      <c r="J17" s="183">
        <f t="shared" si="0"/>
        <v>100</v>
      </c>
      <c r="K17" s="612">
        <f>(J17+J18+J19)/3</f>
        <v>100</v>
      </c>
      <c r="L17" s="615">
        <f>(K17+K20)/2</f>
        <v>100</v>
      </c>
      <c r="M17" s="759"/>
      <c r="N17" s="625"/>
    </row>
    <row r="18" spans="1:15" s="297" customFormat="1" ht="63.75" thickBot="1" x14ac:dyDescent="0.3">
      <c r="A18" s="744"/>
      <c r="B18" s="267"/>
      <c r="C18" s="622"/>
      <c r="D18" s="530"/>
      <c r="E18" s="138" t="s">
        <v>138</v>
      </c>
      <c r="F18" s="133" t="s">
        <v>386</v>
      </c>
      <c r="G18" s="139" t="s">
        <v>140</v>
      </c>
      <c r="H18" s="371">
        <v>92.3</v>
      </c>
      <c r="I18" s="289">
        <v>92.3</v>
      </c>
      <c r="J18" s="289">
        <f t="shared" si="0"/>
        <v>100</v>
      </c>
      <c r="K18" s="670"/>
      <c r="L18" s="660"/>
      <c r="M18" s="759"/>
      <c r="N18" s="625"/>
    </row>
    <row r="19" spans="1:15" s="297" customFormat="1" ht="94.5" x14ac:dyDescent="0.25">
      <c r="A19" s="744"/>
      <c r="B19" s="267"/>
      <c r="C19" s="622"/>
      <c r="D19" s="530"/>
      <c r="E19" s="138" t="s">
        <v>138</v>
      </c>
      <c r="F19" s="133" t="s">
        <v>387</v>
      </c>
      <c r="G19" s="139" t="s">
        <v>140</v>
      </c>
      <c r="H19" s="371">
        <v>100</v>
      </c>
      <c r="I19" s="371">
        <v>100</v>
      </c>
      <c r="J19" s="289">
        <f t="shared" si="0"/>
        <v>100</v>
      </c>
      <c r="K19" s="671"/>
      <c r="L19" s="660"/>
      <c r="M19" s="759"/>
      <c r="N19" s="625"/>
    </row>
    <row r="20" spans="1:15" s="297" customFormat="1" ht="32.25" thickBot="1" x14ac:dyDescent="0.3">
      <c r="A20" s="744"/>
      <c r="B20" s="268"/>
      <c r="C20" s="623"/>
      <c r="D20" s="595"/>
      <c r="E20" s="141" t="s">
        <v>144</v>
      </c>
      <c r="F20" s="142" t="s">
        <v>388</v>
      </c>
      <c r="G20" s="143" t="s">
        <v>266</v>
      </c>
      <c r="H20" s="377">
        <v>10</v>
      </c>
      <c r="I20" s="377">
        <v>12</v>
      </c>
      <c r="J20" s="289">
        <f t="shared" si="0"/>
        <v>100</v>
      </c>
      <c r="K20" s="290">
        <f>J20</f>
        <v>100</v>
      </c>
      <c r="L20" s="673"/>
      <c r="M20" s="759"/>
      <c r="N20" s="625"/>
    </row>
    <row r="21" spans="1:15" s="300" customFormat="1" ht="63.75" customHeight="1" thickBot="1" x14ac:dyDescent="0.3">
      <c r="A21" s="744"/>
      <c r="B21" s="266" t="s">
        <v>407</v>
      </c>
      <c r="C21" s="621" t="s">
        <v>408</v>
      </c>
      <c r="D21" s="593" t="s">
        <v>137</v>
      </c>
      <c r="E21" s="155" t="s">
        <v>138</v>
      </c>
      <c r="F21" s="147" t="s">
        <v>385</v>
      </c>
      <c r="G21" s="156" t="s">
        <v>140</v>
      </c>
      <c r="H21" s="382">
        <v>100</v>
      </c>
      <c r="I21" s="158">
        <v>100</v>
      </c>
      <c r="J21" s="183">
        <f t="shared" si="0"/>
        <v>100</v>
      </c>
      <c r="K21" s="612">
        <f>(J21+J22)/2</f>
        <v>100</v>
      </c>
      <c r="L21" s="644">
        <f>(K21+K24)/2</f>
        <v>100</v>
      </c>
      <c r="M21" s="760"/>
      <c r="N21" s="625"/>
      <c r="O21" s="306"/>
    </row>
    <row r="22" spans="1:15" s="300" customFormat="1" ht="63.75" customHeight="1" thickBot="1" x14ac:dyDescent="0.3">
      <c r="A22" s="744"/>
      <c r="B22" s="267"/>
      <c r="C22" s="622"/>
      <c r="D22" s="594"/>
      <c r="E22" s="159" t="s">
        <v>138</v>
      </c>
      <c r="F22" s="147" t="s">
        <v>386</v>
      </c>
      <c r="G22" s="160" t="s">
        <v>140</v>
      </c>
      <c r="H22" s="400">
        <v>100</v>
      </c>
      <c r="I22" s="162">
        <v>100</v>
      </c>
      <c r="J22" s="162">
        <f t="shared" si="0"/>
        <v>100</v>
      </c>
      <c r="K22" s="682"/>
      <c r="L22" s="711"/>
      <c r="M22" s="760"/>
      <c r="N22" s="625"/>
      <c r="O22" s="297"/>
    </row>
    <row r="23" spans="1:15" s="300" customFormat="1" ht="111" customHeight="1" x14ac:dyDescent="0.25">
      <c r="A23" s="744"/>
      <c r="B23" s="267"/>
      <c r="C23" s="622"/>
      <c r="D23" s="594"/>
      <c r="E23" s="159" t="s">
        <v>138</v>
      </c>
      <c r="F23" s="147" t="s">
        <v>387</v>
      </c>
      <c r="G23" s="160" t="s">
        <v>140</v>
      </c>
      <c r="H23" s="400">
        <v>0</v>
      </c>
      <c r="I23" s="400">
        <v>0</v>
      </c>
      <c r="J23" s="162"/>
      <c r="K23" s="683"/>
      <c r="L23" s="711"/>
      <c r="M23" s="760"/>
      <c r="N23" s="625"/>
      <c r="O23" s="306"/>
    </row>
    <row r="24" spans="1:15" s="300" customFormat="1" ht="32.25" customHeight="1" thickBot="1" x14ac:dyDescent="0.3">
      <c r="A24" s="744"/>
      <c r="B24" s="268"/>
      <c r="C24" s="623"/>
      <c r="D24" s="595"/>
      <c r="E24" s="163" t="s">
        <v>144</v>
      </c>
      <c r="F24" s="142" t="s">
        <v>388</v>
      </c>
      <c r="G24" s="164" t="s">
        <v>266</v>
      </c>
      <c r="H24" s="377">
        <v>1</v>
      </c>
      <c r="I24" s="377">
        <v>2</v>
      </c>
      <c r="J24" s="166">
        <f t="shared" ref="J24:J46" si="1">IF(I24/H24*100&gt;100,100,I24/H24*100)</f>
        <v>100</v>
      </c>
      <c r="K24" s="166">
        <f>J24</f>
        <v>100</v>
      </c>
      <c r="L24" s="681"/>
      <c r="M24" s="760"/>
      <c r="N24" s="625"/>
    </row>
    <row r="25" spans="1:15" s="302" customFormat="1" ht="63.75" hidden="1" customHeight="1" thickBot="1" x14ac:dyDescent="0.3">
      <c r="A25" s="744"/>
      <c r="B25" s="270"/>
      <c r="C25" s="618" t="s">
        <v>404</v>
      </c>
      <c r="D25" s="501" t="s">
        <v>137</v>
      </c>
      <c r="E25" s="146" t="s">
        <v>138</v>
      </c>
      <c r="F25" s="198" t="s">
        <v>385</v>
      </c>
      <c r="G25" s="148" t="s">
        <v>140</v>
      </c>
      <c r="H25" s="87"/>
      <c r="I25" s="88"/>
      <c r="J25" s="183" t="e">
        <f t="shared" si="1"/>
        <v>#DIV/0!</v>
      </c>
      <c r="K25" s="627" t="e">
        <f>(J25+J26+J27)/3</f>
        <v>#DIV/0!</v>
      </c>
      <c r="L25" s="521" t="e">
        <f>(K25+K28)/2</f>
        <v>#DIV/0!</v>
      </c>
      <c r="M25" s="716"/>
      <c r="N25" s="625"/>
    </row>
    <row r="26" spans="1:15" s="302" customFormat="1" ht="63.75" hidden="1" customHeight="1" thickBot="1" x14ac:dyDescent="0.3">
      <c r="A26" s="744"/>
      <c r="B26" s="271"/>
      <c r="C26" s="619"/>
      <c r="D26" s="502"/>
      <c r="E26" s="149" t="s">
        <v>138</v>
      </c>
      <c r="F26" s="198" t="s">
        <v>386</v>
      </c>
      <c r="G26" s="150" t="s">
        <v>140</v>
      </c>
      <c r="H26" s="91"/>
      <c r="I26" s="92"/>
      <c r="J26" s="92" t="e">
        <f t="shared" si="1"/>
        <v>#DIV/0!</v>
      </c>
      <c r="K26" s="658"/>
      <c r="L26" s="662"/>
      <c r="M26" s="716"/>
      <c r="N26" s="625"/>
    </row>
    <row r="27" spans="1:15" s="302" customFormat="1" ht="111" hidden="1" customHeight="1" x14ac:dyDescent="0.25">
      <c r="A27" s="744"/>
      <c r="B27" s="271"/>
      <c r="C27" s="619"/>
      <c r="D27" s="502"/>
      <c r="E27" s="149" t="s">
        <v>138</v>
      </c>
      <c r="F27" s="198" t="s">
        <v>387</v>
      </c>
      <c r="G27" s="150" t="s">
        <v>140</v>
      </c>
      <c r="H27" s="91"/>
      <c r="I27" s="91"/>
      <c r="J27" s="92" t="e">
        <f t="shared" si="1"/>
        <v>#DIV/0!</v>
      </c>
      <c r="K27" s="659"/>
      <c r="L27" s="662"/>
      <c r="M27" s="716"/>
      <c r="N27" s="625"/>
    </row>
    <row r="28" spans="1:15" s="302" customFormat="1" ht="32.25" hidden="1" customHeight="1" thickBot="1" x14ac:dyDescent="0.3">
      <c r="A28" s="744"/>
      <c r="B28" s="272"/>
      <c r="C28" s="620"/>
      <c r="D28" s="503"/>
      <c r="E28" s="151" t="s">
        <v>144</v>
      </c>
      <c r="F28" s="199" t="s">
        <v>388</v>
      </c>
      <c r="G28" s="152" t="s">
        <v>266</v>
      </c>
      <c r="H28" s="153"/>
      <c r="I28" s="154"/>
      <c r="J28" s="97" t="e">
        <f t="shared" si="1"/>
        <v>#DIV/0!</v>
      </c>
      <c r="K28" s="97" t="e">
        <f>J28</f>
        <v>#DIV/0!</v>
      </c>
      <c r="L28" s="672"/>
      <c r="M28" s="716"/>
      <c r="N28" s="625"/>
    </row>
    <row r="29" spans="1:15" s="302" customFormat="1" ht="63.75" hidden="1" customHeight="1" thickBot="1" x14ac:dyDescent="0.3">
      <c r="A29" s="744"/>
      <c r="B29" s="270"/>
      <c r="C29" s="618" t="s">
        <v>404</v>
      </c>
      <c r="D29" s="501" t="s">
        <v>137</v>
      </c>
      <c r="E29" s="146" t="s">
        <v>138</v>
      </c>
      <c r="F29" s="198" t="s">
        <v>385</v>
      </c>
      <c r="G29" s="148" t="s">
        <v>140</v>
      </c>
      <c r="H29" s="87"/>
      <c r="I29" s="88"/>
      <c r="J29" s="183" t="e">
        <f t="shared" si="1"/>
        <v>#DIV/0!</v>
      </c>
      <c r="K29" s="627" t="e">
        <f>(J29+J30+J31)/3</f>
        <v>#DIV/0!</v>
      </c>
      <c r="L29" s="521" t="e">
        <f>(K29+K32)/2</f>
        <v>#DIV/0!</v>
      </c>
      <c r="M29" s="716"/>
      <c r="N29" s="625"/>
    </row>
    <row r="30" spans="1:15" s="302" customFormat="1" ht="63.75" hidden="1" customHeight="1" thickBot="1" x14ac:dyDescent="0.3">
      <c r="A30" s="744"/>
      <c r="B30" s="271"/>
      <c r="C30" s="619"/>
      <c r="D30" s="502"/>
      <c r="E30" s="149" t="s">
        <v>138</v>
      </c>
      <c r="F30" s="198" t="s">
        <v>386</v>
      </c>
      <c r="G30" s="150" t="s">
        <v>140</v>
      </c>
      <c r="H30" s="91"/>
      <c r="I30" s="92"/>
      <c r="J30" s="92" t="e">
        <f t="shared" si="1"/>
        <v>#DIV/0!</v>
      </c>
      <c r="K30" s="658"/>
      <c r="L30" s="662"/>
      <c r="M30" s="716"/>
      <c r="N30" s="625"/>
    </row>
    <row r="31" spans="1:15" s="302" customFormat="1" ht="111" hidden="1" customHeight="1" x14ac:dyDescent="0.25">
      <c r="A31" s="744"/>
      <c r="B31" s="271"/>
      <c r="C31" s="619"/>
      <c r="D31" s="502"/>
      <c r="E31" s="149" t="s">
        <v>138</v>
      </c>
      <c r="F31" s="198" t="s">
        <v>387</v>
      </c>
      <c r="G31" s="150" t="s">
        <v>140</v>
      </c>
      <c r="H31" s="91"/>
      <c r="I31" s="91"/>
      <c r="J31" s="92" t="e">
        <f t="shared" si="1"/>
        <v>#DIV/0!</v>
      </c>
      <c r="K31" s="659"/>
      <c r="L31" s="662"/>
      <c r="M31" s="716"/>
      <c r="N31" s="625"/>
    </row>
    <row r="32" spans="1:15" s="302" customFormat="1" ht="32.25" hidden="1" customHeight="1" thickBot="1" x14ac:dyDescent="0.3">
      <c r="A32" s="744"/>
      <c r="B32" s="272"/>
      <c r="C32" s="620"/>
      <c r="D32" s="503"/>
      <c r="E32" s="151" t="s">
        <v>144</v>
      </c>
      <c r="F32" s="199" t="s">
        <v>388</v>
      </c>
      <c r="G32" s="152" t="s">
        <v>266</v>
      </c>
      <c r="H32" s="153"/>
      <c r="I32" s="154"/>
      <c r="J32" s="97" t="e">
        <f t="shared" si="1"/>
        <v>#DIV/0!</v>
      </c>
      <c r="K32" s="97" t="e">
        <f>J32</f>
        <v>#DIV/0!</v>
      </c>
      <c r="L32" s="672"/>
      <c r="M32" s="716"/>
      <c r="N32" s="625"/>
    </row>
    <row r="33" spans="1:15" s="302" customFormat="1" ht="63.75" hidden="1" customHeight="1" thickBot="1" x14ac:dyDescent="0.3">
      <c r="A33" s="744"/>
      <c r="B33" s="266" t="s">
        <v>409</v>
      </c>
      <c r="C33" s="618" t="s">
        <v>410</v>
      </c>
      <c r="D33" s="501" t="s">
        <v>137</v>
      </c>
      <c r="E33" s="146" t="s">
        <v>138</v>
      </c>
      <c r="F33" s="198" t="s">
        <v>385</v>
      </c>
      <c r="G33" s="148" t="s">
        <v>140</v>
      </c>
      <c r="H33" s="87"/>
      <c r="I33" s="88"/>
      <c r="J33" s="183" t="e">
        <f t="shared" si="1"/>
        <v>#DIV/0!</v>
      </c>
      <c r="K33" s="627" t="e">
        <f>(J33+J34+J35)/3</f>
        <v>#DIV/0!</v>
      </c>
      <c r="L33" s="521" t="e">
        <f>(K33+K36)/2</f>
        <v>#DIV/0!</v>
      </c>
      <c r="M33" s="716"/>
      <c r="N33" s="625"/>
    </row>
    <row r="34" spans="1:15" s="302" customFormat="1" ht="63.75" hidden="1" customHeight="1" thickBot="1" x14ac:dyDescent="0.3">
      <c r="A34" s="744"/>
      <c r="B34" s="267"/>
      <c r="C34" s="619"/>
      <c r="D34" s="502"/>
      <c r="E34" s="149" t="s">
        <v>138</v>
      </c>
      <c r="F34" s="198" t="s">
        <v>386</v>
      </c>
      <c r="G34" s="150" t="s">
        <v>140</v>
      </c>
      <c r="H34" s="91"/>
      <c r="I34" s="92"/>
      <c r="J34" s="92" t="e">
        <f t="shared" si="1"/>
        <v>#DIV/0!</v>
      </c>
      <c r="K34" s="658"/>
      <c r="L34" s="662"/>
      <c r="M34" s="716"/>
      <c r="N34" s="625"/>
    </row>
    <row r="35" spans="1:15" s="302" customFormat="1" ht="111" hidden="1" customHeight="1" x14ac:dyDescent="0.25">
      <c r="A35" s="744"/>
      <c r="B35" s="267"/>
      <c r="C35" s="619"/>
      <c r="D35" s="502"/>
      <c r="E35" s="149" t="s">
        <v>138</v>
      </c>
      <c r="F35" s="198" t="s">
        <v>387</v>
      </c>
      <c r="G35" s="150" t="s">
        <v>140</v>
      </c>
      <c r="H35" s="91"/>
      <c r="I35" s="91"/>
      <c r="J35" s="92" t="e">
        <f t="shared" si="1"/>
        <v>#DIV/0!</v>
      </c>
      <c r="K35" s="659"/>
      <c r="L35" s="662"/>
      <c r="M35" s="716"/>
      <c r="N35" s="625"/>
    </row>
    <row r="36" spans="1:15" s="302" customFormat="1" ht="32.25" hidden="1" customHeight="1" thickBot="1" x14ac:dyDescent="0.3">
      <c r="A36" s="744"/>
      <c r="B36" s="268"/>
      <c r="C36" s="620"/>
      <c r="D36" s="503"/>
      <c r="E36" s="151" t="s">
        <v>144</v>
      </c>
      <c r="F36" s="199" t="s">
        <v>388</v>
      </c>
      <c r="G36" s="152" t="s">
        <v>266</v>
      </c>
      <c r="H36" s="153"/>
      <c r="I36" s="154"/>
      <c r="J36" s="97" t="e">
        <f t="shared" si="1"/>
        <v>#DIV/0!</v>
      </c>
      <c r="K36" s="97" t="e">
        <f>J36</f>
        <v>#DIV/0!</v>
      </c>
      <c r="L36" s="672"/>
      <c r="M36" s="716"/>
      <c r="N36" s="625"/>
    </row>
    <row r="37" spans="1:15" s="302" customFormat="1" ht="63.75" hidden="1" customHeight="1" thickBot="1" x14ac:dyDescent="0.3">
      <c r="A37" s="744"/>
      <c r="B37" s="266" t="s">
        <v>147</v>
      </c>
      <c r="C37" s="618" t="s">
        <v>411</v>
      </c>
      <c r="D37" s="501" t="s">
        <v>137</v>
      </c>
      <c r="E37" s="146" t="s">
        <v>138</v>
      </c>
      <c r="F37" s="198" t="s">
        <v>385</v>
      </c>
      <c r="G37" s="148" t="s">
        <v>140</v>
      </c>
      <c r="H37" s="87"/>
      <c r="I37" s="88"/>
      <c r="J37" s="183" t="e">
        <f t="shared" si="1"/>
        <v>#DIV/0!</v>
      </c>
      <c r="K37" s="627" t="e">
        <f>(J37+J38+J39)/3</f>
        <v>#DIV/0!</v>
      </c>
      <c r="L37" s="521" t="e">
        <f>(K37+K40)/2</f>
        <v>#DIV/0!</v>
      </c>
      <c r="M37" s="716"/>
      <c r="N37" s="625"/>
    </row>
    <row r="38" spans="1:15" s="302" customFormat="1" ht="63.75" hidden="1" customHeight="1" thickBot="1" x14ac:dyDescent="0.3">
      <c r="A38" s="744"/>
      <c r="B38" s="267"/>
      <c r="C38" s="619"/>
      <c r="D38" s="502"/>
      <c r="E38" s="149" t="s">
        <v>138</v>
      </c>
      <c r="F38" s="198" t="s">
        <v>386</v>
      </c>
      <c r="G38" s="150" t="s">
        <v>140</v>
      </c>
      <c r="H38" s="91"/>
      <c r="I38" s="92"/>
      <c r="J38" s="92" t="e">
        <f t="shared" si="1"/>
        <v>#DIV/0!</v>
      </c>
      <c r="K38" s="658"/>
      <c r="L38" s="662"/>
      <c r="M38" s="716"/>
      <c r="N38" s="625"/>
    </row>
    <row r="39" spans="1:15" s="302" customFormat="1" ht="111" hidden="1" customHeight="1" x14ac:dyDescent="0.25">
      <c r="A39" s="744"/>
      <c r="B39" s="267"/>
      <c r="C39" s="619"/>
      <c r="D39" s="502"/>
      <c r="E39" s="149" t="s">
        <v>138</v>
      </c>
      <c r="F39" s="198" t="s">
        <v>387</v>
      </c>
      <c r="G39" s="150" t="s">
        <v>140</v>
      </c>
      <c r="H39" s="91"/>
      <c r="I39" s="91"/>
      <c r="J39" s="92" t="e">
        <f t="shared" si="1"/>
        <v>#DIV/0!</v>
      </c>
      <c r="K39" s="659"/>
      <c r="L39" s="662"/>
      <c r="M39" s="716"/>
      <c r="N39" s="625"/>
    </row>
    <row r="40" spans="1:15" s="302" customFormat="1" ht="32.25" hidden="1" customHeight="1" thickBot="1" x14ac:dyDescent="0.3">
      <c r="A40" s="744"/>
      <c r="B40" s="268"/>
      <c r="C40" s="620"/>
      <c r="D40" s="586"/>
      <c r="E40" s="151" t="s">
        <v>144</v>
      </c>
      <c r="F40" s="199" t="s">
        <v>388</v>
      </c>
      <c r="G40" s="152" t="s">
        <v>266</v>
      </c>
      <c r="H40" s="372"/>
      <c r="I40" s="372"/>
      <c r="J40" s="97" t="e">
        <f t="shared" si="1"/>
        <v>#DIV/0!</v>
      </c>
      <c r="K40" s="97" t="e">
        <f>J40</f>
        <v>#DIV/0!</v>
      </c>
      <c r="L40" s="663"/>
      <c r="M40" s="716"/>
      <c r="N40" s="625"/>
    </row>
    <row r="41" spans="1:15" s="297" customFormat="1" ht="63.75" customHeight="1" thickBot="1" x14ac:dyDescent="0.3">
      <c r="A41" s="744"/>
      <c r="B41" s="266" t="s">
        <v>151</v>
      </c>
      <c r="C41" s="621" t="s">
        <v>152</v>
      </c>
      <c r="D41" s="529" t="s">
        <v>137</v>
      </c>
      <c r="E41" s="133" t="s">
        <v>138</v>
      </c>
      <c r="F41" s="133" t="s">
        <v>385</v>
      </c>
      <c r="G41" s="134" t="s">
        <v>140</v>
      </c>
      <c r="H41" s="369">
        <v>100</v>
      </c>
      <c r="I41" s="287">
        <v>100</v>
      </c>
      <c r="J41" s="183">
        <f t="shared" si="1"/>
        <v>100</v>
      </c>
      <c r="K41" s="612">
        <f>(J41+J42+J43)/3</f>
        <v>100</v>
      </c>
      <c r="L41" s="615">
        <f>(K41+K44)/2</f>
        <v>100</v>
      </c>
      <c r="M41" s="759"/>
      <c r="N41" s="625"/>
    </row>
    <row r="42" spans="1:15" s="297" customFormat="1" ht="63.75" thickBot="1" x14ac:dyDescent="0.3">
      <c r="A42" s="744"/>
      <c r="B42" s="267"/>
      <c r="C42" s="622"/>
      <c r="D42" s="530"/>
      <c r="E42" s="138" t="s">
        <v>138</v>
      </c>
      <c r="F42" s="133" t="s">
        <v>386</v>
      </c>
      <c r="G42" s="139" t="s">
        <v>140</v>
      </c>
      <c r="H42" s="371">
        <v>100</v>
      </c>
      <c r="I42" s="289">
        <v>100</v>
      </c>
      <c r="J42" s="289">
        <f t="shared" si="1"/>
        <v>100</v>
      </c>
      <c r="K42" s="670"/>
      <c r="L42" s="660"/>
      <c r="M42" s="759"/>
      <c r="N42" s="625"/>
    </row>
    <row r="43" spans="1:15" s="297" customFormat="1" ht="94.5" x14ac:dyDescent="0.25">
      <c r="A43" s="744"/>
      <c r="B43" s="267"/>
      <c r="C43" s="622"/>
      <c r="D43" s="530"/>
      <c r="E43" s="138" t="s">
        <v>138</v>
      </c>
      <c r="F43" s="133" t="s">
        <v>387</v>
      </c>
      <c r="G43" s="139" t="s">
        <v>140</v>
      </c>
      <c r="H43" s="371">
        <v>100</v>
      </c>
      <c r="I43" s="371">
        <v>100</v>
      </c>
      <c r="J43" s="289">
        <f t="shared" si="1"/>
        <v>100</v>
      </c>
      <c r="K43" s="671"/>
      <c r="L43" s="660"/>
      <c r="M43" s="759"/>
      <c r="N43" s="625"/>
    </row>
    <row r="44" spans="1:15" s="297" customFormat="1" ht="32.25" thickBot="1" x14ac:dyDescent="0.3">
      <c r="A44" s="744"/>
      <c r="B44" s="268"/>
      <c r="C44" s="623"/>
      <c r="D44" s="531"/>
      <c r="E44" s="141" t="s">
        <v>144</v>
      </c>
      <c r="F44" s="142" t="s">
        <v>388</v>
      </c>
      <c r="G44" s="143" t="s">
        <v>266</v>
      </c>
      <c r="H44" s="377">
        <v>4</v>
      </c>
      <c r="I44" s="377">
        <v>5</v>
      </c>
      <c r="J44" s="289">
        <f t="shared" si="1"/>
        <v>100</v>
      </c>
      <c r="K44" s="290">
        <f>J44</f>
        <v>100</v>
      </c>
      <c r="L44" s="673"/>
      <c r="M44" s="759"/>
      <c r="N44" s="625"/>
    </row>
    <row r="45" spans="1:15" s="297" customFormat="1" ht="63.75" customHeight="1" thickBot="1" x14ac:dyDescent="0.3">
      <c r="A45" s="744"/>
      <c r="B45" s="266" t="s">
        <v>135</v>
      </c>
      <c r="C45" s="621" t="s">
        <v>136</v>
      </c>
      <c r="D45" s="529" t="s">
        <v>137</v>
      </c>
      <c r="E45" s="133" t="s">
        <v>138</v>
      </c>
      <c r="F45" s="133" t="s">
        <v>385</v>
      </c>
      <c r="G45" s="134" t="s">
        <v>140</v>
      </c>
      <c r="H45" s="369">
        <v>100</v>
      </c>
      <c r="I45" s="287">
        <v>100</v>
      </c>
      <c r="J45" s="183">
        <f t="shared" si="1"/>
        <v>100</v>
      </c>
      <c r="K45" s="612">
        <f>(J45+J46)/2</f>
        <v>100</v>
      </c>
      <c r="L45" s="615">
        <f>(K45+K48)/2</f>
        <v>100</v>
      </c>
      <c r="M45" s="759"/>
      <c r="N45" s="625"/>
      <c r="O45" s="306"/>
    </row>
    <row r="46" spans="1:15" s="297" customFormat="1" ht="63.75" thickBot="1" x14ac:dyDescent="0.3">
      <c r="A46" s="744"/>
      <c r="B46" s="267"/>
      <c r="C46" s="622"/>
      <c r="D46" s="530"/>
      <c r="E46" s="138" t="s">
        <v>138</v>
      </c>
      <c r="F46" s="133" t="s">
        <v>386</v>
      </c>
      <c r="G46" s="139" t="s">
        <v>140</v>
      </c>
      <c r="H46" s="369">
        <v>100</v>
      </c>
      <c r="I46" s="287">
        <v>100</v>
      </c>
      <c r="J46" s="289">
        <f t="shared" si="1"/>
        <v>100</v>
      </c>
      <c r="K46" s="613"/>
      <c r="L46" s="660"/>
      <c r="M46" s="759"/>
      <c r="N46" s="625"/>
    </row>
    <row r="47" spans="1:15" s="297" customFormat="1" ht="94.5" x14ac:dyDescent="0.25">
      <c r="A47" s="744"/>
      <c r="B47" s="267"/>
      <c r="C47" s="622"/>
      <c r="D47" s="530"/>
      <c r="E47" s="138" t="s">
        <v>138</v>
      </c>
      <c r="F47" s="133" t="s">
        <v>387</v>
      </c>
      <c r="G47" s="139" t="s">
        <v>140</v>
      </c>
      <c r="H47" s="369">
        <v>0</v>
      </c>
      <c r="I47" s="287">
        <v>0</v>
      </c>
      <c r="J47" s="289"/>
      <c r="K47" s="614"/>
      <c r="L47" s="660"/>
      <c r="M47" s="759"/>
      <c r="N47" s="625"/>
      <c r="O47" s="306"/>
    </row>
    <row r="48" spans="1:15" s="297" customFormat="1" ht="32.25" thickBot="1" x14ac:dyDescent="0.3">
      <c r="A48" s="744"/>
      <c r="B48" s="268"/>
      <c r="C48" s="623"/>
      <c r="D48" s="595"/>
      <c r="E48" s="141" t="s">
        <v>144</v>
      </c>
      <c r="F48" s="142" t="s">
        <v>388</v>
      </c>
      <c r="G48" s="143" t="s">
        <v>266</v>
      </c>
      <c r="H48" s="377">
        <v>1</v>
      </c>
      <c r="I48" s="377">
        <v>1</v>
      </c>
      <c r="J48" s="289">
        <f t="shared" ref="J48:J66" si="2">IF(I48/H48*100&gt;100,100,I48/H48*100)</f>
        <v>100</v>
      </c>
      <c r="K48" s="290">
        <f>J48</f>
        <v>100</v>
      </c>
      <c r="L48" s="673"/>
      <c r="M48" s="759"/>
      <c r="N48" s="625"/>
    </row>
    <row r="49" spans="1:14" s="302" customFormat="1" ht="63.75" hidden="1" customHeight="1" thickBot="1" x14ac:dyDescent="0.3">
      <c r="A49" s="744"/>
      <c r="B49" s="266" t="s">
        <v>412</v>
      </c>
      <c r="C49" s="618" t="s">
        <v>413</v>
      </c>
      <c r="D49" s="501" t="s">
        <v>137</v>
      </c>
      <c r="E49" s="146" t="s">
        <v>138</v>
      </c>
      <c r="F49" s="198" t="s">
        <v>385</v>
      </c>
      <c r="G49" s="148" t="s">
        <v>140</v>
      </c>
      <c r="H49" s="87"/>
      <c r="I49" s="88"/>
      <c r="J49" s="183" t="e">
        <f t="shared" si="2"/>
        <v>#DIV/0!</v>
      </c>
      <c r="K49" s="627" t="e">
        <f>(J49+J50+J51)/3</f>
        <v>#DIV/0!</v>
      </c>
      <c r="L49" s="521" t="e">
        <f>(K49+K52)/2</f>
        <v>#DIV/0!</v>
      </c>
      <c r="M49" s="716"/>
      <c r="N49" s="625"/>
    </row>
    <row r="50" spans="1:14" s="302" customFormat="1" ht="63.75" hidden="1" customHeight="1" thickBot="1" x14ac:dyDescent="0.3">
      <c r="A50" s="744"/>
      <c r="B50" s="267"/>
      <c r="C50" s="619"/>
      <c r="D50" s="502"/>
      <c r="E50" s="149" t="s">
        <v>138</v>
      </c>
      <c r="F50" s="198" t="s">
        <v>386</v>
      </c>
      <c r="G50" s="150" t="s">
        <v>140</v>
      </c>
      <c r="H50" s="91"/>
      <c r="I50" s="92"/>
      <c r="J50" s="92" t="e">
        <f t="shared" si="2"/>
        <v>#DIV/0!</v>
      </c>
      <c r="K50" s="658"/>
      <c r="L50" s="662"/>
      <c r="M50" s="716"/>
      <c r="N50" s="625"/>
    </row>
    <row r="51" spans="1:14" s="302" customFormat="1" ht="111" hidden="1" customHeight="1" x14ac:dyDescent="0.25">
      <c r="A51" s="744"/>
      <c r="B51" s="267"/>
      <c r="C51" s="619"/>
      <c r="D51" s="502"/>
      <c r="E51" s="149" t="s">
        <v>138</v>
      </c>
      <c r="F51" s="198" t="s">
        <v>387</v>
      </c>
      <c r="G51" s="150" t="s">
        <v>140</v>
      </c>
      <c r="H51" s="91"/>
      <c r="I51" s="91"/>
      <c r="J51" s="92" t="e">
        <f t="shared" si="2"/>
        <v>#DIV/0!</v>
      </c>
      <c r="K51" s="659"/>
      <c r="L51" s="662"/>
      <c r="M51" s="716"/>
      <c r="N51" s="625"/>
    </row>
    <row r="52" spans="1:14" s="302" customFormat="1" ht="32.25" hidden="1" customHeight="1" thickBot="1" x14ac:dyDescent="0.3">
      <c r="A52" s="744"/>
      <c r="B52" s="268"/>
      <c r="C52" s="620"/>
      <c r="D52" s="586"/>
      <c r="E52" s="151" t="s">
        <v>144</v>
      </c>
      <c r="F52" s="199" t="s">
        <v>388</v>
      </c>
      <c r="G52" s="152" t="s">
        <v>266</v>
      </c>
      <c r="H52" s="372"/>
      <c r="I52" s="372"/>
      <c r="J52" s="97" t="e">
        <f t="shared" si="2"/>
        <v>#DIV/0!</v>
      </c>
      <c r="K52" s="97" t="e">
        <f>J52</f>
        <v>#DIV/0!</v>
      </c>
      <c r="L52" s="663"/>
      <c r="M52" s="716"/>
      <c r="N52" s="625"/>
    </row>
    <row r="53" spans="1:14" s="297" customFormat="1" ht="63.75" customHeight="1" thickBot="1" x14ac:dyDescent="0.3">
      <c r="A53" s="744"/>
      <c r="B53" s="266" t="s">
        <v>149</v>
      </c>
      <c r="C53" s="621" t="s">
        <v>150</v>
      </c>
      <c r="D53" s="529" t="s">
        <v>137</v>
      </c>
      <c r="E53" s="133" t="s">
        <v>138</v>
      </c>
      <c r="F53" s="133" t="s">
        <v>385</v>
      </c>
      <c r="G53" s="134" t="s">
        <v>140</v>
      </c>
      <c r="H53" s="369">
        <v>100</v>
      </c>
      <c r="I53" s="287">
        <v>100</v>
      </c>
      <c r="J53" s="183">
        <f t="shared" si="2"/>
        <v>100</v>
      </c>
      <c r="K53" s="612">
        <f>(J53+J54+J55)/3</f>
        <v>100</v>
      </c>
      <c r="L53" s="615">
        <f>(K53+K56)/2</f>
        <v>99.514038876889856</v>
      </c>
      <c r="M53" s="759"/>
      <c r="N53" s="625"/>
    </row>
    <row r="54" spans="1:14" s="297" customFormat="1" ht="63.75" thickBot="1" x14ac:dyDescent="0.3">
      <c r="A54" s="744"/>
      <c r="B54" s="267"/>
      <c r="C54" s="622"/>
      <c r="D54" s="530"/>
      <c r="E54" s="138" t="s">
        <v>138</v>
      </c>
      <c r="F54" s="133" t="s">
        <v>386</v>
      </c>
      <c r="G54" s="139" t="s">
        <v>140</v>
      </c>
      <c r="H54" s="371">
        <v>77.599999999999994</v>
      </c>
      <c r="I54" s="289">
        <v>77.599999999999994</v>
      </c>
      <c r="J54" s="289">
        <f t="shared" si="2"/>
        <v>100</v>
      </c>
      <c r="K54" s="670"/>
      <c r="L54" s="660"/>
      <c r="M54" s="759"/>
      <c r="N54" s="625"/>
    </row>
    <row r="55" spans="1:14" s="297" customFormat="1" ht="94.5" x14ac:dyDescent="0.25">
      <c r="A55" s="744"/>
      <c r="B55" s="267"/>
      <c r="C55" s="622"/>
      <c r="D55" s="530"/>
      <c r="E55" s="138" t="s">
        <v>138</v>
      </c>
      <c r="F55" s="133" t="s">
        <v>387</v>
      </c>
      <c r="G55" s="139" t="s">
        <v>140</v>
      </c>
      <c r="H55" s="371">
        <v>100</v>
      </c>
      <c r="I55" s="371">
        <v>100</v>
      </c>
      <c r="J55" s="289">
        <f t="shared" si="2"/>
        <v>100</v>
      </c>
      <c r="K55" s="671"/>
      <c r="L55" s="660"/>
      <c r="M55" s="759"/>
      <c r="N55" s="625"/>
    </row>
    <row r="56" spans="1:14" s="297" customFormat="1" ht="33" customHeight="1" thickBot="1" x14ac:dyDescent="0.3">
      <c r="A56" s="744"/>
      <c r="B56" s="268"/>
      <c r="C56" s="623"/>
      <c r="D56" s="531"/>
      <c r="E56" s="141" t="s">
        <v>144</v>
      </c>
      <c r="F56" s="142" t="s">
        <v>388</v>
      </c>
      <c r="G56" s="143" t="s">
        <v>266</v>
      </c>
      <c r="H56" s="377">
        <v>1852</v>
      </c>
      <c r="I56" s="377">
        <v>1834</v>
      </c>
      <c r="J56" s="289">
        <f t="shared" si="2"/>
        <v>99.028077753779698</v>
      </c>
      <c r="K56" s="290">
        <f>J56</f>
        <v>99.028077753779698</v>
      </c>
      <c r="L56" s="673"/>
      <c r="M56" s="759"/>
      <c r="N56" s="625"/>
    </row>
    <row r="57" spans="1:14" s="297" customFormat="1" ht="63.75" hidden="1" customHeight="1" thickBot="1" x14ac:dyDescent="0.3">
      <c r="A57" s="744"/>
      <c r="B57" s="266" t="s">
        <v>157</v>
      </c>
      <c r="C57" s="618" t="s">
        <v>158</v>
      </c>
      <c r="D57" s="507" t="s">
        <v>137</v>
      </c>
      <c r="E57" s="133" t="s">
        <v>138</v>
      </c>
      <c r="F57" s="133" t="s">
        <v>385</v>
      </c>
      <c r="G57" s="134" t="s">
        <v>140</v>
      </c>
      <c r="H57" s="369"/>
      <c r="I57" s="287"/>
      <c r="J57" s="183" t="e">
        <f t="shared" si="2"/>
        <v>#DIV/0!</v>
      </c>
      <c r="K57" s="612" t="e">
        <f>(J57+J58+J59)/3</f>
        <v>#DIV/0!</v>
      </c>
      <c r="L57" s="615" t="e">
        <f>(K57+K60)/2</f>
        <v>#DIV/0!</v>
      </c>
      <c r="M57" s="651"/>
      <c r="N57" s="625"/>
    </row>
    <row r="58" spans="1:14" s="297" customFormat="1" ht="63.75" hidden="1" customHeight="1" thickBot="1" x14ac:dyDescent="0.3">
      <c r="A58" s="744"/>
      <c r="B58" s="267"/>
      <c r="C58" s="619"/>
      <c r="D58" s="585"/>
      <c r="E58" s="138" t="s">
        <v>138</v>
      </c>
      <c r="F58" s="133" t="s">
        <v>386</v>
      </c>
      <c r="G58" s="139" t="s">
        <v>140</v>
      </c>
      <c r="H58" s="371"/>
      <c r="I58" s="289"/>
      <c r="J58" s="289" t="e">
        <f t="shared" si="2"/>
        <v>#DIV/0!</v>
      </c>
      <c r="K58" s="670"/>
      <c r="L58" s="660"/>
      <c r="M58" s="651"/>
      <c r="N58" s="625"/>
    </row>
    <row r="59" spans="1:14" s="297" customFormat="1" ht="95.25" hidden="1" customHeight="1" x14ac:dyDescent="0.25">
      <c r="A59" s="744"/>
      <c r="B59" s="267"/>
      <c r="C59" s="619"/>
      <c r="D59" s="585"/>
      <c r="E59" s="138" t="s">
        <v>138</v>
      </c>
      <c r="F59" s="133" t="s">
        <v>387</v>
      </c>
      <c r="G59" s="139" t="s">
        <v>140</v>
      </c>
      <c r="H59" s="371"/>
      <c r="I59" s="371"/>
      <c r="J59" s="289" t="e">
        <f t="shared" si="2"/>
        <v>#DIV/0!</v>
      </c>
      <c r="K59" s="671"/>
      <c r="L59" s="660"/>
      <c r="M59" s="651"/>
      <c r="N59" s="625"/>
    </row>
    <row r="60" spans="1:14" s="297" customFormat="1" ht="32.25" hidden="1" customHeight="1" thickBot="1" x14ac:dyDescent="0.3">
      <c r="A60" s="744"/>
      <c r="B60" s="268"/>
      <c r="C60" s="620"/>
      <c r="D60" s="503"/>
      <c r="E60" s="141" t="s">
        <v>144</v>
      </c>
      <c r="F60" s="142" t="s">
        <v>388</v>
      </c>
      <c r="G60" s="143" t="s">
        <v>266</v>
      </c>
      <c r="H60" s="203"/>
      <c r="I60" s="203"/>
      <c r="J60" s="137" t="e">
        <f t="shared" si="2"/>
        <v>#DIV/0!</v>
      </c>
      <c r="K60" s="145" t="e">
        <f>J60</f>
        <v>#DIV/0!</v>
      </c>
      <c r="L60" s="708"/>
      <c r="M60" s="651"/>
      <c r="N60" s="625"/>
    </row>
    <row r="61" spans="1:14" s="302" customFormat="1" ht="63.75" hidden="1" customHeight="1" thickBot="1" x14ac:dyDescent="0.3">
      <c r="A61" s="744"/>
      <c r="B61" s="266" t="s">
        <v>154</v>
      </c>
      <c r="C61" s="618" t="s">
        <v>414</v>
      </c>
      <c r="D61" s="501" t="s">
        <v>137</v>
      </c>
      <c r="E61" s="146" t="s">
        <v>138</v>
      </c>
      <c r="F61" s="198" t="s">
        <v>385</v>
      </c>
      <c r="G61" s="148" t="s">
        <v>140</v>
      </c>
      <c r="H61" s="87"/>
      <c r="I61" s="88"/>
      <c r="J61" s="183" t="e">
        <f t="shared" si="2"/>
        <v>#DIV/0!</v>
      </c>
      <c r="K61" s="627" t="e">
        <f>(J61+J62+J63)/3</f>
        <v>#DIV/0!</v>
      </c>
      <c r="L61" s="521" t="e">
        <f>(K61+K64)/2</f>
        <v>#DIV/0!</v>
      </c>
      <c r="M61" s="716"/>
      <c r="N61" s="625"/>
    </row>
    <row r="62" spans="1:14" s="302" customFormat="1" ht="63.75" hidden="1" customHeight="1" thickBot="1" x14ac:dyDescent="0.3">
      <c r="A62" s="744"/>
      <c r="B62" s="267"/>
      <c r="C62" s="619"/>
      <c r="D62" s="502"/>
      <c r="E62" s="149" t="s">
        <v>138</v>
      </c>
      <c r="F62" s="198" t="s">
        <v>386</v>
      </c>
      <c r="G62" s="150" t="s">
        <v>140</v>
      </c>
      <c r="H62" s="91"/>
      <c r="I62" s="92"/>
      <c r="J62" s="92" t="e">
        <f t="shared" si="2"/>
        <v>#DIV/0!</v>
      </c>
      <c r="K62" s="658"/>
      <c r="L62" s="662"/>
      <c r="M62" s="716"/>
      <c r="N62" s="625"/>
    </row>
    <row r="63" spans="1:14" s="302" customFormat="1" ht="111" hidden="1" customHeight="1" x14ac:dyDescent="0.25">
      <c r="A63" s="744"/>
      <c r="B63" s="267"/>
      <c r="C63" s="619"/>
      <c r="D63" s="502"/>
      <c r="E63" s="149" t="s">
        <v>138</v>
      </c>
      <c r="F63" s="198" t="s">
        <v>387</v>
      </c>
      <c r="G63" s="150" t="s">
        <v>140</v>
      </c>
      <c r="H63" s="91"/>
      <c r="I63" s="91"/>
      <c r="J63" s="92" t="e">
        <f t="shared" si="2"/>
        <v>#DIV/0!</v>
      </c>
      <c r="K63" s="659"/>
      <c r="L63" s="662"/>
      <c r="M63" s="716"/>
      <c r="N63" s="625"/>
    </row>
    <row r="64" spans="1:14" s="302" customFormat="1" ht="32.25" hidden="1" customHeight="1" thickBot="1" x14ac:dyDescent="0.3">
      <c r="A64" s="744"/>
      <c r="B64" s="268"/>
      <c r="C64" s="620"/>
      <c r="D64" s="503"/>
      <c r="E64" s="151" t="s">
        <v>144</v>
      </c>
      <c r="F64" s="199" t="s">
        <v>388</v>
      </c>
      <c r="G64" s="152" t="s">
        <v>266</v>
      </c>
      <c r="H64" s="153"/>
      <c r="I64" s="154"/>
      <c r="J64" s="97" t="e">
        <f t="shared" si="2"/>
        <v>#DIV/0!</v>
      </c>
      <c r="K64" s="97" t="e">
        <f>J64</f>
        <v>#DIV/0!</v>
      </c>
      <c r="L64" s="672"/>
      <c r="M64" s="716"/>
      <c r="N64" s="625"/>
    </row>
    <row r="65" spans="1:15" s="297" customFormat="1" ht="63.75" customHeight="1" thickBot="1" x14ac:dyDescent="0.3">
      <c r="A65" s="744"/>
      <c r="B65" s="266" t="s">
        <v>183</v>
      </c>
      <c r="C65" s="621" t="s">
        <v>303</v>
      </c>
      <c r="D65" s="593" t="s">
        <v>137</v>
      </c>
      <c r="E65" s="133" t="s">
        <v>138</v>
      </c>
      <c r="F65" s="133" t="s">
        <v>385</v>
      </c>
      <c r="G65" s="134" t="s">
        <v>140</v>
      </c>
      <c r="H65" s="369">
        <v>100</v>
      </c>
      <c r="I65" s="287">
        <v>100</v>
      </c>
      <c r="J65" s="183">
        <f t="shared" si="2"/>
        <v>100</v>
      </c>
      <c r="K65" s="612">
        <f>(J65+J66)/2</f>
        <v>100</v>
      </c>
      <c r="L65" s="615">
        <f>(K65+K68)/2</f>
        <v>100</v>
      </c>
      <c r="M65" s="759"/>
      <c r="N65" s="625"/>
      <c r="O65" s="306"/>
    </row>
    <row r="66" spans="1:15" s="297" customFormat="1" ht="63.75" thickBot="1" x14ac:dyDescent="0.3">
      <c r="A66" s="744"/>
      <c r="B66" s="267"/>
      <c r="C66" s="622"/>
      <c r="D66" s="594"/>
      <c r="E66" s="138" t="s">
        <v>138</v>
      </c>
      <c r="F66" s="133" t="s">
        <v>386</v>
      </c>
      <c r="G66" s="139" t="s">
        <v>140</v>
      </c>
      <c r="H66" s="371">
        <v>100</v>
      </c>
      <c r="I66" s="289">
        <v>100</v>
      </c>
      <c r="J66" s="289">
        <f t="shared" si="2"/>
        <v>100</v>
      </c>
      <c r="K66" s="670"/>
      <c r="L66" s="660"/>
      <c r="M66" s="759"/>
      <c r="N66" s="625"/>
    </row>
    <row r="67" spans="1:15" s="297" customFormat="1" ht="78.75" x14ac:dyDescent="0.25">
      <c r="A67" s="744"/>
      <c r="B67" s="267"/>
      <c r="C67" s="622"/>
      <c r="D67" s="594"/>
      <c r="E67" s="138" t="s">
        <v>138</v>
      </c>
      <c r="F67" s="133" t="s">
        <v>390</v>
      </c>
      <c r="G67" s="139" t="s">
        <v>140</v>
      </c>
      <c r="H67" s="371">
        <v>0</v>
      </c>
      <c r="I67" s="371">
        <v>0</v>
      </c>
      <c r="J67" s="289"/>
      <c r="K67" s="671"/>
      <c r="L67" s="660"/>
      <c r="M67" s="759"/>
      <c r="N67" s="625"/>
      <c r="O67" s="306"/>
    </row>
    <row r="68" spans="1:15" s="297" customFormat="1" ht="32.25" customHeight="1" thickBot="1" x14ac:dyDescent="0.3">
      <c r="A68" s="744"/>
      <c r="B68" s="268"/>
      <c r="C68" s="623"/>
      <c r="D68" s="595"/>
      <c r="E68" s="141" t="s">
        <v>144</v>
      </c>
      <c r="F68" s="142" t="s">
        <v>388</v>
      </c>
      <c r="G68" s="143" t="s">
        <v>266</v>
      </c>
      <c r="H68" s="377">
        <v>11</v>
      </c>
      <c r="I68" s="377">
        <v>15</v>
      </c>
      <c r="J68" s="289">
        <f t="shared" ref="J68:J106" si="3">IF(I68/H68*100&gt;100,100,I68/H68*100)</f>
        <v>100</v>
      </c>
      <c r="K68" s="290">
        <f>J68</f>
        <v>100</v>
      </c>
      <c r="L68" s="673"/>
      <c r="M68" s="759"/>
      <c r="N68" s="625"/>
    </row>
    <row r="69" spans="1:15" s="302" customFormat="1" ht="63.75" hidden="1" customHeight="1" thickBot="1" x14ac:dyDescent="0.3">
      <c r="A69" s="744"/>
      <c r="B69" s="266" t="s">
        <v>167</v>
      </c>
      <c r="C69" s="618" t="s">
        <v>415</v>
      </c>
      <c r="D69" s="501" t="s">
        <v>137</v>
      </c>
      <c r="E69" s="155" t="s">
        <v>138</v>
      </c>
      <c r="F69" s="147" t="s">
        <v>385</v>
      </c>
      <c r="G69" s="156" t="s">
        <v>140</v>
      </c>
      <c r="H69" s="101"/>
      <c r="I69" s="88"/>
      <c r="J69" s="183" t="e">
        <f t="shared" si="3"/>
        <v>#DIV/0!</v>
      </c>
      <c r="K69" s="627" t="e">
        <f>(J69+J70+J71)/3</f>
        <v>#DIV/0!</v>
      </c>
      <c r="L69" s="521" t="e">
        <f>(K69+K72)/2</f>
        <v>#DIV/0!</v>
      </c>
      <c r="M69" s="716"/>
      <c r="N69" s="625"/>
    </row>
    <row r="70" spans="1:15" s="302" customFormat="1" ht="63.75" hidden="1" customHeight="1" thickBot="1" x14ac:dyDescent="0.3">
      <c r="A70" s="744"/>
      <c r="B70" s="267"/>
      <c r="C70" s="619"/>
      <c r="D70" s="502"/>
      <c r="E70" s="159" t="s">
        <v>138</v>
      </c>
      <c r="F70" s="147" t="s">
        <v>386</v>
      </c>
      <c r="G70" s="160" t="s">
        <v>140</v>
      </c>
      <c r="H70" s="102"/>
      <c r="I70" s="92"/>
      <c r="J70" s="92" t="e">
        <f t="shared" si="3"/>
        <v>#DIV/0!</v>
      </c>
      <c r="K70" s="678"/>
      <c r="L70" s="680"/>
      <c r="M70" s="716"/>
      <c r="N70" s="625"/>
    </row>
    <row r="71" spans="1:15" s="302" customFormat="1" ht="111" hidden="1" customHeight="1" x14ac:dyDescent="0.25">
      <c r="A71" s="744"/>
      <c r="B71" s="267"/>
      <c r="C71" s="619"/>
      <c r="D71" s="502"/>
      <c r="E71" s="159" t="s">
        <v>138</v>
      </c>
      <c r="F71" s="147" t="s">
        <v>387</v>
      </c>
      <c r="G71" s="160" t="s">
        <v>140</v>
      </c>
      <c r="H71" s="102"/>
      <c r="I71" s="102"/>
      <c r="J71" s="92" t="e">
        <f t="shared" si="3"/>
        <v>#DIV/0!</v>
      </c>
      <c r="K71" s="679"/>
      <c r="L71" s="680"/>
      <c r="M71" s="716"/>
      <c r="N71" s="625"/>
    </row>
    <row r="72" spans="1:15" s="302" customFormat="1" ht="32.25" hidden="1" customHeight="1" thickBot="1" x14ac:dyDescent="0.3">
      <c r="A72" s="744"/>
      <c r="B72" s="268"/>
      <c r="C72" s="620"/>
      <c r="D72" s="503"/>
      <c r="E72" s="163" t="s">
        <v>144</v>
      </c>
      <c r="F72" s="142" t="s">
        <v>388</v>
      </c>
      <c r="G72" s="164" t="s">
        <v>266</v>
      </c>
      <c r="H72" s="167"/>
      <c r="I72" s="165"/>
      <c r="J72" s="97" t="e">
        <f t="shared" si="3"/>
        <v>#DIV/0!</v>
      </c>
      <c r="K72" s="97" t="e">
        <f>J72</f>
        <v>#DIV/0!</v>
      </c>
      <c r="L72" s="685"/>
      <c r="M72" s="716"/>
      <c r="N72" s="625"/>
    </row>
    <row r="73" spans="1:15" s="302" customFormat="1" ht="63.75" hidden="1" customHeight="1" thickBot="1" x14ac:dyDescent="0.3">
      <c r="A73" s="744"/>
      <c r="B73" s="270"/>
      <c r="C73" s="618" t="s">
        <v>416</v>
      </c>
      <c r="D73" s="501" t="s">
        <v>137</v>
      </c>
      <c r="E73" s="155" t="s">
        <v>138</v>
      </c>
      <c r="F73" s="147" t="s">
        <v>385</v>
      </c>
      <c r="G73" s="156" t="s">
        <v>140</v>
      </c>
      <c r="H73" s="101"/>
      <c r="I73" s="88"/>
      <c r="J73" s="183" t="e">
        <f t="shared" si="3"/>
        <v>#DIV/0!</v>
      </c>
      <c r="K73" s="627" t="e">
        <f>(J73+J74+J75)/3</f>
        <v>#DIV/0!</v>
      </c>
      <c r="L73" s="521" t="e">
        <f>(K73+K76)/2</f>
        <v>#DIV/0!</v>
      </c>
      <c r="M73" s="716"/>
      <c r="N73" s="625"/>
    </row>
    <row r="74" spans="1:15" s="302" customFormat="1" ht="63.75" hidden="1" customHeight="1" thickBot="1" x14ac:dyDescent="0.3">
      <c r="A74" s="744"/>
      <c r="B74" s="271"/>
      <c r="C74" s="619"/>
      <c r="D74" s="502"/>
      <c r="E74" s="159" t="s">
        <v>138</v>
      </c>
      <c r="F74" s="147" t="s">
        <v>386</v>
      </c>
      <c r="G74" s="160" t="s">
        <v>140</v>
      </c>
      <c r="H74" s="102"/>
      <c r="I74" s="92"/>
      <c r="J74" s="92" t="e">
        <f t="shared" si="3"/>
        <v>#DIV/0!</v>
      </c>
      <c r="K74" s="678"/>
      <c r="L74" s="680"/>
      <c r="M74" s="716"/>
      <c r="N74" s="625"/>
    </row>
    <row r="75" spans="1:15" s="302" customFormat="1" ht="111" hidden="1" customHeight="1" x14ac:dyDescent="0.25">
      <c r="A75" s="744"/>
      <c r="B75" s="271"/>
      <c r="C75" s="619"/>
      <c r="D75" s="502"/>
      <c r="E75" s="159" t="s">
        <v>138</v>
      </c>
      <c r="F75" s="147" t="s">
        <v>387</v>
      </c>
      <c r="G75" s="160" t="s">
        <v>140</v>
      </c>
      <c r="H75" s="102"/>
      <c r="I75" s="102"/>
      <c r="J75" s="92" t="e">
        <f t="shared" si="3"/>
        <v>#DIV/0!</v>
      </c>
      <c r="K75" s="679"/>
      <c r="L75" s="680"/>
      <c r="M75" s="716"/>
      <c r="N75" s="625"/>
    </row>
    <row r="76" spans="1:15" s="302" customFormat="1" ht="32.25" hidden="1" customHeight="1" thickBot="1" x14ac:dyDescent="0.3">
      <c r="A76" s="744"/>
      <c r="B76" s="272"/>
      <c r="C76" s="620"/>
      <c r="D76" s="586"/>
      <c r="E76" s="163" t="s">
        <v>144</v>
      </c>
      <c r="F76" s="142" t="s">
        <v>388</v>
      </c>
      <c r="G76" s="164" t="s">
        <v>266</v>
      </c>
      <c r="H76" s="377"/>
      <c r="I76" s="377"/>
      <c r="J76" s="97" t="e">
        <f t="shared" si="3"/>
        <v>#DIV/0!</v>
      </c>
      <c r="K76" s="97" t="e">
        <f>J76</f>
        <v>#DIV/0!</v>
      </c>
      <c r="L76" s="681"/>
      <c r="M76" s="716"/>
      <c r="N76" s="625"/>
    </row>
    <row r="77" spans="1:15" s="297" customFormat="1" ht="63.75" customHeight="1" thickBot="1" x14ac:dyDescent="0.3">
      <c r="A77" s="744"/>
      <c r="B77" s="266" t="s">
        <v>417</v>
      </c>
      <c r="C77" s="621" t="s">
        <v>268</v>
      </c>
      <c r="D77" s="529" t="s">
        <v>137</v>
      </c>
      <c r="E77" s="133" t="s">
        <v>138</v>
      </c>
      <c r="F77" s="133" t="s">
        <v>385</v>
      </c>
      <c r="G77" s="134" t="s">
        <v>140</v>
      </c>
      <c r="H77" s="369">
        <v>100</v>
      </c>
      <c r="I77" s="287">
        <v>100</v>
      </c>
      <c r="J77" s="183">
        <f t="shared" si="3"/>
        <v>100</v>
      </c>
      <c r="K77" s="612">
        <f>(J77+J78+J79)/3</f>
        <v>100</v>
      </c>
      <c r="L77" s="615">
        <f>(K77+K80)/2</f>
        <v>100</v>
      </c>
      <c r="M77" s="759"/>
      <c r="N77" s="625"/>
    </row>
    <row r="78" spans="1:15" s="297" customFormat="1" ht="63.75" thickBot="1" x14ac:dyDescent="0.3">
      <c r="A78" s="744"/>
      <c r="B78" s="275"/>
      <c r="C78" s="622"/>
      <c r="D78" s="530"/>
      <c r="E78" s="138" t="s">
        <v>138</v>
      </c>
      <c r="F78" s="133" t="s">
        <v>386</v>
      </c>
      <c r="G78" s="139" t="s">
        <v>140</v>
      </c>
      <c r="H78" s="371">
        <v>100</v>
      </c>
      <c r="I78" s="289">
        <v>100</v>
      </c>
      <c r="J78" s="289">
        <f t="shared" si="3"/>
        <v>100</v>
      </c>
      <c r="K78" s="670"/>
      <c r="L78" s="660"/>
      <c r="M78" s="759"/>
      <c r="N78" s="625"/>
    </row>
    <row r="79" spans="1:15" s="297" customFormat="1" ht="78.75" x14ac:dyDescent="0.25">
      <c r="A79" s="744"/>
      <c r="B79" s="275"/>
      <c r="C79" s="622"/>
      <c r="D79" s="530"/>
      <c r="E79" s="138" t="s">
        <v>138</v>
      </c>
      <c r="F79" s="133" t="s">
        <v>390</v>
      </c>
      <c r="G79" s="139" t="s">
        <v>140</v>
      </c>
      <c r="H79" s="371">
        <v>100</v>
      </c>
      <c r="I79" s="371">
        <v>100</v>
      </c>
      <c r="J79" s="289">
        <f t="shared" si="3"/>
        <v>100</v>
      </c>
      <c r="K79" s="671"/>
      <c r="L79" s="660"/>
      <c r="M79" s="759"/>
      <c r="N79" s="625"/>
    </row>
    <row r="80" spans="1:15" s="297" customFormat="1" ht="32.25" thickBot="1" x14ac:dyDescent="0.3">
      <c r="A80" s="744"/>
      <c r="B80" s="276"/>
      <c r="C80" s="623"/>
      <c r="D80" s="595"/>
      <c r="E80" s="141" t="s">
        <v>144</v>
      </c>
      <c r="F80" s="142" t="s">
        <v>388</v>
      </c>
      <c r="G80" s="143" t="s">
        <v>266</v>
      </c>
      <c r="H80" s="377">
        <v>8</v>
      </c>
      <c r="I80" s="377">
        <v>9</v>
      </c>
      <c r="J80" s="289">
        <f t="shared" si="3"/>
        <v>100</v>
      </c>
      <c r="K80" s="290">
        <f>J80</f>
        <v>100</v>
      </c>
      <c r="L80" s="673"/>
      <c r="M80" s="759"/>
      <c r="N80" s="625"/>
    </row>
    <row r="81" spans="1:14" s="297" customFormat="1" ht="63.75" customHeight="1" thickBot="1" x14ac:dyDescent="0.3">
      <c r="A81" s="744"/>
      <c r="B81" s="266" t="s">
        <v>418</v>
      </c>
      <c r="C81" s="621" t="s">
        <v>419</v>
      </c>
      <c r="D81" s="593" t="s">
        <v>137</v>
      </c>
      <c r="E81" s="133" t="s">
        <v>138</v>
      </c>
      <c r="F81" s="133" t="s">
        <v>385</v>
      </c>
      <c r="G81" s="134" t="s">
        <v>140</v>
      </c>
      <c r="H81" s="369">
        <v>100</v>
      </c>
      <c r="I81" s="287">
        <v>100</v>
      </c>
      <c r="J81" s="183">
        <f t="shared" si="3"/>
        <v>100</v>
      </c>
      <c r="K81" s="612">
        <f>(J81+J82+J83)/3</f>
        <v>100</v>
      </c>
      <c r="L81" s="615">
        <f>(K81+K84)/2</f>
        <v>100</v>
      </c>
      <c r="M81" s="759"/>
      <c r="N81" s="625"/>
    </row>
    <row r="82" spans="1:14" s="297" customFormat="1" ht="63.75" thickBot="1" x14ac:dyDescent="0.3">
      <c r="A82" s="744"/>
      <c r="B82" s="267"/>
      <c r="C82" s="622"/>
      <c r="D82" s="594"/>
      <c r="E82" s="138" t="s">
        <v>138</v>
      </c>
      <c r="F82" s="133" t="s">
        <v>386</v>
      </c>
      <c r="G82" s="139" t="s">
        <v>140</v>
      </c>
      <c r="H82" s="371">
        <v>100</v>
      </c>
      <c r="I82" s="289">
        <v>100</v>
      </c>
      <c r="J82" s="289">
        <f t="shared" si="3"/>
        <v>100</v>
      </c>
      <c r="K82" s="670"/>
      <c r="L82" s="660"/>
      <c r="M82" s="759"/>
      <c r="N82" s="625"/>
    </row>
    <row r="83" spans="1:14" s="297" customFormat="1" ht="94.5" x14ac:dyDescent="0.25">
      <c r="A83" s="744"/>
      <c r="B83" s="267"/>
      <c r="C83" s="622"/>
      <c r="D83" s="594"/>
      <c r="E83" s="138" t="s">
        <v>138</v>
      </c>
      <c r="F83" s="133" t="s">
        <v>387</v>
      </c>
      <c r="G83" s="139" t="s">
        <v>140</v>
      </c>
      <c r="H83" s="371">
        <v>100</v>
      </c>
      <c r="I83" s="371">
        <v>100</v>
      </c>
      <c r="J83" s="289">
        <f t="shared" si="3"/>
        <v>100</v>
      </c>
      <c r="K83" s="671"/>
      <c r="L83" s="660"/>
      <c r="M83" s="759"/>
      <c r="N83" s="625"/>
    </row>
    <row r="84" spans="1:14" s="297" customFormat="1" ht="32.25" thickBot="1" x14ac:dyDescent="0.3">
      <c r="A84" s="744"/>
      <c r="B84" s="268"/>
      <c r="C84" s="623"/>
      <c r="D84" s="595"/>
      <c r="E84" s="141" t="s">
        <v>144</v>
      </c>
      <c r="F84" s="142" t="s">
        <v>388</v>
      </c>
      <c r="G84" s="143" t="s">
        <v>266</v>
      </c>
      <c r="H84" s="377">
        <v>2</v>
      </c>
      <c r="I84" s="377">
        <v>2</v>
      </c>
      <c r="J84" s="289">
        <f t="shared" si="3"/>
        <v>100</v>
      </c>
      <c r="K84" s="290">
        <f>J84</f>
        <v>100</v>
      </c>
      <c r="L84" s="673"/>
      <c r="M84" s="759"/>
      <c r="N84" s="625"/>
    </row>
    <row r="85" spans="1:14" s="302" customFormat="1" ht="63.75" hidden="1" customHeight="1" thickBot="1" x14ac:dyDescent="0.3">
      <c r="A85" s="744"/>
      <c r="B85" s="270"/>
      <c r="C85" s="618" t="s">
        <v>416</v>
      </c>
      <c r="D85" s="501" t="s">
        <v>137</v>
      </c>
      <c r="E85" s="155" t="s">
        <v>138</v>
      </c>
      <c r="F85" s="147" t="s">
        <v>385</v>
      </c>
      <c r="G85" s="156" t="s">
        <v>140</v>
      </c>
      <c r="H85" s="101"/>
      <c r="I85" s="88"/>
      <c r="J85" s="183" t="e">
        <f t="shared" si="3"/>
        <v>#DIV/0!</v>
      </c>
      <c r="K85" s="627" t="e">
        <f>(J85+J86+J87)/3</f>
        <v>#DIV/0!</v>
      </c>
      <c r="L85" s="521" t="e">
        <f>(K85+K88)/2</f>
        <v>#DIV/0!</v>
      </c>
      <c r="M85" s="716"/>
      <c r="N85" s="625"/>
    </row>
    <row r="86" spans="1:14" s="302" customFormat="1" ht="63.75" hidden="1" customHeight="1" thickBot="1" x14ac:dyDescent="0.3">
      <c r="A86" s="744"/>
      <c r="B86" s="271"/>
      <c r="C86" s="619"/>
      <c r="D86" s="502"/>
      <c r="E86" s="159" t="s">
        <v>138</v>
      </c>
      <c r="F86" s="147" t="s">
        <v>386</v>
      </c>
      <c r="G86" s="160" t="s">
        <v>140</v>
      </c>
      <c r="H86" s="102"/>
      <c r="I86" s="92"/>
      <c r="J86" s="92" t="e">
        <f t="shared" si="3"/>
        <v>#DIV/0!</v>
      </c>
      <c r="K86" s="678"/>
      <c r="L86" s="680"/>
      <c r="M86" s="716"/>
      <c r="N86" s="625"/>
    </row>
    <row r="87" spans="1:14" s="302" customFormat="1" ht="111" hidden="1" customHeight="1" x14ac:dyDescent="0.25">
      <c r="A87" s="744"/>
      <c r="B87" s="271"/>
      <c r="C87" s="619"/>
      <c r="D87" s="502"/>
      <c r="E87" s="159" t="s">
        <v>138</v>
      </c>
      <c r="F87" s="147" t="s">
        <v>387</v>
      </c>
      <c r="G87" s="160" t="s">
        <v>140</v>
      </c>
      <c r="H87" s="102"/>
      <c r="I87" s="102"/>
      <c r="J87" s="92" t="e">
        <f t="shared" si="3"/>
        <v>#DIV/0!</v>
      </c>
      <c r="K87" s="679"/>
      <c r="L87" s="680"/>
      <c r="M87" s="716"/>
      <c r="N87" s="625"/>
    </row>
    <row r="88" spans="1:14" s="302" customFormat="1" ht="32.25" hidden="1" customHeight="1" thickBot="1" x14ac:dyDescent="0.3">
      <c r="A88" s="744"/>
      <c r="B88" s="272"/>
      <c r="C88" s="620"/>
      <c r="D88" s="503"/>
      <c r="E88" s="163" t="s">
        <v>144</v>
      </c>
      <c r="F88" s="142" t="s">
        <v>388</v>
      </c>
      <c r="G88" s="164" t="s">
        <v>266</v>
      </c>
      <c r="H88" s="167"/>
      <c r="I88" s="165"/>
      <c r="J88" s="97" t="e">
        <f t="shared" si="3"/>
        <v>#DIV/0!</v>
      </c>
      <c r="K88" s="97" t="e">
        <f>J88</f>
        <v>#DIV/0!</v>
      </c>
      <c r="L88" s="685"/>
      <c r="M88" s="716"/>
      <c r="N88" s="625"/>
    </row>
    <row r="89" spans="1:14" s="302" customFormat="1" ht="63.75" hidden="1" customHeight="1" thickBot="1" x14ac:dyDescent="0.3">
      <c r="A89" s="744"/>
      <c r="B89" s="266" t="s">
        <v>420</v>
      </c>
      <c r="C89" s="618" t="s">
        <v>421</v>
      </c>
      <c r="D89" s="501" t="s">
        <v>137</v>
      </c>
      <c r="E89" s="155" t="s">
        <v>138</v>
      </c>
      <c r="F89" s="147" t="s">
        <v>385</v>
      </c>
      <c r="G89" s="156" t="s">
        <v>140</v>
      </c>
      <c r="H89" s="101"/>
      <c r="I89" s="88"/>
      <c r="J89" s="183" t="e">
        <f t="shared" si="3"/>
        <v>#DIV/0!</v>
      </c>
      <c r="K89" s="627" t="e">
        <f>(J89+J90+J91)/3</f>
        <v>#DIV/0!</v>
      </c>
      <c r="L89" s="521" t="e">
        <f>(K89+K92)/2</f>
        <v>#DIV/0!</v>
      </c>
      <c r="M89" s="716"/>
      <c r="N89" s="625"/>
    </row>
    <row r="90" spans="1:14" s="302" customFormat="1" ht="63.75" hidden="1" customHeight="1" thickBot="1" x14ac:dyDescent="0.3">
      <c r="A90" s="744"/>
      <c r="B90" s="267"/>
      <c r="C90" s="619"/>
      <c r="D90" s="502"/>
      <c r="E90" s="159" t="s">
        <v>138</v>
      </c>
      <c r="F90" s="147" t="s">
        <v>386</v>
      </c>
      <c r="G90" s="160" t="s">
        <v>140</v>
      </c>
      <c r="H90" s="102"/>
      <c r="I90" s="92"/>
      <c r="J90" s="92" t="e">
        <f t="shared" si="3"/>
        <v>#DIV/0!</v>
      </c>
      <c r="K90" s="678"/>
      <c r="L90" s="680"/>
      <c r="M90" s="716"/>
      <c r="N90" s="625"/>
    </row>
    <row r="91" spans="1:14" s="302" customFormat="1" ht="111" hidden="1" customHeight="1" x14ac:dyDescent="0.25">
      <c r="A91" s="744"/>
      <c r="B91" s="267"/>
      <c r="C91" s="619"/>
      <c r="D91" s="502"/>
      <c r="E91" s="159" t="s">
        <v>138</v>
      </c>
      <c r="F91" s="147" t="s">
        <v>387</v>
      </c>
      <c r="G91" s="160" t="s">
        <v>140</v>
      </c>
      <c r="H91" s="102"/>
      <c r="I91" s="102"/>
      <c r="J91" s="92" t="e">
        <f t="shared" si="3"/>
        <v>#DIV/0!</v>
      </c>
      <c r="K91" s="679"/>
      <c r="L91" s="680"/>
      <c r="M91" s="716"/>
      <c r="N91" s="625"/>
    </row>
    <row r="92" spans="1:14" s="302" customFormat="1" ht="32.25" hidden="1" customHeight="1" thickBot="1" x14ac:dyDescent="0.3">
      <c r="A92" s="744"/>
      <c r="B92" s="268"/>
      <c r="C92" s="620"/>
      <c r="D92" s="503"/>
      <c r="E92" s="163" t="s">
        <v>144</v>
      </c>
      <c r="F92" s="142" t="s">
        <v>388</v>
      </c>
      <c r="G92" s="164" t="s">
        <v>266</v>
      </c>
      <c r="H92" s="167"/>
      <c r="I92" s="165"/>
      <c r="J92" s="97" t="e">
        <f t="shared" si="3"/>
        <v>#DIV/0!</v>
      </c>
      <c r="K92" s="97" t="e">
        <f>J92</f>
        <v>#DIV/0!</v>
      </c>
      <c r="L92" s="685"/>
      <c r="M92" s="716"/>
      <c r="N92" s="625"/>
    </row>
    <row r="93" spans="1:14" s="302" customFormat="1" ht="63.75" hidden="1" customHeight="1" thickBot="1" x14ac:dyDescent="0.3">
      <c r="A93" s="744"/>
      <c r="B93" s="266" t="s">
        <v>164</v>
      </c>
      <c r="C93" s="618" t="s">
        <v>422</v>
      </c>
      <c r="D93" s="501" t="s">
        <v>137</v>
      </c>
      <c r="E93" s="155" t="s">
        <v>138</v>
      </c>
      <c r="F93" s="147" t="s">
        <v>385</v>
      </c>
      <c r="G93" s="156" t="s">
        <v>140</v>
      </c>
      <c r="H93" s="101"/>
      <c r="I93" s="88"/>
      <c r="J93" s="183" t="e">
        <f t="shared" si="3"/>
        <v>#DIV/0!</v>
      </c>
      <c r="K93" s="627" t="e">
        <f>(J93+J94+J95)/3</f>
        <v>#DIV/0!</v>
      </c>
      <c r="L93" s="521" t="e">
        <f>(K93+K96)/2</f>
        <v>#DIV/0!</v>
      </c>
      <c r="M93" s="716"/>
      <c r="N93" s="625"/>
    </row>
    <row r="94" spans="1:14" s="302" customFormat="1" ht="63.75" hidden="1" customHeight="1" thickBot="1" x14ac:dyDescent="0.3">
      <c r="A94" s="744"/>
      <c r="B94" s="267"/>
      <c r="C94" s="619"/>
      <c r="D94" s="502"/>
      <c r="E94" s="159" t="s">
        <v>138</v>
      </c>
      <c r="F94" s="147" t="s">
        <v>386</v>
      </c>
      <c r="G94" s="160" t="s">
        <v>140</v>
      </c>
      <c r="H94" s="102"/>
      <c r="I94" s="92"/>
      <c r="J94" s="92" t="e">
        <f t="shared" si="3"/>
        <v>#DIV/0!</v>
      </c>
      <c r="K94" s="678"/>
      <c r="L94" s="680"/>
      <c r="M94" s="716"/>
      <c r="N94" s="625"/>
    </row>
    <row r="95" spans="1:14" s="302" customFormat="1" ht="111" hidden="1" customHeight="1" x14ac:dyDescent="0.25">
      <c r="A95" s="744"/>
      <c r="B95" s="267"/>
      <c r="C95" s="619"/>
      <c r="D95" s="502"/>
      <c r="E95" s="159" t="s">
        <v>138</v>
      </c>
      <c r="F95" s="147" t="s">
        <v>387</v>
      </c>
      <c r="G95" s="160" t="s">
        <v>140</v>
      </c>
      <c r="H95" s="102"/>
      <c r="I95" s="102"/>
      <c r="J95" s="92" t="e">
        <f t="shared" si="3"/>
        <v>#DIV/0!</v>
      </c>
      <c r="K95" s="679"/>
      <c r="L95" s="680"/>
      <c r="M95" s="716"/>
      <c r="N95" s="625"/>
    </row>
    <row r="96" spans="1:14" s="302" customFormat="1" ht="32.25" hidden="1" customHeight="1" thickBot="1" x14ac:dyDescent="0.3">
      <c r="A96" s="744"/>
      <c r="B96" s="268"/>
      <c r="C96" s="620"/>
      <c r="D96" s="503"/>
      <c r="E96" s="163" t="s">
        <v>144</v>
      </c>
      <c r="F96" s="142" t="s">
        <v>388</v>
      </c>
      <c r="G96" s="164" t="s">
        <v>266</v>
      </c>
      <c r="H96" s="167"/>
      <c r="I96" s="165"/>
      <c r="J96" s="97" t="e">
        <f t="shared" si="3"/>
        <v>#DIV/0!</v>
      </c>
      <c r="K96" s="97" t="e">
        <f>J96</f>
        <v>#DIV/0!</v>
      </c>
      <c r="L96" s="685"/>
      <c r="M96" s="716"/>
      <c r="N96" s="625"/>
    </row>
    <row r="97" spans="1:15" s="300" customFormat="1" ht="63.75" customHeight="1" thickBot="1" x14ac:dyDescent="0.3">
      <c r="A97" s="744"/>
      <c r="B97" s="266" t="s">
        <v>176</v>
      </c>
      <c r="C97" s="621" t="s">
        <v>423</v>
      </c>
      <c r="D97" s="593" t="s">
        <v>137</v>
      </c>
      <c r="E97" s="155" t="s">
        <v>138</v>
      </c>
      <c r="F97" s="147" t="s">
        <v>385</v>
      </c>
      <c r="G97" s="156" t="s">
        <v>140</v>
      </c>
      <c r="H97" s="382">
        <v>100</v>
      </c>
      <c r="I97" s="158">
        <v>100</v>
      </c>
      <c r="J97" s="183">
        <f t="shared" si="3"/>
        <v>100</v>
      </c>
      <c r="K97" s="612">
        <f>(J97+J98+J99)/3</f>
        <v>100</v>
      </c>
      <c r="L97" s="644">
        <f>(K97+K100)/2</f>
        <v>97.169811320754718</v>
      </c>
      <c r="M97" s="760"/>
      <c r="N97" s="625"/>
    </row>
    <row r="98" spans="1:15" s="300" customFormat="1" ht="63.75" customHeight="1" thickBot="1" x14ac:dyDescent="0.3">
      <c r="A98" s="744"/>
      <c r="B98" s="267"/>
      <c r="C98" s="622"/>
      <c r="D98" s="594"/>
      <c r="E98" s="159" t="s">
        <v>138</v>
      </c>
      <c r="F98" s="147" t="s">
        <v>386</v>
      </c>
      <c r="G98" s="160" t="s">
        <v>140</v>
      </c>
      <c r="H98" s="400">
        <v>100</v>
      </c>
      <c r="I98" s="162">
        <v>100</v>
      </c>
      <c r="J98" s="162">
        <f t="shared" si="3"/>
        <v>100</v>
      </c>
      <c r="K98" s="682"/>
      <c r="L98" s="711"/>
      <c r="M98" s="760"/>
      <c r="N98" s="625"/>
    </row>
    <row r="99" spans="1:15" s="300" customFormat="1" ht="79.5" customHeight="1" x14ac:dyDescent="0.25">
      <c r="A99" s="744"/>
      <c r="B99" s="267"/>
      <c r="C99" s="622"/>
      <c r="D99" s="594"/>
      <c r="E99" s="159" t="s">
        <v>138</v>
      </c>
      <c r="F99" s="147" t="s">
        <v>390</v>
      </c>
      <c r="G99" s="160" t="s">
        <v>140</v>
      </c>
      <c r="H99" s="400">
        <v>100</v>
      </c>
      <c r="I99" s="400">
        <v>100</v>
      </c>
      <c r="J99" s="162">
        <f t="shared" si="3"/>
        <v>100</v>
      </c>
      <c r="K99" s="683"/>
      <c r="L99" s="711"/>
      <c r="M99" s="760"/>
      <c r="N99" s="625"/>
    </row>
    <row r="100" spans="1:15" s="300" customFormat="1" ht="32.25" customHeight="1" thickBot="1" x14ac:dyDescent="0.3">
      <c r="A100" s="744"/>
      <c r="B100" s="268"/>
      <c r="C100" s="623"/>
      <c r="D100" s="595"/>
      <c r="E100" s="163" t="s">
        <v>144</v>
      </c>
      <c r="F100" s="142" t="s">
        <v>388</v>
      </c>
      <c r="G100" s="164" t="s">
        <v>266</v>
      </c>
      <c r="H100" s="377">
        <v>53</v>
      </c>
      <c r="I100" s="377">
        <v>50</v>
      </c>
      <c r="J100" s="166">
        <f t="shared" si="3"/>
        <v>94.339622641509436</v>
      </c>
      <c r="K100" s="166">
        <f>J100</f>
        <v>94.339622641509436</v>
      </c>
      <c r="L100" s="681"/>
      <c r="M100" s="760"/>
      <c r="N100" s="625"/>
    </row>
    <row r="101" spans="1:15" s="302" customFormat="1" ht="63.75" hidden="1" customHeight="1" thickBot="1" x14ac:dyDescent="0.3">
      <c r="A101" s="744"/>
      <c r="B101" s="266" t="s">
        <v>424</v>
      </c>
      <c r="C101" s="618" t="s">
        <v>425</v>
      </c>
      <c r="D101" s="501" t="s">
        <v>137</v>
      </c>
      <c r="E101" s="155" t="s">
        <v>138</v>
      </c>
      <c r="F101" s="147" t="s">
        <v>385</v>
      </c>
      <c r="G101" s="156" t="s">
        <v>140</v>
      </c>
      <c r="H101" s="101"/>
      <c r="I101" s="88"/>
      <c r="J101" s="183" t="e">
        <f t="shared" si="3"/>
        <v>#DIV/0!</v>
      </c>
      <c r="K101" s="627" t="e">
        <f>(J101+J102+J103)/3</f>
        <v>#DIV/0!</v>
      </c>
      <c r="L101" s="521" t="e">
        <f>(K101+K104)/2</f>
        <v>#DIV/0!</v>
      </c>
      <c r="M101" s="716"/>
      <c r="N101" s="625"/>
    </row>
    <row r="102" spans="1:15" s="302" customFormat="1" ht="63.75" hidden="1" customHeight="1" thickBot="1" x14ac:dyDescent="0.3">
      <c r="A102" s="744"/>
      <c r="B102" s="267"/>
      <c r="C102" s="619"/>
      <c r="D102" s="502"/>
      <c r="E102" s="159" t="s">
        <v>138</v>
      </c>
      <c r="F102" s="147" t="s">
        <v>386</v>
      </c>
      <c r="G102" s="160" t="s">
        <v>140</v>
      </c>
      <c r="H102" s="102"/>
      <c r="I102" s="92"/>
      <c r="J102" s="92" t="e">
        <f t="shared" si="3"/>
        <v>#DIV/0!</v>
      </c>
      <c r="K102" s="678"/>
      <c r="L102" s="680"/>
      <c r="M102" s="716"/>
      <c r="N102" s="625"/>
    </row>
    <row r="103" spans="1:15" s="302" customFormat="1" ht="79.5" hidden="1" customHeight="1" x14ac:dyDescent="0.25">
      <c r="A103" s="744"/>
      <c r="B103" s="267"/>
      <c r="C103" s="619"/>
      <c r="D103" s="502"/>
      <c r="E103" s="159" t="s">
        <v>138</v>
      </c>
      <c r="F103" s="147" t="s">
        <v>390</v>
      </c>
      <c r="G103" s="160" t="s">
        <v>140</v>
      </c>
      <c r="H103" s="102"/>
      <c r="I103" s="102"/>
      <c r="J103" s="92" t="e">
        <f t="shared" si="3"/>
        <v>#DIV/0!</v>
      </c>
      <c r="K103" s="679"/>
      <c r="L103" s="680"/>
      <c r="M103" s="716"/>
      <c r="N103" s="625"/>
    </row>
    <row r="104" spans="1:15" s="302" customFormat="1" ht="32.25" hidden="1" customHeight="1" thickBot="1" x14ac:dyDescent="0.3">
      <c r="A104" s="744"/>
      <c r="B104" s="268"/>
      <c r="C104" s="620"/>
      <c r="D104" s="586"/>
      <c r="E104" s="163" t="s">
        <v>144</v>
      </c>
      <c r="F104" s="142" t="s">
        <v>388</v>
      </c>
      <c r="G104" s="164" t="s">
        <v>266</v>
      </c>
      <c r="H104" s="377"/>
      <c r="I104" s="377"/>
      <c r="J104" s="97" t="e">
        <f t="shared" si="3"/>
        <v>#DIV/0!</v>
      </c>
      <c r="K104" s="97" t="e">
        <f>J104</f>
        <v>#DIV/0!</v>
      </c>
      <c r="L104" s="681"/>
      <c r="M104" s="716"/>
      <c r="N104" s="625"/>
    </row>
    <row r="105" spans="1:15" s="297" customFormat="1" ht="63.75" customHeight="1" thickBot="1" x14ac:dyDescent="0.3">
      <c r="A105" s="744"/>
      <c r="B105" s="266" t="s">
        <v>185</v>
      </c>
      <c r="C105" s="621" t="s">
        <v>186</v>
      </c>
      <c r="D105" s="529" t="s">
        <v>137</v>
      </c>
      <c r="E105" s="133" t="s">
        <v>138</v>
      </c>
      <c r="F105" s="133" t="s">
        <v>385</v>
      </c>
      <c r="G105" s="134" t="s">
        <v>140</v>
      </c>
      <c r="H105" s="369">
        <v>96.9</v>
      </c>
      <c r="I105" s="287">
        <v>96.9</v>
      </c>
      <c r="J105" s="183">
        <f t="shared" si="3"/>
        <v>100</v>
      </c>
      <c r="K105" s="612">
        <f>(J105+J106)/2</f>
        <v>100</v>
      </c>
      <c r="L105" s="615">
        <f>(K105+K108)/2</f>
        <v>100</v>
      </c>
      <c r="M105" s="759"/>
      <c r="N105" s="625"/>
      <c r="O105" s="306"/>
    </row>
    <row r="106" spans="1:15" s="297" customFormat="1" ht="63.75" thickBot="1" x14ac:dyDescent="0.3">
      <c r="A106" s="744"/>
      <c r="B106" s="267"/>
      <c r="C106" s="622"/>
      <c r="D106" s="530"/>
      <c r="E106" s="138" t="s">
        <v>138</v>
      </c>
      <c r="F106" s="133" t="s">
        <v>386</v>
      </c>
      <c r="G106" s="139" t="s">
        <v>140</v>
      </c>
      <c r="H106" s="371">
        <v>97.6</v>
      </c>
      <c r="I106" s="289">
        <v>97.6</v>
      </c>
      <c r="J106" s="289">
        <f t="shared" si="3"/>
        <v>100</v>
      </c>
      <c r="K106" s="670"/>
      <c r="L106" s="660"/>
      <c r="M106" s="759"/>
      <c r="N106" s="625"/>
    </row>
    <row r="107" spans="1:15" s="297" customFormat="1" ht="78.75" x14ac:dyDescent="0.25">
      <c r="A107" s="744"/>
      <c r="B107" s="267"/>
      <c r="C107" s="622"/>
      <c r="D107" s="530"/>
      <c r="E107" s="138" t="s">
        <v>138</v>
      </c>
      <c r="F107" s="133" t="s">
        <v>390</v>
      </c>
      <c r="G107" s="139" t="s">
        <v>140</v>
      </c>
      <c r="H107" s="371">
        <v>0</v>
      </c>
      <c r="I107" s="371">
        <v>0</v>
      </c>
      <c r="J107" s="289"/>
      <c r="K107" s="671"/>
      <c r="L107" s="660"/>
      <c r="M107" s="759"/>
      <c r="N107" s="625"/>
      <c r="O107" s="306"/>
    </row>
    <row r="108" spans="1:15" s="297" customFormat="1" ht="32.25" thickBot="1" x14ac:dyDescent="0.3">
      <c r="A108" s="744"/>
      <c r="B108" s="268"/>
      <c r="C108" s="623"/>
      <c r="D108" s="531"/>
      <c r="E108" s="141" t="s">
        <v>144</v>
      </c>
      <c r="F108" s="142" t="s">
        <v>388</v>
      </c>
      <c r="G108" s="143" t="s">
        <v>266</v>
      </c>
      <c r="H108" s="377">
        <v>3</v>
      </c>
      <c r="I108" s="377">
        <v>4</v>
      </c>
      <c r="J108" s="289">
        <f>IF(I108/H108*100&gt;100,100,I108/H108*100)</f>
        <v>100</v>
      </c>
      <c r="K108" s="290">
        <f>J108</f>
        <v>100</v>
      </c>
      <c r="L108" s="673"/>
      <c r="M108" s="759"/>
      <c r="N108" s="625"/>
    </row>
    <row r="109" spans="1:15" s="302" customFormat="1" ht="63.75" customHeight="1" thickBot="1" x14ac:dyDescent="0.3">
      <c r="A109" s="744"/>
      <c r="B109" s="266" t="s">
        <v>178</v>
      </c>
      <c r="C109" s="621" t="s">
        <v>179</v>
      </c>
      <c r="D109" s="529" t="s">
        <v>137</v>
      </c>
      <c r="E109" s="155" t="s">
        <v>138</v>
      </c>
      <c r="F109" s="147" t="s">
        <v>385</v>
      </c>
      <c r="G109" s="156" t="s">
        <v>140</v>
      </c>
      <c r="H109" s="360">
        <v>100</v>
      </c>
      <c r="I109" s="88">
        <v>100</v>
      </c>
      <c r="J109" s="183">
        <f>IF(I109/H109*100&gt;100,100,I109/H109*100)</f>
        <v>100</v>
      </c>
      <c r="K109" s="612">
        <f>(J109+J110)/2</f>
        <v>100</v>
      </c>
      <c r="L109" s="521">
        <f>(K109+K112)/2</f>
        <v>100</v>
      </c>
      <c r="M109" s="760"/>
      <c r="N109" s="625"/>
      <c r="O109" s="306"/>
    </row>
    <row r="110" spans="1:15" s="308" customFormat="1" ht="63.75" customHeight="1" thickBot="1" x14ac:dyDescent="0.3">
      <c r="A110" s="744"/>
      <c r="B110" s="267"/>
      <c r="C110" s="622"/>
      <c r="D110" s="530"/>
      <c r="E110" s="159" t="s">
        <v>138</v>
      </c>
      <c r="F110" s="147" t="s">
        <v>386</v>
      </c>
      <c r="G110" s="160" t="s">
        <v>140</v>
      </c>
      <c r="H110" s="361">
        <v>100</v>
      </c>
      <c r="I110" s="92">
        <v>100</v>
      </c>
      <c r="J110" s="92">
        <f>IF(I110/H110*100&gt;100,100,I110/H110*100)</f>
        <v>100</v>
      </c>
      <c r="K110" s="682"/>
      <c r="L110" s="711"/>
      <c r="M110" s="760"/>
      <c r="N110" s="625"/>
      <c r="O110" s="297"/>
    </row>
    <row r="111" spans="1:15" s="302" customFormat="1" ht="79.5" customHeight="1" x14ac:dyDescent="0.25">
      <c r="A111" s="744"/>
      <c r="B111" s="267"/>
      <c r="C111" s="622"/>
      <c r="D111" s="530"/>
      <c r="E111" s="159" t="s">
        <v>138</v>
      </c>
      <c r="F111" s="147" t="s">
        <v>390</v>
      </c>
      <c r="G111" s="160" t="s">
        <v>140</v>
      </c>
      <c r="H111" s="361">
        <v>0</v>
      </c>
      <c r="I111" s="361">
        <v>0</v>
      </c>
      <c r="J111" s="92"/>
      <c r="K111" s="683"/>
      <c r="L111" s="711"/>
      <c r="M111" s="760"/>
      <c r="N111" s="625"/>
      <c r="O111" s="306"/>
    </row>
    <row r="112" spans="1:15" s="302" customFormat="1" ht="32.25" customHeight="1" thickBot="1" x14ac:dyDescent="0.3">
      <c r="A112" s="744"/>
      <c r="B112" s="268"/>
      <c r="C112" s="623"/>
      <c r="D112" s="595"/>
      <c r="E112" s="163" t="s">
        <v>144</v>
      </c>
      <c r="F112" s="142" t="s">
        <v>388</v>
      </c>
      <c r="G112" s="164" t="s">
        <v>266</v>
      </c>
      <c r="H112" s="377">
        <v>2</v>
      </c>
      <c r="I112" s="377">
        <v>2</v>
      </c>
      <c r="J112" s="97">
        <f t="shared" ref="J112:J143" si="4">IF(I112/H112*100&gt;100,100,I112/H112*100)</f>
        <v>100</v>
      </c>
      <c r="K112" s="97">
        <f>J112</f>
        <v>100</v>
      </c>
      <c r="L112" s="681"/>
      <c r="M112" s="760"/>
      <c r="N112" s="625"/>
    </row>
    <row r="113" spans="1:14" s="302" customFormat="1" ht="63.75" hidden="1" customHeight="1" thickBot="1" x14ac:dyDescent="0.3">
      <c r="A113" s="744"/>
      <c r="B113" s="266" t="s">
        <v>426</v>
      </c>
      <c r="C113" s="618" t="s">
        <v>0</v>
      </c>
      <c r="D113" s="501" t="s">
        <v>137</v>
      </c>
      <c r="E113" s="155" t="s">
        <v>138</v>
      </c>
      <c r="F113" s="147" t="s">
        <v>385</v>
      </c>
      <c r="G113" s="156" t="s">
        <v>140</v>
      </c>
      <c r="H113" s="101"/>
      <c r="I113" s="88"/>
      <c r="J113" s="183" t="e">
        <f t="shared" si="4"/>
        <v>#DIV/0!</v>
      </c>
      <c r="K113" s="627" t="e">
        <f>(J113+J114+J115)/3</f>
        <v>#DIV/0!</v>
      </c>
      <c r="L113" s="521" t="e">
        <f>(K113+K116)/2</f>
        <v>#DIV/0!</v>
      </c>
      <c r="M113" s="716"/>
      <c r="N113" s="625"/>
    </row>
    <row r="114" spans="1:14" s="302" customFormat="1" ht="63.75" hidden="1" customHeight="1" thickBot="1" x14ac:dyDescent="0.3">
      <c r="A114" s="744"/>
      <c r="B114" s="267"/>
      <c r="C114" s="619"/>
      <c r="D114" s="502"/>
      <c r="E114" s="159" t="s">
        <v>138</v>
      </c>
      <c r="F114" s="147" t="s">
        <v>386</v>
      </c>
      <c r="G114" s="160" t="s">
        <v>140</v>
      </c>
      <c r="H114" s="102"/>
      <c r="I114" s="92"/>
      <c r="J114" s="92" t="e">
        <f t="shared" si="4"/>
        <v>#DIV/0!</v>
      </c>
      <c r="K114" s="678"/>
      <c r="L114" s="680"/>
      <c r="M114" s="716"/>
      <c r="N114" s="625"/>
    </row>
    <row r="115" spans="1:14" s="302" customFormat="1" ht="111" hidden="1" customHeight="1" x14ac:dyDescent="0.25">
      <c r="A115" s="744"/>
      <c r="B115" s="267"/>
      <c r="C115" s="619"/>
      <c r="D115" s="502"/>
      <c r="E115" s="159" t="s">
        <v>138</v>
      </c>
      <c r="F115" s="147" t="s">
        <v>387</v>
      </c>
      <c r="G115" s="160" t="s">
        <v>140</v>
      </c>
      <c r="H115" s="102"/>
      <c r="I115" s="102"/>
      <c r="J115" s="92" t="e">
        <f t="shared" si="4"/>
        <v>#DIV/0!</v>
      </c>
      <c r="K115" s="679"/>
      <c r="L115" s="680"/>
      <c r="M115" s="716"/>
      <c r="N115" s="625"/>
    </row>
    <row r="116" spans="1:14" s="302" customFormat="1" ht="32.25" hidden="1" customHeight="1" thickBot="1" x14ac:dyDescent="0.3">
      <c r="A116" s="744"/>
      <c r="B116" s="268"/>
      <c r="C116" s="620"/>
      <c r="D116" s="586"/>
      <c r="E116" s="163" t="s">
        <v>144</v>
      </c>
      <c r="F116" s="142" t="s">
        <v>388</v>
      </c>
      <c r="G116" s="164" t="s">
        <v>266</v>
      </c>
      <c r="H116" s="377"/>
      <c r="I116" s="377"/>
      <c r="J116" s="97" t="e">
        <f t="shared" si="4"/>
        <v>#DIV/0!</v>
      </c>
      <c r="K116" s="97" t="e">
        <f>J116</f>
        <v>#DIV/0!</v>
      </c>
      <c r="L116" s="681"/>
      <c r="M116" s="716"/>
      <c r="N116" s="625"/>
    </row>
    <row r="117" spans="1:14" s="297" customFormat="1" ht="63.75" customHeight="1" thickBot="1" x14ac:dyDescent="0.3">
      <c r="A117" s="744"/>
      <c r="B117" s="266" t="s">
        <v>169</v>
      </c>
      <c r="C117" s="621" t="s">
        <v>170</v>
      </c>
      <c r="D117" s="529" t="s">
        <v>137</v>
      </c>
      <c r="E117" s="133" t="s">
        <v>138</v>
      </c>
      <c r="F117" s="133" t="s">
        <v>385</v>
      </c>
      <c r="G117" s="134" t="s">
        <v>140</v>
      </c>
      <c r="H117" s="369">
        <v>96.9</v>
      </c>
      <c r="I117" s="287">
        <v>96.9</v>
      </c>
      <c r="J117" s="183">
        <f t="shared" si="4"/>
        <v>100</v>
      </c>
      <c r="K117" s="612">
        <f>(J117+J118+J119)/3</f>
        <v>100</v>
      </c>
      <c r="L117" s="615">
        <f>(K117+K120)/2</f>
        <v>99.717741935483872</v>
      </c>
      <c r="M117" s="759"/>
      <c r="N117" s="625"/>
    </row>
    <row r="118" spans="1:14" s="297" customFormat="1" ht="63.75" thickBot="1" x14ac:dyDescent="0.3">
      <c r="A118" s="744"/>
      <c r="B118" s="267"/>
      <c r="C118" s="622"/>
      <c r="D118" s="530"/>
      <c r="E118" s="138" t="s">
        <v>138</v>
      </c>
      <c r="F118" s="133" t="s">
        <v>386</v>
      </c>
      <c r="G118" s="139" t="s">
        <v>140</v>
      </c>
      <c r="H118" s="371">
        <v>97.6</v>
      </c>
      <c r="I118" s="289">
        <v>97.6</v>
      </c>
      <c r="J118" s="289">
        <f t="shared" si="4"/>
        <v>100</v>
      </c>
      <c r="K118" s="670"/>
      <c r="L118" s="660"/>
      <c r="M118" s="759"/>
      <c r="N118" s="625"/>
    </row>
    <row r="119" spans="1:14" s="297" customFormat="1" ht="78.75" x14ac:dyDescent="0.25">
      <c r="A119" s="744"/>
      <c r="B119" s="267"/>
      <c r="C119" s="622"/>
      <c r="D119" s="530"/>
      <c r="E119" s="138" t="s">
        <v>138</v>
      </c>
      <c r="F119" s="133" t="s">
        <v>390</v>
      </c>
      <c r="G119" s="139" t="s">
        <v>140</v>
      </c>
      <c r="H119" s="371">
        <v>100</v>
      </c>
      <c r="I119" s="371">
        <v>100</v>
      </c>
      <c r="J119" s="289">
        <f t="shared" si="4"/>
        <v>100</v>
      </c>
      <c r="K119" s="671"/>
      <c r="L119" s="660"/>
      <c r="M119" s="759"/>
      <c r="N119" s="625"/>
    </row>
    <row r="120" spans="1:14" s="297" customFormat="1" ht="32.25" thickBot="1" x14ac:dyDescent="0.3">
      <c r="A120" s="744"/>
      <c r="B120" s="268"/>
      <c r="C120" s="623"/>
      <c r="D120" s="595"/>
      <c r="E120" s="141" t="s">
        <v>144</v>
      </c>
      <c r="F120" s="142" t="s">
        <v>388</v>
      </c>
      <c r="G120" s="143" t="s">
        <v>266</v>
      </c>
      <c r="H120" s="377">
        <v>1240</v>
      </c>
      <c r="I120" s="377">
        <v>1233</v>
      </c>
      <c r="J120" s="289">
        <f t="shared" si="4"/>
        <v>99.435483870967744</v>
      </c>
      <c r="K120" s="290">
        <f>J120</f>
        <v>99.435483870967744</v>
      </c>
      <c r="L120" s="673"/>
      <c r="M120" s="759"/>
      <c r="N120" s="625"/>
    </row>
    <row r="121" spans="1:14" s="297" customFormat="1" ht="63.75" customHeight="1" thickBot="1" x14ac:dyDescent="0.3">
      <c r="A121" s="744"/>
      <c r="B121" s="266" t="s">
        <v>181</v>
      </c>
      <c r="C121" s="621" t="s">
        <v>182</v>
      </c>
      <c r="D121" s="593" t="s">
        <v>137</v>
      </c>
      <c r="E121" s="133" t="s">
        <v>138</v>
      </c>
      <c r="F121" s="133" t="s">
        <v>385</v>
      </c>
      <c r="G121" s="134" t="s">
        <v>140</v>
      </c>
      <c r="H121" s="369">
        <v>100</v>
      </c>
      <c r="I121" s="287">
        <v>100</v>
      </c>
      <c r="J121" s="183">
        <f t="shared" si="4"/>
        <v>100</v>
      </c>
      <c r="K121" s="612">
        <f>(J121+J122+J123)/3</f>
        <v>100</v>
      </c>
      <c r="L121" s="615">
        <f>(K121+K124)/2</f>
        <v>100</v>
      </c>
      <c r="M121" s="759"/>
      <c r="N121" s="625"/>
    </row>
    <row r="122" spans="1:14" s="297" customFormat="1" ht="63.75" thickBot="1" x14ac:dyDescent="0.3">
      <c r="A122" s="744"/>
      <c r="B122" s="267"/>
      <c r="C122" s="622"/>
      <c r="D122" s="594"/>
      <c r="E122" s="138" t="s">
        <v>138</v>
      </c>
      <c r="F122" s="133" t="s">
        <v>386</v>
      </c>
      <c r="G122" s="139" t="s">
        <v>140</v>
      </c>
      <c r="H122" s="371">
        <v>100</v>
      </c>
      <c r="I122" s="289">
        <v>100</v>
      </c>
      <c r="J122" s="289">
        <f t="shared" si="4"/>
        <v>100</v>
      </c>
      <c r="K122" s="670"/>
      <c r="L122" s="660"/>
      <c r="M122" s="759"/>
      <c r="N122" s="625"/>
    </row>
    <row r="123" spans="1:14" s="297" customFormat="1" ht="94.5" x14ac:dyDescent="0.25">
      <c r="A123" s="744"/>
      <c r="B123" s="267"/>
      <c r="C123" s="622"/>
      <c r="D123" s="594"/>
      <c r="E123" s="138" t="s">
        <v>138</v>
      </c>
      <c r="F123" s="133" t="s">
        <v>387</v>
      </c>
      <c r="G123" s="139" t="s">
        <v>140</v>
      </c>
      <c r="H123" s="371">
        <v>100</v>
      </c>
      <c r="I123" s="371">
        <v>100</v>
      </c>
      <c r="J123" s="289">
        <f t="shared" si="4"/>
        <v>100</v>
      </c>
      <c r="K123" s="671"/>
      <c r="L123" s="660"/>
      <c r="M123" s="759"/>
      <c r="N123" s="625"/>
    </row>
    <row r="124" spans="1:14" s="297" customFormat="1" ht="32.25" thickBot="1" x14ac:dyDescent="0.3">
      <c r="A124" s="744"/>
      <c r="B124" s="268"/>
      <c r="C124" s="623"/>
      <c r="D124" s="595"/>
      <c r="E124" s="141" t="s">
        <v>144</v>
      </c>
      <c r="F124" s="142" t="s">
        <v>388</v>
      </c>
      <c r="G124" s="143" t="s">
        <v>266</v>
      </c>
      <c r="H124" s="377">
        <v>2</v>
      </c>
      <c r="I124" s="377">
        <v>2</v>
      </c>
      <c r="J124" s="289">
        <f t="shared" si="4"/>
        <v>100</v>
      </c>
      <c r="K124" s="290">
        <f>J124</f>
        <v>100</v>
      </c>
      <c r="L124" s="673"/>
      <c r="M124" s="759"/>
      <c r="N124" s="625"/>
    </row>
    <row r="125" spans="1:14" s="302" customFormat="1" ht="63.75" hidden="1" customHeight="1" thickBot="1" x14ac:dyDescent="0.3">
      <c r="A125" s="744"/>
      <c r="B125" s="266" t="s">
        <v>171</v>
      </c>
      <c r="C125" s="618" t="s">
        <v>172</v>
      </c>
      <c r="D125" s="501" t="s">
        <v>137</v>
      </c>
      <c r="E125" s="155" t="s">
        <v>138</v>
      </c>
      <c r="F125" s="147" t="s">
        <v>385</v>
      </c>
      <c r="G125" s="156" t="s">
        <v>140</v>
      </c>
      <c r="H125" s="101"/>
      <c r="I125" s="88"/>
      <c r="J125" s="183" t="e">
        <f t="shared" si="4"/>
        <v>#DIV/0!</v>
      </c>
      <c r="K125" s="627" t="e">
        <f>(J125+J126+J127)/3</f>
        <v>#DIV/0!</v>
      </c>
      <c r="L125" s="521" t="e">
        <f>(K125+K128)/2</f>
        <v>#DIV/0!</v>
      </c>
      <c r="M125" s="716"/>
      <c r="N125" s="625"/>
    </row>
    <row r="126" spans="1:14" s="302" customFormat="1" ht="63.75" hidden="1" customHeight="1" thickBot="1" x14ac:dyDescent="0.3">
      <c r="A126" s="744"/>
      <c r="B126" s="267"/>
      <c r="C126" s="619"/>
      <c r="D126" s="502"/>
      <c r="E126" s="159" t="s">
        <v>138</v>
      </c>
      <c r="F126" s="147" t="s">
        <v>386</v>
      </c>
      <c r="G126" s="160" t="s">
        <v>140</v>
      </c>
      <c r="H126" s="102"/>
      <c r="I126" s="92"/>
      <c r="J126" s="92" t="e">
        <f t="shared" si="4"/>
        <v>#DIV/0!</v>
      </c>
      <c r="K126" s="678"/>
      <c r="L126" s="680"/>
      <c r="M126" s="716"/>
      <c r="N126" s="625"/>
    </row>
    <row r="127" spans="1:14" s="302" customFormat="1" ht="111" hidden="1" customHeight="1" x14ac:dyDescent="0.25">
      <c r="A127" s="744"/>
      <c r="B127" s="267"/>
      <c r="C127" s="619"/>
      <c r="D127" s="502"/>
      <c r="E127" s="159" t="s">
        <v>138</v>
      </c>
      <c r="F127" s="147" t="s">
        <v>387</v>
      </c>
      <c r="G127" s="160" t="s">
        <v>140</v>
      </c>
      <c r="H127" s="102"/>
      <c r="I127" s="102"/>
      <c r="J127" s="92" t="e">
        <f t="shared" si="4"/>
        <v>#DIV/0!</v>
      </c>
      <c r="K127" s="679"/>
      <c r="L127" s="680"/>
      <c r="M127" s="716"/>
      <c r="N127" s="625"/>
    </row>
    <row r="128" spans="1:14" s="302" customFormat="1" ht="32.25" hidden="1" customHeight="1" thickBot="1" x14ac:dyDescent="0.3">
      <c r="A128" s="744"/>
      <c r="B128" s="268"/>
      <c r="C128" s="620"/>
      <c r="D128" s="503"/>
      <c r="E128" s="163" t="s">
        <v>144</v>
      </c>
      <c r="F128" s="142" t="s">
        <v>388</v>
      </c>
      <c r="G128" s="164" t="s">
        <v>266</v>
      </c>
      <c r="H128" s="167"/>
      <c r="I128" s="165"/>
      <c r="J128" s="97" t="e">
        <f t="shared" si="4"/>
        <v>#DIV/0!</v>
      </c>
      <c r="K128" s="97" t="e">
        <f>J128</f>
        <v>#DIV/0!</v>
      </c>
      <c r="L128" s="685"/>
      <c r="M128" s="716"/>
      <c r="N128" s="625"/>
    </row>
    <row r="129" spans="1:14" s="302" customFormat="1" ht="63.75" hidden="1" customHeight="1" thickBot="1" x14ac:dyDescent="0.3">
      <c r="A129" s="744"/>
      <c r="B129" s="266" t="s">
        <v>305</v>
      </c>
      <c r="C129" s="618" t="s">
        <v>306</v>
      </c>
      <c r="D129" s="501" t="s">
        <v>137</v>
      </c>
      <c r="E129" s="155" t="s">
        <v>138</v>
      </c>
      <c r="F129" s="147" t="s">
        <v>385</v>
      </c>
      <c r="G129" s="156" t="s">
        <v>140</v>
      </c>
      <c r="H129" s="101"/>
      <c r="I129" s="88"/>
      <c r="J129" s="183" t="e">
        <f t="shared" si="4"/>
        <v>#DIV/0!</v>
      </c>
      <c r="K129" s="627" t="e">
        <f>(J129+J130+J131)/3</f>
        <v>#DIV/0!</v>
      </c>
      <c r="L129" s="521" t="e">
        <f>(K129+K132)/2</f>
        <v>#DIV/0!</v>
      </c>
      <c r="M129" s="716"/>
      <c r="N129" s="625"/>
    </row>
    <row r="130" spans="1:14" s="302" customFormat="1" ht="63.75" hidden="1" customHeight="1" thickBot="1" x14ac:dyDescent="0.3">
      <c r="A130" s="744"/>
      <c r="B130" s="267"/>
      <c r="C130" s="619"/>
      <c r="D130" s="502"/>
      <c r="E130" s="159" t="s">
        <v>138</v>
      </c>
      <c r="F130" s="147" t="s">
        <v>386</v>
      </c>
      <c r="G130" s="160" t="s">
        <v>140</v>
      </c>
      <c r="H130" s="102"/>
      <c r="I130" s="92"/>
      <c r="J130" s="92" t="e">
        <f t="shared" si="4"/>
        <v>#DIV/0!</v>
      </c>
      <c r="K130" s="678"/>
      <c r="L130" s="680"/>
      <c r="M130" s="716"/>
      <c r="N130" s="625"/>
    </row>
    <row r="131" spans="1:14" s="302" customFormat="1" ht="111" hidden="1" customHeight="1" x14ac:dyDescent="0.25">
      <c r="A131" s="744"/>
      <c r="B131" s="267"/>
      <c r="C131" s="619"/>
      <c r="D131" s="502"/>
      <c r="E131" s="159" t="s">
        <v>138</v>
      </c>
      <c r="F131" s="147" t="s">
        <v>387</v>
      </c>
      <c r="G131" s="160" t="s">
        <v>140</v>
      </c>
      <c r="H131" s="102"/>
      <c r="I131" s="102"/>
      <c r="J131" s="92" t="e">
        <f t="shared" si="4"/>
        <v>#DIV/0!</v>
      </c>
      <c r="K131" s="679"/>
      <c r="L131" s="680"/>
      <c r="M131" s="716"/>
      <c r="N131" s="625"/>
    </row>
    <row r="132" spans="1:14" s="302" customFormat="1" ht="32.25" hidden="1" customHeight="1" thickBot="1" x14ac:dyDescent="0.3">
      <c r="A132" s="744"/>
      <c r="B132" s="268"/>
      <c r="C132" s="620"/>
      <c r="D132" s="503"/>
      <c r="E132" s="163" t="s">
        <v>144</v>
      </c>
      <c r="F132" s="142" t="s">
        <v>388</v>
      </c>
      <c r="G132" s="164" t="s">
        <v>266</v>
      </c>
      <c r="H132" s="167"/>
      <c r="I132" s="165"/>
      <c r="J132" s="97" t="e">
        <f t="shared" si="4"/>
        <v>#DIV/0!</v>
      </c>
      <c r="K132" s="97" t="e">
        <f>J132</f>
        <v>#DIV/0!</v>
      </c>
      <c r="L132" s="685"/>
      <c r="M132" s="716"/>
      <c r="N132" s="625"/>
    </row>
    <row r="133" spans="1:14" s="302" customFormat="1" ht="63.75" hidden="1" customHeight="1" thickBot="1" x14ac:dyDescent="0.3">
      <c r="A133" s="744"/>
      <c r="B133" s="266" t="s">
        <v>202</v>
      </c>
      <c r="C133" s="618" t="s">
        <v>44</v>
      </c>
      <c r="D133" s="501" t="s">
        <v>137</v>
      </c>
      <c r="E133" s="155" t="s">
        <v>138</v>
      </c>
      <c r="F133" s="147" t="s">
        <v>385</v>
      </c>
      <c r="G133" s="156" t="s">
        <v>140</v>
      </c>
      <c r="H133" s="101"/>
      <c r="I133" s="88"/>
      <c r="J133" s="183" t="e">
        <f t="shared" si="4"/>
        <v>#DIV/0!</v>
      </c>
      <c r="K133" s="627" t="e">
        <f>(J133+J134+J135)/3</f>
        <v>#DIV/0!</v>
      </c>
      <c r="L133" s="521" t="e">
        <f>(K133+K136)/2</f>
        <v>#DIV/0!</v>
      </c>
      <c r="M133" s="716"/>
      <c r="N133" s="625"/>
    </row>
    <row r="134" spans="1:14" s="302" customFormat="1" ht="63.75" hidden="1" customHeight="1" thickBot="1" x14ac:dyDescent="0.3">
      <c r="A134" s="744"/>
      <c r="B134" s="267"/>
      <c r="C134" s="619"/>
      <c r="D134" s="502"/>
      <c r="E134" s="159" t="s">
        <v>138</v>
      </c>
      <c r="F134" s="147" t="s">
        <v>386</v>
      </c>
      <c r="G134" s="160" t="s">
        <v>140</v>
      </c>
      <c r="H134" s="102"/>
      <c r="I134" s="92"/>
      <c r="J134" s="92" t="e">
        <f t="shared" si="4"/>
        <v>#DIV/0!</v>
      </c>
      <c r="K134" s="678"/>
      <c r="L134" s="680"/>
      <c r="M134" s="716"/>
      <c r="N134" s="625"/>
    </row>
    <row r="135" spans="1:14" s="302" customFormat="1" ht="111" hidden="1" customHeight="1" x14ac:dyDescent="0.25">
      <c r="A135" s="744"/>
      <c r="B135" s="267"/>
      <c r="C135" s="619"/>
      <c r="D135" s="502"/>
      <c r="E135" s="159" t="s">
        <v>138</v>
      </c>
      <c r="F135" s="147" t="s">
        <v>387</v>
      </c>
      <c r="G135" s="160" t="s">
        <v>140</v>
      </c>
      <c r="H135" s="102"/>
      <c r="I135" s="102"/>
      <c r="J135" s="92" t="e">
        <f t="shared" si="4"/>
        <v>#DIV/0!</v>
      </c>
      <c r="K135" s="679"/>
      <c r="L135" s="680"/>
      <c r="M135" s="716"/>
      <c r="N135" s="625"/>
    </row>
    <row r="136" spans="1:14" s="302" customFormat="1" ht="32.25" hidden="1" customHeight="1" thickBot="1" x14ac:dyDescent="0.3">
      <c r="A136" s="744"/>
      <c r="B136" s="268"/>
      <c r="C136" s="620"/>
      <c r="D136" s="503"/>
      <c r="E136" s="163" t="s">
        <v>144</v>
      </c>
      <c r="F136" s="142" t="s">
        <v>388</v>
      </c>
      <c r="G136" s="164" t="s">
        <v>266</v>
      </c>
      <c r="H136" s="167"/>
      <c r="I136" s="165"/>
      <c r="J136" s="97" t="e">
        <f t="shared" si="4"/>
        <v>#DIV/0!</v>
      </c>
      <c r="K136" s="97" t="e">
        <f>J136</f>
        <v>#DIV/0!</v>
      </c>
      <c r="L136" s="685"/>
      <c r="M136" s="716"/>
      <c r="N136" s="625"/>
    </row>
    <row r="137" spans="1:14" s="302" customFormat="1" ht="63.75" hidden="1" customHeight="1" thickBot="1" x14ac:dyDescent="0.3">
      <c r="A137" s="744"/>
      <c r="B137" s="270"/>
      <c r="C137" s="618" t="s">
        <v>45</v>
      </c>
      <c r="D137" s="501" t="s">
        <v>137</v>
      </c>
      <c r="E137" s="155" t="s">
        <v>138</v>
      </c>
      <c r="F137" s="147" t="s">
        <v>385</v>
      </c>
      <c r="G137" s="156" t="s">
        <v>140</v>
      </c>
      <c r="H137" s="101"/>
      <c r="I137" s="88"/>
      <c r="J137" s="183" t="e">
        <f t="shared" si="4"/>
        <v>#DIV/0!</v>
      </c>
      <c r="K137" s="627" t="e">
        <f>(J137+J138+J139)/3</f>
        <v>#DIV/0!</v>
      </c>
      <c r="L137" s="521" t="e">
        <f>(K137+K140)/2</f>
        <v>#DIV/0!</v>
      </c>
      <c r="M137" s="716"/>
      <c r="N137" s="625"/>
    </row>
    <row r="138" spans="1:14" s="302" customFormat="1" ht="63.75" hidden="1" customHeight="1" thickBot="1" x14ac:dyDescent="0.3">
      <c r="A138" s="744"/>
      <c r="B138" s="271"/>
      <c r="C138" s="619"/>
      <c r="D138" s="502"/>
      <c r="E138" s="159" t="s">
        <v>138</v>
      </c>
      <c r="F138" s="147" t="s">
        <v>386</v>
      </c>
      <c r="G138" s="160" t="s">
        <v>140</v>
      </c>
      <c r="H138" s="102"/>
      <c r="I138" s="92"/>
      <c r="J138" s="92" t="e">
        <f t="shared" si="4"/>
        <v>#DIV/0!</v>
      </c>
      <c r="K138" s="678"/>
      <c r="L138" s="680"/>
      <c r="M138" s="716"/>
      <c r="N138" s="625"/>
    </row>
    <row r="139" spans="1:14" s="302" customFormat="1" ht="111" hidden="1" customHeight="1" x14ac:dyDescent="0.25">
      <c r="A139" s="744"/>
      <c r="B139" s="271"/>
      <c r="C139" s="619"/>
      <c r="D139" s="502"/>
      <c r="E139" s="159" t="s">
        <v>138</v>
      </c>
      <c r="F139" s="147" t="s">
        <v>387</v>
      </c>
      <c r="G139" s="160" t="s">
        <v>140</v>
      </c>
      <c r="H139" s="102"/>
      <c r="I139" s="102"/>
      <c r="J139" s="92" t="e">
        <f t="shared" si="4"/>
        <v>#DIV/0!</v>
      </c>
      <c r="K139" s="679"/>
      <c r="L139" s="680"/>
      <c r="M139" s="716"/>
      <c r="N139" s="625"/>
    </row>
    <row r="140" spans="1:14" s="302" customFormat="1" ht="32.25" hidden="1" customHeight="1" thickBot="1" x14ac:dyDescent="0.3">
      <c r="A140" s="744"/>
      <c r="B140" s="272"/>
      <c r="C140" s="620"/>
      <c r="D140" s="503"/>
      <c r="E140" s="163" t="s">
        <v>144</v>
      </c>
      <c r="F140" s="142" t="s">
        <v>388</v>
      </c>
      <c r="G140" s="164" t="s">
        <v>266</v>
      </c>
      <c r="H140" s="167"/>
      <c r="I140" s="165"/>
      <c r="J140" s="97" t="e">
        <f t="shared" si="4"/>
        <v>#DIV/0!</v>
      </c>
      <c r="K140" s="97" t="e">
        <f>J140</f>
        <v>#DIV/0!</v>
      </c>
      <c r="L140" s="685"/>
      <c r="M140" s="716"/>
      <c r="N140" s="625"/>
    </row>
    <row r="141" spans="1:14" s="300" customFormat="1" ht="63.75" customHeight="1" thickBot="1" x14ac:dyDescent="0.3">
      <c r="A141" s="744"/>
      <c r="B141" s="266" t="s">
        <v>46</v>
      </c>
      <c r="C141" s="621" t="s">
        <v>308</v>
      </c>
      <c r="D141" s="593" t="s">
        <v>137</v>
      </c>
      <c r="E141" s="155" t="s">
        <v>138</v>
      </c>
      <c r="F141" s="147" t="s">
        <v>385</v>
      </c>
      <c r="G141" s="156" t="s">
        <v>140</v>
      </c>
      <c r="H141" s="382">
        <v>100</v>
      </c>
      <c r="I141" s="158">
        <v>100</v>
      </c>
      <c r="J141" s="183">
        <f t="shared" si="4"/>
        <v>100</v>
      </c>
      <c r="K141" s="612">
        <f>(J141+J142+J143)/3</f>
        <v>100</v>
      </c>
      <c r="L141" s="644">
        <f>(K141+K144)/2</f>
        <v>100</v>
      </c>
      <c r="M141" s="760"/>
      <c r="N141" s="625"/>
    </row>
    <row r="142" spans="1:14" s="300" customFormat="1" ht="63.75" customHeight="1" thickBot="1" x14ac:dyDescent="0.3">
      <c r="A142" s="744"/>
      <c r="B142" s="267"/>
      <c r="C142" s="622"/>
      <c r="D142" s="594"/>
      <c r="E142" s="159" t="s">
        <v>138</v>
      </c>
      <c r="F142" s="147" t="s">
        <v>386</v>
      </c>
      <c r="G142" s="160" t="s">
        <v>140</v>
      </c>
      <c r="H142" s="400">
        <v>100</v>
      </c>
      <c r="I142" s="162">
        <v>100</v>
      </c>
      <c r="J142" s="162">
        <f t="shared" si="4"/>
        <v>100</v>
      </c>
      <c r="K142" s="682"/>
      <c r="L142" s="711"/>
      <c r="M142" s="760"/>
      <c r="N142" s="625"/>
    </row>
    <row r="143" spans="1:14" s="300" customFormat="1" ht="111" customHeight="1" x14ac:dyDescent="0.25">
      <c r="A143" s="744"/>
      <c r="B143" s="267"/>
      <c r="C143" s="622"/>
      <c r="D143" s="594"/>
      <c r="E143" s="159" t="s">
        <v>138</v>
      </c>
      <c r="F143" s="147" t="s">
        <v>387</v>
      </c>
      <c r="G143" s="160" t="s">
        <v>140</v>
      </c>
      <c r="H143" s="400">
        <v>100</v>
      </c>
      <c r="I143" s="400">
        <v>100</v>
      </c>
      <c r="J143" s="162">
        <f t="shared" si="4"/>
        <v>100</v>
      </c>
      <c r="K143" s="683"/>
      <c r="L143" s="711"/>
      <c r="M143" s="760"/>
      <c r="N143" s="625"/>
    </row>
    <row r="144" spans="1:14" s="300" customFormat="1" ht="32.25" customHeight="1" thickBot="1" x14ac:dyDescent="0.3">
      <c r="A144" s="744"/>
      <c r="B144" s="268"/>
      <c r="C144" s="623"/>
      <c r="D144" s="595"/>
      <c r="E144" s="163" t="s">
        <v>144</v>
      </c>
      <c r="F144" s="142" t="s">
        <v>388</v>
      </c>
      <c r="G144" s="164" t="s">
        <v>266</v>
      </c>
      <c r="H144" s="377">
        <v>2</v>
      </c>
      <c r="I144" s="377">
        <v>2</v>
      </c>
      <c r="J144" s="166">
        <f t="shared" ref="J144:J162" si="5">IF(I144/H144*100&gt;100,100,I144/H144*100)</f>
        <v>100</v>
      </c>
      <c r="K144" s="166">
        <f>J144</f>
        <v>100</v>
      </c>
      <c r="L144" s="681"/>
      <c r="M144" s="760"/>
      <c r="N144" s="625"/>
    </row>
    <row r="145" spans="1:14" s="302" customFormat="1" ht="63.75" hidden="1" customHeight="1" thickBot="1" x14ac:dyDescent="0.3">
      <c r="A145" s="744"/>
      <c r="B145" s="266" t="s">
        <v>47</v>
      </c>
      <c r="C145" s="618" t="s">
        <v>48</v>
      </c>
      <c r="D145" s="501" t="s">
        <v>137</v>
      </c>
      <c r="E145" s="155" t="s">
        <v>138</v>
      </c>
      <c r="F145" s="147" t="s">
        <v>385</v>
      </c>
      <c r="G145" s="156" t="s">
        <v>140</v>
      </c>
      <c r="H145" s="101"/>
      <c r="I145" s="88"/>
      <c r="J145" s="183" t="e">
        <f t="shared" si="5"/>
        <v>#DIV/0!</v>
      </c>
      <c r="K145" s="627" t="e">
        <f>(J145+J146+J147)/3</f>
        <v>#DIV/0!</v>
      </c>
      <c r="L145" s="521" t="e">
        <f>(K145+K148)/2</f>
        <v>#DIV/0!</v>
      </c>
      <c r="M145" s="716"/>
      <c r="N145" s="625"/>
    </row>
    <row r="146" spans="1:14" s="302" customFormat="1" ht="63.75" hidden="1" customHeight="1" thickBot="1" x14ac:dyDescent="0.3">
      <c r="A146" s="744"/>
      <c r="B146" s="267"/>
      <c r="C146" s="619"/>
      <c r="D146" s="502"/>
      <c r="E146" s="159" t="s">
        <v>138</v>
      </c>
      <c r="F146" s="147" t="s">
        <v>386</v>
      </c>
      <c r="G146" s="160" t="s">
        <v>140</v>
      </c>
      <c r="H146" s="102"/>
      <c r="I146" s="92"/>
      <c r="J146" s="92" t="e">
        <f t="shared" si="5"/>
        <v>#DIV/0!</v>
      </c>
      <c r="K146" s="678"/>
      <c r="L146" s="680"/>
      <c r="M146" s="716"/>
      <c r="N146" s="625"/>
    </row>
    <row r="147" spans="1:14" s="302" customFormat="1" ht="111" hidden="1" customHeight="1" x14ac:dyDescent="0.25">
      <c r="A147" s="744"/>
      <c r="B147" s="267"/>
      <c r="C147" s="619"/>
      <c r="D147" s="502"/>
      <c r="E147" s="159" t="s">
        <v>138</v>
      </c>
      <c r="F147" s="147" t="s">
        <v>387</v>
      </c>
      <c r="G147" s="160" t="s">
        <v>140</v>
      </c>
      <c r="H147" s="102"/>
      <c r="I147" s="102"/>
      <c r="J147" s="92" t="e">
        <f t="shared" si="5"/>
        <v>#DIV/0!</v>
      </c>
      <c r="K147" s="679"/>
      <c r="L147" s="680"/>
      <c r="M147" s="716"/>
      <c r="N147" s="625"/>
    </row>
    <row r="148" spans="1:14" s="302" customFormat="1" ht="32.25" hidden="1" customHeight="1" thickBot="1" x14ac:dyDescent="0.3">
      <c r="A148" s="744"/>
      <c r="B148" s="268"/>
      <c r="C148" s="620"/>
      <c r="D148" s="503"/>
      <c r="E148" s="163" t="s">
        <v>144</v>
      </c>
      <c r="F148" s="142" t="s">
        <v>388</v>
      </c>
      <c r="G148" s="164" t="s">
        <v>266</v>
      </c>
      <c r="H148" s="167"/>
      <c r="I148" s="165"/>
      <c r="J148" s="97" t="e">
        <f t="shared" si="5"/>
        <v>#DIV/0!</v>
      </c>
      <c r="K148" s="97" t="e">
        <f>J148</f>
        <v>#DIV/0!</v>
      </c>
      <c r="L148" s="685"/>
      <c r="M148" s="716"/>
      <c r="N148" s="625"/>
    </row>
    <row r="149" spans="1:14" s="302" customFormat="1" ht="63.75" hidden="1" customHeight="1" thickBot="1" x14ac:dyDescent="0.3">
      <c r="A149" s="744"/>
      <c r="B149" s="266" t="s">
        <v>49</v>
      </c>
      <c r="C149" s="618" t="s">
        <v>50</v>
      </c>
      <c r="D149" s="501" t="s">
        <v>137</v>
      </c>
      <c r="E149" s="155" t="s">
        <v>138</v>
      </c>
      <c r="F149" s="147" t="s">
        <v>385</v>
      </c>
      <c r="G149" s="156" t="s">
        <v>140</v>
      </c>
      <c r="H149" s="101"/>
      <c r="I149" s="88"/>
      <c r="J149" s="183" t="e">
        <f t="shared" si="5"/>
        <v>#DIV/0!</v>
      </c>
      <c r="K149" s="627" t="e">
        <f>(J149+J150+J151)/3</f>
        <v>#DIV/0!</v>
      </c>
      <c r="L149" s="521" t="e">
        <f>(K149+K152)/2</f>
        <v>#DIV/0!</v>
      </c>
      <c r="M149" s="716"/>
      <c r="N149" s="625"/>
    </row>
    <row r="150" spans="1:14" s="302" customFormat="1" ht="63.75" hidden="1" customHeight="1" thickBot="1" x14ac:dyDescent="0.3">
      <c r="A150" s="744"/>
      <c r="B150" s="267"/>
      <c r="C150" s="619"/>
      <c r="D150" s="502"/>
      <c r="E150" s="159" t="s">
        <v>138</v>
      </c>
      <c r="F150" s="147" t="s">
        <v>386</v>
      </c>
      <c r="G150" s="160" t="s">
        <v>140</v>
      </c>
      <c r="H150" s="102"/>
      <c r="I150" s="92"/>
      <c r="J150" s="92" t="e">
        <f t="shared" si="5"/>
        <v>#DIV/0!</v>
      </c>
      <c r="K150" s="678"/>
      <c r="L150" s="680"/>
      <c r="M150" s="716"/>
      <c r="N150" s="625"/>
    </row>
    <row r="151" spans="1:14" s="302" customFormat="1" ht="111" hidden="1" customHeight="1" x14ac:dyDescent="0.25">
      <c r="A151" s="744"/>
      <c r="B151" s="267"/>
      <c r="C151" s="619"/>
      <c r="D151" s="502"/>
      <c r="E151" s="159" t="s">
        <v>138</v>
      </c>
      <c r="F151" s="147" t="s">
        <v>387</v>
      </c>
      <c r="G151" s="160" t="s">
        <v>140</v>
      </c>
      <c r="H151" s="102"/>
      <c r="I151" s="102"/>
      <c r="J151" s="92" t="e">
        <f t="shared" si="5"/>
        <v>#DIV/0!</v>
      </c>
      <c r="K151" s="679"/>
      <c r="L151" s="680"/>
      <c r="M151" s="716"/>
      <c r="N151" s="625"/>
    </row>
    <row r="152" spans="1:14" s="302" customFormat="1" ht="32.25" hidden="1" customHeight="1" thickBot="1" x14ac:dyDescent="0.3">
      <c r="A152" s="744"/>
      <c r="B152" s="268"/>
      <c r="C152" s="620"/>
      <c r="D152" s="503"/>
      <c r="E152" s="163" t="s">
        <v>144</v>
      </c>
      <c r="F152" s="142" t="s">
        <v>388</v>
      </c>
      <c r="G152" s="164" t="s">
        <v>266</v>
      </c>
      <c r="H152" s="167"/>
      <c r="I152" s="165"/>
      <c r="J152" s="97" t="e">
        <f t="shared" si="5"/>
        <v>#DIV/0!</v>
      </c>
      <c r="K152" s="97" t="e">
        <f>J152</f>
        <v>#DIV/0!</v>
      </c>
      <c r="L152" s="685"/>
      <c r="M152" s="716"/>
      <c r="N152" s="625"/>
    </row>
    <row r="153" spans="1:14" s="302" customFormat="1" ht="63.75" hidden="1" customHeight="1" thickBot="1" x14ac:dyDescent="0.3">
      <c r="A153" s="744"/>
      <c r="B153" s="266" t="s">
        <v>51</v>
      </c>
      <c r="C153" s="618" t="s">
        <v>52</v>
      </c>
      <c r="D153" s="501" t="s">
        <v>137</v>
      </c>
      <c r="E153" s="155" t="s">
        <v>138</v>
      </c>
      <c r="F153" s="147" t="s">
        <v>385</v>
      </c>
      <c r="G153" s="156" t="s">
        <v>140</v>
      </c>
      <c r="H153" s="101"/>
      <c r="I153" s="88"/>
      <c r="J153" s="183" t="e">
        <f t="shared" si="5"/>
        <v>#DIV/0!</v>
      </c>
      <c r="K153" s="627" t="e">
        <f>(J153+J154+J155)/3</f>
        <v>#DIV/0!</v>
      </c>
      <c r="L153" s="521" t="e">
        <f>(K153+K156)/2</f>
        <v>#DIV/0!</v>
      </c>
      <c r="M153" s="716"/>
      <c r="N153" s="625"/>
    </row>
    <row r="154" spans="1:14" s="302" customFormat="1" ht="63.75" hidden="1" customHeight="1" thickBot="1" x14ac:dyDescent="0.3">
      <c r="A154" s="744"/>
      <c r="B154" s="267"/>
      <c r="C154" s="619"/>
      <c r="D154" s="502"/>
      <c r="E154" s="159" t="s">
        <v>138</v>
      </c>
      <c r="F154" s="147" t="s">
        <v>386</v>
      </c>
      <c r="G154" s="160" t="s">
        <v>140</v>
      </c>
      <c r="H154" s="102"/>
      <c r="I154" s="92"/>
      <c r="J154" s="92" t="e">
        <f t="shared" si="5"/>
        <v>#DIV/0!</v>
      </c>
      <c r="K154" s="678"/>
      <c r="L154" s="680"/>
      <c r="M154" s="716"/>
      <c r="N154" s="625"/>
    </row>
    <row r="155" spans="1:14" s="302" customFormat="1" ht="111" hidden="1" customHeight="1" x14ac:dyDescent="0.25">
      <c r="A155" s="744"/>
      <c r="B155" s="267"/>
      <c r="C155" s="619"/>
      <c r="D155" s="502"/>
      <c r="E155" s="159" t="s">
        <v>138</v>
      </c>
      <c r="F155" s="147" t="s">
        <v>387</v>
      </c>
      <c r="G155" s="160" t="s">
        <v>140</v>
      </c>
      <c r="H155" s="102"/>
      <c r="I155" s="102"/>
      <c r="J155" s="92" t="e">
        <f t="shared" si="5"/>
        <v>#DIV/0!</v>
      </c>
      <c r="K155" s="679"/>
      <c r="L155" s="680"/>
      <c r="M155" s="716"/>
      <c r="N155" s="625"/>
    </row>
    <row r="156" spans="1:14" s="302" customFormat="1" ht="32.25" hidden="1" customHeight="1" thickBot="1" x14ac:dyDescent="0.3">
      <c r="A156" s="744"/>
      <c r="B156" s="268"/>
      <c r="C156" s="620"/>
      <c r="D156" s="503"/>
      <c r="E156" s="163" t="s">
        <v>144</v>
      </c>
      <c r="F156" s="142" t="s">
        <v>388</v>
      </c>
      <c r="G156" s="164" t="s">
        <v>266</v>
      </c>
      <c r="H156" s="167"/>
      <c r="I156" s="165"/>
      <c r="J156" s="97" t="e">
        <f t="shared" si="5"/>
        <v>#DIV/0!</v>
      </c>
      <c r="K156" s="97" t="e">
        <f>J156</f>
        <v>#DIV/0!</v>
      </c>
      <c r="L156" s="685"/>
      <c r="M156" s="716"/>
      <c r="N156" s="625"/>
    </row>
    <row r="157" spans="1:14" s="302" customFormat="1" ht="63.75" hidden="1" customHeight="1" thickBot="1" x14ac:dyDescent="0.3">
      <c r="A157" s="744"/>
      <c r="B157" s="266" t="s">
        <v>204</v>
      </c>
      <c r="C157" s="618" t="s">
        <v>53</v>
      </c>
      <c r="D157" s="501" t="s">
        <v>137</v>
      </c>
      <c r="E157" s="155" t="s">
        <v>138</v>
      </c>
      <c r="F157" s="147" t="s">
        <v>385</v>
      </c>
      <c r="G157" s="156" t="s">
        <v>140</v>
      </c>
      <c r="H157" s="101"/>
      <c r="I157" s="88"/>
      <c r="J157" s="183" t="e">
        <f t="shared" si="5"/>
        <v>#DIV/0!</v>
      </c>
      <c r="K157" s="627" t="e">
        <f>(J157+J158+J159)/3</f>
        <v>#DIV/0!</v>
      </c>
      <c r="L157" s="521" t="e">
        <f>(K157+K160)/2</f>
        <v>#DIV/0!</v>
      </c>
      <c r="M157" s="716"/>
      <c r="N157" s="625"/>
    </row>
    <row r="158" spans="1:14" s="302" customFormat="1" ht="63.75" hidden="1" customHeight="1" thickBot="1" x14ac:dyDescent="0.3">
      <c r="A158" s="744"/>
      <c r="B158" s="267"/>
      <c r="C158" s="619"/>
      <c r="D158" s="502"/>
      <c r="E158" s="159" t="s">
        <v>138</v>
      </c>
      <c r="F158" s="147" t="s">
        <v>386</v>
      </c>
      <c r="G158" s="160" t="s">
        <v>140</v>
      </c>
      <c r="H158" s="102"/>
      <c r="I158" s="92"/>
      <c r="J158" s="92" t="e">
        <f t="shared" si="5"/>
        <v>#DIV/0!</v>
      </c>
      <c r="K158" s="678"/>
      <c r="L158" s="680"/>
      <c r="M158" s="716"/>
      <c r="N158" s="625"/>
    </row>
    <row r="159" spans="1:14" s="302" customFormat="1" ht="111" hidden="1" customHeight="1" x14ac:dyDescent="0.25">
      <c r="A159" s="744"/>
      <c r="B159" s="267"/>
      <c r="C159" s="619"/>
      <c r="D159" s="502"/>
      <c r="E159" s="159" t="s">
        <v>138</v>
      </c>
      <c r="F159" s="147" t="s">
        <v>387</v>
      </c>
      <c r="G159" s="160" t="s">
        <v>140</v>
      </c>
      <c r="H159" s="102"/>
      <c r="I159" s="102"/>
      <c r="J159" s="92" t="e">
        <f t="shared" si="5"/>
        <v>#DIV/0!</v>
      </c>
      <c r="K159" s="679"/>
      <c r="L159" s="680"/>
      <c r="M159" s="716"/>
      <c r="N159" s="625"/>
    </row>
    <row r="160" spans="1:14" s="302" customFormat="1" ht="32.25" hidden="1" customHeight="1" thickBot="1" x14ac:dyDescent="0.3">
      <c r="A160" s="744"/>
      <c r="B160" s="268"/>
      <c r="C160" s="620"/>
      <c r="D160" s="503"/>
      <c r="E160" s="163" t="s">
        <v>144</v>
      </c>
      <c r="F160" s="142" t="s">
        <v>388</v>
      </c>
      <c r="G160" s="164" t="s">
        <v>266</v>
      </c>
      <c r="H160" s="167"/>
      <c r="I160" s="165"/>
      <c r="J160" s="97" t="e">
        <f t="shared" si="5"/>
        <v>#DIV/0!</v>
      </c>
      <c r="K160" s="97" t="e">
        <f>J160</f>
        <v>#DIV/0!</v>
      </c>
      <c r="L160" s="685"/>
      <c r="M160" s="716"/>
      <c r="N160" s="625"/>
    </row>
    <row r="161" spans="1:15" s="302" customFormat="1" ht="63.75" customHeight="1" thickBot="1" x14ac:dyDescent="0.3">
      <c r="A161" s="744"/>
      <c r="B161" s="266" t="s">
        <v>187</v>
      </c>
      <c r="C161" s="621" t="s">
        <v>54</v>
      </c>
      <c r="D161" s="593" t="s">
        <v>137</v>
      </c>
      <c r="E161" s="155" t="s">
        <v>138</v>
      </c>
      <c r="F161" s="147" t="s">
        <v>385</v>
      </c>
      <c r="G161" s="156" t="s">
        <v>140</v>
      </c>
      <c r="H161" s="360">
        <v>100</v>
      </c>
      <c r="I161" s="88">
        <v>99.5</v>
      </c>
      <c r="J161" s="183">
        <f t="shared" si="5"/>
        <v>99.5</v>
      </c>
      <c r="K161" s="612">
        <f>(J161+J162)/2</f>
        <v>98.5</v>
      </c>
      <c r="L161" s="521">
        <f>(K161+K164)/2</f>
        <v>97.898648648648646</v>
      </c>
      <c r="M161" s="760"/>
      <c r="N161" s="625"/>
      <c r="O161" s="306"/>
    </row>
    <row r="162" spans="1:15" s="302" customFormat="1" ht="63.75" customHeight="1" thickBot="1" x14ac:dyDescent="0.3">
      <c r="A162" s="744"/>
      <c r="B162" s="267"/>
      <c r="C162" s="622"/>
      <c r="D162" s="594"/>
      <c r="E162" s="159" t="s">
        <v>138</v>
      </c>
      <c r="F162" s="147" t="s">
        <v>386</v>
      </c>
      <c r="G162" s="160" t="s">
        <v>140</v>
      </c>
      <c r="H162" s="361">
        <v>100</v>
      </c>
      <c r="I162" s="92">
        <v>97.5</v>
      </c>
      <c r="J162" s="92">
        <f t="shared" si="5"/>
        <v>97.5</v>
      </c>
      <c r="K162" s="682"/>
      <c r="L162" s="711"/>
      <c r="M162" s="760"/>
      <c r="N162" s="625"/>
      <c r="O162" s="297"/>
    </row>
    <row r="163" spans="1:15" s="302" customFormat="1" ht="111" customHeight="1" x14ac:dyDescent="0.25">
      <c r="A163" s="744"/>
      <c r="B163" s="267"/>
      <c r="C163" s="622"/>
      <c r="D163" s="594"/>
      <c r="E163" s="159" t="s">
        <v>138</v>
      </c>
      <c r="F163" s="147" t="s">
        <v>387</v>
      </c>
      <c r="G163" s="160" t="s">
        <v>140</v>
      </c>
      <c r="H163" s="361">
        <v>0</v>
      </c>
      <c r="I163" s="361">
        <v>0</v>
      </c>
      <c r="J163" s="92"/>
      <c r="K163" s="683"/>
      <c r="L163" s="711"/>
      <c r="M163" s="760"/>
      <c r="N163" s="625"/>
      <c r="O163" s="306"/>
    </row>
    <row r="164" spans="1:15" s="302" customFormat="1" ht="32.25" customHeight="1" thickBot="1" x14ac:dyDescent="0.3">
      <c r="A164" s="744"/>
      <c r="B164" s="268"/>
      <c r="C164" s="623"/>
      <c r="D164" s="595"/>
      <c r="E164" s="163" t="s">
        <v>144</v>
      </c>
      <c r="F164" s="142" t="s">
        <v>388</v>
      </c>
      <c r="G164" s="164" t="s">
        <v>266</v>
      </c>
      <c r="H164" s="377">
        <v>37</v>
      </c>
      <c r="I164" s="377">
        <v>36</v>
      </c>
      <c r="J164" s="97">
        <f t="shared" ref="J164:J182" si="6">IF(I164/H164*100&gt;100,100,I164/H164*100)</f>
        <v>97.297297297297305</v>
      </c>
      <c r="K164" s="97">
        <f>J164</f>
        <v>97.297297297297305</v>
      </c>
      <c r="L164" s="681"/>
      <c r="M164" s="760"/>
      <c r="N164" s="625"/>
    </row>
    <row r="165" spans="1:15" s="302" customFormat="1" ht="63.75" hidden="1" customHeight="1" thickBot="1" x14ac:dyDescent="0.3">
      <c r="A165" s="744"/>
      <c r="B165" s="266" t="s">
        <v>206</v>
      </c>
      <c r="C165" s="618" t="s">
        <v>207</v>
      </c>
      <c r="D165" s="501" t="s">
        <v>137</v>
      </c>
      <c r="E165" s="155" t="s">
        <v>138</v>
      </c>
      <c r="F165" s="147" t="s">
        <v>385</v>
      </c>
      <c r="G165" s="156" t="s">
        <v>140</v>
      </c>
      <c r="H165" s="101"/>
      <c r="I165" s="88"/>
      <c r="J165" s="183" t="e">
        <f t="shared" si="6"/>
        <v>#DIV/0!</v>
      </c>
      <c r="K165" s="627" t="e">
        <f>(J165+J166+J167)/3</f>
        <v>#DIV/0!</v>
      </c>
      <c r="L165" s="521" t="e">
        <f>(K165+K168)/2</f>
        <v>#DIV/0!</v>
      </c>
      <c r="M165" s="716"/>
      <c r="N165" s="625"/>
    </row>
    <row r="166" spans="1:15" s="302" customFormat="1" ht="63.75" hidden="1" customHeight="1" thickBot="1" x14ac:dyDescent="0.3">
      <c r="A166" s="744"/>
      <c r="B166" s="267"/>
      <c r="C166" s="619"/>
      <c r="D166" s="502"/>
      <c r="E166" s="159" t="s">
        <v>138</v>
      </c>
      <c r="F166" s="147" t="s">
        <v>386</v>
      </c>
      <c r="G166" s="160" t="s">
        <v>140</v>
      </c>
      <c r="H166" s="102"/>
      <c r="I166" s="92"/>
      <c r="J166" s="92" t="e">
        <f t="shared" si="6"/>
        <v>#DIV/0!</v>
      </c>
      <c r="K166" s="678"/>
      <c r="L166" s="680"/>
      <c r="M166" s="716"/>
      <c r="N166" s="625"/>
    </row>
    <row r="167" spans="1:15" s="302" customFormat="1" ht="111" hidden="1" customHeight="1" x14ac:dyDescent="0.25">
      <c r="A167" s="744"/>
      <c r="B167" s="267"/>
      <c r="C167" s="619"/>
      <c r="D167" s="502"/>
      <c r="E167" s="159" t="s">
        <v>138</v>
      </c>
      <c r="F167" s="147" t="s">
        <v>387</v>
      </c>
      <c r="G167" s="160" t="s">
        <v>140</v>
      </c>
      <c r="H167" s="102"/>
      <c r="I167" s="102"/>
      <c r="J167" s="92" t="e">
        <f t="shared" si="6"/>
        <v>#DIV/0!</v>
      </c>
      <c r="K167" s="679"/>
      <c r="L167" s="680"/>
      <c r="M167" s="716"/>
      <c r="N167" s="625"/>
    </row>
    <row r="168" spans="1:15" s="302" customFormat="1" ht="32.25" hidden="1" customHeight="1" thickBot="1" x14ac:dyDescent="0.3">
      <c r="A168" s="744"/>
      <c r="B168" s="268"/>
      <c r="C168" s="620"/>
      <c r="D168" s="503"/>
      <c r="E168" s="163" t="s">
        <v>144</v>
      </c>
      <c r="F168" s="142" t="s">
        <v>388</v>
      </c>
      <c r="G168" s="164" t="s">
        <v>266</v>
      </c>
      <c r="H168" s="167"/>
      <c r="I168" s="165"/>
      <c r="J168" s="97" t="e">
        <f t="shared" si="6"/>
        <v>#DIV/0!</v>
      </c>
      <c r="K168" s="97" t="e">
        <f>J168</f>
        <v>#DIV/0!</v>
      </c>
      <c r="L168" s="685"/>
      <c r="M168" s="716"/>
      <c r="N168" s="625"/>
    </row>
    <row r="169" spans="1:15" s="297" customFormat="1" ht="63.75" hidden="1" customHeight="1" thickBot="1" x14ac:dyDescent="0.3">
      <c r="A169" s="744"/>
      <c r="B169" s="266" t="s">
        <v>198</v>
      </c>
      <c r="C169" s="618" t="s">
        <v>199</v>
      </c>
      <c r="D169" s="501" t="s">
        <v>137</v>
      </c>
      <c r="E169" s="133" t="s">
        <v>138</v>
      </c>
      <c r="F169" s="133" t="s">
        <v>385</v>
      </c>
      <c r="G169" s="134" t="s">
        <v>140</v>
      </c>
      <c r="H169" s="135"/>
      <c r="I169" s="136"/>
      <c r="J169" s="183" t="e">
        <f t="shared" si="6"/>
        <v>#DIV/0!</v>
      </c>
      <c r="K169" s="689" t="e">
        <f>(J169+J170+J171)/3</f>
        <v>#DIV/0!</v>
      </c>
      <c r="L169" s="706" t="e">
        <f>(K169+K172)/2</f>
        <v>#DIV/0!</v>
      </c>
      <c r="M169" s="651"/>
      <c r="N169" s="625"/>
    </row>
    <row r="170" spans="1:15" s="297" customFormat="1" ht="63.75" hidden="1" customHeight="1" thickBot="1" x14ac:dyDescent="0.3">
      <c r="A170" s="744"/>
      <c r="B170" s="267"/>
      <c r="C170" s="619"/>
      <c r="D170" s="502"/>
      <c r="E170" s="138" t="s">
        <v>138</v>
      </c>
      <c r="F170" s="133" t="s">
        <v>386</v>
      </c>
      <c r="G170" s="139" t="s">
        <v>140</v>
      </c>
      <c r="H170" s="140"/>
      <c r="I170" s="137"/>
      <c r="J170" s="137" t="e">
        <f t="shared" si="6"/>
        <v>#DIV/0!</v>
      </c>
      <c r="K170" s="690"/>
      <c r="L170" s="707"/>
      <c r="M170" s="651"/>
      <c r="N170" s="625"/>
    </row>
    <row r="171" spans="1:15" s="297" customFormat="1" ht="63.75" hidden="1" customHeight="1" x14ac:dyDescent="0.25">
      <c r="A171" s="744"/>
      <c r="B171" s="267"/>
      <c r="C171" s="619"/>
      <c r="D171" s="502"/>
      <c r="E171" s="138" t="s">
        <v>138</v>
      </c>
      <c r="F171" s="133" t="s">
        <v>391</v>
      </c>
      <c r="G171" s="139" t="s">
        <v>140</v>
      </c>
      <c r="H171" s="140"/>
      <c r="I171" s="140"/>
      <c r="J171" s="137" t="e">
        <f t="shared" si="6"/>
        <v>#DIV/0!</v>
      </c>
      <c r="K171" s="691"/>
      <c r="L171" s="707"/>
      <c r="M171" s="651"/>
      <c r="N171" s="625"/>
    </row>
    <row r="172" spans="1:15" s="297" customFormat="1" ht="32.25" hidden="1" customHeight="1" thickBot="1" x14ac:dyDescent="0.3">
      <c r="A172" s="744"/>
      <c r="B172" s="268"/>
      <c r="C172" s="620"/>
      <c r="D172" s="503"/>
      <c r="E172" s="141" t="s">
        <v>144</v>
      </c>
      <c r="F172" s="142" t="s">
        <v>388</v>
      </c>
      <c r="G172" s="143" t="s">
        <v>266</v>
      </c>
      <c r="H172" s="203"/>
      <c r="I172" s="203"/>
      <c r="J172" s="137" t="e">
        <f t="shared" si="6"/>
        <v>#DIV/0!</v>
      </c>
      <c r="K172" s="145" t="e">
        <f>J172</f>
        <v>#DIV/0!</v>
      </c>
      <c r="L172" s="708"/>
      <c r="M172" s="651"/>
      <c r="N172" s="625"/>
    </row>
    <row r="173" spans="1:15" s="302" customFormat="1" ht="63.75" hidden="1" customHeight="1" thickBot="1" x14ac:dyDescent="0.3">
      <c r="A173" s="744"/>
      <c r="B173" s="270"/>
      <c r="C173" s="618" t="s">
        <v>55</v>
      </c>
      <c r="D173" s="501" t="s">
        <v>137</v>
      </c>
      <c r="E173" s="155" t="s">
        <v>138</v>
      </c>
      <c r="F173" s="147" t="s">
        <v>385</v>
      </c>
      <c r="G173" s="156" t="s">
        <v>140</v>
      </c>
      <c r="H173" s="101"/>
      <c r="I173" s="88"/>
      <c r="J173" s="183" t="e">
        <f t="shared" si="6"/>
        <v>#DIV/0!</v>
      </c>
      <c r="K173" s="627" t="e">
        <f>(J173+J174+J175)/3</f>
        <v>#DIV/0!</v>
      </c>
      <c r="L173" s="521" t="e">
        <f>(K173+K176)/2</f>
        <v>#DIV/0!</v>
      </c>
      <c r="M173" s="716"/>
      <c r="N173" s="625"/>
    </row>
    <row r="174" spans="1:15" s="302" customFormat="1" ht="63.75" hidden="1" customHeight="1" thickBot="1" x14ac:dyDescent="0.3">
      <c r="A174" s="744"/>
      <c r="B174" s="271"/>
      <c r="C174" s="619"/>
      <c r="D174" s="502"/>
      <c r="E174" s="159" t="s">
        <v>138</v>
      </c>
      <c r="F174" s="147" t="s">
        <v>386</v>
      </c>
      <c r="G174" s="160" t="s">
        <v>140</v>
      </c>
      <c r="H174" s="102"/>
      <c r="I174" s="92"/>
      <c r="J174" s="92" t="e">
        <f t="shared" si="6"/>
        <v>#DIV/0!</v>
      </c>
      <c r="K174" s="678"/>
      <c r="L174" s="680"/>
      <c r="M174" s="716"/>
      <c r="N174" s="625"/>
    </row>
    <row r="175" spans="1:15" s="302" customFormat="1" ht="111" hidden="1" customHeight="1" x14ac:dyDescent="0.25">
      <c r="A175" s="744"/>
      <c r="B175" s="271"/>
      <c r="C175" s="619"/>
      <c r="D175" s="502"/>
      <c r="E175" s="159" t="s">
        <v>138</v>
      </c>
      <c r="F175" s="147" t="s">
        <v>387</v>
      </c>
      <c r="G175" s="160" t="s">
        <v>140</v>
      </c>
      <c r="H175" s="102"/>
      <c r="I175" s="102"/>
      <c r="J175" s="92" t="e">
        <f t="shared" si="6"/>
        <v>#DIV/0!</v>
      </c>
      <c r="K175" s="679"/>
      <c r="L175" s="680"/>
      <c r="M175" s="716"/>
      <c r="N175" s="625"/>
    </row>
    <row r="176" spans="1:15" s="302" customFormat="1" ht="32.25" hidden="1" customHeight="1" thickBot="1" x14ac:dyDescent="0.3">
      <c r="A176" s="744"/>
      <c r="B176" s="272"/>
      <c r="C176" s="620"/>
      <c r="D176" s="586"/>
      <c r="E176" s="163" t="s">
        <v>144</v>
      </c>
      <c r="F176" s="142" t="s">
        <v>388</v>
      </c>
      <c r="G176" s="164" t="s">
        <v>266</v>
      </c>
      <c r="H176" s="377"/>
      <c r="I176" s="377"/>
      <c r="J176" s="97" t="e">
        <f t="shared" si="6"/>
        <v>#DIV/0!</v>
      </c>
      <c r="K176" s="97" t="e">
        <f>J176</f>
        <v>#DIV/0!</v>
      </c>
      <c r="L176" s="681"/>
      <c r="M176" s="716"/>
      <c r="N176" s="625"/>
    </row>
    <row r="177" spans="1:15" s="297" customFormat="1" ht="63.75" customHeight="1" thickBot="1" x14ac:dyDescent="0.3">
      <c r="A177" s="744"/>
      <c r="B177" s="266" t="s">
        <v>192</v>
      </c>
      <c r="C177" s="621" t="s">
        <v>193</v>
      </c>
      <c r="D177" s="529" t="s">
        <v>137</v>
      </c>
      <c r="E177" s="133" t="s">
        <v>138</v>
      </c>
      <c r="F177" s="133" t="s">
        <v>385</v>
      </c>
      <c r="G177" s="134" t="s">
        <v>140</v>
      </c>
      <c r="H177" s="369">
        <v>99.5</v>
      </c>
      <c r="I177" s="287">
        <v>99.5</v>
      </c>
      <c r="J177" s="183">
        <f t="shared" si="6"/>
        <v>100</v>
      </c>
      <c r="K177" s="612">
        <f>(J177+J178+J179)/3</f>
        <v>100</v>
      </c>
      <c r="L177" s="615">
        <f>(K177+K180)/2</f>
        <v>100</v>
      </c>
      <c r="M177" s="759"/>
      <c r="N177" s="625"/>
    </row>
    <row r="178" spans="1:15" s="297" customFormat="1" ht="63.75" thickBot="1" x14ac:dyDescent="0.3">
      <c r="A178" s="744"/>
      <c r="B178" s="267"/>
      <c r="C178" s="622"/>
      <c r="D178" s="530"/>
      <c r="E178" s="138" t="s">
        <v>138</v>
      </c>
      <c r="F178" s="133" t="s">
        <v>386</v>
      </c>
      <c r="G178" s="139" t="s">
        <v>140</v>
      </c>
      <c r="H178" s="371">
        <v>97.5</v>
      </c>
      <c r="I178" s="289">
        <v>97.5</v>
      </c>
      <c r="J178" s="289">
        <f t="shared" si="6"/>
        <v>100</v>
      </c>
      <c r="K178" s="670"/>
      <c r="L178" s="660"/>
      <c r="M178" s="759"/>
      <c r="N178" s="625"/>
    </row>
    <row r="179" spans="1:15" s="297" customFormat="1" ht="63" x14ac:dyDescent="0.25">
      <c r="A179" s="744"/>
      <c r="B179" s="267"/>
      <c r="C179" s="622"/>
      <c r="D179" s="530"/>
      <c r="E179" s="138" t="s">
        <v>138</v>
      </c>
      <c r="F179" s="133" t="s">
        <v>391</v>
      </c>
      <c r="G179" s="139" t="s">
        <v>140</v>
      </c>
      <c r="H179" s="371">
        <v>100</v>
      </c>
      <c r="I179" s="371">
        <v>100</v>
      </c>
      <c r="J179" s="289">
        <f t="shared" si="6"/>
        <v>100</v>
      </c>
      <c r="K179" s="671"/>
      <c r="L179" s="660"/>
      <c r="M179" s="759"/>
      <c r="N179" s="625"/>
    </row>
    <row r="180" spans="1:15" s="297" customFormat="1" ht="32.25" thickBot="1" x14ac:dyDescent="0.3">
      <c r="A180" s="744"/>
      <c r="B180" s="268"/>
      <c r="C180" s="623"/>
      <c r="D180" s="595"/>
      <c r="E180" s="141" t="s">
        <v>144</v>
      </c>
      <c r="F180" s="142" t="s">
        <v>388</v>
      </c>
      <c r="G180" s="143" t="s">
        <v>266</v>
      </c>
      <c r="H180" s="377">
        <v>197</v>
      </c>
      <c r="I180" s="377">
        <v>199</v>
      </c>
      <c r="J180" s="289">
        <f t="shared" si="6"/>
        <v>100</v>
      </c>
      <c r="K180" s="290">
        <f>J180</f>
        <v>100</v>
      </c>
      <c r="L180" s="673"/>
      <c r="M180" s="759"/>
      <c r="N180" s="625"/>
    </row>
    <row r="181" spans="1:15" s="302" customFormat="1" ht="63.75" customHeight="1" thickBot="1" x14ac:dyDescent="0.3">
      <c r="A181" s="744"/>
      <c r="B181" s="266" t="s">
        <v>256</v>
      </c>
      <c r="C181" s="621" t="s">
        <v>201</v>
      </c>
      <c r="D181" s="593" t="s">
        <v>137</v>
      </c>
      <c r="E181" s="155" t="s">
        <v>138</v>
      </c>
      <c r="F181" s="147" t="s">
        <v>385</v>
      </c>
      <c r="G181" s="156" t="s">
        <v>140</v>
      </c>
      <c r="H181" s="360">
        <v>100</v>
      </c>
      <c r="I181" s="88">
        <v>100</v>
      </c>
      <c r="J181" s="183">
        <f t="shared" si="6"/>
        <v>100</v>
      </c>
      <c r="K181" s="612">
        <f>(J181+J182)/2</f>
        <v>100</v>
      </c>
      <c r="L181" s="521">
        <f>(K181+K184)/2</f>
        <v>100</v>
      </c>
      <c r="M181" s="760"/>
      <c r="N181" s="625"/>
      <c r="O181" s="306"/>
    </row>
    <row r="182" spans="1:15" s="302" customFormat="1" ht="63.75" customHeight="1" thickBot="1" x14ac:dyDescent="0.3">
      <c r="A182" s="744"/>
      <c r="B182" s="267"/>
      <c r="C182" s="622"/>
      <c r="D182" s="594"/>
      <c r="E182" s="159" t="s">
        <v>138</v>
      </c>
      <c r="F182" s="147" t="s">
        <v>386</v>
      </c>
      <c r="G182" s="160" t="s">
        <v>140</v>
      </c>
      <c r="H182" s="361">
        <v>100</v>
      </c>
      <c r="I182" s="92">
        <v>100</v>
      </c>
      <c r="J182" s="92">
        <f t="shared" si="6"/>
        <v>100</v>
      </c>
      <c r="K182" s="682"/>
      <c r="L182" s="711"/>
      <c r="M182" s="760"/>
      <c r="N182" s="625"/>
      <c r="O182" s="297"/>
    </row>
    <row r="183" spans="1:15" s="302" customFormat="1" ht="111" customHeight="1" x14ac:dyDescent="0.25">
      <c r="A183" s="744"/>
      <c r="B183" s="267"/>
      <c r="C183" s="622"/>
      <c r="D183" s="594"/>
      <c r="E183" s="159" t="s">
        <v>138</v>
      </c>
      <c r="F183" s="147" t="s">
        <v>387</v>
      </c>
      <c r="G183" s="160" t="s">
        <v>140</v>
      </c>
      <c r="H183" s="361">
        <v>0</v>
      </c>
      <c r="I183" s="361">
        <v>0</v>
      </c>
      <c r="J183" s="92"/>
      <c r="K183" s="683"/>
      <c r="L183" s="711"/>
      <c r="M183" s="760"/>
      <c r="N183" s="625"/>
      <c r="O183" s="306"/>
    </row>
    <row r="184" spans="1:15" s="302" customFormat="1" ht="32.25" customHeight="1" thickBot="1" x14ac:dyDescent="0.3">
      <c r="A184" s="744"/>
      <c r="B184" s="268"/>
      <c r="C184" s="623"/>
      <c r="D184" s="595"/>
      <c r="E184" s="163" t="s">
        <v>144</v>
      </c>
      <c r="F184" s="142" t="s">
        <v>388</v>
      </c>
      <c r="G184" s="164" t="s">
        <v>266</v>
      </c>
      <c r="H184" s="377">
        <v>0.44</v>
      </c>
      <c r="I184" s="377">
        <v>0.44</v>
      </c>
      <c r="J184" s="97">
        <f t="shared" ref="J184:J228" si="7">IF(I184/H184*100&gt;100,100,I184/H184*100)</f>
        <v>100</v>
      </c>
      <c r="K184" s="97">
        <f>J184</f>
        <v>100</v>
      </c>
      <c r="L184" s="681"/>
      <c r="M184" s="760"/>
      <c r="N184" s="625"/>
    </row>
    <row r="185" spans="1:15" s="302" customFormat="1" ht="63.75" hidden="1" customHeight="1" thickBot="1" x14ac:dyDescent="0.3">
      <c r="A185" s="744"/>
      <c r="B185" s="266" t="s">
        <v>56</v>
      </c>
      <c r="C185" s="618" t="s">
        <v>57</v>
      </c>
      <c r="D185" s="501" t="s">
        <v>137</v>
      </c>
      <c r="E185" s="155" t="s">
        <v>138</v>
      </c>
      <c r="F185" s="147" t="s">
        <v>385</v>
      </c>
      <c r="G185" s="156" t="s">
        <v>140</v>
      </c>
      <c r="H185" s="101"/>
      <c r="I185" s="88"/>
      <c r="J185" s="183" t="e">
        <f t="shared" si="7"/>
        <v>#DIV/0!</v>
      </c>
      <c r="K185" s="627" t="e">
        <f>(J185+J186+J187)/3</f>
        <v>#DIV/0!</v>
      </c>
      <c r="L185" s="521" t="e">
        <f>(K185+K188)/2</f>
        <v>#DIV/0!</v>
      </c>
      <c r="M185" s="716"/>
      <c r="N185" s="625"/>
    </row>
    <row r="186" spans="1:15" s="302" customFormat="1" ht="63.75" hidden="1" customHeight="1" thickBot="1" x14ac:dyDescent="0.3">
      <c r="A186" s="744"/>
      <c r="B186" s="267"/>
      <c r="C186" s="619"/>
      <c r="D186" s="502"/>
      <c r="E186" s="159" t="s">
        <v>138</v>
      </c>
      <c r="F186" s="147" t="s">
        <v>386</v>
      </c>
      <c r="G186" s="160" t="s">
        <v>140</v>
      </c>
      <c r="H186" s="102"/>
      <c r="I186" s="92"/>
      <c r="J186" s="92" t="e">
        <f t="shared" si="7"/>
        <v>#DIV/0!</v>
      </c>
      <c r="K186" s="678"/>
      <c r="L186" s="680"/>
      <c r="M186" s="716"/>
      <c r="N186" s="625"/>
    </row>
    <row r="187" spans="1:15" s="302" customFormat="1" ht="111" hidden="1" customHeight="1" x14ac:dyDescent="0.25">
      <c r="A187" s="744"/>
      <c r="B187" s="267"/>
      <c r="C187" s="619"/>
      <c r="D187" s="502"/>
      <c r="E187" s="159" t="s">
        <v>138</v>
      </c>
      <c r="F187" s="147" t="s">
        <v>387</v>
      </c>
      <c r="G187" s="160" t="s">
        <v>140</v>
      </c>
      <c r="H187" s="102"/>
      <c r="I187" s="102"/>
      <c r="J187" s="92" t="e">
        <f t="shared" si="7"/>
        <v>#DIV/0!</v>
      </c>
      <c r="K187" s="679"/>
      <c r="L187" s="680"/>
      <c r="M187" s="716"/>
      <c r="N187" s="625"/>
    </row>
    <row r="188" spans="1:15" s="302" customFormat="1" ht="32.25" hidden="1" customHeight="1" thickBot="1" x14ac:dyDescent="0.3">
      <c r="A188" s="744"/>
      <c r="B188" s="268"/>
      <c r="C188" s="620"/>
      <c r="D188" s="503"/>
      <c r="E188" s="163" t="s">
        <v>144</v>
      </c>
      <c r="F188" s="142" t="s">
        <v>388</v>
      </c>
      <c r="G188" s="164" t="s">
        <v>266</v>
      </c>
      <c r="H188" s="167"/>
      <c r="I188" s="165"/>
      <c r="J188" s="97" t="e">
        <f t="shared" si="7"/>
        <v>#DIV/0!</v>
      </c>
      <c r="K188" s="97" t="e">
        <f>J188</f>
        <v>#DIV/0!</v>
      </c>
      <c r="L188" s="685"/>
      <c r="M188" s="716"/>
      <c r="N188" s="625"/>
    </row>
    <row r="189" spans="1:15" s="302" customFormat="1" ht="63.75" hidden="1" customHeight="1" thickBot="1" x14ac:dyDescent="0.3">
      <c r="A189" s="744"/>
      <c r="B189" s="266"/>
      <c r="C189" s="618" t="s">
        <v>55</v>
      </c>
      <c r="D189" s="501" t="s">
        <v>137</v>
      </c>
      <c r="E189" s="155" t="s">
        <v>138</v>
      </c>
      <c r="F189" s="147" t="s">
        <v>385</v>
      </c>
      <c r="G189" s="156" t="s">
        <v>140</v>
      </c>
      <c r="H189" s="101"/>
      <c r="I189" s="88"/>
      <c r="J189" s="183" t="e">
        <f t="shared" si="7"/>
        <v>#DIV/0!</v>
      </c>
      <c r="K189" s="627" t="e">
        <f>(J189+J190+J191)/3</f>
        <v>#DIV/0!</v>
      </c>
      <c r="L189" s="521" t="e">
        <f>(K189+K192)/2</f>
        <v>#DIV/0!</v>
      </c>
      <c r="M189" s="716"/>
      <c r="N189" s="625"/>
    </row>
    <row r="190" spans="1:15" s="302" customFormat="1" ht="63.75" hidden="1" customHeight="1" thickBot="1" x14ac:dyDescent="0.3">
      <c r="A190" s="744"/>
      <c r="B190" s="267"/>
      <c r="C190" s="619"/>
      <c r="D190" s="502"/>
      <c r="E190" s="159" t="s">
        <v>138</v>
      </c>
      <c r="F190" s="147" t="s">
        <v>386</v>
      </c>
      <c r="G190" s="160" t="s">
        <v>140</v>
      </c>
      <c r="H190" s="102"/>
      <c r="I190" s="92"/>
      <c r="J190" s="92" t="e">
        <f t="shared" si="7"/>
        <v>#DIV/0!</v>
      </c>
      <c r="K190" s="678"/>
      <c r="L190" s="680"/>
      <c r="M190" s="716"/>
      <c r="N190" s="625"/>
    </row>
    <row r="191" spans="1:15" s="302" customFormat="1" ht="111" hidden="1" customHeight="1" x14ac:dyDescent="0.25">
      <c r="A191" s="744"/>
      <c r="B191" s="267"/>
      <c r="C191" s="619"/>
      <c r="D191" s="502"/>
      <c r="E191" s="159" t="s">
        <v>138</v>
      </c>
      <c r="F191" s="147" t="s">
        <v>387</v>
      </c>
      <c r="G191" s="160" t="s">
        <v>140</v>
      </c>
      <c r="H191" s="102"/>
      <c r="I191" s="102"/>
      <c r="J191" s="92" t="e">
        <f t="shared" si="7"/>
        <v>#DIV/0!</v>
      </c>
      <c r="K191" s="679"/>
      <c r="L191" s="680"/>
      <c r="M191" s="716"/>
      <c r="N191" s="625"/>
    </row>
    <row r="192" spans="1:15" s="302" customFormat="1" ht="32.25" hidden="1" customHeight="1" thickBot="1" x14ac:dyDescent="0.3">
      <c r="A192" s="744"/>
      <c r="B192" s="268"/>
      <c r="C192" s="620"/>
      <c r="D192" s="503"/>
      <c r="E192" s="163" t="s">
        <v>144</v>
      </c>
      <c r="F192" s="142" t="s">
        <v>388</v>
      </c>
      <c r="G192" s="164" t="s">
        <v>266</v>
      </c>
      <c r="H192" s="167"/>
      <c r="I192" s="165"/>
      <c r="J192" s="97" t="e">
        <f t="shared" si="7"/>
        <v>#DIV/0!</v>
      </c>
      <c r="K192" s="97" t="e">
        <f>J192</f>
        <v>#DIV/0!</v>
      </c>
      <c r="L192" s="685"/>
      <c r="M192" s="716"/>
      <c r="N192" s="625"/>
    </row>
    <row r="193" spans="1:14" s="297" customFormat="1" ht="79.5" hidden="1" customHeight="1" thickBot="1" x14ac:dyDescent="0.3">
      <c r="A193" s="744"/>
      <c r="B193" s="263"/>
      <c r="C193" s="641" t="s">
        <v>58</v>
      </c>
      <c r="D193" s="501" t="s">
        <v>137</v>
      </c>
      <c r="E193" s="171" t="s">
        <v>138</v>
      </c>
      <c r="F193" s="171" t="s">
        <v>392</v>
      </c>
      <c r="G193" s="172" t="s">
        <v>140</v>
      </c>
      <c r="H193" s="135"/>
      <c r="I193" s="135"/>
      <c r="J193" s="137" t="e">
        <f t="shared" si="7"/>
        <v>#DIV/0!</v>
      </c>
      <c r="K193" s="697" t="e">
        <f>(J193+J194+J195)/3</f>
        <v>#DIV/0!</v>
      </c>
      <c r="L193" s="692" t="e">
        <f>(K193+K196)/2</f>
        <v>#DIV/0!</v>
      </c>
      <c r="M193" s="651"/>
      <c r="N193" s="625"/>
    </row>
    <row r="194" spans="1:14" s="297" customFormat="1" ht="79.5" hidden="1" customHeight="1" thickBot="1" x14ac:dyDescent="0.3">
      <c r="A194" s="744"/>
      <c r="B194" s="264"/>
      <c r="C194" s="642"/>
      <c r="D194" s="502"/>
      <c r="E194" s="173" t="s">
        <v>138</v>
      </c>
      <c r="F194" s="171" t="s">
        <v>393</v>
      </c>
      <c r="G194" s="174" t="s">
        <v>140</v>
      </c>
      <c r="H194" s="135"/>
      <c r="I194" s="135"/>
      <c r="J194" s="137" t="e">
        <f t="shared" si="7"/>
        <v>#DIV/0!</v>
      </c>
      <c r="K194" s="698"/>
      <c r="L194" s="693"/>
      <c r="M194" s="651"/>
      <c r="N194" s="625"/>
    </row>
    <row r="195" spans="1:14" s="297" customFormat="1" ht="63.75" hidden="1" customHeight="1" thickBot="1" x14ac:dyDescent="0.3">
      <c r="A195" s="744"/>
      <c r="B195" s="264"/>
      <c r="C195" s="642"/>
      <c r="D195" s="502"/>
      <c r="E195" s="173" t="s">
        <v>138</v>
      </c>
      <c r="F195" s="171" t="s">
        <v>211</v>
      </c>
      <c r="G195" s="174" t="s">
        <v>140</v>
      </c>
      <c r="H195" s="135"/>
      <c r="I195" s="135"/>
      <c r="J195" s="137" t="e">
        <f t="shared" si="7"/>
        <v>#DIV/0!</v>
      </c>
      <c r="K195" s="699"/>
      <c r="L195" s="693"/>
      <c r="M195" s="651"/>
      <c r="N195" s="625"/>
    </row>
    <row r="196" spans="1:14" s="297" customFormat="1" ht="32.25" hidden="1" customHeight="1" thickBot="1" x14ac:dyDescent="0.3">
      <c r="A196" s="744"/>
      <c r="B196" s="265"/>
      <c r="C196" s="643"/>
      <c r="D196" s="586"/>
      <c r="E196" s="175" t="s">
        <v>144</v>
      </c>
      <c r="F196" s="1" t="s">
        <v>394</v>
      </c>
      <c r="G196" s="6" t="s">
        <v>310</v>
      </c>
      <c r="H196" s="369"/>
      <c r="I196" s="369"/>
      <c r="J196" s="289" t="e">
        <f t="shared" si="7"/>
        <v>#DIV/0!</v>
      </c>
      <c r="K196" s="292" t="e">
        <f>J196</f>
        <v>#DIV/0!</v>
      </c>
      <c r="L196" s="694"/>
      <c r="M196" s="651"/>
      <c r="N196" s="625"/>
    </row>
    <row r="197" spans="1:14" s="297" customFormat="1" ht="79.5" customHeight="1" thickBot="1" x14ac:dyDescent="0.3">
      <c r="A197" s="744"/>
      <c r="B197" s="263" t="s">
        <v>232</v>
      </c>
      <c r="C197" s="638" t="s">
        <v>59</v>
      </c>
      <c r="D197" s="529" t="s">
        <v>137</v>
      </c>
      <c r="E197" s="171" t="s">
        <v>138</v>
      </c>
      <c r="F197" s="171" t="s">
        <v>392</v>
      </c>
      <c r="G197" s="172" t="s">
        <v>140</v>
      </c>
      <c r="H197" s="369">
        <v>27.4</v>
      </c>
      <c r="I197" s="369">
        <v>27.4</v>
      </c>
      <c r="J197" s="289">
        <f t="shared" si="7"/>
        <v>100</v>
      </c>
      <c r="K197" s="632">
        <f>(J197+J198+J199)/3</f>
        <v>99.680511182108617</v>
      </c>
      <c r="L197" s="647">
        <f>(K197+K200)/2</f>
        <v>96.113434367253276</v>
      </c>
      <c r="M197" s="759"/>
      <c r="N197" s="625"/>
    </row>
    <row r="198" spans="1:14" s="297" customFormat="1" ht="79.5" customHeight="1" thickBot="1" x14ac:dyDescent="0.3">
      <c r="A198" s="744"/>
      <c r="B198" s="264"/>
      <c r="C198" s="639"/>
      <c r="D198" s="530"/>
      <c r="E198" s="173" t="s">
        <v>138</v>
      </c>
      <c r="F198" s="171" t="s">
        <v>393</v>
      </c>
      <c r="G198" s="174" t="s">
        <v>140</v>
      </c>
      <c r="H198" s="369">
        <v>31.3</v>
      </c>
      <c r="I198" s="369">
        <v>31</v>
      </c>
      <c r="J198" s="289">
        <f t="shared" si="7"/>
        <v>99.04153354632588</v>
      </c>
      <c r="K198" s="704"/>
      <c r="L198" s="709"/>
      <c r="M198" s="759"/>
      <c r="N198" s="625"/>
    </row>
    <row r="199" spans="1:14" s="297" customFormat="1" ht="63.75" thickBot="1" x14ac:dyDescent="0.3">
      <c r="A199" s="744"/>
      <c r="B199" s="264"/>
      <c r="C199" s="639"/>
      <c r="D199" s="530"/>
      <c r="E199" s="173" t="s">
        <v>138</v>
      </c>
      <c r="F199" s="171" t="s">
        <v>211</v>
      </c>
      <c r="G199" s="174" t="s">
        <v>140</v>
      </c>
      <c r="H199" s="369">
        <v>100</v>
      </c>
      <c r="I199" s="369">
        <v>100</v>
      </c>
      <c r="J199" s="289">
        <f t="shared" si="7"/>
        <v>100</v>
      </c>
      <c r="K199" s="705"/>
      <c r="L199" s="709"/>
      <c r="M199" s="759"/>
      <c r="N199" s="625"/>
    </row>
    <row r="200" spans="1:14" s="297" customFormat="1" ht="32.25" thickBot="1" x14ac:dyDescent="0.3">
      <c r="A200" s="744"/>
      <c r="B200" s="265"/>
      <c r="C200" s="640"/>
      <c r="D200" s="531"/>
      <c r="E200" s="175" t="s">
        <v>144</v>
      </c>
      <c r="F200" s="1" t="s">
        <v>394</v>
      </c>
      <c r="G200" s="6" t="s">
        <v>310</v>
      </c>
      <c r="H200" s="369">
        <v>104298</v>
      </c>
      <c r="I200" s="369">
        <v>96524</v>
      </c>
      <c r="J200" s="289">
        <f t="shared" si="7"/>
        <v>92.546357552397936</v>
      </c>
      <c r="K200" s="292">
        <f>J200</f>
        <v>92.546357552397936</v>
      </c>
      <c r="L200" s="694"/>
      <c r="M200" s="759"/>
      <c r="N200" s="625"/>
    </row>
    <row r="201" spans="1:14" s="297" customFormat="1" ht="79.5" hidden="1" customHeight="1" thickBot="1" x14ac:dyDescent="0.3">
      <c r="A201" s="744"/>
      <c r="B201" s="263" t="s">
        <v>236</v>
      </c>
      <c r="C201" s="641" t="s">
        <v>60</v>
      </c>
      <c r="D201" s="501" t="s">
        <v>137</v>
      </c>
      <c r="E201" s="171" t="s">
        <v>138</v>
      </c>
      <c r="F201" s="171" t="s">
        <v>392</v>
      </c>
      <c r="G201" s="172" t="s">
        <v>140</v>
      </c>
      <c r="H201" s="135"/>
      <c r="I201" s="135"/>
      <c r="J201" s="137" t="e">
        <f t="shared" si="7"/>
        <v>#DIV/0!</v>
      </c>
      <c r="K201" s="697" t="e">
        <f>(J201+J202+J203)/3</f>
        <v>#DIV/0!</v>
      </c>
      <c r="L201" s="692" t="e">
        <f>(K201+K204)/2</f>
        <v>#DIV/0!</v>
      </c>
      <c r="M201" s="651"/>
      <c r="N201" s="625"/>
    </row>
    <row r="202" spans="1:14" s="297" customFormat="1" ht="79.5" hidden="1" customHeight="1" thickBot="1" x14ac:dyDescent="0.3">
      <c r="A202" s="744"/>
      <c r="B202" s="264"/>
      <c r="C202" s="642"/>
      <c r="D202" s="502"/>
      <c r="E202" s="173" t="s">
        <v>138</v>
      </c>
      <c r="F202" s="171" t="s">
        <v>393</v>
      </c>
      <c r="G202" s="174" t="s">
        <v>140</v>
      </c>
      <c r="H202" s="135"/>
      <c r="I202" s="135"/>
      <c r="J202" s="137" t="e">
        <f t="shared" si="7"/>
        <v>#DIV/0!</v>
      </c>
      <c r="K202" s="698"/>
      <c r="L202" s="693"/>
      <c r="M202" s="651"/>
      <c r="N202" s="625"/>
    </row>
    <row r="203" spans="1:14" s="297" customFormat="1" ht="63.75" hidden="1" customHeight="1" thickBot="1" x14ac:dyDescent="0.3">
      <c r="A203" s="744"/>
      <c r="B203" s="264"/>
      <c r="C203" s="642"/>
      <c r="D203" s="502"/>
      <c r="E203" s="173" t="s">
        <v>138</v>
      </c>
      <c r="F203" s="171" t="s">
        <v>211</v>
      </c>
      <c r="G203" s="174" t="s">
        <v>140</v>
      </c>
      <c r="H203" s="135"/>
      <c r="I203" s="135"/>
      <c r="J203" s="137" t="e">
        <f t="shared" si="7"/>
        <v>#DIV/0!</v>
      </c>
      <c r="K203" s="699"/>
      <c r="L203" s="693"/>
      <c r="M203" s="651"/>
      <c r="N203" s="625"/>
    </row>
    <row r="204" spans="1:14" s="297" customFormat="1" ht="32.25" hidden="1" customHeight="1" thickBot="1" x14ac:dyDescent="0.3">
      <c r="A204" s="744"/>
      <c r="B204" s="265"/>
      <c r="C204" s="643"/>
      <c r="D204" s="503"/>
      <c r="E204" s="175" t="s">
        <v>144</v>
      </c>
      <c r="F204" s="1" t="s">
        <v>394</v>
      </c>
      <c r="G204" s="6" t="s">
        <v>310</v>
      </c>
      <c r="H204" s="194"/>
      <c r="I204" s="194"/>
      <c r="J204" s="137" t="e">
        <f t="shared" si="7"/>
        <v>#DIV/0!</v>
      </c>
      <c r="K204" s="176" t="e">
        <f>J204</f>
        <v>#DIV/0!</v>
      </c>
      <c r="L204" s="761"/>
      <c r="M204" s="651"/>
      <c r="N204" s="625"/>
    </row>
    <row r="205" spans="1:14" s="297" customFormat="1" ht="79.5" customHeight="1" thickBot="1" x14ac:dyDescent="0.3">
      <c r="A205" s="744"/>
      <c r="B205" s="263" t="s">
        <v>230</v>
      </c>
      <c r="C205" s="638" t="s">
        <v>61</v>
      </c>
      <c r="D205" s="593" t="s">
        <v>137</v>
      </c>
      <c r="E205" s="171" t="s">
        <v>138</v>
      </c>
      <c r="F205" s="171" t="s">
        <v>392</v>
      </c>
      <c r="G205" s="172" t="s">
        <v>140</v>
      </c>
      <c r="H205" s="369">
        <v>14.6</v>
      </c>
      <c r="I205" s="369">
        <v>14.6</v>
      </c>
      <c r="J205" s="289">
        <f t="shared" si="7"/>
        <v>100</v>
      </c>
      <c r="K205" s="632">
        <f>(J205+J206+J207)/3</f>
        <v>100</v>
      </c>
      <c r="L205" s="647">
        <f>(K205+K208)/2</f>
        <v>100</v>
      </c>
      <c r="M205" s="759"/>
      <c r="N205" s="625"/>
    </row>
    <row r="206" spans="1:14" s="297" customFormat="1" ht="79.5" thickBot="1" x14ac:dyDescent="0.3">
      <c r="A206" s="744"/>
      <c r="B206" s="264"/>
      <c r="C206" s="639"/>
      <c r="D206" s="594"/>
      <c r="E206" s="173" t="s">
        <v>138</v>
      </c>
      <c r="F206" s="171" t="s">
        <v>393</v>
      </c>
      <c r="G206" s="174" t="s">
        <v>140</v>
      </c>
      <c r="H206" s="369">
        <v>15</v>
      </c>
      <c r="I206" s="369">
        <v>15</v>
      </c>
      <c r="J206" s="289">
        <f t="shared" si="7"/>
        <v>100</v>
      </c>
      <c r="K206" s="704"/>
      <c r="L206" s="709"/>
      <c r="M206" s="759"/>
      <c r="N206" s="625"/>
    </row>
    <row r="207" spans="1:14" s="297" customFormat="1" ht="63.75" thickBot="1" x14ac:dyDescent="0.3">
      <c r="A207" s="744"/>
      <c r="B207" s="264"/>
      <c r="C207" s="639"/>
      <c r="D207" s="594"/>
      <c r="E207" s="173" t="s">
        <v>138</v>
      </c>
      <c r="F207" s="171" t="s">
        <v>211</v>
      </c>
      <c r="G207" s="174" t="s">
        <v>140</v>
      </c>
      <c r="H207" s="369">
        <v>100</v>
      </c>
      <c r="I207" s="369">
        <v>100</v>
      </c>
      <c r="J207" s="289">
        <f t="shared" si="7"/>
        <v>100</v>
      </c>
      <c r="K207" s="705"/>
      <c r="L207" s="709"/>
      <c r="M207" s="759"/>
      <c r="N207" s="625"/>
    </row>
    <row r="208" spans="1:14" s="297" customFormat="1" ht="32.25" thickBot="1" x14ac:dyDescent="0.3">
      <c r="A208" s="744"/>
      <c r="B208" s="265"/>
      <c r="C208" s="640"/>
      <c r="D208" s="531"/>
      <c r="E208" s="175" t="s">
        <v>144</v>
      </c>
      <c r="F208" s="1" t="s">
        <v>394</v>
      </c>
      <c r="G208" s="6" t="s">
        <v>310</v>
      </c>
      <c r="H208" s="369">
        <v>27784</v>
      </c>
      <c r="I208" s="369">
        <v>27920</v>
      </c>
      <c r="J208" s="289">
        <f t="shared" si="7"/>
        <v>100</v>
      </c>
      <c r="K208" s="292">
        <f>J208</f>
        <v>100</v>
      </c>
      <c r="L208" s="694"/>
      <c r="M208" s="759"/>
      <c r="N208" s="625"/>
    </row>
    <row r="209" spans="1:14" s="297" customFormat="1" ht="79.5" customHeight="1" thickBot="1" x14ac:dyDescent="0.3">
      <c r="A209" s="744"/>
      <c r="B209" s="263" t="s">
        <v>228</v>
      </c>
      <c r="C209" s="638" t="s">
        <v>62</v>
      </c>
      <c r="D209" s="529" t="s">
        <v>137</v>
      </c>
      <c r="E209" s="171" t="s">
        <v>138</v>
      </c>
      <c r="F209" s="171" t="s">
        <v>392</v>
      </c>
      <c r="G209" s="172" t="s">
        <v>140</v>
      </c>
      <c r="H209" s="369">
        <v>12</v>
      </c>
      <c r="I209" s="369">
        <v>12</v>
      </c>
      <c r="J209" s="289">
        <f t="shared" si="7"/>
        <v>100</v>
      </c>
      <c r="K209" s="632">
        <f>(J209+J210+J211)/3</f>
        <v>100</v>
      </c>
      <c r="L209" s="647">
        <f>(K209+K212)/2</f>
        <v>99.624362758250612</v>
      </c>
      <c r="M209" s="759"/>
      <c r="N209" s="625"/>
    </row>
    <row r="210" spans="1:14" s="297" customFormat="1" ht="79.5" thickBot="1" x14ac:dyDescent="0.3">
      <c r="A210" s="744"/>
      <c r="B210" s="264"/>
      <c r="C210" s="639"/>
      <c r="D210" s="530"/>
      <c r="E210" s="173" t="s">
        <v>138</v>
      </c>
      <c r="F210" s="171" t="s">
        <v>393</v>
      </c>
      <c r="G210" s="174" t="s">
        <v>140</v>
      </c>
      <c r="H210" s="369">
        <v>10</v>
      </c>
      <c r="I210" s="369">
        <v>10</v>
      </c>
      <c r="J210" s="289">
        <f t="shared" si="7"/>
        <v>100</v>
      </c>
      <c r="K210" s="704"/>
      <c r="L210" s="709"/>
      <c r="M210" s="759"/>
      <c r="N210" s="625"/>
    </row>
    <row r="211" spans="1:14" s="297" customFormat="1" ht="63.75" thickBot="1" x14ac:dyDescent="0.3">
      <c r="A211" s="744"/>
      <c r="B211" s="264"/>
      <c r="C211" s="639"/>
      <c r="D211" s="530"/>
      <c r="E211" s="173" t="s">
        <v>138</v>
      </c>
      <c r="F211" s="171" t="s">
        <v>211</v>
      </c>
      <c r="G211" s="174" t="s">
        <v>140</v>
      </c>
      <c r="H211" s="369">
        <v>100</v>
      </c>
      <c r="I211" s="369">
        <v>100</v>
      </c>
      <c r="J211" s="289">
        <f t="shared" si="7"/>
        <v>100</v>
      </c>
      <c r="K211" s="705"/>
      <c r="L211" s="709"/>
      <c r="M211" s="759"/>
      <c r="N211" s="625"/>
    </row>
    <row r="212" spans="1:14" s="297" customFormat="1" ht="32.25" thickBot="1" x14ac:dyDescent="0.3">
      <c r="A212" s="744"/>
      <c r="B212" s="265"/>
      <c r="C212" s="640"/>
      <c r="D212" s="531"/>
      <c r="E212" s="175" t="s">
        <v>144</v>
      </c>
      <c r="F212" s="1" t="s">
        <v>394</v>
      </c>
      <c r="G212" s="6" t="s">
        <v>310</v>
      </c>
      <c r="H212" s="369">
        <v>29816</v>
      </c>
      <c r="I212" s="369">
        <v>29592</v>
      </c>
      <c r="J212" s="289">
        <f t="shared" si="7"/>
        <v>99.24872551650121</v>
      </c>
      <c r="K212" s="292">
        <f>J212</f>
        <v>99.24872551650121</v>
      </c>
      <c r="L212" s="694"/>
      <c r="M212" s="759"/>
      <c r="N212" s="625"/>
    </row>
    <row r="213" spans="1:14" s="297" customFormat="1" ht="79.5" customHeight="1" thickBot="1" x14ac:dyDescent="0.3">
      <c r="A213" s="744"/>
      <c r="B213" s="263" t="s">
        <v>238</v>
      </c>
      <c r="C213" s="638" t="s">
        <v>63</v>
      </c>
      <c r="D213" s="529" t="s">
        <v>137</v>
      </c>
      <c r="E213" s="171" t="s">
        <v>138</v>
      </c>
      <c r="F213" s="171" t="s">
        <v>392</v>
      </c>
      <c r="G213" s="172" t="s">
        <v>140</v>
      </c>
      <c r="H213" s="369">
        <v>6.3</v>
      </c>
      <c r="I213" s="369">
        <v>6.3</v>
      </c>
      <c r="J213" s="289">
        <f t="shared" si="7"/>
        <v>100</v>
      </c>
      <c r="K213" s="632">
        <f>(J213+J214+J215)/3</f>
        <v>100</v>
      </c>
      <c r="L213" s="647">
        <f>(K213+K216)/2</f>
        <v>100</v>
      </c>
      <c r="M213" s="759"/>
      <c r="N213" s="625"/>
    </row>
    <row r="214" spans="1:14" s="297" customFormat="1" ht="79.5" customHeight="1" thickBot="1" x14ac:dyDescent="0.3">
      <c r="A214" s="744"/>
      <c r="B214" s="264"/>
      <c r="C214" s="639"/>
      <c r="D214" s="530"/>
      <c r="E214" s="173" t="s">
        <v>138</v>
      </c>
      <c r="F214" s="171" t="s">
        <v>393</v>
      </c>
      <c r="G214" s="174" t="s">
        <v>140</v>
      </c>
      <c r="H214" s="369">
        <v>10</v>
      </c>
      <c r="I214" s="369">
        <v>10</v>
      </c>
      <c r="J214" s="289">
        <f t="shared" si="7"/>
        <v>100</v>
      </c>
      <c r="K214" s="704"/>
      <c r="L214" s="709"/>
      <c r="M214" s="759"/>
      <c r="N214" s="625"/>
    </row>
    <row r="215" spans="1:14" s="297" customFormat="1" ht="63.75" thickBot="1" x14ac:dyDescent="0.3">
      <c r="A215" s="744"/>
      <c r="B215" s="264"/>
      <c r="C215" s="639"/>
      <c r="D215" s="530"/>
      <c r="E215" s="173" t="s">
        <v>138</v>
      </c>
      <c r="F215" s="171" t="s">
        <v>211</v>
      </c>
      <c r="G215" s="174" t="s">
        <v>140</v>
      </c>
      <c r="H215" s="369">
        <v>100</v>
      </c>
      <c r="I215" s="369">
        <v>100</v>
      </c>
      <c r="J215" s="289">
        <f t="shared" si="7"/>
        <v>100</v>
      </c>
      <c r="K215" s="705"/>
      <c r="L215" s="709"/>
      <c r="M215" s="759"/>
      <c r="N215" s="625"/>
    </row>
    <row r="216" spans="1:14" s="297" customFormat="1" ht="32.25" thickBot="1" x14ac:dyDescent="0.3">
      <c r="A216" s="744"/>
      <c r="B216" s="265"/>
      <c r="C216" s="640"/>
      <c r="D216" s="531"/>
      <c r="E216" s="175" t="s">
        <v>144</v>
      </c>
      <c r="F216" s="1" t="s">
        <v>394</v>
      </c>
      <c r="G216" s="6" t="s">
        <v>310</v>
      </c>
      <c r="H216" s="369">
        <v>20518</v>
      </c>
      <c r="I216" s="369">
        <v>21363</v>
      </c>
      <c r="J216" s="289">
        <f t="shared" si="7"/>
        <v>100</v>
      </c>
      <c r="K216" s="292">
        <f>J216</f>
        <v>100</v>
      </c>
      <c r="L216" s="694"/>
      <c r="M216" s="759"/>
      <c r="N216" s="625"/>
    </row>
    <row r="217" spans="1:14" s="297" customFormat="1" ht="79.5" customHeight="1" thickBot="1" x14ac:dyDescent="0.3">
      <c r="A217" s="744"/>
      <c r="B217" s="263" t="s">
        <v>234</v>
      </c>
      <c r="C217" s="638" t="s">
        <v>64</v>
      </c>
      <c r="D217" s="529" t="s">
        <v>137</v>
      </c>
      <c r="E217" s="171" t="s">
        <v>138</v>
      </c>
      <c r="F217" s="171" t="s">
        <v>392</v>
      </c>
      <c r="G217" s="172" t="s">
        <v>140</v>
      </c>
      <c r="H217" s="369">
        <v>35.799999999999997</v>
      </c>
      <c r="I217" s="369">
        <v>35.9</v>
      </c>
      <c r="J217" s="289">
        <f t="shared" si="7"/>
        <v>100</v>
      </c>
      <c r="K217" s="632">
        <f>(J217+J218+J219)/3</f>
        <v>100</v>
      </c>
      <c r="L217" s="647">
        <f>(K217+K220)/2</f>
        <v>100</v>
      </c>
      <c r="M217" s="759"/>
      <c r="N217" s="625"/>
    </row>
    <row r="218" spans="1:14" s="297" customFormat="1" ht="79.5" thickBot="1" x14ac:dyDescent="0.3">
      <c r="A218" s="744"/>
      <c r="B218" s="264"/>
      <c r="C218" s="639"/>
      <c r="D218" s="530"/>
      <c r="E218" s="173" t="s">
        <v>138</v>
      </c>
      <c r="F218" s="171" t="s">
        <v>393</v>
      </c>
      <c r="G218" s="174" t="s">
        <v>140</v>
      </c>
      <c r="H218" s="369">
        <v>29</v>
      </c>
      <c r="I218" s="369">
        <v>29</v>
      </c>
      <c r="J218" s="289">
        <f t="shared" si="7"/>
        <v>100</v>
      </c>
      <c r="K218" s="704"/>
      <c r="L218" s="709"/>
      <c r="M218" s="759"/>
      <c r="N218" s="625"/>
    </row>
    <row r="219" spans="1:14" s="297" customFormat="1" ht="63.75" customHeight="1" thickBot="1" x14ac:dyDescent="0.3">
      <c r="A219" s="744"/>
      <c r="B219" s="264"/>
      <c r="C219" s="639"/>
      <c r="D219" s="530"/>
      <c r="E219" s="173" t="s">
        <v>138</v>
      </c>
      <c r="F219" s="171" t="s">
        <v>211</v>
      </c>
      <c r="G219" s="174" t="s">
        <v>140</v>
      </c>
      <c r="H219" s="369">
        <v>96.7</v>
      </c>
      <c r="I219" s="369">
        <v>96.7</v>
      </c>
      <c r="J219" s="289">
        <f t="shared" si="7"/>
        <v>100</v>
      </c>
      <c r="K219" s="705"/>
      <c r="L219" s="709"/>
      <c r="M219" s="759"/>
      <c r="N219" s="625"/>
    </row>
    <row r="220" spans="1:14" s="297" customFormat="1" ht="32.25" thickBot="1" x14ac:dyDescent="0.3">
      <c r="A220" s="744"/>
      <c r="B220" s="265"/>
      <c r="C220" s="640"/>
      <c r="D220" s="531"/>
      <c r="E220" s="175" t="s">
        <v>144</v>
      </c>
      <c r="F220" s="1" t="s">
        <v>394</v>
      </c>
      <c r="G220" s="6" t="s">
        <v>310</v>
      </c>
      <c r="H220" s="369">
        <v>87744</v>
      </c>
      <c r="I220" s="369">
        <v>92941</v>
      </c>
      <c r="J220" s="289">
        <f t="shared" si="7"/>
        <v>100</v>
      </c>
      <c r="K220" s="292">
        <f>J220</f>
        <v>100</v>
      </c>
      <c r="L220" s="694"/>
      <c r="M220" s="759"/>
      <c r="N220" s="625"/>
    </row>
    <row r="221" spans="1:14" s="297" customFormat="1" ht="79.5" customHeight="1" thickBot="1" x14ac:dyDescent="0.3">
      <c r="A221" s="744"/>
      <c r="B221" s="263" t="s">
        <v>311</v>
      </c>
      <c r="C221" s="638" t="s">
        <v>65</v>
      </c>
      <c r="D221" s="529" t="s">
        <v>137</v>
      </c>
      <c r="E221" s="171" t="s">
        <v>138</v>
      </c>
      <c r="F221" s="171" t="s">
        <v>392</v>
      </c>
      <c r="G221" s="172" t="s">
        <v>140</v>
      </c>
      <c r="H221" s="369">
        <v>3</v>
      </c>
      <c r="I221" s="369">
        <v>3</v>
      </c>
      <c r="J221" s="289">
        <f t="shared" si="7"/>
        <v>100</v>
      </c>
      <c r="K221" s="632">
        <f>(J221+J222+J223)/3</f>
        <v>100</v>
      </c>
      <c r="L221" s="647">
        <f>(K221+K224)/2</f>
        <v>99.359385009609227</v>
      </c>
      <c r="M221" s="759"/>
      <c r="N221" s="625"/>
    </row>
    <row r="222" spans="1:14" s="297" customFormat="1" ht="79.5" thickBot="1" x14ac:dyDescent="0.3">
      <c r="A222" s="744"/>
      <c r="B222" s="264"/>
      <c r="C222" s="639"/>
      <c r="D222" s="530"/>
      <c r="E222" s="173" t="s">
        <v>138</v>
      </c>
      <c r="F222" s="171" t="s">
        <v>393</v>
      </c>
      <c r="G222" s="174" t="s">
        <v>140</v>
      </c>
      <c r="H222" s="369">
        <v>25</v>
      </c>
      <c r="I222" s="369">
        <v>25</v>
      </c>
      <c r="J222" s="289">
        <f t="shared" si="7"/>
        <v>100</v>
      </c>
      <c r="K222" s="704"/>
      <c r="L222" s="709"/>
      <c r="M222" s="759"/>
      <c r="N222" s="625"/>
    </row>
    <row r="223" spans="1:14" s="297" customFormat="1" ht="63.75" thickBot="1" x14ac:dyDescent="0.3">
      <c r="A223" s="744"/>
      <c r="B223" s="264"/>
      <c r="C223" s="639"/>
      <c r="D223" s="530"/>
      <c r="E223" s="173" t="s">
        <v>138</v>
      </c>
      <c r="F223" s="171" t="s">
        <v>211</v>
      </c>
      <c r="G223" s="174" t="s">
        <v>140</v>
      </c>
      <c r="H223" s="369">
        <v>100</v>
      </c>
      <c r="I223" s="369">
        <v>100</v>
      </c>
      <c r="J223" s="289">
        <f t="shared" si="7"/>
        <v>100</v>
      </c>
      <c r="K223" s="705"/>
      <c r="L223" s="709"/>
      <c r="M223" s="759"/>
      <c r="N223" s="625"/>
    </row>
    <row r="224" spans="1:14" s="297" customFormat="1" ht="32.25" thickBot="1" x14ac:dyDescent="0.3">
      <c r="A224" s="744"/>
      <c r="B224" s="265"/>
      <c r="C224" s="640"/>
      <c r="D224" s="531"/>
      <c r="E224" s="175" t="s">
        <v>144</v>
      </c>
      <c r="F224" s="1" t="s">
        <v>394</v>
      </c>
      <c r="G224" s="6" t="s">
        <v>310</v>
      </c>
      <c r="H224" s="369">
        <v>6244</v>
      </c>
      <c r="I224" s="369">
        <v>6164</v>
      </c>
      <c r="J224" s="289">
        <f t="shared" si="7"/>
        <v>98.718770019218454</v>
      </c>
      <c r="K224" s="292">
        <f>J224</f>
        <v>98.718770019218454</v>
      </c>
      <c r="L224" s="694"/>
      <c r="M224" s="759"/>
      <c r="N224" s="625"/>
    </row>
    <row r="225" spans="1:18" s="297" customFormat="1" ht="79.5" customHeight="1" thickBot="1" x14ac:dyDescent="0.3">
      <c r="A225" s="744"/>
      <c r="B225" s="263" t="s">
        <v>311</v>
      </c>
      <c r="C225" s="638" t="s">
        <v>66</v>
      </c>
      <c r="D225" s="593" t="s">
        <v>137</v>
      </c>
      <c r="E225" s="171" t="s">
        <v>138</v>
      </c>
      <c r="F225" s="171" t="s">
        <v>392</v>
      </c>
      <c r="G225" s="172" t="s">
        <v>140</v>
      </c>
      <c r="H225" s="369">
        <v>0.9</v>
      </c>
      <c r="I225" s="369">
        <v>0.9</v>
      </c>
      <c r="J225" s="289">
        <f t="shared" si="7"/>
        <v>100</v>
      </c>
      <c r="K225" s="632">
        <f>(J225+J226+J227)/3</f>
        <v>100</v>
      </c>
      <c r="L225" s="647">
        <f>(K225+K228)/2</f>
        <v>100</v>
      </c>
      <c r="M225" s="759"/>
      <c r="N225" s="625"/>
    </row>
    <row r="226" spans="1:18" s="297" customFormat="1" ht="79.5" thickBot="1" x14ac:dyDescent="0.3">
      <c r="A226" s="744"/>
      <c r="B226" s="264"/>
      <c r="C226" s="639"/>
      <c r="D226" s="594"/>
      <c r="E226" s="173" t="s">
        <v>138</v>
      </c>
      <c r="F226" s="171" t="s">
        <v>393</v>
      </c>
      <c r="G226" s="174" t="s">
        <v>140</v>
      </c>
      <c r="H226" s="369">
        <v>33.299999999999997</v>
      </c>
      <c r="I226" s="369">
        <v>33.299999999999997</v>
      </c>
      <c r="J226" s="289">
        <f t="shared" si="7"/>
        <v>100</v>
      </c>
      <c r="K226" s="704"/>
      <c r="L226" s="709"/>
      <c r="M226" s="759"/>
      <c r="N226" s="625"/>
    </row>
    <row r="227" spans="1:18" s="297" customFormat="1" ht="63.75" thickBot="1" x14ac:dyDescent="0.3">
      <c r="A227" s="744"/>
      <c r="B227" s="264"/>
      <c r="C227" s="639"/>
      <c r="D227" s="594"/>
      <c r="E227" s="173" t="s">
        <v>138</v>
      </c>
      <c r="F227" s="171" t="s">
        <v>211</v>
      </c>
      <c r="G227" s="174" t="s">
        <v>140</v>
      </c>
      <c r="H227" s="369">
        <v>100</v>
      </c>
      <c r="I227" s="369">
        <v>100</v>
      </c>
      <c r="J227" s="289">
        <f t="shared" si="7"/>
        <v>100</v>
      </c>
      <c r="K227" s="705"/>
      <c r="L227" s="709"/>
      <c r="M227" s="759"/>
      <c r="N227" s="625"/>
    </row>
    <row r="228" spans="1:18" s="297" customFormat="1" ht="32.25" thickBot="1" x14ac:dyDescent="0.3">
      <c r="A228" s="744"/>
      <c r="B228" s="265"/>
      <c r="C228" s="640"/>
      <c r="D228" s="595"/>
      <c r="E228" s="175" t="s">
        <v>144</v>
      </c>
      <c r="F228" s="1" t="s">
        <v>394</v>
      </c>
      <c r="G228" s="6" t="s">
        <v>310</v>
      </c>
      <c r="H228" s="369">
        <v>3120</v>
      </c>
      <c r="I228" s="369">
        <v>3240</v>
      </c>
      <c r="J228" s="289">
        <f t="shared" si="7"/>
        <v>100</v>
      </c>
      <c r="K228" s="292">
        <f>J228</f>
        <v>100</v>
      </c>
      <c r="L228" s="694"/>
      <c r="M228" s="759"/>
      <c r="N228" s="625"/>
    </row>
    <row r="229" spans="1:18" s="302" customFormat="1" ht="63" hidden="1" customHeight="1" x14ac:dyDescent="0.25">
      <c r="A229" s="744"/>
      <c r="B229" s="746" t="s">
        <v>321</v>
      </c>
      <c r="C229" s="740" t="s">
        <v>72</v>
      </c>
      <c r="D229" s="740" t="s">
        <v>137</v>
      </c>
      <c r="E229" s="204" t="s">
        <v>138</v>
      </c>
      <c r="F229" s="205" t="s">
        <v>312</v>
      </c>
      <c r="G229" s="206" t="s">
        <v>140</v>
      </c>
      <c r="H229" s="384"/>
      <c r="I229" s="196"/>
      <c r="J229" s="196" t="e">
        <f>IF(H229/I229*100&gt;100,100,H229/I229*100)</f>
        <v>#DIV/0!</v>
      </c>
      <c r="K229" s="385" t="e">
        <f>(J229+J230+J231)/3</f>
        <v>#DIV/0!</v>
      </c>
      <c r="L229" s="269" t="e">
        <f>(K229+K232)/2</f>
        <v>#DIV/0!</v>
      </c>
      <c r="M229" s="749"/>
      <c r="N229" s="625"/>
    </row>
    <row r="230" spans="1:18" s="302" customFormat="1" ht="63.75" hidden="1" customHeight="1" x14ac:dyDescent="0.25">
      <c r="A230" s="744"/>
      <c r="B230" s="747" t="s">
        <v>73</v>
      </c>
      <c r="C230" s="741"/>
      <c r="D230" s="741"/>
      <c r="E230" s="207" t="s">
        <v>138</v>
      </c>
      <c r="F230" s="208" t="s">
        <v>385</v>
      </c>
      <c r="G230" s="209" t="s">
        <v>140</v>
      </c>
      <c r="H230" s="386"/>
      <c r="I230" s="183"/>
      <c r="J230" s="183" t="e">
        <f>IF(I230/H230*100&gt;100,100,I230/H230*100)</f>
        <v>#DIV/0!</v>
      </c>
      <c r="K230" s="387"/>
      <c r="L230" s="388"/>
      <c r="M230" s="750"/>
      <c r="N230" s="625"/>
    </row>
    <row r="231" spans="1:18" s="302" customFormat="1" ht="63.75" hidden="1" customHeight="1" x14ac:dyDescent="0.25">
      <c r="A231" s="744"/>
      <c r="B231" s="747" t="s">
        <v>74</v>
      </c>
      <c r="C231" s="741"/>
      <c r="D231" s="741"/>
      <c r="E231" s="207" t="s">
        <v>138</v>
      </c>
      <c r="F231" s="208" t="s">
        <v>386</v>
      </c>
      <c r="G231" s="209" t="s">
        <v>140</v>
      </c>
      <c r="H231" s="386"/>
      <c r="I231" s="386"/>
      <c r="J231" s="183" t="e">
        <f>IF(I231/H231*100&gt;100,100,I231/H231*100)</f>
        <v>#DIV/0!</v>
      </c>
      <c r="K231" s="389"/>
      <c r="L231" s="388"/>
      <c r="M231" s="750"/>
      <c r="N231" s="625"/>
      <c r="Q231" s="307"/>
      <c r="R231" s="307"/>
    </row>
    <row r="232" spans="1:18" s="302" customFormat="1" ht="32.25" hidden="1" customHeight="1" thickBot="1" x14ac:dyDescent="0.3">
      <c r="A232" s="744"/>
      <c r="B232" s="748" t="s">
        <v>75</v>
      </c>
      <c r="C232" s="742"/>
      <c r="D232" s="742"/>
      <c r="E232" s="210" t="s">
        <v>144</v>
      </c>
      <c r="F232" s="211" t="s">
        <v>388</v>
      </c>
      <c r="G232" s="212" t="s">
        <v>266</v>
      </c>
      <c r="H232" s="390"/>
      <c r="I232" s="390"/>
      <c r="J232" s="187" t="e">
        <f>IF(I232/H232*100&gt;100,100,I232/H232*100)</f>
        <v>#DIV/0!</v>
      </c>
      <c r="K232" s="187" t="e">
        <f>J232</f>
        <v>#DIV/0!</v>
      </c>
      <c r="L232" s="391"/>
      <c r="M232" s="750"/>
      <c r="N232" s="625"/>
      <c r="Q232" s="307"/>
      <c r="R232" s="307"/>
    </row>
    <row r="233" spans="1:18" s="308" customFormat="1" ht="63" customHeight="1" x14ac:dyDescent="0.25">
      <c r="A233" s="744"/>
      <c r="B233" s="746" t="s">
        <v>318</v>
      </c>
      <c r="C233" s="740" t="s">
        <v>76</v>
      </c>
      <c r="D233" s="740" t="s">
        <v>137</v>
      </c>
      <c r="E233" s="204" t="s">
        <v>138</v>
      </c>
      <c r="F233" s="205" t="s">
        <v>312</v>
      </c>
      <c r="G233" s="206" t="s">
        <v>140</v>
      </c>
      <c r="H233" s="384">
        <v>15</v>
      </c>
      <c r="I233" s="196">
        <v>6</v>
      </c>
      <c r="J233" s="196">
        <f>IF(H233/I233*100&gt;100,100,H233/I233*100)</f>
        <v>100</v>
      </c>
      <c r="K233" s="385">
        <f>(J233+J234+J235)/3</f>
        <v>100</v>
      </c>
      <c r="L233" s="269">
        <f>(K233+K236)/2</f>
        <v>99.922360248447205</v>
      </c>
      <c r="M233" s="751"/>
      <c r="N233" s="625"/>
    </row>
    <row r="234" spans="1:18" s="308" customFormat="1" ht="63" customHeight="1" x14ac:dyDescent="0.25">
      <c r="A234" s="744"/>
      <c r="B234" s="747" t="s">
        <v>73</v>
      </c>
      <c r="C234" s="741"/>
      <c r="D234" s="741"/>
      <c r="E234" s="207" t="s">
        <v>138</v>
      </c>
      <c r="F234" s="208" t="s">
        <v>385</v>
      </c>
      <c r="G234" s="209" t="s">
        <v>140</v>
      </c>
      <c r="H234" s="386">
        <v>92.7</v>
      </c>
      <c r="I234" s="183">
        <v>92.7</v>
      </c>
      <c r="J234" s="183">
        <f>IF(I234/H234*100&gt;100,100,I234/H234*100)</f>
        <v>100</v>
      </c>
      <c r="K234" s="387"/>
      <c r="L234" s="388"/>
      <c r="M234" s="751"/>
      <c r="N234" s="625"/>
    </row>
    <row r="235" spans="1:18" s="308" customFormat="1" ht="66" customHeight="1" x14ac:dyDescent="0.25">
      <c r="A235" s="744"/>
      <c r="B235" s="747" t="s">
        <v>74</v>
      </c>
      <c r="C235" s="741"/>
      <c r="D235" s="741"/>
      <c r="E235" s="207" t="s">
        <v>138</v>
      </c>
      <c r="F235" s="208" t="s">
        <v>386</v>
      </c>
      <c r="G235" s="209" t="s">
        <v>140</v>
      </c>
      <c r="H235" s="386">
        <v>65.900000000000006</v>
      </c>
      <c r="I235" s="386">
        <v>66.3</v>
      </c>
      <c r="J235" s="183">
        <f>IF(I235/H235*100&gt;100,100,I235/H235*100)</f>
        <v>100</v>
      </c>
      <c r="K235" s="389"/>
      <c r="L235" s="388"/>
      <c r="M235" s="751"/>
      <c r="N235" s="625"/>
    </row>
    <row r="236" spans="1:18" s="308" customFormat="1" ht="32.25" customHeight="1" thickBot="1" x14ac:dyDescent="0.3">
      <c r="A236" s="744"/>
      <c r="B236" s="748" t="s">
        <v>75</v>
      </c>
      <c r="C236" s="742"/>
      <c r="D236" s="742"/>
      <c r="E236" s="210" t="s">
        <v>144</v>
      </c>
      <c r="F236" s="211" t="s">
        <v>388</v>
      </c>
      <c r="G236" s="212" t="s">
        <v>266</v>
      </c>
      <c r="H236" s="390">
        <v>53.666666666666664</v>
      </c>
      <c r="I236" s="390">
        <v>53.583333333333336</v>
      </c>
      <c r="J236" s="187">
        <f>IF(I236/H236*100&gt;100,100,I236/H236*100)</f>
        <v>99.844720496894425</v>
      </c>
      <c r="K236" s="187">
        <f>J236</f>
        <v>99.844720496894425</v>
      </c>
      <c r="L236" s="391"/>
      <c r="M236" s="751"/>
      <c r="N236" s="625"/>
    </row>
    <row r="237" spans="1:18" s="302" customFormat="1" ht="94.5" hidden="1" customHeight="1" thickBot="1" x14ac:dyDescent="0.3">
      <c r="A237" s="744"/>
      <c r="B237" s="734" t="s">
        <v>380</v>
      </c>
      <c r="C237" s="740" t="s">
        <v>77</v>
      </c>
      <c r="D237" s="740" t="s">
        <v>137</v>
      </c>
      <c r="E237" s="204" t="s">
        <v>138</v>
      </c>
      <c r="F237" s="205" t="s">
        <v>312</v>
      </c>
      <c r="G237" s="206" t="s">
        <v>140</v>
      </c>
      <c r="H237" s="384"/>
      <c r="I237" s="384"/>
      <c r="J237" s="196" t="e">
        <f>IF(H237/I237*100&gt;100,100,H237/I237*100)</f>
        <v>#DIV/0!</v>
      </c>
      <c r="K237" s="385" t="e">
        <f>(J237+J238+J239)/3</f>
        <v>#DIV/0!</v>
      </c>
      <c r="L237" s="269" t="e">
        <f>(K237+K240)/2</f>
        <v>#DIV/0!</v>
      </c>
      <c r="M237" s="750"/>
      <c r="N237" s="625"/>
    </row>
    <row r="238" spans="1:18" s="302" customFormat="1" ht="63.75" hidden="1" customHeight="1" thickBot="1" x14ac:dyDescent="0.3">
      <c r="A238" s="744"/>
      <c r="B238" s="735" t="s">
        <v>73</v>
      </c>
      <c r="C238" s="741"/>
      <c r="D238" s="741"/>
      <c r="E238" s="207" t="s">
        <v>138</v>
      </c>
      <c r="F238" s="208" t="s">
        <v>385</v>
      </c>
      <c r="G238" s="209" t="s">
        <v>140</v>
      </c>
      <c r="H238" s="384"/>
      <c r="I238" s="384"/>
      <c r="J238" s="183" t="e">
        <f>IF(I238/H238*100&gt;100,100,I238/H238*100)</f>
        <v>#DIV/0!</v>
      </c>
      <c r="K238" s="387"/>
      <c r="L238" s="388"/>
      <c r="M238" s="750"/>
      <c r="N238" s="625"/>
    </row>
    <row r="239" spans="1:18" s="302" customFormat="1" ht="63.75" hidden="1" customHeight="1" thickBot="1" x14ac:dyDescent="0.3">
      <c r="A239" s="744"/>
      <c r="B239" s="735" t="s">
        <v>74</v>
      </c>
      <c r="C239" s="741"/>
      <c r="D239" s="741"/>
      <c r="E239" s="207" t="s">
        <v>138</v>
      </c>
      <c r="F239" s="208" t="s">
        <v>386</v>
      </c>
      <c r="G239" s="209" t="s">
        <v>140</v>
      </c>
      <c r="H239" s="384"/>
      <c r="I239" s="384"/>
      <c r="J239" s="183" t="e">
        <f>IF(I239/H239*100&gt;100,100,I239/H239*100)</f>
        <v>#DIV/0!</v>
      </c>
      <c r="K239" s="389"/>
      <c r="L239" s="388"/>
      <c r="M239" s="750"/>
      <c r="N239" s="625"/>
    </row>
    <row r="240" spans="1:18" s="302" customFormat="1" ht="32.25" hidden="1" customHeight="1" thickBot="1" x14ac:dyDescent="0.3">
      <c r="A240" s="744"/>
      <c r="B240" s="736" t="s">
        <v>75</v>
      </c>
      <c r="C240" s="742"/>
      <c r="D240" s="742"/>
      <c r="E240" s="210" t="s">
        <v>144</v>
      </c>
      <c r="F240" s="211" t="s">
        <v>388</v>
      </c>
      <c r="G240" s="212" t="s">
        <v>266</v>
      </c>
      <c r="H240" s="384"/>
      <c r="I240" s="384"/>
      <c r="J240" s="187" t="e">
        <f>IF(I240/H240*100&gt;100,100,I240/H240*100)</f>
        <v>#DIV/0!</v>
      </c>
      <c r="K240" s="187" t="e">
        <f>J240</f>
        <v>#DIV/0!</v>
      </c>
      <c r="L240" s="391"/>
      <c r="M240" s="750"/>
      <c r="N240" s="625"/>
    </row>
    <row r="241" spans="1:14" s="308" customFormat="1" ht="63" customHeight="1" x14ac:dyDescent="0.25">
      <c r="A241" s="744"/>
      <c r="B241" s="734" t="s">
        <v>380</v>
      </c>
      <c r="C241" s="740" t="s">
        <v>78</v>
      </c>
      <c r="D241" s="740" t="s">
        <v>137</v>
      </c>
      <c r="E241" s="204" t="s">
        <v>138</v>
      </c>
      <c r="F241" s="205" t="s">
        <v>312</v>
      </c>
      <c r="G241" s="206" t="s">
        <v>140</v>
      </c>
      <c r="H241" s="392">
        <v>15</v>
      </c>
      <c r="I241" s="213">
        <v>8</v>
      </c>
      <c r="J241" s="196">
        <f>IF(H241/I241*100&gt;100,100,H241/I241*100)</f>
        <v>100</v>
      </c>
      <c r="K241" s="385">
        <f>(J241+J242+J243)/3</f>
        <v>100</v>
      </c>
      <c r="L241" s="269">
        <f>(K241+K244)/2</f>
        <v>100</v>
      </c>
      <c r="M241" s="751"/>
      <c r="N241" s="625"/>
    </row>
    <row r="242" spans="1:14" s="308" customFormat="1" ht="63" customHeight="1" x14ac:dyDescent="0.25">
      <c r="A242" s="744"/>
      <c r="B242" s="735" t="s">
        <v>73</v>
      </c>
      <c r="C242" s="741"/>
      <c r="D242" s="741"/>
      <c r="E242" s="207" t="s">
        <v>138</v>
      </c>
      <c r="F242" s="208" t="s">
        <v>385</v>
      </c>
      <c r="G242" s="209" t="s">
        <v>140</v>
      </c>
      <c r="H242" s="386">
        <v>92.7</v>
      </c>
      <c r="I242" s="183">
        <v>92.7</v>
      </c>
      <c r="J242" s="183">
        <f>IF(I242/H242*100&gt;100,100,I242/H242*100)</f>
        <v>100</v>
      </c>
      <c r="K242" s="387"/>
      <c r="L242" s="388"/>
      <c r="M242" s="751"/>
      <c r="N242" s="625"/>
    </row>
    <row r="243" spans="1:14" s="308" customFormat="1" ht="63" x14ac:dyDescent="0.25">
      <c r="A243" s="744"/>
      <c r="B243" s="735" t="s">
        <v>74</v>
      </c>
      <c r="C243" s="741"/>
      <c r="D243" s="741"/>
      <c r="E243" s="207" t="s">
        <v>138</v>
      </c>
      <c r="F243" s="208" t="s">
        <v>386</v>
      </c>
      <c r="G243" s="209" t="s">
        <v>140</v>
      </c>
      <c r="H243" s="386">
        <v>65.900000000000006</v>
      </c>
      <c r="I243" s="386">
        <v>66.3</v>
      </c>
      <c r="J243" s="183">
        <f>IF(I243/H243*100&gt;100,100,I243/H243*100)</f>
        <v>100</v>
      </c>
      <c r="K243" s="389"/>
      <c r="L243" s="388"/>
      <c r="M243" s="751"/>
      <c r="N243" s="625"/>
    </row>
    <row r="244" spans="1:14" s="308" customFormat="1" ht="32.25" customHeight="1" thickBot="1" x14ac:dyDescent="0.3">
      <c r="A244" s="744"/>
      <c r="B244" s="736" t="s">
        <v>75</v>
      </c>
      <c r="C244" s="742"/>
      <c r="D244" s="742"/>
      <c r="E244" s="210" t="s">
        <v>144</v>
      </c>
      <c r="F244" s="211" t="s">
        <v>388</v>
      </c>
      <c r="G244" s="212" t="s">
        <v>266</v>
      </c>
      <c r="H244" s="390">
        <v>3.6666666666666665</v>
      </c>
      <c r="I244" s="390">
        <v>3.6666666666666665</v>
      </c>
      <c r="J244" s="187">
        <f>IF(I244/H244*100&gt;100,100,I244/H244*100)</f>
        <v>100</v>
      </c>
      <c r="K244" s="187">
        <f>J244</f>
        <v>100</v>
      </c>
      <c r="L244" s="391"/>
      <c r="M244" s="751"/>
      <c r="N244" s="625"/>
    </row>
    <row r="245" spans="1:14" s="302" customFormat="1" ht="63" hidden="1" customHeight="1" x14ac:dyDescent="0.25">
      <c r="A245" s="744"/>
      <c r="B245" s="734" t="s">
        <v>79</v>
      </c>
      <c r="C245" s="740" t="s">
        <v>80</v>
      </c>
      <c r="D245" s="740" t="s">
        <v>137</v>
      </c>
      <c r="E245" s="204" t="s">
        <v>138</v>
      </c>
      <c r="F245" s="205" t="s">
        <v>312</v>
      </c>
      <c r="G245" s="206" t="s">
        <v>140</v>
      </c>
      <c r="H245" s="384"/>
      <c r="I245" s="196"/>
      <c r="J245" s="196" t="e">
        <f>IF(H245/I245*100&gt;100,100,H245/I245*100)</f>
        <v>#DIV/0!</v>
      </c>
      <c r="K245" s="385" t="e">
        <f>(J245+J246+J247)/3</f>
        <v>#DIV/0!</v>
      </c>
      <c r="L245" s="269" t="e">
        <f>(K245+K248)/2</f>
        <v>#DIV/0!</v>
      </c>
      <c r="M245" s="750"/>
      <c r="N245" s="625"/>
    </row>
    <row r="246" spans="1:14" s="302" customFormat="1" ht="63.75" hidden="1" customHeight="1" x14ac:dyDescent="0.25">
      <c r="A246" s="744"/>
      <c r="B246" s="735" t="s">
        <v>73</v>
      </c>
      <c r="C246" s="741"/>
      <c r="D246" s="741"/>
      <c r="E246" s="207" t="s">
        <v>138</v>
      </c>
      <c r="F246" s="208" t="s">
        <v>385</v>
      </c>
      <c r="G246" s="209" t="s">
        <v>140</v>
      </c>
      <c r="H246" s="386"/>
      <c r="I246" s="183"/>
      <c r="J246" s="183" t="e">
        <f>IF(I246/H246*100&gt;100,100,I246/H246*100)</f>
        <v>#DIV/0!</v>
      </c>
      <c r="K246" s="387"/>
      <c r="L246" s="388"/>
      <c r="M246" s="750"/>
      <c r="N246" s="625"/>
    </row>
    <row r="247" spans="1:14" s="302" customFormat="1" ht="63.75" hidden="1" customHeight="1" x14ac:dyDescent="0.25">
      <c r="A247" s="744"/>
      <c r="B247" s="735" t="s">
        <v>74</v>
      </c>
      <c r="C247" s="741"/>
      <c r="D247" s="741"/>
      <c r="E247" s="207" t="s">
        <v>138</v>
      </c>
      <c r="F247" s="208" t="s">
        <v>386</v>
      </c>
      <c r="G247" s="209" t="s">
        <v>140</v>
      </c>
      <c r="H247" s="386"/>
      <c r="I247" s="386"/>
      <c r="J247" s="183" t="e">
        <f>IF(I247/H247*100&gt;100,100,I247/H247*100)</f>
        <v>#DIV/0!</v>
      </c>
      <c r="K247" s="389"/>
      <c r="L247" s="388"/>
      <c r="M247" s="750"/>
      <c r="N247" s="625"/>
    </row>
    <row r="248" spans="1:14" s="302" customFormat="1" ht="32.25" hidden="1" customHeight="1" thickBot="1" x14ac:dyDescent="0.3">
      <c r="A248" s="744"/>
      <c r="B248" s="736" t="s">
        <v>75</v>
      </c>
      <c r="C248" s="742"/>
      <c r="D248" s="742"/>
      <c r="E248" s="210" t="s">
        <v>144</v>
      </c>
      <c r="F248" s="211" t="s">
        <v>388</v>
      </c>
      <c r="G248" s="212" t="s">
        <v>266</v>
      </c>
      <c r="H248" s="390"/>
      <c r="I248" s="390"/>
      <c r="J248" s="187" t="e">
        <f>IF(I248/H248*100&gt;100,100,I248/H248*100)</f>
        <v>#DIV/0!</v>
      </c>
      <c r="K248" s="187" t="e">
        <f>J248</f>
        <v>#DIV/0!</v>
      </c>
      <c r="L248" s="391"/>
      <c r="M248" s="750"/>
      <c r="N248" s="625"/>
    </row>
    <row r="249" spans="1:14" s="308" customFormat="1" ht="63" customHeight="1" x14ac:dyDescent="0.25">
      <c r="A249" s="744"/>
      <c r="B249" s="734" t="s">
        <v>81</v>
      </c>
      <c r="C249" s="740" t="s">
        <v>82</v>
      </c>
      <c r="D249" s="740" t="s">
        <v>137</v>
      </c>
      <c r="E249" s="204" t="s">
        <v>138</v>
      </c>
      <c r="F249" s="205" t="s">
        <v>312</v>
      </c>
      <c r="G249" s="206" t="s">
        <v>140</v>
      </c>
      <c r="H249" s="384">
        <v>15</v>
      </c>
      <c r="I249" s="196">
        <v>9.9</v>
      </c>
      <c r="J249" s="196">
        <f>IF(H249/I249*100&gt;100,100,H249/I249*100)</f>
        <v>100</v>
      </c>
      <c r="K249" s="385">
        <f>(J249+J250+J251)/3</f>
        <v>100</v>
      </c>
      <c r="L249" s="269">
        <f>(K249+K252)/2</f>
        <v>94.642857142857139</v>
      </c>
      <c r="M249" s="751"/>
      <c r="N249" s="625"/>
    </row>
    <row r="250" spans="1:14" s="308" customFormat="1" ht="63" customHeight="1" x14ac:dyDescent="0.25">
      <c r="A250" s="744"/>
      <c r="B250" s="735" t="s">
        <v>73</v>
      </c>
      <c r="C250" s="741"/>
      <c r="D250" s="741"/>
      <c r="E250" s="207" t="s">
        <v>138</v>
      </c>
      <c r="F250" s="208" t="s">
        <v>385</v>
      </c>
      <c r="G250" s="209" t="s">
        <v>140</v>
      </c>
      <c r="H250" s="386">
        <v>92.7</v>
      </c>
      <c r="I250" s="183">
        <v>92.7</v>
      </c>
      <c r="J250" s="183">
        <f>IF(I250/H250*100&gt;100,100,I250/H250*100)</f>
        <v>100</v>
      </c>
      <c r="K250" s="387"/>
      <c r="L250" s="388"/>
      <c r="M250" s="751"/>
      <c r="N250" s="625"/>
    </row>
    <row r="251" spans="1:14" s="308" customFormat="1" ht="63" x14ac:dyDescent="0.25">
      <c r="A251" s="744"/>
      <c r="B251" s="735" t="s">
        <v>74</v>
      </c>
      <c r="C251" s="741"/>
      <c r="D251" s="741"/>
      <c r="E251" s="207" t="s">
        <v>138</v>
      </c>
      <c r="F251" s="208" t="s">
        <v>386</v>
      </c>
      <c r="G251" s="209" t="s">
        <v>140</v>
      </c>
      <c r="H251" s="386">
        <v>65.900000000000006</v>
      </c>
      <c r="I251" s="386">
        <v>66.3</v>
      </c>
      <c r="J251" s="183">
        <f>IF(I251/H251*100&gt;100,100,I251/H251*100)</f>
        <v>100</v>
      </c>
      <c r="K251" s="389"/>
      <c r="L251" s="388"/>
      <c r="M251" s="751"/>
      <c r="N251" s="625"/>
    </row>
    <row r="252" spans="1:14" s="308" customFormat="1" ht="32.25" customHeight="1" thickBot="1" x14ac:dyDescent="0.3">
      <c r="A252" s="744"/>
      <c r="B252" s="736" t="s">
        <v>75</v>
      </c>
      <c r="C252" s="742"/>
      <c r="D252" s="742"/>
      <c r="E252" s="210" t="s">
        <v>144</v>
      </c>
      <c r="F252" s="211" t="s">
        <v>388</v>
      </c>
      <c r="G252" s="212" t="s">
        <v>266</v>
      </c>
      <c r="H252" s="390">
        <v>7</v>
      </c>
      <c r="I252" s="390">
        <v>6.25</v>
      </c>
      <c r="J252" s="187">
        <f>IF(I252/H252*100&gt;100,100,I252/H252*100)</f>
        <v>89.285714285714292</v>
      </c>
      <c r="K252" s="187">
        <f>J252</f>
        <v>89.285714285714292</v>
      </c>
      <c r="L252" s="391"/>
      <c r="M252" s="751"/>
      <c r="N252" s="625"/>
    </row>
    <row r="253" spans="1:14" s="308" customFormat="1" ht="63" customHeight="1" x14ac:dyDescent="0.25">
      <c r="A253" s="744"/>
      <c r="B253" s="734" t="s">
        <v>79</v>
      </c>
      <c r="C253" s="740" t="s">
        <v>83</v>
      </c>
      <c r="D253" s="752" t="s">
        <v>137</v>
      </c>
      <c r="E253" s="204" t="s">
        <v>138</v>
      </c>
      <c r="F253" s="205" t="s">
        <v>312</v>
      </c>
      <c r="G253" s="206" t="s">
        <v>140</v>
      </c>
      <c r="H253" s="384">
        <v>10</v>
      </c>
      <c r="I253" s="196">
        <v>8.4</v>
      </c>
      <c r="J253" s="196">
        <f>IF(H253/I253*100&gt;100,100,H253/I253*100)</f>
        <v>100</v>
      </c>
      <c r="K253" s="385">
        <f>(J253+J254+J255)/3</f>
        <v>100</v>
      </c>
      <c r="L253" s="269">
        <f>(K253+K256)/2</f>
        <v>99.67</v>
      </c>
      <c r="M253" s="751"/>
      <c r="N253" s="625"/>
    </row>
    <row r="254" spans="1:14" s="308" customFormat="1" ht="63" customHeight="1" x14ac:dyDescent="0.25">
      <c r="A254" s="744"/>
      <c r="B254" s="735" t="s">
        <v>73</v>
      </c>
      <c r="C254" s="741"/>
      <c r="D254" s="753"/>
      <c r="E254" s="207" t="s">
        <v>138</v>
      </c>
      <c r="F254" s="208" t="s">
        <v>385</v>
      </c>
      <c r="G254" s="209" t="s">
        <v>140</v>
      </c>
      <c r="H254" s="386">
        <v>92.7</v>
      </c>
      <c r="I254" s="183">
        <v>92.7</v>
      </c>
      <c r="J254" s="183">
        <f>IF(I254/H254*100&gt;100,100,I254/H254*100)</f>
        <v>100</v>
      </c>
      <c r="K254" s="387"/>
      <c r="L254" s="388"/>
      <c r="M254" s="751"/>
      <c r="N254" s="625"/>
    </row>
    <row r="255" spans="1:14" s="308" customFormat="1" ht="63" x14ac:dyDescent="0.25">
      <c r="A255" s="744"/>
      <c r="B255" s="735" t="s">
        <v>74</v>
      </c>
      <c r="C255" s="741"/>
      <c r="D255" s="753"/>
      <c r="E255" s="207" t="s">
        <v>138</v>
      </c>
      <c r="F255" s="208" t="s">
        <v>386</v>
      </c>
      <c r="G255" s="209" t="s">
        <v>140</v>
      </c>
      <c r="H255" s="386">
        <v>65.900000000000006</v>
      </c>
      <c r="I255" s="386">
        <v>66.3</v>
      </c>
      <c r="J255" s="183">
        <f>IF(I255/H255*100&gt;100,100,I255/H255*100)</f>
        <v>100</v>
      </c>
      <c r="K255" s="389"/>
      <c r="L255" s="388"/>
      <c r="M255" s="751"/>
      <c r="N255" s="625"/>
    </row>
    <row r="256" spans="1:14" s="308" customFormat="1" ht="32.25" customHeight="1" thickBot="1" x14ac:dyDescent="0.3">
      <c r="A256" s="744"/>
      <c r="B256" s="736" t="s">
        <v>75</v>
      </c>
      <c r="C256" s="742"/>
      <c r="D256" s="754"/>
      <c r="E256" s="210" t="s">
        <v>144</v>
      </c>
      <c r="F256" s="211" t="s">
        <v>388</v>
      </c>
      <c r="G256" s="212" t="s">
        <v>266</v>
      </c>
      <c r="H256" s="390">
        <v>50</v>
      </c>
      <c r="I256" s="390">
        <v>49.67</v>
      </c>
      <c r="J256" s="187">
        <f>IF(I256/H256*100&gt;100,100,I256/H256*100)</f>
        <v>99.34</v>
      </c>
      <c r="K256" s="187">
        <f>J256</f>
        <v>99.34</v>
      </c>
      <c r="L256" s="391"/>
      <c r="M256" s="751"/>
      <c r="N256" s="625"/>
    </row>
    <row r="257" spans="1:14" s="308" customFormat="1" ht="63" customHeight="1" x14ac:dyDescent="0.25">
      <c r="A257" s="744"/>
      <c r="B257" s="734" t="s">
        <v>84</v>
      </c>
      <c r="C257" s="740" t="s">
        <v>85</v>
      </c>
      <c r="D257" s="752" t="s">
        <v>137</v>
      </c>
      <c r="E257" s="204" t="s">
        <v>138</v>
      </c>
      <c r="F257" s="205" t="s">
        <v>312</v>
      </c>
      <c r="G257" s="206" t="s">
        <v>140</v>
      </c>
      <c r="H257" s="384">
        <v>10</v>
      </c>
      <c r="I257" s="196">
        <v>6.7</v>
      </c>
      <c r="J257" s="196">
        <f>IF(H257/I257*100&gt;100,100,H257/I257*100)</f>
        <v>100</v>
      </c>
      <c r="K257" s="385">
        <f>(J257+J258+J259)/3</f>
        <v>100</v>
      </c>
      <c r="L257" s="269">
        <f>(K257+K260)/2</f>
        <v>99.196922390722563</v>
      </c>
      <c r="M257" s="751"/>
      <c r="N257" s="625"/>
    </row>
    <row r="258" spans="1:14" s="308" customFormat="1" ht="63" customHeight="1" x14ac:dyDescent="0.25">
      <c r="A258" s="744"/>
      <c r="B258" s="735" t="s">
        <v>73</v>
      </c>
      <c r="C258" s="741"/>
      <c r="D258" s="753"/>
      <c r="E258" s="207" t="s">
        <v>138</v>
      </c>
      <c r="F258" s="208" t="s">
        <v>385</v>
      </c>
      <c r="G258" s="209" t="s">
        <v>140</v>
      </c>
      <c r="H258" s="386">
        <v>92.6</v>
      </c>
      <c r="I258" s="183">
        <v>92.7</v>
      </c>
      <c r="J258" s="183">
        <f>IF(I258/H258*100&gt;100,100,I258/H258*100)</f>
        <v>100</v>
      </c>
      <c r="K258" s="387"/>
      <c r="L258" s="388"/>
      <c r="M258" s="751"/>
      <c r="N258" s="625"/>
    </row>
    <row r="259" spans="1:14" s="308" customFormat="1" ht="63" x14ac:dyDescent="0.25">
      <c r="A259" s="744"/>
      <c r="B259" s="735" t="s">
        <v>74</v>
      </c>
      <c r="C259" s="741"/>
      <c r="D259" s="753"/>
      <c r="E259" s="207" t="s">
        <v>138</v>
      </c>
      <c r="F259" s="208" t="s">
        <v>386</v>
      </c>
      <c r="G259" s="209" t="s">
        <v>140</v>
      </c>
      <c r="H259" s="386">
        <v>65.900000000000006</v>
      </c>
      <c r="I259" s="386">
        <v>66.3</v>
      </c>
      <c r="J259" s="183">
        <f>IF(I259/H259*100&gt;100,100,I259/H259*100)</f>
        <v>100</v>
      </c>
      <c r="K259" s="389"/>
      <c r="L259" s="388"/>
      <c r="M259" s="751"/>
      <c r="N259" s="625"/>
    </row>
    <row r="260" spans="1:14" s="308" customFormat="1" ht="16.5" customHeight="1" thickBot="1" x14ac:dyDescent="0.3">
      <c r="A260" s="744"/>
      <c r="B260" s="736" t="s">
        <v>75</v>
      </c>
      <c r="C260" s="742"/>
      <c r="D260" s="754"/>
      <c r="E260" s="210" t="s">
        <v>144</v>
      </c>
      <c r="F260" s="211" t="s">
        <v>388</v>
      </c>
      <c r="G260" s="212" t="s">
        <v>266</v>
      </c>
      <c r="H260" s="390">
        <v>747.33333333333337</v>
      </c>
      <c r="I260" s="390">
        <v>735.33</v>
      </c>
      <c r="J260" s="187">
        <f>IF(I260/H260*100&gt;100,100,I260/H260*100)</f>
        <v>98.393844781445139</v>
      </c>
      <c r="K260" s="187">
        <f>J260</f>
        <v>98.393844781445139</v>
      </c>
      <c r="L260" s="391"/>
      <c r="M260" s="751"/>
      <c r="N260" s="625"/>
    </row>
    <row r="261" spans="1:14" s="302" customFormat="1" ht="63.75" hidden="1" customHeight="1" x14ac:dyDescent="0.25">
      <c r="A261" s="744"/>
      <c r="B261" s="734">
        <v>0</v>
      </c>
      <c r="C261" s="740" t="s">
        <v>86</v>
      </c>
      <c r="D261" s="740" t="s">
        <v>137</v>
      </c>
      <c r="E261" s="204" t="s">
        <v>138</v>
      </c>
      <c r="F261" s="205" t="s">
        <v>312</v>
      </c>
      <c r="G261" s="206" t="s">
        <v>140</v>
      </c>
      <c r="H261" s="384"/>
      <c r="I261" s="196"/>
      <c r="J261" s="196" t="e">
        <f>IF(H261/I261*100&gt;100,100,H261/I261*100)</f>
        <v>#DIV/0!</v>
      </c>
      <c r="K261" s="385" t="e">
        <f>(J261+J262+J263)/3</f>
        <v>#DIV/0!</v>
      </c>
      <c r="L261" s="269" t="e">
        <f>(K261+K264)/2</f>
        <v>#DIV/0!</v>
      </c>
      <c r="M261" s="750"/>
      <c r="N261" s="625"/>
    </row>
    <row r="262" spans="1:14" s="302" customFormat="1" ht="63.75" hidden="1" customHeight="1" x14ac:dyDescent="0.25">
      <c r="A262" s="744"/>
      <c r="B262" s="735" t="s">
        <v>73</v>
      </c>
      <c r="C262" s="741"/>
      <c r="D262" s="741"/>
      <c r="E262" s="207" t="s">
        <v>138</v>
      </c>
      <c r="F262" s="208" t="s">
        <v>385</v>
      </c>
      <c r="G262" s="209" t="s">
        <v>140</v>
      </c>
      <c r="H262" s="386"/>
      <c r="I262" s="183"/>
      <c r="J262" s="183" t="e">
        <f>IF(I262/H262*100&gt;100,100,I262/H262*100)</f>
        <v>#DIV/0!</v>
      </c>
      <c r="K262" s="387"/>
      <c r="L262" s="388"/>
      <c r="M262" s="750"/>
      <c r="N262" s="625"/>
    </row>
    <row r="263" spans="1:14" s="302" customFormat="1" ht="63.75" hidden="1" customHeight="1" x14ac:dyDescent="0.25">
      <c r="A263" s="744"/>
      <c r="B263" s="735" t="s">
        <v>74</v>
      </c>
      <c r="C263" s="741"/>
      <c r="D263" s="741"/>
      <c r="E263" s="207" t="s">
        <v>138</v>
      </c>
      <c r="F263" s="208" t="s">
        <v>386</v>
      </c>
      <c r="G263" s="209" t="s">
        <v>140</v>
      </c>
      <c r="H263" s="386"/>
      <c r="I263" s="386"/>
      <c r="J263" s="183" t="e">
        <f>IF(I263/H263*100&gt;100,100,I263/H263*100)</f>
        <v>#DIV/0!</v>
      </c>
      <c r="K263" s="389"/>
      <c r="L263" s="388"/>
      <c r="M263" s="750"/>
      <c r="N263" s="625"/>
    </row>
    <row r="264" spans="1:14" s="302" customFormat="1" ht="32.25" hidden="1" customHeight="1" thickBot="1" x14ac:dyDescent="0.3">
      <c r="A264" s="744"/>
      <c r="B264" s="736" t="s">
        <v>75</v>
      </c>
      <c r="C264" s="742"/>
      <c r="D264" s="742"/>
      <c r="E264" s="210" t="s">
        <v>144</v>
      </c>
      <c r="F264" s="211" t="s">
        <v>388</v>
      </c>
      <c r="G264" s="212" t="s">
        <v>266</v>
      </c>
      <c r="H264" s="390"/>
      <c r="I264" s="390"/>
      <c r="J264" s="187" t="e">
        <f>IF(I264/H264*100&gt;100,100,I264/H264*100)</f>
        <v>#DIV/0!</v>
      </c>
      <c r="K264" s="187" t="e">
        <f>J264</f>
        <v>#DIV/0!</v>
      </c>
      <c r="L264" s="391"/>
      <c r="M264" s="750"/>
      <c r="N264" s="625"/>
    </row>
    <row r="265" spans="1:14" s="302" customFormat="1" ht="63.75" hidden="1" customHeight="1" x14ac:dyDescent="0.25">
      <c r="A265" s="744"/>
      <c r="B265" s="734" t="s">
        <v>87</v>
      </c>
      <c r="C265" s="740" t="s">
        <v>88</v>
      </c>
      <c r="D265" s="740" t="s">
        <v>137</v>
      </c>
      <c r="E265" s="204" t="s">
        <v>138</v>
      </c>
      <c r="F265" s="205" t="s">
        <v>312</v>
      </c>
      <c r="G265" s="206" t="s">
        <v>140</v>
      </c>
      <c r="H265" s="384"/>
      <c r="I265" s="196"/>
      <c r="J265" s="196" t="e">
        <f>IF(H265/I265*100&gt;100,100,H265/I265*100)</f>
        <v>#DIV/0!</v>
      </c>
      <c r="K265" s="385" t="e">
        <f>(J265+J266+J267)/3</f>
        <v>#DIV/0!</v>
      </c>
      <c r="L265" s="269" t="e">
        <f>(K265+K268)/2</f>
        <v>#DIV/0!</v>
      </c>
      <c r="M265" s="750"/>
      <c r="N265" s="625"/>
    </row>
    <row r="266" spans="1:14" s="302" customFormat="1" ht="63.75" hidden="1" customHeight="1" x14ac:dyDescent="0.25">
      <c r="A266" s="744"/>
      <c r="B266" s="735" t="s">
        <v>73</v>
      </c>
      <c r="C266" s="741"/>
      <c r="D266" s="741"/>
      <c r="E266" s="207" t="s">
        <v>138</v>
      </c>
      <c r="F266" s="208" t="s">
        <v>385</v>
      </c>
      <c r="G266" s="209" t="s">
        <v>140</v>
      </c>
      <c r="H266" s="386"/>
      <c r="I266" s="183"/>
      <c r="J266" s="183" t="e">
        <f>IF(I266/H266*100&gt;100,100,I266/H266*100)</f>
        <v>#DIV/0!</v>
      </c>
      <c r="K266" s="387"/>
      <c r="L266" s="388"/>
      <c r="M266" s="750"/>
      <c r="N266" s="625"/>
    </row>
    <row r="267" spans="1:14" s="302" customFormat="1" ht="63.75" hidden="1" customHeight="1" x14ac:dyDescent="0.25">
      <c r="A267" s="744"/>
      <c r="B267" s="735" t="s">
        <v>74</v>
      </c>
      <c r="C267" s="741"/>
      <c r="D267" s="741"/>
      <c r="E267" s="207" t="s">
        <v>138</v>
      </c>
      <c r="F267" s="208" t="s">
        <v>386</v>
      </c>
      <c r="G267" s="209" t="s">
        <v>140</v>
      </c>
      <c r="H267" s="386"/>
      <c r="I267" s="386"/>
      <c r="J267" s="183" t="e">
        <f>IF(I267/H267*100&gt;100,100,I267/H267*100)</f>
        <v>#DIV/0!</v>
      </c>
      <c r="K267" s="389"/>
      <c r="L267" s="388"/>
      <c r="M267" s="750"/>
      <c r="N267" s="625"/>
    </row>
    <row r="268" spans="1:14" s="302" customFormat="1" ht="32.25" hidden="1" customHeight="1" thickBot="1" x14ac:dyDescent="0.3">
      <c r="A268" s="744"/>
      <c r="B268" s="736" t="s">
        <v>75</v>
      </c>
      <c r="C268" s="742"/>
      <c r="D268" s="742"/>
      <c r="E268" s="210" t="s">
        <v>144</v>
      </c>
      <c r="F268" s="211" t="s">
        <v>388</v>
      </c>
      <c r="G268" s="212" t="s">
        <v>266</v>
      </c>
      <c r="H268" s="390"/>
      <c r="I268" s="390"/>
      <c r="J268" s="187" t="e">
        <f>IF(I268/H268*100&gt;100,100,I268/H268*100)</f>
        <v>#DIV/0!</v>
      </c>
      <c r="K268" s="187" t="e">
        <f>J268</f>
        <v>#DIV/0!</v>
      </c>
      <c r="L268" s="391"/>
      <c r="M268" s="750"/>
      <c r="N268" s="625"/>
    </row>
    <row r="269" spans="1:14" s="302" customFormat="1" ht="63" hidden="1" customHeight="1" x14ac:dyDescent="0.25">
      <c r="A269" s="744"/>
      <c r="B269" s="734" t="s">
        <v>89</v>
      </c>
      <c r="C269" s="740" t="s">
        <v>90</v>
      </c>
      <c r="D269" s="740" t="s">
        <v>137</v>
      </c>
      <c r="E269" s="204" t="s">
        <v>138</v>
      </c>
      <c r="F269" s="205" t="s">
        <v>312</v>
      </c>
      <c r="G269" s="206" t="s">
        <v>140</v>
      </c>
      <c r="H269" s="384"/>
      <c r="I269" s="196"/>
      <c r="J269" s="196" t="e">
        <f>IF(H269/I269*100&gt;100,100,H269/I269*100)</f>
        <v>#DIV/0!</v>
      </c>
      <c r="K269" s="385" t="e">
        <f>(J269+J270+J271)/3</f>
        <v>#DIV/0!</v>
      </c>
      <c r="L269" s="269" t="e">
        <f>(K269+K272)/2</f>
        <v>#DIV/0!</v>
      </c>
      <c r="M269" s="750"/>
      <c r="N269" s="625"/>
    </row>
    <row r="270" spans="1:14" s="302" customFormat="1" ht="63.75" hidden="1" customHeight="1" x14ac:dyDescent="0.25">
      <c r="A270" s="744"/>
      <c r="B270" s="735" t="s">
        <v>73</v>
      </c>
      <c r="C270" s="741"/>
      <c r="D270" s="741"/>
      <c r="E270" s="207" t="s">
        <v>138</v>
      </c>
      <c r="F270" s="208" t="s">
        <v>385</v>
      </c>
      <c r="G270" s="209" t="s">
        <v>140</v>
      </c>
      <c r="H270" s="386"/>
      <c r="I270" s="183"/>
      <c r="J270" s="183" t="e">
        <f>IF(I270/H270*100&gt;100,100,I270/H270*100)</f>
        <v>#DIV/0!</v>
      </c>
      <c r="K270" s="387"/>
      <c r="L270" s="388"/>
      <c r="M270" s="750"/>
      <c r="N270" s="625"/>
    </row>
    <row r="271" spans="1:14" s="302" customFormat="1" ht="63.75" hidden="1" customHeight="1" x14ac:dyDescent="0.25">
      <c r="A271" s="744"/>
      <c r="B271" s="735" t="s">
        <v>74</v>
      </c>
      <c r="C271" s="741"/>
      <c r="D271" s="741"/>
      <c r="E271" s="207" t="s">
        <v>138</v>
      </c>
      <c r="F271" s="208" t="s">
        <v>386</v>
      </c>
      <c r="G271" s="209" t="s">
        <v>140</v>
      </c>
      <c r="H271" s="386"/>
      <c r="I271" s="386"/>
      <c r="J271" s="183" t="e">
        <f>IF(I271/H271*100&gt;100,100,I271/H271*100)</f>
        <v>#DIV/0!</v>
      </c>
      <c r="K271" s="389"/>
      <c r="L271" s="388"/>
      <c r="M271" s="750"/>
      <c r="N271" s="625"/>
    </row>
    <row r="272" spans="1:14" s="302" customFormat="1" ht="32.25" hidden="1" customHeight="1" thickBot="1" x14ac:dyDescent="0.3">
      <c r="A272" s="744"/>
      <c r="B272" s="736" t="s">
        <v>75</v>
      </c>
      <c r="C272" s="742"/>
      <c r="D272" s="742"/>
      <c r="E272" s="210" t="s">
        <v>144</v>
      </c>
      <c r="F272" s="211" t="s">
        <v>388</v>
      </c>
      <c r="G272" s="212" t="s">
        <v>266</v>
      </c>
      <c r="H272" s="390"/>
      <c r="I272" s="390"/>
      <c r="J272" s="187" t="e">
        <f>IF(I272/H272*100&gt;100,100,I272/H272*100)</f>
        <v>#DIV/0!</v>
      </c>
      <c r="K272" s="187" t="e">
        <f>J272</f>
        <v>#DIV/0!</v>
      </c>
      <c r="L272" s="391"/>
      <c r="M272" s="750"/>
      <c r="N272" s="625"/>
    </row>
    <row r="273" spans="1:14" s="302" customFormat="1" ht="63" hidden="1" customHeight="1" x14ac:dyDescent="0.25">
      <c r="A273" s="744"/>
      <c r="B273" s="734" t="s">
        <v>91</v>
      </c>
      <c r="C273" s="740" t="s">
        <v>92</v>
      </c>
      <c r="D273" s="740" t="s">
        <v>137</v>
      </c>
      <c r="E273" s="204" t="s">
        <v>138</v>
      </c>
      <c r="F273" s="205" t="s">
        <v>312</v>
      </c>
      <c r="G273" s="206" t="s">
        <v>140</v>
      </c>
      <c r="H273" s="384"/>
      <c r="I273" s="196"/>
      <c r="J273" s="196" t="e">
        <f>IF(H273/I273*100&gt;100,100,H273/I273*100)</f>
        <v>#DIV/0!</v>
      </c>
      <c r="K273" s="385" t="e">
        <f>(J273+J274+J275)/3</f>
        <v>#DIV/0!</v>
      </c>
      <c r="L273" s="269" t="e">
        <f>(K273+K276)/2</f>
        <v>#DIV/0!</v>
      </c>
      <c r="M273" s="750"/>
      <c r="N273" s="625"/>
    </row>
    <row r="274" spans="1:14" s="302" customFormat="1" ht="63.75" hidden="1" customHeight="1" x14ac:dyDescent="0.25">
      <c r="A274" s="744"/>
      <c r="B274" s="735" t="s">
        <v>73</v>
      </c>
      <c r="C274" s="741"/>
      <c r="D274" s="741"/>
      <c r="E274" s="207" t="s">
        <v>138</v>
      </c>
      <c r="F274" s="208" t="s">
        <v>385</v>
      </c>
      <c r="G274" s="209" t="s">
        <v>140</v>
      </c>
      <c r="H274" s="386"/>
      <c r="I274" s="183"/>
      <c r="J274" s="183" t="e">
        <f>IF(I274/H274*100&gt;100,100,I274/H274*100)</f>
        <v>#DIV/0!</v>
      </c>
      <c r="K274" s="387"/>
      <c r="L274" s="388"/>
      <c r="M274" s="750"/>
      <c r="N274" s="625"/>
    </row>
    <row r="275" spans="1:14" s="302" customFormat="1" ht="63.75" hidden="1" customHeight="1" x14ac:dyDescent="0.25">
      <c r="A275" s="744"/>
      <c r="B275" s="735" t="s">
        <v>74</v>
      </c>
      <c r="C275" s="741"/>
      <c r="D275" s="741"/>
      <c r="E275" s="207" t="s">
        <v>138</v>
      </c>
      <c r="F275" s="208" t="s">
        <v>386</v>
      </c>
      <c r="G275" s="209" t="s">
        <v>140</v>
      </c>
      <c r="H275" s="386"/>
      <c r="I275" s="386"/>
      <c r="J275" s="183" t="e">
        <f>IF(I275/H275*100&gt;100,100,I275/H275*100)</f>
        <v>#DIV/0!</v>
      </c>
      <c r="K275" s="389"/>
      <c r="L275" s="388"/>
      <c r="M275" s="750"/>
      <c r="N275" s="625"/>
    </row>
    <row r="276" spans="1:14" s="302" customFormat="1" ht="32.25" hidden="1" customHeight="1" thickBot="1" x14ac:dyDescent="0.3">
      <c r="A276" s="744"/>
      <c r="B276" s="736" t="s">
        <v>75</v>
      </c>
      <c r="C276" s="742"/>
      <c r="D276" s="742"/>
      <c r="E276" s="210" t="s">
        <v>144</v>
      </c>
      <c r="F276" s="211" t="s">
        <v>388</v>
      </c>
      <c r="G276" s="212" t="s">
        <v>266</v>
      </c>
      <c r="H276" s="390"/>
      <c r="I276" s="390"/>
      <c r="J276" s="187" t="e">
        <f>IF(I276/H276*100&gt;100,100,I276/H276*100)</f>
        <v>#DIV/0!</v>
      </c>
      <c r="K276" s="187" t="e">
        <f>J276</f>
        <v>#DIV/0!</v>
      </c>
      <c r="L276" s="391"/>
      <c r="M276" s="750"/>
      <c r="N276" s="625"/>
    </row>
    <row r="277" spans="1:14" s="308" customFormat="1" ht="63" customHeight="1" x14ac:dyDescent="0.25">
      <c r="A277" s="744"/>
      <c r="B277" s="734" t="s">
        <v>322</v>
      </c>
      <c r="C277" s="740" t="s">
        <v>93</v>
      </c>
      <c r="D277" s="740" t="s">
        <v>137</v>
      </c>
      <c r="E277" s="204" t="s">
        <v>138</v>
      </c>
      <c r="F277" s="205" t="s">
        <v>312</v>
      </c>
      <c r="G277" s="206" t="s">
        <v>140</v>
      </c>
      <c r="H277" s="384">
        <v>10</v>
      </c>
      <c r="I277" s="196">
        <v>9.4</v>
      </c>
      <c r="J277" s="196">
        <f>IF(H277/I277*100&gt;100,100,H277/I277*100)</f>
        <v>100</v>
      </c>
      <c r="K277" s="385">
        <f>(J277+J278+J279)/3</f>
        <v>100</v>
      </c>
      <c r="L277" s="269">
        <f>(K277+K280)/2</f>
        <v>98</v>
      </c>
      <c r="M277" s="751"/>
      <c r="N277" s="625"/>
    </row>
    <row r="278" spans="1:14" s="308" customFormat="1" ht="63" customHeight="1" x14ac:dyDescent="0.25">
      <c r="A278" s="744"/>
      <c r="B278" s="735" t="s">
        <v>73</v>
      </c>
      <c r="C278" s="741"/>
      <c r="D278" s="741"/>
      <c r="E278" s="207" t="s">
        <v>138</v>
      </c>
      <c r="F278" s="208" t="s">
        <v>385</v>
      </c>
      <c r="G278" s="209" t="s">
        <v>140</v>
      </c>
      <c r="H278" s="386">
        <v>92.7</v>
      </c>
      <c r="I278" s="183">
        <v>92.7</v>
      </c>
      <c r="J278" s="183">
        <f>IF(I278/H278*100&gt;100,100,I278/H278*100)</f>
        <v>100</v>
      </c>
      <c r="K278" s="387"/>
      <c r="L278" s="388"/>
      <c r="M278" s="751"/>
      <c r="N278" s="625"/>
    </row>
    <row r="279" spans="1:14" s="308" customFormat="1" ht="63" x14ac:dyDescent="0.25">
      <c r="A279" s="744"/>
      <c r="B279" s="735" t="s">
        <v>74</v>
      </c>
      <c r="C279" s="741"/>
      <c r="D279" s="741"/>
      <c r="E279" s="207" t="s">
        <v>138</v>
      </c>
      <c r="F279" s="208" t="s">
        <v>386</v>
      </c>
      <c r="G279" s="209" t="s">
        <v>140</v>
      </c>
      <c r="H279" s="386">
        <v>65.900000000000006</v>
      </c>
      <c r="I279" s="386">
        <v>66.3</v>
      </c>
      <c r="J279" s="183">
        <f>IF(I279/H279*100&gt;100,100,I279/H279*100)</f>
        <v>100</v>
      </c>
      <c r="K279" s="389"/>
      <c r="L279" s="388"/>
      <c r="M279" s="751"/>
      <c r="N279" s="625"/>
    </row>
    <row r="280" spans="1:14" s="308" customFormat="1" ht="32.25" thickBot="1" x14ac:dyDescent="0.3">
      <c r="A280" s="744"/>
      <c r="B280" s="736" t="s">
        <v>75</v>
      </c>
      <c r="C280" s="742"/>
      <c r="D280" s="742"/>
      <c r="E280" s="210" t="s">
        <v>144</v>
      </c>
      <c r="F280" s="211" t="s">
        <v>388</v>
      </c>
      <c r="G280" s="212" t="s">
        <v>266</v>
      </c>
      <c r="H280" s="390">
        <v>10.333333333333334</v>
      </c>
      <c r="I280" s="390">
        <v>9.92</v>
      </c>
      <c r="J280" s="187">
        <f>IF(I280/H280*100&gt;100,100,I280/H280*100)</f>
        <v>96</v>
      </c>
      <c r="K280" s="187">
        <f>J280</f>
        <v>96</v>
      </c>
      <c r="L280" s="391"/>
      <c r="M280" s="751"/>
      <c r="N280" s="625"/>
    </row>
    <row r="281" spans="1:14" s="308" customFormat="1" ht="63" customHeight="1" x14ac:dyDescent="0.25">
      <c r="A281" s="744"/>
      <c r="B281" s="734" t="s">
        <v>94</v>
      </c>
      <c r="C281" s="740" t="s">
        <v>95</v>
      </c>
      <c r="D281" s="740" t="s">
        <v>137</v>
      </c>
      <c r="E281" s="204" t="s">
        <v>138</v>
      </c>
      <c r="F281" s="205" t="s">
        <v>312</v>
      </c>
      <c r="G281" s="206" t="s">
        <v>140</v>
      </c>
      <c r="H281" s="384">
        <v>10</v>
      </c>
      <c r="I281" s="196">
        <v>9.5</v>
      </c>
      <c r="J281" s="196">
        <f>IF(H281/I281*100&gt;100,100,H281/I281*100)</f>
        <v>100</v>
      </c>
      <c r="K281" s="385">
        <f>(J281+J282+J283)/3</f>
        <v>100</v>
      </c>
      <c r="L281" s="269">
        <f>(K281+K284)/2</f>
        <v>100</v>
      </c>
      <c r="M281" s="751"/>
      <c r="N281" s="625"/>
    </row>
    <row r="282" spans="1:14" s="308" customFormat="1" ht="63.75" customHeight="1" x14ac:dyDescent="0.25">
      <c r="A282" s="744"/>
      <c r="B282" s="735" t="s">
        <v>73</v>
      </c>
      <c r="C282" s="741"/>
      <c r="D282" s="741"/>
      <c r="E282" s="207" t="s">
        <v>138</v>
      </c>
      <c r="F282" s="208" t="s">
        <v>385</v>
      </c>
      <c r="G282" s="209" t="s">
        <v>140</v>
      </c>
      <c r="H282" s="386">
        <v>92.7</v>
      </c>
      <c r="I282" s="183">
        <v>92.7</v>
      </c>
      <c r="J282" s="183">
        <f>IF(I282/H282*100&gt;100,100,I282/H282*100)</f>
        <v>100</v>
      </c>
      <c r="K282" s="387"/>
      <c r="L282" s="388"/>
      <c r="M282" s="751"/>
      <c r="N282" s="625"/>
    </row>
    <row r="283" spans="1:14" s="308" customFormat="1" ht="63.75" customHeight="1" x14ac:dyDescent="0.25">
      <c r="A283" s="744"/>
      <c r="B283" s="735" t="s">
        <v>74</v>
      </c>
      <c r="C283" s="741"/>
      <c r="D283" s="741"/>
      <c r="E283" s="207" t="s">
        <v>138</v>
      </c>
      <c r="F283" s="208" t="s">
        <v>386</v>
      </c>
      <c r="G283" s="209" t="s">
        <v>140</v>
      </c>
      <c r="H283" s="386">
        <v>65.400000000000006</v>
      </c>
      <c r="I283" s="386">
        <v>66.3</v>
      </c>
      <c r="J283" s="183">
        <f>IF(I283/H283*100&gt;100,100,I283/H283*100)</f>
        <v>100</v>
      </c>
      <c r="K283" s="389"/>
      <c r="L283" s="388"/>
      <c r="M283" s="751"/>
      <c r="N283" s="625"/>
    </row>
    <row r="284" spans="1:14" s="308" customFormat="1" ht="32.25" customHeight="1" thickBot="1" x14ac:dyDescent="0.3">
      <c r="A284" s="744"/>
      <c r="B284" s="736" t="s">
        <v>75</v>
      </c>
      <c r="C284" s="742"/>
      <c r="D284" s="742"/>
      <c r="E284" s="210" t="s">
        <v>144</v>
      </c>
      <c r="F284" s="211" t="s">
        <v>388</v>
      </c>
      <c r="G284" s="212" t="s">
        <v>266</v>
      </c>
      <c r="H284" s="390">
        <v>115</v>
      </c>
      <c r="I284" s="390">
        <v>117.41666666666667</v>
      </c>
      <c r="J284" s="187">
        <f>IF(I284/H284*100&gt;100,100,I284/H284*100)</f>
        <v>100</v>
      </c>
      <c r="K284" s="187">
        <f>J284</f>
        <v>100</v>
      </c>
      <c r="L284" s="391"/>
      <c r="M284" s="751"/>
      <c r="N284" s="625"/>
    </row>
    <row r="285" spans="1:14" s="302" customFormat="1" ht="63.75" hidden="1" customHeight="1" thickBot="1" x14ac:dyDescent="0.3">
      <c r="A285" s="744"/>
      <c r="B285" s="734" t="s">
        <v>96</v>
      </c>
      <c r="C285" s="737" t="s">
        <v>97</v>
      </c>
      <c r="D285" s="737" t="s">
        <v>137</v>
      </c>
      <c r="E285" s="214" t="s">
        <v>138</v>
      </c>
      <c r="F285" s="215" t="s">
        <v>385</v>
      </c>
      <c r="G285" s="216" t="s">
        <v>140</v>
      </c>
      <c r="H285" s="384"/>
      <c r="I285" s="196"/>
      <c r="J285" s="183" t="e">
        <f>IF(I285/H285*100&gt;100,100,I285/H285*100)</f>
        <v>#DIV/0!</v>
      </c>
      <c r="K285" s="393" t="e">
        <f>(J285+J286+J287)/3</f>
        <v>#DIV/0!</v>
      </c>
      <c r="L285" s="269" t="e">
        <f>(K285+K288)/2</f>
        <v>#DIV/0!</v>
      </c>
      <c r="M285" s="750"/>
      <c r="N285" s="625"/>
    </row>
    <row r="286" spans="1:14" s="302" customFormat="1" ht="63.75" hidden="1" customHeight="1" x14ac:dyDescent="0.25">
      <c r="A286" s="744"/>
      <c r="B286" s="735" t="s">
        <v>73</v>
      </c>
      <c r="C286" s="738"/>
      <c r="D286" s="738"/>
      <c r="E286" s="217" t="s">
        <v>138</v>
      </c>
      <c r="F286" s="215" t="s">
        <v>312</v>
      </c>
      <c r="G286" s="218" t="s">
        <v>140</v>
      </c>
      <c r="H286" s="386"/>
      <c r="I286" s="183"/>
      <c r="J286" s="183" t="e">
        <f>IF(H286/I286*100&gt;100,100,H286/I286*100)</f>
        <v>#DIV/0!</v>
      </c>
      <c r="K286" s="394"/>
      <c r="L286" s="395"/>
      <c r="M286" s="750"/>
      <c r="N286" s="625"/>
    </row>
    <row r="287" spans="1:14" s="302" customFormat="1" ht="48" hidden="1" customHeight="1" x14ac:dyDescent="0.25">
      <c r="A287" s="744"/>
      <c r="B287" s="735" t="s">
        <v>74</v>
      </c>
      <c r="C287" s="738"/>
      <c r="D287" s="738"/>
      <c r="E287" s="217" t="s">
        <v>138</v>
      </c>
      <c r="F287" s="219" t="s">
        <v>98</v>
      </c>
      <c r="G287" s="218" t="s">
        <v>140</v>
      </c>
      <c r="H287" s="386"/>
      <c r="I287" s="386"/>
      <c r="J287" s="183" t="e">
        <f>IF(I287/H287*100&gt;100,100,I287/H287*100)</f>
        <v>#DIV/0!</v>
      </c>
      <c r="K287" s="396"/>
      <c r="L287" s="395"/>
      <c r="M287" s="750"/>
      <c r="N287" s="625"/>
    </row>
    <row r="288" spans="1:14" s="302" customFormat="1" ht="32.25" hidden="1" customHeight="1" thickBot="1" x14ac:dyDescent="0.3">
      <c r="A288" s="744"/>
      <c r="B288" s="736" t="s">
        <v>75</v>
      </c>
      <c r="C288" s="739"/>
      <c r="D288" s="739"/>
      <c r="E288" s="220" t="s">
        <v>144</v>
      </c>
      <c r="F288" s="221" t="s">
        <v>388</v>
      </c>
      <c r="G288" s="222" t="s">
        <v>266</v>
      </c>
      <c r="H288" s="397"/>
      <c r="I288" s="397"/>
      <c r="J288" s="187" t="e">
        <f>IF(I288/H288*100&gt;100,100,I288/H288*100)</f>
        <v>#DIV/0!</v>
      </c>
      <c r="K288" s="187" t="e">
        <f>J288</f>
        <v>#DIV/0!</v>
      </c>
      <c r="L288" s="398"/>
      <c r="M288" s="750"/>
      <c r="N288" s="625"/>
    </row>
    <row r="289" spans="1:14" s="308" customFormat="1" ht="63.75" customHeight="1" x14ac:dyDescent="0.25">
      <c r="A289" s="744"/>
      <c r="B289" s="734" t="s">
        <v>327</v>
      </c>
      <c r="C289" s="737" t="s">
        <v>99</v>
      </c>
      <c r="D289" s="737" t="s">
        <v>137</v>
      </c>
      <c r="E289" s="214" t="s">
        <v>138</v>
      </c>
      <c r="F289" s="215" t="s">
        <v>385</v>
      </c>
      <c r="G289" s="216" t="s">
        <v>140</v>
      </c>
      <c r="H289" s="384">
        <v>84</v>
      </c>
      <c r="I289" s="196">
        <v>84</v>
      </c>
      <c r="J289" s="183">
        <f>IF(I289/H289*100&gt;100,100,I289/H289*100)</f>
        <v>100</v>
      </c>
      <c r="K289" s="393">
        <f>(J289+J290+J291)/3</f>
        <v>100</v>
      </c>
      <c r="L289" s="269">
        <f>(K289+K292)/2</f>
        <v>96.5</v>
      </c>
      <c r="M289" s="751"/>
      <c r="N289" s="625"/>
    </row>
    <row r="290" spans="1:14" s="308" customFormat="1" ht="63.75" customHeight="1" x14ac:dyDescent="0.25">
      <c r="A290" s="744"/>
      <c r="B290" s="735" t="s">
        <v>73</v>
      </c>
      <c r="C290" s="738"/>
      <c r="D290" s="738"/>
      <c r="E290" s="217" t="s">
        <v>138</v>
      </c>
      <c r="F290" s="219" t="s">
        <v>312</v>
      </c>
      <c r="G290" s="218" t="s">
        <v>140</v>
      </c>
      <c r="H290" s="399">
        <v>15</v>
      </c>
      <c r="I290" s="223">
        <v>9.1999999999999993</v>
      </c>
      <c r="J290" s="183">
        <f>IF(H290/I290*100&gt;100,100,H290/I290*100)</f>
        <v>100</v>
      </c>
      <c r="K290" s="394"/>
      <c r="L290" s="395"/>
      <c r="M290" s="751"/>
      <c r="N290" s="625"/>
    </row>
    <row r="291" spans="1:14" s="308" customFormat="1" ht="48" customHeight="1" x14ac:dyDescent="0.25">
      <c r="A291" s="744"/>
      <c r="B291" s="735" t="s">
        <v>74</v>
      </c>
      <c r="C291" s="738"/>
      <c r="D291" s="738"/>
      <c r="E291" s="217" t="s">
        <v>138</v>
      </c>
      <c r="F291" s="219" t="s">
        <v>98</v>
      </c>
      <c r="G291" s="218" t="s">
        <v>140</v>
      </c>
      <c r="H291" s="386">
        <v>100</v>
      </c>
      <c r="I291" s="386">
        <v>100</v>
      </c>
      <c r="J291" s="183">
        <f>IF(I291/H291*100&gt;100,100,I291/H291*100)</f>
        <v>100</v>
      </c>
      <c r="K291" s="396"/>
      <c r="L291" s="395"/>
      <c r="M291" s="751"/>
      <c r="N291" s="625"/>
    </row>
    <row r="292" spans="1:14" s="308" customFormat="1" ht="32.25" customHeight="1" thickBot="1" x14ac:dyDescent="0.3">
      <c r="A292" s="744"/>
      <c r="B292" s="736" t="s">
        <v>75</v>
      </c>
      <c r="C292" s="739"/>
      <c r="D292" s="739"/>
      <c r="E292" s="220" t="s">
        <v>144</v>
      </c>
      <c r="F292" s="221" t="s">
        <v>388</v>
      </c>
      <c r="G292" s="222" t="s">
        <v>266</v>
      </c>
      <c r="H292" s="397">
        <v>10.666666666666666</v>
      </c>
      <c r="I292" s="397">
        <v>9.92</v>
      </c>
      <c r="J292" s="187">
        <f>IF(I292/H292*100&gt;100,100,I292/H292*100)</f>
        <v>93</v>
      </c>
      <c r="K292" s="187">
        <f>J292</f>
        <v>93</v>
      </c>
      <c r="L292" s="398"/>
      <c r="M292" s="751"/>
      <c r="N292" s="625"/>
    </row>
    <row r="293" spans="1:14" s="308" customFormat="1" ht="63" customHeight="1" x14ac:dyDescent="0.25">
      <c r="A293" s="744"/>
      <c r="B293" s="734" t="s">
        <v>326</v>
      </c>
      <c r="C293" s="737" t="s">
        <v>100</v>
      </c>
      <c r="D293" s="755" t="s">
        <v>137</v>
      </c>
      <c r="E293" s="214" t="s">
        <v>138</v>
      </c>
      <c r="F293" s="215" t="s">
        <v>385</v>
      </c>
      <c r="G293" s="216" t="s">
        <v>140</v>
      </c>
      <c r="H293" s="384">
        <v>84</v>
      </c>
      <c r="I293" s="196">
        <v>84</v>
      </c>
      <c r="J293" s="183">
        <f>IF(I293/H293*100&gt;100,100,I293/H293*100)</f>
        <v>100</v>
      </c>
      <c r="K293" s="393">
        <f>(J293+J294+J295)/3</f>
        <v>100</v>
      </c>
      <c r="L293" s="269">
        <f>(K293+K296)/2</f>
        <v>99.67</v>
      </c>
      <c r="M293" s="751"/>
      <c r="N293" s="625"/>
    </row>
    <row r="294" spans="1:14" s="308" customFormat="1" ht="63" x14ac:dyDescent="0.25">
      <c r="A294" s="744"/>
      <c r="B294" s="735" t="s">
        <v>73</v>
      </c>
      <c r="C294" s="738"/>
      <c r="D294" s="756"/>
      <c r="E294" s="217" t="s">
        <v>138</v>
      </c>
      <c r="F294" s="219" t="s">
        <v>312</v>
      </c>
      <c r="G294" s="218" t="s">
        <v>140</v>
      </c>
      <c r="H294" s="386">
        <v>10</v>
      </c>
      <c r="I294" s="183">
        <v>8.4</v>
      </c>
      <c r="J294" s="183">
        <f>IF(H294/I294*100&gt;100,100,H294/I294*100)</f>
        <v>100</v>
      </c>
      <c r="K294" s="394"/>
      <c r="L294" s="395"/>
      <c r="M294" s="751"/>
      <c r="N294" s="625"/>
    </row>
    <row r="295" spans="1:14" s="308" customFormat="1" ht="47.25" x14ac:dyDescent="0.25">
      <c r="A295" s="744"/>
      <c r="B295" s="735" t="s">
        <v>74</v>
      </c>
      <c r="C295" s="738"/>
      <c r="D295" s="756"/>
      <c r="E295" s="217" t="s">
        <v>138</v>
      </c>
      <c r="F295" s="219" t="s">
        <v>98</v>
      </c>
      <c r="G295" s="218" t="s">
        <v>140</v>
      </c>
      <c r="H295" s="386">
        <v>100</v>
      </c>
      <c r="I295" s="386">
        <v>100</v>
      </c>
      <c r="J295" s="183">
        <f>IF(I295/H295*100&gt;100,100,I295/H295*100)</f>
        <v>100</v>
      </c>
      <c r="K295" s="396"/>
      <c r="L295" s="395"/>
      <c r="M295" s="751"/>
      <c r="N295" s="625"/>
    </row>
    <row r="296" spans="1:14" s="308" customFormat="1" ht="32.25" thickBot="1" x14ac:dyDescent="0.3">
      <c r="A296" s="744"/>
      <c r="B296" s="736" t="s">
        <v>75</v>
      </c>
      <c r="C296" s="739"/>
      <c r="D296" s="757"/>
      <c r="E296" s="220" t="s">
        <v>144</v>
      </c>
      <c r="F296" s="221" t="s">
        <v>388</v>
      </c>
      <c r="G296" s="222" t="s">
        <v>266</v>
      </c>
      <c r="H296" s="397">
        <v>50</v>
      </c>
      <c r="I296" s="397">
        <v>49.67</v>
      </c>
      <c r="J296" s="187">
        <f>IF(I296/H296*100&gt;100,100,I296/H296*100)</f>
        <v>99.34</v>
      </c>
      <c r="K296" s="187">
        <f>J296</f>
        <v>99.34</v>
      </c>
      <c r="L296" s="398"/>
      <c r="M296" s="751"/>
      <c r="N296" s="625"/>
    </row>
    <row r="297" spans="1:14" s="308" customFormat="1" ht="63" customHeight="1" x14ac:dyDescent="0.25">
      <c r="A297" s="744"/>
      <c r="B297" s="734" t="s">
        <v>323</v>
      </c>
      <c r="C297" s="737" t="s">
        <v>101</v>
      </c>
      <c r="D297" s="755" t="s">
        <v>137</v>
      </c>
      <c r="E297" s="214" t="s">
        <v>138</v>
      </c>
      <c r="F297" s="215" t="s">
        <v>385</v>
      </c>
      <c r="G297" s="216" t="s">
        <v>140</v>
      </c>
      <c r="H297" s="384">
        <v>84</v>
      </c>
      <c r="I297" s="196">
        <v>84</v>
      </c>
      <c r="J297" s="183">
        <f>IF(I297/H297*100&gt;100,100,I297/H297*100)</f>
        <v>100</v>
      </c>
      <c r="K297" s="393">
        <f>(J297+J298+J299)/3</f>
        <v>100</v>
      </c>
      <c r="L297" s="269">
        <f>(K297+K300)/2</f>
        <v>98.291925465838517</v>
      </c>
      <c r="M297" s="751"/>
      <c r="N297" s="625"/>
    </row>
    <row r="298" spans="1:14" s="308" customFormat="1" ht="63" x14ac:dyDescent="0.25">
      <c r="A298" s="744"/>
      <c r="B298" s="735" t="s">
        <v>73</v>
      </c>
      <c r="C298" s="738"/>
      <c r="D298" s="756"/>
      <c r="E298" s="217" t="s">
        <v>138</v>
      </c>
      <c r="F298" s="219" t="s">
        <v>312</v>
      </c>
      <c r="G298" s="218" t="s">
        <v>140</v>
      </c>
      <c r="H298" s="386">
        <v>10</v>
      </c>
      <c r="I298" s="183">
        <v>5.6</v>
      </c>
      <c r="J298" s="183">
        <f>IF(H298/I298*100&gt;100,100,H298/I298*100)</f>
        <v>100</v>
      </c>
      <c r="K298" s="394"/>
      <c r="L298" s="395"/>
      <c r="M298" s="751"/>
      <c r="N298" s="625"/>
    </row>
    <row r="299" spans="1:14" s="308" customFormat="1" ht="47.25" x14ac:dyDescent="0.25">
      <c r="A299" s="744"/>
      <c r="B299" s="735" t="s">
        <v>74</v>
      </c>
      <c r="C299" s="738"/>
      <c r="D299" s="756"/>
      <c r="E299" s="217" t="s">
        <v>138</v>
      </c>
      <c r="F299" s="219" t="s">
        <v>98</v>
      </c>
      <c r="G299" s="218" t="s">
        <v>140</v>
      </c>
      <c r="H299" s="386">
        <v>100</v>
      </c>
      <c r="I299" s="386">
        <v>100</v>
      </c>
      <c r="J299" s="183">
        <f>IF(I299/H299*100&gt;100,100,I299/H299*100)</f>
        <v>100</v>
      </c>
      <c r="K299" s="396"/>
      <c r="L299" s="395"/>
      <c r="M299" s="751"/>
      <c r="N299" s="625"/>
    </row>
    <row r="300" spans="1:14" s="308" customFormat="1" ht="32.25" customHeight="1" thickBot="1" x14ac:dyDescent="0.3">
      <c r="A300" s="744"/>
      <c r="B300" s="736" t="s">
        <v>75</v>
      </c>
      <c r="C300" s="739"/>
      <c r="D300" s="757"/>
      <c r="E300" s="220" t="s">
        <v>144</v>
      </c>
      <c r="F300" s="221" t="s">
        <v>388</v>
      </c>
      <c r="G300" s="222" t="s">
        <v>266</v>
      </c>
      <c r="H300" s="397">
        <v>966</v>
      </c>
      <c r="I300" s="397">
        <v>933</v>
      </c>
      <c r="J300" s="187">
        <f>IF(I300/H300*100&gt;100,100,I300/H300*100)</f>
        <v>96.58385093167702</v>
      </c>
      <c r="K300" s="187">
        <f>J300</f>
        <v>96.58385093167702</v>
      </c>
      <c r="L300" s="398"/>
      <c r="M300" s="751"/>
      <c r="N300" s="625"/>
    </row>
    <row r="301" spans="1:14" s="302" customFormat="1" ht="63" hidden="1" customHeight="1" x14ac:dyDescent="0.25">
      <c r="A301" s="744"/>
      <c r="B301" s="734">
        <v>0</v>
      </c>
      <c r="C301" s="737" t="s">
        <v>102</v>
      </c>
      <c r="D301" s="737" t="s">
        <v>137</v>
      </c>
      <c r="E301" s="214" t="s">
        <v>138</v>
      </c>
      <c r="F301" s="215" t="s">
        <v>385</v>
      </c>
      <c r="G301" s="216" t="s">
        <v>140</v>
      </c>
      <c r="H301" s="384"/>
      <c r="I301" s="196"/>
      <c r="J301" s="183" t="e">
        <f>IF(I301/H301*100&gt;100,100,I301/H301*100)</f>
        <v>#DIV/0!</v>
      </c>
      <c r="K301" s="393" t="e">
        <f>(J301+J302+J303)/3</f>
        <v>#DIV/0!</v>
      </c>
      <c r="L301" s="269" t="e">
        <f>(K301+K304)/2</f>
        <v>#DIV/0!</v>
      </c>
      <c r="M301" s="750"/>
      <c r="N301" s="625"/>
    </row>
    <row r="302" spans="1:14" s="302" customFormat="1" ht="63.75" hidden="1" customHeight="1" x14ac:dyDescent="0.25">
      <c r="A302" s="744"/>
      <c r="B302" s="735" t="s">
        <v>73</v>
      </c>
      <c r="C302" s="738"/>
      <c r="D302" s="738"/>
      <c r="E302" s="217" t="s">
        <v>138</v>
      </c>
      <c r="F302" s="219" t="s">
        <v>312</v>
      </c>
      <c r="G302" s="218" t="s">
        <v>140</v>
      </c>
      <c r="H302" s="386"/>
      <c r="I302" s="183"/>
      <c r="J302" s="183" t="e">
        <f>IF(H302/I302*100&gt;100,100,H302/I302*100)</f>
        <v>#DIV/0!</v>
      </c>
      <c r="K302" s="394"/>
      <c r="L302" s="395"/>
      <c r="M302" s="750"/>
      <c r="N302" s="625"/>
    </row>
    <row r="303" spans="1:14" s="302" customFormat="1" ht="48" hidden="1" customHeight="1" x14ac:dyDescent="0.25">
      <c r="A303" s="744"/>
      <c r="B303" s="735" t="s">
        <v>74</v>
      </c>
      <c r="C303" s="738"/>
      <c r="D303" s="738"/>
      <c r="E303" s="217" t="s">
        <v>138</v>
      </c>
      <c r="F303" s="219" t="s">
        <v>98</v>
      </c>
      <c r="G303" s="218" t="s">
        <v>140</v>
      </c>
      <c r="H303" s="386"/>
      <c r="I303" s="386"/>
      <c r="J303" s="183" t="e">
        <f>IF(I303/H303*100&gt;100,100,I303/H303*100)</f>
        <v>#DIV/0!</v>
      </c>
      <c r="K303" s="396"/>
      <c r="L303" s="395"/>
      <c r="M303" s="750"/>
      <c r="N303" s="625"/>
    </row>
    <row r="304" spans="1:14" s="302" customFormat="1" ht="32.25" hidden="1" customHeight="1" thickBot="1" x14ac:dyDescent="0.3">
      <c r="A304" s="744"/>
      <c r="B304" s="736" t="s">
        <v>75</v>
      </c>
      <c r="C304" s="739"/>
      <c r="D304" s="739"/>
      <c r="E304" s="220" t="s">
        <v>144</v>
      </c>
      <c r="F304" s="221" t="s">
        <v>388</v>
      </c>
      <c r="G304" s="222" t="s">
        <v>266</v>
      </c>
      <c r="H304" s="397"/>
      <c r="I304" s="397"/>
      <c r="J304" s="187" t="e">
        <f>IF(I304/H304*100&gt;100,100,I304/H304*100)</f>
        <v>#DIV/0!</v>
      </c>
      <c r="K304" s="187" t="e">
        <f>J304</f>
        <v>#DIV/0!</v>
      </c>
      <c r="L304" s="398"/>
      <c r="M304" s="750"/>
      <c r="N304" s="625"/>
    </row>
    <row r="305" spans="1:14" s="302" customFormat="1" ht="63" hidden="1" customHeight="1" x14ac:dyDescent="0.25">
      <c r="A305" s="744"/>
      <c r="B305" s="734" t="s">
        <v>103</v>
      </c>
      <c r="C305" s="737" t="s">
        <v>104</v>
      </c>
      <c r="D305" s="737" t="s">
        <v>137</v>
      </c>
      <c r="E305" s="214" t="s">
        <v>138</v>
      </c>
      <c r="F305" s="215" t="s">
        <v>385</v>
      </c>
      <c r="G305" s="216" t="s">
        <v>140</v>
      </c>
      <c r="H305" s="384"/>
      <c r="I305" s="196"/>
      <c r="J305" s="183" t="e">
        <f>IF(I305/H305*100&gt;100,100,I305/H305*100)</f>
        <v>#DIV/0!</v>
      </c>
      <c r="K305" s="393" t="e">
        <f>(J305+J306+J307)/3</f>
        <v>#DIV/0!</v>
      </c>
      <c r="L305" s="269" t="e">
        <f>(K305+K308)/2</f>
        <v>#DIV/0!</v>
      </c>
      <c r="M305" s="750"/>
      <c r="N305" s="625"/>
    </row>
    <row r="306" spans="1:14" s="302" customFormat="1" ht="63.75" hidden="1" customHeight="1" x14ac:dyDescent="0.25">
      <c r="A306" s="744"/>
      <c r="B306" s="735" t="s">
        <v>73</v>
      </c>
      <c r="C306" s="738"/>
      <c r="D306" s="738"/>
      <c r="E306" s="217" t="s">
        <v>138</v>
      </c>
      <c r="F306" s="219" t="s">
        <v>312</v>
      </c>
      <c r="G306" s="218" t="s">
        <v>140</v>
      </c>
      <c r="H306" s="386"/>
      <c r="I306" s="183"/>
      <c r="J306" s="183" t="e">
        <f>IF(H306/I306*100&gt;100,100,H306/I306*100)</f>
        <v>#DIV/0!</v>
      </c>
      <c r="K306" s="394"/>
      <c r="L306" s="395"/>
      <c r="M306" s="750"/>
      <c r="N306" s="625"/>
    </row>
    <row r="307" spans="1:14" s="302" customFormat="1" ht="48" hidden="1" customHeight="1" x14ac:dyDescent="0.25">
      <c r="A307" s="744"/>
      <c r="B307" s="735" t="s">
        <v>74</v>
      </c>
      <c r="C307" s="738"/>
      <c r="D307" s="738"/>
      <c r="E307" s="217" t="s">
        <v>138</v>
      </c>
      <c r="F307" s="219" t="s">
        <v>98</v>
      </c>
      <c r="G307" s="218" t="s">
        <v>140</v>
      </c>
      <c r="H307" s="386"/>
      <c r="I307" s="386"/>
      <c r="J307" s="183" t="e">
        <f>IF(I307/H307*100&gt;100,100,I307/H307*100)</f>
        <v>#DIV/0!</v>
      </c>
      <c r="K307" s="396"/>
      <c r="L307" s="395"/>
      <c r="M307" s="750"/>
      <c r="N307" s="625"/>
    </row>
    <row r="308" spans="1:14" s="302" customFormat="1" ht="32.25" hidden="1" customHeight="1" thickBot="1" x14ac:dyDescent="0.3">
      <c r="A308" s="744"/>
      <c r="B308" s="736" t="s">
        <v>75</v>
      </c>
      <c r="C308" s="739"/>
      <c r="D308" s="739"/>
      <c r="E308" s="220" t="s">
        <v>144</v>
      </c>
      <c r="F308" s="221" t="s">
        <v>388</v>
      </c>
      <c r="G308" s="222" t="s">
        <v>266</v>
      </c>
      <c r="H308" s="397"/>
      <c r="I308" s="397"/>
      <c r="J308" s="187" t="e">
        <f>IF(I308/H308*100&gt;100,100,I308/H308*100)</f>
        <v>#DIV/0!</v>
      </c>
      <c r="K308" s="187" t="e">
        <f>J308</f>
        <v>#DIV/0!</v>
      </c>
      <c r="L308" s="398"/>
      <c r="M308" s="750"/>
      <c r="N308" s="625"/>
    </row>
    <row r="309" spans="1:14" s="302" customFormat="1" ht="63" hidden="1" customHeight="1" x14ac:dyDescent="0.25">
      <c r="A309" s="744"/>
      <c r="B309" s="734" t="s">
        <v>105</v>
      </c>
      <c r="C309" s="737" t="s">
        <v>106</v>
      </c>
      <c r="D309" s="737" t="s">
        <v>137</v>
      </c>
      <c r="E309" s="214" t="s">
        <v>138</v>
      </c>
      <c r="F309" s="215" t="s">
        <v>385</v>
      </c>
      <c r="G309" s="216" t="s">
        <v>140</v>
      </c>
      <c r="H309" s="384"/>
      <c r="I309" s="196"/>
      <c r="J309" s="183" t="e">
        <f>IF(I309/H309*100&gt;100,100,I309/H309*100)</f>
        <v>#DIV/0!</v>
      </c>
      <c r="K309" s="393" t="e">
        <f>(J309+J310+J311)/3</f>
        <v>#DIV/0!</v>
      </c>
      <c r="L309" s="269" t="e">
        <f>(K309+K312)/2</f>
        <v>#DIV/0!</v>
      </c>
      <c r="M309" s="750"/>
      <c r="N309" s="625"/>
    </row>
    <row r="310" spans="1:14" s="302" customFormat="1" ht="63.75" hidden="1" customHeight="1" x14ac:dyDescent="0.25">
      <c r="A310" s="744"/>
      <c r="B310" s="735" t="s">
        <v>73</v>
      </c>
      <c r="C310" s="738"/>
      <c r="D310" s="738"/>
      <c r="E310" s="217" t="s">
        <v>138</v>
      </c>
      <c r="F310" s="219" t="s">
        <v>312</v>
      </c>
      <c r="G310" s="218" t="s">
        <v>140</v>
      </c>
      <c r="H310" s="386"/>
      <c r="I310" s="183"/>
      <c r="J310" s="183" t="e">
        <f>IF(H310/I310*100&gt;100,100,H310/I310*100)</f>
        <v>#DIV/0!</v>
      </c>
      <c r="K310" s="394"/>
      <c r="L310" s="395"/>
      <c r="M310" s="750"/>
      <c r="N310" s="625"/>
    </row>
    <row r="311" spans="1:14" s="302" customFormat="1" ht="48" hidden="1" customHeight="1" x14ac:dyDescent="0.25">
      <c r="A311" s="744"/>
      <c r="B311" s="735" t="s">
        <v>74</v>
      </c>
      <c r="C311" s="738"/>
      <c r="D311" s="738"/>
      <c r="E311" s="217" t="s">
        <v>138</v>
      </c>
      <c r="F311" s="219" t="s">
        <v>98</v>
      </c>
      <c r="G311" s="218" t="s">
        <v>140</v>
      </c>
      <c r="H311" s="386"/>
      <c r="I311" s="386"/>
      <c r="J311" s="183" t="e">
        <f>IF(I311/H311*100&gt;100,100,I311/H311*100)</f>
        <v>#DIV/0!</v>
      </c>
      <c r="K311" s="396"/>
      <c r="L311" s="395"/>
      <c r="M311" s="750"/>
      <c r="N311" s="625"/>
    </row>
    <row r="312" spans="1:14" s="302" customFormat="1" ht="32.25" hidden="1" customHeight="1" thickBot="1" x14ac:dyDescent="0.3">
      <c r="A312" s="744"/>
      <c r="B312" s="736" t="s">
        <v>75</v>
      </c>
      <c r="C312" s="739"/>
      <c r="D312" s="739"/>
      <c r="E312" s="220" t="s">
        <v>144</v>
      </c>
      <c r="F312" s="221" t="s">
        <v>388</v>
      </c>
      <c r="G312" s="222" t="s">
        <v>266</v>
      </c>
      <c r="H312" s="397"/>
      <c r="I312" s="397"/>
      <c r="J312" s="187" t="e">
        <f>IF(I312/H312*100&gt;100,100,I312/H312*100)</f>
        <v>#DIV/0!</v>
      </c>
      <c r="K312" s="187" t="e">
        <f>J312</f>
        <v>#DIV/0!</v>
      </c>
      <c r="L312" s="398"/>
      <c r="M312" s="750"/>
      <c r="N312" s="625"/>
    </row>
    <row r="313" spans="1:14" s="302" customFormat="1" ht="63" hidden="1" customHeight="1" x14ac:dyDescent="0.25">
      <c r="A313" s="744"/>
      <c r="B313" s="734" t="s">
        <v>324</v>
      </c>
      <c r="C313" s="737" t="s">
        <v>107</v>
      </c>
      <c r="D313" s="737" t="s">
        <v>137</v>
      </c>
      <c r="E313" s="214" t="s">
        <v>138</v>
      </c>
      <c r="F313" s="215" t="s">
        <v>385</v>
      </c>
      <c r="G313" s="216" t="s">
        <v>140</v>
      </c>
      <c r="H313" s="384"/>
      <c r="I313" s="196"/>
      <c r="J313" s="183" t="e">
        <f>IF(I313/H313*100&gt;100,100,I313/H313*100)</f>
        <v>#DIV/0!</v>
      </c>
      <c r="K313" s="393" t="e">
        <f>(J313+J314+J315)/3</f>
        <v>#DIV/0!</v>
      </c>
      <c r="L313" s="269" t="e">
        <f>(K313+K316)/2</f>
        <v>#DIV/0!</v>
      </c>
      <c r="M313" s="750"/>
      <c r="N313" s="625"/>
    </row>
    <row r="314" spans="1:14" s="302" customFormat="1" ht="63.75" hidden="1" customHeight="1" x14ac:dyDescent="0.25">
      <c r="A314" s="744"/>
      <c r="B314" s="735" t="s">
        <v>73</v>
      </c>
      <c r="C314" s="738"/>
      <c r="D314" s="738"/>
      <c r="E314" s="217" t="s">
        <v>138</v>
      </c>
      <c r="F314" s="219" t="s">
        <v>312</v>
      </c>
      <c r="G314" s="218" t="s">
        <v>140</v>
      </c>
      <c r="H314" s="386"/>
      <c r="I314" s="183"/>
      <c r="J314" s="183" t="e">
        <f>IF(H314/I314*100&gt;100,100,H314/I314*100)</f>
        <v>#DIV/0!</v>
      </c>
      <c r="K314" s="394"/>
      <c r="L314" s="395"/>
      <c r="M314" s="750"/>
      <c r="N314" s="625"/>
    </row>
    <row r="315" spans="1:14" s="302" customFormat="1" ht="48" hidden="1" customHeight="1" x14ac:dyDescent="0.25">
      <c r="A315" s="744"/>
      <c r="B315" s="735" t="s">
        <v>74</v>
      </c>
      <c r="C315" s="738"/>
      <c r="D315" s="738"/>
      <c r="E315" s="217" t="s">
        <v>138</v>
      </c>
      <c r="F315" s="219" t="s">
        <v>98</v>
      </c>
      <c r="G315" s="218" t="s">
        <v>140</v>
      </c>
      <c r="H315" s="386"/>
      <c r="I315" s="386"/>
      <c r="J315" s="183" t="e">
        <f>IF(I315/H315*100&gt;100,100,I315/H315*100)</f>
        <v>#DIV/0!</v>
      </c>
      <c r="K315" s="396"/>
      <c r="L315" s="395"/>
      <c r="M315" s="750"/>
      <c r="N315" s="625"/>
    </row>
    <row r="316" spans="1:14" s="302" customFormat="1" ht="32.25" hidden="1" customHeight="1" thickBot="1" x14ac:dyDescent="0.3">
      <c r="A316" s="744"/>
      <c r="B316" s="736" t="s">
        <v>75</v>
      </c>
      <c r="C316" s="739"/>
      <c r="D316" s="739"/>
      <c r="E316" s="220" t="s">
        <v>144</v>
      </c>
      <c r="F316" s="221" t="s">
        <v>388</v>
      </c>
      <c r="G316" s="222" t="s">
        <v>266</v>
      </c>
      <c r="H316" s="397"/>
      <c r="I316" s="397"/>
      <c r="J316" s="187" t="e">
        <f>IF(I316/H316*100&gt;100,100,I316/H316*100)</f>
        <v>#DIV/0!</v>
      </c>
      <c r="K316" s="187" t="e">
        <f>J316</f>
        <v>#DIV/0!</v>
      </c>
      <c r="L316" s="398"/>
      <c r="M316" s="750"/>
      <c r="N316" s="625"/>
    </row>
    <row r="317" spans="1:14" s="308" customFormat="1" ht="63" customHeight="1" x14ac:dyDescent="0.25">
      <c r="A317" s="744"/>
      <c r="B317" s="734" t="s">
        <v>108</v>
      </c>
      <c r="C317" s="737" t="s">
        <v>109</v>
      </c>
      <c r="D317" s="737" t="s">
        <v>137</v>
      </c>
      <c r="E317" s="214" t="s">
        <v>138</v>
      </c>
      <c r="F317" s="215" t="s">
        <v>385</v>
      </c>
      <c r="G317" s="216" t="s">
        <v>140</v>
      </c>
      <c r="H317" s="384">
        <v>84</v>
      </c>
      <c r="I317" s="384">
        <v>84</v>
      </c>
      <c r="J317" s="183">
        <f>IF(I317/H317*100&gt;100,100,I317/H317*100)</f>
        <v>100</v>
      </c>
      <c r="K317" s="393">
        <f>(J317+J318+J319)/3</f>
        <v>100</v>
      </c>
      <c r="L317" s="269">
        <f>(K317+K320)/2</f>
        <v>98</v>
      </c>
      <c r="M317" s="751"/>
      <c r="N317" s="625"/>
    </row>
    <row r="318" spans="1:14" s="308" customFormat="1" ht="63" x14ac:dyDescent="0.25">
      <c r="A318" s="744"/>
      <c r="B318" s="735" t="s">
        <v>73</v>
      </c>
      <c r="C318" s="738"/>
      <c r="D318" s="738"/>
      <c r="E318" s="217" t="s">
        <v>138</v>
      </c>
      <c r="F318" s="219" t="s">
        <v>312</v>
      </c>
      <c r="G318" s="218" t="s">
        <v>140</v>
      </c>
      <c r="H318" s="386">
        <v>10</v>
      </c>
      <c r="I318" s="386">
        <v>9.4</v>
      </c>
      <c r="J318" s="183">
        <f>IF(H318/I318*100&gt;100,100,H318/I318*100)</f>
        <v>100</v>
      </c>
      <c r="K318" s="394"/>
      <c r="L318" s="395"/>
      <c r="M318" s="751"/>
      <c r="N318" s="625"/>
    </row>
    <row r="319" spans="1:14" s="308" customFormat="1" ht="47.25" x14ac:dyDescent="0.25">
      <c r="A319" s="744"/>
      <c r="B319" s="735" t="s">
        <v>74</v>
      </c>
      <c r="C319" s="738"/>
      <c r="D319" s="738"/>
      <c r="E319" s="217" t="s">
        <v>138</v>
      </c>
      <c r="F319" s="219" t="s">
        <v>98</v>
      </c>
      <c r="G319" s="218" t="s">
        <v>140</v>
      </c>
      <c r="H319" s="386">
        <v>100</v>
      </c>
      <c r="I319" s="386">
        <v>100</v>
      </c>
      <c r="J319" s="183">
        <f>IF(I319/H319*100&gt;100,100,I319/H319*100)</f>
        <v>100</v>
      </c>
      <c r="K319" s="396"/>
      <c r="L319" s="395"/>
      <c r="M319" s="751"/>
      <c r="N319" s="625"/>
    </row>
    <row r="320" spans="1:14" s="308" customFormat="1" ht="32.25" thickBot="1" x14ac:dyDescent="0.3">
      <c r="A320" s="744"/>
      <c r="B320" s="736" t="s">
        <v>75</v>
      </c>
      <c r="C320" s="739"/>
      <c r="D320" s="739"/>
      <c r="E320" s="220" t="s">
        <v>144</v>
      </c>
      <c r="F320" s="221" t="s">
        <v>388</v>
      </c>
      <c r="G320" s="222" t="s">
        <v>266</v>
      </c>
      <c r="H320" s="397">
        <v>10.333333333333334</v>
      </c>
      <c r="I320" s="397">
        <v>9.92</v>
      </c>
      <c r="J320" s="187">
        <f>IF(I320/H320*100&gt;100,100,I320/H320*100)</f>
        <v>96</v>
      </c>
      <c r="K320" s="187">
        <f>J320</f>
        <v>96</v>
      </c>
      <c r="L320" s="398"/>
      <c r="M320" s="751"/>
      <c r="N320" s="625"/>
    </row>
    <row r="321" spans="1:14" s="308" customFormat="1" ht="63" customHeight="1" x14ac:dyDescent="0.25">
      <c r="A321" s="744"/>
      <c r="B321" s="734" t="s">
        <v>325</v>
      </c>
      <c r="C321" s="737" t="s">
        <v>110</v>
      </c>
      <c r="D321" s="737" t="s">
        <v>137</v>
      </c>
      <c r="E321" s="214" t="s">
        <v>138</v>
      </c>
      <c r="F321" s="215" t="s">
        <v>385</v>
      </c>
      <c r="G321" s="216" t="s">
        <v>140</v>
      </c>
      <c r="H321" s="384">
        <v>84</v>
      </c>
      <c r="I321" s="196">
        <v>84</v>
      </c>
      <c r="J321" s="183">
        <f>IF(I321/H321*100&gt;100,100,I321/H321*100)</f>
        <v>100</v>
      </c>
      <c r="K321" s="393">
        <f>(J321+J322+J323)/3</f>
        <v>100</v>
      </c>
      <c r="L321" s="269">
        <f>(K321+K324)/2</f>
        <v>100</v>
      </c>
      <c r="M321" s="751"/>
      <c r="N321" s="625"/>
    </row>
    <row r="322" spans="1:14" s="308" customFormat="1" ht="63" x14ac:dyDescent="0.25">
      <c r="A322" s="744"/>
      <c r="B322" s="735" t="s">
        <v>73</v>
      </c>
      <c r="C322" s="738"/>
      <c r="D322" s="738"/>
      <c r="E322" s="217" t="s">
        <v>138</v>
      </c>
      <c r="F322" s="219" t="s">
        <v>312</v>
      </c>
      <c r="G322" s="218" t="s">
        <v>140</v>
      </c>
      <c r="H322" s="386">
        <v>10</v>
      </c>
      <c r="I322" s="183">
        <v>9.5</v>
      </c>
      <c r="J322" s="183">
        <f>IF(H322/I322*100&gt;100,100,H322/I322*100)</f>
        <v>100</v>
      </c>
      <c r="K322" s="394"/>
      <c r="L322" s="395"/>
      <c r="M322" s="751"/>
      <c r="N322" s="625"/>
    </row>
    <row r="323" spans="1:14" s="308" customFormat="1" ht="47.25" x14ac:dyDescent="0.25">
      <c r="A323" s="744"/>
      <c r="B323" s="735" t="s">
        <v>74</v>
      </c>
      <c r="C323" s="738"/>
      <c r="D323" s="738"/>
      <c r="E323" s="217" t="s">
        <v>138</v>
      </c>
      <c r="F323" s="219" t="s">
        <v>98</v>
      </c>
      <c r="G323" s="218" t="s">
        <v>140</v>
      </c>
      <c r="H323" s="386">
        <v>100</v>
      </c>
      <c r="I323" s="386">
        <v>100</v>
      </c>
      <c r="J323" s="183">
        <f>IF(I323/H323*100&gt;100,100,I323/H323*100)</f>
        <v>100</v>
      </c>
      <c r="K323" s="396"/>
      <c r="L323" s="395"/>
      <c r="M323" s="751"/>
      <c r="N323" s="625"/>
    </row>
    <row r="324" spans="1:14" s="308" customFormat="1" ht="32.25" customHeight="1" thickBot="1" x14ac:dyDescent="0.3">
      <c r="A324" s="744"/>
      <c r="B324" s="736" t="s">
        <v>75</v>
      </c>
      <c r="C324" s="739"/>
      <c r="D324" s="739"/>
      <c r="E324" s="220" t="s">
        <v>144</v>
      </c>
      <c r="F324" s="221" t="s">
        <v>388</v>
      </c>
      <c r="G324" s="222" t="s">
        <v>266</v>
      </c>
      <c r="H324" s="397">
        <v>115</v>
      </c>
      <c r="I324" s="397">
        <v>117.41666666666667</v>
      </c>
      <c r="J324" s="187">
        <f>IF(I324/H324*100&gt;100,100,I324/H324*100)</f>
        <v>100</v>
      </c>
      <c r="K324" s="187">
        <f>J324</f>
        <v>100</v>
      </c>
      <c r="L324" s="398"/>
      <c r="M324" s="751"/>
      <c r="N324" s="626"/>
    </row>
    <row r="325" spans="1:14" s="302" customFormat="1" ht="63" hidden="1" customHeight="1" x14ac:dyDescent="0.25">
      <c r="A325" s="744"/>
      <c r="B325" s="734">
        <v>0</v>
      </c>
      <c r="C325" s="737" t="s">
        <v>111</v>
      </c>
      <c r="D325" s="737" t="s">
        <v>137</v>
      </c>
      <c r="E325" s="214" t="s">
        <v>138</v>
      </c>
      <c r="F325" s="215" t="s">
        <v>385</v>
      </c>
      <c r="G325" s="216" t="s">
        <v>140</v>
      </c>
      <c r="H325" s="384"/>
      <c r="I325" s="196"/>
      <c r="J325" s="183" t="e">
        <f>IF(I325/H325*100&gt;100,100,I325/H325*100)</f>
        <v>#DIV/0!</v>
      </c>
      <c r="K325" s="393" t="e">
        <f>(J325+J326+J327)/3</f>
        <v>#DIV/0!</v>
      </c>
      <c r="L325" s="269" t="e">
        <f>(K325+K328)/2</f>
        <v>#DIV/0!</v>
      </c>
      <c r="M325" s="750"/>
      <c r="N325" s="180"/>
    </row>
    <row r="326" spans="1:14" s="302" customFormat="1" ht="63" hidden="1" customHeight="1" x14ac:dyDescent="0.25">
      <c r="A326" s="744"/>
      <c r="B326" s="735" t="s">
        <v>73</v>
      </c>
      <c r="C326" s="738"/>
      <c r="D326" s="738"/>
      <c r="E326" s="217" t="s">
        <v>138</v>
      </c>
      <c r="F326" s="219" t="s">
        <v>312</v>
      </c>
      <c r="G326" s="218" t="s">
        <v>140</v>
      </c>
      <c r="H326" s="386"/>
      <c r="I326" s="183"/>
      <c r="J326" s="183" t="e">
        <f>IF(H326/I326*100&gt;100,100,H326/I326*100)</f>
        <v>#DIV/0!</v>
      </c>
      <c r="K326" s="394"/>
      <c r="L326" s="395"/>
      <c r="M326" s="750"/>
      <c r="N326" s="180"/>
    </row>
    <row r="327" spans="1:14" s="302" customFormat="1" ht="47.25" hidden="1" customHeight="1" x14ac:dyDescent="0.25">
      <c r="A327" s="744"/>
      <c r="B327" s="735" t="s">
        <v>74</v>
      </c>
      <c r="C327" s="738"/>
      <c r="D327" s="738"/>
      <c r="E327" s="217" t="s">
        <v>138</v>
      </c>
      <c r="F327" s="219" t="s">
        <v>98</v>
      </c>
      <c r="G327" s="218" t="s">
        <v>140</v>
      </c>
      <c r="H327" s="386"/>
      <c r="I327" s="386"/>
      <c r="J327" s="183" t="e">
        <f>IF(I327/H327*100&gt;100,100,I327/H327*100)</f>
        <v>#DIV/0!</v>
      </c>
      <c r="K327" s="396"/>
      <c r="L327" s="395"/>
      <c r="M327" s="750"/>
      <c r="N327" s="180"/>
    </row>
    <row r="328" spans="1:14" s="302" customFormat="1" ht="32.25" hidden="1" customHeight="1" thickBot="1" x14ac:dyDescent="0.3">
      <c r="A328" s="744"/>
      <c r="B328" s="736" t="s">
        <v>75</v>
      </c>
      <c r="C328" s="739"/>
      <c r="D328" s="739"/>
      <c r="E328" s="220" t="s">
        <v>144</v>
      </c>
      <c r="F328" s="221" t="s">
        <v>388</v>
      </c>
      <c r="G328" s="222" t="s">
        <v>266</v>
      </c>
      <c r="H328" s="397"/>
      <c r="I328" s="397"/>
      <c r="J328" s="187" t="e">
        <f>IF(I328/H328*100&gt;100,100,I328/H328*100)</f>
        <v>#DIV/0!</v>
      </c>
      <c r="K328" s="187" t="e">
        <f>J328</f>
        <v>#DIV/0!</v>
      </c>
      <c r="L328" s="398"/>
      <c r="M328" s="750"/>
      <c r="N328" s="183"/>
    </row>
    <row r="329" spans="1:14" s="302" customFormat="1" ht="63" hidden="1" customHeight="1" x14ac:dyDescent="0.25">
      <c r="A329" s="744"/>
      <c r="B329" s="734" t="s">
        <v>105</v>
      </c>
      <c r="C329" s="737" t="s">
        <v>112</v>
      </c>
      <c r="D329" s="737" t="s">
        <v>137</v>
      </c>
      <c r="E329" s="214" t="s">
        <v>138</v>
      </c>
      <c r="F329" s="215" t="s">
        <v>385</v>
      </c>
      <c r="G329" s="216" t="s">
        <v>140</v>
      </c>
      <c r="H329" s="384"/>
      <c r="I329" s="196"/>
      <c r="J329" s="183" t="e">
        <f>IF(I329/H329*100&gt;100,100,I329/H329*100)</f>
        <v>#DIV/0!</v>
      </c>
      <c r="K329" s="393" t="e">
        <f>(J329+J330+J331)/3</f>
        <v>#DIV/0!</v>
      </c>
      <c r="L329" s="269" t="e">
        <f>(K329+K332)/2</f>
        <v>#DIV/0!</v>
      </c>
      <c r="M329" s="750"/>
      <c r="N329" s="180"/>
    </row>
    <row r="330" spans="1:14" s="302" customFormat="1" ht="63" hidden="1" customHeight="1" x14ac:dyDescent="0.25">
      <c r="A330" s="744"/>
      <c r="B330" s="735" t="s">
        <v>73</v>
      </c>
      <c r="C330" s="738"/>
      <c r="D330" s="738"/>
      <c r="E330" s="217" t="s">
        <v>138</v>
      </c>
      <c r="F330" s="219" t="s">
        <v>312</v>
      </c>
      <c r="G330" s="218" t="s">
        <v>140</v>
      </c>
      <c r="H330" s="386"/>
      <c r="I330" s="183"/>
      <c r="J330" s="183" t="e">
        <f>IF(H330/I330*100&gt;100,100,H330/I330*100)</f>
        <v>#DIV/0!</v>
      </c>
      <c r="K330" s="394"/>
      <c r="L330" s="395"/>
      <c r="M330" s="750"/>
      <c r="N330" s="180"/>
    </row>
    <row r="331" spans="1:14" s="302" customFormat="1" ht="47.25" hidden="1" customHeight="1" x14ac:dyDescent="0.25">
      <c r="A331" s="744"/>
      <c r="B331" s="735" t="s">
        <v>74</v>
      </c>
      <c r="C331" s="738"/>
      <c r="D331" s="738"/>
      <c r="E331" s="217" t="s">
        <v>138</v>
      </c>
      <c r="F331" s="219" t="s">
        <v>98</v>
      </c>
      <c r="G331" s="218" t="s">
        <v>140</v>
      </c>
      <c r="H331" s="386"/>
      <c r="I331" s="386"/>
      <c r="J331" s="183" t="e">
        <f>IF(I331/H331*100&gt;100,100,I331/H331*100)</f>
        <v>#DIV/0!</v>
      </c>
      <c r="K331" s="396"/>
      <c r="L331" s="395"/>
      <c r="M331" s="750"/>
      <c r="N331" s="180"/>
    </row>
    <row r="332" spans="1:14" s="302" customFormat="1" ht="32.25" hidden="1" customHeight="1" thickBot="1" x14ac:dyDescent="0.3">
      <c r="A332" s="745"/>
      <c r="B332" s="736" t="s">
        <v>75</v>
      </c>
      <c r="C332" s="739"/>
      <c r="D332" s="739"/>
      <c r="E332" s="220" t="s">
        <v>144</v>
      </c>
      <c r="F332" s="221" t="s">
        <v>388</v>
      </c>
      <c r="G332" s="222" t="s">
        <v>266</v>
      </c>
      <c r="H332" s="401"/>
      <c r="I332" s="401"/>
      <c r="J332" s="224" t="e">
        <f>IF(I332/H332*100&gt;100,100,I332/H332*100)</f>
        <v>#DIV/0!</v>
      </c>
      <c r="K332" s="224" t="e">
        <f>J332</f>
        <v>#DIV/0!</v>
      </c>
      <c r="L332" s="395"/>
      <c r="M332" s="750"/>
      <c r="N332" s="183"/>
    </row>
    <row r="337" spans="1:6" x14ac:dyDescent="0.25">
      <c r="A337" s="296" t="s">
        <v>398</v>
      </c>
      <c r="F337" s="296"/>
    </row>
    <row r="339" spans="1:6" x14ac:dyDescent="0.25">
      <c r="A339" s="308" t="s">
        <v>67</v>
      </c>
    </row>
  </sheetData>
  <autoFilter ref="A3:N332">
    <filterColumn colId="1" showButton="0"/>
    <filterColumn colId="9">
      <filters>
        <filter val="-"/>
        <filter val="100,0"/>
        <filter val="89,3"/>
        <filter val="9"/>
        <filter val="92,5"/>
        <filter val="93,0"/>
        <filter val="94,3"/>
        <filter val="96,0"/>
        <filter val="96,6"/>
        <filter val="97,3"/>
        <filter val="97,5"/>
        <filter val="98,4"/>
        <filter val="98,7"/>
        <filter val="99,0"/>
        <filter val="99,2"/>
        <filter val="99,3"/>
        <filter val="99,4"/>
        <filter val="99,5"/>
        <filter val="99,8"/>
      </filters>
    </filterColumn>
  </autoFilter>
  <mergeCells count="307">
    <mergeCell ref="K141:K143"/>
    <mergeCell ref="K173:K175"/>
    <mergeCell ref="K149:K151"/>
    <mergeCell ref="K161:K163"/>
    <mergeCell ref="A1:N1"/>
    <mergeCell ref="L145:L148"/>
    <mergeCell ref="N5:N324"/>
    <mergeCell ref="L197:L200"/>
    <mergeCell ref="L141:L144"/>
    <mergeCell ref="L209:L212"/>
    <mergeCell ref="L221:L224"/>
    <mergeCell ref="L185:L188"/>
    <mergeCell ref="K221:K223"/>
    <mergeCell ref="L217:L220"/>
    <mergeCell ref="L205:L208"/>
    <mergeCell ref="K213:K215"/>
    <mergeCell ref="K205:K207"/>
    <mergeCell ref="L181:L184"/>
    <mergeCell ref="L201:L204"/>
    <mergeCell ref="L193:L196"/>
    <mergeCell ref="K185:K187"/>
    <mergeCell ref="K197:K199"/>
    <mergeCell ref="K189:K191"/>
    <mergeCell ref="L189:L192"/>
    <mergeCell ref="L117:L120"/>
    <mergeCell ref="L177:L180"/>
    <mergeCell ref="L173:L176"/>
    <mergeCell ref="L149:L152"/>
    <mergeCell ref="L165:L168"/>
    <mergeCell ref="L137:L140"/>
    <mergeCell ref="L169:L172"/>
    <mergeCell ref="M5:M228"/>
    <mergeCell ref="D109:D112"/>
    <mergeCell ref="D9:D12"/>
    <mergeCell ref="K41:K43"/>
    <mergeCell ref="D105:D108"/>
    <mergeCell ref="D101:D104"/>
    <mergeCell ref="L101:L104"/>
    <mergeCell ref="K69:K71"/>
    <mergeCell ref="L85:L88"/>
    <mergeCell ref="K85:K87"/>
    <mergeCell ref="K81:K83"/>
    <mergeCell ref="L77:L80"/>
    <mergeCell ref="K89:K91"/>
    <mergeCell ref="L97:L100"/>
    <mergeCell ref="L73:L76"/>
    <mergeCell ref="K109:K111"/>
    <mergeCell ref="L125:L128"/>
    <mergeCell ref="C81:C84"/>
    <mergeCell ref="C65:C68"/>
    <mergeCell ref="D93:D96"/>
    <mergeCell ref="D69:D72"/>
    <mergeCell ref="D49:D52"/>
    <mergeCell ref="C57:C60"/>
    <mergeCell ref="D57:D60"/>
    <mergeCell ref="C85:C88"/>
    <mergeCell ref="D85:D88"/>
    <mergeCell ref="D89:D92"/>
    <mergeCell ref="C89:C92"/>
    <mergeCell ref="C61:C64"/>
    <mergeCell ref="L121:L124"/>
    <mergeCell ref="L133:L136"/>
    <mergeCell ref="L153:L156"/>
    <mergeCell ref="L129:L132"/>
    <mergeCell ref="L157:L160"/>
    <mergeCell ref="L161:L164"/>
    <mergeCell ref="C137:C140"/>
    <mergeCell ref="K121:K123"/>
    <mergeCell ref="D129:D132"/>
    <mergeCell ref="K129:K131"/>
    <mergeCell ref="D121:D124"/>
    <mergeCell ref="K125:K127"/>
    <mergeCell ref="D137:D140"/>
    <mergeCell ref="K137:K139"/>
    <mergeCell ref="D133:D136"/>
    <mergeCell ref="K153:K155"/>
    <mergeCell ref="C153:C156"/>
    <mergeCell ref="K157:K159"/>
    <mergeCell ref="D157:D160"/>
    <mergeCell ref="D153:D156"/>
    <mergeCell ref="K145:K147"/>
    <mergeCell ref="D161:D164"/>
    <mergeCell ref="K133:K135"/>
    <mergeCell ref="D125:D128"/>
    <mergeCell ref="C21:C24"/>
    <mergeCell ref="C9:C12"/>
    <mergeCell ref="C17:C20"/>
    <mergeCell ref="C13:C16"/>
    <mergeCell ref="D17:D20"/>
    <mergeCell ref="C69:C72"/>
    <mergeCell ref="L17:L20"/>
    <mergeCell ref="L81:L84"/>
    <mergeCell ref="L25:L28"/>
    <mergeCell ref="K25:K27"/>
    <mergeCell ref="D37:D40"/>
    <mergeCell ref="D21:D24"/>
    <mergeCell ref="L21:L24"/>
    <mergeCell ref="D25:D28"/>
    <mergeCell ref="K37:K39"/>
    <mergeCell ref="D65:D68"/>
    <mergeCell ref="L65:L68"/>
    <mergeCell ref="L69:L72"/>
    <mergeCell ref="D45:D48"/>
    <mergeCell ref="D41:D44"/>
    <mergeCell ref="L37:L40"/>
    <mergeCell ref="K45:K47"/>
    <mergeCell ref="L41:L44"/>
    <mergeCell ref="K53:K55"/>
    <mergeCell ref="K33:K35"/>
    <mergeCell ref="C41:C44"/>
    <mergeCell ref="C25:C28"/>
    <mergeCell ref="K77:K79"/>
    <mergeCell ref="K65:K67"/>
    <mergeCell ref="D33:D36"/>
    <mergeCell ref="D53:D56"/>
    <mergeCell ref="D61:D64"/>
    <mergeCell ref="L29:L32"/>
    <mergeCell ref="L33:L36"/>
    <mergeCell ref="L45:L48"/>
    <mergeCell ref="K49:K51"/>
    <mergeCell ref="L49:L52"/>
    <mergeCell ref="L53:L56"/>
    <mergeCell ref="C73:C76"/>
    <mergeCell ref="D29:D32"/>
    <mergeCell ref="C29:C32"/>
    <mergeCell ref="C33:C36"/>
    <mergeCell ref="C53:C56"/>
    <mergeCell ref="C37:C40"/>
    <mergeCell ref="C45:C48"/>
    <mergeCell ref="K29:K31"/>
    <mergeCell ref="L5:L8"/>
    <mergeCell ref="D13:D16"/>
    <mergeCell ref="K13:K15"/>
    <mergeCell ref="K9:K11"/>
    <mergeCell ref="L9:L12"/>
    <mergeCell ref="L13:L16"/>
    <mergeCell ref="K5:K7"/>
    <mergeCell ref="K17:K19"/>
    <mergeCell ref="K21:K23"/>
    <mergeCell ref="D5:D8"/>
    <mergeCell ref="K117:K119"/>
    <mergeCell ref="L89:L92"/>
    <mergeCell ref="C97:C100"/>
    <mergeCell ref="K93:K95"/>
    <mergeCell ref="L93:L96"/>
    <mergeCell ref="K101:K103"/>
    <mergeCell ref="L105:L108"/>
    <mergeCell ref="L57:L60"/>
    <mergeCell ref="K57:K59"/>
    <mergeCell ref="L61:L64"/>
    <mergeCell ref="K61:K63"/>
    <mergeCell ref="K97:K99"/>
    <mergeCell ref="K105:K107"/>
    <mergeCell ref="K113:K115"/>
    <mergeCell ref="L113:L116"/>
    <mergeCell ref="K73:K75"/>
    <mergeCell ref="D81:D84"/>
    <mergeCell ref="D73:D76"/>
    <mergeCell ref="D77:D80"/>
    <mergeCell ref="D97:D100"/>
    <mergeCell ref="L109:L112"/>
    <mergeCell ref="D113:D116"/>
    <mergeCell ref="C105:C108"/>
    <mergeCell ref="C93:C96"/>
    <mergeCell ref="M229:M332"/>
    <mergeCell ref="D233:D236"/>
    <mergeCell ref="D257:D260"/>
    <mergeCell ref="D261:D264"/>
    <mergeCell ref="D265:D268"/>
    <mergeCell ref="D269:D272"/>
    <mergeCell ref="D329:D332"/>
    <mergeCell ref="D253:D256"/>
    <mergeCell ref="D313:D316"/>
    <mergeCell ref="D273:D276"/>
    <mergeCell ref="D245:D248"/>
    <mergeCell ref="D249:D252"/>
    <mergeCell ref="D241:D244"/>
    <mergeCell ref="D237:D240"/>
    <mergeCell ref="D325:D328"/>
    <mergeCell ref="D293:D296"/>
    <mergeCell ref="D289:D292"/>
    <mergeCell ref="D317:D320"/>
    <mergeCell ref="D309:D312"/>
    <mergeCell ref="D305:D308"/>
    <mergeCell ref="D321:D324"/>
    <mergeCell ref="D297:D300"/>
    <mergeCell ref="K165:K167"/>
    <mergeCell ref="D181:D184"/>
    <mergeCell ref="D173:D176"/>
    <mergeCell ref="D213:D216"/>
    <mergeCell ref="D169:D172"/>
    <mergeCell ref="D205:D208"/>
    <mergeCell ref="C181:C184"/>
    <mergeCell ref="D177:D180"/>
    <mergeCell ref="D221:D224"/>
    <mergeCell ref="K209:K211"/>
    <mergeCell ref="K193:K195"/>
    <mergeCell ref="K201:K203"/>
    <mergeCell ref="D197:D200"/>
    <mergeCell ref="D185:D188"/>
    <mergeCell ref="D189:D192"/>
    <mergeCell ref="D201:D204"/>
    <mergeCell ref="K169:K171"/>
    <mergeCell ref="C201:C204"/>
    <mergeCell ref="D193:D196"/>
    <mergeCell ref="C189:C192"/>
    <mergeCell ref="K181:K183"/>
    <mergeCell ref="K177:K179"/>
    <mergeCell ref="C173:C176"/>
    <mergeCell ref="L225:L228"/>
    <mergeCell ref="B229:B232"/>
    <mergeCell ref="C229:C232"/>
    <mergeCell ref="C225:C228"/>
    <mergeCell ref="K225:K227"/>
    <mergeCell ref="D217:D220"/>
    <mergeCell ref="D209:D212"/>
    <mergeCell ref="C217:C220"/>
    <mergeCell ref="C197:C200"/>
    <mergeCell ref="K217:K219"/>
    <mergeCell ref="D229:D232"/>
    <mergeCell ref="L213:L216"/>
    <mergeCell ref="C205:C208"/>
    <mergeCell ref="D225:D228"/>
    <mergeCell ref="B257:B260"/>
    <mergeCell ref="C257:C260"/>
    <mergeCell ref="B253:B256"/>
    <mergeCell ref="C213:C216"/>
    <mergeCell ref="C145:C148"/>
    <mergeCell ref="C169:C172"/>
    <mergeCell ref="C253:C256"/>
    <mergeCell ref="B249:B252"/>
    <mergeCell ref="C249:C252"/>
    <mergeCell ref="B233:B236"/>
    <mergeCell ref="B245:B248"/>
    <mergeCell ref="C245:C248"/>
    <mergeCell ref="C221:C224"/>
    <mergeCell ref="B241:B244"/>
    <mergeCell ref="B237:B240"/>
    <mergeCell ref="C241:C244"/>
    <mergeCell ref="C237:C240"/>
    <mergeCell ref="C209:C212"/>
    <mergeCell ref="C177:C180"/>
    <mergeCell ref="C185:C188"/>
    <mergeCell ref="C149:C152"/>
    <mergeCell ref="C193:C196"/>
    <mergeCell ref="C233:C236"/>
    <mergeCell ref="C165:C168"/>
    <mergeCell ref="C141:C144"/>
    <mergeCell ref="C133:C136"/>
    <mergeCell ref="C113:C116"/>
    <mergeCell ref="D149:D152"/>
    <mergeCell ref="D145:D148"/>
    <mergeCell ref="D141:D144"/>
    <mergeCell ref="C125:C128"/>
    <mergeCell ref="C157:C160"/>
    <mergeCell ref="D165:D168"/>
    <mergeCell ref="D117:D120"/>
    <mergeCell ref="C161:C164"/>
    <mergeCell ref="C129:C132"/>
    <mergeCell ref="B301:B304"/>
    <mergeCell ref="C301:C304"/>
    <mergeCell ref="D301:D304"/>
    <mergeCell ref="B285:B288"/>
    <mergeCell ref="D281:D284"/>
    <mergeCell ref="D285:D288"/>
    <mergeCell ref="C281:C284"/>
    <mergeCell ref="D277:D280"/>
    <mergeCell ref="A5:A332"/>
    <mergeCell ref="B325:B328"/>
    <mergeCell ref="C325:C328"/>
    <mergeCell ref="B313:B316"/>
    <mergeCell ref="C313:C316"/>
    <mergeCell ref="B317:B320"/>
    <mergeCell ref="B265:B268"/>
    <mergeCell ref="C309:C312"/>
    <mergeCell ref="C317:C320"/>
    <mergeCell ref="C49:C52"/>
    <mergeCell ref="C77:C80"/>
    <mergeCell ref="C109:C112"/>
    <mergeCell ref="C101:C104"/>
    <mergeCell ref="C321:C324"/>
    <mergeCell ref="B281:B284"/>
    <mergeCell ref="C285:C288"/>
    <mergeCell ref="B297:B300"/>
    <mergeCell ref="C297:C300"/>
    <mergeCell ref="C5:C8"/>
    <mergeCell ref="C117:C120"/>
    <mergeCell ref="C261:C264"/>
    <mergeCell ref="C289:C292"/>
    <mergeCell ref="C121:C124"/>
    <mergeCell ref="B329:B332"/>
    <mergeCell ref="C329:C332"/>
    <mergeCell ref="B261:B264"/>
    <mergeCell ref="B321:B324"/>
    <mergeCell ref="B305:B308"/>
    <mergeCell ref="C305:C308"/>
    <mergeCell ref="B309:B312"/>
    <mergeCell ref="B293:B296"/>
    <mergeCell ref="C293:C296"/>
    <mergeCell ref="B289:B292"/>
    <mergeCell ref="C265:C268"/>
    <mergeCell ref="B269:B272"/>
    <mergeCell ref="B277:B280"/>
    <mergeCell ref="B273:B276"/>
    <mergeCell ref="C277:C280"/>
    <mergeCell ref="C273:C276"/>
    <mergeCell ref="C269:C272"/>
  </mergeCells>
  <phoneticPr fontId="0" type="noConversion"/>
  <pageMargins left="0.70866141732283472" right="0.70866141732283472" top="0.32" bottom="0.43" header="0.17" footer="0.24"/>
  <pageSetup paperSize="9" scale="4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300"/>
  <sheetViews>
    <sheetView showZeros="0" zoomScale="80" zoomScaleNormal="80" workbookViewId="0">
      <selection activeCell="B2" sqref="B2"/>
    </sheetView>
  </sheetViews>
  <sheetFormatPr defaultColWidth="9.140625" defaultRowHeight="15.75" x14ac:dyDescent="0.25"/>
  <cols>
    <col min="1" max="1" width="18.7109375" style="17" customWidth="1"/>
    <col min="2" max="2" width="32.5703125" style="17" customWidth="1"/>
    <col min="3" max="3" width="31.140625" style="17" customWidth="1"/>
    <col min="4" max="4" width="10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34" t="s">
        <v>302</v>
      </c>
      <c r="B1" s="534"/>
      <c r="C1" s="534"/>
      <c r="D1" s="534"/>
      <c r="E1" s="534"/>
      <c r="F1" s="534"/>
      <c r="G1" s="534"/>
      <c r="H1" s="535"/>
      <c r="I1" s="535"/>
      <c r="J1" s="535"/>
      <c r="K1" s="535"/>
      <c r="L1" s="535"/>
      <c r="M1" s="534"/>
      <c r="N1" s="534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s="297" customFormat="1" ht="63.75" customHeight="1" thickBot="1" x14ac:dyDescent="0.3">
      <c r="A4" s="558" t="s">
        <v>113</v>
      </c>
      <c r="B4" s="536" t="str">
        <f>'[3]Свод по услугам'!B4:B7</f>
        <v>801012О.99.0.БА81АА00001</v>
      </c>
      <c r="C4" s="423" t="str">
        <f>'[3]Свод по услугам'!C4:C7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4" s="529" t="s">
        <v>137</v>
      </c>
      <c r="E4" s="71" t="s">
        <v>138</v>
      </c>
      <c r="F4" s="71" t="s">
        <v>385</v>
      </c>
      <c r="G4" s="72" t="s">
        <v>140</v>
      </c>
      <c r="H4" s="350">
        <v>100</v>
      </c>
      <c r="I4" s="293">
        <v>100</v>
      </c>
      <c r="J4" s="128">
        <f>IF(I4/H4*100&gt;100,100,I4/H4*100)</f>
        <v>100</v>
      </c>
      <c r="K4" s="504">
        <f>(J4+J5)/2</f>
        <v>100</v>
      </c>
      <c r="L4" s="515">
        <f>(K4+K7)/2</f>
        <v>100</v>
      </c>
      <c r="M4" s="539" t="s">
        <v>141</v>
      </c>
      <c r="N4" s="518"/>
    </row>
    <row r="5" spans="1:14" s="297" customFormat="1" ht="63.75" thickBot="1" x14ac:dyDescent="0.3">
      <c r="A5" s="559"/>
      <c r="B5" s="537"/>
      <c r="C5" s="423"/>
      <c r="D5" s="530"/>
      <c r="E5" s="76" t="s">
        <v>138</v>
      </c>
      <c r="F5" s="71" t="s">
        <v>386</v>
      </c>
      <c r="G5" s="77" t="s">
        <v>140</v>
      </c>
      <c r="H5" s="352">
        <v>65</v>
      </c>
      <c r="I5" s="128">
        <v>65</v>
      </c>
      <c r="J5" s="128">
        <f>IF(I5/H5*100&gt;100,100,I5/H5*100)</f>
        <v>100</v>
      </c>
      <c r="K5" s="505"/>
      <c r="L5" s="516"/>
      <c r="M5" s="540"/>
      <c r="N5" s="519"/>
    </row>
    <row r="6" spans="1:14" s="297" customFormat="1" ht="94.5" customHeight="1" x14ac:dyDescent="0.25">
      <c r="A6" s="559"/>
      <c r="B6" s="537"/>
      <c r="C6" s="423"/>
      <c r="D6" s="530"/>
      <c r="E6" s="76" t="s">
        <v>138</v>
      </c>
      <c r="F6" s="71" t="s">
        <v>387</v>
      </c>
      <c r="G6" s="226" t="s">
        <v>140</v>
      </c>
      <c r="H6" s="352">
        <v>0</v>
      </c>
      <c r="I6" s="352">
        <v>0</v>
      </c>
      <c r="J6" s="128"/>
      <c r="K6" s="506"/>
      <c r="L6" s="516"/>
      <c r="M6" s="540"/>
      <c r="N6" s="519"/>
    </row>
    <row r="7" spans="1:14" s="297" customFormat="1" ht="32.25" thickBot="1" x14ac:dyDescent="0.3">
      <c r="A7" s="559"/>
      <c r="B7" s="538"/>
      <c r="C7" s="423"/>
      <c r="D7" s="531"/>
      <c r="E7" s="80" t="s">
        <v>144</v>
      </c>
      <c r="F7" s="81" t="s">
        <v>388</v>
      </c>
      <c r="G7" s="82" t="s">
        <v>266</v>
      </c>
      <c r="H7" s="355">
        <v>20</v>
      </c>
      <c r="I7" s="355">
        <v>22</v>
      </c>
      <c r="J7" s="128">
        <f>IF(I7/H7*100&gt;100,100,I7/H7*100)</f>
        <v>100</v>
      </c>
      <c r="K7" s="284">
        <f>J7</f>
        <v>100</v>
      </c>
      <c r="L7" s="517"/>
      <c r="M7" s="540"/>
      <c r="N7" s="519"/>
    </row>
    <row r="8" spans="1:14" s="302" customFormat="1" ht="63.75" hidden="1" customHeight="1" thickBot="1" x14ac:dyDescent="0.3">
      <c r="A8" s="560"/>
      <c r="B8" s="508" t="str">
        <f>'[3]Свод по услугам'!B8:B11</f>
        <v>801012О.99.0.БА81АА24001</v>
      </c>
      <c r="C8" s="514" t="str">
        <f>'[3]Свод по услугам'!C8:C11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v>
      </c>
      <c r="D8" s="507" t="s">
        <v>137</v>
      </c>
      <c r="E8" s="84" t="s">
        <v>138</v>
      </c>
      <c r="F8" s="85" t="s">
        <v>385</v>
      </c>
      <c r="G8" s="86" t="s">
        <v>140</v>
      </c>
      <c r="H8" s="87"/>
      <c r="I8" s="88"/>
      <c r="J8" s="88" t="e">
        <f>IF(H8/I8*100&gt;100,100,H8/I8*100)</f>
        <v>#DIV/0!</v>
      </c>
      <c r="K8" s="511" t="e">
        <f>(J8+J9+J10)/3</f>
        <v>#DIV/0!</v>
      </c>
      <c r="L8" s="521" t="e">
        <f>(K8+K11)/2</f>
        <v>#DIV/0!</v>
      </c>
      <c r="M8" s="541"/>
      <c r="N8" s="519"/>
    </row>
    <row r="9" spans="1:14" s="302" customFormat="1" ht="63.75" hidden="1" customHeight="1" thickBot="1" x14ac:dyDescent="0.3">
      <c r="A9" s="560"/>
      <c r="B9" s="509"/>
      <c r="C9" s="514"/>
      <c r="D9" s="502"/>
      <c r="E9" s="89" t="s">
        <v>138</v>
      </c>
      <c r="F9" s="85" t="s">
        <v>386</v>
      </c>
      <c r="G9" s="90" t="s">
        <v>140</v>
      </c>
      <c r="H9" s="91"/>
      <c r="I9" s="92"/>
      <c r="J9" s="92" t="e">
        <f>IF(I9/H9*100&gt;100,100,I9/H9*100)</f>
        <v>#DIV/0!</v>
      </c>
      <c r="K9" s="512"/>
      <c r="L9" s="524"/>
      <c r="M9" s="541"/>
      <c r="N9" s="519"/>
    </row>
    <row r="10" spans="1:14" s="302" customFormat="1" ht="111" hidden="1" customHeight="1" x14ac:dyDescent="0.25">
      <c r="A10" s="560"/>
      <c r="B10" s="509"/>
      <c r="C10" s="514"/>
      <c r="D10" s="502"/>
      <c r="E10" s="89" t="s">
        <v>138</v>
      </c>
      <c r="F10" s="85" t="s">
        <v>387</v>
      </c>
      <c r="G10" s="90" t="s">
        <v>140</v>
      </c>
      <c r="H10" s="91"/>
      <c r="I10" s="91"/>
      <c r="J10" s="92" t="e">
        <f>IF(I10/H10*100&gt;100,100,I10/H10*100)</f>
        <v>#DIV/0!</v>
      </c>
      <c r="K10" s="513"/>
      <c r="L10" s="524"/>
      <c r="M10" s="541"/>
      <c r="N10" s="519"/>
    </row>
    <row r="11" spans="1:14" s="302" customFormat="1" ht="32.25" hidden="1" customHeight="1" thickBot="1" x14ac:dyDescent="0.3">
      <c r="A11" s="560"/>
      <c r="B11" s="510"/>
      <c r="C11" s="514"/>
      <c r="D11" s="503"/>
      <c r="E11" s="93" t="s">
        <v>144</v>
      </c>
      <c r="F11" s="81" t="s">
        <v>388</v>
      </c>
      <c r="G11" s="94" t="s">
        <v>266</v>
      </c>
      <c r="H11" s="95"/>
      <c r="I11" s="96"/>
      <c r="J11" s="97" t="e">
        <f>IF(I11/H11*100&gt;100,100,I11/H11*100)</f>
        <v>#DIV/0!</v>
      </c>
      <c r="K11" s="97" t="e">
        <f>J11</f>
        <v>#DIV/0!</v>
      </c>
      <c r="L11" s="525"/>
      <c r="M11" s="541"/>
      <c r="N11" s="519"/>
    </row>
    <row r="12" spans="1:14" s="302" customFormat="1" ht="63.75" hidden="1" customHeight="1" thickBot="1" x14ac:dyDescent="0.3">
      <c r="A12" s="560"/>
      <c r="B12" s="508">
        <f>'[3]Свод по услугам'!B12:B15</f>
        <v>0</v>
      </c>
      <c r="C12" s="514" t="str">
        <f>'[3]Свод по услугам'!C12:C15</f>
        <v>Реализация основных общеобразовательных программ начального общего образования</v>
      </c>
      <c r="D12" s="501" t="s">
        <v>137</v>
      </c>
      <c r="E12" s="84" t="s">
        <v>138</v>
      </c>
      <c r="F12" s="85" t="s">
        <v>385</v>
      </c>
      <c r="G12" s="86" t="s">
        <v>140</v>
      </c>
      <c r="H12" s="87"/>
      <c r="I12" s="88"/>
      <c r="J12" s="88" t="e">
        <f>IF(H12/I12*100&gt;100,100,H12/I12*100)</f>
        <v>#DIV/0!</v>
      </c>
      <c r="K12" s="511" t="e">
        <f>(J12+J13+J14)/3</f>
        <v>#DIV/0!</v>
      </c>
      <c r="L12" s="521" t="e">
        <f>(K12+K15)/2</f>
        <v>#DIV/0!</v>
      </c>
      <c r="M12" s="541"/>
      <c r="N12" s="519"/>
    </row>
    <row r="13" spans="1:14" s="302" customFormat="1" ht="63.75" hidden="1" customHeight="1" thickBot="1" x14ac:dyDescent="0.3">
      <c r="A13" s="560"/>
      <c r="B13" s="509"/>
      <c r="C13" s="514"/>
      <c r="D13" s="502"/>
      <c r="E13" s="89" t="s">
        <v>138</v>
      </c>
      <c r="F13" s="85" t="s">
        <v>386</v>
      </c>
      <c r="G13" s="90" t="s">
        <v>140</v>
      </c>
      <c r="H13" s="91"/>
      <c r="I13" s="92"/>
      <c r="J13" s="92" t="e">
        <f t="shared" ref="J13:J19" si="0">IF(I13/H13*100&gt;100,100,I13/H13*100)</f>
        <v>#DIV/0!</v>
      </c>
      <c r="K13" s="512"/>
      <c r="L13" s="524"/>
      <c r="M13" s="541"/>
      <c r="N13" s="519"/>
    </row>
    <row r="14" spans="1:14" s="302" customFormat="1" ht="111" hidden="1" customHeight="1" x14ac:dyDescent="0.25">
      <c r="A14" s="560"/>
      <c r="B14" s="509"/>
      <c r="C14" s="514"/>
      <c r="D14" s="502"/>
      <c r="E14" s="89" t="s">
        <v>138</v>
      </c>
      <c r="F14" s="85" t="s">
        <v>387</v>
      </c>
      <c r="G14" s="90" t="s">
        <v>140</v>
      </c>
      <c r="H14" s="91"/>
      <c r="I14" s="91"/>
      <c r="J14" s="92" t="e">
        <f t="shared" si="0"/>
        <v>#DIV/0!</v>
      </c>
      <c r="K14" s="513"/>
      <c r="L14" s="524"/>
      <c r="M14" s="541"/>
      <c r="N14" s="519"/>
    </row>
    <row r="15" spans="1:14" s="302" customFormat="1" ht="32.25" hidden="1" customHeight="1" thickBot="1" x14ac:dyDescent="0.3">
      <c r="A15" s="560"/>
      <c r="B15" s="510"/>
      <c r="C15" s="514"/>
      <c r="D15" s="503"/>
      <c r="E15" s="93" t="s">
        <v>144</v>
      </c>
      <c r="F15" s="81" t="s">
        <v>388</v>
      </c>
      <c r="G15" s="94" t="s">
        <v>266</v>
      </c>
      <c r="H15" s="95"/>
      <c r="I15" s="96"/>
      <c r="J15" s="97" t="e">
        <f t="shared" si="0"/>
        <v>#DIV/0!</v>
      </c>
      <c r="K15" s="97" t="e">
        <f>J15</f>
        <v>#DIV/0!</v>
      </c>
      <c r="L15" s="525"/>
      <c r="M15" s="541"/>
      <c r="N15" s="519"/>
    </row>
    <row r="16" spans="1:14" s="297" customFormat="1" ht="63.75" hidden="1" customHeight="1" thickBot="1" x14ac:dyDescent="0.3">
      <c r="A16" s="559"/>
      <c r="B16" s="508" t="str">
        <f>'[3]Свод по услугам'!B16:B19</f>
        <v>801012О.99.0.БА81АБ44001</v>
      </c>
      <c r="C16" s="514" t="str">
        <f>'[3]Свод по услугам'!C16:C19</f>
        <v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v>
      </c>
      <c r="D16" s="507" t="s">
        <v>137</v>
      </c>
      <c r="E16" s="71" t="s">
        <v>138</v>
      </c>
      <c r="F16" s="71" t="s">
        <v>385</v>
      </c>
      <c r="G16" s="72" t="s">
        <v>140</v>
      </c>
      <c r="H16" s="350"/>
      <c r="I16" s="293"/>
      <c r="J16" s="128" t="e">
        <f t="shared" si="0"/>
        <v>#DIV/0!</v>
      </c>
      <c r="K16" s="504" t="e">
        <f>(J16+J17+J18)/3</f>
        <v>#DIV/0!</v>
      </c>
      <c r="L16" s="515" t="e">
        <f>(K16+K19)/2</f>
        <v>#DIV/0!</v>
      </c>
      <c r="M16" s="540"/>
      <c r="N16" s="519"/>
    </row>
    <row r="17" spans="1:14" s="297" customFormat="1" ht="63.75" hidden="1" customHeight="1" thickBot="1" x14ac:dyDescent="0.3">
      <c r="A17" s="559"/>
      <c r="B17" s="509"/>
      <c r="C17" s="514"/>
      <c r="D17" s="585"/>
      <c r="E17" s="76" t="s">
        <v>138</v>
      </c>
      <c r="F17" s="71" t="s">
        <v>386</v>
      </c>
      <c r="G17" s="77" t="s">
        <v>140</v>
      </c>
      <c r="H17" s="352"/>
      <c r="I17" s="128"/>
      <c r="J17" s="128" t="e">
        <f t="shared" si="0"/>
        <v>#DIV/0!</v>
      </c>
      <c r="K17" s="505"/>
      <c r="L17" s="516"/>
      <c r="M17" s="540"/>
      <c r="N17" s="519"/>
    </row>
    <row r="18" spans="1:14" s="297" customFormat="1" ht="95.25" hidden="1" customHeight="1" x14ac:dyDescent="0.25">
      <c r="A18" s="559"/>
      <c r="B18" s="509"/>
      <c r="C18" s="514"/>
      <c r="D18" s="585"/>
      <c r="E18" s="76" t="s">
        <v>138</v>
      </c>
      <c r="F18" s="71" t="s">
        <v>387</v>
      </c>
      <c r="G18" s="77" t="s">
        <v>140</v>
      </c>
      <c r="H18" s="352"/>
      <c r="I18" s="352"/>
      <c r="J18" s="128" t="e">
        <f t="shared" si="0"/>
        <v>#DIV/0!</v>
      </c>
      <c r="K18" s="506"/>
      <c r="L18" s="516"/>
      <c r="M18" s="540"/>
      <c r="N18" s="519"/>
    </row>
    <row r="19" spans="1:14" s="297" customFormat="1" ht="32.25" hidden="1" customHeight="1" thickBot="1" x14ac:dyDescent="0.3">
      <c r="A19" s="559"/>
      <c r="B19" s="510"/>
      <c r="C19" s="514"/>
      <c r="D19" s="586"/>
      <c r="E19" s="80" t="s">
        <v>144</v>
      </c>
      <c r="F19" s="81" t="s">
        <v>388</v>
      </c>
      <c r="G19" s="82" t="s">
        <v>266</v>
      </c>
      <c r="H19" s="355"/>
      <c r="I19" s="355"/>
      <c r="J19" s="128" t="e">
        <f t="shared" si="0"/>
        <v>#DIV/0!</v>
      </c>
      <c r="K19" s="284" t="e">
        <f>J19</f>
        <v>#DIV/0!</v>
      </c>
      <c r="L19" s="517"/>
      <c r="M19" s="540"/>
      <c r="N19" s="519"/>
    </row>
    <row r="20" spans="1:14" s="302" customFormat="1" ht="63.75" hidden="1" customHeight="1" thickBot="1" x14ac:dyDescent="0.3">
      <c r="A20" s="560"/>
      <c r="B20" s="508" t="str">
        <f>'[3]Свод по услугам'!B20:B23</f>
        <v>801012О.99.0.БА81АБ68001</v>
      </c>
      <c r="C20" s="514" t="str">
        <f>'[3]Свод по услугам'!C20:C23</f>
        <v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v>
      </c>
      <c r="D20" s="501" t="s">
        <v>137</v>
      </c>
      <c r="E20" s="84" t="s">
        <v>138</v>
      </c>
      <c r="F20" s="85" t="s">
        <v>385</v>
      </c>
      <c r="G20" s="86" t="s">
        <v>140</v>
      </c>
      <c r="H20" s="87"/>
      <c r="I20" s="88"/>
      <c r="J20" s="88" t="e">
        <f>IF(H20/I20*100&gt;100,100,H20/I20*100)</f>
        <v>#DIV/0!</v>
      </c>
      <c r="K20" s="511" t="e">
        <f>(J20+J21+J22)/3</f>
        <v>#DIV/0!</v>
      </c>
      <c r="L20" s="521" t="e">
        <f>(K20+K23)/2</f>
        <v>#DIV/0!</v>
      </c>
      <c r="M20" s="541"/>
      <c r="N20" s="519"/>
    </row>
    <row r="21" spans="1:14" s="302" customFormat="1" ht="63.75" hidden="1" customHeight="1" thickBot="1" x14ac:dyDescent="0.3">
      <c r="A21" s="560"/>
      <c r="B21" s="509"/>
      <c r="C21" s="514"/>
      <c r="D21" s="502"/>
      <c r="E21" s="89" t="s">
        <v>138</v>
      </c>
      <c r="F21" s="85" t="s">
        <v>386</v>
      </c>
      <c r="G21" s="90" t="s">
        <v>140</v>
      </c>
      <c r="H21" s="91"/>
      <c r="I21" s="92"/>
      <c r="J21" s="92" t="e">
        <f>IF(I21/H21*100&gt;100,100,I21/H21*100)</f>
        <v>#DIV/0!</v>
      </c>
      <c r="K21" s="512"/>
      <c r="L21" s="524"/>
      <c r="M21" s="541"/>
      <c r="N21" s="519"/>
    </row>
    <row r="22" spans="1:14" s="302" customFormat="1" ht="111" hidden="1" customHeight="1" x14ac:dyDescent="0.25">
      <c r="A22" s="560"/>
      <c r="B22" s="509"/>
      <c r="C22" s="514"/>
      <c r="D22" s="502"/>
      <c r="E22" s="89" t="s">
        <v>138</v>
      </c>
      <c r="F22" s="85" t="s">
        <v>387</v>
      </c>
      <c r="G22" s="90" t="s">
        <v>140</v>
      </c>
      <c r="H22" s="91"/>
      <c r="I22" s="91"/>
      <c r="J22" s="92" t="e">
        <f>IF(I22/H22*100&gt;100,100,I22/H22*100)</f>
        <v>#DIV/0!</v>
      </c>
      <c r="K22" s="513"/>
      <c r="L22" s="524"/>
      <c r="M22" s="541"/>
      <c r="N22" s="519"/>
    </row>
    <row r="23" spans="1:14" s="302" customFormat="1" ht="32.25" hidden="1" customHeight="1" thickBot="1" x14ac:dyDescent="0.3">
      <c r="A23" s="560"/>
      <c r="B23" s="510"/>
      <c r="C23" s="514"/>
      <c r="D23" s="503"/>
      <c r="E23" s="93" t="s">
        <v>144</v>
      </c>
      <c r="F23" s="81" t="s">
        <v>388</v>
      </c>
      <c r="G23" s="94" t="s">
        <v>266</v>
      </c>
      <c r="H23" s="95"/>
      <c r="I23" s="96"/>
      <c r="J23" s="97" t="e">
        <f>IF(I23/H23*100&gt;100,100,I23/H23*100)</f>
        <v>#DIV/0!</v>
      </c>
      <c r="K23" s="97" t="e">
        <f>J23</f>
        <v>#DIV/0!</v>
      </c>
      <c r="L23" s="525"/>
      <c r="M23" s="541"/>
      <c r="N23" s="519"/>
    </row>
    <row r="24" spans="1:14" s="302" customFormat="1" ht="63.75" hidden="1" customHeight="1" thickBot="1" x14ac:dyDescent="0.3">
      <c r="A24" s="560"/>
      <c r="B24" s="508">
        <f>'[3]Свод по услугам'!B24:B27</f>
        <v>0</v>
      </c>
      <c r="C24" s="514" t="str">
        <f>'[3]Свод по услугам'!C24:C27</f>
        <v>Реализация основных общеобразовательных программ начального общего образования</v>
      </c>
      <c r="D24" s="501" t="s">
        <v>137</v>
      </c>
      <c r="E24" s="84" t="s">
        <v>138</v>
      </c>
      <c r="F24" s="85" t="s">
        <v>385</v>
      </c>
      <c r="G24" s="86" t="s">
        <v>140</v>
      </c>
      <c r="H24" s="87"/>
      <c r="I24" s="88"/>
      <c r="J24" s="88" t="e">
        <f>IF(H24/I24*100&gt;100,100,H24/I24*100)</f>
        <v>#DIV/0!</v>
      </c>
      <c r="K24" s="511" t="e">
        <f>(J24+J25+J26)/3</f>
        <v>#DIV/0!</v>
      </c>
      <c r="L24" s="521" t="e">
        <f>(K24+K27)/2</f>
        <v>#DIV/0!</v>
      </c>
      <c r="M24" s="541"/>
      <c r="N24" s="519"/>
    </row>
    <row r="25" spans="1:14" s="302" customFormat="1" ht="63.75" hidden="1" customHeight="1" thickBot="1" x14ac:dyDescent="0.3">
      <c r="A25" s="560"/>
      <c r="B25" s="509"/>
      <c r="C25" s="514"/>
      <c r="D25" s="502"/>
      <c r="E25" s="89" t="s">
        <v>138</v>
      </c>
      <c r="F25" s="85" t="s">
        <v>386</v>
      </c>
      <c r="G25" s="90" t="s">
        <v>140</v>
      </c>
      <c r="H25" s="91"/>
      <c r="I25" s="92"/>
      <c r="J25" s="92" t="e">
        <f>IF(I25/H25*100&gt;100,100,I25/H25*100)</f>
        <v>#DIV/0!</v>
      </c>
      <c r="K25" s="512"/>
      <c r="L25" s="524"/>
      <c r="M25" s="541"/>
      <c r="N25" s="519"/>
    </row>
    <row r="26" spans="1:14" s="302" customFormat="1" ht="111" hidden="1" customHeight="1" x14ac:dyDescent="0.25">
      <c r="A26" s="560"/>
      <c r="B26" s="509"/>
      <c r="C26" s="514"/>
      <c r="D26" s="502"/>
      <c r="E26" s="89" t="s">
        <v>138</v>
      </c>
      <c r="F26" s="85" t="s">
        <v>387</v>
      </c>
      <c r="G26" s="90" t="s">
        <v>140</v>
      </c>
      <c r="H26" s="91"/>
      <c r="I26" s="91"/>
      <c r="J26" s="92" t="e">
        <f>IF(I26/H26*100&gt;100,100,I26/H26*100)</f>
        <v>#DIV/0!</v>
      </c>
      <c r="K26" s="513"/>
      <c r="L26" s="524"/>
      <c r="M26" s="541"/>
      <c r="N26" s="519"/>
    </row>
    <row r="27" spans="1:14" s="302" customFormat="1" ht="32.25" hidden="1" customHeight="1" thickBot="1" x14ac:dyDescent="0.3">
      <c r="A27" s="560"/>
      <c r="B27" s="510"/>
      <c r="C27" s="514"/>
      <c r="D27" s="503"/>
      <c r="E27" s="93" t="s">
        <v>144</v>
      </c>
      <c r="F27" s="81" t="s">
        <v>388</v>
      </c>
      <c r="G27" s="94" t="s">
        <v>266</v>
      </c>
      <c r="H27" s="95"/>
      <c r="I27" s="96"/>
      <c r="J27" s="97" t="e">
        <f>IF(I27/H27*100&gt;100,100,I27/H27*100)</f>
        <v>#DIV/0!</v>
      </c>
      <c r="K27" s="97" t="e">
        <f>J27</f>
        <v>#DIV/0!</v>
      </c>
      <c r="L27" s="525"/>
      <c r="M27" s="541"/>
      <c r="N27" s="519"/>
    </row>
    <row r="28" spans="1:14" s="302" customFormat="1" ht="63.75" hidden="1" customHeight="1" thickBot="1" x14ac:dyDescent="0.3">
      <c r="A28" s="560"/>
      <c r="B28" s="508">
        <f>'[3]Свод по услугам'!B28:B31</f>
        <v>0</v>
      </c>
      <c r="C28" s="514" t="str">
        <f>'[3]Свод по услугам'!C28:C31</f>
        <v>Реализация основных общеобразовательных программ начального общего образования</v>
      </c>
      <c r="D28" s="501" t="s">
        <v>137</v>
      </c>
      <c r="E28" s="84" t="s">
        <v>138</v>
      </c>
      <c r="F28" s="85" t="s">
        <v>385</v>
      </c>
      <c r="G28" s="86" t="s">
        <v>140</v>
      </c>
      <c r="H28" s="87"/>
      <c r="I28" s="88"/>
      <c r="J28" s="88" t="e">
        <f>IF(H28/I28*100&gt;100,100,H28/I28*100)</f>
        <v>#DIV/0!</v>
      </c>
      <c r="K28" s="511" t="e">
        <f>(J28+J29+J30)/3</f>
        <v>#DIV/0!</v>
      </c>
      <c r="L28" s="521" t="e">
        <f>(K28+K31)/2</f>
        <v>#DIV/0!</v>
      </c>
      <c r="M28" s="541"/>
      <c r="N28" s="519"/>
    </row>
    <row r="29" spans="1:14" s="302" customFormat="1" ht="63.75" hidden="1" customHeight="1" thickBot="1" x14ac:dyDescent="0.3">
      <c r="A29" s="560"/>
      <c r="B29" s="509"/>
      <c r="C29" s="514"/>
      <c r="D29" s="502"/>
      <c r="E29" s="89" t="s">
        <v>138</v>
      </c>
      <c r="F29" s="85" t="s">
        <v>386</v>
      </c>
      <c r="G29" s="90" t="s">
        <v>140</v>
      </c>
      <c r="H29" s="91"/>
      <c r="I29" s="92"/>
      <c r="J29" s="92" t="e">
        <f>IF(I29/H29*100&gt;100,100,I29/H29*100)</f>
        <v>#DIV/0!</v>
      </c>
      <c r="K29" s="512"/>
      <c r="L29" s="524"/>
      <c r="M29" s="541"/>
      <c r="N29" s="519"/>
    </row>
    <row r="30" spans="1:14" s="302" customFormat="1" ht="111" hidden="1" customHeight="1" x14ac:dyDescent="0.25">
      <c r="A30" s="560"/>
      <c r="B30" s="509"/>
      <c r="C30" s="514"/>
      <c r="D30" s="502"/>
      <c r="E30" s="89" t="s">
        <v>138</v>
      </c>
      <c r="F30" s="85" t="s">
        <v>387</v>
      </c>
      <c r="G30" s="90" t="s">
        <v>140</v>
      </c>
      <c r="H30" s="91"/>
      <c r="I30" s="91"/>
      <c r="J30" s="92" t="e">
        <f>IF(I30/H30*100&gt;100,100,I30/H30*100)</f>
        <v>#DIV/0!</v>
      </c>
      <c r="K30" s="513"/>
      <c r="L30" s="524"/>
      <c r="M30" s="541"/>
      <c r="N30" s="519"/>
    </row>
    <row r="31" spans="1:14" s="302" customFormat="1" ht="32.25" hidden="1" customHeight="1" thickBot="1" x14ac:dyDescent="0.3">
      <c r="A31" s="560"/>
      <c r="B31" s="510"/>
      <c r="C31" s="514"/>
      <c r="D31" s="503"/>
      <c r="E31" s="93" t="s">
        <v>144</v>
      </c>
      <c r="F31" s="81" t="s">
        <v>388</v>
      </c>
      <c r="G31" s="94" t="s">
        <v>266</v>
      </c>
      <c r="H31" s="95"/>
      <c r="I31" s="96"/>
      <c r="J31" s="97" t="e">
        <f>IF(I31/H31*100&gt;100,100,I31/H31*100)</f>
        <v>#DIV/0!</v>
      </c>
      <c r="K31" s="97" t="e">
        <f>J31</f>
        <v>#DIV/0!</v>
      </c>
      <c r="L31" s="525"/>
      <c r="M31" s="541"/>
      <c r="N31" s="519"/>
    </row>
    <row r="32" spans="1:14" s="302" customFormat="1" ht="63.75" hidden="1" customHeight="1" thickBot="1" x14ac:dyDescent="0.3">
      <c r="A32" s="560"/>
      <c r="B32" s="508" t="str">
        <f>'[3]Свод по услугам'!B32:B35</f>
        <v>801012О.99.0.БА81АН96001</v>
      </c>
      <c r="C32" s="514" t="str">
        <f>'[3]Свод по услугам'!C32:C35</f>
        <v>Реализация основных общеобразовательных программ начального общего образования (профильное обучение, дети-инвалиды, не указано)</v>
      </c>
      <c r="D32" s="501" t="s">
        <v>137</v>
      </c>
      <c r="E32" s="84" t="s">
        <v>138</v>
      </c>
      <c r="F32" s="85" t="s">
        <v>385</v>
      </c>
      <c r="G32" s="86" t="s">
        <v>140</v>
      </c>
      <c r="H32" s="87"/>
      <c r="I32" s="88"/>
      <c r="J32" s="88" t="e">
        <f>IF(H32/I32*100&gt;100,100,H32/I32*100)</f>
        <v>#DIV/0!</v>
      </c>
      <c r="K32" s="511" t="e">
        <f>(J32+J33+J34)/3</f>
        <v>#DIV/0!</v>
      </c>
      <c r="L32" s="521" t="e">
        <f>(K32+K35)/2</f>
        <v>#DIV/0!</v>
      </c>
      <c r="M32" s="541"/>
      <c r="N32" s="519"/>
    </row>
    <row r="33" spans="1:14" s="302" customFormat="1" ht="63.75" hidden="1" customHeight="1" thickBot="1" x14ac:dyDescent="0.3">
      <c r="A33" s="560"/>
      <c r="B33" s="509"/>
      <c r="C33" s="514"/>
      <c r="D33" s="502"/>
      <c r="E33" s="89" t="s">
        <v>138</v>
      </c>
      <c r="F33" s="85" t="s">
        <v>386</v>
      </c>
      <c r="G33" s="90" t="s">
        <v>140</v>
      </c>
      <c r="H33" s="91"/>
      <c r="I33" s="92"/>
      <c r="J33" s="92" t="e">
        <f>IF(I33/H33*100&gt;100,100,I33/H33*100)</f>
        <v>#DIV/0!</v>
      </c>
      <c r="K33" s="512"/>
      <c r="L33" s="524"/>
      <c r="M33" s="541"/>
      <c r="N33" s="519"/>
    </row>
    <row r="34" spans="1:14" s="302" customFormat="1" ht="111" hidden="1" customHeight="1" x14ac:dyDescent="0.25">
      <c r="A34" s="560"/>
      <c r="B34" s="509"/>
      <c r="C34" s="514"/>
      <c r="D34" s="502"/>
      <c r="E34" s="89" t="s">
        <v>138</v>
      </c>
      <c r="F34" s="85" t="s">
        <v>387</v>
      </c>
      <c r="G34" s="90" t="s">
        <v>140</v>
      </c>
      <c r="H34" s="91"/>
      <c r="I34" s="91"/>
      <c r="J34" s="92" t="e">
        <f>IF(I34/H34*100&gt;100,100,I34/H34*100)</f>
        <v>#DIV/0!</v>
      </c>
      <c r="K34" s="513"/>
      <c r="L34" s="524"/>
      <c r="M34" s="541"/>
      <c r="N34" s="519"/>
    </row>
    <row r="35" spans="1:14" s="302" customFormat="1" ht="32.25" hidden="1" customHeight="1" thickBot="1" x14ac:dyDescent="0.3">
      <c r="A35" s="560"/>
      <c r="B35" s="510"/>
      <c r="C35" s="514"/>
      <c r="D35" s="503"/>
      <c r="E35" s="93" t="s">
        <v>144</v>
      </c>
      <c r="F35" s="81" t="s">
        <v>388</v>
      </c>
      <c r="G35" s="94" t="s">
        <v>266</v>
      </c>
      <c r="H35" s="95"/>
      <c r="I35" s="96"/>
      <c r="J35" s="97" t="e">
        <f>IF(I35/H35*100&gt;100,100,I35/H35*100)</f>
        <v>#DIV/0!</v>
      </c>
      <c r="K35" s="97" t="e">
        <f>J35</f>
        <v>#DIV/0!</v>
      </c>
      <c r="L35" s="525"/>
      <c r="M35" s="541"/>
      <c r="N35" s="519"/>
    </row>
    <row r="36" spans="1:14" s="302" customFormat="1" ht="63.75" hidden="1" customHeight="1" thickBot="1" x14ac:dyDescent="0.3">
      <c r="A36" s="560"/>
      <c r="B36" s="508" t="str">
        <f>'[3]Свод по услугам'!B36:B39</f>
        <v>801012О.99.0.БА81АП40001</v>
      </c>
      <c r="C36" s="514" t="str">
        <f>'[3]Свод по услугам'!C36:C39</f>
        <v>Реализация основных общеобразовательных программ начального общего образования (профильное обучение, не указано, не указано)</v>
      </c>
      <c r="D36" s="501" t="s">
        <v>137</v>
      </c>
      <c r="E36" s="84" t="s">
        <v>138</v>
      </c>
      <c r="F36" s="85" t="s">
        <v>385</v>
      </c>
      <c r="G36" s="86" t="s">
        <v>140</v>
      </c>
      <c r="H36" s="87"/>
      <c r="I36" s="88"/>
      <c r="J36" s="88" t="e">
        <f>IF(H36/I36*100&gt;100,100,H36/I36*100)</f>
        <v>#DIV/0!</v>
      </c>
      <c r="K36" s="511" t="e">
        <f>(J36+J37+J38)/3</f>
        <v>#DIV/0!</v>
      </c>
      <c r="L36" s="521" t="e">
        <f>(K36+K39)/2</f>
        <v>#DIV/0!</v>
      </c>
      <c r="M36" s="541"/>
      <c r="N36" s="519"/>
    </row>
    <row r="37" spans="1:14" s="302" customFormat="1" ht="63.75" hidden="1" customHeight="1" thickBot="1" x14ac:dyDescent="0.3">
      <c r="A37" s="560"/>
      <c r="B37" s="509"/>
      <c r="C37" s="514"/>
      <c r="D37" s="502"/>
      <c r="E37" s="89" t="s">
        <v>138</v>
      </c>
      <c r="F37" s="85" t="s">
        <v>386</v>
      </c>
      <c r="G37" s="90" t="s">
        <v>140</v>
      </c>
      <c r="H37" s="91"/>
      <c r="I37" s="92"/>
      <c r="J37" s="92" t="e">
        <f>IF(I37/H37*100&gt;100,100,I37/H37*100)</f>
        <v>#DIV/0!</v>
      </c>
      <c r="K37" s="512"/>
      <c r="L37" s="524"/>
      <c r="M37" s="541"/>
      <c r="N37" s="519"/>
    </row>
    <row r="38" spans="1:14" s="302" customFormat="1" ht="111" hidden="1" customHeight="1" x14ac:dyDescent="0.25">
      <c r="A38" s="560"/>
      <c r="B38" s="509"/>
      <c r="C38" s="514"/>
      <c r="D38" s="502"/>
      <c r="E38" s="89" t="s">
        <v>138</v>
      </c>
      <c r="F38" s="85" t="s">
        <v>387</v>
      </c>
      <c r="G38" s="90" t="s">
        <v>140</v>
      </c>
      <c r="H38" s="91"/>
      <c r="I38" s="91"/>
      <c r="J38" s="92" t="e">
        <f>IF(I38/H38*100&gt;100,100,I38/H38*100)</f>
        <v>#DIV/0!</v>
      </c>
      <c r="K38" s="513"/>
      <c r="L38" s="524"/>
      <c r="M38" s="541"/>
      <c r="N38" s="519"/>
    </row>
    <row r="39" spans="1:14" s="302" customFormat="1" ht="32.25" hidden="1" customHeight="1" thickBot="1" x14ac:dyDescent="0.3">
      <c r="A39" s="560"/>
      <c r="B39" s="510"/>
      <c r="C39" s="514"/>
      <c r="D39" s="503"/>
      <c r="E39" s="93" t="s">
        <v>144</v>
      </c>
      <c r="F39" s="81" t="s">
        <v>388</v>
      </c>
      <c r="G39" s="94" t="s">
        <v>266</v>
      </c>
      <c r="H39" s="95"/>
      <c r="I39" s="96"/>
      <c r="J39" s="97" t="e">
        <f>IF(I39/H39*100&gt;100,100,I39/H39*100)</f>
        <v>#DIV/0!</v>
      </c>
      <c r="K39" s="97" t="e">
        <f>J39</f>
        <v>#DIV/0!</v>
      </c>
      <c r="L39" s="525"/>
      <c r="M39" s="541"/>
      <c r="N39" s="519"/>
    </row>
    <row r="40" spans="1:14" s="302" customFormat="1" ht="63.75" hidden="1" customHeight="1" thickBot="1" x14ac:dyDescent="0.3">
      <c r="A40" s="560"/>
      <c r="B40" s="508" t="str">
        <f>'[3]Свод по услугам'!B40:B43</f>
        <v>801012О.99.0.БА81АЩ48001</v>
      </c>
      <c r="C40" s="514" t="str">
        <f>'[3]Свод по услугам'!C40:C43</f>
        <v>Реализация основных общеобразовательных программ начального общего образования (не указано, дети-инвалиды, не указано)</v>
      </c>
      <c r="D40" s="507" t="s">
        <v>137</v>
      </c>
      <c r="E40" s="84" t="s">
        <v>138</v>
      </c>
      <c r="F40" s="85" t="s">
        <v>385</v>
      </c>
      <c r="G40" s="86" t="s">
        <v>140</v>
      </c>
      <c r="H40" s="356"/>
      <c r="I40" s="88"/>
      <c r="J40" s="88" t="e">
        <f>IF(H40/I40*100&gt;100,100,H40/I40*100)</f>
        <v>#DIV/0!</v>
      </c>
      <c r="K40" s="504" t="e">
        <f>(J40+J41+J42)/3</f>
        <v>#DIV/0!</v>
      </c>
      <c r="L40" s="521" t="e">
        <f>(K40+K43)/2</f>
        <v>#DIV/0!</v>
      </c>
      <c r="M40" s="541"/>
      <c r="N40" s="519"/>
    </row>
    <row r="41" spans="1:14" s="302" customFormat="1" ht="63.75" hidden="1" customHeight="1" thickBot="1" x14ac:dyDescent="0.3">
      <c r="A41" s="560"/>
      <c r="B41" s="509"/>
      <c r="C41" s="514"/>
      <c r="D41" s="585"/>
      <c r="E41" s="89" t="s">
        <v>138</v>
      </c>
      <c r="F41" s="85" t="s">
        <v>386</v>
      </c>
      <c r="G41" s="90" t="s">
        <v>140</v>
      </c>
      <c r="H41" s="357"/>
      <c r="I41" s="92"/>
      <c r="J41" s="92" t="e">
        <f>IF(I41/H41*100&gt;100,100,I41/H41*100)</f>
        <v>#DIV/0!</v>
      </c>
      <c r="K41" s="532"/>
      <c r="L41" s="522"/>
      <c r="M41" s="541"/>
      <c r="N41" s="519"/>
    </row>
    <row r="42" spans="1:14" s="302" customFormat="1" ht="111" hidden="1" customHeight="1" x14ac:dyDescent="0.25">
      <c r="A42" s="560"/>
      <c r="B42" s="509"/>
      <c r="C42" s="514"/>
      <c r="D42" s="585"/>
      <c r="E42" s="89" t="s">
        <v>138</v>
      </c>
      <c r="F42" s="85" t="s">
        <v>387</v>
      </c>
      <c r="G42" s="90" t="s">
        <v>140</v>
      </c>
      <c r="H42" s="357"/>
      <c r="I42" s="357"/>
      <c r="J42" s="92" t="e">
        <f>IF(I42/H42*100&gt;100,100,I42/H42*100)</f>
        <v>#DIV/0!</v>
      </c>
      <c r="K42" s="533"/>
      <c r="L42" s="522"/>
      <c r="M42" s="541"/>
      <c r="N42" s="519"/>
    </row>
    <row r="43" spans="1:14" s="302" customFormat="1" ht="32.25" hidden="1" customHeight="1" thickBot="1" x14ac:dyDescent="0.3">
      <c r="A43" s="560"/>
      <c r="B43" s="510"/>
      <c r="C43" s="514"/>
      <c r="D43" s="586"/>
      <c r="E43" s="93" t="s">
        <v>144</v>
      </c>
      <c r="F43" s="81" t="s">
        <v>388</v>
      </c>
      <c r="G43" s="94" t="s">
        <v>266</v>
      </c>
      <c r="H43" s="355"/>
      <c r="I43" s="355"/>
      <c r="J43" s="97" t="e">
        <f>IF(I43/H43*100&gt;100,100,I43/H43*100)</f>
        <v>#DIV/0!</v>
      </c>
      <c r="K43" s="97" t="e">
        <f>J43</f>
        <v>#DIV/0!</v>
      </c>
      <c r="L43" s="523"/>
      <c r="M43" s="541"/>
      <c r="N43" s="519"/>
    </row>
    <row r="44" spans="1:14" s="302" customFormat="1" ht="63.75" hidden="1" customHeight="1" thickBot="1" x14ac:dyDescent="0.3">
      <c r="A44" s="560"/>
      <c r="B44" s="508" t="str">
        <f>'[3]Свод по услугам'!B44:B47</f>
        <v>801012О.99.0.БА81АЩ72001</v>
      </c>
      <c r="C44" s="514" t="str">
        <f>'[3]Свод по услугам'!C44:C47</f>
        <v>Реализация основных общеобразовательных программ начального общего образования (не указано, дети-инвалиды, на дому)</v>
      </c>
      <c r="D44" s="507" t="s">
        <v>137</v>
      </c>
      <c r="E44" s="84" t="s">
        <v>138</v>
      </c>
      <c r="F44" s="85" t="s">
        <v>385</v>
      </c>
      <c r="G44" s="86" t="s">
        <v>140</v>
      </c>
      <c r="H44" s="356"/>
      <c r="I44" s="88"/>
      <c r="J44" s="88" t="e">
        <f>IF(H44/I44*100&gt;100,100,H44/I44*100)</f>
        <v>#DIV/0!</v>
      </c>
      <c r="K44" s="504" t="e">
        <f>(J44+J45+J46)/3</f>
        <v>#DIV/0!</v>
      </c>
      <c r="L44" s="521" t="e">
        <f>(K44+K47)/2</f>
        <v>#DIV/0!</v>
      </c>
      <c r="M44" s="541"/>
      <c r="N44" s="519"/>
    </row>
    <row r="45" spans="1:14" s="302" customFormat="1" ht="63.75" hidden="1" customHeight="1" thickBot="1" x14ac:dyDescent="0.3">
      <c r="A45" s="560"/>
      <c r="B45" s="509"/>
      <c r="C45" s="514"/>
      <c r="D45" s="585"/>
      <c r="E45" s="89" t="s">
        <v>138</v>
      </c>
      <c r="F45" s="85" t="s">
        <v>386</v>
      </c>
      <c r="G45" s="90" t="s">
        <v>140</v>
      </c>
      <c r="H45" s="357"/>
      <c r="I45" s="92"/>
      <c r="J45" s="92" t="e">
        <f>IF(I45/H45*100&gt;100,100,I45/H45*100)</f>
        <v>#DIV/0!</v>
      </c>
      <c r="K45" s="532"/>
      <c r="L45" s="522"/>
      <c r="M45" s="541"/>
      <c r="N45" s="519"/>
    </row>
    <row r="46" spans="1:14" s="302" customFormat="1" ht="111" hidden="1" customHeight="1" x14ac:dyDescent="0.25">
      <c r="A46" s="560"/>
      <c r="B46" s="509"/>
      <c r="C46" s="514"/>
      <c r="D46" s="585"/>
      <c r="E46" s="89" t="s">
        <v>138</v>
      </c>
      <c r="F46" s="85" t="s">
        <v>387</v>
      </c>
      <c r="G46" s="90" t="s">
        <v>140</v>
      </c>
      <c r="H46" s="357"/>
      <c r="I46" s="357"/>
      <c r="J46" s="92" t="e">
        <f>IF(I46/H46*100&gt;100,100,I46/H46*100)</f>
        <v>#DIV/0!</v>
      </c>
      <c r="K46" s="533"/>
      <c r="L46" s="522"/>
      <c r="M46" s="541"/>
      <c r="N46" s="519"/>
    </row>
    <row r="47" spans="1:14" s="302" customFormat="1" ht="32.25" hidden="1" customHeight="1" thickBot="1" x14ac:dyDescent="0.3">
      <c r="A47" s="560"/>
      <c r="B47" s="510"/>
      <c r="C47" s="514"/>
      <c r="D47" s="586"/>
      <c r="E47" s="93" t="s">
        <v>144</v>
      </c>
      <c r="F47" s="81" t="s">
        <v>388</v>
      </c>
      <c r="G47" s="94" t="s">
        <v>266</v>
      </c>
      <c r="H47" s="355"/>
      <c r="I47" s="355"/>
      <c r="J47" s="97" t="e">
        <f>IF(I47/H47*100&gt;100,100,I47/H47*100)</f>
        <v>#DIV/0!</v>
      </c>
      <c r="K47" s="97" t="e">
        <f>J47</f>
        <v>#DIV/0!</v>
      </c>
      <c r="L47" s="523"/>
      <c r="M47" s="541"/>
      <c r="N47" s="519"/>
    </row>
    <row r="48" spans="1:14" s="302" customFormat="1" ht="63.75" hidden="1" customHeight="1" thickBot="1" x14ac:dyDescent="0.3">
      <c r="A48" s="560"/>
      <c r="B48" s="508" t="str">
        <f>'[3]Свод по услугам'!B48:B51</f>
        <v>801012О.99.0.БА81АШ04001</v>
      </c>
      <c r="C48" s="514" t="str">
        <f>'[3]Свод по услугам'!C48:C51</f>
        <v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v>
      </c>
      <c r="D48" s="501" t="s">
        <v>137</v>
      </c>
      <c r="E48" s="84" t="s">
        <v>138</v>
      </c>
      <c r="F48" s="85" t="s">
        <v>385</v>
      </c>
      <c r="G48" s="86" t="s">
        <v>140</v>
      </c>
      <c r="H48" s="87"/>
      <c r="I48" s="88"/>
      <c r="J48" s="88" t="e">
        <f>IF(H48/I48*100&gt;100,100,H48/I48*100)</f>
        <v>#DIV/0!</v>
      </c>
      <c r="K48" s="511" t="e">
        <f>(J48+J49+J50)/3</f>
        <v>#DIV/0!</v>
      </c>
      <c r="L48" s="521" t="e">
        <f>(K48+K51)/2</f>
        <v>#DIV/0!</v>
      </c>
      <c r="M48" s="541"/>
      <c r="N48" s="519"/>
    </row>
    <row r="49" spans="1:14" s="302" customFormat="1" ht="63.75" hidden="1" customHeight="1" thickBot="1" x14ac:dyDescent="0.3">
      <c r="A49" s="560"/>
      <c r="B49" s="509"/>
      <c r="C49" s="514"/>
      <c r="D49" s="502"/>
      <c r="E49" s="89" t="s">
        <v>138</v>
      </c>
      <c r="F49" s="85" t="s">
        <v>386</v>
      </c>
      <c r="G49" s="90" t="s">
        <v>140</v>
      </c>
      <c r="H49" s="91"/>
      <c r="I49" s="92"/>
      <c r="J49" s="92" t="e">
        <f>IF(I49/H49*100&gt;100,100,I49/H49*100)</f>
        <v>#DIV/0!</v>
      </c>
      <c r="K49" s="512"/>
      <c r="L49" s="524"/>
      <c r="M49" s="541"/>
      <c r="N49" s="519"/>
    </row>
    <row r="50" spans="1:14" s="302" customFormat="1" ht="111" hidden="1" customHeight="1" x14ac:dyDescent="0.25">
      <c r="A50" s="560"/>
      <c r="B50" s="509"/>
      <c r="C50" s="514"/>
      <c r="D50" s="502"/>
      <c r="E50" s="89" t="s">
        <v>138</v>
      </c>
      <c r="F50" s="85" t="s">
        <v>387</v>
      </c>
      <c r="G50" s="90" t="s">
        <v>140</v>
      </c>
      <c r="H50" s="91"/>
      <c r="I50" s="91"/>
      <c r="J50" s="92" t="e">
        <f>IF(I50/H50*100&gt;100,100,I50/H50*100)</f>
        <v>#DIV/0!</v>
      </c>
      <c r="K50" s="513"/>
      <c r="L50" s="524"/>
      <c r="M50" s="541"/>
      <c r="N50" s="519"/>
    </row>
    <row r="51" spans="1:14" s="302" customFormat="1" ht="32.25" hidden="1" customHeight="1" thickBot="1" x14ac:dyDescent="0.3">
      <c r="A51" s="560"/>
      <c r="B51" s="510"/>
      <c r="C51" s="514"/>
      <c r="D51" s="503"/>
      <c r="E51" s="93" t="s">
        <v>144</v>
      </c>
      <c r="F51" s="81" t="s">
        <v>388</v>
      </c>
      <c r="G51" s="94" t="s">
        <v>266</v>
      </c>
      <c r="H51" s="95"/>
      <c r="I51" s="96"/>
      <c r="J51" s="97" t="e">
        <f>IF(I51/H51*100&gt;100,100,I51/H51*100)</f>
        <v>#DIV/0!</v>
      </c>
      <c r="K51" s="97" t="e">
        <f>J51</f>
        <v>#DIV/0!</v>
      </c>
      <c r="L51" s="525"/>
      <c r="M51" s="541"/>
      <c r="N51" s="519"/>
    </row>
    <row r="52" spans="1:14" s="297" customFormat="1" ht="63.75" customHeight="1" thickBot="1" x14ac:dyDescent="0.3">
      <c r="A52" s="559"/>
      <c r="B52" s="508" t="str">
        <f>'[3]Свод по услугам'!B52:B55</f>
        <v>801012О.99.0.БА81АЭ92001</v>
      </c>
      <c r="C52" s="423" t="str">
        <f>'[3]Свод по услугам'!C52:C55</f>
        <v>Реализация основных общеобразовательных программ начального общего образования (не указано, не указано, не указано)</v>
      </c>
      <c r="D52" s="529" t="s">
        <v>137</v>
      </c>
      <c r="E52" s="71" t="s">
        <v>138</v>
      </c>
      <c r="F52" s="71" t="s">
        <v>385</v>
      </c>
      <c r="G52" s="72" t="s">
        <v>140</v>
      </c>
      <c r="H52" s="350">
        <v>100</v>
      </c>
      <c r="I52" s="293">
        <v>100</v>
      </c>
      <c r="J52" s="128">
        <f>IF(I52/H52*100&gt;100,100,I52/H52*100)</f>
        <v>100</v>
      </c>
      <c r="K52" s="504">
        <f>(J52+J53)/2</f>
        <v>100</v>
      </c>
      <c r="L52" s="515">
        <f>(K52+K55)/2</f>
        <v>100</v>
      </c>
      <c r="M52" s="540"/>
      <c r="N52" s="519"/>
    </row>
    <row r="53" spans="1:14" s="297" customFormat="1" ht="63.75" thickBot="1" x14ac:dyDescent="0.3">
      <c r="A53" s="559"/>
      <c r="B53" s="509"/>
      <c r="C53" s="423"/>
      <c r="D53" s="530"/>
      <c r="E53" s="76" t="s">
        <v>138</v>
      </c>
      <c r="F53" s="71" t="s">
        <v>386</v>
      </c>
      <c r="G53" s="77" t="s">
        <v>140</v>
      </c>
      <c r="H53" s="352">
        <v>65</v>
      </c>
      <c r="I53" s="128">
        <v>65</v>
      </c>
      <c r="J53" s="128">
        <f>IF(I53/H53*100&gt;100,100,I53/H53*100)</f>
        <v>100</v>
      </c>
      <c r="K53" s="505"/>
      <c r="L53" s="516"/>
      <c r="M53" s="540"/>
      <c r="N53" s="519"/>
    </row>
    <row r="54" spans="1:14" s="297" customFormat="1" ht="94.5" customHeight="1" x14ac:dyDescent="0.25">
      <c r="A54" s="559"/>
      <c r="B54" s="509"/>
      <c r="C54" s="423"/>
      <c r="D54" s="530"/>
      <c r="E54" s="76" t="s">
        <v>138</v>
      </c>
      <c r="F54" s="71" t="s">
        <v>387</v>
      </c>
      <c r="G54" s="77" t="s">
        <v>140</v>
      </c>
      <c r="H54" s="352">
        <v>0</v>
      </c>
      <c r="I54" s="352">
        <v>0</v>
      </c>
      <c r="J54" s="128"/>
      <c r="K54" s="506"/>
      <c r="L54" s="516"/>
      <c r="M54" s="540"/>
      <c r="N54" s="519"/>
    </row>
    <row r="55" spans="1:14" s="297" customFormat="1" ht="32.25" thickBot="1" x14ac:dyDescent="0.3">
      <c r="A55" s="559"/>
      <c r="B55" s="510"/>
      <c r="C55" s="423"/>
      <c r="D55" s="531"/>
      <c r="E55" s="80" t="s">
        <v>144</v>
      </c>
      <c r="F55" s="81" t="s">
        <v>388</v>
      </c>
      <c r="G55" s="82" t="s">
        <v>266</v>
      </c>
      <c r="H55" s="355">
        <v>647</v>
      </c>
      <c r="I55" s="355">
        <v>666.75</v>
      </c>
      <c r="J55" s="128">
        <f>IF(I55/H55*100&gt;100,100,I55/H55*100)</f>
        <v>100</v>
      </c>
      <c r="K55" s="284">
        <f>J55</f>
        <v>100</v>
      </c>
      <c r="L55" s="517"/>
      <c r="M55" s="540"/>
      <c r="N55" s="519"/>
    </row>
    <row r="56" spans="1:14" s="302" customFormat="1" ht="63.75" hidden="1" customHeight="1" thickBot="1" x14ac:dyDescent="0.3">
      <c r="A56" s="560"/>
      <c r="B56" s="508" t="str">
        <f>'[3]Свод по услугам'!B56:B59</f>
        <v>801012О.99.0.БА81АЮ16001</v>
      </c>
      <c r="C56" s="514" t="str">
        <f>'[3]Свод по услугам'!C56:C59</f>
        <v>Реализация основных общеобразовательных программ начального общего образования (не указано, не указано, на дому)</v>
      </c>
      <c r="D56" s="507" t="s">
        <v>137</v>
      </c>
      <c r="E56" s="84" t="s">
        <v>138</v>
      </c>
      <c r="F56" s="85" t="s">
        <v>385</v>
      </c>
      <c r="G56" s="86" t="s">
        <v>140</v>
      </c>
      <c r="H56" s="356"/>
      <c r="I56" s="88"/>
      <c r="J56" s="88" t="e">
        <f>IF(H56/I56*100&gt;100,100,H56/I56*100)</f>
        <v>#DIV/0!</v>
      </c>
      <c r="K56" s="504" t="e">
        <f>(J56+J57+J58)/3</f>
        <v>#DIV/0!</v>
      </c>
      <c r="L56" s="521" t="e">
        <f>(K56+K59)/2</f>
        <v>#DIV/0!</v>
      </c>
      <c r="M56" s="541"/>
      <c r="N56" s="519"/>
    </row>
    <row r="57" spans="1:14" s="302" customFormat="1" ht="63.75" hidden="1" customHeight="1" thickBot="1" x14ac:dyDescent="0.3">
      <c r="A57" s="560"/>
      <c r="B57" s="509"/>
      <c r="C57" s="514"/>
      <c r="D57" s="585"/>
      <c r="E57" s="89" t="s">
        <v>138</v>
      </c>
      <c r="F57" s="85" t="s">
        <v>386</v>
      </c>
      <c r="G57" s="90" t="s">
        <v>140</v>
      </c>
      <c r="H57" s="357"/>
      <c r="I57" s="92"/>
      <c r="J57" s="92" t="e">
        <f>IF(I57/H57*100&gt;100,100,I57/H57*100)</f>
        <v>#DIV/0!</v>
      </c>
      <c r="K57" s="532"/>
      <c r="L57" s="522"/>
      <c r="M57" s="541"/>
      <c r="N57" s="519"/>
    </row>
    <row r="58" spans="1:14" s="302" customFormat="1" ht="111" hidden="1" customHeight="1" x14ac:dyDescent="0.25">
      <c r="A58" s="560"/>
      <c r="B58" s="509"/>
      <c r="C58" s="514"/>
      <c r="D58" s="585"/>
      <c r="E58" s="89" t="s">
        <v>138</v>
      </c>
      <c r="F58" s="85" t="s">
        <v>387</v>
      </c>
      <c r="G58" s="90" t="s">
        <v>140</v>
      </c>
      <c r="H58" s="357"/>
      <c r="I58" s="357"/>
      <c r="J58" s="92" t="e">
        <f>IF(I58/H58*100&gt;100,100,I58/H58*100)</f>
        <v>#DIV/0!</v>
      </c>
      <c r="K58" s="533"/>
      <c r="L58" s="522"/>
      <c r="M58" s="541"/>
      <c r="N58" s="519"/>
    </row>
    <row r="59" spans="1:14" s="302" customFormat="1" ht="32.25" hidden="1" customHeight="1" thickBot="1" x14ac:dyDescent="0.3">
      <c r="A59" s="560"/>
      <c r="B59" s="510"/>
      <c r="C59" s="514"/>
      <c r="D59" s="586"/>
      <c r="E59" s="93" t="s">
        <v>144</v>
      </c>
      <c r="F59" s="81" t="s">
        <v>388</v>
      </c>
      <c r="G59" s="94" t="s">
        <v>266</v>
      </c>
      <c r="H59" s="355"/>
      <c r="I59" s="355"/>
      <c r="J59" s="97" t="e">
        <f>IF(I59/H59*100&gt;100,100,I59/H59*100)</f>
        <v>#DIV/0!</v>
      </c>
      <c r="K59" s="97" t="e">
        <f>J59</f>
        <v>#DIV/0!</v>
      </c>
      <c r="L59" s="523"/>
      <c r="M59" s="541"/>
      <c r="N59" s="519"/>
    </row>
    <row r="60" spans="1:14" s="302" customFormat="1" ht="63.75" hidden="1" customHeight="1" thickBot="1" x14ac:dyDescent="0.3">
      <c r="A60" s="560"/>
      <c r="B60" s="508" t="str">
        <f>'[3]Свод по услугам'!B60:B63</f>
        <v>801012О.99.0.БА81АЮ40001</v>
      </c>
      <c r="C60" s="514" t="str">
        <f>'[3]Свод по услугам'!C60:C63</f>
        <v>Реализация основных общеобразовательных программ начального общего образования (не указано, не указано, в медицинских учреждениях)</v>
      </c>
      <c r="D60" s="501" t="s">
        <v>137</v>
      </c>
      <c r="E60" s="84" t="s">
        <v>138</v>
      </c>
      <c r="F60" s="85" t="s">
        <v>385</v>
      </c>
      <c r="G60" s="86" t="s">
        <v>140</v>
      </c>
      <c r="H60" s="87"/>
      <c r="I60" s="88"/>
      <c r="J60" s="88" t="e">
        <f>IF(H60/I60*100&gt;100,100,H60/I60*100)</f>
        <v>#DIV/0!</v>
      </c>
      <c r="K60" s="511" t="e">
        <f>(J60+J61+J62)/3</f>
        <v>#DIV/0!</v>
      </c>
      <c r="L60" s="521" t="e">
        <f>(K60+K63)/2</f>
        <v>#DIV/0!</v>
      </c>
      <c r="M60" s="541"/>
      <c r="N60" s="519"/>
    </row>
    <row r="61" spans="1:14" s="302" customFormat="1" ht="63.75" hidden="1" customHeight="1" thickBot="1" x14ac:dyDescent="0.3">
      <c r="A61" s="560"/>
      <c r="B61" s="509"/>
      <c r="C61" s="514"/>
      <c r="D61" s="502"/>
      <c r="E61" s="89" t="s">
        <v>138</v>
      </c>
      <c r="F61" s="85" t="s">
        <v>386</v>
      </c>
      <c r="G61" s="90" t="s">
        <v>140</v>
      </c>
      <c r="H61" s="91"/>
      <c r="I61" s="92"/>
      <c r="J61" s="92" t="e">
        <f t="shared" ref="J61:J67" si="1">IF(I61/H61*100&gt;100,100,I61/H61*100)</f>
        <v>#DIV/0!</v>
      </c>
      <c r="K61" s="512"/>
      <c r="L61" s="524"/>
      <c r="M61" s="541"/>
      <c r="N61" s="519"/>
    </row>
    <row r="62" spans="1:14" s="302" customFormat="1" ht="111" hidden="1" customHeight="1" x14ac:dyDescent="0.25">
      <c r="A62" s="560"/>
      <c r="B62" s="509"/>
      <c r="C62" s="514"/>
      <c r="D62" s="502"/>
      <c r="E62" s="89" t="s">
        <v>138</v>
      </c>
      <c r="F62" s="85" t="s">
        <v>387</v>
      </c>
      <c r="G62" s="90" t="s">
        <v>140</v>
      </c>
      <c r="H62" s="91"/>
      <c r="I62" s="91"/>
      <c r="J62" s="92" t="e">
        <f t="shared" si="1"/>
        <v>#DIV/0!</v>
      </c>
      <c r="K62" s="513"/>
      <c r="L62" s="524"/>
      <c r="M62" s="541"/>
      <c r="N62" s="519"/>
    </row>
    <row r="63" spans="1:14" s="302" customFormat="1" ht="32.25" hidden="1" customHeight="1" thickBot="1" x14ac:dyDescent="0.3">
      <c r="A63" s="560"/>
      <c r="B63" s="510"/>
      <c r="C63" s="514"/>
      <c r="D63" s="503"/>
      <c r="E63" s="93" t="s">
        <v>144</v>
      </c>
      <c r="F63" s="81" t="s">
        <v>388</v>
      </c>
      <c r="G63" s="94" t="s">
        <v>266</v>
      </c>
      <c r="H63" s="95"/>
      <c r="I63" s="96"/>
      <c r="J63" s="97" t="e">
        <f t="shared" si="1"/>
        <v>#DIV/0!</v>
      </c>
      <c r="K63" s="97" t="e">
        <f>J63</f>
        <v>#DIV/0!</v>
      </c>
      <c r="L63" s="525"/>
      <c r="M63" s="541"/>
      <c r="N63" s="519"/>
    </row>
    <row r="64" spans="1:14" s="297" customFormat="1" ht="63.75" hidden="1" customHeight="1" thickBot="1" x14ac:dyDescent="0.3">
      <c r="A64" s="559"/>
      <c r="B64" s="508" t="str">
        <f>'[3]Свод по услугам'!B64:B67</f>
        <v>802111О.99.0.БА96АА00001</v>
      </c>
      <c r="C64" s="514" t="str">
        <f>'[3]Свод по услугам'!C64:C67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64" s="501" t="s">
        <v>137</v>
      </c>
      <c r="E64" s="71" t="s">
        <v>138</v>
      </c>
      <c r="F64" s="71" t="s">
        <v>385</v>
      </c>
      <c r="G64" s="72" t="s">
        <v>140</v>
      </c>
      <c r="H64" s="73"/>
      <c r="I64" s="104"/>
      <c r="J64" s="75" t="e">
        <f t="shared" si="1"/>
        <v>#DIV/0!</v>
      </c>
      <c r="K64" s="543" t="e">
        <f>(J64+J65)/2</f>
        <v>#DIV/0!</v>
      </c>
      <c r="L64" s="526" t="e">
        <f>(K64+K67)/2</f>
        <v>#DIV/0!</v>
      </c>
      <c r="M64" s="540"/>
      <c r="N64" s="519"/>
    </row>
    <row r="65" spans="1:14" s="297" customFormat="1" ht="63.75" hidden="1" customHeight="1" thickBot="1" x14ac:dyDescent="0.3">
      <c r="A65" s="559"/>
      <c r="B65" s="509"/>
      <c r="C65" s="514"/>
      <c r="D65" s="502"/>
      <c r="E65" s="76" t="s">
        <v>138</v>
      </c>
      <c r="F65" s="71" t="s">
        <v>386</v>
      </c>
      <c r="G65" s="77" t="s">
        <v>140</v>
      </c>
      <c r="H65" s="78"/>
      <c r="I65" s="75"/>
      <c r="J65" s="75" t="e">
        <f t="shared" si="1"/>
        <v>#DIV/0!</v>
      </c>
      <c r="K65" s="544"/>
      <c r="L65" s="527"/>
      <c r="M65" s="540"/>
      <c r="N65" s="519"/>
    </row>
    <row r="66" spans="1:14" s="297" customFormat="1" ht="79.5" hidden="1" customHeight="1" x14ac:dyDescent="0.25">
      <c r="A66" s="559"/>
      <c r="B66" s="509"/>
      <c r="C66" s="514"/>
      <c r="D66" s="502"/>
      <c r="E66" s="76" t="s">
        <v>138</v>
      </c>
      <c r="F66" s="71" t="s">
        <v>390</v>
      </c>
      <c r="G66" s="77" t="s">
        <v>140</v>
      </c>
      <c r="H66" s="78"/>
      <c r="I66" s="78"/>
      <c r="J66" s="92" t="e">
        <f t="shared" si="1"/>
        <v>#DIV/0!</v>
      </c>
      <c r="K66" s="545"/>
      <c r="L66" s="527"/>
      <c r="M66" s="540"/>
      <c r="N66" s="519"/>
    </row>
    <row r="67" spans="1:14" s="297" customFormat="1" ht="32.25" hidden="1" customHeight="1" thickBot="1" x14ac:dyDescent="0.3">
      <c r="A67" s="559"/>
      <c r="B67" s="510"/>
      <c r="C67" s="514"/>
      <c r="D67" s="503"/>
      <c r="E67" s="80" t="s">
        <v>144</v>
      </c>
      <c r="F67" s="81" t="s">
        <v>388</v>
      </c>
      <c r="G67" s="82" t="s">
        <v>266</v>
      </c>
      <c r="H67" s="106"/>
      <c r="I67" s="106"/>
      <c r="J67" s="75" t="e">
        <f t="shared" si="1"/>
        <v>#DIV/0!</v>
      </c>
      <c r="K67" s="83" t="e">
        <f>J67</f>
        <v>#DIV/0!</v>
      </c>
      <c r="L67" s="528"/>
      <c r="M67" s="540"/>
      <c r="N67" s="519"/>
    </row>
    <row r="68" spans="1:14" s="302" customFormat="1" ht="63.75" hidden="1" customHeight="1" thickBot="1" x14ac:dyDescent="0.3">
      <c r="A68" s="560"/>
      <c r="B68" s="508" t="str">
        <f>'[3]Свод по услугам'!B68:B71</f>
        <v>802111О.99.0.БА96АА25001</v>
      </c>
      <c r="C68" s="514" t="str">
        <f>'[3]Свод по услугам'!C68:C71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v>
      </c>
      <c r="D68" s="501" t="s">
        <v>137</v>
      </c>
      <c r="E68" s="84" t="s">
        <v>138</v>
      </c>
      <c r="F68" s="85" t="s">
        <v>385</v>
      </c>
      <c r="G68" s="86" t="s">
        <v>140</v>
      </c>
      <c r="H68" s="101"/>
      <c r="I68" s="88"/>
      <c r="J68" s="88" t="e">
        <f>IF(H68/I68*100&gt;100,100,H68/I68*100)</f>
        <v>#DIV/0!</v>
      </c>
      <c r="K68" s="511" t="e">
        <f>(J68+J69+J70)/3</f>
        <v>#DIV/0!</v>
      </c>
      <c r="L68" s="521" t="e">
        <f>(K68+K71)/2</f>
        <v>#DIV/0!</v>
      </c>
      <c r="M68" s="541"/>
      <c r="N68" s="519"/>
    </row>
    <row r="69" spans="1:14" s="302" customFormat="1" ht="63.75" hidden="1" customHeight="1" thickBot="1" x14ac:dyDescent="0.3">
      <c r="A69" s="560"/>
      <c r="B69" s="509"/>
      <c r="C69" s="514"/>
      <c r="D69" s="502"/>
      <c r="E69" s="89" t="s">
        <v>138</v>
      </c>
      <c r="F69" s="85" t="s">
        <v>386</v>
      </c>
      <c r="G69" s="90" t="s">
        <v>140</v>
      </c>
      <c r="H69" s="102"/>
      <c r="I69" s="92"/>
      <c r="J69" s="92" t="e">
        <f>IF(I69/H69*100&gt;100,100,I69/H69*100)</f>
        <v>#DIV/0!</v>
      </c>
      <c r="K69" s="512"/>
      <c r="L69" s="524"/>
      <c r="M69" s="541"/>
      <c r="N69" s="519"/>
    </row>
    <row r="70" spans="1:14" s="302" customFormat="1" ht="111" hidden="1" customHeight="1" x14ac:dyDescent="0.25">
      <c r="A70" s="560"/>
      <c r="B70" s="509"/>
      <c r="C70" s="514"/>
      <c r="D70" s="502"/>
      <c r="E70" s="89" t="s">
        <v>138</v>
      </c>
      <c r="F70" s="85" t="s">
        <v>387</v>
      </c>
      <c r="G70" s="90" t="s">
        <v>140</v>
      </c>
      <c r="H70" s="102"/>
      <c r="I70" s="102"/>
      <c r="J70" s="92" t="e">
        <f>IF(I70/H70*100&gt;100,100,I70/H70*100)</f>
        <v>#DIV/0!</v>
      </c>
      <c r="K70" s="513"/>
      <c r="L70" s="524"/>
      <c r="M70" s="541"/>
      <c r="N70" s="519"/>
    </row>
    <row r="71" spans="1:14" s="302" customFormat="1" ht="32.25" hidden="1" customHeight="1" thickBot="1" x14ac:dyDescent="0.3">
      <c r="A71" s="560"/>
      <c r="B71" s="510"/>
      <c r="C71" s="514"/>
      <c r="D71" s="503"/>
      <c r="E71" s="93" t="s">
        <v>144</v>
      </c>
      <c r="F71" s="81" t="s">
        <v>388</v>
      </c>
      <c r="G71" s="94" t="s">
        <v>266</v>
      </c>
      <c r="H71" s="95"/>
      <c r="I71" s="96"/>
      <c r="J71" s="97" t="e">
        <f>IF(I71/H71*100&gt;100,100,I71/H71*100)</f>
        <v>#DIV/0!</v>
      </c>
      <c r="K71" s="97" t="e">
        <f>J71</f>
        <v>#DIV/0!</v>
      </c>
      <c r="L71" s="525"/>
      <c r="M71" s="541"/>
      <c r="N71" s="519"/>
    </row>
    <row r="72" spans="1:14" s="302" customFormat="1" ht="63.75" hidden="1" customHeight="1" thickBot="1" x14ac:dyDescent="0.3">
      <c r="A72" s="560"/>
      <c r="B72" s="508">
        <f>'[3]Свод по услугам'!B72:B75</f>
        <v>0</v>
      </c>
      <c r="C72" s="514" t="str">
        <f>'[3]Свод по услугам'!C72:C75</f>
        <v>Реализация основных общеобразовательных программ основного общего образования</v>
      </c>
      <c r="D72" s="501" t="s">
        <v>137</v>
      </c>
      <c r="E72" s="84" t="s">
        <v>138</v>
      </c>
      <c r="F72" s="85" t="s">
        <v>385</v>
      </c>
      <c r="G72" s="86" t="s">
        <v>140</v>
      </c>
      <c r="H72" s="101"/>
      <c r="I72" s="88"/>
      <c r="J72" s="88" t="e">
        <f>IF(H72/I72*100&gt;100,100,H72/I72*100)</f>
        <v>#DIV/0!</v>
      </c>
      <c r="K72" s="511" t="e">
        <f>(J72+J73+J74)/3</f>
        <v>#DIV/0!</v>
      </c>
      <c r="L72" s="521" t="e">
        <f>(K72+K75)/2</f>
        <v>#DIV/0!</v>
      </c>
      <c r="M72" s="541"/>
      <c r="N72" s="519"/>
    </row>
    <row r="73" spans="1:14" s="302" customFormat="1" ht="63.75" hidden="1" customHeight="1" thickBot="1" x14ac:dyDescent="0.3">
      <c r="A73" s="560"/>
      <c r="B73" s="509"/>
      <c r="C73" s="514"/>
      <c r="D73" s="502"/>
      <c r="E73" s="89" t="s">
        <v>138</v>
      </c>
      <c r="F73" s="85" t="s">
        <v>386</v>
      </c>
      <c r="G73" s="90" t="s">
        <v>140</v>
      </c>
      <c r="H73" s="102"/>
      <c r="I73" s="92"/>
      <c r="J73" s="92" t="e">
        <f>IF(I73/H73*100&gt;100,100,I73/H73*100)</f>
        <v>#DIV/0!</v>
      </c>
      <c r="K73" s="512"/>
      <c r="L73" s="524"/>
      <c r="M73" s="541"/>
      <c r="N73" s="519"/>
    </row>
    <row r="74" spans="1:14" s="302" customFormat="1" ht="111" hidden="1" customHeight="1" x14ac:dyDescent="0.25">
      <c r="A74" s="560"/>
      <c r="B74" s="509"/>
      <c r="C74" s="514"/>
      <c r="D74" s="502"/>
      <c r="E74" s="89" t="s">
        <v>138</v>
      </c>
      <c r="F74" s="85" t="s">
        <v>387</v>
      </c>
      <c r="G74" s="90" t="s">
        <v>140</v>
      </c>
      <c r="H74" s="102"/>
      <c r="I74" s="102"/>
      <c r="J74" s="92" t="e">
        <f>IF(I74/H74*100&gt;100,100,I74/H74*100)</f>
        <v>#DIV/0!</v>
      </c>
      <c r="K74" s="513"/>
      <c r="L74" s="524"/>
      <c r="M74" s="541"/>
      <c r="N74" s="519"/>
    </row>
    <row r="75" spans="1:14" s="302" customFormat="1" ht="32.25" hidden="1" customHeight="1" thickBot="1" x14ac:dyDescent="0.3">
      <c r="A75" s="560"/>
      <c r="B75" s="510"/>
      <c r="C75" s="514"/>
      <c r="D75" s="503"/>
      <c r="E75" s="93" t="s">
        <v>144</v>
      </c>
      <c r="F75" s="81" t="s">
        <v>388</v>
      </c>
      <c r="G75" s="94" t="s">
        <v>266</v>
      </c>
      <c r="H75" s="95"/>
      <c r="I75" s="96"/>
      <c r="J75" s="97" t="e">
        <f>IF(I75/H75*100&gt;100,100,I75/H75*100)</f>
        <v>#DIV/0!</v>
      </c>
      <c r="K75" s="97" t="e">
        <f>J75</f>
        <v>#DIV/0!</v>
      </c>
      <c r="L75" s="525"/>
      <c r="M75" s="541"/>
      <c r="N75" s="519"/>
    </row>
    <row r="76" spans="1:14" s="297" customFormat="1" ht="63.75" customHeight="1" thickBot="1" x14ac:dyDescent="0.3">
      <c r="A76" s="559"/>
      <c r="B76" s="508" t="str">
        <f>'[3]Свод по услугам'!B76:B79</f>
        <v>802111О.99.0.БА96АБ50001</v>
      </c>
      <c r="C76" s="423" t="str">
        <f>'[3]Свод по услугам'!C76:C79</f>
        <v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v>
      </c>
      <c r="D76" s="529" t="s">
        <v>137</v>
      </c>
      <c r="E76" s="71" t="s">
        <v>138</v>
      </c>
      <c r="F76" s="71" t="s">
        <v>385</v>
      </c>
      <c r="G76" s="72" t="s">
        <v>140</v>
      </c>
      <c r="H76" s="350">
        <v>100</v>
      </c>
      <c r="I76" s="293">
        <v>100</v>
      </c>
      <c r="J76" s="128">
        <f>IF(I76/H76*100&gt;100,100,I76/H76*100)</f>
        <v>100</v>
      </c>
      <c r="K76" s="504">
        <f>(J76+J77)/2</f>
        <v>100</v>
      </c>
      <c r="L76" s="515">
        <f>(K76+K79)/2</f>
        <v>100</v>
      </c>
      <c r="M76" s="540"/>
      <c r="N76" s="519"/>
    </row>
    <row r="77" spans="1:14" s="297" customFormat="1" ht="63.75" thickBot="1" x14ac:dyDescent="0.3">
      <c r="A77" s="559"/>
      <c r="B77" s="509"/>
      <c r="C77" s="423"/>
      <c r="D77" s="530"/>
      <c r="E77" s="76" t="s">
        <v>138</v>
      </c>
      <c r="F77" s="71" t="s">
        <v>386</v>
      </c>
      <c r="G77" s="77" t="s">
        <v>140</v>
      </c>
      <c r="H77" s="352">
        <v>100</v>
      </c>
      <c r="I77" s="128">
        <v>100</v>
      </c>
      <c r="J77" s="128">
        <f>IF(I77/H77*100&gt;100,100,I77/H77*100)</f>
        <v>100</v>
      </c>
      <c r="K77" s="505"/>
      <c r="L77" s="516"/>
      <c r="M77" s="540"/>
      <c r="N77" s="519"/>
    </row>
    <row r="78" spans="1:14" s="297" customFormat="1" ht="78.75" customHeight="1" x14ac:dyDescent="0.25">
      <c r="A78" s="559"/>
      <c r="B78" s="509"/>
      <c r="C78" s="423"/>
      <c r="D78" s="530"/>
      <c r="E78" s="76" t="s">
        <v>138</v>
      </c>
      <c r="F78" s="71" t="s">
        <v>390</v>
      </c>
      <c r="G78" s="77" t="s">
        <v>140</v>
      </c>
      <c r="H78" s="352">
        <v>0</v>
      </c>
      <c r="I78" s="352">
        <v>0</v>
      </c>
      <c r="J78" s="128"/>
      <c r="K78" s="506"/>
      <c r="L78" s="516"/>
      <c r="M78" s="540"/>
      <c r="N78" s="519"/>
    </row>
    <row r="79" spans="1:14" s="297" customFormat="1" ht="32.25" thickBot="1" x14ac:dyDescent="0.3">
      <c r="A79" s="559"/>
      <c r="B79" s="510"/>
      <c r="C79" s="423"/>
      <c r="D79" s="531"/>
      <c r="E79" s="80" t="s">
        <v>144</v>
      </c>
      <c r="F79" s="81" t="s">
        <v>388</v>
      </c>
      <c r="G79" s="82" t="s">
        <v>266</v>
      </c>
      <c r="H79" s="355">
        <v>2</v>
      </c>
      <c r="I79" s="355">
        <v>3</v>
      </c>
      <c r="J79" s="128">
        <f>IF(I79/H79*100&gt;100,100,I79/H79*100)</f>
        <v>100</v>
      </c>
      <c r="K79" s="284">
        <f>J79</f>
        <v>100</v>
      </c>
      <c r="L79" s="517"/>
      <c r="M79" s="540"/>
      <c r="N79" s="519"/>
    </row>
    <row r="80" spans="1:14" s="302" customFormat="1" ht="63.75" hidden="1" customHeight="1" thickBot="1" x14ac:dyDescent="0.3">
      <c r="A80" s="560"/>
      <c r="B80" s="508" t="str">
        <f>'[3]Свод по услугам'!B80:B83</f>
        <v>802111О.99.0.БА96АБ75001</v>
      </c>
      <c r="C80" s="514" t="str">
        <f>'[3]Свод по услугам'!C80:C83</f>
        <v>Реализация основных общеобразовательных программ основного общего образования (адаптированная образовательная программа, дети-инвалиды, на дому)</v>
      </c>
      <c r="D80" s="501" t="s">
        <v>137</v>
      </c>
      <c r="E80" s="84" t="s">
        <v>138</v>
      </c>
      <c r="F80" s="85" t="s">
        <v>385</v>
      </c>
      <c r="G80" s="86" t="s">
        <v>140</v>
      </c>
      <c r="H80" s="101"/>
      <c r="I80" s="88"/>
      <c r="J80" s="88" t="e">
        <f>IF(H80/I80*100&gt;100,100,H80/I80*100)</f>
        <v>#DIV/0!</v>
      </c>
      <c r="K80" s="511" t="e">
        <f>(J80+J81+J82)/3</f>
        <v>#DIV/0!</v>
      </c>
      <c r="L80" s="521" t="e">
        <f>(K80+K83)/2</f>
        <v>#DIV/0!</v>
      </c>
      <c r="M80" s="541"/>
      <c r="N80" s="519"/>
    </row>
    <row r="81" spans="1:14" s="302" customFormat="1" ht="63.75" hidden="1" customHeight="1" thickBot="1" x14ac:dyDescent="0.3">
      <c r="A81" s="560"/>
      <c r="B81" s="509"/>
      <c r="C81" s="514"/>
      <c r="D81" s="502"/>
      <c r="E81" s="89" t="s">
        <v>138</v>
      </c>
      <c r="F81" s="85" t="s">
        <v>386</v>
      </c>
      <c r="G81" s="90" t="s">
        <v>140</v>
      </c>
      <c r="H81" s="102"/>
      <c r="I81" s="92"/>
      <c r="J81" s="92" t="e">
        <f>IF(I81/H81*100&gt;100,100,I81/H81*100)</f>
        <v>#DIV/0!</v>
      </c>
      <c r="K81" s="512"/>
      <c r="L81" s="524"/>
      <c r="M81" s="541"/>
      <c r="N81" s="519"/>
    </row>
    <row r="82" spans="1:14" s="302" customFormat="1" ht="111" hidden="1" customHeight="1" x14ac:dyDescent="0.25">
      <c r="A82" s="560"/>
      <c r="B82" s="509"/>
      <c r="C82" s="514"/>
      <c r="D82" s="502"/>
      <c r="E82" s="89" t="s">
        <v>138</v>
      </c>
      <c r="F82" s="85" t="s">
        <v>387</v>
      </c>
      <c r="G82" s="90" t="s">
        <v>140</v>
      </c>
      <c r="H82" s="102"/>
      <c r="I82" s="102"/>
      <c r="J82" s="92" t="e">
        <f>IF(I82/H82*100&gt;100,100,I82/H82*100)</f>
        <v>#DIV/0!</v>
      </c>
      <c r="K82" s="513"/>
      <c r="L82" s="524"/>
      <c r="M82" s="541"/>
      <c r="N82" s="519"/>
    </row>
    <row r="83" spans="1:14" s="302" customFormat="1" ht="32.25" hidden="1" customHeight="1" thickBot="1" x14ac:dyDescent="0.3">
      <c r="A83" s="560"/>
      <c r="B83" s="510"/>
      <c r="C83" s="514"/>
      <c r="D83" s="503"/>
      <c r="E83" s="93" t="s">
        <v>144</v>
      </c>
      <c r="F83" s="81" t="s">
        <v>388</v>
      </c>
      <c r="G83" s="94" t="s">
        <v>266</v>
      </c>
      <c r="H83" s="95"/>
      <c r="I83" s="96"/>
      <c r="J83" s="97" t="e">
        <f>IF(I83/H83*100&gt;100,100,I83/H83*100)</f>
        <v>#DIV/0!</v>
      </c>
      <c r="K83" s="97" t="e">
        <f>J83</f>
        <v>#DIV/0!</v>
      </c>
      <c r="L83" s="525"/>
      <c r="M83" s="541"/>
      <c r="N83" s="519"/>
    </row>
    <row r="84" spans="1:14" s="302" customFormat="1" ht="63.75" hidden="1" customHeight="1" thickBot="1" x14ac:dyDescent="0.3">
      <c r="A84" s="560"/>
      <c r="B84" s="508">
        <f>'[3]Свод по услугам'!B84:B87</f>
        <v>0</v>
      </c>
      <c r="C84" s="514" t="str">
        <f>'[3]Свод по услугам'!C84:C87</f>
        <v>Реализация основных общеобразовательных программ основного общего образования</v>
      </c>
      <c r="D84" s="501" t="s">
        <v>137</v>
      </c>
      <c r="E84" s="84" t="s">
        <v>138</v>
      </c>
      <c r="F84" s="85" t="s">
        <v>385</v>
      </c>
      <c r="G84" s="86" t="s">
        <v>140</v>
      </c>
      <c r="H84" s="101"/>
      <c r="I84" s="88"/>
      <c r="J84" s="88" t="e">
        <f>IF(H84/I84*100&gt;100,100,H84/I84*100)</f>
        <v>#DIV/0!</v>
      </c>
      <c r="K84" s="511" t="e">
        <f>(J84+J85+J86)/3</f>
        <v>#DIV/0!</v>
      </c>
      <c r="L84" s="521" t="e">
        <f>(K84+K87)/2</f>
        <v>#DIV/0!</v>
      </c>
      <c r="M84" s="541"/>
      <c r="N84" s="519"/>
    </row>
    <row r="85" spans="1:14" s="302" customFormat="1" ht="63.75" hidden="1" customHeight="1" thickBot="1" x14ac:dyDescent="0.3">
      <c r="A85" s="560"/>
      <c r="B85" s="509"/>
      <c r="C85" s="514"/>
      <c r="D85" s="502"/>
      <c r="E85" s="89" t="s">
        <v>138</v>
      </c>
      <c r="F85" s="85" t="s">
        <v>386</v>
      </c>
      <c r="G85" s="90" t="s">
        <v>140</v>
      </c>
      <c r="H85" s="102"/>
      <c r="I85" s="92"/>
      <c r="J85" s="92" t="e">
        <f>IF(I85/H85*100&gt;100,100,I85/H85*100)</f>
        <v>#DIV/0!</v>
      </c>
      <c r="K85" s="512"/>
      <c r="L85" s="524"/>
      <c r="M85" s="541"/>
      <c r="N85" s="519"/>
    </row>
    <row r="86" spans="1:14" s="302" customFormat="1" ht="111" hidden="1" customHeight="1" x14ac:dyDescent="0.25">
      <c r="A86" s="560"/>
      <c r="B86" s="509"/>
      <c r="C86" s="514"/>
      <c r="D86" s="502"/>
      <c r="E86" s="89" t="s">
        <v>138</v>
      </c>
      <c r="F86" s="85" t="s">
        <v>387</v>
      </c>
      <c r="G86" s="90" t="s">
        <v>140</v>
      </c>
      <c r="H86" s="102"/>
      <c r="I86" s="102"/>
      <c r="J86" s="92" t="e">
        <f>IF(I86/H86*100&gt;100,100,I86/H86*100)</f>
        <v>#DIV/0!</v>
      </c>
      <c r="K86" s="513"/>
      <c r="L86" s="524"/>
      <c r="M86" s="541"/>
      <c r="N86" s="519"/>
    </row>
    <row r="87" spans="1:14" s="302" customFormat="1" ht="32.25" hidden="1" customHeight="1" thickBot="1" x14ac:dyDescent="0.3">
      <c r="A87" s="560"/>
      <c r="B87" s="510"/>
      <c r="C87" s="514"/>
      <c r="D87" s="503"/>
      <c r="E87" s="93" t="s">
        <v>144</v>
      </c>
      <c r="F87" s="81" t="s">
        <v>388</v>
      </c>
      <c r="G87" s="94" t="s">
        <v>266</v>
      </c>
      <c r="H87" s="95"/>
      <c r="I87" s="96"/>
      <c r="J87" s="97" t="e">
        <f>IF(I87/H87*100&gt;100,100,I87/H87*100)</f>
        <v>#DIV/0!</v>
      </c>
      <c r="K87" s="97" t="e">
        <f>J87</f>
        <v>#DIV/0!</v>
      </c>
      <c r="L87" s="525"/>
      <c r="M87" s="541"/>
      <c r="N87" s="519"/>
    </row>
    <row r="88" spans="1:14" s="302" customFormat="1" ht="63.75" hidden="1" customHeight="1" thickBot="1" x14ac:dyDescent="0.3">
      <c r="A88" s="560"/>
      <c r="B88" s="508" t="str">
        <f>'[3]Свод по услугам'!B88:B91</f>
        <v>802111О.99.0.БА96АМ76001</v>
      </c>
      <c r="C88" s="514" t="str">
        <f>'[3]Свод по услугам'!C88:C91</f>
        <v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v>
      </c>
      <c r="D88" s="501" t="s">
        <v>137</v>
      </c>
      <c r="E88" s="84" t="s">
        <v>138</v>
      </c>
      <c r="F88" s="85" t="s">
        <v>385</v>
      </c>
      <c r="G88" s="86" t="s">
        <v>140</v>
      </c>
      <c r="H88" s="101"/>
      <c r="I88" s="88"/>
      <c r="J88" s="88" t="e">
        <f>IF(H88/I88*100&gt;100,100,H88/I88*100)</f>
        <v>#DIV/0!</v>
      </c>
      <c r="K88" s="511" t="e">
        <f>(J88+J89+J90)/3</f>
        <v>#DIV/0!</v>
      </c>
      <c r="L88" s="521" t="e">
        <f>(K88+K91)/2</f>
        <v>#DIV/0!</v>
      </c>
      <c r="M88" s="541"/>
      <c r="N88" s="519"/>
    </row>
    <row r="89" spans="1:14" s="302" customFormat="1" ht="63.75" hidden="1" customHeight="1" thickBot="1" x14ac:dyDescent="0.3">
      <c r="A89" s="560"/>
      <c r="B89" s="509"/>
      <c r="C89" s="514"/>
      <c r="D89" s="502"/>
      <c r="E89" s="89" t="s">
        <v>138</v>
      </c>
      <c r="F89" s="85" t="s">
        <v>386</v>
      </c>
      <c r="G89" s="90" t="s">
        <v>140</v>
      </c>
      <c r="H89" s="102"/>
      <c r="I89" s="92"/>
      <c r="J89" s="92" t="e">
        <f>IF(I89/H89*100&gt;100,100,I89/H89*100)</f>
        <v>#DIV/0!</v>
      </c>
      <c r="K89" s="512"/>
      <c r="L89" s="524"/>
      <c r="M89" s="541"/>
      <c r="N89" s="519"/>
    </row>
    <row r="90" spans="1:14" s="302" customFormat="1" ht="111" hidden="1" customHeight="1" x14ac:dyDescent="0.25">
      <c r="A90" s="560"/>
      <c r="B90" s="509"/>
      <c r="C90" s="514"/>
      <c r="D90" s="502"/>
      <c r="E90" s="89" t="s">
        <v>138</v>
      </c>
      <c r="F90" s="85" t="s">
        <v>387</v>
      </c>
      <c r="G90" s="90" t="s">
        <v>140</v>
      </c>
      <c r="H90" s="102"/>
      <c r="I90" s="102"/>
      <c r="J90" s="92" t="e">
        <f>IF(I90/H90*100&gt;100,100,I90/H90*100)</f>
        <v>#DIV/0!</v>
      </c>
      <c r="K90" s="513"/>
      <c r="L90" s="524"/>
      <c r="M90" s="541"/>
      <c r="N90" s="519"/>
    </row>
    <row r="91" spans="1:14" s="302" customFormat="1" ht="32.25" hidden="1" customHeight="1" thickBot="1" x14ac:dyDescent="0.3">
      <c r="A91" s="560"/>
      <c r="B91" s="510"/>
      <c r="C91" s="514"/>
      <c r="D91" s="503"/>
      <c r="E91" s="93" t="s">
        <v>144</v>
      </c>
      <c r="F91" s="81" t="s">
        <v>388</v>
      </c>
      <c r="G91" s="94" t="s">
        <v>266</v>
      </c>
      <c r="H91" s="95"/>
      <c r="I91" s="96"/>
      <c r="J91" s="97" t="e">
        <f>IF(I91/H91*100&gt;100,100,I91/H91*100)</f>
        <v>#DIV/0!</v>
      </c>
      <c r="K91" s="97" t="e">
        <f>J91</f>
        <v>#DIV/0!</v>
      </c>
      <c r="L91" s="525"/>
      <c r="M91" s="541"/>
      <c r="N91" s="519"/>
    </row>
    <row r="92" spans="1:14" s="302" customFormat="1" ht="63.75" hidden="1" customHeight="1" thickBot="1" x14ac:dyDescent="0.3">
      <c r="A92" s="560"/>
      <c r="B92" s="508" t="str">
        <f>'[3]Свод по услугам'!B92:B95</f>
        <v>802111О.99.0.БА96АО26001</v>
      </c>
      <c r="C92" s="514" t="str">
        <f>'[3]Свод по услугам'!C92:C95</f>
        <v>Реализация основных общеобразовательных программ основного общего образования (профильное обучение, дети-инвалиды, не указано)</v>
      </c>
      <c r="D92" s="501" t="s">
        <v>137</v>
      </c>
      <c r="E92" s="84" t="s">
        <v>138</v>
      </c>
      <c r="F92" s="85" t="s">
        <v>385</v>
      </c>
      <c r="G92" s="86" t="s">
        <v>140</v>
      </c>
      <c r="H92" s="101"/>
      <c r="I92" s="88"/>
      <c r="J92" s="88" t="e">
        <f>IF(H92/I92*100&gt;100,100,H92/I92*100)</f>
        <v>#DIV/0!</v>
      </c>
      <c r="K92" s="511" t="e">
        <f>(J92+J93+J94)/3</f>
        <v>#DIV/0!</v>
      </c>
      <c r="L92" s="521" t="e">
        <f>(K92+K95)/2</f>
        <v>#DIV/0!</v>
      </c>
      <c r="M92" s="541"/>
      <c r="N92" s="519"/>
    </row>
    <row r="93" spans="1:14" s="302" customFormat="1" ht="63.75" hidden="1" customHeight="1" thickBot="1" x14ac:dyDescent="0.3">
      <c r="A93" s="560"/>
      <c r="B93" s="509"/>
      <c r="C93" s="514"/>
      <c r="D93" s="502"/>
      <c r="E93" s="89" t="s">
        <v>138</v>
      </c>
      <c r="F93" s="85" t="s">
        <v>386</v>
      </c>
      <c r="G93" s="90" t="s">
        <v>140</v>
      </c>
      <c r="H93" s="102"/>
      <c r="I93" s="92"/>
      <c r="J93" s="92" t="e">
        <f>IF(I93/H93*100&gt;100,100,I93/H93*100)</f>
        <v>#DIV/0!</v>
      </c>
      <c r="K93" s="512"/>
      <c r="L93" s="524"/>
      <c r="M93" s="541"/>
      <c r="N93" s="519"/>
    </row>
    <row r="94" spans="1:14" s="302" customFormat="1" ht="111" hidden="1" customHeight="1" x14ac:dyDescent="0.25">
      <c r="A94" s="560"/>
      <c r="B94" s="509"/>
      <c r="C94" s="514"/>
      <c r="D94" s="502"/>
      <c r="E94" s="89" t="s">
        <v>138</v>
      </c>
      <c r="F94" s="85" t="s">
        <v>387</v>
      </c>
      <c r="G94" s="90" t="s">
        <v>140</v>
      </c>
      <c r="H94" s="102"/>
      <c r="I94" s="102"/>
      <c r="J94" s="92" t="e">
        <f>IF(I94/H94*100&gt;100,100,I94/H94*100)</f>
        <v>#DIV/0!</v>
      </c>
      <c r="K94" s="513"/>
      <c r="L94" s="524"/>
      <c r="M94" s="541"/>
      <c r="N94" s="519"/>
    </row>
    <row r="95" spans="1:14" s="302" customFormat="1" ht="32.25" hidden="1" customHeight="1" thickBot="1" x14ac:dyDescent="0.3">
      <c r="A95" s="560"/>
      <c r="B95" s="510"/>
      <c r="C95" s="514"/>
      <c r="D95" s="503"/>
      <c r="E95" s="93" t="s">
        <v>144</v>
      </c>
      <c r="F95" s="81" t="s">
        <v>388</v>
      </c>
      <c r="G95" s="94" t="s">
        <v>266</v>
      </c>
      <c r="H95" s="95"/>
      <c r="I95" s="96"/>
      <c r="J95" s="97" t="e">
        <f>IF(I95/H95*100&gt;100,100,I95/H95*100)</f>
        <v>#DIV/0!</v>
      </c>
      <c r="K95" s="97" t="e">
        <f>J95</f>
        <v>#DIV/0!</v>
      </c>
      <c r="L95" s="525"/>
      <c r="M95" s="541"/>
      <c r="N95" s="519"/>
    </row>
    <row r="96" spans="1:14" s="302" customFormat="1" ht="63.75" hidden="1" customHeight="1" thickBot="1" x14ac:dyDescent="0.3">
      <c r="A96" s="560"/>
      <c r="B96" s="508" t="str">
        <f>'[3]Свод по услугам'!B96:B99</f>
        <v>802111О.99.0.БА96АП76001</v>
      </c>
      <c r="C96" s="514" t="str">
        <f>'[3]Свод по услугам'!C96:C99</f>
        <v>Реализация основных общеобразовательных программ основного общего образования (профильное обучение, не указано, не указано)</v>
      </c>
      <c r="D96" s="501" t="s">
        <v>137</v>
      </c>
      <c r="E96" s="84" t="s">
        <v>138</v>
      </c>
      <c r="F96" s="85" t="s">
        <v>385</v>
      </c>
      <c r="G96" s="86" t="s">
        <v>140</v>
      </c>
      <c r="H96" s="101"/>
      <c r="I96" s="88"/>
      <c r="J96" s="88" t="e">
        <f>IF(H96/I96*100&gt;100,100,H96/I96*100)</f>
        <v>#DIV/0!</v>
      </c>
      <c r="K96" s="511" t="e">
        <f>(J96+J97+J98)/3</f>
        <v>#DIV/0!</v>
      </c>
      <c r="L96" s="521" t="e">
        <f>(K96+K99)/2</f>
        <v>#DIV/0!</v>
      </c>
      <c r="M96" s="541"/>
      <c r="N96" s="519"/>
    </row>
    <row r="97" spans="1:14" s="302" customFormat="1" ht="63.75" hidden="1" customHeight="1" thickBot="1" x14ac:dyDescent="0.3">
      <c r="A97" s="560"/>
      <c r="B97" s="509"/>
      <c r="C97" s="514"/>
      <c r="D97" s="502"/>
      <c r="E97" s="89" t="s">
        <v>138</v>
      </c>
      <c r="F97" s="85" t="s">
        <v>386</v>
      </c>
      <c r="G97" s="90" t="s">
        <v>140</v>
      </c>
      <c r="H97" s="102"/>
      <c r="I97" s="92"/>
      <c r="J97" s="92" t="e">
        <f>IF(I97/H97*100&gt;100,100,I97/H97*100)</f>
        <v>#DIV/0!</v>
      </c>
      <c r="K97" s="512"/>
      <c r="L97" s="524"/>
      <c r="M97" s="541"/>
      <c r="N97" s="519"/>
    </row>
    <row r="98" spans="1:14" s="302" customFormat="1" ht="111" hidden="1" customHeight="1" x14ac:dyDescent="0.25">
      <c r="A98" s="560"/>
      <c r="B98" s="509"/>
      <c r="C98" s="514"/>
      <c r="D98" s="502"/>
      <c r="E98" s="89" t="s">
        <v>138</v>
      </c>
      <c r="F98" s="85" t="s">
        <v>387</v>
      </c>
      <c r="G98" s="90" t="s">
        <v>140</v>
      </c>
      <c r="H98" s="102"/>
      <c r="I98" s="102"/>
      <c r="J98" s="92" t="e">
        <f>IF(I98/H98*100&gt;100,100,I98/H98*100)</f>
        <v>#DIV/0!</v>
      </c>
      <c r="K98" s="513"/>
      <c r="L98" s="524"/>
      <c r="M98" s="541"/>
      <c r="N98" s="519"/>
    </row>
    <row r="99" spans="1:14" s="302" customFormat="1" ht="32.25" hidden="1" customHeight="1" thickBot="1" x14ac:dyDescent="0.3">
      <c r="A99" s="560"/>
      <c r="B99" s="510"/>
      <c r="C99" s="514"/>
      <c r="D99" s="503"/>
      <c r="E99" s="93" t="s">
        <v>144</v>
      </c>
      <c r="F99" s="81" t="s">
        <v>388</v>
      </c>
      <c r="G99" s="94" t="s">
        <v>266</v>
      </c>
      <c r="H99" s="95"/>
      <c r="I99" s="96"/>
      <c r="J99" s="97" t="e">
        <f>IF(I99/H99*100&gt;100,100,I99/H99*100)</f>
        <v>#DIV/0!</v>
      </c>
      <c r="K99" s="97" t="e">
        <f>J99</f>
        <v>#DIV/0!</v>
      </c>
      <c r="L99" s="525"/>
      <c r="M99" s="541"/>
      <c r="N99" s="519"/>
    </row>
    <row r="100" spans="1:14" s="302" customFormat="1" ht="63.75" hidden="1" customHeight="1" thickBot="1" x14ac:dyDescent="0.3">
      <c r="A100" s="560"/>
      <c r="B100" s="508" t="str">
        <f>'[3]Свод по услугам'!B100:B103</f>
        <v>802111О.99.0.БА96АР01001</v>
      </c>
      <c r="C100" s="514" t="str">
        <f>'[3]Свод по услугам'!C100:C103</f>
        <v>Реализация основных общеобразовательных программ основного общего образования (профильное обучение, не указано, на дому)</v>
      </c>
      <c r="D100" s="501" t="s">
        <v>137</v>
      </c>
      <c r="E100" s="84" t="s">
        <v>138</v>
      </c>
      <c r="F100" s="85" t="s">
        <v>385</v>
      </c>
      <c r="G100" s="86" t="s">
        <v>140</v>
      </c>
      <c r="H100" s="101"/>
      <c r="I100" s="88"/>
      <c r="J100" s="88" t="e">
        <f>IF(H100/I100*100&gt;100,100,H100/I100*100)</f>
        <v>#DIV/0!</v>
      </c>
      <c r="K100" s="511" t="e">
        <f>(J100+J101+J102)/3</f>
        <v>#DIV/0!</v>
      </c>
      <c r="L100" s="521" t="e">
        <f>(K100+K103)/2</f>
        <v>#DIV/0!</v>
      </c>
      <c r="M100" s="541"/>
      <c r="N100" s="519"/>
    </row>
    <row r="101" spans="1:14" s="302" customFormat="1" ht="63.75" hidden="1" customHeight="1" thickBot="1" x14ac:dyDescent="0.3">
      <c r="A101" s="560"/>
      <c r="B101" s="509"/>
      <c r="C101" s="514"/>
      <c r="D101" s="502"/>
      <c r="E101" s="89" t="s">
        <v>138</v>
      </c>
      <c r="F101" s="85" t="s">
        <v>386</v>
      </c>
      <c r="G101" s="90" t="s">
        <v>140</v>
      </c>
      <c r="H101" s="102"/>
      <c r="I101" s="92"/>
      <c r="J101" s="92" t="e">
        <f t="shared" ref="J101:J107" si="2">IF(I101/H101*100&gt;100,100,I101/H101*100)</f>
        <v>#DIV/0!</v>
      </c>
      <c r="K101" s="512"/>
      <c r="L101" s="524"/>
      <c r="M101" s="541"/>
      <c r="N101" s="519"/>
    </row>
    <row r="102" spans="1:14" s="302" customFormat="1" ht="111" hidden="1" customHeight="1" x14ac:dyDescent="0.25">
      <c r="A102" s="560"/>
      <c r="B102" s="509"/>
      <c r="C102" s="514"/>
      <c r="D102" s="502"/>
      <c r="E102" s="89" t="s">
        <v>138</v>
      </c>
      <c r="F102" s="85" t="s">
        <v>387</v>
      </c>
      <c r="G102" s="90" t="s">
        <v>140</v>
      </c>
      <c r="H102" s="102"/>
      <c r="I102" s="102"/>
      <c r="J102" s="92" t="e">
        <f t="shared" si="2"/>
        <v>#DIV/0!</v>
      </c>
      <c r="K102" s="513"/>
      <c r="L102" s="524"/>
      <c r="M102" s="541"/>
      <c r="N102" s="519"/>
    </row>
    <row r="103" spans="1:14" s="302" customFormat="1" ht="32.25" hidden="1" customHeight="1" thickBot="1" x14ac:dyDescent="0.3">
      <c r="A103" s="560"/>
      <c r="B103" s="510"/>
      <c r="C103" s="514"/>
      <c r="D103" s="503"/>
      <c r="E103" s="93" t="s">
        <v>144</v>
      </c>
      <c r="F103" s="81" t="s">
        <v>388</v>
      </c>
      <c r="G103" s="94" t="s">
        <v>266</v>
      </c>
      <c r="H103" s="95"/>
      <c r="I103" s="96"/>
      <c r="J103" s="97" t="e">
        <f t="shared" si="2"/>
        <v>#DIV/0!</v>
      </c>
      <c r="K103" s="97" t="e">
        <f>J103</f>
        <v>#DIV/0!</v>
      </c>
      <c r="L103" s="525"/>
      <c r="M103" s="541"/>
      <c r="N103" s="519"/>
    </row>
    <row r="104" spans="1:14" s="297" customFormat="1" ht="63.75" hidden="1" customHeight="1" thickBot="1" x14ac:dyDescent="0.3">
      <c r="A104" s="559"/>
      <c r="B104" s="508" t="str">
        <f>'[3]Свод по услугам'!B104:B107</f>
        <v>802111О.99.0.БА96АЭ08001</v>
      </c>
      <c r="C104" s="514" t="str">
        <f>'[3]Свод по услугам'!C104:C107</f>
        <v>Реализация основных общеобразовательных программ основного общего образования (не указано, дети-инвалиды, не указано)</v>
      </c>
      <c r="D104" s="507" t="s">
        <v>137</v>
      </c>
      <c r="E104" s="71" t="s">
        <v>138</v>
      </c>
      <c r="F104" s="71" t="s">
        <v>385</v>
      </c>
      <c r="G104" s="72" t="s">
        <v>140</v>
      </c>
      <c r="H104" s="350"/>
      <c r="I104" s="293"/>
      <c r="J104" s="128" t="e">
        <f t="shared" si="2"/>
        <v>#DIV/0!</v>
      </c>
      <c r="K104" s="504" t="e">
        <f>(J104+J105+J106)/3</f>
        <v>#DIV/0!</v>
      </c>
      <c r="L104" s="515" t="e">
        <f>(K104+K107)/2</f>
        <v>#DIV/0!</v>
      </c>
      <c r="M104" s="540"/>
      <c r="N104" s="519"/>
    </row>
    <row r="105" spans="1:14" s="297" customFormat="1" ht="63.75" hidden="1" customHeight="1" thickBot="1" x14ac:dyDescent="0.3">
      <c r="A105" s="559"/>
      <c r="B105" s="509"/>
      <c r="C105" s="514"/>
      <c r="D105" s="585"/>
      <c r="E105" s="76" t="s">
        <v>138</v>
      </c>
      <c r="F105" s="71" t="s">
        <v>386</v>
      </c>
      <c r="G105" s="77" t="s">
        <v>140</v>
      </c>
      <c r="H105" s="352"/>
      <c r="I105" s="128"/>
      <c r="J105" s="128" t="e">
        <f t="shared" si="2"/>
        <v>#DIV/0!</v>
      </c>
      <c r="K105" s="505"/>
      <c r="L105" s="516"/>
      <c r="M105" s="540"/>
      <c r="N105" s="519"/>
    </row>
    <row r="106" spans="1:14" s="297" customFormat="1" ht="79.5" hidden="1" customHeight="1" x14ac:dyDescent="0.25">
      <c r="A106" s="559"/>
      <c r="B106" s="509"/>
      <c r="C106" s="514"/>
      <c r="D106" s="585"/>
      <c r="E106" s="76" t="s">
        <v>138</v>
      </c>
      <c r="F106" s="71" t="s">
        <v>390</v>
      </c>
      <c r="G106" s="77" t="s">
        <v>140</v>
      </c>
      <c r="H106" s="352"/>
      <c r="I106" s="352"/>
      <c r="J106" s="128" t="e">
        <f t="shared" si="2"/>
        <v>#DIV/0!</v>
      </c>
      <c r="K106" s="506"/>
      <c r="L106" s="516"/>
      <c r="M106" s="540"/>
      <c r="N106" s="519"/>
    </row>
    <row r="107" spans="1:14" s="297" customFormat="1" ht="32.25" hidden="1" customHeight="1" thickBot="1" x14ac:dyDescent="0.3">
      <c r="A107" s="559"/>
      <c r="B107" s="510"/>
      <c r="C107" s="514"/>
      <c r="D107" s="586"/>
      <c r="E107" s="80" t="s">
        <v>144</v>
      </c>
      <c r="F107" s="81" t="s">
        <v>388</v>
      </c>
      <c r="G107" s="82" t="s">
        <v>266</v>
      </c>
      <c r="H107" s="355"/>
      <c r="I107" s="355"/>
      <c r="J107" s="128" t="e">
        <f t="shared" si="2"/>
        <v>#DIV/0!</v>
      </c>
      <c r="K107" s="284" t="e">
        <f>J107</f>
        <v>#DIV/0!</v>
      </c>
      <c r="L107" s="517"/>
      <c r="M107" s="540"/>
      <c r="N107" s="519"/>
    </row>
    <row r="108" spans="1:14" s="308" customFormat="1" ht="63.75" customHeight="1" thickBot="1" x14ac:dyDescent="0.3">
      <c r="A108" s="560"/>
      <c r="B108" s="508" t="str">
        <f>'[3]Свод по услугам'!B108:B111</f>
        <v>802111О.99.0.БА96АЭ33001</v>
      </c>
      <c r="C108" s="423" t="str">
        <f>'[3]Свод по услугам'!C108:C111</f>
        <v>Реализация основных общеобразовательных программ основного общего образования (не указано, дети-инвалиды, на дому)</v>
      </c>
      <c r="D108" s="529" t="s">
        <v>137</v>
      </c>
      <c r="E108" s="84" t="s">
        <v>138</v>
      </c>
      <c r="F108" s="85" t="s">
        <v>385</v>
      </c>
      <c r="G108" s="86" t="s">
        <v>140</v>
      </c>
      <c r="H108" s="360">
        <v>100</v>
      </c>
      <c r="I108" s="88">
        <v>100</v>
      </c>
      <c r="J108" s="88">
        <f>IF(H108/I108*100&gt;100,100,H108/I108*100)</f>
        <v>100</v>
      </c>
      <c r="K108" s="504">
        <f>(J108+J109)/2</f>
        <v>100</v>
      </c>
      <c r="L108" s="521">
        <f>(K108+K111)/2</f>
        <v>100</v>
      </c>
      <c r="M108" s="541"/>
      <c r="N108" s="519"/>
    </row>
    <row r="109" spans="1:14" s="308" customFormat="1" ht="63.75" customHeight="1" thickBot="1" x14ac:dyDescent="0.3">
      <c r="A109" s="560"/>
      <c r="B109" s="509"/>
      <c r="C109" s="423"/>
      <c r="D109" s="530"/>
      <c r="E109" s="89" t="s">
        <v>138</v>
      </c>
      <c r="F109" s="85" t="s">
        <v>386</v>
      </c>
      <c r="G109" s="90" t="s">
        <v>140</v>
      </c>
      <c r="H109" s="361">
        <v>100</v>
      </c>
      <c r="I109" s="92">
        <v>100</v>
      </c>
      <c r="J109" s="92">
        <f>IF(I109/H109*100&gt;100,100,I109/H109*100)</f>
        <v>100</v>
      </c>
      <c r="K109" s="532"/>
      <c r="L109" s="522"/>
      <c r="M109" s="541"/>
      <c r="N109" s="519"/>
    </row>
    <row r="110" spans="1:14" s="308" customFormat="1" ht="111" customHeight="1" x14ac:dyDescent="0.25">
      <c r="A110" s="560"/>
      <c r="B110" s="509"/>
      <c r="C110" s="423"/>
      <c r="D110" s="530"/>
      <c r="E110" s="89" t="s">
        <v>138</v>
      </c>
      <c r="F110" s="85" t="s">
        <v>387</v>
      </c>
      <c r="G110" s="90" t="s">
        <v>140</v>
      </c>
      <c r="H110" s="361">
        <v>0</v>
      </c>
      <c r="I110" s="361">
        <v>0</v>
      </c>
      <c r="J110" s="92"/>
      <c r="K110" s="533"/>
      <c r="L110" s="522"/>
      <c r="M110" s="541"/>
      <c r="N110" s="519"/>
    </row>
    <row r="111" spans="1:14" s="308" customFormat="1" ht="32.25" customHeight="1" thickBot="1" x14ac:dyDescent="0.3">
      <c r="A111" s="560"/>
      <c r="B111" s="510"/>
      <c r="C111" s="423"/>
      <c r="D111" s="531"/>
      <c r="E111" s="93" t="s">
        <v>144</v>
      </c>
      <c r="F111" s="81" t="s">
        <v>388</v>
      </c>
      <c r="G111" s="94" t="s">
        <v>266</v>
      </c>
      <c r="H111" s="355">
        <v>2</v>
      </c>
      <c r="I111" s="355">
        <v>2</v>
      </c>
      <c r="J111" s="97">
        <f>IF(I111/H111*100&gt;100,100,I111/H111*100)</f>
        <v>100</v>
      </c>
      <c r="K111" s="97">
        <f>J111</f>
        <v>100</v>
      </c>
      <c r="L111" s="523"/>
      <c r="M111" s="541"/>
      <c r="N111" s="519"/>
    </row>
    <row r="112" spans="1:14" s="302" customFormat="1" ht="63.75" hidden="1" customHeight="1" thickBot="1" x14ac:dyDescent="0.3">
      <c r="A112" s="560"/>
      <c r="B112" s="508" t="str">
        <f>'[3]Свод по услугам'!B112:B115</f>
        <v>802111О.99.0.БА96АШ58001</v>
      </c>
      <c r="C112" s="514" t="str">
        <f>'[3]Свод по услугам'!C112:C115</f>
        <v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v>
      </c>
      <c r="D112" s="501" t="s">
        <v>137</v>
      </c>
      <c r="E112" s="84" t="s">
        <v>138</v>
      </c>
      <c r="F112" s="85" t="s">
        <v>385</v>
      </c>
      <c r="G112" s="86" t="s">
        <v>140</v>
      </c>
      <c r="H112" s="101"/>
      <c r="I112" s="88"/>
      <c r="J112" s="88" t="e">
        <f>IF(H112/I112*100&gt;100,100,H112/I112*100)</f>
        <v>#DIV/0!</v>
      </c>
      <c r="K112" s="511" t="e">
        <f>(J112+J113+J114)/3</f>
        <v>#DIV/0!</v>
      </c>
      <c r="L112" s="521" t="e">
        <f>(K112+K115)/2</f>
        <v>#DIV/0!</v>
      </c>
      <c r="M112" s="541"/>
      <c r="N112" s="519"/>
    </row>
    <row r="113" spans="1:14" s="302" customFormat="1" ht="63.75" hidden="1" customHeight="1" thickBot="1" x14ac:dyDescent="0.3">
      <c r="A113" s="560"/>
      <c r="B113" s="509"/>
      <c r="C113" s="514"/>
      <c r="D113" s="502"/>
      <c r="E113" s="89" t="s">
        <v>138</v>
      </c>
      <c r="F113" s="85" t="s">
        <v>386</v>
      </c>
      <c r="G113" s="90" t="s">
        <v>140</v>
      </c>
      <c r="H113" s="102"/>
      <c r="I113" s="92"/>
      <c r="J113" s="92" t="e">
        <f>IF(I113/H113*100&gt;100,100,I113/H113*100)</f>
        <v>#DIV/0!</v>
      </c>
      <c r="K113" s="512"/>
      <c r="L113" s="524"/>
      <c r="M113" s="541"/>
      <c r="N113" s="519"/>
    </row>
    <row r="114" spans="1:14" s="302" customFormat="1" ht="111" hidden="1" customHeight="1" x14ac:dyDescent="0.25">
      <c r="A114" s="560"/>
      <c r="B114" s="509"/>
      <c r="C114" s="514"/>
      <c r="D114" s="502"/>
      <c r="E114" s="89" t="s">
        <v>138</v>
      </c>
      <c r="F114" s="85" t="s">
        <v>387</v>
      </c>
      <c r="G114" s="90" t="s">
        <v>140</v>
      </c>
      <c r="H114" s="102"/>
      <c r="I114" s="102"/>
      <c r="J114" s="92" t="e">
        <f>IF(I114/H114*100&gt;100,100,I114/H114*100)</f>
        <v>#DIV/0!</v>
      </c>
      <c r="K114" s="513"/>
      <c r="L114" s="524"/>
      <c r="M114" s="541"/>
      <c r="N114" s="519"/>
    </row>
    <row r="115" spans="1:14" s="302" customFormat="1" ht="32.25" hidden="1" customHeight="1" thickBot="1" x14ac:dyDescent="0.3">
      <c r="A115" s="560"/>
      <c r="B115" s="510"/>
      <c r="C115" s="514"/>
      <c r="D115" s="503"/>
      <c r="E115" s="93" t="s">
        <v>144</v>
      </c>
      <c r="F115" s="81" t="s">
        <v>388</v>
      </c>
      <c r="G115" s="94" t="s">
        <v>266</v>
      </c>
      <c r="H115" s="95"/>
      <c r="I115" s="96"/>
      <c r="J115" s="97" t="e">
        <f>IF(I115/H115*100&gt;100,100,I115/H115*100)</f>
        <v>#DIV/0!</v>
      </c>
      <c r="K115" s="97" t="e">
        <f>J115</f>
        <v>#DIV/0!</v>
      </c>
      <c r="L115" s="525"/>
      <c r="M115" s="541"/>
      <c r="N115" s="519"/>
    </row>
    <row r="116" spans="1:14" s="297" customFormat="1" ht="63.75" customHeight="1" thickBot="1" x14ac:dyDescent="0.3">
      <c r="A116" s="559"/>
      <c r="B116" s="508" t="str">
        <f>'[3]Свод по услугам'!B116:B119</f>
        <v>802111О.99.0.БА96АЮ58001</v>
      </c>
      <c r="C116" s="423" t="str">
        <f>'[3]Свод по услугам'!C116:C119</f>
        <v>Реализация основных общеобразовательных программ основного общего образования (не указано, не указано, не указано)</v>
      </c>
      <c r="D116" s="529" t="s">
        <v>137</v>
      </c>
      <c r="E116" s="71" t="s">
        <v>138</v>
      </c>
      <c r="F116" s="71" t="s">
        <v>385</v>
      </c>
      <c r="G116" s="72" t="s">
        <v>140</v>
      </c>
      <c r="H116" s="350">
        <v>100</v>
      </c>
      <c r="I116" s="293">
        <v>100</v>
      </c>
      <c r="J116" s="128">
        <f>IF(I116/H116*100&gt;100,100,I116/H116*100)</f>
        <v>100</v>
      </c>
      <c r="K116" s="351">
        <f>(J116+J117)/2</f>
        <v>100</v>
      </c>
      <c r="L116" s="515">
        <f>(K116+K119)/2</f>
        <v>100</v>
      </c>
      <c r="M116" s="540"/>
      <c r="N116" s="519"/>
    </row>
    <row r="117" spans="1:14" s="297" customFormat="1" ht="63.75" thickBot="1" x14ac:dyDescent="0.3">
      <c r="A117" s="559"/>
      <c r="B117" s="509"/>
      <c r="C117" s="423"/>
      <c r="D117" s="530"/>
      <c r="E117" s="76" t="s">
        <v>138</v>
      </c>
      <c r="F117" s="71" t="s">
        <v>386</v>
      </c>
      <c r="G117" s="77" t="s">
        <v>140</v>
      </c>
      <c r="H117" s="352">
        <v>100</v>
      </c>
      <c r="I117" s="128">
        <v>100</v>
      </c>
      <c r="J117" s="128">
        <f>IF(I117/H117*100&gt;100,100,I117/H117*100)</f>
        <v>100</v>
      </c>
      <c r="K117" s="358"/>
      <c r="L117" s="516"/>
      <c r="M117" s="540"/>
      <c r="N117" s="519"/>
    </row>
    <row r="118" spans="1:14" s="297" customFormat="1" ht="78.75" customHeight="1" x14ac:dyDescent="0.25">
      <c r="A118" s="559"/>
      <c r="B118" s="509"/>
      <c r="C118" s="423"/>
      <c r="D118" s="530"/>
      <c r="E118" s="76" t="s">
        <v>138</v>
      </c>
      <c r="F118" s="71" t="s">
        <v>390</v>
      </c>
      <c r="G118" s="77" t="s">
        <v>140</v>
      </c>
      <c r="H118" s="352">
        <v>0</v>
      </c>
      <c r="I118" s="352">
        <v>0</v>
      </c>
      <c r="J118" s="128"/>
      <c r="K118" s="359"/>
      <c r="L118" s="516"/>
      <c r="M118" s="540"/>
      <c r="N118" s="519"/>
    </row>
    <row r="119" spans="1:14" s="297" customFormat="1" ht="32.25" thickBot="1" x14ac:dyDescent="0.3">
      <c r="A119" s="559"/>
      <c r="B119" s="510"/>
      <c r="C119" s="423"/>
      <c r="D119" s="531"/>
      <c r="E119" s="80" t="s">
        <v>144</v>
      </c>
      <c r="F119" s="81" t="s">
        <v>388</v>
      </c>
      <c r="G119" s="82" t="s">
        <v>266</v>
      </c>
      <c r="H119" s="355">
        <v>399</v>
      </c>
      <c r="I119" s="355">
        <v>404.5</v>
      </c>
      <c r="J119" s="128">
        <f>IF(I119/H119*100&gt;100,100,I119/H119*100)</f>
        <v>100</v>
      </c>
      <c r="K119" s="284">
        <f>J119</f>
        <v>100</v>
      </c>
      <c r="L119" s="517"/>
      <c r="M119" s="540"/>
      <c r="N119" s="519"/>
    </row>
    <row r="120" spans="1:14" s="302" customFormat="1" ht="63.75" hidden="1" customHeight="1" thickBot="1" x14ac:dyDescent="0.3">
      <c r="A120" s="560"/>
      <c r="B120" s="508" t="str">
        <f>'[3]Свод по услугам'!B120:B123</f>
        <v>802111О.99.0.БА96АЮ83001</v>
      </c>
      <c r="C120" s="514" t="str">
        <f>'[3]Свод по услугам'!C120:C123</f>
        <v>Реализация основных общеобразовательных программ основного общего образования (не указано, не указано, на дому)</v>
      </c>
      <c r="D120" s="501" t="s">
        <v>137</v>
      </c>
      <c r="E120" s="84" t="s">
        <v>138</v>
      </c>
      <c r="F120" s="85" t="s">
        <v>385</v>
      </c>
      <c r="G120" s="86" t="s">
        <v>140</v>
      </c>
      <c r="H120" s="101"/>
      <c r="I120" s="88"/>
      <c r="J120" s="88" t="e">
        <f>IF(H120/I120*100&gt;100,100,H120/I120*100)</f>
        <v>#DIV/0!</v>
      </c>
      <c r="K120" s="511" t="e">
        <f>(J120+J121)/2</f>
        <v>#DIV/0!</v>
      </c>
      <c r="L120" s="521" t="e">
        <f>(K120+K123)/2</f>
        <v>#DIV/0!</v>
      </c>
      <c r="M120" s="541"/>
      <c r="N120" s="519"/>
    </row>
    <row r="121" spans="1:14" s="302" customFormat="1" ht="63.75" hidden="1" customHeight="1" thickBot="1" x14ac:dyDescent="0.3">
      <c r="A121" s="560"/>
      <c r="B121" s="509"/>
      <c r="C121" s="514"/>
      <c r="D121" s="502"/>
      <c r="E121" s="89" t="s">
        <v>138</v>
      </c>
      <c r="F121" s="85" t="s">
        <v>386</v>
      </c>
      <c r="G121" s="90" t="s">
        <v>140</v>
      </c>
      <c r="H121" s="102"/>
      <c r="I121" s="92"/>
      <c r="J121" s="92" t="e">
        <f>IF(I121/H121*100&gt;100,100,I121/H121*100)</f>
        <v>#DIV/0!</v>
      </c>
      <c r="K121" s="512"/>
      <c r="L121" s="524"/>
      <c r="M121" s="541"/>
      <c r="N121" s="519"/>
    </row>
    <row r="122" spans="1:14" s="302" customFormat="1" ht="111" hidden="1" customHeight="1" x14ac:dyDescent="0.25">
      <c r="A122" s="560"/>
      <c r="B122" s="509"/>
      <c r="C122" s="514"/>
      <c r="D122" s="502"/>
      <c r="E122" s="89" t="s">
        <v>138</v>
      </c>
      <c r="F122" s="85" t="s">
        <v>387</v>
      </c>
      <c r="G122" s="90" t="s">
        <v>140</v>
      </c>
      <c r="H122" s="102"/>
      <c r="I122" s="102"/>
      <c r="J122" s="75" t="e">
        <f>IF(I122/H122*100&gt;100,100,I122/H122*100)</f>
        <v>#DIV/0!</v>
      </c>
      <c r="K122" s="513"/>
      <c r="L122" s="524"/>
      <c r="M122" s="541"/>
      <c r="N122" s="519"/>
    </row>
    <row r="123" spans="1:14" s="302" customFormat="1" ht="32.25" hidden="1" customHeight="1" thickBot="1" x14ac:dyDescent="0.3">
      <c r="A123" s="560"/>
      <c r="B123" s="510"/>
      <c r="C123" s="514"/>
      <c r="D123" s="503"/>
      <c r="E123" s="93" t="s">
        <v>144</v>
      </c>
      <c r="F123" s="81" t="s">
        <v>388</v>
      </c>
      <c r="G123" s="94" t="s">
        <v>266</v>
      </c>
      <c r="H123" s="95"/>
      <c r="I123" s="131"/>
      <c r="J123" s="97" t="e">
        <f>IF(I123/H123*100&gt;100,100,I123/H123*100)</f>
        <v>#DIV/0!</v>
      </c>
      <c r="K123" s="97" t="e">
        <f>J123</f>
        <v>#DIV/0!</v>
      </c>
      <c r="L123" s="525"/>
      <c r="M123" s="541"/>
      <c r="N123" s="519"/>
    </row>
    <row r="124" spans="1:14" s="302" customFormat="1" ht="63.75" hidden="1" customHeight="1" thickBot="1" x14ac:dyDescent="0.3">
      <c r="A124" s="560"/>
      <c r="B124" s="508" t="str">
        <f>'[3]Свод по услугам'!B124:B127</f>
        <v>802111О.99.0.БА96АЯ08001</v>
      </c>
      <c r="C124" s="514" t="str">
        <f>'[3]Свод по услугам'!C124:C127</f>
        <v>Реализация основных общеобразовательных программ основного общего образования (не указано, не указано, в медицинских учреждениях)</v>
      </c>
      <c r="D124" s="501" t="s">
        <v>137</v>
      </c>
      <c r="E124" s="84" t="s">
        <v>138</v>
      </c>
      <c r="F124" s="85" t="s">
        <v>385</v>
      </c>
      <c r="G124" s="86" t="s">
        <v>140</v>
      </c>
      <c r="H124" s="101"/>
      <c r="I124" s="88"/>
      <c r="J124" s="88" t="e">
        <f>IF(H124/I124*100&gt;100,100,H124/I124*100)</f>
        <v>#DIV/0!</v>
      </c>
      <c r="K124" s="511" t="e">
        <f>(J124+J125+J126)/3</f>
        <v>#DIV/0!</v>
      </c>
      <c r="L124" s="521" t="e">
        <f>(K124+K127)/2</f>
        <v>#DIV/0!</v>
      </c>
      <c r="M124" s="541"/>
      <c r="N124" s="519"/>
    </row>
    <row r="125" spans="1:14" s="302" customFormat="1" ht="63.75" hidden="1" customHeight="1" thickBot="1" x14ac:dyDescent="0.3">
      <c r="A125" s="560"/>
      <c r="B125" s="509"/>
      <c r="C125" s="514"/>
      <c r="D125" s="502"/>
      <c r="E125" s="89" t="s">
        <v>138</v>
      </c>
      <c r="F125" s="85" t="s">
        <v>386</v>
      </c>
      <c r="G125" s="90" t="s">
        <v>140</v>
      </c>
      <c r="H125" s="102"/>
      <c r="I125" s="92"/>
      <c r="J125" s="92" t="e">
        <f>IF(I125/H125*100&gt;100,100,I125/H125*100)</f>
        <v>#DIV/0!</v>
      </c>
      <c r="K125" s="512"/>
      <c r="L125" s="524"/>
      <c r="M125" s="541"/>
      <c r="N125" s="519"/>
    </row>
    <row r="126" spans="1:14" s="302" customFormat="1" ht="111" hidden="1" customHeight="1" x14ac:dyDescent="0.25">
      <c r="A126" s="560"/>
      <c r="B126" s="509"/>
      <c r="C126" s="514"/>
      <c r="D126" s="502"/>
      <c r="E126" s="89" t="s">
        <v>138</v>
      </c>
      <c r="F126" s="85" t="s">
        <v>387</v>
      </c>
      <c r="G126" s="90" t="s">
        <v>140</v>
      </c>
      <c r="H126" s="102"/>
      <c r="I126" s="102"/>
      <c r="J126" s="92" t="e">
        <f>IF(I126/H126*100&gt;100,100,I126/H126*100)</f>
        <v>#DIV/0!</v>
      </c>
      <c r="K126" s="513"/>
      <c r="L126" s="524"/>
      <c r="M126" s="541"/>
      <c r="N126" s="519"/>
    </row>
    <row r="127" spans="1:14" s="302" customFormat="1" ht="32.25" hidden="1" customHeight="1" thickBot="1" x14ac:dyDescent="0.3">
      <c r="A127" s="560"/>
      <c r="B127" s="510"/>
      <c r="C127" s="514"/>
      <c r="D127" s="503"/>
      <c r="E127" s="93" t="s">
        <v>144</v>
      </c>
      <c r="F127" s="81" t="s">
        <v>388</v>
      </c>
      <c r="G127" s="94" t="s">
        <v>266</v>
      </c>
      <c r="H127" s="95"/>
      <c r="I127" s="96"/>
      <c r="J127" s="97" t="e">
        <f>IF(I127/H127*100&gt;100,100,I127/H127*100)</f>
        <v>#DIV/0!</v>
      </c>
      <c r="K127" s="97" t="e">
        <f>J127</f>
        <v>#DIV/0!</v>
      </c>
      <c r="L127" s="525"/>
      <c r="M127" s="541"/>
      <c r="N127" s="519"/>
    </row>
    <row r="128" spans="1:14" s="302" customFormat="1" ht="63.75" hidden="1" customHeight="1" thickBot="1" x14ac:dyDescent="0.3">
      <c r="A128" s="560"/>
      <c r="B128" s="508" t="str">
        <f>'[3]Свод по услугам'!B128:B131</f>
        <v>802112О.99.0.ББ11АА00001</v>
      </c>
      <c r="C128" s="514" t="str">
        <f>'[3]Свод по услугам'!C128:C131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v>
      </c>
      <c r="D128" s="501" t="s">
        <v>137</v>
      </c>
      <c r="E128" s="84" t="s">
        <v>138</v>
      </c>
      <c r="F128" s="85" t="s">
        <v>385</v>
      </c>
      <c r="G128" s="86" t="s">
        <v>140</v>
      </c>
      <c r="H128" s="101"/>
      <c r="I128" s="88"/>
      <c r="J128" s="88" t="e">
        <f>IF(H128/I128*100&gt;100,100,H128/I128*100)</f>
        <v>#DIV/0!</v>
      </c>
      <c r="K128" s="511" t="e">
        <f>(J128+J129+J130)/3</f>
        <v>#DIV/0!</v>
      </c>
      <c r="L128" s="521" t="e">
        <f>(K128+K131)/2</f>
        <v>#DIV/0!</v>
      </c>
      <c r="M128" s="541"/>
      <c r="N128" s="519"/>
    </row>
    <row r="129" spans="1:14" s="302" customFormat="1" ht="63.75" hidden="1" customHeight="1" thickBot="1" x14ac:dyDescent="0.3">
      <c r="A129" s="560"/>
      <c r="B129" s="509"/>
      <c r="C129" s="514"/>
      <c r="D129" s="502"/>
      <c r="E129" s="89" t="s">
        <v>138</v>
      </c>
      <c r="F129" s="85" t="s">
        <v>386</v>
      </c>
      <c r="G129" s="90" t="s">
        <v>140</v>
      </c>
      <c r="H129" s="102"/>
      <c r="I129" s="92"/>
      <c r="J129" s="92" t="e">
        <f>IF(I129/H129*100&gt;100,100,I129/H129*100)</f>
        <v>#DIV/0!</v>
      </c>
      <c r="K129" s="512"/>
      <c r="L129" s="524"/>
      <c r="M129" s="541"/>
      <c r="N129" s="519"/>
    </row>
    <row r="130" spans="1:14" s="302" customFormat="1" ht="111" hidden="1" customHeight="1" x14ac:dyDescent="0.25">
      <c r="A130" s="560"/>
      <c r="B130" s="509"/>
      <c r="C130" s="514"/>
      <c r="D130" s="502"/>
      <c r="E130" s="89" t="s">
        <v>138</v>
      </c>
      <c r="F130" s="85" t="s">
        <v>387</v>
      </c>
      <c r="G130" s="90" t="s">
        <v>140</v>
      </c>
      <c r="H130" s="102"/>
      <c r="I130" s="102"/>
      <c r="J130" s="92" t="e">
        <f>IF(I130/H130*100&gt;100,100,I130/H130*100)</f>
        <v>#DIV/0!</v>
      </c>
      <c r="K130" s="513"/>
      <c r="L130" s="524"/>
      <c r="M130" s="541"/>
      <c r="N130" s="519"/>
    </row>
    <row r="131" spans="1:14" s="302" customFormat="1" ht="32.25" hidden="1" customHeight="1" thickBot="1" x14ac:dyDescent="0.3">
      <c r="A131" s="560"/>
      <c r="B131" s="510"/>
      <c r="C131" s="514"/>
      <c r="D131" s="503"/>
      <c r="E131" s="93" t="s">
        <v>144</v>
      </c>
      <c r="F131" s="81" t="s">
        <v>388</v>
      </c>
      <c r="G131" s="94" t="s">
        <v>266</v>
      </c>
      <c r="H131" s="95"/>
      <c r="I131" s="96"/>
      <c r="J131" s="97" t="e">
        <f>IF(I131/H131*100&gt;100,100,I131/H131*100)</f>
        <v>#DIV/0!</v>
      </c>
      <c r="K131" s="97" t="e">
        <f>J131</f>
        <v>#DIV/0!</v>
      </c>
      <c r="L131" s="525"/>
      <c r="M131" s="541"/>
      <c r="N131" s="519"/>
    </row>
    <row r="132" spans="1:14" s="302" customFormat="1" ht="63.75" hidden="1" customHeight="1" thickBot="1" x14ac:dyDescent="0.3">
      <c r="A132" s="560"/>
      <c r="B132" s="508" t="str">
        <f>'[3]Свод по услугам'!B132:B135</f>
        <v>802112О.99.0.ББ11АА25001</v>
      </c>
      <c r="C132" s="514" t="str">
        <f>'[3]Свод по услугам'!C132:C135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v>
      </c>
      <c r="D132" s="501" t="s">
        <v>137</v>
      </c>
      <c r="E132" s="84" t="s">
        <v>138</v>
      </c>
      <c r="F132" s="85" t="s">
        <v>385</v>
      </c>
      <c r="G132" s="86" t="s">
        <v>140</v>
      </c>
      <c r="H132" s="101"/>
      <c r="I132" s="88"/>
      <c r="J132" s="88" t="e">
        <f>IF(H132/I132*100&gt;100,100,H132/I132*100)</f>
        <v>#DIV/0!</v>
      </c>
      <c r="K132" s="511" t="e">
        <f>(J132+J133+J134)/3</f>
        <v>#DIV/0!</v>
      </c>
      <c r="L132" s="521" t="e">
        <f>(K132+K135)/2</f>
        <v>#DIV/0!</v>
      </c>
      <c r="M132" s="541"/>
      <c r="N132" s="519"/>
    </row>
    <row r="133" spans="1:14" s="302" customFormat="1" ht="63.75" hidden="1" customHeight="1" thickBot="1" x14ac:dyDescent="0.3">
      <c r="A133" s="560"/>
      <c r="B133" s="509"/>
      <c r="C133" s="514"/>
      <c r="D133" s="502"/>
      <c r="E133" s="89" t="s">
        <v>138</v>
      </c>
      <c r="F133" s="85" t="s">
        <v>386</v>
      </c>
      <c r="G133" s="90" t="s">
        <v>140</v>
      </c>
      <c r="H133" s="102"/>
      <c r="I133" s="92"/>
      <c r="J133" s="92" t="e">
        <f>IF(I133/H133*100&gt;100,100,I133/H133*100)</f>
        <v>#DIV/0!</v>
      </c>
      <c r="K133" s="512"/>
      <c r="L133" s="524"/>
      <c r="M133" s="541"/>
      <c r="N133" s="519"/>
    </row>
    <row r="134" spans="1:14" s="302" customFormat="1" ht="111" hidden="1" customHeight="1" x14ac:dyDescent="0.25">
      <c r="A134" s="560"/>
      <c r="B134" s="509"/>
      <c r="C134" s="514"/>
      <c r="D134" s="502"/>
      <c r="E134" s="89" t="s">
        <v>138</v>
      </c>
      <c r="F134" s="85" t="s">
        <v>387</v>
      </c>
      <c r="G134" s="90" t="s">
        <v>140</v>
      </c>
      <c r="H134" s="102"/>
      <c r="I134" s="102"/>
      <c r="J134" s="92" t="e">
        <f>IF(I134/H134*100&gt;100,100,I134/H134*100)</f>
        <v>#DIV/0!</v>
      </c>
      <c r="K134" s="513"/>
      <c r="L134" s="524"/>
      <c r="M134" s="541"/>
      <c r="N134" s="519"/>
    </row>
    <row r="135" spans="1:14" s="302" customFormat="1" ht="32.25" hidden="1" customHeight="1" thickBot="1" x14ac:dyDescent="0.3">
      <c r="A135" s="560"/>
      <c r="B135" s="510"/>
      <c r="C135" s="514"/>
      <c r="D135" s="503"/>
      <c r="E135" s="93" t="s">
        <v>144</v>
      </c>
      <c r="F135" s="81" t="s">
        <v>388</v>
      </c>
      <c r="G135" s="94" t="s">
        <v>266</v>
      </c>
      <c r="H135" s="95"/>
      <c r="I135" s="96"/>
      <c r="J135" s="97" t="e">
        <f>IF(I135/H135*100&gt;100,100,I135/H135*100)</f>
        <v>#DIV/0!</v>
      </c>
      <c r="K135" s="97" t="e">
        <f>J135</f>
        <v>#DIV/0!</v>
      </c>
      <c r="L135" s="525"/>
      <c r="M135" s="541"/>
      <c r="N135" s="519"/>
    </row>
    <row r="136" spans="1:14" s="302" customFormat="1" ht="63.75" hidden="1" customHeight="1" thickBot="1" x14ac:dyDescent="0.3">
      <c r="A136" s="560"/>
      <c r="B136" s="508">
        <f>'[3]Свод по услугам'!B136:B139</f>
        <v>0</v>
      </c>
      <c r="C136" s="514" t="str">
        <f>'[3]Свод по услугам'!C136:C139</f>
        <v>Реализация основных общеобразовательных программ среднего общего образования</v>
      </c>
      <c r="D136" s="501" t="s">
        <v>137</v>
      </c>
      <c r="E136" s="84" t="s">
        <v>138</v>
      </c>
      <c r="F136" s="85" t="s">
        <v>385</v>
      </c>
      <c r="G136" s="86" t="s">
        <v>140</v>
      </c>
      <c r="H136" s="101"/>
      <c r="I136" s="88"/>
      <c r="J136" s="88" t="e">
        <f>IF(H136/I136*100&gt;100,100,H136/I136*100)</f>
        <v>#DIV/0!</v>
      </c>
      <c r="K136" s="511" t="e">
        <f>(J136+J137+J138)/3</f>
        <v>#DIV/0!</v>
      </c>
      <c r="L136" s="521" t="e">
        <f>(K136+K139)/2</f>
        <v>#DIV/0!</v>
      </c>
      <c r="M136" s="541"/>
      <c r="N136" s="519"/>
    </row>
    <row r="137" spans="1:14" s="302" customFormat="1" ht="63.75" hidden="1" customHeight="1" thickBot="1" x14ac:dyDescent="0.3">
      <c r="A137" s="560"/>
      <c r="B137" s="509"/>
      <c r="C137" s="514"/>
      <c r="D137" s="502"/>
      <c r="E137" s="89" t="s">
        <v>138</v>
      </c>
      <c r="F137" s="85" t="s">
        <v>386</v>
      </c>
      <c r="G137" s="90" t="s">
        <v>140</v>
      </c>
      <c r="H137" s="102"/>
      <c r="I137" s="92"/>
      <c r="J137" s="92" t="e">
        <f>IF(I137/H137*100&gt;100,100,I137/H137*100)</f>
        <v>#DIV/0!</v>
      </c>
      <c r="K137" s="512"/>
      <c r="L137" s="524"/>
      <c r="M137" s="541"/>
      <c r="N137" s="519"/>
    </row>
    <row r="138" spans="1:14" s="302" customFormat="1" ht="111" hidden="1" customHeight="1" x14ac:dyDescent="0.25">
      <c r="A138" s="560"/>
      <c r="B138" s="509"/>
      <c r="C138" s="514"/>
      <c r="D138" s="502"/>
      <c r="E138" s="89" t="s">
        <v>138</v>
      </c>
      <c r="F138" s="85" t="s">
        <v>387</v>
      </c>
      <c r="G138" s="90" t="s">
        <v>140</v>
      </c>
      <c r="H138" s="102"/>
      <c r="I138" s="102"/>
      <c r="J138" s="92" t="e">
        <f>IF(I138/H138*100&gt;100,100,I138/H138*100)</f>
        <v>#DIV/0!</v>
      </c>
      <c r="K138" s="513"/>
      <c r="L138" s="524"/>
      <c r="M138" s="541"/>
      <c r="N138" s="519"/>
    </row>
    <row r="139" spans="1:14" s="302" customFormat="1" ht="32.25" hidden="1" customHeight="1" thickBot="1" x14ac:dyDescent="0.3">
      <c r="A139" s="560"/>
      <c r="B139" s="510"/>
      <c r="C139" s="514"/>
      <c r="D139" s="503"/>
      <c r="E139" s="93" t="s">
        <v>144</v>
      </c>
      <c r="F139" s="81" t="s">
        <v>388</v>
      </c>
      <c r="G139" s="94" t="s">
        <v>266</v>
      </c>
      <c r="H139" s="95"/>
      <c r="I139" s="96"/>
      <c r="J139" s="97" t="e">
        <f>IF(I139/H139*100&gt;100,100,I139/H139*100)</f>
        <v>#DIV/0!</v>
      </c>
      <c r="K139" s="97" t="e">
        <f>J139</f>
        <v>#DIV/0!</v>
      </c>
      <c r="L139" s="525"/>
      <c r="M139" s="541"/>
      <c r="N139" s="519"/>
    </row>
    <row r="140" spans="1:14" s="302" customFormat="1" ht="63.75" hidden="1" customHeight="1" thickBot="1" x14ac:dyDescent="0.3">
      <c r="A140" s="560"/>
      <c r="B140" s="508" t="str">
        <f>'[3]Свод по услугам'!B140:B143</f>
        <v>802112О.99.0.ББ11АБ50001</v>
      </c>
      <c r="C140" s="514" t="str">
        <f>'[3]Свод по услугам'!C140:C143</f>
        <v>Реализация основных общеобразовательных программ среднего общего образования (адаптированная образовательная программа, дети-инвалиды, не указано)</v>
      </c>
      <c r="D140" s="501" t="s">
        <v>137</v>
      </c>
      <c r="E140" s="84" t="s">
        <v>138</v>
      </c>
      <c r="F140" s="85" t="s">
        <v>385</v>
      </c>
      <c r="G140" s="86" t="s">
        <v>140</v>
      </c>
      <c r="H140" s="101"/>
      <c r="I140" s="88"/>
      <c r="J140" s="88" t="e">
        <f>IF(H140/I140*100&gt;100,100,H140/I140*100)</f>
        <v>#DIV/0!</v>
      </c>
      <c r="K140" s="511" t="e">
        <f>(J140+J141)/2</f>
        <v>#DIV/0!</v>
      </c>
      <c r="L140" s="521" t="e">
        <f>(K140+K143)/2</f>
        <v>#DIV/0!</v>
      </c>
      <c r="M140" s="541"/>
      <c r="N140" s="519"/>
    </row>
    <row r="141" spans="1:14" s="302" customFormat="1" ht="63.75" hidden="1" customHeight="1" thickBot="1" x14ac:dyDescent="0.3">
      <c r="A141" s="560"/>
      <c r="B141" s="509"/>
      <c r="C141" s="514"/>
      <c r="D141" s="502"/>
      <c r="E141" s="89" t="s">
        <v>138</v>
      </c>
      <c r="F141" s="85" t="s">
        <v>386</v>
      </c>
      <c r="G141" s="90" t="s">
        <v>140</v>
      </c>
      <c r="H141" s="102"/>
      <c r="I141" s="92"/>
      <c r="J141" s="92" t="e">
        <f>IF(I141/H141*100&gt;100,100,I141/H141*100)</f>
        <v>#DIV/0!</v>
      </c>
      <c r="K141" s="512"/>
      <c r="L141" s="524"/>
      <c r="M141" s="541"/>
      <c r="N141" s="519"/>
    </row>
    <row r="142" spans="1:14" s="302" customFormat="1" ht="111" hidden="1" customHeight="1" x14ac:dyDescent="0.25">
      <c r="A142" s="560"/>
      <c r="B142" s="509"/>
      <c r="C142" s="514"/>
      <c r="D142" s="502"/>
      <c r="E142" s="89" t="s">
        <v>138</v>
      </c>
      <c r="F142" s="85" t="s">
        <v>387</v>
      </c>
      <c r="G142" s="90" t="s">
        <v>140</v>
      </c>
      <c r="H142" s="102"/>
      <c r="I142" s="102"/>
      <c r="J142" s="75" t="e">
        <f>IF(I142/H142*100&gt;100,100,I142/H142*100)</f>
        <v>#DIV/0!</v>
      </c>
      <c r="K142" s="513"/>
      <c r="L142" s="524"/>
      <c r="M142" s="541"/>
      <c r="N142" s="519"/>
    </row>
    <row r="143" spans="1:14" s="302" customFormat="1" ht="32.25" hidden="1" customHeight="1" thickBot="1" x14ac:dyDescent="0.3">
      <c r="A143" s="560"/>
      <c r="B143" s="510"/>
      <c r="C143" s="514"/>
      <c r="D143" s="503"/>
      <c r="E143" s="93" t="s">
        <v>144</v>
      </c>
      <c r="F143" s="81" t="s">
        <v>388</v>
      </c>
      <c r="G143" s="94" t="s">
        <v>266</v>
      </c>
      <c r="H143" s="96"/>
      <c r="I143" s="96"/>
      <c r="J143" s="97" t="e">
        <f>IF(I143/H143*100&gt;100,100,I143/H143*100)</f>
        <v>#DIV/0!</v>
      </c>
      <c r="K143" s="97" t="e">
        <f>J143</f>
        <v>#DIV/0!</v>
      </c>
      <c r="L143" s="525"/>
      <c r="M143" s="541"/>
      <c r="N143" s="519"/>
    </row>
    <row r="144" spans="1:14" s="302" customFormat="1" ht="63.75" hidden="1" customHeight="1" thickBot="1" x14ac:dyDescent="0.3">
      <c r="A144" s="560"/>
      <c r="B144" s="508" t="str">
        <f>'[3]Свод по услугам'!B144:B147</f>
        <v>802112О.99.0.ББ11АБ75001</v>
      </c>
      <c r="C144" s="514" t="str">
        <f>'[3]Свод по услугам'!C144:C147</f>
        <v>Реализация основных общеобразовательных программ среднего общего образования (адаптированная образовательная программа, дети-инвалиды, на дому)</v>
      </c>
      <c r="D144" s="501" t="s">
        <v>137</v>
      </c>
      <c r="E144" s="84" t="s">
        <v>138</v>
      </c>
      <c r="F144" s="85" t="s">
        <v>385</v>
      </c>
      <c r="G144" s="86" t="s">
        <v>140</v>
      </c>
      <c r="H144" s="101"/>
      <c r="I144" s="88"/>
      <c r="J144" s="88" t="e">
        <f>IF(H144/I144*100&gt;100,100,H144/I144*100)</f>
        <v>#DIV/0!</v>
      </c>
      <c r="K144" s="511" t="e">
        <f>(J144+J145+J146)/3</f>
        <v>#DIV/0!</v>
      </c>
      <c r="L144" s="521" t="e">
        <f>(K144+K147)/2</f>
        <v>#DIV/0!</v>
      </c>
      <c r="M144" s="541"/>
      <c r="N144" s="519"/>
    </row>
    <row r="145" spans="1:14" s="302" customFormat="1" ht="63.75" hidden="1" customHeight="1" thickBot="1" x14ac:dyDescent="0.3">
      <c r="A145" s="560"/>
      <c r="B145" s="509"/>
      <c r="C145" s="514"/>
      <c r="D145" s="502"/>
      <c r="E145" s="89" t="s">
        <v>138</v>
      </c>
      <c r="F145" s="85" t="s">
        <v>386</v>
      </c>
      <c r="G145" s="90" t="s">
        <v>140</v>
      </c>
      <c r="H145" s="102"/>
      <c r="I145" s="92"/>
      <c r="J145" s="92" t="e">
        <f>IF(I145/H145*100&gt;100,100,I145/H145*100)</f>
        <v>#DIV/0!</v>
      </c>
      <c r="K145" s="512"/>
      <c r="L145" s="524"/>
      <c r="M145" s="541"/>
      <c r="N145" s="519"/>
    </row>
    <row r="146" spans="1:14" s="302" customFormat="1" ht="111" hidden="1" customHeight="1" x14ac:dyDescent="0.25">
      <c r="A146" s="560"/>
      <c r="B146" s="509"/>
      <c r="C146" s="514"/>
      <c r="D146" s="502"/>
      <c r="E146" s="89" t="s">
        <v>138</v>
      </c>
      <c r="F146" s="85" t="s">
        <v>387</v>
      </c>
      <c r="G146" s="90" t="s">
        <v>140</v>
      </c>
      <c r="H146" s="102"/>
      <c r="I146" s="102"/>
      <c r="J146" s="92" t="e">
        <f>IF(I146/H146*100&gt;100,100,I146/H146*100)</f>
        <v>#DIV/0!</v>
      </c>
      <c r="K146" s="513"/>
      <c r="L146" s="524"/>
      <c r="M146" s="541"/>
      <c r="N146" s="519"/>
    </row>
    <row r="147" spans="1:14" s="302" customFormat="1" ht="32.25" hidden="1" customHeight="1" thickBot="1" x14ac:dyDescent="0.3">
      <c r="A147" s="560"/>
      <c r="B147" s="510"/>
      <c r="C147" s="514"/>
      <c r="D147" s="503"/>
      <c r="E147" s="93" t="s">
        <v>144</v>
      </c>
      <c r="F147" s="81" t="s">
        <v>388</v>
      </c>
      <c r="G147" s="94" t="s">
        <v>266</v>
      </c>
      <c r="H147" s="95"/>
      <c r="I147" s="96"/>
      <c r="J147" s="97" t="e">
        <f>IF(I147/H147*100&gt;100,100,I147/H147*100)</f>
        <v>#DIV/0!</v>
      </c>
      <c r="K147" s="97" t="e">
        <f>J147</f>
        <v>#DIV/0!</v>
      </c>
      <c r="L147" s="525"/>
      <c r="M147" s="541"/>
      <c r="N147" s="519"/>
    </row>
    <row r="148" spans="1:14" s="302" customFormat="1" ht="63.75" hidden="1" customHeight="1" thickBot="1" x14ac:dyDescent="0.3">
      <c r="A148" s="560"/>
      <c r="B148" s="508" t="str">
        <f>'[3]Свод по услугам'!B148:B151</f>
        <v>802112О.99.0.ББ11АН01001</v>
      </c>
      <c r="C148" s="514" t="str">
        <f>'[3]Свод по услугам'!C148:C151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v>
      </c>
      <c r="D148" s="501" t="s">
        <v>137</v>
      </c>
      <c r="E148" s="84" t="s">
        <v>138</v>
      </c>
      <c r="F148" s="85" t="s">
        <v>385</v>
      </c>
      <c r="G148" s="86" t="s">
        <v>140</v>
      </c>
      <c r="H148" s="101"/>
      <c r="I148" s="88"/>
      <c r="J148" s="88" t="e">
        <f>IF(H148/I148*100&gt;100,100,H148/I148*100)</f>
        <v>#DIV/0!</v>
      </c>
      <c r="K148" s="511" t="e">
        <f>(J148+J149+J150)/3</f>
        <v>#DIV/0!</v>
      </c>
      <c r="L148" s="521" t="e">
        <f>(K148+K151)/2</f>
        <v>#DIV/0!</v>
      </c>
      <c r="M148" s="541"/>
      <c r="N148" s="519"/>
    </row>
    <row r="149" spans="1:14" s="302" customFormat="1" ht="63.75" hidden="1" customHeight="1" thickBot="1" x14ac:dyDescent="0.3">
      <c r="A149" s="560"/>
      <c r="B149" s="509"/>
      <c r="C149" s="514"/>
      <c r="D149" s="502"/>
      <c r="E149" s="89" t="s">
        <v>138</v>
      </c>
      <c r="F149" s="85" t="s">
        <v>386</v>
      </c>
      <c r="G149" s="90" t="s">
        <v>140</v>
      </c>
      <c r="H149" s="102"/>
      <c r="I149" s="92"/>
      <c r="J149" s="92" t="e">
        <f>IF(I149/H149*100&gt;100,100,I149/H149*100)</f>
        <v>#DIV/0!</v>
      </c>
      <c r="K149" s="512"/>
      <c r="L149" s="524"/>
      <c r="M149" s="541"/>
      <c r="N149" s="519"/>
    </row>
    <row r="150" spans="1:14" s="302" customFormat="1" ht="111" hidden="1" customHeight="1" x14ac:dyDescent="0.25">
      <c r="A150" s="560"/>
      <c r="B150" s="509"/>
      <c r="C150" s="514"/>
      <c r="D150" s="502"/>
      <c r="E150" s="89" t="s">
        <v>138</v>
      </c>
      <c r="F150" s="85" t="s">
        <v>387</v>
      </c>
      <c r="G150" s="90" t="s">
        <v>140</v>
      </c>
      <c r="H150" s="102"/>
      <c r="I150" s="102"/>
      <c r="J150" s="92" t="e">
        <f>IF(I150/H150*100&gt;100,100,I150/H150*100)</f>
        <v>#DIV/0!</v>
      </c>
      <c r="K150" s="513"/>
      <c r="L150" s="524"/>
      <c r="M150" s="541"/>
      <c r="N150" s="519"/>
    </row>
    <row r="151" spans="1:14" s="302" customFormat="1" ht="32.25" hidden="1" customHeight="1" thickBot="1" x14ac:dyDescent="0.3">
      <c r="A151" s="560"/>
      <c r="B151" s="510"/>
      <c r="C151" s="514"/>
      <c r="D151" s="503"/>
      <c r="E151" s="93" t="s">
        <v>144</v>
      </c>
      <c r="F151" s="81" t="s">
        <v>388</v>
      </c>
      <c r="G151" s="94" t="s">
        <v>266</v>
      </c>
      <c r="H151" s="95"/>
      <c r="I151" s="96"/>
      <c r="J151" s="97" t="e">
        <f>IF(I151/H151*100&gt;100,100,I151/H151*100)</f>
        <v>#DIV/0!</v>
      </c>
      <c r="K151" s="97" t="e">
        <f>J151</f>
        <v>#DIV/0!</v>
      </c>
      <c r="L151" s="525"/>
      <c r="M151" s="541"/>
      <c r="N151" s="519"/>
    </row>
    <row r="152" spans="1:14" s="302" customFormat="1" ht="63.75" hidden="1" customHeight="1" thickBot="1" x14ac:dyDescent="0.3">
      <c r="A152" s="560"/>
      <c r="B152" s="508" t="str">
        <f>'[3]Свод по услугам'!B152:B155</f>
        <v>802112О.99.0.ББ11АМ76001</v>
      </c>
      <c r="C152" s="514" t="str">
        <f>'[3]Свод по услугам'!C152:C155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v>
      </c>
      <c r="D152" s="501" t="s">
        <v>137</v>
      </c>
      <c r="E152" s="84" t="s">
        <v>138</v>
      </c>
      <c r="F152" s="85" t="s">
        <v>385</v>
      </c>
      <c r="G152" s="86" t="s">
        <v>140</v>
      </c>
      <c r="H152" s="101"/>
      <c r="I152" s="88"/>
      <c r="J152" s="88" t="e">
        <f>IF(H152/I152*100&gt;100,100,H152/I152*100)</f>
        <v>#DIV/0!</v>
      </c>
      <c r="K152" s="511" t="e">
        <f>(J152+J153+J154)/3</f>
        <v>#DIV/0!</v>
      </c>
      <c r="L152" s="521" t="e">
        <f>(K152+K155)/2</f>
        <v>#DIV/0!</v>
      </c>
      <c r="M152" s="541"/>
      <c r="N152" s="519"/>
    </row>
    <row r="153" spans="1:14" s="302" customFormat="1" ht="63.75" hidden="1" customHeight="1" thickBot="1" x14ac:dyDescent="0.3">
      <c r="A153" s="560"/>
      <c r="B153" s="509"/>
      <c r="C153" s="514"/>
      <c r="D153" s="502"/>
      <c r="E153" s="89" t="s">
        <v>138</v>
      </c>
      <c r="F153" s="85" t="s">
        <v>386</v>
      </c>
      <c r="G153" s="90" t="s">
        <v>140</v>
      </c>
      <c r="H153" s="102"/>
      <c r="I153" s="92"/>
      <c r="J153" s="92" t="e">
        <f>IF(I153/H153*100&gt;100,100,I153/H153*100)</f>
        <v>#DIV/0!</v>
      </c>
      <c r="K153" s="512"/>
      <c r="L153" s="524"/>
      <c r="M153" s="541"/>
      <c r="N153" s="519"/>
    </row>
    <row r="154" spans="1:14" s="302" customFormat="1" ht="111" hidden="1" customHeight="1" x14ac:dyDescent="0.25">
      <c r="A154" s="560"/>
      <c r="B154" s="509"/>
      <c r="C154" s="514"/>
      <c r="D154" s="502"/>
      <c r="E154" s="89" t="s">
        <v>138</v>
      </c>
      <c r="F154" s="85" t="s">
        <v>387</v>
      </c>
      <c r="G154" s="90" t="s">
        <v>140</v>
      </c>
      <c r="H154" s="102"/>
      <c r="I154" s="102"/>
      <c r="J154" s="92" t="e">
        <f>IF(I154/H154*100&gt;100,100,I154/H154*100)</f>
        <v>#DIV/0!</v>
      </c>
      <c r="K154" s="513"/>
      <c r="L154" s="524"/>
      <c r="M154" s="541"/>
      <c r="N154" s="519"/>
    </row>
    <row r="155" spans="1:14" s="302" customFormat="1" ht="32.25" hidden="1" customHeight="1" thickBot="1" x14ac:dyDescent="0.3">
      <c r="A155" s="560"/>
      <c r="B155" s="510"/>
      <c r="C155" s="514"/>
      <c r="D155" s="503"/>
      <c r="E155" s="93" t="s">
        <v>144</v>
      </c>
      <c r="F155" s="81" t="s">
        <v>388</v>
      </c>
      <c r="G155" s="94" t="s">
        <v>266</v>
      </c>
      <c r="H155" s="95"/>
      <c r="I155" s="96"/>
      <c r="J155" s="97" t="e">
        <f>IF(I155/H155*100&gt;100,100,I155/H155*100)</f>
        <v>#DIV/0!</v>
      </c>
      <c r="K155" s="97" t="e">
        <f>J155</f>
        <v>#DIV/0!</v>
      </c>
      <c r="L155" s="525"/>
      <c r="M155" s="541"/>
      <c r="N155" s="519"/>
    </row>
    <row r="156" spans="1:14" s="302" customFormat="1" ht="63.75" hidden="1" customHeight="1" thickBot="1" x14ac:dyDescent="0.3">
      <c r="A156" s="560"/>
      <c r="B156" s="508" t="str">
        <f>'[3]Свод по услугам'!B156:B159</f>
        <v>802112О.99.0.ББ11АО26001</v>
      </c>
      <c r="C156" s="514" t="str">
        <f>'[3]Свод по услугам'!C156:C159</f>
        <v>Реализация основных общеобразовательных программ среднего общего образования (профильное обучение, дети-инвалиды, не указано)</v>
      </c>
      <c r="D156" s="501" t="s">
        <v>137</v>
      </c>
      <c r="E156" s="84" t="s">
        <v>138</v>
      </c>
      <c r="F156" s="85" t="s">
        <v>385</v>
      </c>
      <c r="G156" s="86" t="s">
        <v>140</v>
      </c>
      <c r="H156" s="101"/>
      <c r="I156" s="88"/>
      <c r="J156" s="88" t="e">
        <f>IF(H156/I156*100&gt;100,100,H156/I156*100)</f>
        <v>#DIV/0!</v>
      </c>
      <c r="K156" s="511" t="e">
        <f>(J156+J157+J158)/3</f>
        <v>#DIV/0!</v>
      </c>
      <c r="L156" s="521" t="e">
        <f>(K156+K159)/2</f>
        <v>#DIV/0!</v>
      </c>
      <c r="M156" s="541"/>
      <c r="N156" s="519"/>
    </row>
    <row r="157" spans="1:14" s="302" customFormat="1" ht="63.75" hidden="1" customHeight="1" thickBot="1" x14ac:dyDescent="0.3">
      <c r="A157" s="560"/>
      <c r="B157" s="509"/>
      <c r="C157" s="514"/>
      <c r="D157" s="502"/>
      <c r="E157" s="89" t="s">
        <v>138</v>
      </c>
      <c r="F157" s="85" t="s">
        <v>386</v>
      </c>
      <c r="G157" s="90" t="s">
        <v>140</v>
      </c>
      <c r="H157" s="102"/>
      <c r="I157" s="92"/>
      <c r="J157" s="92" t="e">
        <f>IF(I157/H157*100&gt;100,100,I157/H157*100)</f>
        <v>#DIV/0!</v>
      </c>
      <c r="K157" s="512"/>
      <c r="L157" s="524"/>
      <c r="M157" s="541"/>
      <c r="N157" s="519"/>
    </row>
    <row r="158" spans="1:14" s="302" customFormat="1" ht="111" hidden="1" customHeight="1" x14ac:dyDescent="0.25">
      <c r="A158" s="560"/>
      <c r="B158" s="509"/>
      <c r="C158" s="514"/>
      <c r="D158" s="502"/>
      <c r="E158" s="89" t="s">
        <v>138</v>
      </c>
      <c r="F158" s="85" t="s">
        <v>387</v>
      </c>
      <c r="G158" s="90" t="s">
        <v>140</v>
      </c>
      <c r="H158" s="102"/>
      <c r="I158" s="102"/>
      <c r="J158" s="92" t="e">
        <f>IF(I158/H158*100&gt;100,100,I158/H158*100)</f>
        <v>#DIV/0!</v>
      </c>
      <c r="K158" s="513"/>
      <c r="L158" s="524"/>
      <c r="M158" s="541"/>
      <c r="N158" s="519"/>
    </row>
    <row r="159" spans="1:14" s="302" customFormat="1" ht="32.25" hidden="1" customHeight="1" thickBot="1" x14ac:dyDescent="0.3">
      <c r="A159" s="560"/>
      <c r="B159" s="510"/>
      <c r="C159" s="514"/>
      <c r="D159" s="503"/>
      <c r="E159" s="93" t="s">
        <v>144</v>
      </c>
      <c r="F159" s="81" t="s">
        <v>388</v>
      </c>
      <c r="G159" s="94" t="s">
        <v>266</v>
      </c>
      <c r="H159" s="95"/>
      <c r="I159" s="96"/>
      <c r="J159" s="97" t="e">
        <f>IF(I159/H159*100&gt;100,100,I159/H159*100)</f>
        <v>#DIV/0!</v>
      </c>
      <c r="K159" s="97" t="e">
        <f>J159</f>
        <v>#DIV/0!</v>
      </c>
      <c r="L159" s="525"/>
      <c r="M159" s="541"/>
      <c r="N159" s="519"/>
    </row>
    <row r="160" spans="1:14" s="302" customFormat="1" ht="63.75" hidden="1" customHeight="1" thickBot="1" x14ac:dyDescent="0.3">
      <c r="A160" s="560"/>
      <c r="B160" s="508" t="str">
        <f>'[3]Свод по услугам'!B160:B163</f>
        <v>802112О.99.0.ББ11АП76001</v>
      </c>
      <c r="C160" s="514" t="str">
        <f>'[3]Свод по услугам'!C160:C163</f>
        <v>Реализация основных общеобразовательных программ среднего общего образования (профильное обучение, не указано, не указано)</v>
      </c>
      <c r="D160" s="501" t="s">
        <v>137</v>
      </c>
      <c r="E160" s="84" t="s">
        <v>138</v>
      </c>
      <c r="F160" s="85" t="s">
        <v>385</v>
      </c>
      <c r="G160" s="86" t="s">
        <v>140</v>
      </c>
      <c r="H160" s="101"/>
      <c r="I160" s="88"/>
      <c r="J160" s="88" t="e">
        <f>IF(H160/I160*100&gt;100,100,H160/I160*100)</f>
        <v>#DIV/0!</v>
      </c>
      <c r="K160" s="511" t="e">
        <f>(J160+J161+J162)/3</f>
        <v>#DIV/0!</v>
      </c>
      <c r="L160" s="521" t="e">
        <f>(K160+K163)/2</f>
        <v>#DIV/0!</v>
      </c>
      <c r="M160" s="541"/>
      <c r="N160" s="519"/>
    </row>
    <row r="161" spans="1:14" s="302" customFormat="1" ht="63.75" hidden="1" customHeight="1" thickBot="1" x14ac:dyDescent="0.3">
      <c r="A161" s="560"/>
      <c r="B161" s="509"/>
      <c r="C161" s="514"/>
      <c r="D161" s="502"/>
      <c r="E161" s="89" t="s">
        <v>138</v>
      </c>
      <c r="F161" s="85" t="s">
        <v>386</v>
      </c>
      <c r="G161" s="90" t="s">
        <v>140</v>
      </c>
      <c r="H161" s="102"/>
      <c r="I161" s="92"/>
      <c r="J161" s="92" t="e">
        <f t="shared" ref="J161:J169" si="3">IF(I161/H161*100&gt;100,100,I161/H161*100)</f>
        <v>#DIV/0!</v>
      </c>
      <c r="K161" s="512"/>
      <c r="L161" s="524"/>
      <c r="M161" s="541"/>
      <c r="N161" s="519"/>
    </row>
    <row r="162" spans="1:14" s="302" customFormat="1" ht="111" hidden="1" customHeight="1" x14ac:dyDescent="0.25">
      <c r="A162" s="560"/>
      <c r="B162" s="509"/>
      <c r="C162" s="514"/>
      <c r="D162" s="502"/>
      <c r="E162" s="89" t="s">
        <v>138</v>
      </c>
      <c r="F162" s="85" t="s">
        <v>387</v>
      </c>
      <c r="G162" s="90" t="s">
        <v>140</v>
      </c>
      <c r="H162" s="102"/>
      <c r="I162" s="102"/>
      <c r="J162" s="92" t="e">
        <f t="shared" si="3"/>
        <v>#DIV/0!</v>
      </c>
      <c r="K162" s="513"/>
      <c r="L162" s="524"/>
      <c r="M162" s="541"/>
      <c r="N162" s="519"/>
    </row>
    <row r="163" spans="1:14" s="302" customFormat="1" ht="32.25" hidden="1" customHeight="1" thickBot="1" x14ac:dyDescent="0.3">
      <c r="A163" s="560"/>
      <c r="B163" s="510"/>
      <c r="C163" s="514"/>
      <c r="D163" s="503"/>
      <c r="E163" s="93" t="s">
        <v>144</v>
      </c>
      <c r="F163" s="81" t="s">
        <v>388</v>
      </c>
      <c r="G163" s="94" t="s">
        <v>266</v>
      </c>
      <c r="H163" s="95"/>
      <c r="I163" s="96"/>
      <c r="J163" s="97" t="e">
        <f t="shared" si="3"/>
        <v>#DIV/0!</v>
      </c>
      <c r="K163" s="97" t="e">
        <f>J163</f>
        <v>#DIV/0!</v>
      </c>
      <c r="L163" s="525"/>
      <c r="M163" s="541"/>
      <c r="N163" s="519"/>
    </row>
    <row r="164" spans="1:14" s="297" customFormat="1" ht="63.75" hidden="1" customHeight="1" thickBot="1" x14ac:dyDescent="0.3">
      <c r="A164" s="559"/>
      <c r="B164" s="508" t="str">
        <f>'[3]Свод по услугам'!B164:B167</f>
        <v>802112О.99.0.ББ11АЭ08001</v>
      </c>
      <c r="C164" s="514" t="str">
        <f>'[3]Свод по услугам'!C164:C167</f>
        <v>Реализация основных общеобразовательных программ среднего общего образования (не указано, дети-инвалиды, не указано)</v>
      </c>
      <c r="D164" s="501" t="s">
        <v>137</v>
      </c>
      <c r="E164" s="71" t="s">
        <v>138</v>
      </c>
      <c r="F164" s="71" t="s">
        <v>385</v>
      </c>
      <c r="G164" s="72" t="s">
        <v>140</v>
      </c>
      <c r="H164" s="73"/>
      <c r="I164" s="104"/>
      <c r="J164" s="75" t="e">
        <f t="shared" si="3"/>
        <v>#DIV/0!</v>
      </c>
      <c r="K164" s="543" t="e">
        <f>(J164+J165+J166)/3</f>
        <v>#DIV/0!</v>
      </c>
      <c r="L164" s="526" t="e">
        <f>(K164+K167)/2</f>
        <v>#DIV/0!</v>
      </c>
      <c r="M164" s="540"/>
      <c r="N164" s="519"/>
    </row>
    <row r="165" spans="1:14" s="297" customFormat="1" ht="63.75" hidden="1" customHeight="1" thickBot="1" x14ac:dyDescent="0.3">
      <c r="A165" s="559"/>
      <c r="B165" s="509"/>
      <c r="C165" s="514"/>
      <c r="D165" s="502"/>
      <c r="E165" s="76" t="s">
        <v>138</v>
      </c>
      <c r="F165" s="71" t="s">
        <v>386</v>
      </c>
      <c r="G165" s="77" t="s">
        <v>140</v>
      </c>
      <c r="H165" s="78"/>
      <c r="I165" s="75"/>
      <c r="J165" s="75" t="e">
        <f t="shared" si="3"/>
        <v>#DIV/0!</v>
      </c>
      <c r="K165" s="544"/>
      <c r="L165" s="527"/>
      <c r="M165" s="540"/>
      <c r="N165" s="519"/>
    </row>
    <row r="166" spans="1:14" s="297" customFormat="1" ht="63.75" hidden="1" customHeight="1" x14ac:dyDescent="0.25">
      <c r="A166" s="559"/>
      <c r="B166" s="509"/>
      <c r="C166" s="514"/>
      <c r="D166" s="502"/>
      <c r="E166" s="76" t="s">
        <v>138</v>
      </c>
      <c r="F166" s="71" t="s">
        <v>391</v>
      </c>
      <c r="G166" s="77" t="s">
        <v>140</v>
      </c>
      <c r="H166" s="78"/>
      <c r="I166" s="78"/>
      <c r="J166" s="92" t="e">
        <f t="shared" si="3"/>
        <v>#DIV/0!</v>
      </c>
      <c r="K166" s="545"/>
      <c r="L166" s="527"/>
      <c r="M166" s="540"/>
      <c r="N166" s="519"/>
    </row>
    <row r="167" spans="1:14" s="297" customFormat="1" ht="32.25" hidden="1" customHeight="1" thickBot="1" x14ac:dyDescent="0.3">
      <c r="A167" s="559"/>
      <c r="B167" s="510"/>
      <c r="C167" s="514"/>
      <c r="D167" s="503"/>
      <c r="E167" s="80" t="s">
        <v>144</v>
      </c>
      <c r="F167" s="81" t="s">
        <v>388</v>
      </c>
      <c r="G167" s="82" t="s">
        <v>266</v>
      </c>
      <c r="H167" s="106"/>
      <c r="I167" s="106"/>
      <c r="J167" s="75" t="e">
        <f t="shared" si="3"/>
        <v>#DIV/0!</v>
      </c>
      <c r="K167" s="83" t="e">
        <f>J167</f>
        <v>#DIV/0!</v>
      </c>
      <c r="L167" s="528"/>
      <c r="M167" s="540"/>
      <c r="N167" s="519"/>
    </row>
    <row r="168" spans="1:14" s="297" customFormat="1" ht="63.75" customHeight="1" thickBot="1" x14ac:dyDescent="0.3">
      <c r="A168" s="559"/>
      <c r="B168" s="508" t="str">
        <f>'[3]Свод по услугам'!B168:B171</f>
        <v>802112О.99.0.ББ11АЭ33001</v>
      </c>
      <c r="C168" s="423" t="str">
        <f>'[3]Свод по услугам'!C168:C171</f>
        <v>Реализация основных общеобразовательных программ среднего общего образования (не указано, дети-инвалиды, на дому)</v>
      </c>
      <c r="D168" s="593" t="s">
        <v>137</v>
      </c>
      <c r="E168" s="71" t="s">
        <v>138</v>
      </c>
      <c r="F168" s="71" t="s">
        <v>385</v>
      </c>
      <c r="G168" s="72" t="s">
        <v>140</v>
      </c>
      <c r="H168" s="280">
        <v>100</v>
      </c>
      <c r="I168" s="293">
        <v>100</v>
      </c>
      <c r="J168" s="128">
        <f t="shared" si="3"/>
        <v>100</v>
      </c>
      <c r="K168" s="511">
        <f>(J168+J169)/2</f>
        <v>100</v>
      </c>
      <c r="L168" s="515">
        <f>(K168+K171)/2</f>
        <v>100</v>
      </c>
      <c r="M168" s="540"/>
      <c r="N168" s="519"/>
    </row>
    <row r="169" spans="1:14" s="297" customFormat="1" ht="63.75" thickBot="1" x14ac:dyDescent="0.3">
      <c r="A169" s="559"/>
      <c r="B169" s="509"/>
      <c r="C169" s="423"/>
      <c r="D169" s="594"/>
      <c r="E169" s="76" t="s">
        <v>138</v>
      </c>
      <c r="F169" s="71" t="s">
        <v>386</v>
      </c>
      <c r="G169" s="77" t="s">
        <v>140</v>
      </c>
      <c r="H169" s="282">
        <v>100</v>
      </c>
      <c r="I169" s="128">
        <v>100</v>
      </c>
      <c r="J169" s="128">
        <f t="shared" si="3"/>
        <v>100</v>
      </c>
      <c r="K169" s="587"/>
      <c r="L169" s="589"/>
      <c r="M169" s="540"/>
      <c r="N169" s="519"/>
    </row>
    <row r="170" spans="1:14" s="297" customFormat="1" ht="63" customHeight="1" x14ac:dyDescent="0.25">
      <c r="A170" s="559"/>
      <c r="B170" s="509"/>
      <c r="C170" s="423"/>
      <c r="D170" s="594"/>
      <c r="E170" s="76" t="s">
        <v>138</v>
      </c>
      <c r="F170" s="71" t="s">
        <v>391</v>
      </c>
      <c r="G170" s="77" t="s">
        <v>140</v>
      </c>
      <c r="H170" s="282">
        <v>0</v>
      </c>
      <c r="I170" s="282">
        <v>0</v>
      </c>
      <c r="J170" s="128"/>
      <c r="K170" s="588"/>
      <c r="L170" s="589"/>
      <c r="M170" s="540"/>
      <c r="N170" s="519"/>
    </row>
    <row r="171" spans="1:14" s="297" customFormat="1" ht="32.25" thickBot="1" x14ac:dyDescent="0.3">
      <c r="A171" s="559"/>
      <c r="B171" s="510"/>
      <c r="C171" s="423"/>
      <c r="D171" s="595"/>
      <c r="E171" s="80" t="s">
        <v>144</v>
      </c>
      <c r="F171" s="81" t="s">
        <v>388</v>
      </c>
      <c r="G171" s="82" t="s">
        <v>266</v>
      </c>
      <c r="H171" s="96">
        <v>1</v>
      </c>
      <c r="I171" s="96">
        <v>1</v>
      </c>
      <c r="J171" s="128">
        <f>IF(I171/H171*100&gt;100,100,I171/H171*100)</f>
        <v>100</v>
      </c>
      <c r="K171" s="284">
        <f>J171</f>
        <v>100</v>
      </c>
      <c r="L171" s="590"/>
      <c r="M171" s="540"/>
      <c r="N171" s="519"/>
    </row>
    <row r="172" spans="1:14" s="302" customFormat="1" ht="63.75" hidden="1" customHeight="1" thickBot="1" x14ac:dyDescent="0.3">
      <c r="A172" s="560"/>
      <c r="B172" s="508">
        <f>'[3]Свод по услугам'!B172:B175</f>
        <v>0</v>
      </c>
      <c r="C172" s="514" t="str">
        <f>'[3]Свод по услугам'!C172:C175</f>
        <v xml:space="preserve">Реализация основных общеобразовательных программ среднего общего образования </v>
      </c>
      <c r="D172" s="501" t="s">
        <v>137</v>
      </c>
      <c r="E172" s="84" t="s">
        <v>138</v>
      </c>
      <c r="F172" s="85" t="s">
        <v>385</v>
      </c>
      <c r="G172" s="86" t="s">
        <v>140</v>
      </c>
      <c r="H172" s="101"/>
      <c r="I172" s="88"/>
      <c r="J172" s="88" t="e">
        <f>IF(H172/I172*100&gt;100,100,H172/I172*100)</f>
        <v>#DIV/0!</v>
      </c>
      <c r="K172" s="511" t="e">
        <f>(J172+J173+J174)/3</f>
        <v>#DIV/0!</v>
      </c>
      <c r="L172" s="521" t="e">
        <f>(K172+K175)/2</f>
        <v>#DIV/0!</v>
      </c>
      <c r="M172" s="541"/>
      <c r="N172" s="519"/>
    </row>
    <row r="173" spans="1:14" s="302" customFormat="1" ht="63.75" hidden="1" customHeight="1" thickBot="1" x14ac:dyDescent="0.3">
      <c r="A173" s="560"/>
      <c r="B173" s="509"/>
      <c r="C173" s="514"/>
      <c r="D173" s="502"/>
      <c r="E173" s="89" t="s">
        <v>138</v>
      </c>
      <c r="F173" s="85" t="s">
        <v>386</v>
      </c>
      <c r="G173" s="90" t="s">
        <v>140</v>
      </c>
      <c r="H173" s="102"/>
      <c r="I173" s="92"/>
      <c r="J173" s="92" t="e">
        <f>IF(I173/H173*100&gt;100,100,I173/H173*100)</f>
        <v>#DIV/0!</v>
      </c>
      <c r="K173" s="512"/>
      <c r="L173" s="524"/>
      <c r="M173" s="541"/>
      <c r="N173" s="519"/>
    </row>
    <row r="174" spans="1:14" s="302" customFormat="1" ht="111" hidden="1" customHeight="1" x14ac:dyDescent="0.25">
      <c r="A174" s="560"/>
      <c r="B174" s="509"/>
      <c r="C174" s="514"/>
      <c r="D174" s="502"/>
      <c r="E174" s="89" t="s">
        <v>138</v>
      </c>
      <c r="F174" s="85" t="s">
        <v>387</v>
      </c>
      <c r="G174" s="90" t="s">
        <v>140</v>
      </c>
      <c r="H174" s="102"/>
      <c r="I174" s="102"/>
      <c r="J174" s="92" t="e">
        <f>IF(I174/H174*100&gt;100,100,I174/H174*100)</f>
        <v>#DIV/0!</v>
      </c>
      <c r="K174" s="513"/>
      <c r="L174" s="524"/>
      <c r="M174" s="541"/>
      <c r="N174" s="519"/>
    </row>
    <row r="175" spans="1:14" s="302" customFormat="1" ht="32.25" hidden="1" customHeight="1" thickBot="1" x14ac:dyDescent="0.3">
      <c r="A175" s="560"/>
      <c r="B175" s="510"/>
      <c r="C175" s="514"/>
      <c r="D175" s="503"/>
      <c r="E175" s="93" t="s">
        <v>144</v>
      </c>
      <c r="F175" s="81" t="s">
        <v>388</v>
      </c>
      <c r="G175" s="94" t="s">
        <v>266</v>
      </c>
      <c r="H175" s="95"/>
      <c r="I175" s="96"/>
      <c r="J175" s="97" t="e">
        <f>IF(I175/H175*100&gt;100,100,I175/H175*100)</f>
        <v>#DIV/0!</v>
      </c>
      <c r="K175" s="97" t="e">
        <f>J175</f>
        <v>#DIV/0!</v>
      </c>
      <c r="L175" s="525"/>
      <c r="M175" s="541"/>
      <c r="N175" s="519"/>
    </row>
    <row r="176" spans="1:14" s="297" customFormat="1" ht="63.75" customHeight="1" thickBot="1" x14ac:dyDescent="0.3">
      <c r="A176" s="559"/>
      <c r="B176" s="508" t="str">
        <f>'[3]Свод по услугам'!B176:B179</f>
        <v>802112О.99.0.ББ11АЮ58001</v>
      </c>
      <c r="C176" s="423" t="str">
        <f>'[3]Свод по услугам'!C176:C179</f>
        <v>Реализация основных общеобразовательных программ среднего общего образования (не указано, не указано, не указано)</v>
      </c>
      <c r="D176" s="529" t="s">
        <v>137</v>
      </c>
      <c r="E176" s="71" t="s">
        <v>138</v>
      </c>
      <c r="F176" s="71" t="s">
        <v>385</v>
      </c>
      <c r="G176" s="72" t="s">
        <v>140</v>
      </c>
      <c r="H176" s="350">
        <v>100</v>
      </c>
      <c r="I176" s="293">
        <v>100</v>
      </c>
      <c r="J176" s="128">
        <f>IF(I176/H176*100&gt;100,100,I176/H176*100)</f>
        <v>100</v>
      </c>
      <c r="K176" s="504">
        <f>(J176+J177)/2</f>
        <v>100</v>
      </c>
      <c r="L176" s="515">
        <f>(K176+K179)/2</f>
        <v>99.107142857142861</v>
      </c>
      <c r="M176" s="540"/>
      <c r="N176" s="519"/>
    </row>
    <row r="177" spans="1:14" s="297" customFormat="1" ht="63.75" thickBot="1" x14ac:dyDescent="0.3">
      <c r="A177" s="559"/>
      <c r="B177" s="509"/>
      <c r="C177" s="423"/>
      <c r="D177" s="530"/>
      <c r="E177" s="76" t="s">
        <v>138</v>
      </c>
      <c r="F177" s="71" t="s">
        <v>386</v>
      </c>
      <c r="G177" s="77" t="s">
        <v>140</v>
      </c>
      <c r="H177" s="352">
        <v>100</v>
      </c>
      <c r="I177" s="128">
        <v>100</v>
      </c>
      <c r="J177" s="128">
        <f>IF(I177/H177*100&gt;100,100,I177/H177*100)</f>
        <v>100</v>
      </c>
      <c r="K177" s="505"/>
      <c r="L177" s="516"/>
      <c r="M177" s="540"/>
      <c r="N177" s="519"/>
    </row>
    <row r="178" spans="1:14" s="297" customFormat="1" ht="63.75" customHeight="1" x14ac:dyDescent="0.25">
      <c r="A178" s="559"/>
      <c r="B178" s="509"/>
      <c r="C178" s="423"/>
      <c r="D178" s="530"/>
      <c r="E178" s="76" t="s">
        <v>138</v>
      </c>
      <c r="F178" s="71" t="s">
        <v>391</v>
      </c>
      <c r="G178" s="77" t="s">
        <v>140</v>
      </c>
      <c r="H178" s="352">
        <v>0</v>
      </c>
      <c r="I178" s="352">
        <v>0</v>
      </c>
      <c r="J178" s="128"/>
      <c r="K178" s="506"/>
      <c r="L178" s="516"/>
      <c r="M178" s="540"/>
      <c r="N178" s="519"/>
    </row>
    <row r="179" spans="1:14" s="297" customFormat="1" ht="32.25" customHeight="1" thickBot="1" x14ac:dyDescent="0.3">
      <c r="A179" s="559"/>
      <c r="B179" s="510"/>
      <c r="C179" s="423"/>
      <c r="D179" s="531"/>
      <c r="E179" s="80" t="s">
        <v>144</v>
      </c>
      <c r="F179" s="81" t="s">
        <v>388</v>
      </c>
      <c r="G179" s="82" t="s">
        <v>266</v>
      </c>
      <c r="H179" s="355">
        <v>56</v>
      </c>
      <c r="I179" s="355">
        <v>55</v>
      </c>
      <c r="J179" s="128">
        <f>IF(I179/H179*100&gt;100,100,I179/H179*100)</f>
        <v>98.214285714285708</v>
      </c>
      <c r="K179" s="284">
        <f>J179</f>
        <v>98.214285714285708</v>
      </c>
      <c r="L179" s="517"/>
      <c r="M179" s="540"/>
      <c r="N179" s="519"/>
    </row>
    <row r="180" spans="1:14" s="297" customFormat="1" ht="63.75" hidden="1" customHeight="1" thickBot="1" x14ac:dyDescent="0.3">
      <c r="A180" s="559"/>
      <c r="B180" s="508" t="str">
        <f>'[3]Свод по услугам'!B180:B183</f>
        <v>802112О.99.0.ББ11АЮ83001</v>
      </c>
      <c r="C180" s="514" t="str">
        <f>'[3]Свод по услугам'!C180:C183</f>
        <v>Реализация основных общеобразовательных программ среднего общего образования (не указано, не указано, на дому)</v>
      </c>
      <c r="D180" s="501" t="s">
        <v>137</v>
      </c>
      <c r="E180" s="71" t="s">
        <v>138</v>
      </c>
      <c r="F180" s="71" t="s">
        <v>385</v>
      </c>
      <c r="G180" s="72" t="s">
        <v>140</v>
      </c>
      <c r="H180" s="73"/>
      <c r="I180" s="104"/>
      <c r="J180" s="75" t="e">
        <f>IF(I180/H180*100&gt;100,100,I180/H180*100)</f>
        <v>#DIV/0!</v>
      </c>
      <c r="K180" s="543" t="e">
        <f>(J180+J181+J182)/3</f>
        <v>#DIV/0!</v>
      </c>
      <c r="L180" s="526" t="e">
        <f>(K180+K183)/2</f>
        <v>#DIV/0!</v>
      </c>
      <c r="M180" s="540"/>
      <c r="N180" s="519"/>
    </row>
    <row r="181" spans="1:14" s="297" customFormat="1" ht="63.75" hidden="1" customHeight="1" thickBot="1" x14ac:dyDescent="0.3">
      <c r="A181" s="559"/>
      <c r="B181" s="509"/>
      <c r="C181" s="514"/>
      <c r="D181" s="502"/>
      <c r="E181" s="76" t="s">
        <v>138</v>
      </c>
      <c r="F181" s="71" t="s">
        <v>386</v>
      </c>
      <c r="G181" s="77" t="s">
        <v>140</v>
      </c>
      <c r="H181" s="78"/>
      <c r="I181" s="75"/>
      <c r="J181" s="75" t="e">
        <f>IF(I181/H181*100&gt;100,100,I181/H181*100)</f>
        <v>#DIV/0!</v>
      </c>
      <c r="K181" s="544"/>
      <c r="L181" s="527"/>
      <c r="M181" s="540"/>
      <c r="N181" s="519"/>
    </row>
    <row r="182" spans="1:14" s="297" customFormat="1" ht="111" hidden="1" customHeight="1" x14ac:dyDescent="0.25">
      <c r="A182" s="559"/>
      <c r="B182" s="509"/>
      <c r="C182" s="514"/>
      <c r="D182" s="502"/>
      <c r="E182" s="76" t="s">
        <v>138</v>
      </c>
      <c r="F182" s="71" t="s">
        <v>387</v>
      </c>
      <c r="G182" s="77" t="s">
        <v>140</v>
      </c>
      <c r="H182" s="78"/>
      <c r="I182" s="78"/>
      <c r="J182" s="75" t="e">
        <f>IF(I182/H182*100&gt;100,100,I182/H182*100)</f>
        <v>#DIV/0!</v>
      </c>
      <c r="K182" s="545"/>
      <c r="L182" s="527"/>
      <c r="M182" s="540"/>
      <c r="N182" s="519"/>
    </row>
    <row r="183" spans="1:14" s="297" customFormat="1" ht="32.25" hidden="1" customHeight="1" thickBot="1" x14ac:dyDescent="0.3">
      <c r="A183" s="559"/>
      <c r="B183" s="510"/>
      <c r="C183" s="514"/>
      <c r="D183" s="503"/>
      <c r="E183" s="80" t="s">
        <v>144</v>
      </c>
      <c r="F183" s="81" t="s">
        <v>388</v>
      </c>
      <c r="G183" s="82" t="s">
        <v>266</v>
      </c>
      <c r="H183" s="105"/>
      <c r="I183" s="106"/>
      <c r="J183" s="75" t="e">
        <f>IF(I183/H183*100&gt;100,100,I183/H183*100)</f>
        <v>#DIV/0!</v>
      </c>
      <c r="K183" s="83" t="e">
        <f>J183</f>
        <v>#DIV/0!</v>
      </c>
      <c r="L183" s="528"/>
      <c r="M183" s="540"/>
      <c r="N183" s="519"/>
    </row>
    <row r="184" spans="1:14" s="302" customFormat="1" ht="63.75" hidden="1" customHeight="1" thickBot="1" x14ac:dyDescent="0.3">
      <c r="A184" s="560"/>
      <c r="B184" s="508" t="str">
        <f>'[3]Свод по услугам'!B184:B187</f>
        <v>802112О.99.0.ББ11АЯ08001</v>
      </c>
      <c r="C184" s="514" t="str">
        <f>'[3]Свод по услугам'!C184:C187</f>
        <v>Реализация основных общеобразовательных программ среднего общего образования (не указано, не указано, в медицинских учреждениях)</v>
      </c>
      <c r="D184" s="501" t="s">
        <v>137</v>
      </c>
      <c r="E184" s="84" t="s">
        <v>138</v>
      </c>
      <c r="F184" s="85" t="s">
        <v>385</v>
      </c>
      <c r="G184" s="86" t="s">
        <v>140</v>
      </c>
      <c r="H184" s="101"/>
      <c r="I184" s="88"/>
      <c r="J184" s="88" t="e">
        <f>IF(H184/I184*100&gt;100,100,H184/I184*100)</f>
        <v>#DIV/0!</v>
      </c>
      <c r="K184" s="511" t="e">
        <f>(J184+J185+J186)/3</f>
        <v>#DIV/0!</v>
      </c>
      <c r="L184" s="521" t="e">
        <f>(K184+K187)/2</f>
        <v>#DIV/0!</v>
      </c>
      <c r="M184" s="541"/>
      <c r="N184" s="519"/>
    </row>
    <row r="185" spans="1:14" s="302" customFormat="1" ht="63.75" hidden="1" customHeight="1" thickBot="1" x14ac:dyDescent="0.3">
      <c r="A185" s="560"/>
      <c r="B185" s="509"/>
      <c r="C185" s="514"/>
      <c r="D185" s="502"/>
      <c r="E185" s="89" t="s">
        <v>138</v>
      </c>
      <c r="F185" s="85" t="s">
        <v>386</v>
      </c>
      <c r="G185" s="90" t="s">
        <v>140</v>
      </c>
      <c r="H185" s="102"/>
      <c r="I185" s="92"/>
      <c r="J185" s="92" t="e">
        <f>IF(I185/H185*100&gt;100,100,I185/H185*100)</f>
        <v>#DIV/0!</v>
      </c>
      <c r="K185" s="512"/>
      <c r="L185" s="524"/>
      <c r="M185" s="541"/>
      <c r="N185" s="519"/>
    </row>
    <row r="186" spans="1:14" s="302" customFormat="1" ht="111" hidden="1" customHeight="1" x14ac:dyDescent="0.25">
      <c r="A186" s="560"/>
      <c r="B186" s="509"/>
      <c r="C186" s="514"/>
      <c r="D186" s="502"/>
      <c r="E186" s="89" t="s">
        <v>138</v>
      </c>
      <c r="F186" s="85" t="s">
        <v>387</v>
      </c>
      <c r="G186" s="90" t="s">
        <v>140</v>
      </c>
      <c r="H186" s="102"/>
      <c r="I186" s="102"/>
      <c r="J186" s="92" t="e">
        <f>IF(I186/H186*100&gt;100,100,I186/H186*100)</f>
        <v>#DIV/0!</v>
      </c>
      <c r="K186" s="513"/>
      <c r="L186" s="524"/>
      <c r="M186" s="541"/>
      <c r="N186" s="519"/>
    </row>
    <row r="187" spans="1:14" s="302" customFormat="1" ht="32.25" hidden="1" customHeight="1" thickBot="1" x14ac:dyDescent="0.3">
      <c r="A187" s="560"/>
      <c r="B187" s="510"/>
      <c r="C187" s="514"/>
      <c r="D187" s="503"/>
      <c r="E187" s="93" t="s">
        <v>144</v>
      </c>
      <c r="F187" s="81" t="s">
        <v>388</v>
      </c>
      <c r="G187" s="94" t="s">
        <v>266</v>
      </c>
      <c r="H187" s="95"/>
      <c r="I187" s="96"/>
      <c r="J187" s="97" t="e">
        <f>IF(I187/H187*100&gt;100,100,I187/H187*100)</f>
        <v>#DIV/0!</v>
      </c>
      <c r="K187" s="97" t="e">
        <f>J187</f>
        <v>#DIV/0!</v>
      </c>
      <c r="L187" s="525"/>
      <c r="M187" s="541"/>
      <c r="N187" s="519"/>
    </row>
    <row r="188" spans="1:14" s="302" customFormat="1" ht="63.75" hidden="1" customHeight="1" thickBot="1" x14ac:dyDescent="0.3">
      <c r="A188" s="560"/>
      <c r="B188" s="508">
        <f>'[3]Свод по услугам'!B188:B191</f>
        <v>0</v>
      </c>
      <c r="C188" s="514" t="str">
        <f>'[3]Свод по услугам'!C188:C191</f>
        <v xml:space="preserve">Реализация основных общеобразовательных программ среднего общего образования </v>
      </c>
      <c r="D188" s="501" t="s">
        <v>137</v>
      </c>
      <c r="E188" s="84" t="s">
        <v>138</v>
      </c>
      <c r="F188" s="85" t="s">
        <v>385</v>
      </c>
      <c r="G188" s="86" t="s">
        <v>140</v>
      </c>
      <c r="H188" s="101"/>
      <c r="I188" s="88"/>
      <c r="J188" s="88" t="e">
        <f>IF(H188/I188*100&gt;100,100,H188/I188*100)</f>
        <v>#DIV/0!</v>
      </c>
      <c r="K188" s="511" t="e">
        <f>(J188+J189+J190)/3</f>
        <v>#DIV/0!</v>
      </c>
      <c r="L188" s="521" t="e">
        <f>(K188+K191)/2</f>
        <v>#DIV/0!</v>
      </c>
      <c r="M188" s="541"/>
      <c r="N188" s="519"/>
    </row>
    <row r="189" spans="1:14" s="302" customFormat="1" ht="63.75" hidden="1" customHeight="1" thickBot="1" x14ac:dyDescent="0.3">
      <c r="A189" s="560"/>
      <c r="B189" s="509"/>
      <c r="C189" s="514"/>
      <c r="D189" s="502"/>
      <c r="E189" s="89" t="s">
        <v>138</v>
      </c>
      <c r="F189" s="85" t="s">
        <v>386</v>
      </c>
      <c r="G189" s="90" t="s">
        <v>140</v>
      </c>
      <c r="H189" s="102"/>
      <c r="I189" s="92"/>
      <c r="J189" s="92" t="e">
        <f t="shared" ref="J189:J200" si="4">IF(I189/H189*100&gt;100,100,I189/H189*100)</f>
        <v>#DIV/0!</v>
      </c>
      <c r="K189" s="512"/>
      <c r="L189" s="524"/>
      <c r="M189" s="541"/>
      <c r="N189" s="519"/>
    </row>
    <row r="190" spans="1:14" s="302" customFormat="1" ht="111" hidden="1" customHeight="1" x14ac:dyDescent="0.25">
      <c r="A190" s="560"/>
      <c r="B190" s="509"/>
      <c r="C190" s="514"/>
      <c r="D190" s="502"/>
      <c r="E190" s="89" t="s">
        <v>138</v>
      </c>
      <c r="F190" s="85" t="s">
        <v>387</v>
      </c>
      <c r="G190" s="90" t="s">
        <v>140</v>
      </c>
      <c r="H190" s="102"/>
      <c r="I190" s="102"/>
      <c r="J190" s="92" t="e">
        <f t="shared" si="4"/>
        <v>#DIV/0!</v>
      </c>
      <c r="K190" s="513"/>
      <c r="L190" s="524"/>
      <c r="M190" s="541"/>
      <c r="N190" s="519"/>
    </row>
    <row r="191" spans="1:14" s="302" customFormat="1" ht="32.25" hidden="1" customHeight="1" thickBot="1" x14ac:dyDescent="0.3">
      <c r="A191" s="560"/>
      <c r="B191" s="510"/>
      <c r="C191" s="514"/>
      <c r="D191" s="503"/>
      <c r="E191" s="93" t="s">
        <v>144</v>
      </c>
      <c r="F191" s="81" t="s">
        <v>388</v>
      </c>
      <c r="G191" s="94" t="s">
        <v>266</v>
      </c>
      <c r="H191" s="95"/>
      <c r="I191" s="96"/>
      <c r="J191" s="97" t="e">
        <f t="shared" si="4"/>
        <v>#DIV/0!</v>
      </c>
      <c r="K191" s="97" t="e">
        <f>J191</f>
        <v>#DIV/0!</v>
      </c>
      <c r="L191" s="525"/>
      <c r="M191" s="541"/>
      <c r="N191" s="519"/>
    </row>
    <row r="192" spans="1:14" s="297" customFormat="1" ht="79.5" hidden="1" customHeight="1" thickBot="1" x14ac:dyDescent="0.3">
      <c r="A192" s="559"/>
      <c r="B192" s="508">
        <f>'[3]Свод по услугам'!B192:B195</f>
        <v>0</v>
      </c>
      <c r="C192" s="514" t="str">
        <f>'[3]Свод по услугам'!C192:C195</f>
        <v xml:space="preserve">Реализация дополнительных общеобразовательных общеразвивающих </v>
      </c>
      <c r="D192" s="501" t="s">
        <v>137</v>
      </c>
      <c r="E192" s="107" t="s">
        <v>138</v>
      </c>
      <c r="F192" s="107" t="s">
        <v>392</v>
      </c>
      <c r="G192" s="108" t="s">
        <v>140</v>
      </c>
      <c r="H192" s="73"/>
      <c r="I192" s="73"/>
      <c r="J192" s="75" t="e">
        <f t="shared" si="4"/>
        <v>#DIV/0!</v>
      </c>
      <c r="K192" s="549" t="e">
        <f>(J192+J193+J194)/3</f>
        <v>#DIV/0!</v>
      </c>
      <c r="L192" s="572" t="e">
        <f>(K192+K195)/2</f>
        <v>#DIV/0!</v>
      </c>
      <c r="M192" s="313"/>
      <c r="N192" s="519"/>
    </row>
    <row r="193" spans="1:14" s="297" customFormat="1" ht="79.5" hidden="1" customHeight="1" thickBot="1" x14ac:dyDescent="0.3">
      <c r="A193" s="559"/>
      <c r="B193" s="509"/>
      <c r="C193" s="514"/>
      <c r="D193" s="502"/>
      <c r="E193" s="110" t="s">
        <v>138</v>
      </c>
      <c r="F193" s="107" t="s">
        <v>393</v>
      </c>
      <c r="G193" s="111" t="s">
        <v>140</v>
      </c>
      <c r="H193" s="73"/>
      <c r="I193" s="73"/>
      <c r="J193" s="75" t="e">
        <f t="shared" si="4"/>
        <v>#DIV/0!</v>
      </c>
      <c r="K193" s="550"/>
      <c r="L193" s="573"/>
      <c r="M193" s="313"/>
      <c r="N193" s="519"/>
    </row>
    <row r="194" spans="1:14" s="297" customFormat="1" ht="63.75" hidden="1" customHeight="1" thickBot="1" x14ac:dyDescent="0.3">
      <c r="A194" s="559"/>
      <c r="B194" s="509"/>
      <c r="C194" s="514"/>
      <c r="D194" s="502"/>
      <c r="E194" s="110" t="s">
        <v>138</v>
      </c>
      <c r="F194" s="107" t="s">
        <v>211</v>
      </c>
      <c r="G194" s="111" t="s">
        <v>140</v>
      </c>
      <c r="H194" s="73"/>
      <c r="I194" s="73"/>
      <c r="J194" s="75" t="e">
        <f t="shared" si="4"/>
        <v>#DIV/0!</v>
      </c>
      <c r="K194" s="551"/>
      <c r="L194" s="573"/>
      <c r="M194" s="313"/>
      <c r="N194" s="519"/>
    </row>
    <row r="195" spans="1:14" s="297" customFormat="1" ht="32.25" hidden="1" customHeight="1" thickBot="1" x14ac:dyDescent="0.3">
      <c r="A195" s="559"/>
      <c r="B195" s="510"/>
      <c r="C195" s="514"/>
      <c r="D195" s="503"/>
      <c r="E195" s="113" t="s">
        <v>144</v>
      </c>
      <c r="F195" s="114" t="s">
        <v>394</v>
      </c>
      <c r="G195" s="115" t="s">
        <v>310</v>
      </c>
      <c r="H195" s="129"/>
      <c r="I195" s="129"/>
      <c r="J195" s="75" t="e">
        <f t="shared" si="4"/>
        <v>#DIV/0!</v>
      </c>
      <c r="K195" s="116" t="e">
        <f>J195</f>
        <v>#DIV/0!</v>
      </c>
      <c r="L195" s="574"/>
      <c r="M195" s="313"/>
      <c r="N195" s="519"/>
    </row>
    <row r="196" spans="1:14" s="297" customFormat="1" ht="79.5" customHeight="1" thickBot="1" x14ac:dyDescent="0.3">
      <c r="A196" s="559"/>
      <c r="B196" s="508" t="str">
        <f>'[3]Свод по услугам'!B196:B199</f>
        <v>804200О.99.0.ББ52АЕ52000</v>
      </c>
      <c r="C196" s="423" t="str">
        <f>'[3]Свод по услугам'!C196:C199</f>
        <v>Реализация дополнительных общеобразовательных общеразвивающих (физкультурно-спортивной)</v>
      </c>
      <c r="D196" s="529" t="s">
        <v>137</v>
      </c>
      <c r="E196" s="107" t="s">
        <v>138</v>
      </c>
      <c r="F196" s="107" t="s">
        <v>392</v>
      </c>
      <c r="G196" s="108" t="s">
        <v>140</v>
      </c>
      <c r="H196" s="350">
        <v>29.1</v>
      </c>
      <c r="I196" s="350">
        <v>29.1</v>
      </c>
      <c r="J196" s="128">
        <f t="shared" si="4"/>
        <v>100</v>
      </c>
      <c r="K196" s="552">
        <f>(J196+J197+J198)/3</f>
        <v>100</v>
      </c>
      <c r="L196" s="565">
        <f>(K196+K199)/2</f>
        <v>100</v>
      </c>
      <c r="M196" s="313"/>
      <c r="N196" s="519"/>
    </row>
    <row r="197" spans="1:14" s="297" customFormat="1" ht="79.5" thickBot="1" x14ac:dyDescent="0.3">
      <c r="A197" s="559"/>
      <c r="B197" s="509"/>
      <c r="C197" s="423"/>
      <c r="D197" s="530"/>
      <c r="E197" s="110" t="s">
        <v>138</v>
      </c>
      <c r="F197" s="107" t="s">
        <v>393</v>
      </c>
      <c r="G197" s="111" t="s">
        <v>140</v>
      </c>
      <c r="H197" s="350">
        <v>37.5</v>
      </c>
      <c r="I197" s="350">
        <v>37.5</v>
      </c>
      <c r="J197" s="128">
        <f t="shared" si="4"/>
        <v>100</v>
      </c>
      <c r="K197" s="553"/>
      <c r="L197" s="566"/>
      <c r="M197" s="313"/>
      <c r="N197" s="519"/>
    </row>
    <row r="198" spans="1:14" s="297" customFormat="1" ht="63.75" thickBot="1" x14ac:dyDescent="0.3">
      <c r="A198" s="559"/>
      <c r="B198" s="509"/>
      <c r="C198" s="423"/>
      <c r="D198" s="530"/>
      <c r="E198" s="110" t="s">
        <v>138</v>
      </c>
      <c r="F198" s="107" t="s">
        <v>211</v>
      </c>
      <c r="G198" s="111" t="s">
        <v>140</v>
      </c>
      <c r="H198" s="350">
        <v>100</v>
      </c>
      <c r="I198" s="350">
        <v>100</v>
      </c>
      <c r="J198" s="128">
        <f t="shared" si="4"/>
        <v>100</v>
      </c>
      <c r="K198" s="554"/>
      <c r="L198" s="566"/>
      <c r="M198" s="313"/>
      <c r="N198" s="519"/>
    </row>
    <row r="199" spans="1:14" s="297" customFormat="1" ht="32.25" thickBot="1" x14ac:dyDescent="0.3">
      <c r="A199" s="559"/>
      <c r="B199" s="510"/>
      <c r="C199" s="423"/>
      <c r="D199" s="531"/>
      <c r="E199" s="113" t="s">
        <v>144</v>
      </c>
      <c r="F199" s="114" t="s">
        <v>394</v>
      </c>
      <c r="G199" s="115" t="s">
        <v>310</v>
      </c>
      <c r="H199" s="350">
        <v>16768</v>
      </c>
      <c r="I199" s="350">
        <v>16768</v>
      </c>
      <c r="J199" s="128">
        <f t="shared" si="4"/>
        <v>100</v>
      </c>
      <c r="K199" s="285">
        <f>J199</f>
        <v>100</v>
      </c>
      <c r="L199" s="567"/>
      <c r="M199" s="313"/>
      <c r="N199" s="519"/>
    </row>
    <row r="200" spans="1:14" s="302" customFormat="1" ht="79.5" customHeight="1" thickBot="1" x14ac:dyDescent="0.3">
      <c r="A200" s="560"/>
      <c r="B200" s="508" t="str">
        <f>'[3]Свод по услугам'!B200:B203</f>
        <v>804200О.99.0.ББ52АЖ00000</v>
      </c>
      <c r="C200" s="423" t="str">
        <f>'[3]Свод по услугам'!C200:C203</f>
        <v>Реализация дополнительных общеобразовательных общеразвивающих (туристко-краеведческой)</v>
      </c>
      <c r="D200" s="529" t="s">
        <v>137</v>
      </c>
      <c r="E200" s="118" t="s">
        <v>138</v>
      </c>
      <c r="F200" s="119" t="s">
        <v>392</v>
      </c>
      <c r="G200" s="120" t="s">
        <v>140</v>
      </c>
      <c r="H200" s="87">
        <v>1.8</v>
      </c>
      <c r="I200" s="87">
        <v>1.8</v>
      </c>
      <c r="J200" s="128">
        <f t="shared" si="4"/>
        <v>100</v>
      </c>
      <c r="K200" s="562">
        <f>(J200+J202)/2</f>
        <v>100</v>
      </c>
      <c r="L200" s="546">
        <f>(K200+K203)/2</f>
        <v>100</v>
      </c>
      <c r="M200" s="314"/>
      <c r="N200" s="519"/>
    </row>
    <row r="201" spans="1:14" s="302" customFormat="1" ht="79.5" customHeight="1" thickBot="1" x14ac:dyDescent="0.3">
      <c r="A201" s="560"/>
      <c r="B201" s="509"/>
      <c r="C201" s="423"/>
      <c r="D201" s="594"/>
      <c r="E201" s="122" t="s">
        <v>138</v>
      </c>
      <c r="F201" s="119" t="s">
        <v>393</v>
      </c>
      <c r="G201" s="123" t="s">
        <v>140</v>
      </c>
      <c r="H201" s="87">
        <v>0</v>
      </c>
      <c r="I201" s="87">
        <v>0</v>
      </c>
      <c r="J201" s="128"/>
      <c r="K201" s="563"/>
      <c r="L201" s="547"/>
      <c r="M201" s="314"/>
      <c r="N201" s="519"/>
    </row>
    <row r="202" spans="1:14" s="302" customFormat="1" ht="63.75" customHeight="1" thickBot="1" x14ac:dyDescent="0.3">
      <c r="A202" s="560"/>
      <c r="B202" s="509"/>
      <c r="C202" s="423"/>
      <c r="D202" s="594"/>
      <c r="E202" s="122" t="s">
        <v>138</v>
      </c>
      <c r="F202" s="119" t="s">
        <v>211</v>
      </c>
      <c r="G202" s="123" t="s">
        <v>140</v>
      </c>
      <c r="H202" s="87">
        <v>100</v>
      </c>
      <c r="I202" s="87">
        <v>100</v>
      </c>
      <c r="J202" s="128">
        <f>IF(I202/H202*100&gt;100,100,I202/H202*100)</f>
        <v>100</v>
      </c>
      <c r="K202" s="564"/>
      <c r="L202" s="547"/>
      <c r="M202" s="314"/>
      <c r="N202" s="519"/>
    </row>
    <row r="203" spans="1:14" s="302" customFormat="1" ht="32.25" customHeight="1" thickBot="1" x14ac:dyDescent="0.3">
      <c r="A203" s="560"/>
      <c r="B203" s="510"/>
      <c r="C203" s="423"/>
      <c r="D203" s="595"/>
      <c r="E203" s="124" t="s">
        <v>144</v>
      </c>
      <c r="F203" s="114" t="s">
        <v>394</v>
      </c>
      <c r="G203" s="125" t="s">
        <v>310</v>
      </c>
      <c r="H203" s="130">
        <v>640</v>
      </c>
      <c r="I203" s="130">
        <v>640</v>
      </c>
      <c r="J203" s="128">
        <f>IF(I203/H203*100&gt;100,100,I203/H203*100)</f>
        <v>100</v>
      </c>
      <c r="K203" s="126">
        <f>J203</f>
        <v>100</v>
      </c>
      <c r="L203" s="548"/>
      <c r="M203" s="314"/>
      <c r="N203" s="519"/>
    </row>
    <row r="204" spans="1:14" s="297" customFormat="1" ht="79.5" customHeight="1" thickBot="1" x14ac:dyDescent="0.3">
      <c r="A204" s="559"/>
      <c r="B204" s="508" t="str">
        <f>'[3]Свод по услугам'!B204:B207</f>
        <v>804200О.99.0.ББ52АЕ28000</v>
      </c>
      <c r="C204" s="423" t="str">
        <f>'[3]Свод по услугам'!C204:C207</f>
        <v>Реализация дополнительных общеобразовательных общеразвивающих (естественнонаучной)</v>
      </c>
      <c r="D204" s="593" t="s">
        <v>137</v>
      </c>
      <c r="E204" s="107" t="s">
        <v>138</v>
      </c>
      <c r="F204" s="107" t="s">
        <v>392</v>
      </c>
      <c r="G204" s="108" t="s">
        <v>140</v>
      </c>
      <c r="H204" s="280">
        <v>1.8</v>
      </c>
      <c r="I204" s="280">
        <v>1.8</v>
      </c>
      <c r="J204" s="128">
        <f>IF(I204/H204*100&gt;100,100,I204/H204*100)</f>
        <v>100</v>
      </c>
      <c r="K204" s="562">
        <f>(J204+J206)/2</f>
        <v>100</v>
      </c>
      <c r="L204" s="565">
        <f>(K204+K207)/2</f>
        <v>100</v>
      </c>
      <c r="M204" s="313"/>
      <c r="N204" s="519"/>
    </row>
    <row r="205" spans="1:14" s="297" customFormat="1" ht="79.5" customHeight="1" thickBot="1" x14ac:dyDescent="0.3">
      <c r="A205" s="559"/>
      <c r="B205" s="509"/>
      <c r="C205" s="423"/>
      <c r="D205" s="594"/>
      <c r="E205" s="110" t="s">
        <v>138</v>
      </c>
      <c r="F205" s="107" t="s">
        <v>393</v>
      </c>
      <c r="G205" s="111" t="s">
        <v>140</v>
      </c>
      <c r="H205" s="280">
        <v>0</v>
      </c>
      <c r="I205" s="280">
        <v>0</v>
      </c>
      <c r="J205" s="128"/>
      <c r="K205" s="601"/>
      <c r="L205" s="591"/>
      <c r="M205" s="313"/>
      <c r="N205" s="519"/>
    </row>
    <row r="206" spans="1:14" s="297" customFormat="1" ht="63.75" thickBot="1" x14ac:dyDescent="0.3">
      <c r="A206" s="559"/>
      <c r="B206" s="509"/>
      <c r="C206" s="423"/>
      <c r="D206" s="594"/>
      <c r="E206" s="110" t="s">
        <v>138</v>
      </c>
      <c r="F206" s="107" t="s">
        <v>211</v>
      </c>
      <c r="G206" s="111" t="s">
        <v>140</v>
      </c>
      <c r="H206" s="280">
        <v>100</v>
      </c>
      <c r="I206" s="280">
        <v>100</v>
      </c>
      <c r="J206" s="128">
        <f t="shared" ref="J206:J212" si="5">IF(I206/H206*100&gt;100,100,I206/H206*100)</f>
        <v>100</v>
      </c>
      <c r="K206" s="602"/>
      <c r="L206" s="591"/>
      <c r="M206" s="313"/>
      <c r="N206" s="519"/>
    </row>
    <row r="207" spans="1:14" s="297" customFormat="1" ht="32.25" thickBot="1" x14ac:dyDescent="0.3">
      <c r="A207" s="559"/>
      <c r="B207" s="510"/>
      <c r="C207" s="423"/>
      <c r="D207" s="595"/>
      <c r="E207" s="113" t="s">
        <v>144</v>
      </c>
      <c r="F207" s="114" t="s">
        <v>394</v>
      </c>
      <c r="G207" s="115" t="s">
        <v>310</v>
      </c>
      <c r="H207" s="294">
        <v>640</v>
      </c>
      <c r="I207" s="294">
        <v>640</v>
      </c>
      <c r="J207" s="128">
        <f t="shared" si="5"/>
        <v>100</v>
      </c>
      <c r="K207" s="285">
        <f>J207</f>
        <v>100</v>
      </c>
      <c r="L207" s="592"/>
      <c r="M207" s="313"/>
      <c r="N207" s="519"/>
    </row>
    <row r="208" spans="1:14" s="297" customFormat="1" ht="79.5" hidden="1" customHeight="1" thickBot="1" x14ac:dyDescent="0.3">
      <c r="A208" s="559"/>
      <c r="B208" s="508" t="str">
        <f>'[3]Свод по услугам'!B208:B211</f>
        <v>804200О.99.0.ББ52АЕ04000</v>
      </c>
      <c r="C208" s="514" t="str">
        <f>'[3]Свод по услугам'!C208:C211</f>
        <v>Реализация дополнительных общеобразовательных общеразвивающих (технической)</v>
      </c>
      <c r="D208" s="507" t="s">
        <v>137</v>
      </c>
      <c r="E208" s="107" t="s">
        <v>138</v>
      </c>
      <c r="F208" s="107" t="s">
        <v>392</v>
      </c>
      <c r="G208" s="108" t="s">
        <v>140</v>
      </c>
      <c r="H208" s="350"/>
      <c r="I208" s="350"/>
      <c r="J208" s="128" t="e">
        <f t="shared" si="5"/>
        <v>#DIV/0!</v>
      </c>
      <c r="K208" s="552" t="e">
        <f>(J208+J209+J210)/3</f>
        <v>#DIV/0!</v>
      </c>
      <c r="L208" s="565" t="e">
        <f>(K208+K211)/2</f>
        <v>#DIV/0!</v>
      </c>
      <c r="M208" s="313"/>
      <c r="N208" s="519"/>
    </row>
    <row r="209" spans="1:14" s="297" customFormat="1" ht="79.5" hidden="1" customHeight="1" thickBot="1" x14ac:dyDescent="0.3">
      <c r="A209" s="559"/>
      <c r="B209" s="509"/>
      <c r="C209" s="514"/>
      <c r="D209" s="585"/>
      <c r="E209" s="110" t="s">
        <v>138</v>
      </c>
      <c r="F209" s="107" t="s">
        <v>393</v>
      </c>
      <c r="G209" s="111" t="s">
        <v>140</v>
      </c>
      <c r="H209" s="350"/>
      <c r="I209" s="350"/>
      <c r="J209" s="128" t="e">
        <f t="shared" si="5"/>
        <v>#DIV/0!</v>
      </c>
      <c r="K209" s="553"/>
      <c r="L209" s="566"/>
      <c r="M209" s="313"/>
      <c r="N209" s="519"/>
    </row>
    <row r="210" spans="1:14" s="297" customFormat="1" ht="63.75" hidden="1" customHeight="1" thickBot="1" x14ac:dyDescent="0.3">
      <c r="A210" s="559"/>
      <c r="B210" s="509"/>
      <c r="C210" s="514"/>
      <c r="D210" s="585"/>
      <c r="E210" s="110" t="s">
        <v>138</v>
      </c>
      <c r="F210" s="107" t="s">
        <v>211</v>
      </c>
      <c r="G210" s="111" t="s">
        <v>140</v>
      </c>
      <c r="H210" s="350"/>
      <c r="I210" s="350"/>
      <c r="J210" s="128" t="e">
        <f t="shared" si="5"/>
        <v>#DIV/0!</v>
      </c>
      <c r="K210" s="554"/>
      <c r="L210" s="566"/>
      <c r="M210" s="313"/>
      <c r="N210" s="519"/>
    </row>
    <row r="211" spans="1:14" s="297" customFormat="1" ht="32.25" hidden="1" customHeight="1" thickBot="1" x14ac:dyDescent="0.3">
      <c r="A211" s="559"/>
      <c r="B211" s="510"/>
      <c r="C211" s="514"/>
      <c r="D211" s="586"/>
      <c r="E211" s="113" t="s">
        <v>144</v>
      </c>
      <c r="F211" s="114" t="s">
        <v>394</v>
      </c>
      <c r="G211" s="115" t="s">
        <v>310</v>
      </c>
      <c r="H211" s="350"/>
      <c r="I211" s="350"/>
      <c r="J211" s="128" t="e">
        <f t="shared" si="5"/>
        <v>#DIV/0!</v>
      </c>
      <c r="K211" s="285" t="e">
        <f>J211</f>
        <v>#DIV/0!</v>
      </c>
      <c r="L211" s="567"/>
      <c r="M211" s="313"/>
      <c r="N211" s="519"/>
    </row>
    <row r="212" spans="1:14" s="297" customFormat="1" ht="79.5" customHeight="1" thickBot="1" x14ac:dyDescent="0.3">
      <c r="A212" s="559"/>
      <c r="B212" s="508" t="str">
        <f>'[3]Свод по услугам'!B212:B215</f>
        <v>804200О.99.0.ББ52АЖ24000</v>
      </c>
      <c r="C212" s="423" t="str">
        <f>'[3]Свод по услугам'!C212:C215</f>
        <v>Реализация дополнительных общеобразовательных общеразвивающих (социально-педагогической)</v>
      </c>
      <c r="D212" s="529" t="s">
        <v>137</v>
      </c>
      <c r="E212" s="107" t="s">
        <v>138</v>
      </c>
      <c r="F212" s="107" t="s">
        <v>392</v>
      </c>
      <c r="G212" s="108" t="s">
        <v>140</v>
      </c>
      <c r="H212" s="350">
        <v>8.4</v>
      </c>
      <c r="I212" s="350">
        <v>8.4</v>
      </c>
      <c r="J212" s="128">
        <f t="shared" si="5"/>
        <v>100</v>
      </c>
      <c r="K212" s="552">
        <f>(J212+J214)/2</f>
        <v>100</v>
      </c>
      <c r="L212" s="565">
        <f>(K212+K215)/2</f>
        <v>100</v>
      </c>
      <c r="M212" s="313"/>
      <c r="N212" s="519"/>
    </row>
    <row r="213" spans="1:14" s="297" customFormat="1" ht="79.5" customHeight="1" thickBot="1" x14ac:dyDescent="0.3">
      <c r="A213" s="559"/>
      <c r="B213" s="509"/>
      <c r="C213" s="423"/>
      <c r="D213" s="530"/>
      <c r="E213" s="110" t="s">
        <v>138</v>
      </c>
      <c r="F213" s="107" t="s">
        <v>393</v>
      </c>
      <c r="G213" s="111" t="s">
        <v>140</v>
      </c>
      <c r="H213" s="350">
        <v>0</v>
      </c>
      <c r="I213" s="350">
        <v>0</v>
      </c>
      <c r="J213" s="128"/>
      <c r="K213" s="553"/>
      <c r="L213" s="566"/>
      <c r="M213" s="313"/>
      <c r="N213" s="519"/>
    </row>
    <row r="214" spans="1:14" s="297" customFormat="1" ht="63.75" thickBot="1" x14ac:dyDescent="0.3">
      <c r="A214" s="559"/>
      <c r="B214" s="509"/>
      <c r="C214" s="423"/>
      <c r="D214" s="530"/>
      <c r="E214" s="110" t="s">
        <v>138</v>
      </c>
      <c r="F214" s="107" t="s">
        <v>211</v>
      </c>
      <c r="G214" s="111" t="s">
        <v>140</v>
      </c>
      <c r="H214" s="350">
        <v>100</v>
      </c>
      <c r="I214" s="350">
        <v>100</v>
      </c>
      <c r="J214" s="128">
        <f>IF(I214/H214*100&gt;100,100,I214/H214*100)</f>
        <v>100</v>
      </c>
      <c r="K214" s="554"/>
      <c r="L214" s="566"/>
      <c r="M214" s="313"/>
      <c r="N214" s="519"/>
    </row>
    <row r="215" spans="1:14" s="297" customFormat="1" ht="32.25" thickBot="1" x14ac:dyDescent="0.3">
      <c r="A215" s="559"/>
      <c r="B215" s="510"/>
      <c r="C215" s="423"/>
      <c r="D215" s="531"/>
      <c r="E215" s="113" t="s">
        <v>144</v>
      </c>
      <c r="F215" s="114" t="s">
        <v>394</v>
      </c>
      <c r="G215" s="115" t="s">
        <v>310</v>
      </c>
      <c r="H215" s="350">
        <v>5520</v>
      </c>
      <c r="I215" s="350">
        <v>5520</v>
      </c>
      <c r="J215" s="128">
        <f>IF(I215/H215*100&gt;100,100,I215/H215*100)</f>
        <v>100</v>
      </c>
      <c r="K215" s="285">
        <f>J215</f>
        <v>100</v>
      </c>
      <c r="L215" s="567"/>
      <c r="M215" s="313"/>
      <c r="N215" s="519"/>
    </row>
    <row r="216" spans="1:14" s="297" customFormat="1" ht="79.5" customHeight="1" thickBot="1" x14ac:dyDescent="0.3">
      <c r="A216" s="559"/>
      <c r="B216" s="508" t="str">
        <f>'[3]Свод по услугам'!B216:B219</f>
        <v>804200О.99.0.ББ52АЕ76000</v>
      </c>
      <c r="C216" s="423" t="str">
        <f>'[3]Свод по услугам'!C216:C219</f>
        <v>Реализация дополнительных общеобразовательных общеразвивающих (художественной)</v>
      </c>
      <c r="D216" s="529" t="s">
        <v>137</v>
      </c>
      <c r="E216" s="107" t="s">
        <v>138</v>
      </c>
      <c r="F216" s="107" t="s">
        <v>392</v>
      </c>
      <c r="G216" s="108" t="s">
        <v>140</v>
      </c>
      <c r="H216" s="350">
        <v>35</v>
      </c>
      <c r="I216" s="350">
        <v>35</v>
      </c>
      <c r="J216" s="128">
        <f>IF(I216/H216*100&gt;100,100,I216/H216*100)</f>
        <v>100</v>
      </c>
      <c r="K216" s="362">
        <f>(J216+J218)/2</f>
        <v>100</v>
      </c>
      <c r="L216" s="565">
        <f>(K216+K219)/2</f>
        <v>100</v>
      </c>
      <c r="M216" s="313"/>
      <c r="N216" s="519"/>
    </row>
    <row r="217" spans="1:14" s="297" customFormat="1" ht="79.5" customHeight="1" thickBot="1" x14ac:dyDescent="0.3">
      <c r="A217" s="559"/>
      <c r="B217" s="509"/>
      <c r="C217" s="423"/>
      <c r="D217" s="530"/>
      <c r="E217" s="110" t="s">
        <v>138</v>
      </c>
      <c r="F217" s="107" t="s">
        <v>393</v>
      </c>
      <c r="G217" s="111" t="s">
        <v>140</v>
      </c>
      <c r="H217" s="350">
        <v>0</v>
      </c>
      <c r="I217" s="350">
        <v>0</v>
      </c>
      <c r="J217" s="128"/>
      <c r="K217" s="363"/>
      <c r="L217" s="566"/>
      <c r="M217" s="313"/>
      <c r="N217" s="519"/>
    </row>
    <row r="218" spans="1:14" s="297" customFormat="1" ht="63.75" thickBot="1" x14ac:dyDescent="0.3">
      <c r="A218" s="559"/>
      <c r="B218" s="509"/>
      <c r="C218" s="423"/>
      <c r="D218" s="530"/>
      <c r="E218" s="110" t="s">
        <v>138</v>
      </c>
      <c r="F218" s="107" t="s">
        <v>211</v>
      </c>
      <c r="G218" s="111" t="s">
        <v>140</v>
      </c>
      <c r="H218" s="350">
        <v>100</v>
      </c>
      <c r="I218" s="350">
        <v>100</v>
      </c>
      <c r="J218" s="128">
        <f>IF(I218/H218*100&gt;100,100,I218/H218*100)</f>
        <v>100</v>
      </c>
      <c r="K218" s="364"/>
      <c r="L218" s="566"/>
      <c r="M218" s="313"/>
      <c r="N218" s="519"/>
    </row>
    <row r="219" spans="1:14" s="297" customFormat="1" ht="32.25" thickBot="1" x14ac:dyDescent="0.3">
      <c r="A219" s="559"/>
      <c r="B219" s="510"/>
      <c r="C219" s="423"/>
      <c r="D219" s="531"/>
      <c r="E219" s="113" t="s">
        <v>144</v>
      </c>
      <c r="F219" s="114" t="s">
        <v>394</v>
      </c>
      <c r="G219" s="115" t="s">
        <v>310</v>
      </c>
      <c r="H219" s="350">
        <v>16592</v>
      </c>
      <c r="I219" s="350">
        <v>16592</v>
      </c>
      <c r="J219" s="128">
        <f>IF(I219/H219*100&gt;100,100,I219/H219*100)</f>
        <v>100</v>
      </c>
      <c r="K219" s="285">
        <f>J219</f>
        <v>100</v>
      </c>
      <c r="L219" s="567"/>
      <c r="M219" s="313"/>
      <c r="N219" s="519"/>
    </row>
    <row r="220" spans="1:14" s="297" customFormat="1" ht="79.5" customHeight="1" thickBot="1" x14ac:dyDescent="0.3">
      <c r="A220" s="559"/>
      <c r="B220" s="508" t="str">
        <f>'[3]Свод по услугам'!B220:B223</f>
        <v>804200О.99.0.ББ52АЖ48000</v>
      </c>
      <c r="C220" s="423" t="str">
        <f>'[3]Свод по услугам'!C220:C223</f>
        <v>Реализация дополнительных общеобразовательных общеразвивающих (не указано (культурологической))</v>
      </c>
      <c r="D220" s="529" t="s">
        <v>137</v>
      </c>
      <c r="E220" s="107" t="s">
        <v>138</v>
      </c>
      <c r="F220" s="107" t="s">
        <v>392</v>
      </c>
      <c r="G220" s="108" t="s">
        <v>140</v>
      </c>
      <c r="H220" s="350">
        <v>4</v>
      </c>
      <c r="I220" s="350">
        <v>4</v>
      </c>
      <c r="J220" s="128">
        <f>IF(I220/H220*100&gt;100,100,I220/H220*100)</f>
        <v>100</v>
      </c>
      <c r="K220" s="362">
        <f>(J220+J222)/2</f>
        <v>100</v>
      </c>
      <c r="L220" s="565">
        <f>(K220+K223)/2</f>
        <v>100</v>
      </c>
      <c r="M220" s="313"/>
      <c r="N220" s="519"/>
    </row>
    <row r="221" spans="1:14" s="297" customFormat="1" ht="79.5" customHeight="1" thickBot="1" x14ac:dyDescent="0.3">
      <c r="A221" s="559"/>
      <c r="B221" s="509"/>
      <c r="C221" s="423"/>
      <c r="D221" s="530"/>
      <c r="E221" s="110" t="s">
        <v>138</v>
      </c>
      <c r="F221" s="107" t="s">
        <v>393</v>
      </c>
      <c r="G221" s="111" t="s">
        <v>140</v>
      </c>
      <c r="H221" s="350">
        <v>0</v>
      </c>
      <c r="I221" s="350">
        <v>0</v>
      </c>
      <c r="J221" s="128"/>
      <c r="K221" s="363"/>
      <c r="L221" s="566"/>
      <c r="M221" s="313"/>
      <c r="N221" s="519"/>
    </row>
    <row r="222" spans="1:14" s="297" customFormat="1" ht="63.75" thickBot="1" x14ac:dyDescent="0.3">
      <c r="A222" s="559"/>
      <c r="B222" s="509"/>
      <c r="C222" s="423"/>
      <c r="D222" s="530"/>
      <c r="E222" s="110" t="s">
        <v>138</v>
      </c>
      <c r="F222" s="107" t="s">
        <v>211</v>
      </c>
      <c r="G222" s="111" t="s">
        <v>140</v>
      </c>
      <c r="H222" s="350">
        <v>100</v>
      </c>
      <c r="I222" s="350">
        <v>100</v>
      </c>
      <c r="J222" s="128">
        <f>IF(I222/H222*100&gt;100,100,I222/H222*100)</f>
        <v>100</v>
      </c>
      <c r="K222" s="364"/>
      <c r="L222" s="566"/>
      <c r="M222" s="313"/>
      <c r="N222" s="519"/>
    </row>
    <row r="223" spans="1:14" s="297" customFormat="1" ht="32.25" thickBot="1" x14ac:dyDescent="0.3">
      <c r="A223" s="559"/>
      <c r="B223" s="510"/>
      <c r="C223" s="423"/>
      <c r="D223" s="531"/>
      <c r="E223" s="113" t="s">
        <v>144</v>
      </c>
      <c r="F223" s="114" t="s">
        <v>394</v>
      </c>
      <c r="G223" s="115" t="s">
        <v>310</v>
      </c>
      <c r="H223" s="350">
        <v>1680</v>
      </c>
      <c r="I223" s="350">
        <v>1680</v>
      </c>
      <c r="J223" s="128">
        <f>IF(I223/H223*100&gt;100,100,I223/H223*100)</f>
        <v>100</v>
      </c>
      <c r="K223" s="285">
        <f>J223</f>
        <v>100</v>
      </c>
      <c r="L223" s="567"/>
      <c r="M223" s="313"/>
      <c r="N223" s="519"/>
    </row>
    <row r="224" spans="1:14" s="297" customFormat="1" ht="79.5" customHeight="1" thickBot="1" x14ac:dyDescent="0.3">
      <c r="A224" s="559"/>
      <c r="B224" s="508" t="str">
        <f>'[3]Свод по услугам'!B224:B227</f>
        <v>804200О.99.0.ББ52АЖ48000</v>
      </c>
      <c r="C224" s="423" t="str">
        <f>'[3]Свод по услугам'!C224:C227</f>
        <v>Реализация дополнительных общеобразовательных общеразвивающих (не указано (военно - патриотической))</v>
      </c>
      <c r="D224" s="529" t="s">
        <v>137</v>
      </c>
      <c r="E224" s="107" t="s">
        <v>138</v>
      </c>
      <c r="F224" s="107" t="s">
        <v>392</v>
      </c>
      <c r="G224" s="108" t="s">
        <v>140</v>
      </c>
      <c r="H224" s="280">
        <v>2.7</v>
      </c>
      <c r="I224" s="280">
        <v>2.7</v>
      </c>
      <c r="J224" s="128">
        <f>IF(I224/H224*100&gt;100,100,I224/H224*100)</f>
        <v>100</v>
      </c>
      <c r="K224" s="562">
        <f>(J224+J226)/2</f>
        <v>100</v>
      </c>
      <c r="L224" s="565">
        <f>(K224+K227)/2</f>
        <v>100</v>
      </c>
      <c r="M224" s="313"/>
      <c r="N224" s="519"/>
    </row>
    <row r="225" spans="1:14" s="297" customFormat="1" ht="79.5" customHeight="1" thickBot="1" x14ac:dyDescent="0.3">
      <c r="A225" s="559"/>
      <c r="B225" s="509"/>
      <c r="C225" s="423"/>
      <c r="D225" s="594"/>
      <c r="E225" s="110" t="s">
        <v>138</v>
      </c>
      <c r="F225" s="107" t="s">
        <v>393</v>
      </c>
      <c r="G225" s="111" t="s">
        <v>140</v>
      </c>
      <c r="H225" s="280">
        <v>0</v>
      </c>
      <c r="I225" s="280">
        <v>0</v>
      </c>
      <c r="J225" s="128"/>
      <c r="K225" s="601"/>
      <c r="L225" s="591"/>
      <c r="M225" s="313"/>
      <c r="N225" s="519"/>
    </row>
    <row r="226" spans="1:14" s="297" customFormat="1" ht="63.75" thickBot="1" x14ac:dyDescent="0.3">
      <c r="A226" s="559"/>
      <c r="B226" s="509"/>
      <c r="C226" s="423"/>
      <c r="D226" s="594"/>
      <c r="E226" s="110" t="s">
        <v>138</v>
      </c>
      <c r="F226" s="107" t="s">
        <v>211</v>
      </c>
      <c r="G226" s="111" t="s">
        <v>140</v>
      </c>
      <c r="H226" s="280">
        <v>100</v>
      </c>
      <c r="I226" s="280">
        <v>100</v>
      </c>
      <c r="J226" s="128">
        <f>IF(I226/H226*100&gt;100,100,I226/H226*100)</f>
        <v>100</v>
      </c>
      <c r="K226" s="602"/>
      <c r="L226" s="591"/>
      <c r="M226" s="313"/>
      <c r="N226" s="519"/>
    </row>
    <row r="227" spans="1:14" s="297" customFormat="1" ht="32.25" thickBot="1" x14ac:dyDescent="0.3">
      <c r="A227" s="561"/>
      <c r="B227" s="510"/>
      <c r="C227" s="423"/>
      <c r="D227" s="595"/>
      <c r="E227" s="113" t="s">
        <v>144</v>
      </c>
      <c r="F227" s="114" t="s">
        <v>394</v>
      </c>
      <c r="G227" s="115" t="s">
        <v>310</v>
      </c>
      <c r="H227" s="294">
        <v>1440</v>
      </c>
      <c r="I227" s="294">
        <v>1440</v>
      </c>
      <c r="J227" s="128">
        <f>IF(I227/H227*100&gt;100,100,I227/H227*100)</f>
        <v>100</v>
      </c>
      <c r="K227" s="285">
        <f>J227</f>
        <v>100</v>
      </c>
      <c r="L227" s="592"/>
      <c r="M227" s="313"/>
      <c r="N227" s="520"/>
    </row>
    <row r="230" spans="1:14" x14ac:dyDescent="0.25">
      <c r="B230" s="17" t="s">
        <v>398</v>
      </c>
    </row>
    <row r="232" spans="1:14" x14ac:dyDescent="0.25">
      <c r="A232" s="296"/>
      <c r="B232" s="308" t="s">
        <v>396</v>
      </c>
      <c r="F232" s="296"/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A2:N227">
    <filterColumn colId="1" showButton="0"/>
    <filterColumn colId="9">
      <filters>
        <filter val="-"/>
        <filter val="10"/>
        <filter val="100,0"/>
        <filter val="98,2"/>
      </filters>
    </filterColumn>
  </autoFilter>
  <mergeCells count="281">
    <mergeCell ref="A1:N1"/>
    <mergeCell ref="A4:A227"/>
    <mergeCell ref="B4:B7"/>
    <mergeCell ref="C4:C7"/>
    <mergeCell ref="D4:D7"/>
    <mergeCell ref="N4:N227"/>
    <mergeCell ref="D8:D11"/>
    <mergeCell ref="D24:D27"/>
    <mergeCell ref="K12:K14"/>
    <mergeCell ref="M4:M191"/>
    <mergeCell ref="L12:L15"/>
    <mergeCell ref="L28:L31"/>
    <mergeCell ref="L8:L11"/>
    <mergeCell ref="L16:L19"/>
    <mergeCell ref="L32:L35"/>
    <mergeCell ref="K40:K42"/>
    <mergeCell ref="B32:B35"/>
    <mergeCell ref="K8:K10"/>
    <mergeCell ref="K16:K18"/>
    <mergeCell ref="K32:K34"/>
    <mergeCell ref="K4:K6"/>
    <mergeCell ref="K28:K30"/>
    <mergeCell ref="K20:K22"/>
    <mergeCell ref="L20:L23"/>
    <mergeCell ref="C32:C35"/>
    <mergeCell ref="C12:C15"/>
    <mergeCell ref="D20:D23"/>
    <mergeCell ref="K24:K26"/>
    <mergeCell ref="C20:C23"/>
    <mergeCell ref="C28:C31"/>
    <mergeCell ref="C24:C27"/>
    <mergeCell ref="C16:C19"/>
    <mergeCell ref="D32:D35"/>
    <mergeCell ref="C8:C11"/>
    <mergeCell ref="L4:L7"/>
    <mergeCell ref="D16:D19"/>
    <mergeCell ref="D28:D31"/>
    <mergeCell ref="D12:D15"/>
    <mergeCell ref="B8:B11"/>
    <mergeCell ref="B12:B15"/>
    <mergeCell ref="B20:B23"/>
    <mergeCell ref="B28:B31"/>
    <mergeCell ref="B16:B19"/>
    <mergeCell ref="B24:B27"/>
    <mergeCell ref="L24:L27"/>
    <mergeCell ref="B36:B39"/>
    <mergeCell ref="C36:C39"/>
    <mergeCell ref="K36:K38"/>
    <mergeCell ref="D36:D39"/>
    <mergeCell ref="C40:C43"/>
    <mergeCell ref="B40:B43"/>
    <mergeCell ref="L52:L55"/>
    <mergeCell ref="D52:D55"/>
    <mergeCell ref="K52:K54"/>
    <mergeCell ref="D48:D51"/>
    <mergeCell ref="B44:B47"/>
    <mergeCell ref="L44:L47"/>
    <mergeCell ref="C44:C47"/>
    <mergeCell ref="L36:L39"/>
    <mergeCell ref="K44:K46"/>
    <mergeCell ref="L40:L43"/>
    <mergeCell ref="D44:D47"/>
    <mergeCell ref="D40:D43"/>
    <mergeCell ref="L48:L51"/>
    <mergeCell ref="B48:B51"/>
    <mergeCell ref="C48:C51"/>
    <mergeCell ref="K48:K50"/>
    <mergeCell ref="B52:B55"/>
    <mergeCell ref="C52:C55"/>
    <mergeCell ref="L96:L99"/>
    <mergeCell ref="B88:B91"/>
    <mergeCell ref="C92:C95"/>
    <mergeCell ref="L84:L87"/>
    <mergeCell ref="K92:K94"/>
    <mergeCell ref="L92:L95"/>
    <mergeCell ref="C96:C99"/>
    <mergeCell ref="B96:B99"/>
    <mergeCell ref="D96:D99"/>
    <mergeCell ref="K96:K98"/>
    <mergeCell ref="L76:L79"/>
    <mergeCell ref="D92:D95"/>
    <mergeCell ref="B60:B63"/>
    <mergeCell ref="K88:K90"/>
    <mergeCell ref="C88:C91"/>
    <mergeCell ref="B72:B75"/>
    <mergeCell ref="K84:K86"/>
    <mergeCell ref="D64:D67"/>
    <mergeCell ref="K64:K66"/>
    <mergeCell ref="K76:K78"/>
    <mergeCell ref="B76:B79"/>
    <mergeCell ref="C76:C79"/>
    <mergeCell ref="D88:D91"/>
    <mergeCell ref="D76:D79"/>
    <mergeCell ref="B92:B95"/>
    <mergeCell ref="L72:L75"/>
    <mergeCell ref="C60:C63"/>
    <mergeCell ref="L60:L63"/>
    <mergeCell ref="K56:K58"/>
    <mergeCell ref="K68:K70"/>
    <mergeCell ref="K60:K62"/>
    <mergeCell ref="L68:L71"/>
    <mergeCell ref="L88:L91"/>
    <mergeCell ref="B84:B87"/>
    <mergeCell ref="D84:D87"/>
    <mergeCell ref="C72:C75"/>
    <mergeCell ref="D68:D71"/>
    <mergeCell ref="D60:D63"/>
    <mergeCell ref="B80:B83"/>
    <mergeCell ref="L80:L83"/>
    <mergeCell ref="K80:K82"/>
    <mergeCell ref="D80:D83"/>
    <mergeCell ref="L64:L67"/>
    <mergeCell ref="K72:K74"/>
    <mergeCell ref="C84:C87"/>
    <mergeCell ref="D56:D59"/>
    <mergeCell ref="C80:C83"/>
    <mergeCell ref="D72:D75"/>
    <mergeCell ref="B64:B67"/>
    <mergeCell ref="C64:C67"/>
    <mergeCell ref="B68:B71"/>
    <mergeCell ref="C68:C71"/>
    <mergeCell ref="L56:L59"/>
    <mergeCell ref="C56:C59"/>
    <mergeCell ref="B56:B59"/>
    <mergeCell ref="L128:L131"/>
    <mergeCell ref="D104:D107"/>
    <mergeCell ref="C100:C103"/>
    <mergeCell ref="B104:B107"/>
    <mergeCell ref="D100:D103"/>
    <mergeCell ref="L120:L123"/>
    <mergeCell ref="K120:K122"/>
    <mergeCell ref="L108:L111"/>
    <mergeCell ref="L104:L107"/>
    <mergeCell ref="K100:K102"/>
    <mergeCell ref="L100:L103"/>
    <mergeCell ref="K104:K106"/>
    <mergeCell ref="K108:K110"/>
    <mergeCell ref="B128:B131"/>
    <mergeCell ref="C128:C131"/>
    <mergeCell ref="L112:L115"/>
    <mergeCell ref="K124:K126"/>
    <mergeCell ref="B116:B119"/>
    <mergeCell ref="D116:D119"/>
    <mergeCell ref="D124:D127"/>
    <mergeCell ref="L116:L119"/>
    <mergeCell ref="B100:B103"/>
    <mergeCell ref="D108:D111"/>
    <mergeCell ref="C108:C111"/>
    <mergeCell ref="C104:C107"/>
    <mergeCell ref="B108:B111"/>
    <mergeCell ref="K136:K138"/>
    <mergeCell ref="K128:K130"/>
    <mergeCell ref="B124:B127"/>
    <mergeCell ref="C124:C127"/>
    <mergeCell ref="B112:B115"/>
    <mergeCell ref="C112:C115"/>
    <mergeCell ref="C136:C139"/>
    <mergeCell ref="C132:C135"/>
    <mergeCell ref="C116:C119"/>
    <mergeCell ref="K132:K134"/>
    <mergeCell ref="D132:D135"/>
    <mergeCell ref="D112:D115"/>
    <mergeCell ref="K112:K114"/>
    <mergeCell ref="B132:B135"/>
    <mergeCell ref="D136:D139"/>
    <mergeCell ref="B136:B139"/>
    <mergeCell ref="B120:B123"/>
    <mergeCell ref="C120:C123"/>
    <mergeCell ref="L168:L171"/>
    <mergeCell ref="D168:D171"/>
    <mergeCell ref="D152:D155"/>
    <mergeCell ref="D120:D123"/>
    <mergeCell ref="L148:L151"/>
    <mergeCell ref="L144:L147"/>
    <mergeCell ref="K144:K146"/>
    <mergeCell ref="D148:D151"/>
    <mergeCell ref="K148:K150"/>
    <mergeCell ref="L160:L163"/>
    <mergeCell ref="L156:L159"/>
    <mergeCell ref="K160:K162"/>
    <mergeCell ref="L152:L155"/>
    <mergeCell ref="L132:L135"/>
    <mergeCell ref="D128:D131"/>
    <mergeCell ref="K152:K154"/>
    <mergeCell ref="L136:L139"/>
    <mergeCell ref="L164:L167"/>
    <mergeCell ref="K140:K142"/>
    <mergeCell ref="D160:D163"/>
    <mergeCell ref="D156:D159"/>
    <mergeCell ref="D144:D147"/>
    <mergeCell ref="L124:L127"/>
    <mergeCell ref="L140:L143"/>
    <mergeCell ref="B164:B167"/>
    <mergeCell ref="D140:D143"/>
    <mergeCell ref="D164:D167"/>
    <mergeCell ref="K164:K166"/>
    <mergeCell ref="K156:K158"/>
    <mergeCell ref="B160:B163"/>
    <mergeCell ref="B176:B179"/>
    <mergeCell ref="C168:C171"/>
    <mergeCell ref="B168:B171"/>
    <mergeCell ref="C160:C163"/>
    <mergeCell ref="K168:K170"/>
    <mergeCell ref="C148:C151"/>
    <mergeCell ref="C164:C167"/>
    <mergeCell ref="B144:B147"/>
    <mergeCell ref="B148:B151"/>
    <mergeCell ref="B152:B155"/>
    <mergeCell ref="B156:B159"/>
    <mergeCell ref="C144:C147"/>
    <mergeCell ref="C152:C155"/>
    <mergeCell ref="C156:C159"/>
    <mergeCell ref="C140:C143"/>
    <mergeCell ref="B140:B143"/>
    <mergeCell ref="B200:B203"/>
    <mergeCell ref="C200:C203"/>
    <mergeCell ref="D200:D203"/>
    <mergeCell ref="D196:D199"/>
    <mergeCell ref="C172:C175"/>
    <mergeCell ref="B196:B199"/>
    <mergeCell ref="C196:C199"/>
    <mergeCell ref="D180:D183"/>
    <mergeCell ref="D192:D195"/>
    <mergeCell ref="L172:L175"/>
    <mergeCell ref="K172:K174"/>
    <mergeCell ref="L176:L179"/>
    <mergeCell ref="K176:K178"/>
    <mergeCell ref="B192:B195"/>
    <mergeCell ref="B188:B191"/>
    <mergeCell ref="C192:C195"/>
    <mergeCell ref="C188:C191"/>
    <mergeCell ref="D172:D175"/>
    <mergeCell ref="C176:C179"/>
    <mergeCell ref="B180:B183"/>
    <mergeCell ref="C184:C187"/>
    <mergeCell ref="D184:D187"/>
    <mergeCell ref="C180:C183"/>
    <mergeCell ref="L180:L183"/>
    <mergeCell ref="B184:B187"/>
    <mergeCell ref="B172:B175"/>
    <mergeCell ref="D176:D179"/>
    <mergeCell ref="K196:K198"/>
    <mergeCell ref="K180:K182"/>
    <mergeCell ref="L196:L199"/>
    <mergeCell ref="K208:K210"/>
    <mergeCell ref="K184:K186"/>
    <mergeCell ref="C204:C207"/>
    <mergeCell ref="D204:D207"/>
    <mergeCell ref="K192:K194"/>
    <mergeCell ref="C208:C211"/>
    <mergeCell ref="L208:L211"/>
    <mergeCell ref="K200:K202"/>
    <mergeCell ref="L200:L203"/>
    <mergeCell ref="L184:L187"/>
    <mergeCell ref="L192:L195"/>
    <mergeCell ref="L188:L191"/>
    <mergeCell ref="K188:K190"/>
    <mergeCell ref="B208:B211"/>
    <mergeCell ref="D208:D211"/>
    <mergeCell ref="K204:K206"/>
    <mergeCell ref="D188:D191"/>
    <mergeCell ref="B204:B207"/>
    <mergeCell ref="B224:B227"/>
    <mergeCell ref="C224:C227"/>
    <mergeCell ref="L224:L227"/>
    <mergeCell ref="L220:L223"/>
    <mergeCell ref="K224:K226"/>
    <mergeCell ref="D224:D227"/>
    <mergeCell ref="D212:D215"/>
    <mergeCell ref="C220:C223"/>
    <mergeCell ref="K212:K214"/>
    <mergeCell ref="B212:B215"/>
    <mergeCell ref="D220:D223"/>
    <mergeCell ref="D216:D219"/>
    <mergeCell ref="L212:L215"/>
    <mergeCell ref="B220:B223"/>
    <mergeCell ref="B216:B219"/>
    <mergeCell ref="C216:C219"/>
    <mergeCell ref="C212:C215"/>
    <mergeCell ref="L216:L219"/>
    <mergeCell ref="L204:L207"/>
  </mergeCells>
  <phoneticPr fontId="0" type="noConversion"/>
  <pageMargins left="0.7" right="0.7" top="0.75" bottom="0.75" header="0.3" footer="0.3"/>
  <pageSetup paperSize="9" scale="46" fitToHeight="0" orientation="landscape" r:id="rId1"/>
  <headerFooter alignWithMargins="0"/>
  <rowBreaks count="1" manualBreakCount="1">
    <brk id="179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P225"/>
  <sheetViews>
    <sheetView zoomScale="70" zoomScaleNormal="70" zoomScaleSheetLayoutView="70" workbookViewId="0">
      <selection activeCell="B2" sqref="B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3.4257812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6.42578125" style="344" customWidth="1"/>
    <col min="9" max="9" width="15.42578125" style="344" customWidth="1"/>
    <col min="10" max="10" width="14" style="300" customWidth="1"/>
    <col min="11" max="11" width="14.28515625" style="300" customWidth="1"/>
    <col min="12" max="12" width="15.5703125" style="300" customWidth="1"/>
    <col min="13" max="13" width="17.7109375" style="17" customWidth="1"/>
    <col min="14" max="14" width="18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37" t="s">
        <v>129</v>
      </c>
      <c r="K2" s="37" t="s">
        <v>130</v>
      </c>
      <c r="L2" s="37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4">
        <v>12</v>
      </c>
      <c r="M3" s="63">
        <v>13</v>
      </c>
      <c r="N3" s="62">
        <v>14</v>
      </c>
    </row>
    <row r="4" spans="1:16" ht="81.75" hidden="1" customHeight="1" x14ac:dyDescent="0.25">
      <c r="A4" s="438" t="s">
        <v>248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41">
        <v>0</v>
      </c>
      <c r="I4" s="41">
        <v>0</v>
      </c>
      <c r="J4" s="39" t="e">
        <f t="shared" ref="J4:J67" si="0">IF(I4/H4*100&gt;100,100,I4/H4*100)</f>
        <v>#DIV/0!</v>
      </c>
      <c r="K4" s="441" t="e">
        <f>(J4+J5+J6)/3</f>
        <v>#DIV/0!</v>
      </c>
      <c r="L4" s="446" t="e">
        <f>(K4+K7)/2</f>
        <v>#DIV/0!</v>
      </c>
      <c r="M4" s="438" t="s">
        <v>141</v>
      </c>
      <c r="N4" s="434"/>
      <c r="P4" s="23">
        <f>H7+H11+H15+H19+H23+H27+H31+H35+H39+H43+H47</f>
        <v>126.11111111111111</v>
      </c>
    </row>
    <row r="5" spans="1:16" ht="81.75" hidden="1" customHeight="1" x14ac:dyDescent="0.25">
      <c r="A5" s="439"/>
      <c r="B5" s="248"/>
      <c r="C5" s="423"/>
      <c r="D5" s="425"/>
      <c r="E5" s="5" t="s">
        <v>138</v>
      </c>
      <c r="F5" s="6" t="s">
        <v>142</v>
      </c>
      <c r="G5" s="7" t="s">
        <v>140</v>
      </c>
      <c r="H5" s="41">
        <v>0</v>
      </c>
      <c r="I5" s="41">
        <v>0</v>
      </c>
      <c r="J5" s="39" t="e">
        <f t="shared" si="0"/>
        <v>#DIV/0!</v>
      </c>
      <c r="K5" s="442"/>
      <c r="L5" s="447"/>
      <c r="M5" s="439"/>
      <c r="N5" s="435"/>
      <c r="P5" s="23">
        <f>H51+H55+H59+H63+H67+H71+H75+H79+H83+H87+H91+H95</f>
        <v>106.22222222222223</v>
      </c>
    </row>
    <row r="6" spans="1:16" ht="81.75" hidden="1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41">
        <v>0</v>
      </c>
      <c r="I6" s="41">
        <v>0</v>
      </c>
      <c r="J6" s="39" t="e">
        <f t="shared" si="0"/>
        <v>#DIV/0!</v>
      </c>
      <c r="K6" s="443"/>
      <c r="L6" s="447"/>
      <c r="M6" s="439"/>
      <c r="N6" s="435"/>
      <c r="P6" s="23">
        <f>H103+H107+H111+H115+H119+H123+H127+H131+H135+H139+H143+H147</f>
        <v>30.666666666666668</v>
      </c>
    </row>
    <row r="7" spans="1:16" ht="31.5" hidden="1" customHeight="1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42">
        <v>0</v>
      </c>
      <c r="I7" s="42">
        <v>0</v>
      </c>
      <c r="J7" s="39" t="e">
        <f t="shared" si="0"/>
        <v>#DIV/0!</v>
      </c>
      <c r="K7" s="39" t="e">
        <f>J7</f>
        <v>#DIV/0!</v>
      </c>
      <c r="L7" s="448"/>
      <c r="M7" s="439"/>
      <c r="N7" s="435"/>
      <c r="P7" s="23">
        <f>H151+H155+H159+H163+H167+H171+H175+H179+H183+H187+H191+H195+H199+H203+H207+H211</f>
        <v>12350</v>
      </c>
    </row>
    <row r="8" spans="1:16" ht="81.75" hidden="1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41">
        <v>0</v>
      </c>
      <c r="I8" s="41">
        <v>0</v>
      </c>
      <c r="J8" s="39" t="e">
        <f t="shared" si="0"/>
        <v>#DIV/0!</v>
      </c>
      <c r="K8" s="441" t="e">
        <f>(J8+J9+J10)/3</f>
        <v>#DIV/0!</v>
      </c>
      <c r="L8" s="446" t="e">
        <f>(K8+K11)/2</f>
        <v>#DIV/0!</v>
      </c>
      <c r="M8" s="439"/>
      <c r="N8" s="435"/>
    </row>
    <row r="9" spans="1:16" ht="81.75" hidden="1" customHeight="1" x14ac:dyDescent="0.25">
      <c r="A9" s="439"/>
      <c r="B9" s="239"/>
      <c r="C9" s="423"/>
      <c r="D9" s="425"/>
      <c r="E9" s="5" t="s">
        <v>138</v>
      </c>
      <c r="F9" s="6" t="s">
        <v>142</v>
      </c>
      <c r="G9" s="7" t="s">
        <v>140</v>
      </c>
      <c r="H9" s="41">
        <v>0</v>
      </c>
      <c r="I9" s="41">
        <v>0</v>
      </c>
      <c r="J9" s="39" t="e">
        <f t="shared" si="0"/>
        <v>#DIV/0!</v>
      </c>
      <c r="K9" s="442"/>
      <c r="L9" s="447"/>
      <c r="M9" s="439"/>
      <c r="N9" s="435"/>
    </row>
    <row r="10" spans="1:16" ht="81.75" hidden="1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41">
        <v>0</v>
      </c>
      <c r="I10" s="41">
        <v>0</v>
      </c>
      <c r="J10" s="39" t="e">
        <f t="shared" si="0"/>
        <v>#DIV/0!</v>
      </c>
      <c r="K10" s="443"/>
      <c r="L10" s="447"/>
      <c r="M10" s="439"/>
      <c r="N10" s="435"/>
    </row>
    <row r="11" spans="1:16" ht="31.5" hidden="1" customHeight="1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42">
        <v>0</v>
      </c>
      <c r="I11" s="42">
        <v>0</v>
      </c>
      <c r="J11" s="39" t="e">
        <f t="shared" si="0"/>
        <v>#DIV/0!</v>
      </c>
      <c r="K11" s="39" t="e">
        <f>J11</f>
        <v>#DIV/0!</v>
      </c>
      <c r="L11" s="448"/>
      <c r="M11" s="439"/>
      <c r="N11" s="435"/>
    </row>
    <row r="12" spans="1:16" ht="81.75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41">
        <v>100</v>
      </c>
      <c r="I12" s="41">
        <v>100</v>
      </c>
      <c r="J12" s="39">
        <f t="shared" si="0"/>
        <v>100</v>
      </c>
      <c r="K12" s="441">
        <f>(J12+J13+J14)/3</f>
        <v>100</v>
      </c>
      <c r="L12" s="446">
        <f>(K12+K15)/2</f>
        <v>100</v>
      </c>
      <c r="M12" s="439"/>
      <c r="N12" s="435"/>
    </row>
    <row r="13" spans="1:16" ht="81.75" customHeight="1" x14ac:dyDescent="0.25">
      <c r="A13" s="439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41">
        <v>100</v>
      </c>
      <c r="I13" s="41">
        <v>100</v>
      </c>
      <c r="J13" s="39">
        <f t="shared" si="0"/>
        <v>100</v>
      </c>
      <c r="K13" s="442"/>
      <c r="L13" s="447"/>
      <c r="M13" s="439"/>
      <c r="N13" s="435"/>
    </row>
    <row r="14" spans="1:16" ht="81.75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41">
        <v>100</v>
      </c>
      <c r="I14" s="41">
        <v>100</v>
      </c>
      <c r="J14" s="39">
        <f t="shared" si="0"/>
        <v>100</v>
      </c>
      <c r="K14" s="443"/>
      <c r="L14" s="447"/>
      <c r="M14" s="439"/>
      <c r="N14" s="435"/>
    </row>
    <row r="15" spans="1:16" ht="31.5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42">
        <v>106.33333333333333</v>
      </c>
      <c r="I15" s="42">
        <v>108</v>
      </c>
      <c r="J15" s="39">
        <f t="shared" si="0"/>
        <v>100</v>
      </c>
      <c r="K15" s="39">
        <f>J15</f>
        <v>100</v>
      </c>
      <c r="L15" s="448"/>
      <c r="M15" s="439"/>
      <c r="N15" s="435"/>
    </row>
    <row r="16" spans="1:16" ht="81.75" hidden="1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41">
        <v>0</v>
      </c>
      <c r="I16" s="41">
        <v>0</v>
      </c>
      <c r="J16" s="39" t="e">
        <f t="shared" si="0"/>
        <v>#DIV/0!</v>
      </c>
      <c r="K16" s="441" t="e">
        <f>(J16+J17+J18)/3</f>
        <v>#DIV/0!</v>
      </c>
      <c r="L16" s="446" t="e">
        <f>(K16+K19)/2</f>
        <v>#DIV/0!</v>
      </c>
      <c r="M16" s="439"/>
      <c r="N16" s="435"/>
    </row>
    <row r="17" spans="1:14" ht="81.75" hidden="1" customHeight="1" x14ac:dyDescent="0.25">
      <c r="A17" s="439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41">
        <v>0</v>
      </c>
      <c r="I17" s="41">
        <v>0</v>
      </c>
      <c r="J17" s="39" t="e">
        <f t="shared" si="0"/>
        <v>#DIV/0!</v>
      </c>
      <c r="K17" s="442"/>
      <c r="L17" s="447"/>
      <c r="M17" s="439"/>
      <c r="N17" s="435"/>
    </row>
    <row r="18" spans="1:14" ht="81.75" hidden="1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41">
        <v>0</v>
      </c>
      <c r="I18" s="41">
        <v>0</v>
      </c>
      <c r="J18" s="39" t="e">
        <f t="shared" si="0"/>
        <v>#DIV/0!</v>
      </c>
      <c r="K18" s="443"/>
      <c r="L18" s="447"/>
      <c r="M18" s="439"/>
      <c r="N18" s="435"/>
    </row>
    <row r="19" spans="1:14" ht="31.5" hidden="1" customHeight="1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42">
        <v>0</v>
      </c>
      <c r="I19" s="42">
        <v>0</v>
      </c>
      <c r="J19" s="39" t="e">
        <f t="shared" si="0"/>
        <v>#DIV/0!</v>
      </c>
      <c r="K19" s="39" t="e">
        <f>J19</f>
        <v>#DIV/0!</v>
      </c>
      <c r="L19" s="448"/>
      <c r="M19" s="439"/>
      <c r="N19" s="435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41">
        <v>0</v>
      </c>
      <c r="I20" s="41">
        <v>0</v>
      </c>
      <c r="J20" s="39" t="e">
        <f t="shared" si="0"/>
        <v>#DIV/0!</v>
      </c>
      <c r="K20" s="441" t="e">
        <f>(J20+J21+J22)/3</f>
        <v>#DIV/0!</v>
      </c>
      <c r="L20" s="446" t="e">
        <f>(K20+K23)/2</f>
        <v>#DIV/0!</v>
      </c>
      <c r="M20" s="439"/>
      <c r="N20" s="435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41">
        <v>0</v>
      </c>
      <c r="I21" s="41">
        <v>0</v>
      </c>
      <c r="J21" s="39" t="e">
        <f t="shared" si="0"/>
        <v>#DIV/0!</v>
      </c>
      <c r="K21" s="442"/>
      <c r="L21" s="447"/>
      <c r="M21" s="439"/>
      <c r="N21" s="435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41">
        <v>0</v>
      </c>
      <c r="I22" s="41">
        <v>0</v>
      </c>
      <c r="J22" s="39" t="e">
        <f t="shared" si="0"/>
        <v>#DIV/0!</v>
      </c>
      <c r="K22" s="443"/>
      <c r="L22" s="447"/>
      <c r="M22" s="439"/>
      <c r="N22" s="435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42">
        <v>0</v>
      </c>
      <c r="I23" s="42">
        <v>0</v>
      </c>
      <c r="J23" s="39" t="e">
        <f t="shared" si="0"/>
        <v>#DIV/0!</v>
      </c>
      <c r="K23" s="39" t="e">
        <f>J23</f>
        <v>#DIV/0!</v>
      </c>
      <c r="L23" s="448"/>
      <c r="M23" s="439"/>
      <c r="N23" s="435"/>
    </row>
    <row r="24" spans="1:14" ht="81.75" hidden="1" customHeight="1" x14ac:dyDescent="0.25">
      <c r="A24" s="439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41">
        <v>0</v>
      </c>
      <c r="I24" s="41">
        <v>0</v>
      </c>
      <c r="J24" s="39" t="e">
        <f>IF(I24/H24*100&gt;100,100,I24/H24*100)</f>
        <v>#DIV/0!</v>
      </c>
      <c r="K24" s="441" t="e">
        <f>(J24+J25+J26)/3</f>
        <v>#DIV/0!</v>
      </c>
      <c r="L24" s="446" t="e">
        <f>(K24+K27)/2</f>
        <v>#DIV/0!</v>
      </c>
      <c r="M24" s="439"/>
      <c r="N24" s="435"/>
    </row>
    <row r="25" spans="1:14" ht="81.75" hidden="1" customHeight="1" x14ac:dyDescent="0.25">
      <c r="A25" s="439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41">
        <v>0</v>
      </c>
      <c r="I25" s="41">
        <v>0</v>
      </c>
      <c r="J25" s="39" t="e">
        <f>IF(I25/H25*100&gt;100,100,I25/H25*100)</f>
        <v>#DIV/0!</v>
      </c>
      <c r="K25" s="442"/>
      <c r="L25" s="447"/>
      <c r="M25" s="439"/>
      <c r="N25" s="435"/>
    </row>
    <row r="26" spans="1:14" ht="81.75" hidden="1" customHeight="1" x14ac:dyDescent="0.25">
      <c r="A26" s="439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41">
        <v>0</v>
      </c>
      <c r="I26" s="41">
        <v>0</v>
      </c>
      <c r="J26" s="39" t="e">
        <f>IF(I26/H26*100&gt;100,100,I26/H26*100)</f>
        <v>#DIV/0!</v>
      </c>
      <c r="K26" s="443"/>
      <c r="L26" s="447"/>
      <c r="M26" s="439"/>
      <c r="N26" s="435"/>
    </row>
    <row r="27" spans="1:14" ht="31.5" hidden="1" customHeight="1" x14ac:dyDescent="0.25">
      <c r="A27" s="439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42">
        <v>0</v>
      </c>
      <c r="I27" s="42">
        <v>0</v>
      </c>
      <c r="J27" s="39" t="e">
        <f>IF(I27/H27*100&gt;100,100,I27/H27*100)</f>
        <v>#DIV/0!</v>
      </c>
      <c r="K27" s="39" t="e">
        <f>J27</f>
        <v>#DIV/0!</v>
      </c>
      <c r="L27" s="448"/>
      <c r="M27" s="439"/>
      <c r="N27" s="435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41">
        <v>0</v>
      </c>
      <c r="I28" s="41">
        <v>0</v>
      </c>
      <c r="J28" s="39" t="e">
        <f t="shared" si="0"/>
        <v>#DIV/0!</v>
      </c>
      <c r="K28" s="441" t="e">
        <f>(J28+J29+J30)/3</f>
        <v>#DIV/0!</v>
      </c>
      <c r="L28" s="446" t="e">
        <f>(K28+K31)/2</f>
        <v>#DIV/0!</v>
      </c>
      <c r="M28" s="439"/>
      <c r="N28" s="435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41">
        <v>0</v>
      </c>
      <c r="I29" s="41">
        <v>0</v>
      </c>
      <c r="J29" s="39" t="e">
        <f t="shared" si="0"/>
        <v>#DIV/0!</v>
      </c>
      <c r="K29" s="442"/>
      <c r="L29" s="447"/>
      <c r="M29" s="439"/>
      <c r="N29" s="435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41">
        <v>0</v>
      </c>
      <c r="I30" s="41">
        <v>0</v>
      </c>
      <c r="J30" s="39" t="e">
        <f t="shared" si="0"/>
        <v>#DIV/0!</v>
      </c>
      <c r="K30" s="443"/>
      <c r="L30" s="447"/>
      <c r="M30" s="439"/>
      <c r="N30" s="435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42">
        <v>0</v>
      </c>
      <c r="I31" s="42">
        <v>0</v>
      </c>
      <c r="J31" s="39" t="e">
        <f t="shared" si="0"/>
        <v>#DIV/0!</v>
      </c>
      <c r="K31" s="39" t="e">
        <f>J31</f>
        <v>#DIV/0!</v>
      </c>
      <c r="L31" s="448"/>
      <c r="M31" s="439"/>
      <c r="N31" s="435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41">
        <v>0</v>
      </c>
      <c r="I32" s="41">
        <v>0</v>
      </c>
      <c r="J32" s="39" t="e">
        <f t="shared" si="0"/>
        <v>#DIV/0!</v>
      </c>
      <c r="K32" s="441" t="e">
        <f>(J32+J33+J34)/3</f>
        <v>#DIV/0!</v>
      </c>
      <c r="L32" s="446" t="e">
        <f>(K32+K35)/2</f>
        <v>#DIV/0!</v>
      </c>
      <c r="M32" s="439"/>
      <c r="N32" s="435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41">
        <v>0</v>
      </c>
      <c r="I33" s="41">
        <v>0</v>
      </c>
      <c r="J33" s="39" t="e">
        <f t="shared" si="0"/>
        <v>#DIV/0!</v>
      </c>
      <c r="K33" s="442"/>
      <c r="L33" s="447"/>
      <c r="M33" s="439"/>
      <c r="N33" s="435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41">
        <v>0</v>
      </c>
      <c r="I34" s="41">
        <v>0</v>
      </c>
      <c r="J34" s="39" t="e">
        <f t="shared" si="0"/>
        <v>#DIV/0!</v>
      </c>
      <c r="K34" s="443"/>
      <c r="L34" s="447"/>
      <c r="M34" s="439"/>
      <c r="N34" s="435"/>
    </row>
    <row r="35" spans="1:14" ht="31.5" hidden="1" customHeight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42">
        <v>0</v>
      </c>
      <c r="I35" s="42">
        <v>0</v>
      </c>
      <c r="J35" s="39" t="e">
        <f t="shared" si="0"/>
        <v>#DIV/0!</v>
      </c>
      <c r="K35" s="39" t="e">
        <f>J35</f>
        <v>#DIV/0!</v>
      </c>
      <c r="L35" s="448"/>
      <c r="M35" s="439"/>
      <c r="N35" s="435"/>
    </row>
    <row r="36" spans="1:14" ht="81.7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41">
        <v>100</v>
      </c>
      <c r="I36" s="41">
        <v>100</v>
      </c>
      <c r="J36" s="39">
        <f>IF(I36/H36*100&gt;100,100,I36/H36*100)</f>
        <v>100</v>
      </c>
      <c r="K36" s="441">
        <f>(J36+J37+J38)/3</f>
        <v>100</v>
      </c>
      <c r="L36" s="446">
        <f>(K36+K39)/2</f>
        <v>100</v>
      </c>
      <c r="M36" s="439"/>
      <c r="N36" s="435"/>
    </row>
    <row r="37" spans="1:14" ht="81.75" customHeight="1" x14ac:dyDescent="0.25">
      <c r="A37" s="439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41">
        <v>100</v>
      </c>
      <c r="I37" s="41">
        <v>100</v>
      </c>
      <c r="J37" s="39">
        <f>IF(I37/H37*100&gt;100,100,I37/H37*100)</f>
        <v>100</v>
      </c>
      <c r="K37" s="442"/>
      <c r="L37" s="447"/>
      <c r="M37" s="439"/>
      <c r="N37" s="435"/>
    </row>
    <row r="38" spans="1:14" ht="81.75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41">
        <v>50</v>
      </c>
      <c r="I38" s="41">
        <v>100</v>
      </c>
      <c r="J38" s="39">
        <f>IF(I38/H38*100&gt;100,100,I38/H38*100)</f>
        <v>100</v>
      </c>
      <c r="K38" s="443"/>
      <c r="L38" s="447"/>
      <c r="M38" s="439"/>
      <c r="N38" s="435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42">
        <v>17.777777777777779</v>
      </c>
      <c r="I39" s="42">
        <v>18</v>
      </c>
      <c r="J39" s="39">
        <f t="shared" si="0"/>
        <v>100</v>
      </c>
      <c r="K39" s="39">
        <f>J39</f>
        <v>100</v>
      </c>
      <c r="L39" s="448"/>
      <c r="M39" s="439"/>
      <c r="N39" s="435"/>
    </row>
    <row r="40" spans="1:14" ht="81.75" customHeight="1" x14ac:dyDescent="0.25">
      <c r="A40" s="439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41">
        <v>100</v>
      </c>
      <c r="I40" s="41">
        <v>100</v>
      </c>
      <c r="J40" s="39">
        <f t="shared" si="0"/>
        <v>100</v>
      </c>
      <c r="K40" s="441">
        <f>(J40+J41+J42)/3</f>
        <v>100</v>
      </c>
      <c r="L40" s="446">
        <f>(K40+K43)/2</f>
        <v>100</v>
      </c>
      <c r="M40" s="439"/>
      <c r="N40" s="435"/>
    </row>
    <row r="41" spans="1:14" ht="81.75" customHeight="1" x14ac:dyDescent="0.25">
      <c r="A41" s="439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41">
        <v>100</v>
      </c>
      <c r="I41" s="41">
        <v>100</v>
      </c>
      <c r="J41" s="39">
        <f t="shared" si="0"/>
        <v>100</v>
      </c>
      <c r="K41" s="442"/>
      <c r="L41" s="447"/>
      <c r="M41" s="439"/>
      <c r="N41" s="435"/>
    </row>
    <row r="42" spans="1:14" ht="81.75" customHeight="1" x14ac:dyDescent="0.25">
      <c r="A42" s="439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41">
        <v>100</v>
      </c>
      <c r="I42" s="41">
        <v>100</v>
      </c>
      <c r="J42" s="39">
        <f t="shared" si="0"/>
        <v>100</v>
      </c>
      <c r="K42" s="443"/>
      <c r="L42" s="447"/>
      <c r="M42" s="439"/>
      <c r="N42" s="435"/>
    </row>
    <row r="43" spans="1:14" ht="31.5" x14ac:dyDescent="0.25">
      <c r="A43" s="439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42">
        <v>2</v>
      </c>
      <c r="I43" s="42">
        <v>2</v>
      </c>
      <c r="J43" s="39">
        <f t="shared" si="0"/>
        <v>100</v>
      </c>
      <c r="K43" s="39">
        <f>J43</f>
        <v>100</v>
      </c>
      <c r="L43" s="448"/>
      <c r="M43" s="439"/>
      <c r="N43" s="435"/>
    </row>
    <row r="44" spans="1:14" ht="81.75" hidden="1" customHeight="1" x14ac:dyDescent="0.25">
      <c r="A44" s="439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41">
        <v>0</v>
      </c>
      <c r="I44" s="41">
        <v>0</v>
      </c>
      <c r="J44" s="39" t="e">
        <f t="shared" si="0"/>
        <v>#DIV/0!</v>
      </c>
      <c r="K44" s="441" t="e">
        <f>(J44+J45+J46)/3</f>
        <v>#DIV/0!</v>
      </c>
      <c r="L44" s="446" t="e">
        <f>(K44+K47)/2</f>
        <v>#DIV/0!</v>
      </c>
      <c r="M44" s="439"/>
      <c r="N44" s="435"/>
    </row>
    <row r="45" spans="1:14" ht="81.75" hidden="1" customHeight="1" x14ac:dyDescent="0.25">
      <c r="A45" s="439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41">
        <v>0</v>
      </c>
      <c r="I45" s="41">
        <v>0</v>
      </c>
      <c r="J45" s="39" t="e">
        <f t="shared" si="0"/>
        <v>#DIV/0!</v>
      </c>
      <c r="K45" s="442"/>
      <c r="L45" s="447"/>
      <c r="M45" s="439"/>
      <c r="N45" s="435"/>
    </row>
    <row r="46" spans="1:14" ht="81.75" hidden="1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41">
        <v>0</v>
      </c>
      <c r="I46" s="41">
        <v>0</v>
      </c>
      <c r="J46" s="39" t="e">
        <f t="shared" si="0"/>
        <v>#DIV/0!</v>
      </c>
      <c r="K46" s="443"/>
      <c r="L46" s="447"/>
      <c r="M46" s="439"/>
      <c r="N46" s="435"/>
    </row>
    <row r="47" spans="1:14" ht="31.5" hidden="1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42">
        <v>0</v>
      </c>
      <c r="I47" s="42">
        <v>0</v>
      </c>
      <c r="J47" s="39" t="e">
        <f t="shared" si="0"/>
        <v>#DIV/0!</v>
      </c>
      <c r="K47" s="39" t="e">
        <f>J47</f>
        <v>#DIV/0!</v>
      </c>
      <c r="L47" s="448"/>
      <c r="M47" s="439"/>
      <c r="N47" s="435"/>
    </row>
    <row r="48" spans="1:14" ht="81.75" hidden="1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41">
        <v>0</v>
      </c>
      <c r="I48" s="41">
        <v>0</v>
      </c>
      <c r="J48" s="39" t="e">
        <f t="shared" si="0"/>
        <v>#DIV/0!</v>
      </c>
      <c r="K48" s="441" t="e">
        <f>(J48+J49+J50)/3</f>
        <v>#DIV/0!</v>
      </c>
      <c r="L48" s="446" t="e">
        <f>(K48+K51)/2</f>
        <v>#DIV/0!</v>
      </c>
      <c r="M48" s="439"/>
      <c r="N48" s="435"/>
    </row>
    <row r="49" spans="1:14" ht="81.75" hidden="1" customHeight="1" x14ac:dyDescent="0.25">
      <c r="A49" s="439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41">
        <v>0</v>
      </c>
      <c r="I49" s="41">
        <v>0</v>
      </c>
      <c r="J49" s="39" t="e">
        <f t="shared" si="0"/>
        <v>#DIV/0!</v>
      </c>
      <c r="K49" s="442"/>
      <c r="L49" s="447"/>
      <c r="M49" s="439"/>
      <c r="N49" s="435"/>
    </row>
    <row r="50" spans="1:14" ht="81.75" hidden="1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41">
        <v>0</v>
      </c>
      <c r="I50" s="41">
        <v>0</v>
      </c>
      <c r="J50" s="39" t="e">
        <f t="shared" si="0"/>
        <v>#DIV/0!</v>
      </c>
      <c r="K50" s="443"/>
      <c r="L50" s="447"/>
      <c r="M50" s="439"/>
      <c r="N50" s="435"/>
    </row>
    <row r="51" spans="1:14" ht="31.5" hidden="1" customHeight="1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42">
        <v>0</v>
      </c>
      <c r="I51" s="42">
        <v>0</v>
      </c>
      <c r="J51" s="39" t="e">
        <f t="shared" si="0"/>
        <v>#DIV/0!</v>
      </c>
      <c r="K51" s="39" t="e">
        <f>J51</f>
        <v>#DIV/0!</v>
      </c>
      <c r="L51" s="448"/>
      <c r="M51" s="439"/>
      <c r="N51" s="435"/>
    </row>
    <row r="52" spans="1:14" ht="81.75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41">
        <v>100</v>
      </c>
      <c r="I52" s="41">
        <v>100</v>
      </c>
      <c r="J52" s="39">
        <f t="shared" si="0"/>
        <v>100</v>
      </c>
      <c r="K52" s="441">
        <f>(J52+J53)/2</f>
        <v>100</v>
      </c>
      <c r="L52" s="446">
        <f>(K52+K55)/2</f>
        <v>100</v>
      </c>
      <c r="M52" s="439"/>
      <c r="N52" s="435"/>
    </row>
    <row r="53" spans="1:14" ht="81.75" customHeight="1" x14ac:dyDescent="0.25">
      <c r="A53" s="439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41">
        <v>100</v>
      </c>
      <c r="I53" s="41">
        <v>100</v>
      </c>
      <c r="J53" s="39">
        <f t="shared" si="0"/>
        <v>100</v>
      </c>
      <c r="K53" s="442"/>
      <c r="L53" s="447"/>
      <c r="M53" s="439"/>
      <c r="N53" s="435"/>
    </row>
    <row r="54" spans="1:14" ht="81.75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41"/>
      <c r="I54" s="41"/>
      <c r="J54" s="39"/>
      <c r="K54" s="443"/>
      <c r="L54" s="447"/>
      <c r="M54" s="439"/>
      <c r="N54" s="435"/>
    </row>
    <row r="55" spans="1:14" ht="31.5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42">
        <v>0.44444444444444442</v>
      </c>
      <c r="I55" s="42">
        <v>0.44444444444444442</v>
      </c>
      <c r="J55" s="39">
        <f t="shared" si="0"/>
        <v>100</v>
      </c>
      <c r="K55" s="39">
        <f>J55</f>
        <v>100</v>
      </c>
      <c r="L55" s="448"/>
      <c r="M55" s="439"/>
      <c r="N55" s="435"/>
    </row>
    <row r="56" spans="1:14" ht="81.75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41">
        <v>100</v>
      </c>
      <c r="I56" s="41">
        <v>100</v>
      </c>
      <c r="J56" s="39">
        <f t="shared" si="0"/>
        <v>100</v>
      </c>
      <c r="K56" s="441">
        <f>(J56+J57+J58)/3</f>
        <v>100</v>
      </c>
      <c r="L56" s="446">
        <f>(K56+K59)/2</f>
        <v>100</v>
      </c>
      <c r="M56" s="439"/>
      <c r="N56" s="435"/>
    </row>
    <row r="57" spans="1:14" ht="81.75" customHeight="1" x14ac:dyDescent="0.25">
      <c r="A57" s="439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41">
        <v>100</v>
      </c>
      <c r="I57" s="41">
        <v>100</v>
      </c>
      <c r="J57" s="39">
        <f t="shared" si="0"/>
        <v>100</v>
      </c>
      <c r="K57" s="442"/>
      <c r="L57" s="447"/>
      <c r="M57" s="439"/>
      <c r="N57" s="435"/>
    </row>
    <row r="58" spans="1:14" ht="81.75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41">
        <v>90.952380952380963</v>
      </c>
      <c r="I58" s="41">
        <v>100</v>
      </c>
      <c r="J58" s="39">
        <f t="shared" si="0"/>
        <v>100</v>
      </c>
      <c r="K58" s="443"/>
      <c r="L58" s="447"/>
      <c r="M58" s="439"/>
      <c r="N58" s="435"/>
    </row>
    <row r="59" spans="1:14" ht="31.5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42">
        <v>90.444444444444443</v>
      </c>
      <c r="I59" s="42">
        <v>92.111111111111114</v>
      </c>
      <c r="J59" s="39">
        <f t="shared" si="0"/>
        <v>100</v>
      </c>
      <c r="K59" s="39">
        <f>J59</f>
        <v>100</v>
      </c>
      <c r="L59" s="448"/>
      <c r="M59" s="439"/>
      <c r="N59" s="435"/>
    </row>
    <row r="60" spans="1:14" ht="81.75" hidden="1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41">
        <v>0</v>
      </c>
      <c r="I60" s="41">
        <v>0</v>
      </c>
      <c r="J60" s="39" t="e">
        <f t="shared" si="0"/>
        <v>#DIV/0!</v>
      </c>
      <c r="K60" s="441" t="e">
        <f>(J60+J61+J62)/3</f>
        <v>#DIV/0!</v>
      </c>
      <c r="L60" s="446" t="e">
        <f>(K60+K63)/2</f>
        <v>#DIV/0!</v>
      </c>
      <c r="M60" s="439"/>
      <c r="N60" s="435"/>
    </row>
    <row r="61" spans="1:14" ht="81.75" hidden="1" customHeight="1" x14ac:dyDescent="0.25">
      <c r="A61" s="439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41">
        <v>0</v>
      </c>
      <c r="I61" s="41">
        <v>0</v>
      </c>
      <c r="J61" s="39" t="e">
        <f t="shared" si="0"/>
        <v>#DIV/0!</v>
      </c>
      <c r="K61" s="442"/>
      <c r="L61" s="447"/>
      <c r="M61" s="439"/>
      <c r="N61" s="435"/>
    </row>
    <row r="62" spans="1:14" ht="81.75" hidden="1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41">
        <v>0</v>
      </c>
      <c r="I62" s="41">
        <v>0</v>
      </c>
      <c r="J62" s="39" t="e">
        <f t="shared" si="0"/>
        <v>#DIV/0!</v>
      </c>
      <c r="K62" s="443"/>
      <c r="L62" s="447"/>
      <c r="M62" s="439"/>
      <c r="N62" s="435"/>
    </row>
    <row r="63" spans="1:14" ht="31.5" hidden="1" customHeight="1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42">
        <v>0</v>
      </c>
      <c r="I63" s="42">
        <v>0</v>
      </c>
      <c r="J63" s="39" t="e">
        <f t="shared" si="0"/>
        <v>#DIV/0!</v>
      </c>
      <c r="K63" s="39" t="e">
        <f>J63</f>
        <v>#DIV/0!</v>
      </c>
      <c r="L63" s="448"/>
      <c r="M63" s="439"/>
      <c r="N63" s="435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41">
        <v>0</v>
      </c>
      <c r="I64" s="41">
        <v>0</v>
      </c>
      <c r="J64" s="39" t="e">
        <f t="shared" si="0"/>
        <v>#DIV/0!</v>
      </c>
      <c r="K64" s="441" t="e">
        <f>(J64+J65+J66)/3</f>
        <v>#DIV/0!</v>
      </c>
      <c r="L64" s="446" t="e">
        <f>(K64+K67)/2</f>
        <v>#DIV/0!</v>
      </c>
      <c r="M64" s="439"/>
      <c r="N64" s="435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41">
        <v>0</v>
      </c>
      <c r="I65" s="41">
        <v>0</v>
      </c>
      <c r="J65" s="39" t="e">
        <f t="shared" si="0"/>
        <v>#DIV/0!</v>
      </c>
      <c r="K65" s="442"/>
      <c r="L65" s="447"/>
      <c r="M65" s="439"/>
      <c r="N65" s="435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41">
        <v>0</v>
      </c>
      <c r="I66" s="41">
        <v>0</v>
      </c>
      <c r="J66" s="39" t="e">
        <f t="shared" si="0"/>
        <v>#DIV/0!</v>
      </c>
      <c r="K66" s="443"/>
      <c r="L66" s="447"/>
      <c r="M66" s="439"/>
      <c r="N66" s="435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42">
        <v>0</v>
      </c>
      <c r="I67" s="42">
        <v>0</v>
      </c>
      <c r="J67" s="39" t="e">
        <f t="shared" si="0"/>
        <v>#DIV/0!</v>
      </c>
      <c r="K67" s="39" t="e">
        <f>J67</f>
        <v>#DIV/0!</v>
      </c>
      <c r="L67" s="448"/>
      <c r="M67" s="439"/>
      <c r="N67" s="435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41">
        <v>0</v>
      </c>
      <c r="I68" s="41">
        <v>0</v>
      </c>
      <c r="J68" s="39" t="e">
        <f t="shared" ref="J68:J131" si="1">IF(I68/H68*100&gt;100,100,I68/H68*100)</f>
        <v>#DIV/0!</v>
      </c>
      <c r="K68" s="441" t="e">
        <f>(J68+J69+J70)/3</f>
        <v>#DIV/0!</v>
      </c>
      <c r="L68" s="446" t="e">
        <f>(K68+K71)/2</f>
        <v>#DIV/0!</v>
      </c>
      <c r="M68" s="439"/>
      <c r="N68" s="435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41">
        <v>0</v>
      </c>
      <c r="I69" s="41">
        <v>0</v>
      </c>
      <c r="J69" s="39" t="e">
        <f t="shared" si="1"/>
        <v>#DIV/0!</v>
      </c>
      <c r="K69" s="442"/>
      <c r="L69" s="447"/>
      <c r="M69" s="439"/>
      <c r="N69" s="435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41">
        <v>0</v>
      </c>
      <c r="I70" s="41">
        <v>0</v>
      </c>
      <c r="J70" s="39" t="e">
        <f t="shared" si="1"/>
        <v>#DIV/0!</v>
      </c>
      <c r="K70" s="443"/>
      <c r="L70" s="447"/>
      <c r="M70" s="439"/>
      <c r="N70" s="435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42">
        <v>0</v>
      </c>
      <c r="I71" s="42">
        <v>0</v>
      </c>
      <c r="J71" s="39" t="e">
        <f t="shared" si="1"/>
        <v>#DIV/0!</v>
      </c>
      <c r="K71" s="39" t="e">
        <f>J71</f>
        <v>#DIV/0!</v>
      </c>
      <c r="L71" s="448"/>
      <c r="M71" s="439"/>
      <c r="N71" s="435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41">
        <v>0</v>
      </c>
      <c r="I72" s="41">
        <v>0</v>
      </c>
      <c r="J72" s="39" t="e">
        <f t="shared" si="1"/>
        <v>#DIV/0!</v>
      </c>
      <c r="K72" s="441" t="e">
        <f>(J72+J73+J74)/3</f>
        <v>#DIV/0!</v>
      </c>
      <c r="L72" s="446" t="e">
        <f>(K72+K75)/2</f>
        <v>#DIV/0!</v>
      </c>
      <c r="M72" s="439"/>
      <c r="N72" s="435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41">
        <v>0</v>
      </c>
      <c r="I73" s="41">
        <v>0</v>
      </c>
      <c r="J73" s="39" t="e">
        <f t="shared" si="1"/>
        <v>#DIV/0!</v>
      </c>
      <c r="K73" s="442"/>
      <c r="L73" s="447"/>
      <c r="M73" s="439"/>
      <c r="N73" s="435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41">
        <v>0</v>
      </c>
      <c r="I74" s="41">
        <v>0</v>
      </c>
      <c r="J74" s="39" t="e">
        <f t="shared" si="1"/>
        <v>#DIV/0!</v>
      </c>
      <c r="K74" s="443"/>
      <c r="L74" s="447"/>
      <c r="M74" s="439"/>
      <c r="N74" s="435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42">
        <v>0</v>
      </c>
      <c r="I75" s="42">
        <v>0</v>
      </c>
      <c r="J75" s="39" t="e">
        <f t="shared" si="1"/>
        <v>#DIV/0!</v>
      </c>
      <c r="K75" s="39" t="e">
        <f>J75</f>
        <v>#DIV/0!</v>
      </c>
      <c r="L75" s="448"/>
      <c r="M75" s="439"/>
      <c r="N75" s="435"/>
    </row>
    <row r="76" spans="1:14" ht="81.75" hidden="1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41">
        <v>0</v>
      </c>
      <c r="I76" s="41">
        <v>0</v>
      </c>
      <c r="J76" s="39" t="e">
        <f t="shared" si="1"/>
        <v>#DIV/0!</v>
      </c>
      <c r="K76" s="441" t="e">
        <f>(J76+J77+J78)/3</f>
        <v>#DIV/0!</v>
      </c>
      <c r="L76" s="446" t="e">
        <f>(K76+K79)/2</f>
        <v>#DIV/0!</v>
      </c>
      <c r="M76" s="439"/>
      <c r="N76" s="435"/>
    </row>
    <row r="77" spans="1:14" ht="81.75" hidden="1" customHeight="1" x14ac:dyDescent="0.25">
      <c r="A77" s="439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41">
        <v>0</v>
      </c>
      <c r="I77" s="41">
        <v>0</v>
      </c>
      <c r="J77" s="39" t="e">
        <f t="shared" si="1"/>
        <v>#DIV/0!</v>
      </c>
      <c r="K77" s="442"/>
      <c r="L77" s="447"/>
      <c r="M77" s="439"/>
      <c r="N77" s="435"/>
    </row>
    <row r="78" spans="1:14" ht="81.75" hidden="1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41">
        <v>0</v>
      </c>
      <c r="I78" s="41">
        <v>0</v>
      </c>
      <c r="J78" s="39" t="e">
        <f t="shared" si="1"/>
        <v>#DIV/0!</v>
      </c>
      <c r="K78" s="443"/>
      <c r="L78" s="447"/>
      <c r="M78" s="439"/>
      <c r="N78" s="435"/>
    </row>
    <row r="79" spans="1:14" ht="31.5" hidden="1" customHeight="1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42">
        <v>0</v>
      </c>
      <c r="I79" s="42">
        <v>0</v>
      </c>
      <c r="J79" s="39" t="e">
        <f t="shared" si="1"/>
        <v>#DIV/0!</v>
      </c>
      <c r="K79" s="39" t="e">
        <f>J79</f>
        <v>#DIV/0!</v>
      </c>
      <c r="L79" s="448"/>
      <c r="M79" s="439"/>
      <c r="N79" s="435"/>
    </row>
    <row r="80" spans="1:14" ht="81.75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41">
        <v>100</v>
      </c>
      <c r="I80" s="41">
        <v>100</v>
      </c>
      <c r="J80" s="39">
        <f t="shared" si="1"/>
        <v>100</v>
      </c>
      <c r="K80" s="441">
        <f>(J80+J81+J82)/3</f>
        <v>100</v>
      </c>
      <c r="L80" s="446">
        <f>(K80+K83)/2</f>
        <v>100</v>
      </c>
      <c r="M80" s="439"/>
      <c r="N80" s="435"/>
    </row>
    <row r="81" spans="1:14" ht="81.75" customHeight="1" x14ac:dyDescent="0.25">
      <c r="A81" s="439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41">
        <v>100</v>
      </c>
      <c r="I81" s="41">
        <v>100</v>
      </c>
      <c r="J81" s="39">
        <f t="shared" si="1"/>
        <v>100</v>
      </c>
      <c r="K81" s="442"/>
      <c r="L81" s="447"/>
      <c r="M81" s="439"/>
      <c r="N81" s="435"/>
    </row>
    <row r="82" spans="1:14" ht="81.75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41">
        <v>100</v>
      </c>
      <c r="I82" s="41">
        <v>100</v>
      </c>
      <c r="J82" s="39">
        <f t="shared" si="1"/>
        <v>100</v>
      </c>
      <c r="K82" s="443"/>
      <c r="L82" s="447"/>
      <c r="M82" s="439"/>
      <c r="N82" s="435"/>
    </row>
    <row r="83" spans="1:14" ht="31.5" customHeight="1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42">
        <v>0.55555555555555558</v>
      </c>
      <c r="I83" s="42">
        <v>0.55555555555555558</v>
      </c>
      <c r="J83" s="39">
        <f t="shared" si="1"/>
        <v>100</v>
      </c>
      <c r="K83" s="39">
        <f>J83</f>
        <v>100</v>
      </c>
      <c r="L83" s="448"/>
      <c r="M83" s="439"/>
      <c r="N83" s="435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41">
        <v>0</v>
      </c>
      <c r="I84" s="41">
        <v>0</v>
      </c>
      <c r="J84" s="39" t="e">
        <f t="shared" si="1"/>
        <v>#DIV/0!</v>
      </c>
      <c r="K84" s="441" t="e">
        <f>(J84+J85+J86)/3</f>
        <v>#DIV/0!</v>
      </c>
      <c r="L84" s="446" t="e">
        <f>(K84+K87)/2</f>
        <v>#DIV/0!</v>
      </c>
      <c r="M84" s="439"/>
      <c r="N84" s="435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41">
        <v>0</v>
      </c>
      <c r="I85" s="41">
        <v>0</v>
      </c>
      <c r="J85" s="39" t="e">
        <f t="shared" si="1"/>
        <v>#DIV/0!</v>
      </c>
      <c r="K85" s="442"/>
      <c r="L85" s="447"/>
      <c r="M85" s="439"/>
      <c r="N85" s="435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41">
        <v>0</v>
      </c>
      <c r="I86" s="41">
        <v>0</v>
      </c>
      <c r="J86" s="39" t="e">
        <f t="shared" si="1"/>
        <v>#DIV/0!</v>
      </c>
      <c r="K86" s="443"/>
      <c r="L86" s="447"/>
      <c r="M86" s="439"/>
      <c r="N86" s="435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42">
        <v>0</v>
      </c>
      <c r="I87" s="42">
        <v>0</v>
      </c>
      <c r="J87" s="39" t="e">
        <f t="shared" si="1"/>
        <v>#DIV/0!</v>
      </c>
      <c r="K87" s="39" t="e">
        <f>J87</f>
        <v>#DIV/0!</v>
      </c>
      <c r="L87" s="448"/>
      <c r="M87" s="439"/>
      <c r="N87" s="435"/>
    </row>
    <row r="88" spans="1:14" ht="81.75" hidden="1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41">
        <v>0</v>
      </c>
      <c r="I88" s="41">
        <v>0</v>
      </c>
      <c r="J88" s="39" t="e">
        <f t="shared" si="1"/>
        <v>#DIV/0!</v>
      </c>
      <c r="K88" s="441" t="e">
        <f>(J88+J89+J90)/3</f>
        <v>#DIV/0!</v>
      </c>
      <c r="L88" s="446" t="e">
        <f>(K88+K91)/2</f>
        <v>#DIV/0!</v>
      </c>
      <c r="M88" s="439"/>
      <c r="N88" s="435"/>
    </row>
    <row r="89" spans="1:14" ht="81.75" hidden="1" customHeight="1" x14ac:dyDescent="0.25">
      <c r="A89" s="439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41">
        <v>0</v>
      </c>
      <c r="I89" s="41">
        <v>0</v>
      </c>
      <c r="J89" s="39" t="e">
        <f t="shared" si="1"/>
        <v>#DIV/0!</v>
      </c>
      <c r="K89" s="442"/>
      <c r="L89" s="447"/>
      <c r="M89" s="439"/>
      <c r="N89" s="435"/>
    </row>
    <row r="90" spans="1:14" ht="81.75" hidden="1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41">
        <v>0</v>
      </c>
      <c r="I90" s="41">
        <v>0</v>
      </c>
      <c r="J90" s="39" t="e">
        <f t="shared" si="1"/>
        <v>#DIV/0!</v>
      </c>
      <c r="K90" s="443"/>
      <c r="L90" s="447"/>
      <c r="M90" s="439"/>
      <c r="N90" s="435"/>
    </row>
    <row r="91" spans="1:14" ht="31.5" hidden="1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42">
        <v>0</v>
      </c>
      <c r="I91" s="42">
        <v>0</v>
      </c>
      <c r="J91" s="39" t="e">
        <f t="shared" si="1"/>
        <v>#DIV/0!</v>
      </c>
      <c r="K91" s="39" t="e">
        <f>J91</f>
        <v>#DIV/0!</v>
      </c>
      <c r="L91" s="448"/>
      <c r="M91" s="439"/>
      <c r="N91" s="435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41">
        <v>100</v>
      </c>
      <c r="I92" s="41">
        <v>100</v>
      </c>
      <c r="J92" s="39">
        <f t="shared" si="1"/>
        <v>100</v>
      </c>
      <c r="K92" s="441">
        <f>(J92+J93+J94)/3</f>
        <v>100</v>
      </c>
      <c r="L92" s="446">
        <f>(K92+K95)/2</f>
        <v>100</v>
      </c>
      <c r="M92" s="439"/>
      <c r="N92" s="435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41">
        <v>100</v>
      </c>
      <c r="I93" s="41">
        <v>100</v>
      </c>
      <c r="J93" s="39">
        <f t="shared" si="1"/>
        <v>100</v>
      </c>
      <c r="K93" s="442"/>
      <c r="L93" s="447"/>
      <c r="M93" s="439"/>
      <c r="N93" s="435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41">
        <v>100</v>
      </c>
      <c r="I94" s="41">
        <v>100</v>
      </c>
      <c r="J94" s="39">
        <f t="shared" si="1"/>
        <v>100</v>
      </c>
      <c r="K94" s="443"/>
      <c r="L94" s="447"/>
      <c r="M94" s="439"/>
      <c r="N94" s="435"/>
    </row>
    <row r="95" spans="1:14" ht="31.5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42">
        <v>14.777777777777779</v>
      </c>
      <c r="I95" s="42">
        <v>15.333333333333334</v>
      </c>
      <c r="J95" s="39">
        <f t="shared" si="1"/>
        <v>100</v>
      </c>
      <c r="K95" s="39">
        <f>J95</f>
        <v>100</v>
      </c>
      <c r="L95" s="448"/>
      <c r="M95" s="439"/>
      <c r="N95" s="435"/>
    </row>
    <row r="96" spans="1:14" ht="81.75" hidden="1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41">
        <v>0</v>
      </c>
      <c r="I96" s="41">
        <v>0</v>
      </c>
      <c r="J96" s="39" t="e">
        <f t="shared" si="1"/>
        <v>#DIV/0!</v>
      </c>
      <c r="K96" s="441" t="e">
        <f>(J96+J97+J98)/3</f>
        <v>#DIV/0!</v>
      </c>
      <c r="L96" s="446" t="e">
        <f>(K96+K99)/2</f>
        <v>#DIV/0!</v>
      </c>
      <c r="M96" s="439"/>
      <c r="N96" s="435"/>
    </row>
    <row r="97" spans="1:14" ht="81.75" hidden="1" customHeight="1" x14ac:dyDescent="0.25">
      <c r="A97" s="439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41">
        <v>0</v>
      </c>
      <c r="I97" s="41">
        <v>0</v>
      </c>
      <c r="J97" s="39" t="e">
        <f t="shared" si="1"/>
        <v>#DIV/0!</v>
      </c>
      <c r="K97" s="442"/>
      <c r="L97" s="447"/>
      <c r="M97" s="439"/>
      <c r="N97" s="435"/>
    </row>
    <row r="98" spans="1:14" ht="81.75" hidden="1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41">
        <v>0</v>
      </c>
      <c r="I98" s="41">
        <v>0</v>
      </c>
      <c r="J98" s="39" t="e">
        <f t="shared" si="1"/>
        <v>#DIV/0!</v>
      </c>
      <c r="K98" s="443"/>
      <c r="L98" s="447"/>
      <c r="M98" s="439"/>
      <c r="N98" s="435"/>
    </row>
    <row r="99" spans="1:14" ht="31.5" hidden="1" customHeight="1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42">
        <v>0</v>
      </c>
      <c r="I99" s="42">
        <v>0</v>
      </c>
      <c r="J99" s="39" t="e">
        <f t="shared" si="1"/>
        <v>#DIV/0!</v>
      </c>
      <c r="K99" s="39" t="e">
        <f>J99</f>
        <v>#DIV/0!</v>
      </c>
      <c r="L99" s="448"/>
      <c r="M99" s="439"/>
      <c r="N99" s="435"/>
    </row>
    <row r="100" spans="1:14" ht="81.75" hidden="1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41">
        <v>0</v>
      </c>
      <c r="I100" s="41">
        <v>0</v>
      </c>
      <c r="J100" s="39" t="e">
        <f t="shared" si="1"/>
        <v>#DIV/0!</v>
      </c>
      <c r="K100" s="441" t="e">
        <f>(J100+J101+J102)/3</f>
        <v>#DIV/0!</v>
      </c>
      <c r="L100" s="446" t="e">
        <f>(K100+K103)/2</f>
        <v>#DIV/0!</v>
      </c>
      <c r="M100" s="439"/>
      <c r="N100" s="435"/>
    </row>
    <row r="101" spans="1:14" ht="81.75" hidden="1" customHeight="1" x14ac:dyDescent="0.25">
      <c r="A101" s="439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41">
        <v>0</v>
      </c>
      <c r="I101" s="41">
        <v>0</v>
      </c>
      <c r="J101" s="39" t="e">
        <f t="shared" si="1"/>
        <v>#DIV/0!</v>
      </c>
      <c r="K101" s="442"/>
      <c r="L101" s="447"/>
      <c r="M101" s="439"/>
      <c r="N101" s="435"/>
    </row>
    <row r="102" spans="1:14" ht="81.75" hidden="1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41">
        <v>0</v>
      </c>
      <c r="I102" s="41">
        <v>0</v>
      </c>
      <c r="J102" s="39" t="e">
        <f t="shared" si="1"/>
        <v>#DIV/0!</v>
      </c>
      <c r="K102" s="443"/>
      <c r="L102" s="447"/>
      <c r="M102" s="439"/>
      <c r="N102" s="435"/>
    </row>
    <row r="103" spans="1:14" ht="31.5" hidden="1" customHeight="1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42">
        <v>0</v>
      </c>
      <c r="I103" s="42">
        <v>0</v>
      </c>
      <c r="J103" s="39" t="e">
        <f t="shared" si="1"/>
        <v>#DIV/0!</v>
      </c>
      <c r="K103" s="39" t="e">
        <f>J103</f>
        <v>#DIV/0!</v>
      </c>
      <c r="L103" s="448"/>
      <c r="M103" s="439"/>
      <c r="N103" s="435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41">
        <v>0</v>
      </c>
      <c r="I104" s="41">
        <v>0</v>
      </c>
      <c r="J104" s="39" t="e">
        <f t="shared" si="1"/>
        <v>#DIV/0!</v>
      </c>
      <c r="K104" s="441" t="e">
        <f>(J104+J105+J106)/3</f>
        <v>#DIV/0!</v>
      </c>
      <c r="L104" s="446" t="e">
        <f>(K104+K107)/2</f>
        <v>#DIV/0!</v>
      </c>
      <c r="M104" s="439"/>
      <c r="N104" s="435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41">
        <v>0</v>
      </c>
      <c r="I105" s="41">
        <v>0</v>
      </c>
      <c r="J105" s="39" t="e">
        <f t="shared" si="1"/>
        <v>#DIV/0!</v>
      </c>
      <c r="K105" s="442"/>
      <c r="L105" s="447"/>
      <c r="M105" s="439"/>
      <c r="N105" s="435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41">
        <v>0</v>
      </c>
      <c r="I106" s="41">
        <v>0</v>
      </c>
      <c r="J106" s="39" t="e">
        <f t="shared" si="1"/>
        <v>#DIV/0!</v>
      </c>
      <c r="K106" s="443"/>
      <c r="L106" s="447"/>
      <c r="M106" s="439"/>
      <c r="N106" s="435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42">
        <v>0</v>
      </c>
      <c r="I107" s="42">
        <v>0</v>
      </c>
      <c r="J107" s="39" t="e">
        <f t="shared" si="1"/>
        <v>#DIV/0!</v>
      </c>
      <c r="K107" s="39" t="e">
        <f>J107</f>
        <v>#DIV/0!</v>
      </c>
      <c r="L107" s="448"/>
      <c r="M107" s="439"/>
      <c r="N107" s="435"/>
    </row>
    <row r="108" spans="1:14" ht="81.75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41">
        <v>100</v>
      </c>
      <c r="I108" s="41">
        <v>100</v>
      </c>
      <c r="J108" s="39">
        <f t="shared" si="1"/>
        <v>100</v>
      </c>
      <c r="K108" s="441">
        <f>(J108+J109+J110)/3</f>
        <v>100</v>
      </c>
      <c r="L108" s="446">
        <f>(K108+K111)/2</f>
        <v>100</v>
      </c>
      <c r="M108" s="439"/>
      <c r="N108" s="435"/>
    </row>
    <row r="109" spans="1:14" ht="81.75" customHeight="1" x14ac:dyDescent="0.25">
      <c r="A109" s="439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41">
        <v>100</v>
      </c>
      <c r="I109" s="41">
        <v>100</v>
      </c>
      <c r="J109" s="39">
        <f t="shared" si="1"/>
        <v>100</v>
      </c>
      <c r="K109" s="442"/>
      <c r="L109" s="447"/>
      <c r="M109" s="439"/>
      <c r="N109" s="435"/>
    </row>
    <row r="110" spans="1:14" ht="8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41">
        <v>100</v>
      </c>
      <c r="I110" s="41">
        <v>100</v>
      </c>
      <c r="J110" s="39">
        <f t="shared" si="1"/>
        <v>100</v>
      </c>
      <c r="K110" s="443"/>
      <c r="L110" s="447"/>
      <c r="M110" s="439"/>
      <c r="N110" s="435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42">
        <v>30.111111111111111</v>
      </c>
      <c r="I111" s="42">
        <v>32.888888888888886</v>
      </c>
      <c r="J111" s="39">
        <f t="shared" si="1"/>
        <v>100</v>
      </c>
      <c r="K111" s="39">
        <f>J111</f>
        <v>100</v>
      </c>
      <c r="L111" s="448"/>
      <c r="M111" s="439"/>
      <c r="N111" s="435"/>
    </row>
    <row r="112" spans="1:14" ht="81.75" hidden="1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41">
        <v>0</v>
      </c>
      <c r="I112" s="41">
        <v>0</v>
      </c>
      <c r="J112" s="39" t="e">
        <f t="shared" si="1"/>
        <v>#DIV/0!</v>
      </c>
      <c r="K112" s="441" t="e">
        <f>(J112+J113+J114)/3</f>
        <v>#DIV/0!</v>
      </c>
      <c r="L112" s="446" t="e">
        <f>(K112+K115)/2</f>
        <v>#DIV/0!</v>
      </c>
      <c r="M112" s="439"/>
      <c r="N112" s="435"/>
    </row>
    <row r="113" spans="1:14" ht="81.75" hidden="1" customHeight="1" x14ac:dyDescent="0.25">
      <c r="A113" s="439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41">
        <v>0</v>
      </c>
      <c r="I113" s="41">
        <v>0</v>
      </c>
      <c r="J113" s="39" t="e">
        <f t="shared" si="1"/>
        <v>#DIV/0!</v>
      </c>
      <c r="K113" s="442"/>
      <c r="L113" s="447"/>
      <c r="M113" s="439"/>
      <c r="N113" s="435"/>
    </row>
    <row r="114" spans="1:14" ht="81.75" hidden="1" customHeight="1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41">
        <v>0</v>
      </c>
      <c r="I114" s="41">
        <v>0</v>
      </c>
      <c r="J114" s="39" t="e">
        <f t="shared" si="1"/>
        <v>#DIV/0!</v>
      </c>
      <c r="K114" s="443"/>
      <c r="L114" s="447"/>
      <c r="M114" s="439"/>
      <c r="N114" s="435"/>
    </row>
    <row r="115" spans="1:14" ht="31.5" hidden="1" customHeight="1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42">
        <v>0</v>
      </c>
      <c r="I115" s="42">
        <v>0</v>
      </c>
      <c r="J115" s="39" t="e">
        <f t="shared" si="1"/>
        <v>#DIV/0!</v>
      </c>
      <c r="K115" s="39" t="e">
        <f>J115</f>
        <v>#DIV/0!</v>
      </c>
      <c r="L115" s="448"/>
      <c r="M115" s="439"/>
      <c r="N115" s="435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41">
        <v>0</v>
      </c>
      <c r="I116" s="41">
        <v>0</v>
      </c>
      <c r="J116" s="39" t="e">
        <f t="shared" si="1"/>
        <v>#DIV/0!</v>
      </c>
      <c r="K116" s="441" t="e">
        <f>(J116+J117+J118)/3</f>
        <v>#DIV/0!</v>
      </c>
      <c r="L116" s="446" t="e">
        <f>(K116+K119)/2</f>
        <v>#DIV/0!</v>
      </c>
      <c r="M116" s="439"/>
      <c r="N116" s="435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41">
        <v>0</v>
      </c>
      <c r="I117" s="41">
        <v>0</v>
      </c>
      <c r="J117" s="39" t="e">
        <f t="shared" si="1"/>
        <v>#DIV/0!</v>
      </c>
      <c r="K117" s="442"/>
      <c r="L117" s="447"/>
      <c r="M117" s="439"/>
      <c r="N117" s="435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41">
        <v>0</v>
      </c>
      <c r="I118" s="41">
        <v>0</v>
      </c>
      <c r="J118" s="39" t="e">
        <f t="shared" si="1"/>
        <v>#DIV/0!</v>
      </c>
      <c r="K118" s="443"/>
      <c r="L118" s="447"/>
      <c r="M118" s="439"/>
      <c r="N118" s="435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42">
        <v>0</v>
      </c>
      <c r="I119" s="42">
        <v>0</v>
      </c>
      <c r="J119" s="39" t="e">
        <f t="shared" si="1"/>
        <v>#DIV/0!</v>
      </c>
      <c r="K119" s="39" t="e">
        <f>J119</f>
        <v>#DIV/0!</v>
      </c>
      <c r="L119" s="448"/>
      <c r="M119" s="439"/>
      <c r="N119" s="435"/>
    </row>
    <row r="120" spans="1:14" ht="81.75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41">
        <v>100</v>
      </c>
      <c r="I120" s="41">
        <v>100</v>
      </c>
      <c r="J120" s="39">
        <f t="shared" si="1"/>
        <v>100</v>
      </c>
      <c r="K120" s="441">
        <f>(J120+J121+J122)/3</f>
        <v>100</v>
      </c>
      <c r="L120" s="446">
        <f>(K120+K123)/2</f>
        <v>100</v>
      </c>
      <c r="M120" s="439"/>
      <c r="N120" s="435"/>
    </row>
    <row r="121" spans="1:14" ht="81.75" customHeight="1" x14ac:dyDescent="0.25">
      <c r="A121" s="439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41">
        <v>100</v>
      </c>
      <c r="I121" s="41">
        <v>100</v>
      </c>
      <c r="J121" s="39">
        <f t="shared" si="1"/>
        <v>100</v>
      </c>
      <c r="K121" s="442"/>
      <c r="L121" s="447"/>
      <c r="M121" s="439"/>
      <c r="N121" s="435"/>
    </row>
    <row r="122" spans="1:14" ht="81.75" customHeight="1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41">
        <v>100</v>
      </c>
      <c r="I122" s="41">
        <v>100</v>
      </c>
      <c r="J122" s="39">
        <f t="shared" si="1"/>
        <v>100</v>
      </c>
      <c r="K122" s="443"/>
      <c r="L122" s="447"/>
      <c r="M122" s="439"/>
      <c r="N122" s="435"/>
    </row>
    <row r="123" spans="1:14" ht="31.5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42">
        <v>0.55555555555555558</v>
      </c>
      <c r="I123" s="42">
        <v>0.77777777777777779</v>
      </c>
      <c r="J123" s="39">
        <f t="shared" si="1"/>
        <v>100</v>
      </c>
      <c r="K123" s="39">
        <f>J123</f>
        <v>100</v>
      </c>
      <c r="L123" s="448"/>
      <c r="M123" s="439"/>
      <c r="N123" s="435"/>
    </row>
    <row r="124" spans="1:14" ht="81.75" hidden="1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41">
        <v>0</v>
      </c>
      <c r="I124" s="41">
        <v>0</v>
      </c>
      <c r="J124" s="39" t="e">
        <f t="shared" si="1"/>
        <v>#DIV/0!</v>
      </c>
      <c r="K124" s="441" t="e">
        <f>(J124+J125+J126)/3</f>
        <v>#DIV/0!</v>
      </c>
      <c r="L124" s="446" t="e">
        <f>(K124+K127)/2</f>
        <v>#DIV/0!</v>
      </c>
      <c r="M124" s="439"/>
      <c r="N124" s="435"/>
    </row>
    <row r="125" spans="1:14" ht="81.75" hidden="1" customHeight="1" x14ac:dyDescent="0.25">
      <c r="A125" s="439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41">
        <v>0</v>
      </c>
      <c r="I125" s="41">
        <v>0</v>
      </c>
      <c r="J125" s="39" t="e">
        <f t="shared" si="1"/>
        <v>#DIV/0!</v>
      </c>
      <c r="K125" s="442"/>
      <c r="L125" s="447"/>
      <c r="M125" s="439"/>
      <c r="N125" s="435"/>
    </row>
    <row r="126" spans="1:14" ht="81.75" hidden="1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41">
        <v>0</v>
      </c>
      <c r="I126" s="41">
        <v>0</v>
      </c>
      <c r="J126" s="39" t="e">
        <f>IF(I126/H126*100&gt;100,100,I126/H126*100)</f>
        <v>#DIV/0!</v>
      </c>
      <c r="K126" s="443"/>
      <c r="L126" s="447"/>
      <c r="M126" s="439"/>
      <c r="N126" s="435"/>
    </row>
    <row r="127" spans="1:14" ht="46.5" hidden="1" customHeight="1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42">
        <v>0</v>
      </c>
      <c r="I127" s="42">
        <v>0</v>
      </c>
      <c r="J127" s="39" t="e">
        <f t="shared" si="1"/>
        <v>#DIV/0!</v>
      </c>
      <c r="K127" s="39" t="e">
        <f>J127</f>
        <v>#DIV/0!</v>
      </c>
      <c r="L127" s="448"/>
      <c r="M127" s="439"/>
      <c r="N127" s="435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41">
        <v>0</v>
      </c>
      <c r="I128" s="41">
        <v>0</v>
      </c>
      <c r="J128" s="39" t="e">
        <f t="shared" si="1"/>
        <v>#DIV/0!</v>
      </c>
      <c r="K128" s="441" t="e">
        <f>(J128+J129+J130)/3</f>
        <v>#DIV/0!</v>
      </c>
      <c r="L128" s="446" t="e">
        <f>(K128+K131)/2</f>
        <v>#DIV/0!</v>
      </c>
      <c r="M128" s="439"/>
      <c r="N128" s="435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41">
        <v>0</v>
      </c>
      <c r="I129" s="41">
        <v>0</v>
      </c>
      <c r="J129" s="39" t="e">
        <f t="shared" si="1"/>
        <v>#DIV/0!</v>
      </c>
      <c r="K129" s="442"/>
      <c r="L129" s="447"/>
      <c r="M129" s="439"/>
      <c r="N129" s="435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41">
        <v>0</v>
      </c>
      <c r="I130" s="41">
        <v>0</v>
      </c>
      <c r="J130" s="39" t="e">
        <f t="shared" si="1"/>
        <v>#DIV/0!</v>
      </c>
      <c r="K130" s="443"/>
      <c r="L130" s="447"/>
      <c r="M130" s="439"/>
      <c r="N130" s="435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42">
        <v>0</v>
      </c>
      <c r="I131" s="42">
        <v>0</v>
      </c>
      <c r="J131" s="39" t="e">
        <f t="shared" si="1"/>
        <v>#DIV/0!</v>
      </c>
      <c r="K131" s="39" t="e">
        <f>J131</f>
        <v>#DIV/0!</v>
      </c>
      <c r="L131" s="448"/>
      <c r="M131" s="439"/>
      <c r="N131" s="435"/>
    </row>
    <row r="132" spans="1:14" ht="81.75" hidden="1" customHeight="1" x14ac:dyDescent="0.25">
      <c r="A132" s="439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41">
        <v>0</v>
      </c>
      <c r="I132" s="41">
        <v>0</v>
      </c>
      <c r="J132" s="39" t="e">
        <f t="shared" ref="J132:J195" si="2">IF(I132/H132*100&gt;100,100,I132/H132*100)</f>
        <v>#DIV/0!</v>
      </c>
      <c r="K132" s="441" t="e">
        <f>(J132+J133+J134)/3</f>
        <v>#DIV/0!</v>
      </c>
      <c r="L132" s="446" t="e">
        <f>(K132+K135)/2</f>
        <v>#DIV/0!</v>
      </c>
      <c r="M132" s="439"/>
      <c r="N132" s="435"/>
    </row>
    <row r="133" spans="1:14" ht="81.75" hidden="1" customHeight="1" x14ac:dyDescent="0.25">
      <c r="A133" s="439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41">
        <v>0</v>
      </c>
      <c r="I133" s="41">
        <v>0</v>
      </c>
      <c r="J133" s="39" t="e">
        <f t="shared" si="2"/>
        <v>#DIV/0!</v>
      </c>
      <c r="K133" s="442"/>
      <c r="L133" s="447"/>
      <c r="M133" s="439"/>
      <c r="N133" s="435"/>
    </row>
    <row r="134" spans="1:14" ht="81.75" hidden="1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41">
        <v>0</v>
      </c>
      <c r="I134" s="41">
        <v>0</v>
      </c>
      <c r="J134" s="39" t="e">
        <f t="shared" si="2"/>
        <v>#DIV/0!</v>
      </c>
      <c r="K134" s="443"/>
      <c r="L134" s="447"/>
      <c r="M134" s="439"/>
      <c r="N134" s="435"/>
    </row>
    <row r="135" spans="1:14" ht="31.5" hidden="1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42">
        <v>0</v>
      </c>
      <c r="I135" s="42">
        <v>0</v>
      </c>
      <c r="J135" s="39" t="e">
        <f t="shared" si="2"/>
        <v>#DIV/0!</v>
      </c>
      <c r="K135" s="39" t="e">
        <f>J135</f>
        <v>#DIV/0!</v>
      </c>
      <c r="L135" s="448"/>
      <c r="M135" s="439"/>
      <c r="N135" s="435"/>
    </row>
    <row r="136" spans="1:14" ht="81.75" hidden="1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41">
        <v>0</v>
      </c>
      <c r="I136" s="41">
        <v>0</v>
      </c>
      <c r="J136" s="39" t="e">
        <f t="shared" si="2"/>
        <v>#DIV/0!</v>
      </c>
      <c r="K136" s="441" t="e">
        <f>(J136+J137+J138)/3</f>
        <v>#DIV/0!</v>
      </c>
      <c r="L136" s="446" t="e">
        <f>(K136+K139)/2</f>
        <v>#DIV/0!</v>
      </c>
      <c r="M136" s="439"/>
      <c r="N136" s="435"/>
    </row>
    <row r="137" spans="1:14" ht="81.75" hidden="1" customHeight="1" x14ac:dyDescent="0.25">
      <c r="A137" s="439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41">
        <v>0</v>
      </c>
      <c r="I137" s="41">
        <v>0</v>
      </c>
      <c r="J137" s="39" t="e">
        <f t="shared" si="2"/>
        <v>#DIV/0!</v>
      </c>
      <c r="K137" s="442"/>
      <c r="L137" s="447"/>
      <c r="M137" s="439"/>
      <c r="N137" s="435"/>
    </row>
    <row r="138" spans="1:14" ht="81.75" hidden="1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41">
        <v>0</v>
      </c>
      <c r="I138" s="41">
        <v>0</v>
      </c>
      <c r="J138" s="39" t="e">
        <f t="shared" si="2"/>
        <v>#DIV/0!</v>
      </c>
      <c r="K138" s="443"/>
      <c r="L138" s="447"/>
      <c r="M138" s="439"/>
      <c r="N138" s="435"/>
    </row>
    <row r="139" spans="1:14" ht="31.5" hidden="1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42">
        <v>0</v>
      </c>
      <c r="I139" s="42">
        <v>0</v>
      </c>
      <c r="J139" s="39" t="e">
        <f t="shared" si="2"/>
        <v>#DIV/0!</v>
      </c>
      <c r="K139" s="39" t="e">
        <f>J139</f>
        <v>#DIV/0!</v>
      </c>
      <c r="L139" s="448"/>
      <c r="M139" s="439"/>
      <c r="N139" s="435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41">
        <v>0</v>
      </c>
      <c r="I140" s="41">
        <v>0</v>
      </c>
      <c r="J140" s="39" t="e">
        <f t="shared" si="2"/>
        <v>#DIV/0!</v>
      </c>
      <c r="K140" s="441" t="e">
        <f>(J140+J141+J142)/3</f>
        <v>#DIV/0!</v>
      </c>
      <c r="L140" s="446" t="e">
        <f>(K140+K143)/2</f>
        <v>#DIV/0!</v>
      </c>
      <c r="M140" s="439"/>
      <c r="N140" s="435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41">
        <v>0</v>
      </c>
      <c r="I141" s="41">
        <v>0</v>
      </c>
      <c r="J141" s="39" t="e">
        <f t="shared" si="2"/>
        <v>#DIV/0!</v>
      </c>
      <c r="K141" s="442"/>
      <c r="L141" s="447"/>
      <c r="M141" s="439"/>
      <c r="N141" s="435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41">
        <v>0</v>
      </c>
      <c r="I142" s="41">
        <v>0</v>
      </c>
      <c r="J142" s="39" t="e">
        <f t="shared" si="2"/>
        <v>#DIV/0!</v>
      </c>
      <c r="K142" s="443"/>
      <c r="L142" s="447"/>
      <c r="M142" s="439"/>
      <c r="N142" s="435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42">
        <v>0</v>
      </c>
      <c r="I143" s="42">
        <v>0</v>
      </c>
      <c r="J143" s="39" t="e">
        <f t="shared" si="2"/>
        <v>#DIV/0!</v>
      </c>
      <c r="K143" s="39" t="e">
        <f>J143</f>
        <v>#DIV/0!</v>
      </c>
      <c r="L143" s="448"/>
      <c r="M143" s="439"/>
      <c r="N143" s="435"/>
    </row>
    <row r="144" spans="1:14" ht="81.75" hidden="1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41">
        <v>0</v>
      </c>
      <c r="I144" s="41">
        <v>0</v>
      </c>
      <c r="J144" s="39" t="e">
        <f t="shared" si="2"/>
        <v>#DIV/0!</v>
      </c>
      <c r="K144" s="441" t="e">
        <f>(J144+J145+J146)/3</f>
        <v>#DIV/0!</v>
      </c>
      <c r="L144" s="446" t="e">
        <f>(K144+K147)/2</f>
        <v>#DIV/0!</v>
      </c>
      <c r="M144" s="439"/>
      <c r="N144" s="435"/>
    </row>
    <row r="145" spans="1:14" ht="81.75" hidden="1" customHeight="1" x14ac:dyDescent="0.25">
      <c r="A145" s="439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41">
        <v>0</v>
      </c>
      <c r="I145" s="41">
        <v>0</v>
      </c>
      <c r="J145" s="39" t="e">
        <f t="shared" si="2"/>
        <v>#DIV/0!</v>
      </c>
      <c r="K145" s="442"/>
      <c r="L145" s="447"/>
      <c r="M145" s="439"/>
      <c r="N145" s="435"/>
    </row>
    <row r="146" spans="1:14" ht="81.75" hidden="1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41">
        <v>0</v>
      </c>
      <c r="I146" s="41">
        <v>0</v>
      </c>
      <c r="J146" s="39" t="e">
        <f t="shared" si="2"/>
        <v>#DIV/0!</v>
      </c>
      <c r="K146" s="443"/>
      <c r="L146" s="447"/>
      <c r="M146" s="439"/>
      <c r="N146" s="435"/>
    </row>
    <row r="147" spans="1:14" ht="31.5" hidden="1" customHeight="1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42">
        <v>0</v>
      </c>
      <c r="I147" s="42">
        <v>0</v>
      </c>
      <c r="J147" s="39" t="e">
        <f t="shared" si="2"/>
        <v>#DIV/0!</v>
      </c>
      <c r="K147" s="39" t="e">
        <f>J147</f>
        <v>#DIV/0!</v>
      </c>
      <c r="L147" s="448"/>
      <c r="M147" s="439"/>
      <c r="N147" s="435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41">
        <v>0</v>
      </c>
      <c r="I148" s="41">
        <v>0</v>
      </c>
      <c r="J148" s="39" t="e">
        <f t="shared" si="2"/>
        <v>#DIV/0!</v>
      </c>
      <c r="K148" s="441" t="e">
        <f>(J148+J149+J150)/3</f>
        <v>#DIV/0!</v>
      </c>
      <c r="L148" s="446" t="e">
        <f>(K148+K151)/2</f>
        <v>#DIV/0!</v>
      </c>
      <c r="M148" s="439"/>
      <c r="N148" s="435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41">
        <v>0</v>
      </c>
      <c r="I149" s="41">
        <v>0</v>
      </c>
      <c r="J149" s="39" t="e">
        <f t="shared" si="2"/>
        <v>#DIV/0!</v>
      </c>
      <c r="K149" s="442"/>
      <c r="L149" s="447"/>
      <c r="M149" s="439"/>
      <c r="N149" s="435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41">
        <v>0</v>
      </c>
      <c r="I150" s="41">
        <v>0</v>
      </c>
      <c r="J150" s="39" t="e">
        <f t="shared" si="2"/>
        <v>#DIV/0!</v>
      </c>
      <c r="K150" s="443"/>
      <c r="L150" s="447"/>
      <c r="M150" s="439"/>
      <c r="N150" s="435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42">
        <v>0</v>
      </c>
      <c r="I151" s="42">
        <v>0</v>
      </c>
      <c r="J151" s="39" t="e">
        <f t="shared" si="2"/>
        <v>#DIV/0!</v>
      </c>
      <c r="K151" s="39" t="e">
        <f>J151</f>
        <v>#DIV/0!</v>
      </c>
      <c r="L151" s="448"/>
      <c r="M151" s="439"/>
      <c r="N151" s="435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41">
        <v>0</v>
      </c>
      <c r="I152" s="41">
        <v>0</v>
      </c>
      <c r="J152" s="39" t="e">
        <f t="shared" si="2"/>
        <v>#DIV/0!</v>
      </c>
      <c r="K152" s="441" t="e">
        <f>(J152+J153+J154)/3</f>
        <v>#DIV/0!</v>
      </c>
      <c r="L152" s="446" t="e">
        <f>(K152+K155)/2</f>
        <v>#DIV/0!</v>
      </c>
      <c r="M152" s="439"/>
      <c r="N152" s="435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41">
        <v>0</v>
      </c>
      <c r="I153" s="41">
        <v>0</v>
      </c>
      <c r="J153" s="39" t="e">
        <f t="shared" si="2"/>
        <v>#DIV/0!</v>
      </c>
      <c r="K153" s="442"/>
      <c r="L153" s="447"/>
      <c r="M153" s="439"/>
      <c r="N153" s="435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41">
        <v>0</v>
      </c>
      <c r="I154" s="41">
        <v>0</v>
      </c>
      <c r="J154" s="39" t="e">
        <f t="shared" si="2"/>
        <v>#DIV/0!</v>
      </c>
      <c r="K154" s="443"/>
      <c r="L154" s="447"/>
      <c r="M154" s="439"/>
      <c r="N154" s="435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42">
        <v>0</v>
      </c>
      <c r="I155" s="42">
        <v>0</v>
      </c>
      <c r="J155" s="39" t="e">
        <f t="shared" si="2"/>
        <v>#DIV/0!</v>
      </c>
      <c r="K155" s="39" t="e">
        <f>J155</f>
        <v>#DIV/0!</v>
      </c>
      <c r="L155" s="448"/>
      <c r="M155" s="439"/>
      <c r="N155" s="435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41">
        <v>0</v>
      </c>
      <c r="I156" s="41">
        <v>0</v>
      </c>
      <c r="J156" s="39" t="e">
        <f t="shared" si="2"/>
        <v>#DIV/0!</v>
      </c>
      <c r="K156" s="441" t="e">
        <f>(J156+J157+J158)/3</f>
        <v>#DIV/0!</v>
      </c>
      <c r="L156" s="446" t="e">
        <f>(K156+K159)/2</f>
        <v>#DIV/0!</v>
      </c>
      <c r="M156" s="439"/>
      <c r="N156" s="435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41">
        <v>0</v>
      </c>
      <c r="I157" s="41">
        <v>0</v>
      </c>
      <c r="J157" s="39" t="e">
        <f t="shared" si="2"/>
        <v>#DIV/0!</v>
      </c>
      <c r="K157" s="442"/>
      <c r="L157" s="447"/>
      <c r="M157" s="439"/>
      <c r="N157" s="435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41">
        <v>0</v>
      </c>
      <c r="I158" s="41">
        <v>0</v>
      </c>
      <c r="J158" s="39" t="e">
        <f t="shared" si="2"/>
        <v>#DIV/0!</v>
      </c>
      <c r="K158" s="443"/>
      <c r="L158" s="447"/>
      <c r="M158" s="439"/>
      <c r="N158" s="435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42">
        <v>0</v>
      </c>
      <c r="I159" s="42">
        <v>0</v>
      </c>
      <c r="J159" s="39" t="e">
        <f t="shared" si="2"/>
        <v>#DIV/0!</v>
      </c>
      <c r="K159" s="39" t="e">
        <f>J159</f>
        <v>#DIV/0!</v>
      </c>
      <c r="L159" s="448"/>
      <c r="M159" s="439"/>
      <c r="N159" s="435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41">
        <v>0</v>
      </c>
      <c r="I160" s="41">
        <v>0</v>
      </c>
      <c r="J160" s="39" t="e">
        <f t="shared" si="2"/>
        <v>#DIV/0!</v>
      </c>
      <c r="K160" s="441" t="e">
        <f>(J160+J161+J162)/3</f>
        <v>#DIV/0!</v>
      </c>
      <c r="L160" s="446" t="e">
        <f>(K160+K163)/2</f>
        <v>#DIV/0!</v>
      </c>
      <c r="M160" s="439"/>
      <c r="N160" s="435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41">
        <v>0</v>
      </c>
      <c r="I161" s="41">
        <v>0</v>
      </c>
      <c r="J161" s="39" t="e">
        <f t="shared" si="2"/>
        <v>#DIV/0!</v>
      </c>
      <c r="K161" s="442"/>
      <c r="L161" s="447"/>
      <c r="M161" s="439"/>
      <c r="N161" s="435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41">
        <v>0</v>
      </c>
      <c r="I162" s="41">
        <v>0</v>
      </c>
      <c r="J162" s="39" t="e">
        <f t="shared" si="2"/>
        <v>#DIV/0!</v>
      </c>
      <c r="K162" s="443"/>
      <c r="L162" s="447"/>
      <c r="M162" s="439"/>
      <c r="N162" s="435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42">
        <v>0</v>
      </c>
      <c r="I163" s="42">
        <v>0</v>
      </c>
      <c r="J163" s="39" t="e">
        <f t="shared" si="2"/>
        <v>#DIV/0!</v>
      </c>
      <c r="K163" s="39" t="e">
        <f>J163</f>
        <v>#DIV/0!</v>
      </c>
      <c r="L163" s="448"/>
      <c r="M163" s="439"/>
      <c r="N163" s="435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41">
        <v>0</v>
      </c>
      <c r="I164" s="41">
        <v>0</v>
      </c>
      <c r="J164" s="39" t="e">
        <f t="shared" si="2"/>
        <v>#DIV/0!</v>
      </c>
      <c r="K164" s="441" t="e">
        <f>(J164+J165+J166)/3</f>
        <v>#DIV/0!</v>
      </c>
      <c r="L164" s="446" t="e">
        <f>(K164+K167)/2</f>
        <v>#DIV/0!</v>
      </c>
      <c r="M164" s="439"/>
      <c r="N164" s="435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41">
        <v>0</v>
      </c>
      <c r="I165" s="41">
        <v>0</v>
      </c>
      <c r="J165" s="39" t="e">
        <f t="shared" si="2"/>
        <v>#DIV/0!</v>
      </c>
      <c r="K165" s="442"/>
      <c r="L165" s="447"/>
      <c r="M165" s="439"/>
      <c r="N165" s="435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41">
        <v>0</v>
      </c>
      <c r="I166" s="41">
        <v>0</v>
      </c>
      <c r="J166" s="39" t="e">
        <f t="shared" si="2"/>
        <v>#DIV/0!</v>
      </c>
      <c r="K166" s="443"/>
      <c r="L166" s="447"/>
      <c r="M166" s="439"/>
      <c r="N166" s="435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42">
        <v>0</v>
      </c>
      <c r="I167" s="42">
        <v>0</v>
      </c>
      <c r="J167" s="39" t="e">
        <f t="shared" si="2"/>
        <v>#DIV/0!</v>
      </c>
      <c r="K167" s="39" t="e">
        <f>J167</f>
        <v>#DIV/0!</v>
      </c>
      <c r="L167" s="448"/>
      <c r="M167" s="439"/>
      <c r="N167" s="435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41">
        <v>0</v>
      </c>
      <c r="I168" s="41">
        <v>0</v>
      </c>
      <c r="J168" s="39" t="e">
        <f t="shared" si="2"/>
        <v>#DIV/0!</v>
      </c>
      <c r="K168" s="441" t="e">
        <f>(J168+J169+J170)/3</f>
        <v>#DIV/0!</v>
      </c>
      <c r="L168" s="446" t="e">
        <f>(K168+K171)/2</f>
        <v>#DIV/0!</v>
      </c>
      <c r="M168" s="439"/>
      <c r="N168" s="435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41">
        <v>0</v>
      </c>
      <c r="I169" s="41">
        <v>0</v>
      </c>
      <c r="J169" s="39" t="e">
        <f t="shared" si="2"/>
        <v>#DIV/0!</v>
      </c>
      <c r="K169" s="442"/>
      <c r="L169" s="447"/>
      <c r="M169" s="439"/>
      <c r="N169" s="435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41">
        <v>0</v>
      </c>
      <c r="I170" s="41">
        <v>0</v>
      </c>
      <c r="J170" s="39" t="e">
        <f t="shared" si="2"/>
        <v>#DIV/0!</v>
      </c>
      <c r="K170" s="443"/>
      <c r="L170" s="447"/>
      <c r="M170" s="439"/>
      <c r="N170" s="435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42">
        <v>0</v>
      </c>
      <c r="I171" s="42">
        <v>0</v>
      </c>
      <c r="J171" s="39" t="e">
        <f t="shared" si="2"/>
        <v>#DIV/0!</v>
      </c>
      <c r="K171" s="39" t="e">
        <f>J171</f>
        <v>#DIV/0!</v>
      </c>
      <c r="L171" s="448"/>
      <c r="M171" s="439"/>
      <c r="N171" s="435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41">
        <v>0</v>
      </c>
      <c r="I172" s="41">
        <v>0</v>
      </c>
      <c r="J172" s="39" t="e">
        <f t="shared" si="2"/>
        <v>#DIV/0!</v>
      </c>
      <c r="K172" s="441" t="e">
        <f>(J172+J173+J174)/3</f>
        <v>#DIV/0!</v>
      </c>
      <c r="L172" s="446" t="e">
        <f>(K172+K175)/2</f>
        <v>#DIV/0!</v>
      </c>
      <c r="M172" s="439"/>
      <c r="N172" s="435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41">
        <v>0</v>
      </c>
      <c r="I173" s="41">
        <v>0</v>
      </c>
      <c r="J173" s="39" t="e">
        <f t="shared" si="2"/>
        <v>#DIV/0!</v>
      </c>
      <c r="K173" s="442"/>
      <c r="L173" s="447"/>
      <c r="M173" s="439"/>
      <c r="N173" s="435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41">
        <v>0</v>
      </c>
      <c r="I174" s="41">
        <v>0</v>
      </c>
      <c r="J174" s="39" t="e">
        <f t="shared" si="2"/>
        <v>#DIV/0!</v>
      </c>
      <c r="K174" s="443"/>
      <c r="L174" s="447"/>
      <c r="M174" s="439"/>
      <c r="N174" s="435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42">
        <v>0</v>
      </c>
      <c r="I175" s="42">
        <v>0</v>
      </c>
      <c r="J175" s="39" t="e">
        <f t="shared" si="2"/>
        <v>#DIV/0!</v>
      </c>
      <c r="K175" s="39" t="e">
        <f>J175</f>
        <v>#DIV/0!</v>
      </c>
      <c r="L175" s="448"/>
      <c r="M175" s="439"/>
      <c r="N175" s="435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41">
        <v>0</v>
      </c>
      <c r="I176" s="41">
        <v>0</v>
      </c>
      <c r="J176" s="39" t="e">
        <f t="shared" si="2"/>
        <v>#DIV/0!</v>
      </c>
      <c r="K176" s="441" t="e">
        <f>(J176+J177+J178)/3</f>
        <v>#DIV/0!</v>
      </c>
      <c r="L176" s="446" t="e">
        <f>(K176+K179)/2</f>
        <v>#DIV/0!</v>
      </c>
      <c r="M176" s="439"/>
      <c r="N176" s="435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41">
        <v>0</v>
      </c>
      <c r="I177" s="41">
        <v>0</v>
      </c>
      <c r="J177" s="39" t="e">
        <f t="shared" si="2"/>
        <v>#DIV/0!</v>
      </c>
      <c r="K177" s="442"/>
      <c r="L177" s="447"/>
      <c r="M177" s="439"/>
      <c r="N177" s="435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41">
        <v>0</v>
      </c>
      <c r="I178" s="41">
        <v>0</v>
      </c>
      <c r="J178" s="39" t="e">
        <f t="shared" si="2"/>
        <v>#DIV/0!</v>
      </c>
      <c r="K178" s="443"/>
      <c r="L178" s="447"/>
      <c r="M178" s="439"/>
      <c r="N178" s="435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42">
        <v>0</v>
      </c>
      <c r="I179" s="42">
        <v>0</v>
      </c>
      <c r="J179" s="39" t="e">
        <f t="shared" si="2"/>
        <v>#DIV/0!</v>
      </c>
      <c r="K179" s="39" t="e">
        <f>J179</f>
        <v>#DIV/0!</v>
      </c>
      <c r="L179" s="448"/>
      <c r="M179" s="439"/>
      <c r="N179" s="435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41">
        <v>0</v>
      </c>
      <c r="I180" s="41">
        <v>0</v>
      </c>
      <c r="J180" s="39" t="e">
        <f t="shared" si="2"/>
        <v>#DIV/0!</v>
      </c>
      <c r="K180" s="441" t="e">
        <f>(J180+J181+J182)/3</f>
        <v>#DIV/0!</v>
      </c>
      <c r="L180" s="43"/>
      <c r="M180" s="439"/>
      <c r="N180" s="435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41">
        <v>0</v>
      </c>
      <c r="I181" s="41">
        <v>0</v>
      </c>
      <c r="J181" s="39" t="e">
        <f t="shared" si="2"/>
        <v>#DIV/0!</v>
      </c>
      <c r="K181" s="442"/>
      <c r="L181" s="43"/>
      <c r="M181" s="439"/>
      <c r="N181" s="435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41">
        <v>0</v>
      </c>
      <c r="I182" s="41">
        <v>0</v>
      </c>
      <c r="J182" s="39" t="e">
        <f t="shared" si="2"/>
        <v>#DIV/0!</v>
      </c>
      <c r="K182" s="443"/>
      <c r="L182" s="43"/>
      <c r="M182" s="439"/>
      <c r="N182" s="435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42">
        <v>0</v>
      </c>
      <c r="I183" s="42">
        <v>0</v>
      </c>
      <c r="J183" s="39" t="e">
        <f t="shared" si="2"/>
        <v>#DIV/0!</v>
      </c>
      <c r="K183" s="39" t="e">
        <f>J183</f>
        <v>#DIV/0!</v>
      </c>
      <c r="L183" s="39" t="e">
        <f>(K180+K183)/2</f>
        <v>#DIV/0!</v>
      </c>
      <c r="M183" s="439"/>
      <c r="N183" s="435"/>
    </row>
    <row r="184" spans="1:14" ht="81.75" hidden="1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41">
        <v>0</v>
      </c>
      <c r="I184" s="41">
        <v>0</v>
      </c>
      <c r="J184" s="39" t="e">
        <f t="shared" si="2"/>
        <v>#DIV/0!</v>
      </c>
      <c r="K184" s="441" t="e">
        <f>(J184+J185+J186)/3</f>
        <v>#DIV/0!</v>
      </c>
      <c r="L184" s="446" t="e">
        <f>(K184+K187)/2</f>
        <v>#DIV/0!</v>
      </c>
      <c r="M184" s="439"/>
      <c r="N184" s="435"/>
    </row>
    <row r="185" spans="1:14" ht="81.75" hidden="1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41">
        <v>0</v>
      </c>
      <c r="I185" s="41">
        <v>0</v>
      </c>
      <c r="J185" s="39" t="e">
        <f t="shared" si="2"/>
        <v>#DIV/0!</v>
      </c>
      <c r="K185" s="442"/>
      <c r="L185" s="447"/>
      <c r="M185" s="439"/>
      <c r="N185" s="435"/>
    </row>
    <row r="186" spans="1:14" ht="81.75" hidden="1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41">
        <v>0</v>
      </c>
      <c r="I186" s="41">
        <v>0</v>
      </c>
      <c r="J186" s="39" t="e">
        <f t="shared" si="2"/>
        <v>#DIV/0!</v>
      </c>
      <c r="K186" s="443"/>
      <c r="L186" s="447"/>
      <c r="M186" s="439"/>
      <c r="N186" s="435"/>
    </row>
    <row r="187" spans="1:14" ht="81.75" hidden="1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42">
        <v>0</v>
      </c>
      <c r="I187" s="42">
        <v>0</v>
      </c>
      <c r="J187" s="39" t="e">
        <f t="shared" si="2"/>
        <v>#DIV/0!</v>
      </c>
      <c r="K187" s="39" t="e">
        <f>J187</f>
        <v>#DIV/0!</v>
      </c>
      <c r="L187" s="448"/>
      <c r="M187" s="439"/>
      <c r="N187" s="435"/>
    </row>
    <row r="188" spans="1:14" ht="81.75" hidden="1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41">
        <v>0</v>
      </c>
      <c r="I188" s="41">
        <v>0</v>
      </c>
      <c r="J188" s="39" t="e">
        <f t="shared" si="2"/>
        <v>#DIV/0!</v>
      </c>
      <c r="K188" s="441" t="e">
        <f>(J188+J189+J190)/3</f>
        <v>#DIV/0!</v>
      </c>
      <c r="L188" s="446" t="e">
        <f>(K188+K191)/2</f>
        <v>#DIV/0!</v>
      </c>
      <c r="M188" s="439"/>
      <c r="N188" s="435"/>
    </row>
    <row r="189" spans="1:14" ht="81.75" hidden="1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41">
        <v>0</v>
      </c>
      <c r="I189" s="41">
        <v>0</v>
      </c>
      <c r="J189" s="39" t="e">
        <f t="shared" si="2"/>
        <v>#DIV/0!</v>
      </c>
      <c r="K189" s="442"/>
      <c r="L189" s="447"/>
      <c r="M189" s="439"/>
      <c r="N189" s="435"/>
    </row>
    <row r="190" spans="1:14" ht="81.75" hidden="1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41">
        <v>0</v>
      </c>
      <c r="I190" s="41">
        <v>0</v>
      </c>
      <c r="J190" s="39" t="e">
        <f t="shared" si="2"/>
        <v>#DIV/0!</v>
      </c>
      <c r="K190" s="443"/>
      <c r="L190" s="447"/>
      <c r="M190" s="439"/>
      <c r="N190" s="435"/>
    </row>
    <row r="191" spans="1:14" ht="81.75" hidden="1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42">
        <v>0</v>
      </c>
      <c r="I191" s="42">
        <v>0</v>
      </c>
      <c r="J191" s="39" t="e">
        <f t="shared" si="2"/>
        <v>#DIV/0!</v>
      </c>
      <c r="K191" s="39" t="e">
        <f>J191</f>
        <v>#DIV/0!</v>
      </c>
      <c r="L191" s="448"/>
      <c r="M191" s="439"/>
      <c r="N191" s="435"/>
    </row>
    <row r="192" spans="1:14" ht="81.75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41">
        <v>18.9873417721519</v>
      </c>
      <c r="I192" s="41">
        <v>18.510900863842043</v>
      </c>
      <c r="J192" s="39">
        <f t="shared" si="2"/>
        <v>97.490744549568092</v>
      </c>
      <c r="K192" s="441">
        <f>(J192+J193+J194)/3</f>
        <v>99.163581516522697</v>
      </c>
      <c r="L192" s="446">
        <f>(K192+K195)/2</f>
        <v>99.581790758261349</v>
      </c>
      <c r="M192" s="439"/>
      <c r="N192" s="435"/>
    </row>
    <row r="193" spans="1:14" ht="81.75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41">
        <v>100</v>
      </c>
      <c r="I193" s="41">
        <v>100</v>
      </c>
      <c r="J193" s="39">
        <f t="shared" si="2"/>
        <v>100</v>
      </c>
      <c r="K193" s="442"/>
      <c r="L193" s="447"/>
      <c r="M193" s="439"/>
      <c r="N193" s="435"/>
    </row>
    <row r="194" spans="1:14" ht="81.75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41">
        <v>16</v>
      </c>
      <c r="I194" s="41">
        <v>33.33</v>
      </c>
      <c r="J194" s="39">
        <f t="shared" si="2"/>
        <v>100</v>
      </c>
      <c r="K194" s="443"/>
      <c r="L194" s="447"/>
      <c r="M194" s="439"/>
      <c r="N194" s="435"/>
    </row>
    <row r="195" spans="1:14" ht="81.75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42">
        <v>12350</v>
      </c>
      <c r="I195" s="42">
        <v>12350</v>
      </c>
      <c r="J195" s="39">
        <f t="shared" si="2"/>
        <v>100</v>
      </c>
      <c r="K195" s="39">
        <f>J195</f>
        <v>100</v>
      </c>
      <c r="L195" s="448"/>
      <c r="M195" s="439"/>
      <c r="N195" s="435"/>
    </row>
    <row r="196" spans="1:14" ht="81.75" hidden="1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41">
        <v>0</v>
      </c>
      <c r="I196" s="41">
        <v>0</v>
      </c>
      <c r="J196" s="39" t="e">
        <f t="shared" ref="J196:J211" si="3">IF(I196/H196*100&gt;100,100,I196/H196*100)</f>
        <v>#DIV/0!</v>
      </c>
      <c r="K196" s="441" t="e">
        <f>(J196+J197+J198)/3</f>
        <v>#DIV/0!</v>
      </c>
      <c r="L196" s="446" t="e">
        <f>(K196+K199)/2</f>
        <v>#DIV/0!</v>
      </c>
      <c r="M196" s="439"/>
      <c r="N196" s="435"/>
    </row>
    <row r="197" spans="1:14" ht="81.75" hidden="1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41">
        <v>0</v>
      </c>
      <c r="I197" s="41">
        <v>0</v>
      </c>
      <c r="J197" s="39" t="e">
        <f t="shared" si="3"/>
        <v>#DIV/0!</v>
      </c>
      <c r="K197" s="442"/>
      <c r="L197" s="447"/>
      <c r="M197" s="439"/>
      <c r="N197" s="435"/>
    </row>
    <row r="198" spans="1:14" ht="81.75" hidden="1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41">
        <v>0</v>
      </c>
      <c r="I198" s="41">
        <v>0</v>
      </c>
      <c r="J198" s="39" t="e">
        <f t="shared" si="3"/>
        <v>#DIV/0!</v>
      </c>
      <c r="K198" s="443"/>
      <c r="L198" s="447"/>
      <c r="M198" s="439"/>
      <c r="N198" s="435"/>
    </row>
    <row r="199" spans="1:14" ht="81.75" hidden="1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42">
        <v>0</v>
      </c>
      <c r="I199" s="42">
        <v>0</v>
      </c>
      <c r="J199" s="39" t="e">
        <f t="shared" si="3"/>
        <v>#DIV/0!</v>
      </c>
      <c r="K199" s="39" t="e">
        <f>J199</f>
        <v>#DIV/0!</v>
      </c>
      <c r="L199" s="448"/>
      <c r="M199" s="439"/>
      <c r="N199" s="435"/>
    </row>
    <row r="200" spans="1:14" ht="81.75" hidden="1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41">
        <v>0</v>
      </c>
      <c r="I200" s="41">
        <v>0</v>
      </c>
      <c r="J200" s="39" t="e">
        <f t="shared" si="3"/>
        <v>#DIV/0!</v>
      </c>
      <c r="K200" s="441" t="e">
        <f>(J200+J201+J202)/3</f>
        <v>#DIV/0!</v>
      </c>
      <c r="L200" s="446" t="e">
        <f>(K200+K203)/2</f>
        <v>#DIV/0!</v>
      </c>
      <c r="M200" s="439"/>
      <c r="N200" s="435"/>
    </row>
    <row r="201" spans="1:14" ht="81.75" hidden="1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41">
        <v>0</v>
      </c>
      <c r="I201" s="41">
        <v>0</v>
      </c>
      <c r="J201" s="39" t="e">
        <f t="shared" si="3"/>
        <v>#DIV/0!</v>
      </c>
      <c r="K201" s="442"/>
      <c r="L201" s="447"/>
      <c r="M201" s="439"/>
      <c r="N201" s="435"/>
    </row>
    <row r="202" spans="1:14" ht="81.75" hidden="1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41">
        <v>0</v>
      </c>
      <c r="I202" s="41">
        <v>0</v>
      </c>
      <c r="J202" s="39" t="e">
        <f t="shared" si="3"/>
        <v>#DIV/0!</v>
      </c>
      <c r="K202" s="443"/>
      <c r="L202" s="447"/>
      <c r="M202" s="439"/>
      <c r="N202" s="435"/>
    </row>
    <row r="203" spans="1:14" ht="81.75" hidden="1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42">
        <v>0</v>
      </c>
      <c r="I203" s="42">
        <v>0</v>
      </c>
      <c r="J203" s="39" t="e">
        <f t="shared" si="3"/>
        <v>#DIV/0!</v>
      </c>
      <c r="K203" s="39" t="e">
        <f>J203</f>
        <v>#DIV/0!</v>
      </c>
      <c r="L203" s="448"/>
      <c r="M203" s="439"/>
      <c r="N203" s="435"/>
    </row>
    <row r="204" spans="1:14" ht="81.75" hidden="1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41">
        <v>0</v>
      </c>
      <c r="I204" s="41">
        <v>0</v>
      </c>
      <c r="J204" s="39" t="e">
        <f t="shared" si="3"/>
        <v>#DIV/0!</v>
      </c>
      <c r="K204" s="441" t="e">
        <f>(J204+J205+J206)/3</f>
        <v>#DIV/0!</v>
      </c>
      <c r="L204" s="446" t="e">
        <f>(K204+K207)/2</f>
        <v>#DIV/0!</v>
      </c>
      <c r="M204" s="439"/>
      <c r="N204" s="435"/>
    </row>
    <row r="205" spans="1:14" ht="81.75" hidden="1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41">
        <v>0</v>
      </c>
      <c r="I205" s="41">
        <v>0</v>
      </c>
      <c r="J205" s="39" t="e">
        <f t="shared" si="3"/>
        <v>#DIV/0!</v>
      </c>
      <c r="K205" s="442"/>
      <c r="L205" s="447"/>
      <c r="M205" s="439"/>
      <c r="N205" s="435"/>
    </row>
    <row r="206" spans="1:14" ht="81.75" hidden="1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41">
        <v>0</v>
      </c>
      <c r="I206" s="41">
        <v>0</v>
      </c>
      <c r="J206" s="39" t="e">
        <f t="shared" si="3"/>
        <v>#DIV/0!</v>
      </c>
      <c r="K206" s="443"/>
      <c r="L206" s="447"/>
      <c r="M206" s="439"/>
      <c r="N206" s="435"/>
    </row>
    <row r="207" spans="1:14" ht="81.75" hidden="1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42">
        <v>0</v>
      </c>
      <c r="I207" s="42">
        <v>0</v>
      </c>
      <c r="J207" s="39" t="e">
        <f t="shared" si="3"/>
        <v>#DIV/0!</v>
      </c>
      <c r="K207" s="39" t="e">
        <f>J207</f>
        <v>#DIV/0!</v>
      </c>
      <c r="L207" s="448"/>
      <c r="M207" s="439"/>
      <c r="N207" s="435"/>
    </row>
    <row r="208" spans="1:14" ht="88.5" hidden="1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41">
        <v>0</v>
      </c>
      <c r="I208" s="41">
        <v>0</v>
      </c>
      <c r="J208" s="39" t="e">
        <f t="shared" si="3"/>
        <v>#DIV/0!</v>
      </c>
      <c r="K208" s="441" t="e">
        <f>(J208+J209+J210)/3</f>
        <v>#DIV/0!</v>
      </c>
      <c r="L208" s="43"/>
      <c r="M208" s="439"/>
      <c r="N208" s="435"/>
    </row>
    <row r="209" spans="1:14" ht="72" hidden="1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41">
        <v>0</v>
      </c>
      <c r="I209" s="41">
        <v>0</v>
      </c>
      <c r="J209" s="39" t="e">
        <f t="shared" si="3"/>
        <v>#DIV/0!</v>
      </c>
      <c r="K209" s="442"/>
      <c r="L209" s="43"/>
      <c r="M209" s="439"/>
      <c r="N209" s="435"/>
    </row>
    <row r="210" spans="1:14" ht="81.75" hidden="1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41">
        <v>0</v>
      </c>
      <c r="I210" s="41">
        <v>0</v>
      </c>
      <c r="J210" s="39" t="e">
        <f t="shared" si="3"/>
        <v>#DIV/0!</v>
      </c>
      <c r="K210" s="443"/>
      <c r="L210" s="43"/>
      <c r="M210" s="439"/>
      <c r="N210" s="435"/>
    </row>
    <row r="211" spans="1:14" ht="60" hidden="1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42">
        <v>0</v>
      </c>
      <c r="I211" s="42">
        <v>0</v>
      </c>
      <c r="J211" s="39" t="e">
        <f t="shared" si="3"/>
        <v>#DIV/0!</v>
      </c>
      <c r="K211" s="39" t="e">
        <f>J211</f>
        <v>#DIV/0!</v>
      </c>
      <c r="L211" s="39" t="e">
        <f>(K208+K211)/2</f>
        <v>#DIV/0!</v>
      </c>
      <c r="M211" s="439"/>
      <c r="N211" s="435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41">
        <v>0</v>
      </c>
      <c r="I212" s="41">
        <v>0</v>
      </c>
      <c r="J212" s="39" t="e">
        <f>IF(I212/H212*100&gt;100,100,I212/H212*100)</f>
        <v>#DIV/0!</v>
      </c>
      <c r="K212" s="441" t="e">
        <f>(J212+J213+J214)/3</f>
        <v>#DIV/0!</v>
      </c>
      <c r="L212" s="43"/>
      <c r="M212" s="439"/>
      <c r="N212" s="435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41">
        <v>0</v>
      </c>
      <c r="I213" s="41">
        <v>0</v>
      </c>
      <c r="J213" s="39" t="e">
        <f>IF(I213/H213*100&gt;100,100,I213/H213*100)</f>
        <v>#DIV/0!</v>
      </c>
      <c r="K213" s="442"/>
      <c r="L213" s="43"/>
      <c r="M213" s="439"/>
      <c r="N213" s="435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41">
        <v>0</v>
      </c>
      <c r="I214" s="41">
        <v>0</v>
      </c>
      <c r="J214" s="39" t="e">
        <f>IF(I214/H214*100&gt;100,100,I214/H214*100)</f>
        <v>#DIV/0!</v>
      </c>
      <c r="K214" s="443"/>
      <c r="L214" s="43"/>
      <c r="M214" s="439"/>
      <c r="N214" s="435"/>
    </row>
    <row r="215" spans="1:14" ht="31.5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42">
        <v>0</v>
      </c>
      <c r="I215" s="42">
        <v>0</v>
      </c>
      <c r="J215" s="39" t="e">
        <f>IF(I215/H215*100&gt;100,100,I215/H215*100)</f>
        <v>#DIV/0!</v>
      </c>
      <c r="K215" s="39" t="e">
        <f>J215</f>
        <v>#DIV/0!</v>
      </c>
      <c r="L215" s="39" t="e">
        <f>(K212+K215)/2</f>
        <v>#DIV/0!</v>
      </c>
      <c r="M215" s="440"/>
      <c r="N215" s="436"/>
    </row>
    <row r="220" spans="1:14" x14ac:dyDescent="0.25">
      <c r="A220" s="427"/>
      <c r="B220" s="427"/>
      <c r="C220" s="427"/>
      <c r="H220" s="346"/>
      <c r="I220" s="346"/>
      <c r="J220" s="296"/>
    </row>
    <row r="221" spans="1:14" x14ac:dyDescent="0.25">
      <c r="A221" s="21"/>
      <c r="B221" s="22"/>
      <c r="C221" s="25"/>
      <c r="D221" s="25"/>
      <c r="E221" s="26"/>
      <c r="F221" s="2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  <c r="L222" s="17"/>
    </row>
    <row r="223" spans="1:14" x14ac:dyDescent="0.25">
      <c r="A223" s="21"/>
      <c r="B223" s="22"/>
      <c r="C223" s="21"/>
      <c r="E223" s="21"/>
    </row>
    <row r="224" spans="1:14" x14ac:dyDescent="0.25">
      <c r="A224" s="21"/>
      <c r="B224" s="22"/>
      <c r="C224" s="21"/>
      <c r="E224" s="21"/>
    </row>
    <row r="225" spans="1:5" x14ac:dyDescent="0.25">
      <c r="A225" s="21"/>
      <c r="B225" s="22" t="s">
        <v>367</v>
      </c>
      <c r="C225" s="21"/>
      <c r="E225" s="21"/>
    </row>
  </sheetData>
  <autoFilter ref="A3:N215"/>
  <mergeCells count="214">
    <mergeCell ref="L4:L7"/>
    <mergeCell ref="L48:L51"/>
    <mergeCell ref="L8:L11"/>
    <mergeCell ref="L28:L31"/>
    <mergeCell ref="L44:L47"/>
    <mergeCell ref="K8:K10"/>
    <mergeCell ref="K12:K14"/>
    <mergeCell ref="K16:K18"/>
    <mergeCell ref="K20:K22"/>
    <mergeCell ref="L20:L23"/>
    <mergeCell ref="L188:L191"/>
    <mergeCell ref="L196:L199"/>
    <mergeCell ref="L68:L71"/>
    <mergeCell ref="L52:L55"/>
    <mergeCell ref="K48:K50"/>
    <mergeCell ref="L24:L27"/>
    <mergeCell ref="L84:L87"/>
    <mergeCell ref="L92:L95"/>
    <mergeCell ref="L32:L35"/>
    <mergeCell ref="L40:L43"/>
    <mergeCell ref="L56:L59"/>
    <mergeCell ref="L72:L75"/>
    <mergeCell ref="K56:K58"/>
    <mergeCell ref="K32:K34"/>
    <mergeCell ref="K24:K26"/>
    <mergeCell ref="K52:K54"/>
    <mergeCell ref="K40:K42"/>
    <mergeCell ref="K28:K30"/>
    <mergeCell ref="L64:L67"/>
    <mergeCell ref="K72:K74"/>
    <mergeCell ref="K92:K94"/>
    <mergeCell ref="K108:K110"/>
    <mergeCell ref="K100:K102"/>
    <mergeCell ref="L116:L119"/>
    <mergeCell ref="K120:K122"/>
    <mergeCell ref="L176:L179"/>
    <mergeCell ref="N4:N215"/>
    <mergeCell ref="M4:M215"/>
    <mergeCell ref="L12:L15"/>
    <mergeCell ref="L204:L207"/>
    <mergeCell ref="L172:L175"/>
    <mergeCell ref="L200:L203"/>
    <mergeCell ref="L60:L63"/>
    <mergeCell ref="L192:L195"/>
    <mergeCell ref="L16:L19"/>
    <mergeCell ref="L80:L83"/>
    <mergeCell ref="L184:L187"/>
    <mergeCell ref="L164:L167"/>
    <mergeCell ref="L76:L79"/>
    <mergeCell ref="L156:L159"/>
    <mergeCell ref="L112:L115"/>
    <mergeCell ref="L132:L135"/>
    <mergeCell ref="L140:L143"/>
    <mergeCell ref="L128:L131"/>
    <mergeCell ref="L36:L39"/>
    <mergeCell ref="L88:L91"/>
    <mergeCell ref="K36:K38"/>
    <mergeCell ref="K44:K46"/>
    <mergeCell ref="C72:C75"/>
    <mergeCell ref="C88:C91"/>
    <mergeCell ref="K60:K62"/>
    <mergeCell ref="D60:D63"/>
    <mergeCell ref="C40:C43"/>
    <mergeCell ref="C80:C83"/>
    <mergeCell ref="C76:C79"/>
    <mergeCell ref="K64:K66"/>
    <mergeCell ref="K80:K82"/>
    <mergeCell ref="K68:K70"/>
    <mergeCell ref="K88:K90"/>
    <mergeCell ref="K84:K86"/>
    <mergeCell ref="K76:K78"/>
    <mergeCell ref="L168:L171"/>
    <mergeCell ref="L96:L99"/>
    <mergeCell ref="L100:L103"/>
    <mergeCell ref="L120:L123"/>
    <mergeCell ref="L152:L155"/>
    <mergeCell ref="K124:K126"/>
    <mergeCell ref="K96:K98"/>
    <mergeCell ref="K104:K106"/>
    <mergeCell ref="K112:K114"/>
    <mergeCell ref="L160:L163"/>
    <mergeCell ref="L104:L107"/>
    <mergeCell ref="L144:L147"/>
    <mergeCell ref="L148:L151"/>
    <mergeCell ref="K136:K138"/>
    <mergeCell ref="L136:L139"/>
    <mergeCell ref="K116:K118"/>
    <mergeCell ref="L108:L111"/>
    <mergeCell ref="L124:L127"/>
    <mergeCell ref="K172:K174"/>
    <mergeCell ref="K184:K186"/>
    <mergeCell ref="K180:K182"/>
    <mergeCell ref="K168:K170"/>
    <mergeCell ref="K176:K178"/>
    <mergeCell ref="K144:K146"/>
    <mergeCell ref="K128:K130"/>
    <mergeCell ref="D164:D167"/>
    <mergeCell ref="K160:K162"/>
    <mergeCell ref="D168:D171"/>
    <mergeCell ref="K148:K150"/>
    <mergeCell ref="K164:K166"/>
    <mergeCell ref="D160:D163"/>
    <mergeCell ref="D140:D143"/>
    <mergeCell ref="D128:D131"/>
    <mergeCell ref="K132:K134"/>
    <mergeCell ref="K152:K154"/>
    <mergeCell ref="K140:K142"/>
    <mergeCell ref="D200:D203"/>
    <mergeCell ref="D8:D11"/>
    <mergeCell ref="D12:D15"/>
    <mergeCell ref="D20:D23"/>
    <mergeCell ref="D32:D35"/>
    <mergeCell ref="D120:D123"/>
    <mergeCell ref="D52:D55"/>
    <mergeCell ref="D84:D87"/>
    <mergeCell ref="D72:D75"/>
    <mergeCell ref="D124:D127"/>
    <mergeCell ref="D36:D39"/>
    <mergeCell ref="D68:D71"/>
    <mergeCell ref="D88:D91"/>
    <mergeCell ref="D92:D95"/>
    <mergeCell ref="D76:D79"/>
    <mergeCell ref="D80:D83"/>
    <mergeCell ref="D100:D103"/>
    <mergeCell ref="D96:D99"/>
    <mergeCell ref="D104:D107"/>
    <mergeCell ref="D172:D175"/>
    <mergeCell ref="D180:D183"/>
    <mergeCell ref="D152:D155"/>
    <mergeCell ref="A220:C220"/>
    <mergeCell ref="C204:C207"/>
    <mergeCell ref="C212:C215"/>
    <mergeCell ref="C200:C203"/>
    <mergeCell ref="C208:C211"/>
    <mergeCell ref="D176:D179"/>
    <mergeCell ref="D64:D67"/>
    <mergeCell ref="C172:C175"/>
    <mergeCell ref="D48:D51"/>
    <mergeCell ref="C52:C55"/>
    <mergeCell ref="C168:C171"/>
    <mergeCell ref="C164:C167"/>
    <mergeCell ref="C120:C123"/>
    <mergeCell ref="C104:C107"/>
    <mergeCell ref="D116:D119"/>
    <mergeCell ref="D132:D135"/>
    <mergeCell ref="D204:D207"/>
    <mergeCell ref="C84:C87"/>
    <mergeCell ref="C92:C95"/>
    <mergeCell ref="C60:C63"/>
    <mergeCell ref="C96:C99"/>
    <mergeCell ref="C144:C147"/>
    <mergeCell ref="D156:D159"/>
    <mergeCell ref="D144:D147"/>
    <mergeCell ref="C136:C139"/>
    <mergeCell ref="D136:D139"/>
    <mergeCell ref="C16:C19"/>
    <mergeCell ref="D16:D19"/>
    <mergeCell ref="C24:C27"/>
    <mergeCell ref="D24:D27"/>
    <mergeCell ref="C12:C15"/>
    <mergeCell ref="C20:C23"/>
    <mergeCell ref="C32:C35"/>
    <mergeCell ref="C36:C39"/>
    <mergeCell ref="C112:C115"/>
    <mergeCell ref="D112:D115"/>
    <mergeCell ref="C100:C103"/>
    <mergeCell ref="C152:C155"/>
    <mergeCell ref="C116:C119"/>
    <mergeCell ref="C124:C127"/>
    <mergeCell ref="C68:C71"/>
    <mergeCell ref="D148:D151"/>
    <mergeCell ref="C64:C67"/>
    <mergeCell ref="K156:K158"/>
    <mergeCell ref="D184:D187"/>
    <mergeCell ref="C8:C11"/>
    <mergeCell ref="C108:C111"/>
    <mergeCell ref="C128:C131"/>
    <mergeCell ref="C148:C151"/>
    <mergeCell ref="C156:C159"/>
    <mergeCell ref="C176:C179"/>
    <mergeCell ref="C160:C163"/>
    <mergeCell ref="C184:C187"/>
    <mergeCell ref="D28:D31"/>
    <mergeCell ref="C44:C47"/>
    <mergeCell ref="D56:D59"/>
    <mergeCell ref="D44:D47"/>
    <mergeCell ref="D40:D43"/>
    <mergeCell ref="C28:C31"/>
    <mergeCell ref="C56:C59"/>
    <mergeCell ref="C180:C183"/>
    <mergeCell ref="C140:C143"/>
    <mergeCell ref="D108:D111"/>
    <mergeCell ref="C132:C135"/>
    <mergeCell ref="A1:N1"/>
    <mergeCell ref="A4:A215"/>
    <mergeCell ref="C4:C7"/>
    <mergeCell ref="D4:D7"/>
    <mergeCell ref="K4:K6"/>
    <mergeCell ref="D212:D215"/>
    <mergeCell ref="K212:K214"/>
    <mergeCell ref="C192:C195"/>
    <mergeCell ref="C188:C191"/>
    <mergeCell ref="K204:K206"/>
    <mergeCell ref="K188:K190"/>
    <mergeCell ref="D196:D199"/>
    <mergeCell ref="D208:D211"/>
    <mergeCell ref="D192:D195"/>
    <mergeCell ref="C196:C199"/>
    <mergeCell ref="D188:D191"/>
    <mergeCell ref="K196:K198"/>
    <mergeCell ref="K208:K210"/>
    <mergeCell ref="K200:K202"/>
    <mergeCell ref="K192:K194"/>
    <mergeCell ref="C48:C51"/>
  </mergeCells>
  <phoneticPr fontId="0" type="noConversion"/>
  <pageMargins left="0.7" right="0.7" top="0.75" bottom="0.75" header="0.3" footer="0.3"/>
  <pageSetup paperSize="9" scale="28" orientation="portrait" r:id="rId1"/>
  <rowBreaks count="1" manualBreakCount="1">
    <brk id="71" max="1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300"/>
  <sheetViews>
    <sheetView showZeros="0" zoomScale="80" zoomScaleNormal="80" workbookViewId="0">
      <selection activeCell="B2" sqref="B2"/>
    </sheetView>
  </sheetViews>
  <sheetFormatPr defaultColWidth="9.140625" defaultRowHeight="15.75" x14ac:dyDescent="0.25"/>
  <cols>
    <col min="1" max="1" width="18.7109375" style="17" customWidth="1"/>
    <col min="2" max="3" width="32.5703125" style="17" customWidth="1"/>
    <col min="4" max="4" width="10.710937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34" t="s">
        <v>302</v>
      </c>
      <c r="B1" s="534"/>
      <c r="C1" s="534"/>
      <c r="D1" s="534"/>
      <c r="E1" s="534"/>
      <c r="F1" s="534"/>
      <c r="G1" s="534"/>
      <c r="H1" s="535"/>
      <c r="I1" s="535"/>
      <c r="J1" s="535"/>
      <c r="K1" s="535"/>
      <c r="L1" s="535"/>
      <c r="M1" s="534"/>
      <c r="N1" s="534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s="297" customFormat="1" ht="63.75" customHeight="1" thickBot="1" x14ac:dyDescent="0.3">
      <c r="A4" s="558" t="s">
        <v>114</v>
      </c>
      <c r="B4" s="536" t="str">
        <f>'[3]Свод по услугам'!B4:B7</f>
        <v>801012О.99.0.БА81АА00001</v>
      </c>
      <c r="C4" s="423" t="str">
        <f>'[3]Свод по услугам'!C4:C7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4" s="529" t="s">
        <v>137</v>
      </c>
      <c r="E4" s="71" t="s">
        <v>138</v>
      </c>
      <c r="F4" s="71" t="s">
        <v>385</v>
      </c>
      <c r="G4" s="72" t="s">
        <v>140</v>
      </c>
      <c r="H4" s="350">
        <v>100</v>
      </c>
      <c r="I4" s="293">
        <v>100</v>
      </c>
      <c r="J4" s="128">
        <f>IF(I4/H4*100&gt;100,100,I4/H4*100)</f>
        <v>100</v>
      </c>
      <c r="K4" s="504">
        <f>(J4+J5+J6)/3</f>
        <v>100</v>
      </c>
      <c r="L4" s="515">
        <f>(K4+K7)/2</f>
        <v>100</v>
      </c>
      <c r="M4" s="539" t="s">
        <v>141</v>
      </c>
      <c r="N4" s="518"/>
    </row>
    <row r="5" spans="1:14" s="297" customFormat="1" ht="63.75" thickBot="1" x14ac:dyDescent="0.3">
      <c r="A5" s="559"/>
      <c r="B5" s="537"/>
      <c r="C5" s="423"/>
      <c r="D5" s="530"/>
      <c r="E5" s="76" t="s">
        <v>138</v>
      </c>
      <c r="F5" s="71" t="s">
        <v>386</v>
      </c>
      <c r="G5" s="77" t="s">
        <v>140</v>
      </c>
      <c r="H5" s="352">
        <v>90</v>
      </c>
      <c r="I5" s="128">
        <v>90.54</v>
      </c>
      <c r="J5" s="128">
        <f>IF(I5/H5*100&gt;100,100,I5/H5*100)</f>
        <v>100</v>
      </c>
      <c r="K5" s="505"/>
      <c r="L5" s="516"/>
      <c r="M5" s="540"/>
      <c r="N5" s="519"/>
    </row>
    <row r="6" spans="1:14" s="297" customFormat="1" ht="94.5" x14ac:dyDescent="0.25">
      <c r="A6" s="559"/>
      <c r="B6" s="537"/>
      <c r="C6" s="423"/>
      <c r="D6" s="530"/>
      <c r="E6" s="76" t="s">
        <v>138</v>
      </c>
      <c r="F6" s="71" t="s">
        <v>387</v>
      </c>
      <c r="G6" s="226" t="s">
        <v>140</v>
      </c>
      <c r="H6" s="352">
        <v>100</v>
      </c>
      <c r="I6" s="352">
        <v>100</v>
      </c>
      <c r="J6" s="128">
        <f>IF(I6/H6*100&gt;100,100,I6/H6*100)</f>
        <v>100</v>
      </c>
      <c r="K6" s="506"/>
      <c r="L6" s="516"/>
      <c r="M6" s="540"/>
      <c r="N6" s="519"/>
    </row>
    <row r="7" spans="1:14" s="297" customFormat="1" ht="32.25" thickBot="1" x14ac:dyDescent="0.3">
      <c r="A7" s="559"/>
      <c r="B7" s="538"/>
      <c r="C7" s="423"/>
      <c r="D7" s="531"/>
      <c r="E7" s="80" t="s">
        <v>144</v>
      </c>
      <c r="F7" s="81" t="s">
        <v>388</v>
      </c>
      <c r="G7" s="82" t="s">
        <v>266</v>
      </c>
      <c r="H7" s="355">
        <v>4</v>
      </c>
      <c r="I7" s="355">
        <v>4</v>
      </c>
      <c r="J7" s="128">
        <f>IF(I7/H7*100&gt;100,100,I7/H7*100)</f>
        <v>100</v>
      </c>
      <c r="K7" s="284">
        <f>J7</f>
        <v>100</v>
      </c>
      <c r="L7" s="517"/>
      <c r="M7" s="540"/>
      <c r="N7" s="519"/>
    </row>
    <row r="8" spans="1:14" s="302" customFormat="1" ht="63.75" hidden="1" customHeight="1" thickBot="1" x14ac:dyDescent="0.3">
      <c r="A8" s="560"/>
      <c r="B8" s="508" t="str">
        <f>'[3]Свод по услугам'!B8:B11</f>
        <v>801012О.99.0.БА81АА24001</v>
      </c>
      <c r="C8" s="514" t="str">
        <f>'[3]Свод по услугам'!C8:C11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v>
      </c>
      <c r="D8" s="507" t="s">
        <v>137</v>
      </c>
      <c r="E8" s="84" t="s">
        <v>138</v>
      </c>
      <c r="F8" s="85" t="s">
        <v>385</v>
      </c>
      <c r="G8" s="86" t="s">
        <v>140</v>
      </c>
      <c r="H8" s="87"/>
      <c r="I8" s="88"/>
      <c r="J8" s="88" t="e">
        <f>IF(H8/I8*100&gt;100,100,H8/I8*100)</f>
        <v>#DIV/0!</v>
      </c>
      <c r="K8" s="511" t="e">
        <f>(J8+J9+J10)/3</f>
        <v>#DIV/0!</v>
      </c>
      <c r="L8" s="521" t="e">
        <f>(K8+K11)/2</f>
        <v>#DIV/0!</v>
      </c>
      <c r="M8" s="541"/>
      <c r="N8" s="519"/>
    </row>
    <row r="9" spans="1:14" s="302" customFormat="1" ht="63.75" hidden="1" customHeight="1" thickBot="1" x14ac:dyDescent="0.3">
      <c r="A9" s="560"/>
      <c r="B9" s="509"/>
      <c r="C9" s="514"/>
      <c r="D9" s="502"/>
      <c r="E9" s="89" t="s">
        <v>138</v>
      </c>
      <c r="F9" s="85" t="s">
        <v>386</v>
      </c>
      <c r="G9" s="90" t="s">
        <v>140</v>
      </c>
      <c r="H9" s="91"/>
      <c r="I9" s="92"/>
      <c r="J9" s="92" t="e">
        <f>IF(I9/H9*100&gt;100,100,I9/H9*100)</f>
        <v>#DIV/0!</v>
      </c>
      <c r="K9" s="512"/>
      <c r="L9" s="524"/>
      <c r="M9" s="541"/>
      <c r="N9" s="519"/>
    </row>
    <row r="10" spans="1:14" s="302" customFormat="1" ht="111" hidden="1" customHeight="1" x14ac:dyDescent="0.25">
      <c r="A10" s="560"/>
      <c r="B10" s="509"/>
      <c r="C10" s="514"/>
      <c r="D10" s="502"/>
      <c r="E10" s="89" t="s">
        <v>138</v>
      </c>
      <c r="F10" s="85" t="s">
        <v>387</v>
      </c>
      <c r="G10" s="90" t="s">
        <v>140</v>
      </c>
      <c r="H10" s="91"/>
      <c r="I10" s="91"/>
      <c r="J10" s="92" t="e">
        <f>IF(I10/H10*100&gt;100,100,I10/H10*100)</f>
        <v>#DIV/0!</v>
      </c>
      <c r="K10" s="513"/>
      <c r="L10" s="524"/>
      <c r="M10" s="541"/>
      <c r="N10" s="519"/>
    </row>
    <row r="11" spans="1:14" s="302" customFormat="1" ht="32.25" hidden="1" customHeight="1" thickBot="1" x14ac:dyDescent="0.3">
      <c r="A11" s="560"/>
      <c r="B11" s="510"/>
      <c r="C11" s="514"/>
      <c r="D11" s="503"/>
      <c r="E11" s="93" t="s">
        <v>144</v>
      </c>
      <c r="F11" s="81" t="s">
        <v>388</v>
      </c>
      <c r="G11" s="94" t="s">
        <v>266</v>
      </c>
      <c r="H11" s="95"/>
      <c r="I11" s="96"/>
      <c r="J11" s="97" t="e">
        <f>IF(I11/H11*100&gt;100,100,I11/H11*100)</f>
        <v>#DIV/0!</v>
      </c>
      <c r="K11" s="97" t="e">
        <f>J11</f>
        <v>#DIV/0!</v>
      </c>
      <c r="L11" s="525"/>
      <c r="M11" s="541"/>
      <c r="N11" s="519"/>
    </row>
    <row r="12" spans="1:14" s="302" customFormat="1" ht="63.75" hidden="1" customHeight="1" thickBot="1" x14ac:dyDescent="0.3">
      <c r="A12" s="560"/>
      <c r="B12" s="508">
        <f>'[3]Свод по услугам'!B12:B15</f>
        <v>0</v>
      </c>
      <c r="C12" s="514" t="str">
        <f>'[3]Свод по услугам'!C12:C15</f>
        <v>Реализация основных общеобразовательных программ начального общего образования</v>
      </c>
      <c r="D12" s="501" t="s">
        <v>137</v>
      </c>
      <c r="E12" s="84" t="s">
        <v>138</v>
      </c>
      <c r="F12" s="85" t="s">
        <v>385</v>
      </c>
      <c r="G12" s="86" t="s">
        <v>140</v>
      </c>
      <c r="H12" s="87"/>
      <c r="I12" s="88"/>
      <c r="J12" s="88" t="e">
        <f>IF(H12/I12*100&gt;100,100,H12/I12*100)</f>
        <v>#DIV/0!</v>
      </c>
      <c r="K12" s="511" t="e">
        <f>(J12+J13+J14)/3</f>
        <v>#DIV/0!</v>
      </c>
      <c r="L12" s="521" t="e">
        <f>(K12+K15)/2</f>
        <v>#DIV/0!</v>
      </c>
      <c r="M12" s="541"/>
      <c r="N12" s="519"/>
    </row>
    <row r="13" spans="1:14" s="302" customFormat="1" ht="63.75" hidden="1" customHeight="1" thickBot="1" x14ac:dyDescent="0.3">
      <c r="A13" s="560"/>
      <c r="B13" s="509"/>
      <c r="C13" s="514"/>
      <c r="D13" s="502"/>
      <c r="E13" s="89" t="s">
        <v>138</v>
      </c>
      <c r="F13" s="85" t="s">
        <v>386</v>
      </c>
      <c r="G13" s="90" t="s">
        <v>140</v>
      </c>
      <c r="H13" s="91"/>
      <c r="I13" s="92"/>
      <c r="J13" s="92" t="e">
        <f t="shared" ref="J13:J19" si="0">IF(I13/H13*100&gt;100,100,I13/H13*100)</f>
        <v>#DIV/0!</v>
      </c>
      <c r="K13" s="512"/>
      <c r="L13" s="524"/>
      <c r="M13" s="541"/>
      <c r="N13" s="519"/>
    </row>
    <row r="14" spans="1:14" s="302" customFormat="1" ht="111" hidden="1" customHeight="1" x14ac:dyDescent="0.25">
      <c r="A14" s="560"/>
      <c r="B14" s="509"/>
      <c r="C14" s="514"/>
      <c r="D14" s="502"/>
      <c r="E14" s="89" t="s">
        <v>138</v>
      </c>
      <c r="F14" s="85" t="s">
        <v>387</v>
      </c>
      <c r="G14" s="90" t="s">
        <v>140</v>
      </c>
      <c r="H14" s="91"/>
      <c r="I14" s="91"/>
      <c r="J14" s="92" t="e">
        <f t="shared" si="0"/>
        <v>#DIV/0!</v>
      </c>
      <c r="K14" s="513"/>
      <c r="L14" s="524"/>
      <c r="M14" s="541"/>
      <c r="N14" s="519"/>
    </row>
    <row r="15" spans="1:14" s="302" customFormat="1" ht="32.25" hidden="1" customHeight="1" thickBot="1" x14ac:dyDescent="0.3">
      <c r="A15" s="560"/>
      <c r="B15" s="510"/>
      <c r="C15" s="514"/>
      <c r="D15" s="503"/>
      <c r="E15" s="93" t="s">
        <v>144</v>
      </c>
      <c r="F15" s="81" t="s">
        <v>388</v>
      </c>
      <c r="G15" s="94" t="s">
        <v>266</v>
      </c>
      <c r="H15" s="95"/>
      <c r="I15" s="96"/>
      <c r="J15" s="97" t="e">
        <f t="shared" si="0"/>
        <v>#DIV/0!</v>
      </c>
      <c r="K15" s="97" t="e">
        <f>J15</f>
        <v>#DIV/0!</v>
      </c>
      <c r="L15" s="525"/>
      <c r="M15" s="541"/>
      <c r="N15" s="519"/>
    </row>
    <row r="16" spans="1:14" s="297" customFormat="1" ht="63.75" hidden="1" customHeight="1" thickBot="1" x14ac:dyDescent="0.3">
      <c r="A16" s="559"/>
      <c r="B16" s="508" t="str">
        <f>'[3]Свод по услугам'!B16:B19</f>
        <v>801012О.99.0.БА81АБ44001</v>
      </c>
      <c r="C16" s="514" t="str">
        <f>'[3]Свод по услугам'!C16:C19</f>
        <v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v>
      </c>
      <c r="D16" s="507" t="s">
        <v>137</v>
      </c>
      <c r="E16" s="71" t="s">
        <v>138</v>
      </c>
      <c r="F16" s="71" t="s">
        <v>385</v>
      </c>
      <c r="G16" s="72" t="s">
        <v>140</v>
      </c>
      <c r="H16" s="350"/>
      <c r="I16" s="293"/>
      <c r="J16" s="128" t="e">
        <f t="shared" si="0"/>
        <v>#DIV/0!</v>
      </c>
      <c r="K16" s="504" t="e">
        <f>(J16+J17+J18)/3</f>
        <v>#DIV/0!</v>
      </c>
      <c r="L16" s="515" t="e">
        <f>(K16+K19)/2</f>
        <v>#DIV/0!</v>
      </c>
      <c r="M16" s="540"/>
      <c r="N16" s="519"/>
    </row>
    <row r="17" spans="1:14" s="297" customFormat="1" ht="63.75" hidden="1" customHeight="1" thickBot="1" x14ac:dyDescent="0.3">
      <c r="A17" s="559"/>
      <c r="B17" s="509"/>
      <c r="C17" s="514"/>
      <c r="D17" s="585"/>
      <c r="E17" s="76" t="s">
        <v>138</v>
      </c>
      <c r="F17" s="71" t="s">
        <v>386</v>
      </c>
      <c r="G17" s="77" t="s">
        <v>140</v>
      </c>
      <c r="H17" s="352"/>
      <c r="I17" s="128"/>
      <c r="J17" s="128" t="e">
        <f t="shared" si="0"/>
        <v>#DIV/0!</v>
      </c>
      <c r="K17" s="505"/>
      <c r="L17" s="516"/>
      <c r="M17" s="540"/>
      <c r="N17" s="519"/>
    </row>
    <row r="18" spans="1:14" s="297" customFormat="1" ht="95.25" hidden="1" customHeight="1" x14ac:dyDescent="0.25">
      <c r="A18" s="559"/>
      <c r="B18" s="509"/>
      <c r="C18" s="514"/>
      <c r="D18" s="585"/>
      <c r="E18" s="76" t="s">
        <v>138</v>
      </c>
      <c r="F18" s="71" t="s">
        <v>387</v>
      </c>
      <c r="G18" s="77" t="s">
        <v>140</v>
      </c>
      <c r="H18" s="352"/>
      <c r="I18" s="352"/>
      <c r="J18" s="128" t="e">
        <f t="shared" si="0"/>
        <v>#DIV/0!</v>
      </c>
      <c r="K18" s="506"/>
      <c r="L18" s="516"/>
      <c r="M18" s="540"/>
      <c r="N18" s="519"/>
    </row>
    <row r="19" spans="1:14" s="297" customFormat="1" ht="32.25" hidden="1" customHeight="1" thickBot="1" x14ac:dyDescent="0.3">
      <c r="A19" s="559"/>
      <c r="B19" s="510"/>
      <c r="C19" s="514"/>
      <c r="D19" s="586"/>
      <c r="E19" s="80" t="s">
        <v>144</v>
      </c>
      <c r="F19" s="81" t="s">
        <v>388</v>
      </c>
      <c r="G19" s="82" t="s">
        <v>266</v>
      </c>
      <c r="H19" s="355"/>
      <c r="I19" s="355"/>
      <c r="J19" s="128" t="e">
        <f t="shared" si="0"/>
        <v>#DIV/0!</v>
      </c>
      <c r="K19" s="284" t="e">
        <f>J19</f>
        <v>#DIV/0!</v>
      </c>
      <c r="L19" s="517"/>
      <c r="M19" s="540"/>
      <c r="N19" s="519"/>
    </row>
    <row r="20" spans="1:14" s="302" customFormat="1" ht="63.75" hidden="1" customHeight="1" thickBot="1" x14ac:dyDescent="0.3">
      <c r="A20" s="560"/>
      <c r="B20" s="508" t="str">
        <f>'[3]Свод по услугам'!B20:B23</f>
        <v>801012О.99.0.БА81АБ68001</v>
      </c>
      <c r="C20" s="514" t="str">
        <f>'[3]Свод по услугам'!C20:C23</f>
        <v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v>
      </c>
      <c r="D20" s="501" t="s">
        <v>137</v>
      </c>
      <c r="E20" s="84" t="s">
        <v>138</v>
      </c>
      <c r="F20" s="85" t="s">
        <v>385</v>
      </c>
      <c r="G20" s="86" t="s">
        <v>140</v>
      </c>
      <c r="H20" s="87"/>
      <c r="I20" s="88"/>
      <c r="J20" s="88" t="e">
        <f>IF(H20/I20*100&gt;100,100,H20/I20*100)</f>
        <v>#DIV/0!</v>
      </c>
      <c r="K20" s="511" t="e">
        <f>(J20+J21+J22)/3</f>
        <v>#DIV/0!</v>
      </c>
      <c r="L20" s="521" t="e">
        <f>(K20+K23)/2</f>
        <v>#DIV/0!</v>
      </c>
      <c r="M20" s="541"/>
      <c r="N20" s="519"/>
    </row>
    <row r="21" spans="1:14" s="302" customFormat="1" ht="63.75" hidden="1" customHeight="1" thickBot="1" x14ac:dyDescent="0.3">
      <c r="A21" s="560"/>
      <c r="B21" s="509"/>
      <c r="C21" s="514"/>
      <c r="D21" s="502"/>
      <c r="E21" s="89" t="s">
        <v>138</v>
      </c>
      <c r="F21" s="85" t="s">
        <v>386</v>
      </c>
      <c r="G21" s="90" t="s">
        <v>140</v>
      </c>
      <c r="H21" s="91"/>
      <c r="I21" s="92"/>
      <c r="J21" s="92" t="e">
        <f>IF(I21/H21*100&gt;100,100,I21/H21*100)</f>
        <v>#DIV/0!</v>
      </c>
      <c r="K21" s="512"/>
      <c r="L21" s="524"/>
      <c r="M21" s="541"/>
      <c r="N21" s="519"/>
    </row>
    <row r="22" spans="1:14" s="302" customFormat="1" ht="111" hidden="1" customHeight="1" x14ac:dyDescent="0.25">
      <c r="A22" s="560"/>
      <c r="B22" s="509"/>
      <c r="C22" s="514"/>
      <c r="D22" s="502"/>
      <c r="E22" s="89" t="s">
        <v>138</v>
      </c>
      <c r="F22" s="85" t="s">
        <v>387</v>
      </c>
      <c r="G22" s="90" t="s">
        <v>140</v>
      </c>
      <c r="H22" s="91"/>
      <c r="I22" s="91"/>
      <c r="J22" s="92" t="e">
        <f>IF(I22/H22*100&gt;100,100,I22/H22*100)</f>
        <v>#DIV/0!</v>
      </c>
      <c r="K22" s="513"/>
      <c r="L22" s="524"/>
      <c r="M22" s="541"/>
      <c r="N22" s="519"/>
    </row>
    <row r="23" spans="1:14" s="302" customFormat="1" ht="32.25" hidden="1" customHeight="1" thickBot="1" x14ac:dyDescent="0.3">
      <c r="A23" s="560"/>
      <c r="B23" s="510"/>
      <c r="C23" s="514"/>
      <c r="D23" s="503"/>
      <c r="E23" s="93" t="s">
        <v>144</v>
      </c>
      <c r="F23" s="81" t="s">
        <v>388</v>
      </c>
      <c r="G23" s="94" t="s">
        <v>266</v>
      </c>
      <c r="H23" s="95"/>
      <c r="I23" s="96"/>
      <c r="J23" s="97" t="e">
        <f>IF(I23/H23*100&gt;100,100,I23/H23*100)</f>
        <v>#DIV/0!</v>
      </c>
      <c r="K23" s="97" t="e">
        <f>J23</f>
        <v>#DIV/0!</v>
      </c>
      <c r="L23" s="525"/>
      <c r="M23" s="541"/>
      <c r="N23" s="519"/>
    </row>
    <row r="24" spans="1:14" s="302" customFormat="1" ht="89.25" hidden="1" customHeight="1" thickBot="1" x14ac:dyDescent="0.3">
      <c r="A24" s="560"/>
      <c r="B24" s="508">
        <f>'[3]Свод по услугам'!B24:B27</f>
        <v>0</v>
      </c>
      <c r="C24" s="514" t="str">
        <f>'[3]Свод по услугам'!C24:C27</f>
        <v>Реализация основных общеобразовательных программ начального общего образования</v>
      </c>
      <c r="D24" s="501" t="s">
        <v>137</v>
      </c>
      <c r="E24" s="84" t="s">
        <v>138</v>
      </c>
      <c r="F24" s="85" t="s">
        <v>385</v>
      </c>
      <c r="G24" s="86" t="s">
        <v>140</v>
      </c>
      <c r="H24" s="87"/>
      <c r="I24" s="88"/>
      <c r="J24" s="88" t="e">
        <f>IF(H24/I24*100&gt;100,100,H24/I24*100)</f>
        <v>#DIV/0!</v>
      </c>
      <c r="K24" s="511" t="e">
        <f>(J24+J25+J26)/3</f>
        <v>#DIV/0!</v>
      </c>
      <c r="L24" s="521" t="e">
        <f>(K24+K27)/2</f>
        <v>#DIV/0!</v>
      </c>
      <c r="M24" s="541"/>
      <c r="N24" s="519"/>
    </row>
    <row r="25" spans="1:14" s="302" customFormat="1" ht="63.75" hidden="1" customHeight="1" thickBot="1" x14ac:dyDescent="0.3">
      <c r="A25" s="560"/>
      <c r="B25" s="509"/>
      <c r="C25" s="514"/>
      <c r="D25" s="502"/>
      <c r="E25" s="89" t="s">
        <v>138</v>
      </c>
      <c r="F25" s="85" t="s">
        <v>386</v>
      </c>
      <c r="G25" s="90" t="s">
        <v>140</v>
      </c>
      <c r="H25" s="91"/>
      <c r="I25" s="92"/>
      <c r="J25" s="92" t="e">
        <f>IF(I25/H25*100&gt;100,100,I25/H25*100)</f>
        <v>#DIV/0!</v>
      </c>
      <c r="K25" s="512"/>
      <c r="L25" s="524"/>
      <c r="M25" s="541"/>
      <c r="N25" s="519"/>
    </row>
    <row r="26" spans="1:14" s="302" customFormat="1" ht="111" hidden="1" customHeight="1" x14ac:dyDescent="0.25">
      <c r="A26" s="560"/>
      <c r="B26" s="509"/>
      <c r="C26" s="514"/>
      <c r="D26" s="502"/>
      <c r="E26" s="89" t="s">
        <v>138</v>
      </c>
      <c r="F26" s="85" t="s">
        <v>387</v>
      </c>
      <c r="G26" s="90" t="s">
        <v>140</v>
      </c>
      <c r="H26" s="91"/>
      <c r="I26" s="91"/>
      <c r="J26" s="92" t="e">
        <f>IF(I26/H26*100&gt;100,100,I26/H26*100)</f>
        <v>#DIV/0!</v>
      </c>
      <c r="K26" s="513"/>
      <c r="L26" s="524"/>
      <c r="M26" s="541"/>
      <c r="N26" s="519"/>
    </row>
    <row r="27" spans="1:14" s="302" customFormat="1" ht="32.25" hidden="1" customHeight="1" thickBot="1" x14ac:dyDescent="0.3">
      <c r="A27" s="560"/>
      <c r="B27" s="510"/>
      <c r="C27" s="514"/>
      <c r="D27" s="503"/>
      <c r="E27" s="93" t="s">
        <v>144</v>
      </c>
      <c r="F27" s="81" t="s">
        <v>388</v>
      </c>
      <c r="G27" s="94" t="s">
        <v>266</v>
      </c>
      <c r="H27" s="95"/>
      <c r="I27" s="96"/>
      <c r="J27" s="97" t="e">
        <f>IF(I27/H27*100&gt;100,100,I27/H27*100)</f>
        <v>#DIV/0!</v>
      </c>
      <c r="K27" s="97" t="e">
        <f>J27</f>
        <v>#DIV/0!</v>
      </c>
      <c r="L27" s="525"/>
      <c r="M27" s="541"/>
      <c r="N27" s="519"/>
    </row>
    <row r="28" spans="1:14" s="302" customFormat="1" ht="63.75" hidden="1" customHeight="1" thickBot="1" x14ac:dyDescent="0.3">
      <c r="A28" s="560"/>
      <c r="B28" s="508">
        <f>'[3]Свод по услугам'!B28:B31</f>
        <v>0</v>
      </c>
      <c r="C28" s="514" t="str">
        <f>'[3]Свод по услугам'!C28:C31</f>
        <v>Реализация основных общеобразовательных программ начального общего образования</v>
      </c>
      <c r="D28" s="501" t="s">
        <v>137</v>
      </c>
      <c r="E28" s="84" t="s">
        <v>138</v>
      </c>
      <c r="F28" s="85" t="s">
        <v>385</v>
      </c>
      <c r="G28" s="86" t="s">
        <v>140</v>
      </c>
      <c r="H28" s="87"/>
      <c r="I28" s="88"/>
      <c r="J28" s="88" t="e">
        <f>IF(H28/I28*100&gt;100,100,H28/I28*100)</f>
        <v>#DIV/0!</v>
      </c>
      <c r="K28" s="511" t="e">
        <f>(J28+J29+J30)/3</f>
        <v>#DIV/0!</v>
      </c>
      <c r="L28" s="521" t="e">
        <f>(K28+K31)/2</f>
        <v>#DIV/0!</v>
      </c>
      <c r="M28" s="541"/>
      <c r="N28" s="519"/>
    </row>
    <row r="29" spans="1:14" s="302" customFormat="1" ht="63.75" hidden="1" customHeight="1" thickBot="1" x14ac:dyDescent="0.3">
      <c r="A29" s="560"/>
      <c r="B29" s="509"/>
      <c r="C29" s="514"/>
      <c r="D29" s="502"/>
      <c r="E29" s="89" t="s">
        <v>138</v>
      </c>
      <c r="F29" s="85" t="s">
        <v>386</v>
      </c>
      <c r="G29" s="90" t="s">
        <v>140</v>
      </c>
      <c r="H29" s="91"/>
      <c r="I29" s="92"/>
      <c r="J29" s="92" t="e">
        <f>IF(I29/H29*100&gt;100,100,I29/H29*100)</f>
        <v>#DIV/0!</v>
      </c>
      <c r="K29" s="512"/>
      <c r="L29" s="524"/>
      <c r="M29" s="541"/>
      <c r="N29" s="519"/>
    </row>
    <row r="30" spans="1:14" s="302" customFormat="1" ht="111" hidden="1" customHeight="1" x14ac:dyDescent="0.25">
      <c r="A30" s="560"/>
      <c r="B30" s="509"/>
      <c r="C30" s="514"/>
      <c r="D30" s="502"/>
      <c r="E30" s="89" t="s">
        <v>138</v>
      </c>
      <c r="F30" s="85" t="s">
        <v>387</v>
      </c>
      <c r="G30" s="90" t="s">
        <v>140</v>
      </c>
      <c r="H30" s="91"/>
      <c r="I30" s="91"/>
      <c r="J30" s="92" t="e">
        <f>IF(I30/H30*100&gt;100,100,I30/H30*100)</f>
        <v>#DIV/0!</v>
      </c>
      <c r="K30" s="513"/>
      <c r="L30" s="524"/>
      <c r="M30" s="541"/>
      <c r="N30" s="519"/>
    </row>
    <row r="31" spans="1:14" s="302" customFormat="1" ht="32.25" hidden="1" customHeight="1" thickBot="1" x14ac:dyDescent="0.3">
      <c r="A31" s="560"/>
      <c r="B31" s="510"/>
      <c r="C31" s="514"/>
      <c r="D31" s="503"/>
      <c r="E31" s="93" t="s">
        <v>144</v>
      </c>
      <c r="F31" s="81" t="s">
        <v>388</v>
      </c>
      <c r="G31" s="94" t="s">
        <v>266</v>
      </c>
      <c r="H31" s="95"/>
      <c r="I31" s="96"/>
      <c r="J31" s="97" t="e">
        <f>IF(I31/H31*100&gt;100,100,I31/H31*100)</f>
        <v>#DIV/0!</v>
      </c>
      <c r="K31" s="97" t="e">
        <f>J31</f>
        <v>#DIV/0!</v>
      </c>
      <c r="L31" s="525"/>
      <c r="M31" s="541"/>
      <c r="N31" s="519"/>
    </row>
    <row r="32" spans="1:14" s="302" customFormat="1" ht="63.75" hidden="1" customHeight="1" thickBot="1" x14ac:dyDescent="0.3">
      <c r="A32" s="560"/>
      <c r="B32" s="508" t="str">
        <f>'[3]Свод по услугам'!B32:B35</f>
        <v>801012О.99.0.БА81АН96001</v>
      </c>
      <c r="C32" s="514" t="str">
        <f>'[3]Свод по услугам'!C32:C35</f>
        <v>Реализация основных общеобразовательных программ начального общего образования (профильное обучение, дети-инвалиды, не указано)</v>
      </c>
      <c r="D32" s="501" t="s">
        <v>137</v>
      </c>
      <c r="E32" s="84" t="s">
        <v>138</v>
      </c>
      <c r="F32" s="85" t="s">
        <v>385</v>
      </c>
      <c r="G32" s="86" t="s">
        <v>140</v>
      </c>
      <c r="H32" s="87"/>
      <c r="I32" s="88"/>
      <c r="J32" s="88" t="e">
        <f>IF(H32/I32*100&gt;100,100,H32/I32*100)</f>
        <v>#DIV/0!</v>
      </c>
      <c r="K32" s="511" t="e">
        <f>(J32+J33+J34)/3</f>
        <v>#DIV/0!</v>
      </c>
      <c r="L32" s="521" t="e">
        <f>(K32+K35)/2</f>
        <v>#DIV/0!</v>
      </c>
      <c r="M32" s="541"/>
      <c r="N32" s="519"/>
    </row>
    <row r="33" spans="1:14" s="302" customFormat="1" ht="63.75" hidden="1" customHeight="1" thickBot="1" x14ac:dyDescent="0.3">
      <c r="A33" s="560"/>
      <c r="B33" s="509"/>
      <c r="C33" s="514"/>
      <c r="D33" s="502"/>
      <c r="E33" s="89" t="s">
        <v>138</v>
      </c>
      <c r="F33" s="85" t="s">
        <v>386</v>
      </c>
      <c r="G33" s="90" t="s">
        <v>140</v>
      </c>
      <c r="H33" s="91"/>
      <c r="I33" s="92"/>
      <c r="J33" s="92" t="e">
        <f>IF(I33/H33*100&gt;100,100,I33/H33*100)</f>
        <v>#DIV/0!</v>
      </c>
      <c r="K33" s="512"/>
      <c r="L33" s="524"/>
      <c r="M33" s="541"/>
      <c r="N33" s="519"/>
    </row>
    <row r="34" spans="1:14" s="302" customFormat="1" ht="111" hidden="1" customHeight="1" x14ac:dyDescent="0.25">
      <c r="A34" s="560"/>
      <c r="B34" s="509"/>
      <c r="C34" s="514"/>
      <c r="D34" s="502"/>
      <c r="E34" s="89" t="s">
        <v>138</v>
      </c>
      <c r="F34" s="85" t="s">
        <v>387</v>
      </c>
      <c r="G34" s="90" t="s">
        <v>140</v>
      </c>
      <c r="H34" s="91"/>
      <c r="I34" s="91"/>
      <c r="J34" s="92" t="e">
        <f>IF(I34/H34*100&gt;100,100,I34/H34*100)</f>
        <v>#DIV/0!</v>
      </c>
      <c r="K34" s="513"/>
      <c r="L34" s="524"/>
      <c r="M34" s="541"/>
      <c r="N34" s="519"/>
    </row>
    <row r="35" spans="1:14" s="302" customFormat="1" ht="32.25" hidden="1" customHeight="1" thickBot="1" x14ac:dyDescent="0.3">
      <c r="A35" s="560"/>
      <c r="B35" s="510"/>
      <c r="C35" s="514"/>
      <c r="D35" s="503"/>
      <c r="E35" s="93" t="s">
        <v>144</v>
      </c>
      <c r="F35" s="81" t="s">
        <v>388</v>
      </c>
      <c r="G35" s="94" t="s">
        <v>266</v>
      </c>
      <c r="H35" s="95"/>
      <c r="I35" s="96"/>
      <c r="J35" s="97" t="e">
        <f>IF(I35/H35*100&gt;100,100,I35/H35*100)</f>
        <v>#DIV/0!</v>
      </c>
      <c r="K35" s="97" t="e">
        <f>J35</f>
        <v>#DIV/0!</v>
      </c>
      <c r="L35" s="525"/>
      <c r="M35" s="541"/>
      <c r="N35" s="519"/>
    </row>
    <row r="36" spans="1:14" s="302" customFormat="1" ht="63.75" hidden="1" customHeight="1" thickBot="1" x14ac:dyDescent="0.3">
      <c r="A36" s="560"/>
      <c r="B36" s="508" t="str">
        <f>'[3]Свод по услугам'!B36:B39</f>
        <v>801012О.99.0.БА81АП40001</v>
      </c>
      <c r="C36" s="514" t="str">
        <f>'[3]Свод по услугам'!C36:C39</f>
        <v>Реализация основных общеобразовательных программ начального общего образования (профильное обучение, не указано, не указано)</v>
      </c>
      <c r="D36" s="501" t="s">
        <v>137</v>
      </c>
      <c r="E36" s="84" t="s">
        <v>138</v>
      </c>
      <c r="F36" s="85" t="s">
        <v>385</v>
      </c>
      <c r="G36" s="86" t="s">
        <v>140</v>
      </c>
      <c r="H36" s="87"/>
      <c r="I36" s="88"/>
      <c r="J36" s="88" t="e">
        <f>IF(H36/I36*100&gt;100,100,H36/I36*100)</f>
        <v>#DIV/0!</v>
      </c>
      <c r="K36" s="511" t="e">
        <f>(J36+J37+J38)/3</f>
        <v>#DIV/0!</v>
      </c>
      <c r="L36" s="521" t="e">
        <f>(K36+K39)/2</f>
        <v>#DIV/0!</v>
      </c>
      <c r="M36" s="541"/>
      <c r="N36" s="519"/>
    </row>
    <row r="37" spans="1:14" s="302" customFormat="1" ht="63.75" hidden="1" customHeight="1" thickBot="1" x14ac:dyDescent="0.3">
      <c r="A37" s="560"/>
      <c r="B37" s="509"/>
      <c r="C37" s="514"/>
      <c r="D37" s="502"/>
      <c r="E37" s="89" t="s">
        <v>138</v>
      </c>
      <c r="F37" s="85" t="s">
        <v>386</v>
      </c>
      <c r="G37" s="90" t="s">
        <v>140</v>
      </c>
      <c r="H37" s="91"/>
      <c r="I37" s="92"/>
      <c r="J37" s="92" t="e">
        <f>IF(I37/H37*100&gt;100,100,I37/H37*100)</f>
        <v>#DIV/0!</v>
      </c>
      <c r="K37" s="512"/>
      <c r="L37" s="524"/>
      <c r="M37" s="541"/>
      <c r="N37" s="519"/>
    </row>
    <row r="38" spans="1:14" s="302" customFormat="1" ht="111" hidden="1" customHeight="1" x14ac:dyDescent="0.25">
      <c r="A38" s="560"/>
      <c r="B38" s="509"/>
      <c r="C38" s="514"/>
      <c r="D38" s="502"/>
      <c r="E38" s="89" t="s">
        <v>138</v>
      </c>
      <c r="F38" s="85" t="s">
        <v>387</v>
      </c>
      <c r="G38" s="90" t="s">
        <v>140</v>
      </c>
      <c r="H38" s="91"/>
      <c r="I38" s="91"/>
      <c r="J38" s="92" t="e">
        <f>IF(I38/H38*100&gt;100,100,I38/H38*100)</f>
        <v>#DIV/0!</v>
      </c>
      <c r="K38" s="513"/>
      <c r="L38" s="524"/>
      <c r="M38" s="541"/>
      <c r="N38" s="519"/>
    </row>
    <row r="39" spans="1:14" s="302" customFormat="1" ht="32.25" hidden="1" customHeight="1" thickBot="1" x14ac:dyDescent="0.3">
      <c r="A39" s="560"/>
      <c r="B39" s="510"/>
      <c r="C39" s="514"/>
      <c r="D39" s="503"/>
      <c r="E39" s="93" t="s">
        <v>144</v>
      </c>
      <c r="F39" s="81" t="s">
        <v>388</v>
      </c>
      <c r="G39" s="94" t="s">
        <v>266</v>
      </c>
      <c r="H39" s="95"/>
      <c r="I39" s="96"/>
      <c r="J39" s="97" t="e">
        <f>IF(I39/H39*100&gt;100,100,I39/H39*100)</f>
        <v>#DIV/0!</v>
      </c>
      <c r="K39" s="97" t="e">
        <f>J39</f>
        <v>#DIV/0!</v>
      </c>
      <c r="L39" s="525"/>
      <c r="M39" s="541"/>
      <c r="N39" s="519"/>
    </row>
    <row r="40" spans="1:14" s="302" customFormat="1" ht="63.75" hidden="1" customHeight="1" thickBot="1" x14ac:dyDescent="0.3">
      <c r="A40" s="560"/>
      <c r="B40" s="508" t="str">
        <f>'[3]Свод по услугам'!B40:B43</f>
        <v>801012О.99.0.БА81АЩ48001</v>
      </c>
      <c r="C40" s="514" t="str">
        <f>'[3]Свод по услугам'!C40:C43</f>
        <v>Реализация основных общеобразовательных программ начального общего образования (не указано, дети-инвалиды, не указано)</v>
      </c>
      <c r="D40" s="507" t="s">
        <v>137</v>
      </c>
      <c r="E40" s="84" t="s">
        <v>138</v>
      </c>
      <c r="F40" s="85" t="s">
        <v>385</v>
      </c>
      <c r="G40" s="86" t="s">
        <v>140</v>
      </c>
      <c r="H40" s="356"/>
      <c r="I40" s="88"/>
      <c r="J40" s="88" t="e">
        <f>IF(H40/I40*100&gt;100,100,H40/I40*100)</f>
        <v>#DIV/0!</v>
      </c>
      <c r="K40" s="504" t="e">
        <f>(J40+J41+J42)/3</f>
        <v>#DIV/0!</v>
      </c>
      <c r="L40" s="521" t="e">
        <f>(K40+K43)/2</f>
        <v>#DIV/0!</v>
      </c>
      <c r="M40" s="541"/>
      <c r="N40" s="519"/>
    </row>
    <row r="41" spans="1:14" s="302" customFormat="1" ht="63.75" hidden="1" customHeight="1" thickBot="1" x14ac:dyDescent="0.3">
      <c r="A41" s="560"/>
      <c r="B41" s="509"/>
      <c r="C41" s="514"/>
      <c r="D41" s="585"/>
      <c r="E41" s="89" t="s">
        <v>138</v>
      </c>
      <c r="F41" s="85" t="s">
        <v>386</v>
      </c>
      <c r="G41" s="90" t="s">
        <v>140</v>
      </c>
      <c r="H41" s="357"/>
      <c r="I41" s="92"/>
      <c r="J41" s="92" t="e">
        <f>IF(I41/H41*100&gt;100,100,I41/H41*100)</f>
        <v>#DIV/0!</v>
      </c>
      <c r="K41" s="532"/>
      <c r="L41" s="522"/>
      <c r="M41" s="541"/>
      <c r="N41" s="519"/>
    </row>
    <row r="42" spans="1:14" s="302" customFormat="1" ht="111" hidden="1" customHeight="1" x14ac:dyDescent="0.25">
      <c r="A42" s="560"/>
      <c r="B42" s="509"/>
      <c r="C42" s="514"/>
      <c r="D42" s="585"/>
      <c r="E42" s="89" t="s">
        <v>138</v>
      </c>
      <c r="F42" s="85" t="s">
        <v>387</v>
      </c>
      <c r="G42" s="90" t="s">
        <v>140</v>
      </c>
      <c r="H42" s="357"/>
      <c r="I42" s="357"/>
      <c r="J42" s="92" t="e">
        <f>IF(I42/H42*100&gt;100,100,I42/H42*100)</f>
        <v>#DIV/0!</v>
      </c>
      <c r="K42" s="533"/>
      <c r="L42" s="522"/>
      <c r="M42" s="541"/>
      <c r="N42" s="519"/>
    </row>
    <row r="43" spans="1:14" s="302" customFormat="1" ht="32.25" hidden="1" customHeight="1" thickBot="1" x14ac:dyDescent="0.3">
      <c r="A43" s="560"/>
      <c r="B43" s="510"/>
      <c r="C43" s="514"/>
      <c r="D43" s="586"/>
      <c r="E43" s="93" t="s">
        <v>144</v>
      </c>
      <c r="F43" s="81" t="s">
        <v>388</v>
      </c>
      <c r="G43" s="94" t="s">
        <v>266</v>
      </c>
      <c r="H43" s="355"/>
      <c r="I43" s="355"/>
      <c r="J43" s="97" t="e">
        <f>IF(I43/H43*100&gt;100,100,I43/H43*100)</f>
        <v>#DIV/0!</v>
      </c>
      <c r="K43" s="97" t="e">
        <f>J43</f>
        <v>#DIV/0!</v>
      </c>
      <c r="L43" s="523"/>
      <c r="M43" s="541"/>
      <c r="N43" s="519"/>
    </row>
    <row r="44" spans="1:14" s="302" customFormat="1" ht="63.75" hidden="1" customHeight="1" thickBot="1" x14ac:dyDescent="0.3">
      <c r="A44" s="560"/>
      <c r="B44" s="508" t="str">
        <f>'[3]Свод по услугам'!B44:B47</f>
        <v>801012О.99.0.БА81АЩ72001</v>
      </c>
      <c r="C44" s="514" t="str">
        <f>'[3]Свод по услугам'!C44:C47</f>
        <v>Реализация основных общеобразовательных программ начального общего образования (не указано, дети-инвалиды, на дому)</v>
      </c>
      <c r="D44" s="507" t="s">
        <v>137</v>
      </c>
      <c r="E44" s="84" t="s">
        <v>138</v>
      </c>
      <c r="F44" s="85" t="s">
        <v>385</v>
      </c>
      <c r="G44" s="86" t="s">
        <v>140</v>
      </c>
      <c r="H44" s="356"/>
      <c r="I44" s="88"/>
      <c r="J44" s="88" t="e">
        <f>IF(H44/I44*100&gt;100,100,H44/I44*100)</f>
        <v>#DIV/0!</v>
      </c>
      <c r="K44" s="504" t="e">
        <f>(J44+J45+J46)/3</f>
        <v>#DIV/0!</v>
      </c>
      <c r="L44" s="521" t="e">
        <f>(K44+K47)/2</f>
        <v>#DIV/0!</v>
      </c>
      <c r="M44" s="541"/>
      <c r="N44" s="519"/>
    </row>
    <row r="45" spans="1:14" s="302" customFormat="1" ht="63.75" hidden="1" customHeight="1" thickBot="1" x14ac:dyDescent="0.3">
      <c r="A45" s="560"/>
      <c r="B45" s="509"/>
      <c r="C45" s="514"/>
      <c r="D45" s="585"/>
      <c r="E45" s="89" t="s">
        <v>138</v>
      </c>
      <c r="F45" s="85" t="s">
        <v>386</v>
      </c>
      <c r="G45" s="90" t="s">
        <v>140</v>
      </c>
      <c r="H45" s="357"/>
      <c r="I45" s="92"/>
      <c r="J45" s="92" t="e">
        <f>IF(I45/H45*100&gt;100,100,I45/H45*100)</f>
        <v>#DIV/0!</v>
      </c>
      <c r="K45" s="532"/>
      <c r="L45" s="522"/>
      <c r="M45" s="541"/>
      <c r="N45" s="519"/>
    </row>
    <row r="46" spans="1:14" s="302" customFormat="1" ht="111" hidden="1" customHeight="1" x14ac:dyDescent="0.25">
      <c r="A46" s="560"/>
      <c r="B46" s="509"/>
      <c r="C46" s="514"/>
      <c r="D46" s="585"/>
      <c r="E46" s="89" t="s">
        <v>138</v>
      </c>
      <c r="F46" s="85" t="s">
        <v>387</v>
      </c>
      <c r="G46" s="90" t="s">
        <v>140</v>
      </c>
      <c r="H46" s="357"/>
      <c r="I46" s="357"/>
      <c r="J46" s="92" t="e">
        <f>IF(I46/H46*100&gt;100,100,I46/H46*100)</f>
        <v>#DIV/0!</v>
      </c>
      <c r="K46" s="533"/>
      <c r="L46" s="522"/>
      <c r="M46" s="541"/>
      <c r="N46" s="519"/>
    </row>
    <row r="47" spans="1:14" s="302" customFormat="1" ht="32.25" hidden="1" customHeight="1" thickBot="1" x14ac:dyDescent="0.3">
      <c r="A47" s="560"/>
      <c r="B47" s="510"/>
      <c r="C47" s="514"/>
      <c r="D47" s="586"/>
      <c r="E47" s="93" t="s">
        <v>144</v>
      </c>
      <c r="F47" s="81" t="s">
        <v>388</v>
      </c>
      <c r="G47" s="94" t="s">
        <v>266</v>
      </c>
      <c r="H47" s="355"/>
      <c r="I47" s="355"/>
      <c r="J47" s="97" t="e">
        <f>IF(I47/H47*100&gt;100,100,I47/H47*100)</f>
        <v>#DIV/0!</v>
      </c>
      <c r="K47" s="97" t="e">
        <f>J47</f>
        <v>#DIV/0!</v>
      </c>
      <c r="L47" s="523"/>
      <c r="M47" s="541"/>
      <c r="N47" s="519"/>
    </row>
    <row r="48" spans="1:14" s="302" customFormat="1" ht="63.75" hidden="1" customHeight="1" thickBot="1" x14ac:dyDescent="0.3">
      <c r="A48" s="560"/>
      <c r="B48" s="508" t="str">
        <f>'[3]Свод по услугам'!B48:B51</f>
        <v>801012О.99.0.БА81АШ04001</v>
      </c>
      <c r="C48" s="514" t="str">
        <f>'[3]Свод по услугам'!C48:C51</f>
        <v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v>
      </c>
      <c r="D48" s="501" t="s">
        <v>137</v>
      </c>
      <c r="E48" s="84" t="s">
        <v>138</v>
      </c>
      <c r="F48" s="85" t="s">
        <v>385</v>
      </c>
      <c r="G48" s="86" t="s">
        <v>140</v>
      </c>
      <c r="H48" s="87"/>
      <c r="I48" s="88"/>
      <c r="J48" s="88" t="e">
        <f>IF(H48/I48*100&gt;100,100,H48/I48*100)</f>
        <v>#DIV/0!</v>
      </c>
      <c r="K48" s="511" t="e">
        <f>(J48+J49+J50)/3</f>
        <v>#DIV/0!</v>
      </c>
      <c r="L48" s="521" t="e">
        <f>(K48+K51)/2</f>
        <v>#DIV/0!</v>
      </c>
      <c r="M48" s="541"/>
      <c r="N48" s="519"/>
    </row>
    <row r="49" spans="1:14" s="302" customFormat="1" ht="63.75" hidden="1" customHeight="1" thickBot="1" x14ac:dyDescent="0.3">
      <c r="A49" s="560"/>
      <c r="B49" s="509"/>
      <c r="C49" s="514"/>
      <c r="D49" s="502"/>
      <c r="E49" s="89" t="s">
        <v>138</v>
      </c>
      <c r="F49" s="85" t="s">
        <v>386</v>
      </c>
      <c r="G49" s="90" t="s">
        <v>140</v>
      </c>
      <c r="H49" s="91"/>
      <c r="I49" s="92"/>
      <c r="J49" s="92" t="e">
        <f t="shared" ref="J49:J55" si="1">IF(I49/H49*100&gt;100,100,I49/H49*100)</f>
        <v>#DIV/0!</v>
      </c>
      <c r="K49" s="512"/>
      <c r="L49" s="524"/>
      <c r="M49" s="541"/>
      <c r="N49" s="519"/>
    </row>
    <row r="50" spans="1:14" s="302" customFormat="1" ht="111" hidden="1" customHeight="1" x14ac:dyDescent="0.25">
      <c r="A50" s="560"/>
      <c r="B50" s="509"/>
      <c r="C50" s="514"/>
      <c r="D50" s="502"/>
      <c r="E50" s="89" t="s">
        <v>138</v>
      </c>
      <c r="F50" s="85" t="s">
        <v>387</v>
      </c>
      <c r="G50" s="90" t="s">
        <v>140</v>
      </c>
      <c r="H50" s="91"/>
      <c r="I50" s="91"/>
      <c r="J50" s="92" t="e">
        <f t="shared" si="1"/>
        <v>#DIV/0!</v>
      </c>
      <c r="K50" s="513"/>
      <c r="L50" s="524"/>
      <c r="M50" s="541"/>
      <c r="N50" s="519"/>
    </row>
    <row r="51" spans="1:14" s="302" customFormat="1" ht="32.25" hidden="1" customHeight="1" thickBot="1" x14ac:dyDescent="0.3">
      <c r="A51" s="560"/>
      <c r="B51" s="510"/>
      <c r="C51" s="514"/>
      <c r="D51" s="503"/>
      <c r="E51" s="93" t="s">
        <v>144</v>
      </c>
      <c r="F51" s="81" t="s">
        <v>388</v>
      </c>
      <c r="G51" s="94" t="s">
        <v>266</v>
      </c>
      <c r="H51" s="95"/>
      <c r="I51" s="96"/>
      <c r="J51" s="97" t="e">
        <f t="shared" si="1"/>
        <v>#DIV/0!</v>
      </c>
      <c r="K51" s="97" t="e">
        <f>J51</f>
        <v>#DIV/0!</v>
      </c>
      <c r="L51" s="525"/>
      <c r="M51" s="541"/>
      <c r="N51" s="519"/>
    </row>
    <row r="52" spans="1:14" s="297" customFormat="1" ht="63.75" customHeight="1" thickBot="1" x14ac:dyDescent="0.3">
      <c r="A52" s="559"/>
      <c r="B52" s="508" t="str">
        <f>'[3]Свод по услугам'!B52:B55</f>
        <v>801012О.99.0.БА81АЭ92001</v>
      </c>
      <c r="C52" s="423" t="str">
        <f>'[3]Свод по услугам'!C52:C55</f>
        <v>Реализация основных общеобразовательных программ начального общего образования (не указано, не указано, не указано)</v>
      </c>
      <c r="D52" s="529" t="s">
        <v>137</v>
      </c>
      <c r="E52" s="71" t="s">
        <v>138</v>
      </c>
      <c r="F52" s="71" t="s">
        <v>385</v>
      </c>
      <c r="G52" s="72" t="s">
        <v>140</v>
      </c>
      <c r="H52" s="350">
        <v>100</v>
      </c>
      <c r="I52" s="293">
        <v>100</v>
      </c>
      <c r="J52" s="128">
        <f t="shared" si="1"/>
        <v>100</v>
      </c>
      <c r="K52" s="504">
        <f>(J52+J53+J54)/3</f>
        <v>100</v>
      </c>
      <c r="L52" s="515">
        <f>(K52+K55)/2</f>
        <v>100</v>
      </c>
      <c r="M52" s="540"/>
      <c r="N52" s="519"/>
    </row>
    <row r="53" spans="1:14" s="297" customFormat="1" ht="63.75" thickBot="1" x14ac:dyDescent="0.3">
      <c r="A53" s="559"/>
      <c r="B53" s="509"/>
      <c r="C53" s="423"/>
      <c r="D53" s="530"/>
      <c r="E53" s="76" t="s">
        <v>138</v>
      </c>
      <c r="F53" s="71" t="s">
        <v>386</v>
      </c>
      <c r="G53" s="77" t="s">
        <v>140</v>
      </c>
      <c r="H53" s="352">
        <v>90</v>
      </c>
      <c r="I53" s="128">
        <v>90.54</v>
      </c>
      <c r="J53" s="128">
        <f t="shared" si="1"/>
        <v>100</v>
      </c>
      <c r="K53" s="505"/>
      <c r="L53" s="516"/>
      <c r="M53" s="540"/>
      <c r="N53" s="519"/>
    </row>
    <row r="54" spans="1:14" s="297" customFormat="1" ht="94.5" x14ac:dyDescent="0.25">
      <c r="A54" s="559"/>
      <c r="B54" s="509"/>
      <c r="C54" s="423"/>
      <c r="D54" s="530"/>
      <c r="E54" s="76" t="s">
        <v>138</v>
      </c>
      <c r="F54" s="71" t="s">
        <v>387</v>
      </c>
      <c r="G54" s="77" t="s">
        <v>140</v>
      </c>
      <c r="H54" s="352">
        <v>100</v>
      </c>
      <c r="I54" s="352">
        <v>100</v>
      </c>
      <c r="J54" s="128">
        <f t="shared" si="1"/>
        <v>100</v>
      </c>
      <c r="K54" s="506"/>
      <c r="L54" s="516"/>
      <c r="M54" s="540"/>
      <c r="N54" s="519"/>
    </row>
    <row r="55" spans="1:14" s="297" customFormat="1" ht="32.25" thickBot="1" x14ac:dyDescent="0.3">
      <c r="A55" s="559"/>
      <c r="B55" s="510"/>
      <c r="C55" s="423"/>
      <c r="D55" s="531"/>
      <c r="E55" s="80" t="s">
        <v>144</v>
      </c>
      <c r="F55" s="81" t="s">
        <v>388</v>
      </c>
      <c r="G55" s="82" t="s">
        <v>266</v>
      </c>
      <c r="H55" s="355">
        <v>439.44</v>
      </c>
      <c r="I55" s="355">
        <v>442.22</v>
      </c>
      <c r="J55" s="128">
        <f t="shared" si="1"/>
        <v>100</v>
      </c>
      <c r="K55" s="284">
        <f>J55</f>
        <v>100</v>
      </c>
      <c r="L55" s="517"/>
      <c r="M55" s="540"/>
      <c r="N55" s="519"/>
    </row>
    <row r="56" spans="1:14" s="308" customFormat="1" ht="63.75" customHeight="1" thickBot="1" x14ac:dyDescent="0.3">
      <c r="A56" s="560"/>
      <c r="B56" s="508" t="str">
        <f>'[3]Свод по услугам'!B56:B59</f>
        <v>801012О.99.0.БА81АЮ16001</v>
      </c>
      <c r="C56" s="423" t="str">
        <f>'[3]Свод по услугам'!C56:C59</f>
        <v>Реализация основных общеобразовательных программ начального общего образования (не указано, не указано, на дому)</v>
      </c>
      <c r="D56" s="529" t="s">
        <v>137</v>
      </c>
      <c r="E56" s="84" t="s">
        <v>138</v>
      </c>
      <c r="F56" s="85" t="s">
        <v>385</v>
      </c>
      <c r="G56" s="86" t="s">
        <v>140</v>
      </c>
      <c r="H56" s="356">
        <v>100</v>
      </c>
      <c r="I56" s="88">
        <v>100</v>
      </c>
      <c r="J56" s="88">
        <f>IF(H56/I56*100&gt;100,100,H56/I56*100)</f>
        <v>100</v>
      </c>
      <c r="K56" s="504">
        <f>(J56+J57)/2</f>
        <v>100</v>
      </c>
      <c r="L56" s="521">
        <f>(K56+K59)/2</f>
        <v>100</v>
      </c>
      <c r="M56" s="541"/>
      <c r="N56" s="519"/>
    </row>
    <row r="57" spans="1:14" s="308" customFormat="1" ht="63.75" customHeight="1" thickBot="1" x14ac:dyDescent="0.3">
      <c r="A57" s="560"/>
      <c r="B57" s="509"/>
      <c r="C57" s="423"/>
      <c r="D57" s="530"/>
      <c r="E57" s="89" t="s">
        <v>138</v>
      </c>
      <c r="F57" s="85" t="s">
        <v>386</v>
      </c>
      <c r="G57" s="90" t="s">
        <v>140</v>
      </c>
      <c r="H57" s="357">
        <v>100</v>
      </c>
      <c r="I57" s="92">
        <v>100</v>
      </c>
      <c r="J57" s="92">
        <f>IF(I57/H57*100&gt;100,100,I57/H57*100)</f>
        <v>100</v>
      </c>
      <c r="K57" s="532"/>
      <c r="L57" s="522"/>
      <c r="M57" s="541"/>
      <c r="N57" s="519"/>
    </row>
    <row r="58" spans="1:14" s="308" customFormat="1" ht="111" customHeight="1" x14ac:dyDescent="0.25">
      <c r="A58" s="560"/>
      <c r="B58" s="509"/>
      <c r="C58" s="423"/>
      <c r="D58" s="530"/>
      <c r="E58" s="89" t="s">
        <v>138</v>
      </c>
      <c r="F58" s="85" t="s">
        <v>387</v>
      </c>
      <c r="G58" s="90" t="s">
        <v>140</v>
      </c>
      <c r="H58" s="357">
        <v>0</v>
      </c>
      <c r="I58" s="357">
        <v>0</v>
      </c>
      <c r="J58" s="92"/>
      <c r="K58" s="533"/>
      <c r="L58" s="522"/>
      <c r="M58" s="541"/>
      <c r="N58" s="519"/>
    </row>
    <row r="59" spans="1:14" s="308" customFormat="1" ht="32.25" customHeight="1" thickBot="1" x14ac:dyDescent="0.3">
      <c r="A59" s="560"/>
      <c r="B59" s="510"/>
      <c r="C59" s="423"/>
      <c r="D59" s="531"/>
      <c r="E59" s="93" t="s">
        <v>144</v>
      </c>
      <c r="F59" s="81" t="s">
        <v>388</v>
      </c>
      <c r="G59" s="94" t="s">
        <v>266</v>
      </c>
      <c r="H59" s="355">
        <v>0.44</v>
      </c>
      <c r="I59" s="355">
        <v>0.44</v>
      </c>
      <c r="J59" s="97">
        <f>IF(I59/H59*100&gt;100,100,I59/H59*100)</f>
        <v>100</v>
      </c>
      <c r="K59" s="97">
        <f>J59</f>
        <v>100</v>
      </c>
      <c r="L59" s="523"/>
      <c r="M59" s="541"/>
      <c r="N59" s="519"/>
    </row>
    <row r="60" spans="1:14" s="302" customFormat="1" ht="63.75" hidden="1" customHeight="1" thickBot="1" x14ac:dyDescent="0.3">
      <c r="A60" s="560"/>
      <c r="B60" s="508" t="str">
        <f>'[3]Свод по услугам'!B60:B63</f>
        <v>801012О.99.0.БА81АЮ40001</v>
      </c>
      <c r="C60" s="514" t="str">
        <f>'[3]Свод по услугам'!C60:C63</f>
        <v>Реализация основных общеобразовательных программ начального общего образования (не указано, не указано, в медицинских учреждениях)</v>
      </c>
      <c r="D60" s="501" t="s">
        <v>137</v>
      </c>
      <c r="E60" s="84" t="s">
        <v>138</v>
      </c>
      <c r="F60" s="85" t="s">
        <v>385</v>
      </c>
      <c r="G60" s="86" t="s">
        <v>140</v>
      </c>
      <c r="H60" s="87"/>
      <c r="I60" s="88"/>
      <c r="J60" s="88" t="e">
        <f>IF(H60/I60*100&gt;100,100,H60/I60*100)</f>
        <v>#DIV/0!</v>
      </c>
      <c r="K60" s="511" t="e">
        <f>(J60+J61+J62)/3</f>
        <v>#DIV/0!</v>
      </c>
      <c r="L60" s="521" t="e">
        <f>(K60+K63)/2</f>
        <v>#DIV/0!</v>
      </c>
      <c r="M60" s="541"/>
      <c r="N60" s="519"/>
    </row>
    <row r="61" spans="1:14" s="302" customFormat="1" ht="63.75" hidden="1" customHeight="1" thickBot="1" x14ac:dyDescent="0.3">
      <c r="A61" s="560"/>
      <c r="B61" s="509"/>
      <c r="C61" s="514"/>
      <c r="D61" s="502"/>
      <c r="E61" s="89" t="s">
        <v>138</v>
      </c>
      <c r="F61" s="85" t="s">
        <v>386</v>
      </c>
      <c r="G61" s="90" t="s">
        <v>140</v>
      </c>
      <c r="H61" s="91"/>
      <c r="I61" s="92"/>
      <c r="J61" s="92" t="e">
        <f>IF(I61/H61*100&gt;100,100,I61/H61*100)</f>
        <v>#DIV/0!</v>
      </c>
      <c r="K61" s="512"/>
      <c r="L61" s="524"/>
      <c r="M61" s="541"/>
      <c r="N61" s="519"/>
    </row>
    <row r="62" spans="1:14" s="302" customFormat="1" ht="111" hidden="1" customHeight="1" x14ac:dyDescent="0.25">
      <c r="A62" s="560"/>
      <c r="B62" s="509"/>
      <c r="C62" s="514"/>
      <c r="D62" s="502"/>
      <c r="E62" s="89" t="s">
        <v>138</v>
      </c>
      <c r="F62" s="85" t="s">
        <v>387</v>
      </c>
      <c r="G62" s="90" t="s">
        <v>140</v>
      </c>
      <c r="H62" s="91"/>
      <c r="I62" s="91"/>
      <c r="J62" s="92" t="e">
        <f>IF(I62/H62*100&gt;100,100,I62/H62*100)</f>
        <v>#DIV/0!</v>
      </c>
      <c r="K62" s="513"/>
      <c r="L62" s="524"/>
      <c r="M62" s="541"/>
      <c r="N62" s="519"/>
    </row>
    <row r="63" spans="1:14" s="302" customFormat="1" ht="32.25" hidden="1" customHeight="1" thickBot="1" x14ac:dyDescent="0.3">
      <c r="A63" s="560"/>
      <c r="B63" s="510"/>
      <c r="C63" s="514"/>
      <c r="D63" s="503"/>
      <c r="E63" s="93" t="s">
        <v>144</v>
      </c>
      <c r="F63" s="81" t="s">
        <v>388</v>
      </c>
      <c r="G63" s="94" t="s">
        <v>266</v>
      </c>
      <c r="H63" s="95"/>
      <c r="I63" s="96"/>
      <c r="J63" s="97" t="e">
        <f>IF(I63/H63*100&gt;100,100,I63/H63*100)</f>
        <v>#DIV/0!</v>
      </c>
      <c r="K63" s="97" t="e">
        <f>J63</f>
        <v>#DIV/0!</v>
      </c>
      <c r="L63" s="525"/>
      <c r="M63" s="541"/>
      <c r="N63" s="519"/>
    </row>
    <row r="64" spans="1:14" s="302" customFormat="1" ht="63.75" customHeight="1" thickBot="1" x14ac:dyDescent="0.3">
      <c r="A64" s="560"/>
      <c r="B64" s="508" t="str">
        <f>'[3]Свод по услугам'!B64:B67</f>
        <v>802111О.99.0.БА96АА00001</v>
      </c>
      <c r="C64" s="423" t="str">
        <f>'[3]Свод по услугам'!C64:C67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64" s="593" t="s">
        <v>137</v>
      </c>
      <c r="E64" s="84" t="s">
        <v>138</v>
      </c>
      <c r="F64" s="85" t="s">
        <v>385</v>
      </c>
      <c r="G64" s="86" t="s">
        <v>140</v>
      </c>
      <c r="H64" s="101">
        <v>100</v>
      </c>
      <c r="I64" s="99">
        <v>100</v>
      </c>
      <c r="J64" s="88">
        <f>IF(H64/I64*100&gt;100,100,H64/I64*100)</f>
        <v>100</v>
      </c>
      <c r="K64" s="511">
        <f>(J64+J65)/2</f>
        <v>100</v>
      </c>
      <c r="L64" s="521">
        <f>(K64+K67)/2</f>
        <v>100</v>
      </c>
      <c r="M64" s="541"/>
      <c r="N64" s="519"/>
    </row>
    <row r="65" spans="1:14" s="302" customFormat="1" ht="63.75" customHeight="1" thickBot="1" x14ac:dyDescent="0.3">
      <c r="A65" s="560"/>
      <c r="B65" s="509"/>
      <c r="C65" s="423"/>
      <c r="D65" s="594"/>
      <c r="E65" s="89" t="s">
        <v>138</v>
      </c>
      <c r="F65" s="85" t="s">
        <v>386</v>
      </c>
      <c r="G65" s="90" t="s">
        <v>140</v>
      </c>
      <c r="H65" s="102">
        <v>90</v>
      </c>
      <c r="I65" s="100">
        <v>98.7</v>
      </c>
      <c r="J65" s="92">
        <f>IF(I65/H65*100&gt;100,100,I65/H65*100)</f>
        <v>100</v>
      </c>
      <c r="K65" s="512"/>
      <c r="L65" s="524"/>
      <c r="M65" s="541"/>
      <c r="N65" s="519"/>
    </row>
    <row r="66" spans="1:14" s="302" customFormat="1" ht="79.5" customHeight="1" x14ac:dyDescent="0.25">
      <c r="A66" s="560"/>
      <c r="B66" s="509"/>
      <c r="C66" s="423"/>
      <c r="D66" s="594"/>
      <c r="E66" s="89" t="s">
        <v>138</v>
      </c>
      <c r="F66" s="85" t="s">
        <v>390</v>
      </c>
      <c r="G66" s="90" t="s">
        <v>140</v>
      </c>
      <c r="H66" s="102">
        <v>0</v>
      </c>
      <c r="I66" s="102">
        <v>0</v>
      </c>
      <c r="J66" s="92"/>
      <c r="K66" s="513"/>
      <c r="L66" s="524"/>
      <c r="M66" s="541"/>
      <c r="N66" s="519"/>
    </row>
    <row r="67" spans="1:14" s="302" customFormat="1" ht="32.25" customHeight="1" thickBot="1" x14ac:dyDescent="0.3">
      <c r="A67" s="560"/>
      <c r="B67" s="510"/>
      <c r="C67" s="423"/>
      <c r="D67" s="595"/>
      <c r="E67" s="93" t="s">
        <v>144</v>
      </c>
      <c r="F67" s="81" t="s">
        <v>388</v>
      </c>
      <c r="G67" s="94" t="s">
        <v>266</v>
      </c>
      <c r="H67" s="98">
        <v>1.44</v>
      </c>
      <c r="I67" s="98">
        <v>1.44</v>
      </c>
      <c r="J67" s="97">
        <f>IF(I67/H67*100&gt;100,100,I67/H67*100)</f>
        <v>100</v>
      </c>
      <c r="K67" s="97">
        <f>J67</f>
        <v>100</v>
      </c>
      <c r="L67" s="525"/>
      <c r="M67" s="541"/>
      <c r="N67" s="519"/>
    </row>
    <row r="68" spans="1:14" s="297" customFormat="1" ht="63.75" hidden="1" customHeight="1" thickBot="1" x14ac:dyDescent="0.3">
      <c r="A68" s="559"/>
      <c r="B68" s="508" t="str">
        <f>'[3]Свод по услугам'!B68:B71</f>
        <v>802111О.99.0.БА96АА25001</v>
      </c>
      <c r="C68" s="514" t="str">
        <f>'[3]Свод по услугам'!C68:C71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v>
      </c>
      <c r="D68" s="501" t="s">
        <v>137</v>
      </c>
      <c r="E68" s="71" t="s">
        <v>138</v>
      </c>
      <c r="F68" s="71" t="s">
        <v>385</v>
      </c>
      <c r="G68" s="72" t="s">
        <v>140</v>
      </c>
      <c r="H68" s="73"/>
      <c r="I68" s="104"/>
      <c r="J68" s="75" t="e">
        <f>IF(I68/H68*100&gt;100,100,I68/H68*100)</f>
        <v>#DIV/0!</v>
      </c>
      <c r="K68" s="543" t="e">
        <f>(J68+J69+J70)/3</f>
        <v>#DIV/0!</v>
      </c>
      <c r="L68" s="526" t="e">
        <f>(K68+K71)/2</f>
        <v>#DIV/0!</v>
      </c>
      <c r="M68" s="540"/>
      <c r="N68" s="519"/>
    </row>
    <row r="69" spans="1:14" s="297" customFormat="1" ht="63.75" hidden="1" customHeight="1" thickBot="1" x14ac:dyDescent="0.3">
      <c r="A69" s="559"/>
      <c r="B69" s="509"/>
      <c r="C69" s="514"/>
      <c r="D69" s="502"/>
      <c r="E69" s="76" t="s">
        <v>138</v>
      </c>
      <c r="F69" s="71" t="s">
        <v>386</v>
      </c>
      <c r="G69" s="77" t="s">
        <v>140</v>
      </c>
      <c r="H69" s="78"/>
      <c r="I69" s="75"/>
      <c r="J69" s="75" t="e">
        <f>IF(I69/H69*100&gt;100,100,I69/H69*100)</f>
        <v>#DIV/0!</v>
      </c>
      <c r="K69" s="544"/>
      <c r="L69" s="527"/>
      <c r="M69" s="540"/>
      <c r="N69" s="519"/>
    </row>
    <row r="70" spans="1:14" s="297" customFormat="1" ht="95.25" hidden="1" customHeight="1" x14ac:dyDescent="0.25">
      <c r="A70" s="559"/>
      <c r="B70" s="509"/>
      <c r="C70" s="514"/>
      <c r="D70" s="502"/>
      <c r="E70" s="76" t="s">
        <v>138</v>
      </c>
      <c r="F70" s="71" t="s">
        <v>387</v>
      </c>
      <c r="G70" s="77" t="s">
        <v>140</v>
      </c>
      <c r="H70" s="78"/>
      <c r="I70" s="78"/>
      <c r="J70" s="75" t="e">
        <f>IF(I70/H70*100&gt;100,100,I70/H70*100)</f>
        <v>#DIV/0!</v>
      </c>
      <c r="K70" s="545"/>
      <c r="L70" s="527"/>
      <c r="M70" s="540"/>
      <c r="N70" s="519"/>
    </row>
    <row r="71" spans="1:14" s="297" customFormat="1" ht="32.25" hidden="1" customHeight="1" thickBot="1" x14ac:dyDescent="0.3">
      <c r="A71" s="559"/>
      <c r="B71" s="510"/>
      <c r="C71" s="514"/>
      <c r="D71" s="503"/>
      <c r="E71" s="80" t="s">
        <v>144</v>
      </c>
      <c r="F71" s="81" t="s">
        <v>388</v>
      </c>
      <c r="G71" s="82" t="s">
        <v>266</v>
      </c>
      <c r="H71" s="105"/>
      <c r="I71" s="106"/>
      <c r="J71" s="75" t="e">
        <f>IF(I71/H71*100&gt;100,100,I71/H71*100)</f>
        <v>#DIV/0!</v>
      </c>
      <c r="K71" s="83" t="e">
        <f>J71</f>
        <v>#DIV/0!</v>
      </c>
      <c r="L71" s="528"/>
      <c r="M71" s="540"/>
      <c r="N71" s="519"/>
    </row>
    <row r="72" spans="1:14" s="302" customFormat="1" ht="63.75" hidden="1" customHeight="1" thickBot="1" x14ac:dyDescent="0.3">
      <c r="A72" s="560"/>
      <c r="B72" s="508">
        <f>'[3]Свод по услугам'!B72:B75</f>
        <v>0</v>
      </c>
      <c r="C72" s="514" t="str">
        <f>'[3]Свод по услугам'!C72:C75</f>
        <v>Реализация основных общеобразовательных программ основного общего образования</v>
      </c>
      <c r="D72" s="501" t="s">
        <v>137</v>
      </c>
      <c r="E72" s="84" t="s">
        <v>138</v>
      </c>
      <c r="F72" s="85" t="s">
        <v>385</v>
      </c>
      <c r="G72" s="86" t="s">
        <v>140</v>
      </c>
      <c r="H72" s="101"/>
      <c r="I72" s="88"/>
      <c r="J72" s="88" t="e">
        <f>IF(H72/I72*100&gt;100,100,H72/I72*100)</f>
        <v>#DIV/0!</v>
      </c>
      <c r="K72" s="511" t="e">
        <f>(J72+J73+J74)/3</f>
        <v>#DIV/0!</v>
      </c>
      <c r="L72" s="521" t="e">
        <f>(K72+K75)/2</f>
        <v>#DIV/0!</v>
      </c>
      <c r="M72" s="541"/>
      <c r="N72" s="519"/>
    </row>
    <row r="73" spans="1:14" s="302" customFormat="1" ht="63.75" hidden="1" customHeight="1" thickBot="1" x14ac:dyDescent="0.3">
      <c r="A73" s="560"/>
      <c r="B73" s="509"/>
      <c r="C73" s="514"/>
      <c r="D73" s="502"/>
      <c r="E73" s="89" t="s">
        <v>138</v>
      </c>
      <c r="F73" s="85" t="s">
        <v>386</v>
      </c>
      <c r="G73" s="90" t="s">
        <v>140</v>
      </c>
      <c r="H73" s="102"/>
      <c r="I73" s="92"/>
      <c r="J73" s="92" t="e">
        <f t="shared" ref="J73:J79" si="2">IF(I73/H73*100&gt;100,100,I73/H73*100)</f>
        <v>#DIV/0!</v>
      </c>
      <c r="K73" s="512"/>
      <c r="L73" s="524"/>
      <c r="M73" s="541"/>
      <c r="N73" s="519"/>
    </row>
    <row r="74" spans="1:14" s="302" customFormat="1" ht="111" hidden="1" customHeight="1" x14ac:dyDescent="0.25">
      <c r="A74" s="560"/>
      <c r="B74" s="509"/>
      <c r="C74" s="514"/>
      <c r="D74" s="502"/>
      <c r="E74" s="89" t="s">
        <v>138</v>
      </c>
      <c r="F74" s="85" t="s">
        <v>387</v>
      </c>
      <c r="G74" s="90" t="s">
        <v>140</v>
      </c>
      <c r="H74" s="102"/>
      <c r="I74" s="102"/>
      <c r="J74" s="92" t="e">
        <f t="shared" si="2"/>
        <v>#DIV/0!</v>
      </c>
      <c r="K74" s="513"/>
      <c r="L74" s="524"/>
      <c r="M74" s="541"/>
      <c r="N74" s="519"/>
    </row>
    <row r="75" spans="1:14" s="302" customFormat="1" ht="32.25" hidden="1" customHeight="1" thickBot="1" x14ac:dyDescent="0.3">
      <c r="A75" s="560"/>
      <c r="B75" s="510"/>
      <c r="C75" s="514"/>
      <c r="D75" s="503"/>
      <c r="E75" s="93" t="s">
        <v>144</v>
      </c>
      <c r="F75" s="81" t="s">
        <v>388</v>
      </c>
      <c r="G75" s="94" t="s">
        <v>266</v>
      </c>
      <c r="H75" s="95"/>
      <c r="I75" s="96"/>
      <c r="J75" s="97" t="e">
        <f t="shared" si="2"/>
        <v>#DIV/0!</v>
      </c>
      <c r="K75" s="97" t="e">
        <f>J75</f>
        <v>#DIV/0!</v>
      </c>
      <c r="L75" s="525"/>
      <c r="M75" s="541"/>
      <c r="N75" s="519"/>
    </row>
    <row r="76" spans="1:14" s="297" customFormat="1" ht="63.75" hidden="1" customHeight="1" thickBot="1" x14ac:dyDescent="0.3">
      <c r="A76" s="559"/>
      <c r="B76" s="508" t="str">
        <f>'[3]Свод по услугам'!B76:B79</f>
        <v>802111О.99.0.БА96АБ50001</v>
      </c>
      <c r="C76" s="514" t="str">
        <f>'[3]Свод по услугам'!C76:C79</f>
        <v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v>
      </c>
      <c r="D76" s="507" t="s">
        <v>137</v>
      </c>
      <c r="E76" s="71" t="s">
        <v>138</v>
      </c>
      <c r="F76" s="71" t="s">
        <v>385</v>
      </c>
      <c r="G76" s="72" t="s">
        <v>140</v>
      </c>
      <c r="H76" s="350"/>
      <c r="I76" s="293"/>
      <c r="J76" s="128" t="e">
        <f t="shared" si="2"/>
        <v>#DIV/0!</v>
      </c>
      <c r="K76" s="504" t="e">
        <f>(J76+J77+J78)/3</f>
        <v>#DIV/0!</v>
      </c>
      <c r="L76" s="515" t="e">
        <f>(K76+K79)/2</f>
        <v>#DIV/0!</v>
      </c>
      <c r="M76" s="540"/>
      <c r="N76" s="519"/>
    </row>
    <row r="77" spans="1:14" s="297" customFormat="1" ht="63.75" hidden="1" customHeight="1" thickBot="1" x14ac:dyDescent="0.3">
      <c r="A77" s="559"/>
      <c r="B77" s="509"/>
      <c r="C77" s="514"/>
      <c r="D77" s="585"/>
      <c r="E77" s="76" t="s">
        <v>138</v>
      </c>
      <c r="F77" s="71" t="s">
        <v>386</v>
      </c>
      <c r="G77" s="77" t="s">
        <v>140</v>
      </c>
      <c r="H77" s="352"/>
      <c r="I77" s="128"/>
      <c r="J77" s="128" t="e">
        <f t="shared" si="2"/>
        <v>#DIV/0!</v>
      </c>
      <c r="K77" s="505"/>
      <c r="L77" s="516"/>
      <c r="M77" s="540"/>
      <c r="N77" s="519"/>
    </row>
    <row r="78" spans="1:14" s="297" customFormat="1" ht="95.25" hidden="1" customHeight="1" x14ac:dyDescent="0.25">
      <c r="A78" s="559"/>
      <c r="B78" s="509"/>
      <c r="C78" s="514"/>
      <c r="D78" s="585"/>
      <c r="E78" s="76" t="s">
        <v>138</v>
      </c>
      <c r="F78" s="71" t="s">
        <v>387</v>
      </c>
      <c r="G78" s="77" t="s">
        <v>140</v>
      </c>
      <c r="H78" s="352"/>
      <c r="I78" s="352"/>
      <c r="J78" s="128" t="e">
        <f t="shared" si="2"/>
        <v>#DIV/0!</v>
      </c>
      <c r="K78" s="506"/>
      <c r="L78" s="516"/>
      <c r="M78" s="540"/>
      <c r="N78" s="519"/>
    </row>
    <row r="79" spans="1:14" s="297" customFormat="1" ht="32.25" hidden="1" customHeight="1" thickBot="1" x14ac:dyDescent="0.3">
      <c r="A79" s="559"/>
      <c r="B79" s="510"/>
      <c r="C79" s="514"/>
      <c r="D79" s="586"/>
      <c r="E79" s="80" t="s">
        <v>144</v>
      </c>
      <c r="F79" s="81" t="s">
        <v>388</v>
      </c>
      <c r="G79" s="82" t="s">
        <v>266</v>
      </c>
      <c r="H79" s="355"/>
      <c r="I79" s="355"/>
      <c r="J79" s="128" t="e">
        <f t="shared" si="2"/>
        <v>#DIV/0!</v>
      </c>
      <c r="K79" s="284" t="e">
        <f>J79</f>
        <v>#DIV/0!</v>
      </c>
      <c r="L79" s="517"/>
      <c r="M79" s="540"/>
      <c r="N79" s="519"/>
    </row>
    <row r="80" spans="1:14" s="302" customFormat="1" ht="63.75" hidden="1" customHeight="1" thickBot="1" x14ac:dyDescent="0.3">
      <c r="A80" s="560"/>
      <c r="B80" s="508" t="str">
        <f>'[3]Свод по услугам'!B80:B83</f>
        <v>802111О.99.0.БА96АБ75001</v>
      </c>
      <c r="C80" s="514" t="str">
        <f>'[3]Свод по услугам'!C80:C83</f>
        <v>Реализация основных общеобразовательных программ основного общего образования (адаптированная образовательная программа, дети-инвалиды, на дому)</v>
      </c>
      <c r="D80" s="501" t="s">
        <v>137</v>
      </c>
      <c r="E80" s="84" t="s">
        <v>138</v>
      </c>
      <c r="F80" s="85" t="s">
        <v>385</v>
      </c>
      <c r="G80" s="86" t="s">
        <v>140</v>
      </c>
      <c r="H80" s="101"/>
      <c r="I80" s="88"/>
      <c r="J80" s="88" t="e">
        <f>IF(H80/I80*100&gt;100,100,H80/I80*100)</f>
        <v>#DIV/0!</v>
      </c>
      <c r="K80" s="511" t="e">
        <f>(J80+J81+J82)/3</f>
        <v>#DIV/0!</v>
      </c>
      <c r="L80" s="521" t="e">
        <f>(K80+K83)/2</f>
        <v>#DIV/0!</v>
      </c>
      <c r="M80" s="541"/>
      <c r="N80" s="519"/>
    </row>
    <row r="81" spans="1:14" s="302" customFormat="1" ht="63.75" hidden="1" customHeight="1" thickBot="1" x14ac:dyDescent="0.3">
      <c r="A81" s="560"/>
      <c r="B81" s="509"/>
      <c r="C81" s="514"/>
      <c r="D81" s="502"/>
      <c r="E81" s="89" t="s">
        <v>138</v>
      </c>
      <c r="F81" s="85" t="s">
        <v>386</v>
      </c>
      <c r="G81" s="90" t="s">
        <v>140</v>
      </c>
      <c r="H81" s="102"/>
      <c r="I81" s="92"/>
      <c r="J81" s="92" t="e">
        <f>IF(I81/H81*100&gt;100,100,I81/H81*100)</f>
        <v>#DIV/0!</v>
      </c>
      <c r="K81" s="512"/>
      <c r="L81" s="524"/>
      <c r="M81" s="541"/>
      <c r="N81" s="519"/>
    </row>
    <row r="82" spans="1:14" s="302" customFormat="1" ht="111" hidden="1" customHeight="1" x14ac:dyDescent="0.25">
      <c r="A82" s="560"/>
      <c r="B82" s="509"/>
      <c r="C82" s="514"/>
      <c r="D82" s="502"/>
      <c r="E82" s="89" t="s">
        <v>138</v>
      </c>
      <c r="F82" s="85" t="s">
        <v>387</v>
      </c>
      <c r="G82" s="90" t="s">
        <v>140</v>
      </c>
      <c r="H82" s="102"/>
      <c r="I82" s="102"/>
      <c r="J82" s="92" t="e">
        <f>IF(I82/H82*100&gt;100,100,I82/H82*100)</f>
        <v>#DIV/0!</v>
      </c>
      <c r="K82" s="513"/>
      <c r="L82" s="524"/>
      <c r="M82" s="541"/>
      <c r="N82" s="519"/>
    </row>
    <row r="83" spans="1:14" s="302" customFormat="1" ht="32.25" hidden="1" customHeight="1" thickBot="1" x14ac:dyDescent="0.3">
      <c r="A83" s="560"/>
      <c r="B83" s="510"/>
      <c r="C83" s="514"/>
      <c r="D83" s="503"/>
      <c r="E83" s="93" t="s">
        <v>144</v>
      </c>
      <c r="F83" s="81" t="s">
        <v>388</v>
      </c>
      <c r="G83" s="94" t="s">
        <v>266</v>
      </c>
      <c r="H83" s="95"/>
      <c r="I83" s="96"/>
      <c r="J83" s="97" t="e">
        <f>IF(I83/H83*100&gt;100,100,I83/H83*100)</f>
        <v>#DIV/0!</v>
      </c>
      <c r="K83" s="97" t="e">
        <f>J83</f>
        <v>#DIV/0!</v>
      </c>
      <c r="L83" s="525"/>
      <c r="M83" s="541"/>
      <c r="N83" s="519"/>
    </row>
    <row r="84" spans="1:14" s="302" customFormat="1" ht="63.75" hidden="1" customHeight="1" thickBot="1" x14ac:dyDescent="0.3">
      <c r="A84" s="560"/>
      <c r="B84" s="508">
        <f>'[3]Свод по услугам'!B84:B87</f>
        <v>0</v>
      </c>
      <c r="C84" s="514" t="str">
        <f>'[3]Свод по услугам'!C84:C87</f>
        <v>Реализация основных общеобразовательных программ основного общего образования</v>
      </c>
      <c r="D84" s="501" t="s">
        <v>137</v>
      </c>
      <c r="E84" s="84" t="s">
        <v>138</v>
      </c>
      <c r="F84" s="85" t="s">
        <v>385</v>
      </c>
      <c r="G84" s="86" t="s">
        <v>140</v>
      </c>
      <c r="H84" s="101"/>
      <c r="I84" s="88"/>
      <c r="J84" s="88" t="e">
        <f>IF(H84/I84*100&gt;100,100,H84/I84*100)</f>
        <v>#DIV/0!</v>
      </c>
      <c r="K84" s="511" t="e">
        <f>(J84+J85+J86)/3</f>
        <v>#DIV/0!</v>
      </c>
      <c r="L84" s="521" t="e">
        <f>(K84+K87)/2</f>
        <v>#DIV/0!</v>
      </c>
      <c r="M84" s="541"/>
      <c r="N84" s="519"/>
    </row>
    <row r="85" spans="1:14" s="302" customFormat="1" ht="63.75" hidden="1" customHeight="1" thickBot="1" x14ac:dyDescent="0.3">
      <c r="A85" s="560"/>
      <c r="B85" s="509"/>
      <c r="C85" s="514"/>
      <c r="D85" s="502"/>
      <c r="E85" s="89" t="s">
        <v>138</v>
      </c>
      <c r="F85" s="85" t="s">
        <v>386</v>
      </c>
      <c r="G85" s="90" t="s">
        <v>140</v>
      </c>
      <c r="H85" s="102"/>
      <c r="I85" s="92"/>
      <c r="J85" s="92" t="e">
        <f>IF(I85/H85*100&gt;100,100,I85/H85*100)</f>
        <v>#DIV/0!</v>
      </c>
      <c r="K85" s="512"/>
      <c r="L85" s="524"/>
      <c r="M85" s="541"/>
      <c r="N85" s="519"/>
    </row>
    <row r="86" spans="1:14" s="302" customFormat="1" ht="111" hidden="1" customHeight="1" x14ac:dyDescent="0.25">
      <c r="A86" s="560"/>
      <c r="B86" s="509"/>
      <c r="C86" s="514"/>
      <c r="D86" s="502"/>
      <c r="E86" s="89" t="s">
        <v>138</v>
      </c>
      <c r="F86" s="85" t="s">
        <v>387</v>
      </c>
      <c r="G86" s="90" t="s">
        <v>140</v>
      </c>
      <c r="H86" s="102"/>
      <c r="I86" s="102"/>
      <c r="J86" s="92" t="e">
        <f>IF(I86/H86*100&gt;100,100,I86/H86*100)</f>
        <v>#DIV/0!</v>
      </c>
      <c r="K86" s="513"/>
      <c r="L86" s="524"/>
      <c r="M86" s="541"/>
      <c r="N86" s="519"/>
    </row>
    <row r="87" spans="1:14" s="302" customFormat="1" ht="32.25" hidden="1" customHeight="1" thickBot="1" x14ac:dyDescent="0.3">
      <c r="A87" s="560"/>
      <c r="B87" s="510"/>
      <c r="C87" s="514"/>
      <c r="D87" s="503"/>
      <c r="E87" s="93" t="s">
        <v>144</v>
      </c>
      <c r="F87" s="81" t="s">
        <v>388</v>
      </c>
      <c r="G87" s="94" t="s">
        <v>266</v>
      </c>
      <c r="H87" s="95"/>
      <c r="I87" s="96"/>
      <c r="J87" s="97" t="e">
        <f>IF(I87/H87*100&gt;100,100,I87/H87*100)</f>
        <v>#DIV/0!</v>
      </c>
      <c r="K87" s="97" t="e">
        <f>J87</f>
        <v>#DIV/0!</v>
      </c>
      <c r="L87" s="525"/>
      <c r="M87" s="541"/>
      <c r="N87" s="519"/>
    </row>
    <row r="88" spans="1:14" s="302" customFormat="1" ht="63.75" hidden="1" customHeight="1" thickBot="1" x14ac:dyDescent="0.3">
      <c r="A88" s="560"/>
      <c r="B88" s="508" t="str">
        <f>'[3]Свод по услугам'!B88:B91</f>
        <v>802111О.99.0.БА96АМ76001</v>
      </c>
      <c r="C88" s="514" t="str">
        <f>'[3]Свод по услугам'!C88:C91</f>
        <v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v>
      </c>
      <c r="D88" s="501" t="s">
        <v>137</v>
      </c>
      <c r="E88" s="84" t="s">
        <v>138</v>
      </c>
      <c r="F88" s="85" t="s">
        <v>385</v>
      </c>
      <c r="G88" s="86" t="s">
        <v>140</v>
      </c>
      <c r="H88" s="101"/>
      <c r="I88" s="88"/>
      <c r="J88" s="88" t="e">
        <f>IF(H88/I88*100&gt;100,100,H88/I88*100)</f>
        <v>#DIV/0!</v>
      </c>
      <c r="K88" s="511" t="e">
        <f>(J88+J89+J90)/3</f>
        <v>#DIV/0!</v>
      </c>
      <c r="L88" s="521" t="e">
        <f>(K88+K91)/2</f>
        <v>#DIV/0!</v>
      </c>
      <c r="M88" s="541"/>
      <c r="N88" s="519"/>
    </row>
    <row r="89" spans="1:14" s="302" customFormat="1" ht="63.75" hidden="1" customHeight="1" thickBot="1" x14ac:dyDescent="0.3">
      <c r="A89" s="560"/>
      <c r="B89" s="509"/>
      <c r="C89" s="514"/>
      <c r="D89" s="502"/>
      <c r="E89" s="89" t="s">
        <v>138</v>
      </c>
      <c r="F89" s="85" t="s">
        <v>386</v>
      </c>
      <c r="G89" s="90" t="s">
        <v>140</v>
      </c>
      <c r="H89" s="102"/>
      <c r="I89" s="92"/>
      <c r="J89" s="92" t="e">
        <f>IF(I89/H89*100&gt;100,100,I89/H89*100)</f>
        <v>#DIV/0!</v>
      </c>
      <c r="K89" s="512"/>
      <c r="L89" s="524"/>
      <c r="M89" s="541"/>
      <c r="N89" s="519"/>
    </row>
    <row r="90" spans="1:14" s="302" customFormat="1" ht="111" hidden="1" customHeight="1" x14ac:dyDescent="0.25">
      <c r="A90" s="560"/>
      <c r="B90" s="509"/>
      <c r="C90" s="514"/>
      <c r="D90" s="502"/>
      <c r="E90" s="89" t="s">
        <v>138</v>
      </c>
      <c r="F90" s="85" t="s">
        <v>387</v>
      </c>
      <c r="G90" s="90" t="s">
        <v>140</v>
      </c>
      <c r="H90" s="102"/>
      <c r="I90" s="102"/>
      <c r="J90" s="92" t="e">
        <f>IF(I90/H90*100&gt;100,100,I90/H90*100)</f>
        <v>#DIV/0!</v>
      </c>
      <c r="K90" s="513"/>
      <c r="L90" s="524"/>
      <c r="M90" s="541"/>
      <c r="N90" s="519"/>
    </row>
    <row r="91" spans="1:14" s="302" customFormat="1" ht="32.25" hidden="1" customHeight="1" thickBot="1" x14ac:dyDescent="0.3">
      <c r="A91" s="560"/>
      <c r="B91" s="510"/>
      <c r="C91" s="514"/>
      <c r="D91" s="503"/>
      <c r="E91" s="93" t="s">
        <v>144</v>
      </c>
      <c r="F91" s="81" t="s">
        <v>388</v>
      </c>
      <c r="G91" s="94" t="s">
        <v>266</v>
      </c>
      <c r="H91" s="95"/>
      <c r="I91" s="96"/>
      <c r="J91" s="97" t="e">
        <f>IF(I91/H91*100&gt;100,100,I91/H91*100)</f>
        <v>#DIV/0!</v>
      </c>
      <c r="K91" s="97" t="e">
        <f>J91</f>
        <v>#DIV/0!</v>
      </c>
      <c r="L91" s="525"/>
      <c r="M91" s="541"/>
      <c r="N91" s="519"/>
    </row>
    <row r="92" spans="1:14" s="302" customFormat="1" ht="63.75" hidden="1" customHeight="1" thickBot="1" x14ac:dyDescent="0.3">
      <c r="A92" s="560"/>
      <c r="B92" s="508" t="str">
        <f>'[3]Свод по услугам'!B92:B95</f>
        <v>802111О.99.0.БА96АО26001</v>
      </c>
      <c r="C92" s="514" t="str">
        <f>'[3]Свод по услугам'!C92:C95</f>
        <v>Реализация основных общеобразовательных программ основного общего образования (профильное обучение, дети-инвалиды, не указано)</v>
      </c>
      <c r="D92" s="501" t="s">
        <v>137</v>
      </c>
      <c r="E92" s="84" t="s">
        <v>138</v>
      </c>
      <c r="F92" s="85" t="s">
        <v>385</v>
      </c>
      <c r="G92" s="86" t="s">
        <v>140</v>
      </c>
      <c r="H92" s="101"/>
      <c r="I92" s="88"/>
      <c r="J92" s="88" t="e">
        <f>IF(H92/I92*100&gt;100,100,H92/I92*100)</f>
        <v>#DIV/0!</v>
      </c>
      <c r="K92" s="511" t="e">
        <f>(J92+J93+J94)/3</f>
        <v>#DIV/0!</v>
      </c>
      <c r="L92" s="521" t="e">
        <f>(K92+K95)/2</f>
        <v>#DIV/0!</v>
      </c>
      <c r="M92" s="541"/>
      <c r="N92" s="519"/>
    </row>
    <row r="93" spans="1:14" s="302" customFormat="1" ht="63.75" hidden="1" customHeight="1" thickBot="1" x14ac:dyDescent="0.3">
      <c r="A93" s="560"/>
      <c r="B93" s="509"/>
      <c r="C93" s="514"/>
      <c r="D93" s="502"/>
      <c r="E93" s="89" t="s">
        <v>138</v>
      </c>
      <c r="F93" s="85" t="s">
        <v>386</v>
      </c>
      <c r="G93" s="90" t="s">
        <v>140</v>
      </c>
      <c r="H93" s="102"/>
      <c r="I93" s="92"/>
      <c r="J93" s="92" t="e">
        <f t="shared" ref="J93:J103" si="3">IF(I93/H93*100&gt;100,100,I93/H93*100)</f>
        <v>#DIV/0!</v>
      </c>
      <c r="K93" s="512"/>
      <c r="L93" s="524"/>
      <c r="M93" s="541"/>
      <c r="N93" s="519"/>
    </row>
    <row r="94" spans="1:14" s="302" customFormat="1" ht="111" hidden="1" customHeight="1" x14ac:dyDescent="0.25">
      <c r="A94" s="560"/>
      <c r="B94" s="509"/>
      <c r="C94" s="514"/>
      <c r="D94" s="502"/>
      <c r="E94" s="89" t="s">
        <v>138</v>
      </c>
      <c r="F94" s="85" t="s">
        <v>387</v>
      </c>
      <c r="G94" s="90" t="s">
        <v>140</v>
      </c>
      <c r="H94" s="102"/>
      <c r="I94" s="102"/>
      <c r="J94" s="92" t="e">
        <f t="shared" si="3"/>
        <v>#DIV/0!</v>
      </c>
      <c r="K94" s="513"/>
      <c r="L94" s="524"/>
      <c r="M94" s="541"/>
      <c r="N94" s="519"/>
    </row>
    <row r="95" spans="1:14" s="302" customFormat="1" ht="32.25" hidden="1" customHeight="1" thickBot="1" x14ac:dyDescent="0.3">
      <c r="A95" s="560"/>
      <c r="B95" s="510"/>
      <c r="C95" s="514"/>
      <c r="D95" s="503"/>
      <c r="E95" s="93" t="s">
        <v>144</v>
      </c>
      <c r="F95" s="81" t="s">
        <v>388</v>
      </c>
      <c r="G95" s="94" t="s">
        <v>266</v>
      </c>
      <c r="H95" s="95"/>
      <c r="I95" s="96"/>
      <c r="J95" s="97" t="e">
        <f t="shared" si="3"/>
        <v>#DIV/0!</v>
      </c>
      <c r="K95" s="97" t="e">
        <f>J95</f>
        <v>#DIV/0!</v>
      </c>
      <c r="L95" s="525"/>
      <c r="M95" s="541"/>
      <c r="N95" s="519"/>
    </row>
    <row r="96" spans="1:14" s="297" customFormat="1" ht="63.75" customHeight="1" thickBot="1" x14ac:dyDescent="0.3">
      <c r="A96" s="559"/>
      <c r="B96" s="508" t="str">
        <f>'[3]Свод по услугам'!B96:B99</f>
        <v>802111О.99.0.БА96АП76001</v>
      </c>
      <c r="C96" s="423" t="str">
        <f>'[3]Свод по услугам'!C96:C99</f>
        <v>Реализация основных общеобразовательных программ основного общего образования (профильное обучение, не указано, не указано)</v>
      </c>
      <c r="D96" s="593" t="s">
        <v>137</v>
      </c>
      <c r="E96" s="71" t="s">
        <v>138</v>
      </c>
      <c r="F96" s="71" t="s">
        <v>385</v>
      </c>
      <c r="G96" s="72" t="s">
        <v>140</v>
      </c>
      <c r="H96" s="280">
        <v>100</v>
      </c>
      <c r="I96" s="281">
        <v>100</v>
      </c>
      <c r="J96" s="128">
        <f t="shared" si="3"/>
        <v>100</v>
      </c>
      <c r="K96" s="511">
        <f>(J96+J97+J98)/3</f>
        <v>100</v>
      </c>
      <c r="L96" s="515">
        <f>(K96+K99)/2</f>
        <v>99.803869716602762</v>
      </c>
      <c r="M96" s="540"/>
      <c r="N96" s="519"/>
    </row>
    <row r="97" spans="1:14" s="297" customFormat="1" ht="63.75" thickBot="1" x14ac:dyDescent="0.3">
      <c r="A97" s="559"/>
      <c r="B97" s="509"/>
      <c r="C97" s="423"/>
      <c r="D97" s="594"/>
      <c r="E97" s="76" t="s">
        <v>138</v>
      </c>
      <c r="F97" s="71" t="s">
        <v>386</v>
      </c>
      <c r="G97" s="77" t="s">
        <v>140</v>
      </c>
      <c r="H97" s="282">
        <v>90</v>
      </c>
      <c r="I97" s="283">
        <v>98.7</v>
      </c>
      <c r="J97" s="128">
        <f t="shared" si="3"/>
        <v>100</v>
      </c>
      <c r="K97" s="587"/>
      <c r="L97" s="589"/>
      <c r="M97" s="540"/>
      <c r="N97" s="519"/>
    </row>
    <row r="98" spans="1:14" s="297" customFormat="1" ht="78.75" x14ac:dyDescent="0.25">
      <c r="A98" s="559"/>
      <c r="B98" s="509"/>
      <c r="C98" s="423"/>
      <c r="D98" s="594"/>
      <c r="E98" s="76" t="s">
        <v>138</v>
      </c>
      <c r="F98" s="71" t="s">
        <v>390</v>
      </c>
      <c r="G98" s="77" t="s">
        <v>140</v>
      </c>
      <c r="H98" s="282">
        <v>100</v>
      </c>
      <c r="I98" s="282">
        <v>100</v>
      </c>
      <c r="J98" s="128">
        <f t="shared" si="3"/>
        <v>100</v>
      </c>
      <c r="K98" s="588"/>
      <c r="L98" s="589"/>
      <c r="M98" s="540"/>
      <c r="N98" s="519"/>
    </row>
    <row r="99" spans="1:14" s="297" customFormat="1" ht="32.25" customHeight="1" thickBot="1" x14ac:dyDescent="0.3">
      <c r="A99" s="559"/>
      <c r="B99" s="510"/>
      <c r="C99" s="423"/>
      <c r="D99" s="595"/>
      <c r="E99" s="80" t="s">
        <v>144</v>
      </c>
      <c r="F99" s="81" t="s">
        <v>388</v>
      </c>
      <c r="G99" s="82" t="s">
        <v>266</v>
      </c>
      <c r="H99" s="98">
        <v>453.78</v>
      </c>
      <c r="I99" s="98">
        <v>452</v>
      </c>
      <c r="J99" s="128">
        <f t="shared" si="3"/>
        <v>99.607739433205523</v>
      </c>
      <c r="K99" s="284">
        <f>J99</f>
        <v>99.607739433205523</v>
      </c>
      <c r="L99" s="590"/>
      <c r="M99" s="540"/>
      <c r="N99" s="519"/>
    </row>
    <row r="100" spans="1:14" s="297" customFormat="1" ht="63.75" hidden="1" customHeight="1" thickBot="1" x14ac:dyDescent="0.3">
      <c r="A100" s="559"/>
      <c r="B100" s="508" t="str">
        <f>'[3]Свод по услугам'!B100:B103</f>
        <v>802111О.99.0.БА96АР01001</v>
      </c>
      <c r="C100" s="514" t="str">
        <f>'[3]Свод по услугам'!C100:C103</f>
        <v>Реализация основных общеобразовательных программ основного общего образования (профильное обучение, не указано, на дому)</v>
      </c>
      <c r="D100" s="501" t="s">
        <v>137</v>
      </c>
      <c r="E100" s="71" t="s">
        <v>138</v>
      </c>
      <c r="F100" s="71" t="s">
        <v>385</v>
      </c>
      <c r="G100" s="72" t="s">
        <v>140</v>
      </c>
      <c r="H100" s="73"/>
      <c r="I100" s="104"/>
      <c r="J100" s="75" t="e">
        <f t="shared" si="3"/>
        <v>#DIV/0!</v>
      </c>
      <c r="K100" s="543" t="e">
        <f>(J100+J101+J102)/3</f>
        <v>#DIV/0!</v>
      </c>
      <c r="L100" s="526" t="e">
        <f>(K100+K103)/2</f>
        <v>#DIV/0!</v>
      </c>
      <c r="M100" s="540"/>
      <c r="N100" s="519"/>
    </row>
    <row r="101" spans="1:14" s="297" customFormat="1" ht="63.75" hidden="1" customHeight="1" thickBot="1" x14ac:dyDescent="0.3">
      <c r="A101" s="559"/>
      <c r="B101" s="509"/>
      <c r="C101" s="514"/>
      <c r="D101" s="502"/>
      <c r="E101" s="76" t="s">
        <v>138</v>
      </c>
      <c r="F101" s="71" t="s">
        <v>386</v>
      </c>
      <c r="G101" s="77" t="s">
        <v>140</v>
      </c>
      <c r="H101" s="78"/>
      <c r="I101" s="75"/>
      <c r="J101" s="75" t="e">
        <f t="shared" si="3"/>
        <v>#DIV/0!</v>
      </c>
      <c r="K101" s="544"/>
      <c r="L101" s="527"/>
      <c r="M101" s="540"/>
      <c r="N101" s="519"/>
    </row>
    <row r="102" spans="1:14" s="297" customFormat="1" ht="79.5" hidden="1" customHeight="1" x14ac:dyDescent="0.25">
      <c r="A102" s="559"/>
      <c r="B102" s="509"/>
      <c r="C102" s="514"/>
      <c r="D102" s="502"/>
      <c r="E102" s="76" t="s">
        <v>138</v>
      </c>
      <c r="F102" s="71" t="s">
        <v>390</v>
      </c>
      <c r="G102" s="77" t="s">
        <v>140</v>
      </c>
      <c r="H102" s="78"/>
      <c r="I102" s="78"/>
      <c r="J102" s="75" t="e">
        <f t="shared" si="3"/>
        <v>#DIV/0!</v>
      </c>
      <c r="K102" s="545"/>
      <c r="L102" s="527"/>
      <c r="M102" s="540"/>
      <c r="N102" s="519"/>
    </row>
    <row r="103" spans="1:14" s="297" customFormat="1" ht="32.25" hidden="1" customHeight="1" thickBot="1" x14ac:dyDescent="0.3">
      <c r="A103" s="559"/>
      <c r="B103" s="510"/>
      <c r="C103" s="514"/>
      <c r="D103" s="503"/>
      <c r="E103" s="80" t="s">
        <v>144</v>
      </c>
      <c r="F103" s="81" t="s">
        <v>388</v>
      </c>
      <c r="G103" s="82" t="s">
        <v>266</v>
      </c>
      <c r="H103" s="105"/>
      <c r="I103" s="106"/>
      <c r="J103" s="75" t="e">
        <f t="shared" si="3"/>
        <v>#DIV/0!</v>
      </c>
      <c r="K103" s="83" t="e">
        <f>J103</f>
        <v>#DIV/0!</v>
      </c>
      <c r="L103" s="528"/>
      <c r="M103" s="540"/>
      <c r="N103" s="519"/>
    </row>
    <row r="104" spans="1:14" s="302" customFormat="1" ht="63.75" hidden="1" customHeight="1" thickBot="1" x14ac:dyDescent="0.3">
      <c r="A104" s="560"/>
      <c r="B104" s="508" t="str">
        <f>'[3]Свод по услугам'!B104:B107</f>
        <v>802111О.99.0.БА96АЭ08001</v>
      </c>
      <c r="C104" s="514" t="str">
        <f>'[3]Свод по услугам'!C104:C107</f>
        <v>Реализация основных общеобразовательных программ основного общего образования (не указано, дети-инвалиды, не указано)</v>
      </c>
      <c r="D104" s="507" t="s">
        <v>137</v>
      </c>
      <c r="E104" s="84" t="s">
        <v>138</v>
      </c>
      <c r="F104" s="85" t="s">
        <v>385</v>
      </c>
      <c r="G104" s="86" t="s">
        <v>140</v>
      </c>
      <c r="H104" s="360"/>
      <c r="I104" s="88"/>
      <c r="J104" s="88" t="e">
        <f>IF(H104/I104*100&gt;100,100,H104/I104*100)</f>
        <v>#DIV/0!</v>
      </c>
      <c r="K104" s="504" t="e">
        <f>(J104+J105+J106)/3</f>
        <v>#DIV/0!</v>
      </c>
      <c r="L104" s="521" t="e">
        <f>(K104+K107)/2</f>
        <v>#DIV/0!</v>
      </c>
      <c r="M104" s="541"/>
      <c r="N104" s="519"/>
    </row>
    <row r="105" spans="1:14" s="302" customFormat="1" ht="63.75" hidden="1" customHeight="1" thickBot="1" x14ac:dyDescent="0.3">
      <c r="A105" s="560"/>
      <c r="B105" s="509"/>
      <c r="C105" s="514"/>
      <c r="D105" s="585"/>
      <c r="E105" s="89" t="s">
        <v>138</v>
      </c>
      <c r="F105" s="85" t="s">
        <v>386</v>
      </c>
      <c r="G105" s="90" t="s">
        <v>140</v>
      </c>
      <c r="H105" s="361"/>
      <c r="I105" s="92"/>
      <c r="J105" s="92" t="e">
        <f>IF(I105/H105*100&gt;100,100,I105/H105*100)</f>
        <v>#DIV/0!</v>
      </c>
      <c r="K105" s="532"/>
      <c r="L105" s="522"/>
      <c r="M105" s="541"/>
      <c r="N105" s="519"/>
    </row>
    <row r="106" spans="1:14" s="302" customFormat="1" ht="111" hidden="1" customHeight="1" x14ac:dyDescent="0.25">
      <c r="A106" s="560"/>
      <c r="B106" s="509"/>
      <c r="C106" s="514"/>
      <c r="D106" s="585"/>
      <c r="E106" s="89" t="s">
        <v>138</v>
      </c>
      <c r="F106" s="85" t="s">
        <v>387</v>
      </c>
      <c r="G106" s="90" t="s">
        <v>140</v>
      </c>
      <c r="H106" s="361"/>
      <c r="I106" s="361"/>
      <c r="J106" s="92" t="e">
        <f>IF(I106/H106*100&gt;100,100,I106/H106*100)</f>
        <v>#DIV/0!</v>
      </c>
      <c r="K106" s="533"/>
      <c r="L106" s="522"/>
      <c r="M106" s="541"/>
      <c r="N106" s="519"/>
    </row>
    <row r="107" spans="1:14" s="302" customFormat="1" ht="32.25" hidden="1" customHeight="1" thickBot="1" x14ac:dyDescent="0.3">
      <c r="A107" s="560"/>
      <c r="B107" s="510"/>
      <c r="C107" s="514"/>
      <c r="D107" s="586"/>
      <c r="E107" s="93" t="s">
        <v>144</v>
      </c>
      <c r="F107" s="81" t="s">
        <v>388</v>
      </c>
      <c r="G107" s="94" t="s">
        <v>266</v>
      </c>
      <c r="H107" s="355"/>
      <c r="I107" s="355"/>
      <c r="J107" s="97" t="e">
        <f>IF(I107/H107*100&gt;100,100,I107/H107*100)</f>
        <v>#DIV/0!</v>
      </c>
      <c r="K107" s="97" t="e">
        <f>J107</f>
        <v>#DIV/0!</v>
      </c>
      <c r="L107" s="523"/>
      <c r="M107" s="541"/>
      <c r="N107" s="519"/>
    </row>
    <row r="108" spans="1:14" s="302" customFormat="1" ht="63.75" hidden="1" customHeight="1" thickBot="1" x14ac:dyDescent="0.3">
      <c r="A108" s="560"/>
      <c r="B108" s="508" t="str">
        <f>'[3]Свод по услугам'!B108:B111</f>
        <v>802111О.99.0.БА96АЭ33001</v>
      </c>
      <c r="C108" s="514" t="str">
        <f>'[3]Свод по услугам'!C108:C111</f>
        <v>Реализация основных общеобразовательных программ основного общего образования (не указано, дети-инвалиды, на дому)</v>
      </c>
      <c r="D108" s="507" t="s">
        <v>137</v>
      </c>
      <c r="E108" s="84" t="s">
        <v>138</v>
      </c>
      <c r="F108" s="85" t="s">
        <v>385</v>
      </c>
      <c r="G108" s="86" t="s">
        <v>140</v>
      </c>
      <c r="H108" s="360"/>
      <c r="I108" s="88"/>
      <c r="J108" s="88" t="e">
        <f>IF(H108/I108*100&gt;100,100,H108/I108*100)</f>
        <v>#DIV/0!</v>
      </c>
      <c r="K108" s="504" t="e">
        <f>(J108+J109+J110)/3</f>
        <v>#DIV/0!</v>
      </c>
      <c r="L108" s="521" t="e">
        <f>(K108+K111)/2</f>
        <v>#DIV/0!</v>
      </c>
      <c r="M108" s="541"/>
      <c r="N108" s="519"/>
    </row>
    <row r="109" spans="1:14" s="302" customFormat="1" ht="63.75" hidden="1" customHeight="1" thickBot="1" x14ac:dyDescent="0.3">
      <c r="A109" s="560"/>
      <c r="B109" s="509"/>
      <c r="C109" s="514"/>
      <c r="D109" s="585"/>
      <c r="E109" s="89" t="s">
        <v>138</v>
      </c>
      <c r="F109" s="85" t="s">
        <v>386</v>
      </c>
      <c r="G109" s="90" t="s">
        <v>140</v>
      </c>
      <c r="H109" s="361"/>
      <c r="I109" s="92"/>
      <c r="J109" s="92" t="e">
        <f>IF(I109/H109*100&gt;100,100,I109/H109*100)</f>
        <v>#DIV/0!</v>
      </c>
      <c r="K109" s="532"/>
      <c r="L109" s="522"/>
      <c r="M109" s="541"/>
      <c r="N109" s="519"/>
    </row>
    <row r="110" spans="1:14" s="302" customFormat="1" ht="111" hidden="1" customHeight="1" x14ac:dyDescent="0.25">
      <c r="A110" s="560"/>
      <c r="B110" s="509"/>
      <c r="C110" s="514"/>
      <c r="D110" s="585"/>
      <c r="E110" s="89" t="s">
        <v>138</v>
      </c>
      <c r="F110" s="85" t="s">
        <v>387</v>
      </c>
      <c r="G110" s="90" t="s">
        <v>140</v>
      </c>
      <c r="H110" s="361"/>
      <c r="I110" s="361"/>
      <c r="J110" s="92" t="e">
        <f>IF(I110/H110*100&gt;100,100,I110/H110*100)</f>
        <v>#DIV/0!</v>
      </c>
      <c r="K110" s="533"/>
      <c r="L110" s="522"/>
      <c r="M110" s="541"/>
      <c r="N110" s="519"/>
    </row>
    <row r="111" spans="1:14" s="302" customFormat="1" ht="32.25" hidden="1" customHeight="1" thickBot="1" x14ac:dyDescent="0.3">
      <c r="A111" s="560"/>
      <c r="B111" s="510"/>
      <c r="C111" s="514"/>
      <c r="D111" s="586"/>
      <c r="E111" s="93" t="s">
        <v>144</v>
      </c>
      <c r="F111" s="81" t="s">
        <v>388</v>
      </c>
      <c r="G111" s="94" t="s">
        <v>266</v>
      </c>
      <c r="H111" s="355"/>
      <c r="I111" s="355"/>
      <c r="J111" s="97" t="e">
        <f>IF(I111/H111*100&gt;100,100,I111/H111*100)</f>
        <v>#DIV/0!</v>
      </c>
      <c r="K111" s="97" t="e">
        <f>J111</f>
        <v>#DIV/0!</v>
      </c>
      <c r="L111" s="523"/>
      <c r="M111" s="541"/>
      <c r="N111" s="519"/>
    </row>
    <row r="112" spans="1:14" s="302" customFormat="1" ht="63.75" hidden="1" customHeight="1" thickBot="1" x14ac:dyDescent="0.3">
      <c r="A112" s="560"/>
      <c r="B112" s="508" t="str">
        <f>'[3]Свод по услугам'!B112:B115</f>
        <v>802111О.99.0.БА96АШ58001</v>
      </c>
      <c r="C112" s="514" t="str">
        <f>'[3]Свод по услугам'!C112:C115</f>
        <v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v>
      </c>
      <c r="D112" s="501" t="s">
        <v>137</v>
      </c>
      <c r="E112" s="84" t="s">
        <v>138</v>
      </c>
      <c r="F112" s="85" t="s">
        <v>385</v>
      </c>
      <c r="G112" s="86" t="s">
        <v>140</v>
      </c>
      <c r="H112" s="101"/>
      <c r="I112" s="88"/>
      <c r="J112" s="88" t="e">
        <f>IF(H112/I112*100&gt;100,100,H112/I112*100)</f>
        <v>#DIV/0!</v>
      </c>
      <c r="K112" s="511" t="e">
        <f>(J112+J113+J114)/3</f>
        <v>#DIV/0!</v>
      </c>
      <c r="L112" s="521" t="e">
        <f>(K112+K115)/2</f>
        <v>#DIV/0!</v>
      </c>
      <c r="M112" s="541"/>
      <c r="N112" s="519"/>
    </row>
    <row r="113" spans="1:14" s="302" customFormat="1" ht="63.75" hidden="1" customHeight="1" thickBot="1" x14ac:dyDescent="0.3">
      <c r="A113" s="560"/>
      <c r="B113" s="509"/>
      <c r="C113" s="514"/>
      <c r="D113" s="502"/>
      <c r="E113" s="89" t="s">
        <v>138</v>
      </c>
      <c r="F113" s="85" t="s">
        <v>386</v>
      </c>
      <c r="G113" s="90" t="s">
        <v>140</v>
      </c>
      <c r="H113" s="102"/>
      <c r="I113" s="92"/>
      <c r="J113" s="92" t="e">
        <f>IF(I113/H113*100&gt;100,100,I113/H113*100)</f>
        <v>#DIV/0!</v>
      </c>
      <c r="K113" s="512"/>
      <c r="L113" s="524"/>
      <c r="M113" s="541"/>
      <c r="N113" s="519"/>
    </row>
    <row r="114" spans="1:14" s="302" customFormat="1" ht="111" hidden="1" customHeight="1" x14ac:dyDescent="0.25">
      <c r="A114" s="560"/>
      <c r="B114" s="509"/>
      <c r="C114" s="514"/>
      <c r="D114" s="502"/>
      <c r="E114" s="89" t="s">
        <v>138</v>
      </c>
      <c r="F114" s="85" t="s">
        <v>387</v>
      </c>
      <c r="G114" s="90" t="s">
        <v>140</v>
      </c>
      <c r="H114" s="102"/>
      <c r="I114" s="102"/>
      <c r="J114" s="92" t="e">
        <f>IF(I114/H114*100&gt;100,100,I114/H114*100)</f>
        <v>#DIV/0!</v>
      </c>
      <c r="K114" s="513"/>
      <c r="L114" s="524"/>
      <c r="M114" s="541"/>
      <c r="N114" s="519"/>
    </row>
    <row r="115" spans="1:14" s="302" customFormat="1" ht="32.25" hidden="1" customHeight="1" thickBot="1" x14ac:dyDescent="0.3">
      <c r="A115" s="560"/>
      <c r="B115" s="510"/>
      <c r="C115" s="514"/>
      <c r="D115" s="503"/>
      <c r="E115" s="93" t="s">
        <v>144</v>
      </c>
      <c r="F115" s="81" t="s">
        <v>388</v>
      </c>
      <c r="G115" s="94" t="s">
        <v>266</v>
      </c>
      <c r="H115" s="95"/>
      <c r="I115" s="96"/>
      <c r="J115" s="97" t="e">
        <f>IF(I115/H115*100&gt;100,100,I115/H115*100)</f>
        <v>#DIV/0!</v>
      </c>
      <c r="K115" s="97" t="e">
        <f>J115</f>
        <v>#DIV/0!</v>
      </c>
      <c r="L115" s="525"/>
      <c r="M115" s="541"/>
      <c r="N115" s="519"/>
    </row>
    <row r="116" spans="1:14" s="302" customFormat="1" ht="63.75" hidden="1" customHeight="1" thickBot="1" x14ac:dyDescent="0.3">
      <c r="A116" s="560"/>
      <c r="B116" s="508" t="str">
        <f>'[3]Свод по услугам'!B116:B119</f>
        <v>802111О.99.0.БА96АЮ58001</v>
      </c>
      <c r="C116" s="514" t="str">
        <f>'[3]Свод по услугам'!C116:C119</f>
        <v>Реализация основных общеобразовательных программ основного общего образования (не указано, не указано, не указано)</v>
      </c>
      <c r="D116" s="507" t="s">
        <v>137</v>
      </c>
      <c r="E116" s="84" t="s">
        <v>138</v>
      </c>
      <c r="F116" s="85" t="s">
        <v>385</v>
      </c>
      <c r="G116" s="86" t="s">
        <v>140</v>
      </c>
      <c r="H116" s="360"/>
      <c r="I116" s="88"/>
      <c r="J116" s="88" t="e">
        <f>IF(H116/I116*100&gt;100,100,H116/I116*100)</f>
        <v>#DIV/0!</v>
      </c>
      <c r="K116" s="504" t="e">
        <f>(J116+J117+J118)/3</f>
        <v>#DIV/0!</v>
      </c>
      <c r="L116" s="521" t="e">
        <f>(K116+K119)/2</f>
        <v>#DIV/0!</v>
      </c>
      <c r="M116" s="541"/>
      <c r="N116" s="519"/>
    </row>
    <row r="117" spans="1:14" s="302" customFormat="1" ht="63.75" hidden="1" customHeight="1" thickBot="1" x14ac:dyDescent="0.3">
      <c r="A117" s="560"/>
      <c r="B117" s="509"/>
      <c r="C117" s="514"/>
      <c r="D117" s="585"/>
      <c r="E117" s="89" t="s">
        <v>138</v>
      </c>
      <c r="F117" s="85" t="s">
        <v>386</v>
      </c>
      <c r="G117" s="90" t="s">
        <v>140</v>
      </c>
      <c r="H117" s="361"/>
      <c r="I117" s="92"/>
      <c r="J117" s="92" t="e">
        <f>IF(I117/H117*100&gt;100,100,I117/H117*100)</f>
        <v>#DIV/0!</v>
      </c>
      <c r="K117" s="532"/>
      <c r="L117" s="522"/>
      <c r="M117" s="541"/>
      <c r="N117" s="519"/>
    </row>
    <row r="118" spans="1:14" s="302" customFormat="1" ht="111" hidden="1" customHeight="1" x14ac:dyDescent="0.25">
      <c r="A118" s="560"/>
      <c r="B118" s="509"/>
      <c r="C118" s="514"/>
      <c r="D118" s="585"/>
      <c r="E118" s="89" t="s">
        <v>138</v>
      </c>
      <c r="F118" s="85" t="s">
        <v>387</v>
      </c>
      <c r="G118" s="90" t="s">
        <v>140</v>
      </c>
      <c r="H118" s="361"/>
      <c r="I118" s="361"/>
      <c r="J118" s="92" t="e">
        <f>IF(I118/H118*100&gt;100,100,I118/H118*100)</f>
        <v>#DIV/0!</v>
      </c>
      <c r="K118" s="533"/>
      <c r="L118" s="522"/>
      <c r="M118" s="541"/>
      <c r="N118" s="519"/>
    </row>
    <row r="119" spans="1:14" s="302" customFormat="1" ht="32.25" hidden="1" customHeight="1" thickBot="1" x14ac:dyDescent="0.3">
      <c r="A119" s="560"/>
      <c r="B119" s="510"/>
      <c r="C119" s="514"/>
      <c r="D119" s="586"/>
      <c r="E119" s="93" t="s">
        <v>144</v>
      </c>
      <c r="F119" s="81" t="s">
        <v>388</v>
      </c>
      <c r="G119" s="94" t="s">
        <v>266</v>
      </c>
      <c r="H119" s="355"/>
      <c r="I119" s="355"/>
      <c r="J119" s="97" t="e">
        <f>IF(I119/H119*100&gt;100,100,I119/H119*100)</f>
        <v>#DIV/0!</v>
      </c>
      <c r="K119" s="97" t="e">
        <f>J119</f>
        <v>#DIV/0!</v>
      </c>
      <c r="L119" s="523"/>
      <c r="M119" s="541"/>
      <c r="N119" s="519"/>
    </row>
    <row r="120" spans="1:14" s="302" customFormat="1" ht="63.75" customHeight="1" thickBot="1" x14ac:dyDescent="0.3">
      <c r="A120" s="560"/>
      <c r="B120" s="508" t="str">
        <f>'[3]Свод по услугам'!B120:B123</f>
        <v>802111О.99.0.БА96АЮ83001</v>
      </c>
      <c r="C120" s="423" t="str">
        <f>'[3]Свод по услугам'!C120:C123</f>
        <v>Реализация основных общеобразовательных программ основного общего образования (не указано, не указано, на дому)</v>
      </c>
      <c r="D120" s="593" t="s">
        <v>137</v>
      </c>
      <c r="E120" s="84" t="s">
        <v>138</v>
      </c>
      <c r="F120" s="85" t="s">
        <v>385</v>
      </c>
      <c r="G120" s="86" t="s">
        <v>140</v>
      </c>
      <c r="H120" s="101">
        <v>100</v>
      </c>
      <c r="I120" s="99">
        <v>100</v>
      </c>
      <c r="J120" s="88">
        <f>IF(H120/I120*100&gt;100,100,H120/I120*100)</f>
        <v>100</v>
      </c>
      <c r="K120" s="511">
        <f>(J120+J121)/2</f>
        <v>100</v>
      </c>
      <c r="L120" s="521">
        <f>(K120+K123)/2</f>
        <v>100</v>
      </c>
      <c r="M120" s="541"/>
      <c r="N120" s="519"/>
    </row>
    <row r="121" spans="1:14" s="302" customFormat="1" ht="63.75" customHeight="1" thickBot="1" x14ac:dyDescent="0.3">
      <c r="A121" s="560"/>
      <c r="B121" s="509"/>
      <c r="C121" s="423"/>
      <c r="D121" s="594"/>
      <c r="E121" s="89" t="s">
        <v>138</v>
      </c>
      <c r="F121" s="85" t="s">
        <v>386</v>
      </c>
      <c r="G121" s="90" t="s">
        <v>140</v>
      </c>
      <c r="H121" s="102">
        <v>100</v>
      </c>
      <c r="I121" s="100">
        <v>100</v>
      </c>
      <c r="J121" s="92">
        <f>IF(I121/H121*100&gt;100,100,I121/H121*100)</f>
        <v>100</v>
      </c>
      <c r="K121" s="512"/>
      <c r="L121" s="524"/>
      <c r="M121" s="541"/>
      <c r="N121" s="519"/>
    </row>
    <row r="122" spans="1:14" s="302" customFormat="1" ht="79.5" customHeight="1" x14ac:dyDescent="0.25">
      <c r="A122" s="560"/>
      <c r="B122" s="509"/>
      <c r="C122" s="423"/>
      <c r="D122" s="594"/>
      <c r="E122" s="89" t="s">
        <v>138</v>
      </c>
      <c r="F122" s="85" t="s">
        <v>390</v>
      </c>
      <c r="G122" s="90" t="s">
        <v>140</v>
      </c>
      <c r="H122" s="102">
        <v>0</v>
      </c>
      <c r="I122" s="102">
        <v>0</v>
      </c>
      <c r="J122" s="92"/>
      <c r="K122" s="513"/>
      <c r="L122" s="524"/>
      <c r="M122" s="541"/>
      <c r="N122" s="519"/>
    </row>
    <row r="123" spans="1:14" s="302" customFormat="1" ht="32.25" customHeight="1" thickBot="1" x14ac:dyDescent="0.3">
      <c r="A123" s="560"/>
      <c r="B123" s="510"/>
      <c r="C123" s="423"/>
      <c r="D123" s="595"/>
      <c r="E123" s="93" t="s">
        <v>144</v>
      </c>
      <c r="F123" s="81" t="s">
        <v>388</v>
      </c>
      <c r="G123" s="94" t="s">
        <v>266</v>
      </c>
      <c r="H123" s="98">
        <v>1</v>
      </c>
      <c r="I123" s="98">
        <v>1</v>
      </c>
      <c r="J123" s="97">
        <f>IF(I123/H123*100&gt;100,100,I123/H123*100)</f>
        <v>100</v>
      </c>
      <c r="K123" s="97">
        <f>J123</f>
        <v>100</v>
      </c>
      <c r="L123" s="525"/>
      <c r="M123" s="541"/>
      <c r="N123" s="519"/>
    </row>
    <row r="124" spans="1:14" s="302" customFormat="1" ht="63.75" hidden="1" customHeight="1" thickBot="1" x14ac:dyDescent="0.3">
      <c r="A124" s="560"/>
      <c r="B124" s="508" t="str">
        <f>'[3]Свод по услугам'!B124:B127</f>
        <v>802111О.99.0.БА96АЯ08001</v>
      </c>
      <c r="C124" s="514" t="str">
        <f>'[3]Свод по услугам'!C124:C127</f>
        <v>Реализация основных общеобразовательных программ основного общего образования (не указано, не указано, в медицинских учреждениях)</v>
      </c>
      <c r="D124" s="501" t="s">
        <v>137</v>
      </c>
      <c r="E124" s="84" t="s">
        <v>138</v>
      </c>
      <c r="F124" s="85" t="s">
        <v>385</v>
      </c>
      <c r="G124" s="86" t="s">
        <v>140</v>
      </c>
      <c r="H124" s="101"/>
      <c r="I124" s="88"/>
      <c r="J124" s="88" t="e">
        <f>IF(H124/I124*100&gt;100,100,H124/I124*100)</f>
        <v>#DIV/0!</v>
      </c>
      <c r="K124" s="511" t="e">
        <f>(J124+J125+J126)/3</f>
        <v>#DIV/0!</v>
      </c>
      <c r="L124" s="521" t="e">
        <f>(K124+K127)/2</f>
        <v>#DIV/0!</v>
      </c>
      <c r="M124" s="541"/>
      <c r="N124" s="519"/>
    </row>
    <row r="125" spans="1:14" s="302" customFormat="1" ht="63.75" hidden="1" customHeight="1" thickBot="1" x14ac:dyDescent="0.3">
      <c r="A125" s="560"/>
      <c r="B125" s="509"/>
      <c r="C125" s="514"/>
      <c r="D125" s="502"/>
      <c r="E125" s="89" t="s">
        <v>138</v>
      </c>
      <c r="F125" s="85" t="s">
        <v>386</v>
      </c>
      <c r="G125" s="90" t="s">
        <v>140</v>
      </c>
      <c r="H125" s="102"/>
      <c r="I125" s="92"/>
      <c r="J125" s="92" t="e">
        <f>IF(I125/H125*100&gt;100,100,I125/H125*100)</f>
        <v>#DIV/0!</v>
      </c>
      <c r="K125" s="512"/>
      <c r="L125" s="524"/>
      <c r="M125" s="541"/>
      <c r="N125" s="519"/>
    </row>
    <row r="126" spans="1:14" s="302" customFormat="1" ht="111" hidden="1" customHeight="1" x14ac:dyDescent="0.25">
      <c r="A126" s="560"/>
      <c r="B126" s="509"/>
      <c r="C126" s="514"/>
      <c r="D126" s="502"/>
      <c r="E126" s="89" t="s">
        <v>138</v>
      </c>
      <c r="F126" s="85" t="s">
        <v>387</v>
      </c>
      <c r="G126" s="90" t="s">
        <v>140</v>
      </c>
      <c r="H126" s="102"/>
      <c r="I126" s="102"/>
      <c r="J126" s="92" t="e">
        <f>IF(I126/H126*100&gt;100,100,I126/H126*100)</f>
        <v>#DIV/0!</v>
      </c>
      <c r="K126" s="513"/>
      <c r="L126" s="524"/>
      <c r="M126" s="541"/>
      <c r="N126" s="519"/>
    </row>
    <row r="127" spans="1:14" s="302" customFormat="1" ht="32.25" hidden="1" customHeight="1" thickBot="1" x14ac:dyDescent="0.3">
      <c r="A127" s="560"/>
      <c r="B127" s="510"/>
      <c r="C127" s="514"/>
      <c r="D127" s="503"/>
      <c r="E127" s="93" t="s">
        <v>144</v>
      </c>
      <c r="F127" s="81" t="s">
        <v>388</v>
      </c>
      <c r="G127" s="94" t="s">
        <v>266</v>
      </c>
      <c r="H127" s="95"/>
      <c r="I127" s="96"/>
      <c r="J127" s="97" t="e">
        <f>IF(I127/H127*100&gt;100,100,I127/H127*100)</f>
        <v>#DIV/0!</v>
      </c>
      <c r="K127" s="97" t="e">
        <f>J127</f>
        <v>#DIV/0!</v>
      </c>
      <c r="L127" s="525"/>
      <c r="M127" s="541"/>
      <c r="N127" s="519"/>
    </row>
    <row r="128" spans="1:14" s="302" customFormat="1" ht="63.75" customHeight="1" thickBot="1" x14ac:dyDescent="0.3">
      <c r="A128" s="560"/>
      <c r="B128" s="508" t="str">
        <f>'[3]Свод по услугам'!B128:B131</f>
        <v>802112О.99.0.ББ11АА00001</v>
      </c>
      <c r="C128" s="423" t="str">
        <f>'[3]Свод по услугам'!C128:C131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v>
      </c>
      <c r="D128" s="593" t="s">
        <v>137</v>
      </c>
      <c r="E128" s="84" t="s">
        <v>138</v>
      </c>
      <c r="F128" s="85" t="s">
        <v>385</v>
      </c>
      <c r="G128" s="86" t="s">
        <v>140</v>
      </c>
      <c r="H128" s="101">
        <v>100</v>
      </c>
      <c r="I128" s="99">
        <v>100</v>
      </c>
      <c r="J128" s="88">
        <f>IF(H128/I128*100&gt;100,100,H128/I128*100)</f>
        <v>100</v>
      </c>
      <c r="K128" s="511">
        <f>(J128+J129+J130)/3</f>
        <v>100</v>
      </c>
      <c r="L128" s="521">
        <f>(K128+K131)/2</f>
        <v>100</v>
      </c>
      <c r="M128" s="541"/>
      <c r="N128" s="519"/>
    </row>
    <row r="129" spans="1:14" s="302" customFormat="1" ht="63.75" customHeight="1" thickBot="1" x14ac:dyDescent="0.3">
      <c r="A129" s="560"/>
      <c r="B129" s="509"/>
      <c r="C129" s="423"/>
      <c r="D129" s="594"/>
      <c r="E129" s="89" t="s">
        <v>138</v>
      </c>
      <c r="F129" s="85" t="s">
        <v>386</v>
      </c>
      <c r="G129" s="90" t="s">
        <v>140</v>
      </c>
      <c r="H129" s="102">
        <v>90</v>
      </c>
      <c r="I129" s="100">
        <v>100</v>
      </c>
      <c r="J129" s="92">
        <f>IF(I129/H129*100&gt;100,100,I129/H129*100)</f>
        <v>100</v>
      </c>
      <c r="K129" s="512"/>
      <c r="L129" s="524"/>
      <c r="M129" s="541"/>
      <c r="N129" s="519"/>
    </row>
    <row r="130" spans="1:14" s="302" customFormat="1" ht="111" customHeight="1" x14ac:dyDescent="0.25">
      <c r="A130" s="560"/>
      <c r="B130" s="509"/>
      <c r="C130" s="423"/>
      <c r="D130" s="594"/>
      <c r="E130" s="89" t="s">
        <v>138</v>
      </c>
      <c r="F130" s="85" t="s">
        <v>387</v>
      </c>
      <c r="G130" s="90" t="s">
        <v>140</v>
      </c>
      <c r="H130" s="102">
        <v>100</v>
      </c>
      <c r="I130" s="102">
        <v>100</v>
      </c>
      <c r="J130" s="128">
        <f>IF(I130/H130*100&gt;100,100,I130/H130*100)</f>
        <v>100</v>
      </c>
      <c r="K130" s="513"/>
      <c r="L130" s="524"/>
      <c r="M130" s="541"/>
      <c r="N130" s="519"/>
    </row>
    <row r="131" spans="1:14" s="302" customFormat="1" ht="32.25" customHeight="1" thickBot="1" x14ac:dyDescent="0.3">
      <c r="A131" s="560"/>
      <c r="B131" s="510"/>
      <c r="C131" s="423"/>
      <c r="D131" s="595"/>
      <c r="E131" s="93" t="s">
        <v>144</v>
      </c>
      <c r="F131" s="81" t="s">
        <v>388</v>
      </c>
      <c r="G131" s="94" t="s">
        <v>266</v>
      </c>
      <c r="H131" s="98">
        <v>1</v>
      </c>
      <c r="I131" s="98">
        <v>1</v>
      </c>
      <c r="J131" s="97">
        <f>IF(I131/H131*100&gt;100,100,I131/H131*100)</f>
        <v>100</v>
      </c>
      <c r="K131" s="97">
        <f>J131</f>
        <v>100</v>
      </c>
      <c r="L131" s="525"/>
      <c r="M131" s="541"/>
      <c r="N131" s="519"/>
    </row>
    <row r="132" spans="1:14" s="302" customFormat="1" ht="63.75" hidden="1" customHeight="1" thickBot="1" x14ac:dyDescent="0.3">
      <c r="A132" s="560"/>
      <c r="B132" s="508" t="str">
        <f>'[3]Свод по услугам'!B132:B135</f>
        <v>802112О.99.0.ББ11АА25001</v>
      </c>
      <c r="C132" s="514" t="str">
        <f>'[3]Свод по услугам'!C132:C135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v>
      </c>
      <c r="D132" s="501" t="s">
        <v>137</v>
      </c>
      <c r="E132" s="84" t="s">
        <v>138</v>
      </c>
      <c r="F132" s="85" t="s">
        <v>385</v>
      </c>
      <c r="G132" s="86" t="s">
        <v>140</v>
      </c>
      <c r="H132" s="101"/>
      <c r="I132" s="88"/>
      <c r="J132" s="88" t="e">
        <f>IF(H132/I132*100&gt;100,100,H132/I132*100)</f>
        <v>#DIV/0!</v>
      </c>
      <c r="K132" s="511" t="e">
        <f>(J132+J133+J134)/3</f>
        <v>#DIV/0!</v>
      </c>
      <c r="L132" s="521" t="e">
        <f>(K132+K135)/2</f>
        <v>#DIV/0!</v>
      </c>
      <c r="M132" s="541"/>
      <c r="N132" s="519"/>
    </row>
    <row r="133" spans="1:14" s="302" customFormat="1" ht="63.75" hidden="1" customHeight="1" thickBot="1" x14ac:dyDescent="0.3">
      <c r="A133" s="560"/>
      <c r="B133" s="509"/>
      <c r="C133" s="514"/>
      <c r="D133" s="502"/>
      <c r="E133" s="89" t="s">
        <v>138</v>
      </c>
      <c r="F133" s="85" t="s">
        <v>386</v>
      </c>
      <c r="G133" s="90" t="s">
        <v>140</v>
      </c>
      <c r="H133" s="102"/>
      <c r="I133" s="92"/>
      <c r="J133" s="92" t="e">
        <f>IF(I133/H133*100&gt;100,100,I133/H133*100)</f>
        <v>#DIV/0!</v>
      </c>
      <c r="K133" s="512"/>
      <c r="L133" s="524"/>
      <c r="M133" s="541"/>
      <c r="N133" s="519"/>
    </row>
    <row r="134" spans="1:14" s="302" customFormat="1" ht="111" hidden="1" customHeight="1" x14ac:dyDescent="0.25">
      <c r="A134" s="560"/>
      <c r="B134" s="509"/>
      <c r="C134" s="514"/>
      <c r="D134" s="502"/>
      <c r="E134" s="89" t="s">
        <v>138</v>
      </c>
      <c r="F134" s="85" t="s">
        <v>387</v>
      </c>
      <c r="G134" s="90" t="s">
        <v>140</v>
      </c>
      <c r="H134" s="102"/>
      <c r="I134" s="102"/>
      <c r="J134" s="92" t="e">
        <f>IF(I134/H134*100&gt;100,100,I134/H134*100)</f>
        <v>#DIV/0!</v>
      </c>
      <c r="K134" s="513"/>
      <c r="L134" s="524"/>
      <c r="M134" s="541"/>
      <c r="N134" s="519"/>
    </row>
    <row r="135" spans="1:14" s="302" customFormat="1" ht="32.25" hidden="1" customHeight="1" thickBot="1" x14ac:dyDescent="0.3">
      <c r="A135" s="560"/>
      <c r="B135" s="510"/>
      <c r="C135" s="514"/>
      <c r="D135" s="503"/>
      <c r="E135" s="93" t="s">
        <v>144</v>
      </c>
      <c r="F135" s="81" t="s">
        <v>388</v>
      </c>
      <c r="G135" s="94" t="s">
        <v>266</v>
      </c>
      <c r="H135" s="95"/>
      <c r="I135" s="96"/>
      <c r="J135" s="97" t="e">
        <f>IF(I135/H135*100&gt;100,100,I135/H135*100)</f>
        <v>#DIV/0!</v>
      </c>
      <c r="K135" s="97" t="e">
        <f>J135</f>
        <v>#DIV/0!</v>
      </c>
      <c r="L135" s="525"/>
      <c r="M135" s="541"/>
      <c r="N135" s="519"/>
    </row>
    <row r="136" spans="1:14" s="302" customFormat="1" ht="63.75" hidden="1" customHeight="1" thickBot="1" x14ac:dyDescent="0.3">
      <c r="A136" s="560"/>
      <c r="B136" s="508">
        <f>'[3]Свод по услугам'!B136:B139</f>
        <v>0</v>
      </c>
      <c r="C136" s="514" t="str">
        <f>'[3]Свод по услугам'!C136:C139</f>
        <v>Реализация основных общеобразовательных программ среднего общего образования</v>
      </c>
      <c r="D136" s="501" t="s">
        <v>137</v>
      </c>
      <c r="E136" s="84" t="s">
        <v>138</v>
      </c>
      <c r="F136" s="85" t="s">
        <v>385</v>
      </c>
      <c r="G136" s="86" t="s">
        <v>140</v>
      </c>
      <c r="H136" s="101"/>
      <c r="I136" s="88"/>
      <c r="J136" s="88" t="e">
        <f>IF(H136/I136*100&gt;100,100,H136/I136*100)</f>
        <v>#DIV/0!</v>
      </c>
      <c r="K136" s="511" t="e">
        <f>(J136+J137+J138)/3</f>
        <v>#DIV/0!</v>
      </c>
      <c r="L136" s="521" t="e">
        <f>(K136+K139)/2</f>
        <v>#DIV/0!</v>
      </c>
      <c r="M136" s="541"/>
      <c r="N136" s="519"/>
    </row>
    <row r="137" spans="1:14" s="302" customFormat="1" ht="63.75" hidden="1" customHeight="1" thickBot="1" x14ac:dyDescent="0.3">
      <c r="A137" s="560"/>
      <c r="B137" s="509"/>
      <c r="C137" s="514"/>
      <c r="D137" s="502"/>
      <c r="E137" s="89" t="s">
        <v>138</v>
      </c>
      <c r="F137" s="85" t="s">
        <v>386</v>
      </c>
      <c r="G137" s="90" t="s">
        <v>140</v>
      </c>
      <c r="H137" s="102"/>
      <c r="I137" s="92"/>
      <c r="J137" s="92" t="e">
        <f t="shared" ref="J137:J143" si="4">IF(I137/H137*100&gt;100,100,I137/H137*100)</f>
        <v>#DIV/0!</v>
      </c>
      <c r="K137" s="512"/>
      <c r="L137" s="524"/>
      <c r="M137" s="541"/>
      <c r="N137" s="519"/>
    </row>
    <row r="138" spans="1:14" s="302" customFormat="1" ht="111" hidden="1" customHeight="1" x14ac:dyDescent="0.25">
      <c r="A138" s="560"/>
      <c r="B138" s="509"/>
      <c r="C138" s="514"/>
      <c r="D138" s="502"/>
      <c r="E138" s="89" t="s">
        <v>138</v>
      </c>
      <c r="F138" s="85" t="s">
        <v>387</v>
      </c>
      <c r="G138" s="90" t="s">
        <v>140</v>
      </c>
      <c r="H138" s="102"/>
      <c r="I138" s="102"/>
      <c r="J138" s="92" t="e">
        <f t="shared" si="4"/>
        <v>#DIV/0!</v>
      </c>
      <c r="K138" s="513"/>
      <c r="L138" s="524"/>
      <c r="M138" s="541"/>
      <c r="N138" s="519"/>
    </row>
    <row r="139" spans="1:14" s="302" customFormat="1" ht="32.25" hidden="1" customHeight="1" thickBot="1" x14ac:dyDescent="0.3">
      <c r="A139" s="560"/>
      <c r="B139" s="510"/>
      <c r="C139" s="514"/>
      <c r="D139" s="503"/>
      <c r="E139" s="93" t="s">
        <v>144</v>
      </c>
      <c r="F139" s="81" t="s">
        <v>388</v>
      </c>
      <c r="G139" s="94" t="s">
        <v>266</v>
      </c>
      <c r="H139" s="95"/>
      <c r="I139" s="96"/>
      <c r="J139" s="97" t="e">
        <f t="shared" si="4"/>
        <v>#DIV/0!</v>
      </c>
      <c r="K139" s="97" t="e">
        <f>J139</f>
        <v>#DIV/0!</v>
      </c>
      <c r="L139" s="525"/>
      <c r="M139" s="541"/>
      <c r="N139" s="519"/>
    </row>
    <row r="140" spans="1:14" s="297" customFormat="1" ht="63.75" hidden="1" customHeight="1" thickBot="1" x14ac:dyDescent="0.3">
      <c r="A140" s="559"/>
      <c r="B140" s="508" t="str">
        <f>'[3]Свод по услугам'!B140:B143</f>
        <v>802112О.99.0.ББ11АБ50001</v>
      </c>
      <c r="C140" s="514" t="str">
        <f>'[3]Свод по услугам'!C140:C143</f>
        <v>Реализация основных общеобразовательных программ среднего общего образования (адаптированная образовательная программа, дети-инвалиды, не указано)</v>
      </c>
      <c r="D140" s="501" t="s">
        <v>137</v>
      </c>
      <c r="E140" s="71" t="s">
        <v>138</v>
      </c>
      <c r="F140" s="71" t="s">
        <v>385</v>
      </c>
      <c r="G140" s="72" t="s">
        <v>140</v>
      </c>
      <c r="H140" s="73"/>
      <c r="I140" s="104"/>
      <c r="J140" s="75" t="e">
        <f t="shared" si="4"/>
        <v>#DIV/0!</v>
      </c>
      <c r="K140" s="543" t="e">
        <f>(J140+J141+J142)/3</f>
        <v>#DIV/0!</v>
      </c>
      <c r="L140" s="526" t="e">
        <f>(K140+K143)/2</f>
        <v>#DIV/0!</v>
      </c>
      <c r="M140" s="540"/>
      <c r="N140" s="519"/>
    </row>
    <row r="141" spans="1:14" s="297" customFormat="1" ht="63.75" hidden="1" customHeight="1" thickBot="1" x14ac:dyDescent="0.3">
      <c r="A141" s="559"/>
      <c r="B141" s="509"/>
      <c r="C141" s="514"/>
      <c r="D141" s="502"/>
      <c r="E141" s="76" t="s">
        <v>138</v>
      </c>
      <c r="F141" s="71" t="s">
        <v>386</v>
      </c>
      <c r="G141" s="77" t="s">
        <v>140</v>
      </c>
      <c r="H141" s="78"/>
      <c r="I141" s="75"/>
      <c r="J141" s="75" t="e">
        <f t="shared" si="4"/>
        <v>#DIV/0!</v>
      </c>
      <c r="K141" s="544"/>
      <c r="L141" s="527"/>
      <c r="M141" s="540"/>
      <c r="N141" s="519"/>
    </row>
    <row r="142" spans="1:14" s="297" customFormat="1" ht="111" hidden="1" customHeight="1" x14ac:dyDescent="0.25">
      <c r="A142" s="559"/>
      <c r="B142" s="509"/>
      <c r="C142" s="514"/>
      <c r="D142" s="502"/>
      <c r="E142" s="76" t="s">
        <v>138</v>
      </c>
      <c r="F142" s="71" t="s">
        <v>387</v>
      </c>
      <c r="G142" s="77" t="s">
        <v>140</v>
      </c>
      <c r="H142" s="78"/>
      <c r="I142" s="78"/>
      <c r="J142" s="75" t="e">
        <f t="shared" si="4"/>
        <v>#DIV/0!</v>
      </c>
      <c r="K142" s="545"/>
      <c r="L142" s="527"/>
      <c r="M142" s="540"/>
      <c r="N142" s="519"/>
    </row>
    <row r="143" spans="1:14" s="297" customFormat="1" ht="32.25" hidden="1" customHeight="1" thickBot="1" x14ac:dyDescent="0.3">
      <c r="A143" s="559"/>
      <c r="B143" s="510"/>
      <c r="C143" s="514"/>
      <c r="D143" s="503"/>
      <c r="E143" s="80" t="s">
        <v>144</v>
      </c>
      <c r="F143" s="81" t="s">
        <v>388</v>
      </c>
      <c r="G143" s="82" t="s">
        <v>266</v>
      </c>
      <c r="H143" s="105"/>
      <c r="I143" s="106"/>
      <c r="J143" s="75" t="e">
        <f t="shared" si="4"/>
        <v>#DIV/0!</v>
      </c>
      <c r="K143" s="83" t="e">
        <f>J143</f>
        <v>#DIV/0!</v>
      </c>
      <c r="L143" s="528"/>
      <c r="M143" s="540"/>
      <c r="N143" s="519"/>
    </row>
    <row r="144" spans="1:14" s="302" customFormat="1" ht="63.75" hidden="1" customHeight="1" thickBot="1" x14ac:dyDescent="0.3">
      <c r="A144" s="560"/>
      <c r="B144" s="508" t="str">
        <f>'[3]Свод по услугам'!B144:B147</f>
        <v>802112О.99.0.ББ11АБ75001</v>
      </c>
      <c r="C144" s="514" t="str">
        <f>'[3]Свод по услугам'!C144:C147</f>
        <v>Реализация основных общеобразовательных программ среднего общего образования (адаптированная образовательная программа, дети-инвалиды, на дому)</v>
      </c>
      <c r="D144" s="501" t="s">
        <v>137</v>
      </c>
      <c r="E144" s="84" t="s">
        <v>138</v>
      </c>
      <c r="F144" s="85" t="s">
        <v>385</v>
      </c>
      <c r="G144" s="86" t="s">
        <v>140</v>
      </c>
      <c r="H144" s="101"/>
      <c r="I144" s="88"/>
      <c r="J144" s="88" t="e">
        <f>IF(H144/I144*100&gt;100,100,H144/I144*100)</f>
        <v>#DIV/0!</v>
      </c>
      <c r="K144" s="511" t="e">
        <f>(J144+J145+J146)/3</f>
        <v>#DIV/0!</v>
      </c>
      <c r="L144" s="521" t="e">
        <f>(K144+K147)/2</f>
        <v>#DIV/0!</v>
      </c>
      <c r="M144" s="541"/>
      <c r="N144" s="519"/>
    </row>
    <row r="145" spans="1:14" s="302" customFormat="1" ht="63.75" hidden="1" customHeight="1" thickBot="1" x14ac:dyDescent="0.3">
      <c r="A145" s="560"/>
      <c r="B145" s="509"/>
      <c r="C145" s="514"/>
      <c r="D145" s="502"/>
      <c r="E145" s="89" t="s">
        <v>138</v>
      </c>
      <c r="F145" s="85" t="s">
        <v>386</v>
      </c>
      <c r="G145" s="90" t="s">
        <v>140</v>
      </c>
      <c r="H145" s="102"/>
      <c r="I145" s="92"/>
      <c r="J145" s="92" t="e">
        <f>IF(I145/H145*100&gt;100,100,I145/H145*100)</f>
        <v>#DIV/0!</v>
      </c>
      <c r="K145" s="512"/>
      <c r="L145" s="524"/>
      <c r="M145" s="541"/>
      <c r="N145" s="519"/>
    </row>
    <row r="146" spans="1:14" s="302" customFormat="1" ht="111" hidden="1" customHeight="1" x14ac:dyDescent="0.25">
      <c r="A146" s="560"/>
      <c r="B146" s="509"/>
      <c r="C146" s="514"/>
      <c r="D146" s="502"/>
      <c r="E146" s="89" t="s">
        <v>138</v>
      </c>
      <c r="F146" s="85" t="s">
        <v>387</v>
      </c>
      <c r="G146" s="90" t="s">
        <v>140</v>
      </c>
      <c r="H146" s="102"/>
      <c r="I146" s="102"/>
      <c r="J146" s="92" t="e">
        <f>IF(I146/H146*100&gt;100,100,I146/H146*100)</f>
        <v>#DIV/0!</v>
      </c>
      <c r="K146" s="513"/>
      <c r="L146" s="524"/>
      <c r="M146" s="541"/>
      <c r="N146" s="519"/>
    </row>
    <row r="147" spans="1:14" s="302" customFormat="1" ht="32.25" hidden="1" customHeight="1" thickBot="1" x14ac:dyDescent="0.3">
      <c r="A147" s="560"/>
      <c r="B147" s="510"/>
      <c r="C147" s="514"/>
      <c r="D147" s="503"/>
      <c r="E147" s="93" t="s">
        <v>144</v>
      </c>
      <c r="F147" s="81" t="s">
        <v>388</v>
      </c>
      <c r="G147" s="94" t="s">
        <v>266</v>
      </c>
      <c r="H147" s="95"/>
      <c r="I147" s="96"/>
      <c r="J147" s="97" t="e">
        <f>IF(I147/H147*100&gt;100,100,I147/H147*100)</f>
        <v>#DIV/0!</v>
      </c>
      <c r="K147" s="97" t="e">
        <f>J147</f>
        <v>#DIV/0!</v>
      </c>
      <c r="L147" s="525"/>
      <c r="M147" s="541"/>
      <c r="N147" s="519"/>
    </row>
    <row r="148" spans="1:14" s="302" customFormat="1" ht="63.75" hidden="1" customHeight="1" thickBot="1" x14ac:dyDescent="0.3">
      <c r="A148" s="560"/>
      <c r="B148" s="508" t="str">
        <f>'[3]Свод по услугам'!B148:B151</f>
        <v>802112О.99.0.ББ11АН01001</v>
      </c>
      <c r="C148" s="514" t="str">
        <f>'[3]Свод по услугам'!C148:C151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v>
      </c>
      <c r="D148" s="501" t="s">
        <v>137</v>
      </c>
      <c r="E148" s="84" t="s">
        <v>138</v>
      </c>
      <c r="F148" s="85" t="s">
        <v>385</v>
      </c>
      <c r="G148" s="86" t="s">
        <v>140</v>
      </c>
      <c r="H148" s="101"/>
      <c r="I148" s="88"/>
      <c r="J148" s="88" t="e">
        <f>IF(H148/I148*100&gt;100,100,H148/I148*100)</f>
        <v>#DIV/0!</v>
      </c>
      <c r="K148" s="511" t="e">
        <f>(J148+J149+J150)/3</f>
        <v>#DIV/0!</v>
      </c>
      <c r="L148" s="521" t="e">
        <f>(K148+K151)/2</f>
        <v>#DIV/0!</v>
      </c>
      <c r="M148" s="541"/>
      <c r="N148" s="519"/>
    </row>
    <row r="149" spans="1:14" s="302" customFormat="1" ht="63.75" hidden="1" customHeight="1" thickBot="1" x14ac:dyDescent="0.3">
      <c r="A149" s="560"/>
      <c r="B149" s="509"/>
      <c r="C149" s="514"/>
      <c r="D149" s="502"/>
      <c r="E149" s="89" t="s">
        <v>138</v>
      </c>
      <c r="F149" s="85" t="s">
        <v>386</v>
      </c>
      <c r="G149" s="90" t="s">
        <v>140</v>
      </c>
      <c r="H149" s="102"/>
      <c r="I149" s="92"/>
      <c r="J149" s="92" t="e">
        <f>IF(I149/H149*100&gt;100,100,I149/H149*100)</f>
        <v>#DIV/0!</v>
      </c>
      <c r="K149" s="512"/>
      <c r="L149" s="524"/>
      <c r="M149" s="541"/>
      <c r="N149" s="519"/>
    </row>
    <row r="150" spans="1:14" s="302" customFormat="1" ht="111" hidden="1" customHeight="1" x14ac:dyDescent="0.25">
      <c r="A150" s="560"/>
      <c r="B150" s="509"/>
      <c r="C150" s="514"/>
      <c r="D150" s="502"/>
      <c r="E150" s="89" t="s">
        <v>138</v>
      </c>
      <c r="F150" s="85" t="s">
        <v>387</v>
      </c>
      <c r="G150" s="90" t="s">
        <v>140</v>
      </c>
      <c r="H150" s="102"/>
      <c r="I150" s="102"/>
      <c r="J150" s="92" t="e">
        <f>IF(I150/H150*100&gt;100,100,I150/H150*100)</f>
        <v>#DIV/0!</v>
      </c>
      <c r="K150" s="513"/>
      <c r="L150" s="524"/>
      <c r="M150" s="541"/>
      <c r="N150" s="519"/>
    </row>
    <row r="151" spans="1:14" s="302" customFormat="1" ht="32.25" hidden="1" customHeight="1" thickBot="1" x14ac:dyDescent="0.3">
      <c r="A151" s="560"/>
      <c r="B151" s="510"/>
      <c r="C151" s="514"/>
      <c r="D151" s="503"/>
      <c r="E151" s="93" t="s">
        <v>144</v>
      </c>
      <c r="F151" s="81" t="s">
        <v>388</v>
      </c>
      <c r="G151" s="94" t="s">
        <v>266</v>
      </c>
      <c r="H151" s="95"/>
      <c r="I151" s="96"/>
      <c r="J151" s="97" t="e">
        <f>IF(I151/H151*100&gt;100,100,I151/H151*100)</f>
        <v>#DIV/0!</v>
      </c>
      <c r="K151" s="97" t="e">
        <f>J151</f>
        <v>#DIV/0!</v>
      </c>
      <c r="L151" s="525"/>
      <c r="M151" s="541"/>
      <c r="N151" s="519"/>
    </row>
    <row r="152" spans="1:14" s="302" customFormat="1" ht="63.75" hidden="1" customHeight="1" thickBot="1" x14ac:dyDescent="0.3">
      <c r="A152" s="560"/>
      <c r="B152" s="508" t="str">
        <f>'[3]Свод по услугам'!B152:B155</f>
        <v>802112О.99.0.ББ11АМ76001</v>
      </c>
      <c r="C152" s="514" t="str">
        <f>'[3]Свод по услугам'!C152:C155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v>
      </c>
      <c r="D152" s="501" t="s">
        <v>137</v>
      </c>
      <c r="E152" s="84" t="s">
        <v>138</v>
      </c>
      <c r="F152" s="85" t="s">
        <v>385</v>
      </c>
      <c r="G152" s="86" t="s">
        <v>140</v>
      </c>
      <c r="H152" s="101"/>
      <c r="I152" s="88"/>
      <c r="J152" s="88" t="e">
        <f>IF(H152/I152*100&gt;100,100,H152/I152*100)</f>
        <v>#DIV/0!</v>
      </c>
      <c r="K152" s="511" t="e">
        <f>(J152+J153+J154)/3</f>
        <v>#DIV/0!</v>
      </c>
      <c r="L152" s="521" t="e">
        <f>(K152+K155)/2</f>
        <v>#DIV/0!</v>
      </c>
      <c r="M152" s="541"/>
      <c r="N152" s="519"/>
    </row>
    <row r="153" spans="1:14" s="302" customFormat="1" ht="63.75" hidden="1" customHeight="1" thickBot="1" x14ac:dyDescent="0.3">
      <c r="A153" s="560"/>
      <c r="B153" s="509"/>
      <c r="C153" s="514"/>
      <c r="D153" s="502"/>
      <c r="E153" s="89" t="s">
        <v>138</v>
      </c>
      <c r="F153" s="85" t="s">
        <v>386</v>
      </c>
      <c r="G153" s="90" t="s">
        <v>140</v>
      </c>
      <c r="H153" s="102"/>
      <c r="I153" s="92"/>
      <c r="J153" s="92" t="e">
        <f>IF(I153/H153*100&gt;100,100,I153/H153*100)</f>
        <v>#DIV/0!</v>
      </c>
      <c r="K153" s="512"/>
      <c r="L153" s="524"/>
      <c r="M153" s="541"/>
      <c r="N153" s="519"/>
    </row>
    <row r="154" spans="1:14" s="302" customFormat="1" ht="111" hidden="1" customHeight="1" x14ac:dyDescent="0.25">
      <c r="A154" s="560"/>
      <c r="B154" s="509"/>
      <c r="C154" s="514"/>
      <c r="D154" s="502"/>
      <c r="E154" s="89" t="s">
        <v>138</v>
      </c>
      <c r="F154" s="85" t="s">
        <v>387</v>
      </c>
      <c r="G154" s="90" t="s">
        <v>140</v>
      </c>
      <c r="H154" s="102"/>
      <c r="I154" s="102"/>
      <c r="J154" s="92" t="e">
        <f>IF(I154/H154*100&gt;100,100,I154/H154*100)</f>
        <v>#DIV/0!</v>
      </c>
      <c r="K154" s="513"/>
      <c r="L154" s="524"/>
      <c r="M154" s="541"/>
      <c r="N154" s="519"/>
    </row>
    <row r="155" spans="1:14" s="302" customFormat="1" ht="32.25" hidden="1" customHeight="1" thickBot="1" x14ac:dyDescent="0.3">
      <c r="A155" s="560"/>
      <c r="B155" s="510"/>
      <c r="C155" s="514"/>
      <c r="D155" s="503"/>
      <c r="E155" s="93" t="s">
        <v>144</v>
      </c>
      <c r="F155" s="81" t="s">
        <v>388</v>
      </c>
      <c r="G155" s="94" t="s">
        <v>266</v>
      </c>
      <c r="H155" s="95"/>
      <c r="I155" s="96"/>
      <c r="J155" s="97" t="e">
        <f>IF(I155/H155*100&gt;100,100,I155/H155*100)</f>
        <v>#DIV/0!</v>
      </c>
      <c r="K155" s="97" t="e">
        <f>J155</f>
        <v>#DIV/0!</v>
      </c>
      <c r="L155" s="525"/>
      <c r="M155" s="541"/>
      <c r="N155" s="519"/>
    </row>
    <row r="156" spans="1:14" s="302" customFormat="1" ht="63.75" hidden="1" customHeight="1" thickBot="1" x14ac:dyDescent="0.3">
      <c r="A156" s="560"/>
      <c r="B156" s="508" t="str">
        <f>'[3]Свод по услугам'!B156:B159</f>
        <v>802112О.99.0.ББ11АО26001</v>
      </c>
      <c r="C156" s="514" t="str">
        <f>'[3]Свод по услугам'!C156:C159</f>
        <v>Реализация основных общеобразовательных программ среднего общего образования (профильное обучение, дети-инвалиды, не указано)</v>
      </c>
      <c r="D156" s="501" t="s">
        <v>137</v>
      </c>
      <c r="E156" s="84" t="s">
        <v>138</v>
      </c>
      <c r="F156" s="85" t="s">
        <v>385</v>
      </c>
      <c r="G156" s="86" t="s">
        <v>140</v>
      </c>
      <c r="H156" s="101"/>
      <c r="I156" s="88"/>
      <c r="J156" s="88" t="e">
        <f>IF(H156/I156*100&gt;100,100,H156/I156*100)</f>
        <v>#DIV/0!</v>
      </c>
      <c r="K156" s="511" t="e">
        <f>(J156+J157+J158)/3</f>
        <v>#DIV/0!</v>
      </c>
      <c r="L156" s="521" t="e">
        <f>(K156+K159)/2</f>
        <v>#DIV/0!</v>
      </c>
      <c r="M156" s="541"/>
      <c r="N156" s="519"/>
    </row>
    <row r="157" spans="1:14" s="302" customFormat="1" ht="63.75" hidden="1" customHeight="1" thickBot="1" x14ac:dyDescent="0.3">
      <c r="A157" s="560"/>
      <c r="B157" s="509"/>
      <c r="C157" s="514"/>
      <c r="D157" s="502"/>
      <c r="E157" s="89" t="s">
        <v>138</v>
      </c>
      <c r="F157" s="85" t="s">
        <v>386</v>
      </c>
      <c r="G157" s="90" t="s">
        <v>140</v>
      </c>
      <c r="H157" s="102"/>
      <c r="I157" s="92"/>
      <c r="J157" s="92" t="e">
        <f t="shared" ref="J157:J163" si="5">IF(I157/H157*100&gt;100,100,I157/H157*100)</f>
        <v>#DIV/0!</v>
      </c>
      <c r="K157" s="512"/>
      <c r="L157" s="524"/>
      <c r="M157" s="541"/>
      <c r="N157" s="519"/>
    </row>
    <row r="158" spans="1:14" s="302" customFormat="1" ht="111" hidden="1" customHeight="1" x14ac:dyDescent="0.25">
      <c r="A158" s="560"/>
      <c r="B158" s="509"/>
      <c r="C158" s="514"/>
      <c r="D158" s="502"/>
      <c r="E158" s="89" t="s">
        <v>138</v>
      </c>
      <c r="F158" s="85" t="s">
        <v>387</v>
      </c>
      <c r="G158" s="90" t="s">
        <v>140</v>
      </c>
      <c r="H158" s="102"/>
      <c r="I158" s="102"/>
      <c r="J158" s="92" t="e">
        <f t="shared" si="5"/>
        <v>#DIV/0!</v>
      </c>
      <c r="K158" s="513"/>
      <c r="L158" s="524"/>
      <c r="M158" s="541"/>
      <c r="N158" s="519"/>
    </row>
    <row r="159" spans="1:14" s="302" customFormat="1" ht="32.25" hidden="1" customHeight="1" thickBot="1" x14ac:dyDescent="0.3">
      <c r="A159" s="560"/>
      <c r="B159" s="510"/>
      <c r="C159" s="514"/>
      <c r="D159" s="503"/>
      <c r="E159" s="93" t="s">
        <v>144</v>
      </c>
      <c r="F159" s="81" t="s">
        <v>388</v>
      </c>
      <c r="G159" s="94" t="s">
        <v>266</v>
      </c>
      <c r="H159" s="95"/>
      <c r="I159" s="96"/>
      <c r="J159" s="97" t="e">
        <f t="shared" si="5"/>
        <v>#DIV/0!</v>
      </c>
      <c r="K159" s="97" t="e">
        <f>J159</f>
        <v>#DIV/0!</v>
      </c>
      <c r="L159" s="525"/>
      <c r="M159" s="541"/>
      <c r="N159" s="519"/>
    </row>
    <row r="160" spans="1:14" s="297" customFormat="1" ht="63.75" customHeight="1" thickBot="1" x14ac:dyDescent="0.3">
      <c r="A160" s="559"/>
      <c r="B160" s="508" t="str">
        <f>'[3]Свод по услугам'!B160:B163</f>
        <v>802112О.99.0.ББ11АП76001</v>
      </c>
      <c r="C160" s="423" t="str">
        <f>'[3]Свод по услугам'!C160:C163</f>
        <v>Реализация основных общеобразовательных программ среднего общего образования (профильное обучение, не указано, не указано)</v>
      </c>
      <c r="D160" s="593" t="s">
        <v>137</v>
      </c>
      <c r="E160" s="71" t="s">
        <v>138</v>
      </c>
      <c r="F160" s="71" t="s">
        <v>385</v>
      </c>
      <c r="G160" s="72" t="s">
        <v>140</v>
      </c>
      <c r="H160" s="280">
        <v>100</v>
      </c>
      <c r="I160" s="281">
        <v>100</v>
      </c>
      <c r="J160" s="128">
        <f t="shared" si="5"/>
        <v>100</v>
      </c>
      <c r="K160" s="511">
        <f>(J160+J161+J162)/3</f>
        <v>100</v>
      </c>
      <c r="L160" s="515">
        <f>(K160+K163)/2</f>
        <v>99.437868062578076</v>
      </c>
      <c r="M160" s="540"/>
      <c r="N160" s="519"/>
    </row>
    <row r="161" spans="1:14" s="297" customFormat="1" ht="63.75" thickBot="1" x14ac:dyDescent="0.3">
      <c r="A161" s="559"/>
      <c r="B161" s="509"/>
      <c r="C161" s="423"/>
      <c r="D161" s="594"/>
      <c r="E161" s="76" t="s">
        <v>138</v>
      </c>
      <c r="F161" s="71" t="s">
        <v>386</v>
      </c>
      <c r="G161" s="77" t="s">
        <v>140</v>
      </c>
      <c r="H161" s="282">
        <v>90</v>
      </c>
      <c r="I161" s="283">
        <v>100</v>
      </c>
      <c r="J161" s="128">
        <f t="shared" si="5"/>
        <v>100</v>
      </c>
      <c r="K161" s="587"/>
      <c r="L161" s="589"/>
      <c r="M161" s="540"/>
      <c r="N161" s="519"/>
    </row>
    <row r="162" spans="1:14" s="297" customFormat="1" ht="63" x14ac:dyDescent="0.25">
      <c r="A162" s="559"/>
      <c r="B162" s="509"/>
      <c r="C162" s="423"/>
      <c r="D162" s="594"/>
      <c r="E162" s="76" t="s">
        <v>138</v>
      </c>
      <c r="F162" s="71" t="s">
        <v>391</v>
      </c>
      <c r="G162" s="77" t="s">
        <v>140</v>
      </c>
      <c r="H162" s="282">
        <v>100</v>
      </c>
      <c r="I162" s="282">
        <v>100</v>
      </c>
      <c r="J162" s="128">
        <f t="shared" si="5"/>
        <v>100</v>
      </c>
      <c r="K162" s="588"/>
      <c r="L162" s="589"/>
      <c r="M162" s="540"/>
      <c r="N162" s="519"/>
    </row>
    <row r="163" spans="1:14" s="297" customFormat="1" ht="32.25" customHeight="1" thickBot="1" x14ac:dyDescent="0.3">
      <c r="A163" s="559"/>
      <c r="B163" s="510"/>
      <c r="C163" s="423"/>
      <c r="D163" s="595"/>
      <c r="E163" s="80" t="s">
        <v>144</v>
      </c>
      <c r="F163" s="81" t="s">
        <v>388</v>
      </c>
      <c r="G163" s="82" t="s">
        <v>266</v>
      </c>
      <c r="H163" s="98">
        <v>168.11</v>
      </c>
      <c r="I163" s="98">
        <v>166.22</v>
      </c>
      <c r="J163" s="128">
        <f t="shared" si="5"/>
        <v>98.875736125156138</v>
      </c>
      <c r="K163" s="284">
        <f>J163</f>
        <v>98.875736125156138</v>
      </c>
      <c r="L163" s="590"/>
      <c r="M163" s="540"/>
      <c r="N163" s="519"/>
    </row>
    <row r="164" spans="1:14" s="302" customFormat="1" ht="63.75" customHeight="1" thickBot="1" x14ac:dyDescent="0.3">
      <c r="A164" s="560"/>
      <c r="B164" s="508" t="str">
        <f>'[3]Свод по услугам'!B164:B167</f>
        <v>802112О.99.0.ББ11АЭ08001</v>
      </c>
      <c r="C164" s="423" t="str">
        <f>'[3]Свод по услугам'!C164:C167</f>
        <v>Реализация основных общеобразовательных программ среднего общего образования (не указано, дети-инвалиды, не указано)</v>
      </c>
      <c r="D164" s="593" t="s">
        <v>137</v>
      </c>
      <c r="E164" s="84" t="s">
        <v>138</v>
      </c>
      <c r="F164" s="85" t="s">
        <v>385</v>
      </c>
      <c r="G164" s="86" t="s">
        <v>140</v>
      </c>
      <c r="H164" s="101">
        <v>100</v>
      </c>
      <c r="I164" s="99">
        <v>100</v>
      </c>
      <c r="J164" s="88">
        <f>IF(H164/I164*100&gt;100,100,H164/I164*100)</f>
        <v>100</v>
      </c>
      <c r="K164" s="511">
        <f>(J164+J165)/2</f>
        <v>100</v>
      </c>
      <c r="L164" s="521">
        <f>(K164+K167)/2</f>
        <v>100</v>
      </c>
      <c r="M164" s="541"/>
      <c r="N164" s="519"/>
    </row>
    <row r="165" spans="1:14" s="302" customFormat="1" ht="63.75" customHeight="1" thickBot="1" x14ac:dyDescent="0.3">
      <c r="A165" s="560"/>
      <c r="B165" s="509"/>
      <c r="C165" s="423"/>
      <c r="D165" s="594"/>
      <c r="E165" s="89" t="s">
        <v>138</v>
      </c>
      <c r="F165" s="85" t="s">
        <v>386</v>
      </c>
      <c r="G165" s="90" t="s">
        <v>140</v>
      </c>
      <c r="H165" s="102">
        <v>90</v>
      </c>
      <c r="I165" s="100">
        <v>100</v>
      </c>
      <c r="J165" s="92">
        <f>IF(I165/H165*100&gt;100,100,I165/H165*100)</f>
        <v>100</v>
      </c>
      <c r="K165" s="512"/>
      <c r="L165" s="524"/>
      <c r="M165" s="541"/>
      <c r="N165" s="519"/>
    </row>
    <row r="166" spans="1:14" s="302" customFormat="1" ht="111" customHeight="1" x14ac:dyDescent="0.25">
      <c r="A166" s="560"/>
      <c r="B166" s="509"/>
      <c r="C166" s="423"/>
      <c r="D166" s="594"/>
      <c r="E166" s="89" t="s">
        <v>138</v>
      </c>
      <c r="F166" s="85" t="s">
        <v>387</v>
      </c>
      <c r="G166" s="90" t="s">
        <v>140</v>
      </c>
      <c r="H166" s="102">
        <v>0</v>
      </c>
      <c r="I166" s="102">
        <v>0</v>
      </c>
      <c r="J166" s="92"/>
      <c r="K166" s="513"/>
      <c r="L166" s="524"/>
      <c r="M166" s="541"/>
      <c r="N166" s="519"/>
    </row>
    <row r="167" spans="1:14" s="302" customFormat="1" ht="32.25" customHeight="1" thickBot="1" x14ac:dyDescent="0.3">
      <c r="A167" s="560"/>
      <c r="B167" s="510"/>
      <c r="C167" s="423"/>
      <c r="D167" s="595"/>
      <c r="E167" s="93" t="s">
        <v>144</v>
      </c>
      <c r="F167" s="81" t="s">
        <v>388</v>
      </c>
      <c r="G167" s="94" t="s">
        <v>266</v>
      </c>
      <c r="H167" s="98">
        <v>0.56000000000000005</v>
      </c>
      <c r="I167" s="98">
        <v>0.56000000000000005</v>
      </c>
      <c r="J167" s="97">
        <f>IF(I167/H167*100&gt;100,100,I167/H167*100)</f>
        <v>100</v>
      </c>
      <c r="K167" s="97">
        <f>J167</f>
        <v>100</v>
      </c>
      <c r="L167" s="525"/>
      <c r="M167" s="541"/>
      <c r="N167" s="519"/>
    </row>
    <row r="168" spans="1:14" s="302" customFormat="1" ht="63.75" hidden="1" customHeight="1" thickBot="1" x14ac:dyDescent="0.3">
      <c r="A168" s="560"/>
      <c r="B168" s="508" t="str">
        <f>'[3]Свод по услугам'!B168:B171</f>
        <v>802112О.99.0.ББ11АЭ33001</v>
      </c>
      <c r="C168" s="514" t="str">
        <f>'[3]Свод по услугам'!C168:C171</f>
        <v>Реализация основных общеобразовательных программ среднего общего образования (не указано, дети-инвалиды, на дому)</v>
      </c>
      <c r="D168" s="501" t="s">
        <v>137</v>
      </c>
      <c r="E168" s="84" t="s">
        <v>138</v>
      </c>
      <c r="F168" s="85" t="s">
        <v>385</v>
      </c>
      <c r="G168" s="86" t="s">
        <v>140</v>
      </c>
      <c r="H168" s="101"/>
      <c r="I168" s="88"/>
      <c r="J168" s="88" t="e">
        <f>IF(H168/I168*100&gt;100,100,H168/I168*100)</f>
        <v>#DIV/0!</v>
      </c>
      <c r="K168" s="511" t="e">
        <f>(J168+J169+J170)/3</f>
        <v>#DIV/0!</v>
      </c>
      <c r="L168" s="521" t="e">
        <f>(K168+K171)/2</f>
        <v>#DIV/0!</v>
      </c>
      <c r="M168" s="541"/>
      <c r="N168" s="519"/>
    </row>
    <row r="169" spans="1:14" s="302" customFormat="1" ht="63.75" hidden="1" customHeight="1" thickBot="1" x14ac:dyDescent="0.3">
      <c r="A169" s="560"/>
      <c r="B169" s="509"/>
      <c r="C169" s="514"/>
      <c r="D169" s="502"/>
      <c r="E169" s="89" t="s">
        <v>138</v>
      </c>
      <c r="F169" s="85" t="s">
        <v>386</v>
      </c>
      <c r="G169" s="90" t="s">
        <v>140</v>
      </c>
      <c r="H169" s="102"/>
      <c r="I169" s="92"/>
      <c r="J169" s="92" t="e">
        <f>IF(I169/H169*100&gt;100,100,I169/H169*100)</f>
        <v>#DIV/0!</v>
      </c>
      <c r="K169" s="512"/>
      <c r="L169" s="524"/>
      <c r="M169" s="541"/>
      <c r="N169" s="519"/>
    </row>
    <row r="170" spans="1:14" s="302" customFormat="1" ht="111" hidden="1" customHeight="1" x14ac:dyDescent="0.25">
      <c r="A170" s="560"/>
      <c r="B170" s="509"/>
      <c r="C170" s="514"/>
      <c r="D170" s="502"/>
      <c r="E170" s="89" t="s">
        <v>138</v>
      </c>
      <c r="F170" s="85" t="s">
        <v>387</v>
      </c>
      <c r="G170" s="90" t="s">
        <v>140</v>
      </c>
      <c r="H170" s="102"/>
      <c r="I170" s="102"/>
      <c r="J170" s="92" t="e">
        <f>IF(I170/H170*100&gt;100,100,I170/H170*100)</f>
        <v>#DIV/0!</v>
      </c>
      <c r="K170" s="513"/>
      <c r="L170" s="524"/>
      <c r="M170" s="541"/>
      <c r="N170" s="519"/>
    </row>
    <row r="171" spans="1:14" s="302" customFormat="1" ht="32.25" hidden="1" customHeight="1" thickBot="1" x14ac:dyDescent="0.3">
      <c r="A171" s="560"/>
      <c r="B171" s="510"/>
      <c r="C171" s="514"/>
      <c r="D171" s="503"/>
      <c r="E171" s="93" t="s">
        <v>144</v>
      </c>
      <c r="F171" s="81" t="s">
        <v>388</v>
      </c>
      <c r="G171" s="94" t="s">
        <v>266</v>
      </c>
      <c r="H171" s="95"/>
      <c r="I171" s="96"/>
      <c r="J171" s="97" t="e">
        <f>IF(I171/H171*100&gt;100,100,I171/H171*100)</f>
        <v>#DIV/0!</v>
      </c>
      <c r="K171" s="97" t="e">
        <f>J171</f>
        <v>#DIV/0!</v>
      </c>
      <c r="L171" s="525"/>
      <c r="M171" s="541"/>
      <c r="N171" s="519"/>
    </row>
    <row r="172" spans="1:14" s="302" customFormat="1" ht="63.75" hidden="1" customHeight="1" thickBot="1" x14ac:dyDescent="0.3">
      <c r="A172" s="560"/>
      <c r="B172" s="508">
        <f>'[3]Свод по услугам'!B172:B175</f>
        <v>0</v>
      </c>
      <c r="C172" s="514" t="str">
        <f>'[3]Свод по услугам'!C172:C175</f>
        <v xml:space="preserve">Реализация основных общеобразовательных программ среднего общего образования </v>
      </c>
      <c r="D172" s="501" t="s">
        <v>137</v>
      </c>
      <c r="E172" s="84" t="s">
        <v>138</v>
      </c>
      <c r="F172" s="85" t="s">
        <v>385</v>
      </c>
      <c r="G172" s="86" t="s">
        <v>140</v>
      </c>
      <c r="H172" s="101"/>
      <c r="I172" s="88"/>
      <c r="J172" s="88" t="e">
        <f>IF(H172/I172*100&gt;100,100,H172/I172*100)</f>
        <v>#DIV/0!</v>
      </c>
      <c r="K172" s="511" t="e">
        <f>(J172+J173+J174)/3</f>
        <v>#DIV/0!</v>
      </c>
      <c r="L172" s="521" t="e">
        <f>(K172+K175)/2</f>
        <v>#DIV/0!</v>
      </c>
      <c r="M172" s="541"/>
      <c r="N172" s="519"/>
    </row>
    <row r="173" spans="1:14" s="302" customFormat="1" ht="63.75" hidden="1" customHeight="1" thickBot="1" x14ac:dyDescent="0.3">
      <c r="A173" s="560"/>
      <c r="B173" s="509"/>
      <c r="C173" s="514"/>
      <c r="D173" s="502"/>
      <c r="E173" s="89" t="s">
        <v>138</v>
      </c>
      <c r="F173" s="85" t="s">
        <v>386</v>
      </c>
      <c r="G173" s="90" t="s">
        <v>140</v>
      </c>
      <c r="H173" s="102"/>
      <c r="I173" s="92"/>
      <c r="J173" s="92" t="e">
        <f>IF(I173/H173*100&gt;100,100,I173/H173*100)</f>
        <v>#DIV/0!</v>
      </c>
      <c r="K173" s="512"/>
      <c r="L173" s="524"/>
      <c r="M173" s="541"/>
      <c r="N173" s="519"/>
    </row>
    <row r="174" spans="1:14" s="302" customFormat="1" ht="111" hidden="1" customHeight="1" x14ac:dyDescent="0.25">
      <c r="A174" s="560"/>
      <c r="B174" s="509"/>
      <c r="C174" s="514"/>
      <c r="D174" s="502"/>
      <c r="E174" s="89" t="s">
        <v>138</v>
      </c>
      <c r="F174" s="85" t="s">
        <v>387</v>
      </c>
      <c r="G174" s="90" t="s">
        <v>140</v>
      </c>
      <c r="H174" s="102"/>
      <c r="I174" s="102"/>
      <c r="J174" s="92" t="e">
        <f>IF(I174/H174*100&gt;100,100,I174/H174*100)</f>
        <v>#DIV/0!</v>
      </c>
      <c r="K174" s="513"/>
      <c r="L174" s="524"/>
      <c r="M174" s="541"/>
      <c r="N174" s="519"/>
    </row>
    <row r="175" spans="1:14" s="302" customFormat="1" ht="32.25" hidden="1" customHeight="1" thickBot="1" x14ac:dyDescent="0.3">
      <c r="A175" s="560"/>
      <c r="B175" s="510"/>
      <c r="C175" s="514"/>
      <c r="D175" s="503"/>
      <c r="E175" s="93" t="s">
        <v>144</v>
      </c>
      <c r="F175" s="81" t="s">
        <v>388</v>
      </c>
      <c r="G175" s="94" t="s">
        <v>266</v>
      </c>
      <c r="H175" s="95"/>
      <c r="I175" s="96"/>
      <c r="J175" s="97" t="e">
        <f>IF(I175/H175*100&gt;100,100,I175/H175*100)</f>
        <v>#DIV/0!</v>
      </c>
      <c r="K175" s="97" t="e">
        <f>J175</f>
        <v>#DIV/0!</v>
      </c>
      <c r="L175" s="525"/>
      <c r="M175" s="541"/>
      <c r="N175" s="519"/>
    </row>
    <row r="176" spans="1:14" s="302" customFormat="1" ht="63.75" hidden="1" customHeight="1" thickBot="1" x14ac:dyDescent="0.3">
      <c r="A176" s="560"/>
      <c r="B176" s="508" t="str">
        <f>'[3]Свод по услугам'!B176:B179</f>
        <v>802112О.99.0.ББ11АЮ58001</v>
      </c>
      <c r="C176" s="514" t="str">
        <f>'[3]Свод по услугам'!C176:C179</f>
        <v>Реализация основных общеобразовательных программ среднего общего образования (не указано, не указано, не указано)</v>
      </c>
      <c r="D176" s="507" t="s">
        <v>137</v>
      </c>
      <c r="E176" s="84" t="s">
        <v>138</v>
      </c>
      <c r="F176" s="85" t="s">
        <v>385</v>
      </c>
      <c r="G176" s="86" t="s">
        <v>140</v>
      </c>
      <c r="H176" s="360"/>
      <c r="I176" s="88"/>
      <c r="J176" s="88" t="e">
        <f>IF(H176/I176*100&gt;100,100,H176/I176*100)</f>
        <v>#DIV/0!</v>
      </c>
      <c r="K176" s="504" t="e">
        <f>(J176+J177+J178)/3</f>
        <v>#DIV/0!</v>
      </c>
      <c r="L176" s="521" t="e">
        <f>(K176+K179)/2</f>
        <v>#DIV/0!</v>
      </c>
      <c r="M176" s="541"/>
      <c r="N176" s="519"/>
    </row>
    <row r="177" spans="1:14" s="302" customFormat="1" ht="63.75" hidden="1" customHeight="1" thickBot="1" x14ac:dyDescent="0.3">
      <c r="A177" s="560"/>
      <c r="B177" s="509"/>
      <c r="C177" s="514"/>
      <c r="D177" s="585"/>
      <c r="E177" s="89" t="s">
        <v>138</v>
      </c>
      <c r="F177" s="85" t="s">
        <v>386</v>
      </c>
      <c r="G177" s="90" t="s">
        <v>140</v>
      </c>
      <c r="H177" s="361"/>
      <c r="I177" s="92"/>
      <c r="J177" s="92" t="e">
        <f>IF(I177/H177*100&gt;100,100,I177/H177*100)</f>
        <v>#DIV/0!</v>
      </c>
      <c r="K177" s="532"/>
      <c r="L177" s="522"/>
      <c r="M177" s="541"/>
      <c r="N177" s="519"/>
    </row>
    <row r="178" spans="1:14" s="302" customFormat="1" ht="63.75" hidden="1" customHeight="1" x14ac:dyDescent="0.25">
      <c r="A178" s="560"/>
      <c r="B178" s="509"/>
      <c r="C178" s="514"/>
      <c r="D178" s="585"/>
      <c r="E178" s="89" t="s">
        <v>138</v>
      </c>
      <c r="F178" s="85" t="s">
        <v>391</v>
      </c>
      <c r="G178" s="90" t="s">
        <v>140</v>
      </c>
      <c r="H178" s="361"/>
      <c r="I178" s="361"/>
      <c r="J178" s="92" t="e">
        <f>IF(I178/H178*100&gt;100,100,I178/H178*100)</f>
        <v>#DIV/0!</v>
      </c>
      <c r="K178" s="533"/>
      <c r="L178" s="522"/>
      <c r="M178" s="541"/>
      <c r="N178" s="519"/>
    </row>
    <row r="179" spans="1:14" s="302" customFormat="1" ht="32.25" hidden="1" customHeight="1" thickBot="1" x14ac:dyDescent="0.3">
      <c r="A179" s="560"/>
      <c r="B179" s="510"/>
      <c r="C179" s="514"/>
      <c r="D179" s="586"/>
      <c r="E179" s="93" t="s">
        <v>144</v>
      </c>
      <c r="F179" s="81" t="s">
        <v>388</v>
      </c>
      <c r="G179" s="94" t="s">
        <v>266</v>
      </c>
      <c r="H179" s="355"/>
      <c r="I179" s="355"/>
      <c r="J179" s="97" t="e">
        <f>IF(I179/H179*100&gt;100,100,I179/H179*100)</f>
        <v>#DIV/0!</v>
      </c>
      <c r="K179" s="97" t="e">
        <f>J179</f>
        <v>#DIV/0!</v>
      </c>
      <c r="L179" s="523"/>
      <c r="M179" s="541"/>
      <c r="N179" s="519"/>
    </row>
    <row r="180" spans="1:14" s="302" customFormat="1" ht="63.75" customHeight="1" thickBot="1" x14ac:dyDescent="0.3">
      <c r="A180" s="560"/>
      <c r="B180" s="508" t="str">
        <f>'[3]Свод по услугам'!B180:B183</f>
        <v>802112О.99.0.ББ11АЮ83001</v>
      </c>
      <c r="C180" s="423" t="str">
        <f>'[3]Свод по услугам'!C180:C183</f>
        <v>Реализация основных общеобразовательных программ среднего общего образования (не указано, не указано, на дому)</v>
      </c>
      <c r="D180" s="593" t="s">
        <v>137</v>
      </c>
      <c r="E180" s="84" t="s">
        <v>138</v>
      </c>
      <c r="F180" s="85" t="s">
        <v>385</v>
      </c>
      <c r="G180" s="86" t="s">
        <v>140</v>
      </c>
      <c r="H180" s="101">
        <v>100</v>
      </c>
      <c r="I180" s="99">
        <v>100</v>
      </c>
      <c r="J180" s="88">
        <f>IF(H180/I180*100&gt;100,100,H180/I180*100)</f>
        <v>100</v>
      </c>
      <c r="K180" s="253">
        <f>(J180+J181)/2</f>
        <v>100</v>
      </c>
      <c r="L180" s="521">
        <f>(K180+K183)/2</f>
        <v>100</v>
      </c>
      <c r="M180" s="541"/>
      <c r="N180" s="519"/>
    </row>
    <row r="181" spans="1:14" s="302" customFormat="1" ht="63.75" customHeight="1" thickBot="1" x14ac:dyDescent="0.3">
      <c r="A181" s="560"/>
      <c r="B181" s="509"/>
      <c r="C181" s="423"/>
      <c r="D181" s="594"/>
      <c r="E181" s="89" t="s">
        <v>138</v>
      </c>
      <c r="F181" s="85" t="s">
        <v>386</v>
      </c>
      <c r="G181" s="90" t="s">
        <v>140</v>
      </c>
      <c r="H181" s="102">
        <v>90</v>
      </c>
      <c r="I181" s="100">
        <v>100</v>
      </c>
      <c r="J181" s="92">
        <f>IF(I181/H181*100&gt;100,100,I181/H181*100)</f>
        <v>100</v>
      </c>
      <c r="K181" s="309"/>
      <c r="L181" s="524"/>
      <c r="M181" s="541"/>
      <c r="N181" s="519"/>
    </row>
    <row r="182" spans="1:14" s="302" customFormat="1" ht="79.5" customHeight="1" x14ac:dyDescent="0.25">
      <c r="A182" s="560"/>
      <c r="B182" s="509"/>
      <c r="C182" s="423"/>
      <c r="D182" s="594"/>
      <c r="E182" s="89" t="s">
        <v>138</v>
      </c>
      <c r="F182" s="85" t="s">
        <v>390</v>
      </c>
      <c r="G182" s="90" t="s">
        <v>140</v>
      </c>
      <c r="H182" s="102">
        <v>0</v>
      </c>
      <c r="I182" s="102">
        <v>0</v>
      </c>
      <c r="J182" s="128"/>
      <c r="K182" s="310"/>
      <c r="L182" s="524"/>
      <c r="M182" s="541"/>
      <c r="N182" s="519"/>
    </row>
    <row r="183" spans="1:14" s="302" customFormat="1" ht="32.25" customHeight="1" thickBot="1" x14ac:dyDescent="0.3">
      <c r="A183" s="560"/>
      <c r="B183" s="510"/>
      <c r="C183" s="423"/>
      <c r="D183" s="595"/>
      <c r="E183" s="93" t="s">
        <v>144</v>
      </c>
      <c r="F183" s="81" t="s">
        <v>388</v>
      </c>
      <c r="G183" s="94" t="s">
        <v>266</v>
      </c>
      <c r="H183" s="98">
        <v>0.56000000000000005</v>
      </c>
      <c r="I183" s="98">
        <v>0.56000000000000005</v>
      </c>
      <c r="J183" s="97">
        <f>IF(I183/H183*100&gt;100,100,I183/H183*100)</f>
        <v>100</v>
      </c>
      <c r="K183" s="97">
        <f>J183</f>
        <v>100</v>
      </c>
      <c r="L183" s="525"/>
      <c r="M183" s="541"/>
      <c r="N183" s="519"/>
    </row>
    <row r="184" spans="1:14" s="302" customFormat="1" ht="63.75" hidden="1" customHeight="1" thickBot="1" x14ac:dyDescent="0.3">
      <c r="A184" s="560"/>
      <c r="B184" s="508" t="str">
        <f>'[3]Свод по услугам'!B184:B187</f>
        <v>802112О.99.0.ББ11АЯ08001</v>
      </c>
      <c r="C184" s="514" t="str">
        <f>'[3]Свод по услугам'!C184:C187</f>
        <v>Реализация основных общеобразовательных программ среднего общего образования (не указано, не указано, в медицинских учреждениях)</v>
      </c>
      <c r="D184" s="501" t="s">
        <v>137</v>
      </c>
      <c r="E184" s="84" t="s">
        <v>138</v>
      </c>
      <c r="F184" s="85" t="s">
        <v>385</v>
      </c>
      <c r="G184" s="86" t="s">
        <v>140</v>
      </c>
      <c r="H184" s="101"/>
      <c r="I184" s="88"/>
      <c r="J184" s="88" t="e">
        <f>IF(H184/I184*100&gt;100,100,H184/I184*100)</f>
        <v>#DIV/0!</v>
      </c>
      <c r="K184" s="511" t="e">
        <f>(J184+J185+J186)/3</f>
        <v>#DIV/0!</v>
      </c>
      <c r="L184" s="521" t="e">
        <f>(K184+K187)/2</f>
        <v>#DIV/0!</v>
      </c>
      <c r="M184" s="541"/>
      <c r="N184" s="519"/>
    </row>
    <row r="185" spans="1:14" s="302" customFormat="1" ht="63.75" hidden="1" customHeight="1" thickBot="1" x14ac:dyDescent="0.3">
      <c r="A185" s="560"/>
      <c r="B185" s="509"/>
      <c r="C185" s="514"/>
      <c r="D185" s="502"/>
      <c r="E185" s="89" t="s">
        <v>138</v>
      </c>
      <c r="F185" s="85" t="s">
        <v>386</v>
      </c>
      <c r="G185" s="90" t="s">
        <v>140</v>
      </c>
      <c r="H185" s="102"/>
      <c r="I185" s="92"/>
      <c r="J185" s="92" t="e">
        <f>IF(I185/H185*100&gt;100,100,I185/H185*100)</f>
        <v>#DIV/0!</v>
      </c>
      <c r="K185" s="512"/>
      <c r="L185" s="524"/>
      <c r="M185" s="541"/>
      <c r="N185" s="519"/>
    </row>
    <row r="186" spans="1:14" s="302" customFormat="1" ht="111" hidden="1" customHeight="1" x14ac:dyDescent="0.25">
      <c r="A186" s="560"/>
      <c r="B186" s="509"/>
      <c r="C186" s="514"/>
      <c r="D186" s="502"/>
      <c r="E186" s="89" t="s">
        <v>138</v>
      </c>
      <c r="F186" s="85" t="s">
        <v>387</v>
      </c>
      <c r="G186" s="90" t="s">
        <v>140</v>
      </c>
      <c r="H186" s="102"/>
      <c r="I186" s="102"/>
      <c r="J186" s="92" t="e">
        <f>IF(I186/H186*100&gt;100,100,I186/H186*100)</f>
        <v>#DIV/0!</v>
      </c>
      <c r="K186" s="513"/>
      <c r="L186" s="524"/>
      <c r="M186" s="541"/>
      <c r="N186" s="519"/>
    </row>
    <row r="187" spans="1:14" s="302" customFormat="1" ht="32.25" hidden="1" customHeight="1" thickBot="1" x14ac:dyDescent="0.3">
      <c r="A187" s="560"/>
      <c r="B187" s="510"/>
      <c r="C187" s="514"/>
      <c r="D187" s="503"/>
      <c r="E187" s="93" t="s">
        <v>144</v>
      </c>
      <c r="F187" s="81" t="s">
        <v>388</v>
      </c>
      <c r="G187" s="94" t="s">
        <v>266</v>
      </c>
      <c r="H187" s="95"/>
      <c r="I187" s="96"/>
      <c r="J187" s="97" t="e">
        <f>IF(I187/H187*100&gt;100,100,I187/H187*100)</f>
        <v>#DIV/0!</v>
      </c>
      <c r="K187" s="97" t="e">
        <f>J187</f>
        <v>#DIV/0!</v>
      </c>
      <c r="L187" s="525"/>
      <c r="M187" s="541"/>
      <c r="N187" s="519"/>
    </row>
    <row r="188" spans="1:14" s="302" customFormat="1" ht="63.75" hidden="1" customHeight="1" thickBot="1" x14ac:dyDescent="0.3">
      <c r="A188" s="560"/>
      <c r="B188" s="508">
        <f>'[3]Свод по услугам'!B188:B191</f>
        <v>0</v>
      </c>
      <c r="C188" s="514" t="str">
        <f>'[3]Свод по услугам'!C188:C191</f>
        <v xml:space="preserve">Реализация основных общеобразовательных программ среднего общего образования </v>
      </c>
      <c r="D188" s="501" t="s">
        <v>137</v>
      </c>
      <c r="E188" s="84" t="s">
        <v>138</v>
      </c>
      <c r="F188" s="85" t="s">
        <v>385</v>
      </c>
      <c r="G188" s="86" t="s">
        <v>140</v>
      </c>
      <c r="H188" s="101"/>
      <c r="I188" s="88"/>
      <c r="J188" s="88" t="e">
        <f>IF(H188/I188*100&gt;100,100,H188/I188*100)</f>
        <v>#DIV/0!</v>
      </c>
      <c r="K188" s="511" t="e">
        <f>(J188+J189+J190)/3</f>
        <v>#DIV/0!</v>
      </c>
      <c r="L188" s="521" t="e">
        <f>(K188+K191)/2</f>
        <v>#DIV/0!</v>
      </c>
      <c r="M188" s="541"/>
      <c r="N188" s="519"/>
    </row>
    <row r="189" spans="1:14" s="302" customFormat="1" ht="63.75" hidden="1" customHeight="1" thickBot="1" x14ac:dyDescent="0.3">
      <c r="A189" s="560"/>
      <c r="B189" s="509"/>
      <c r="C189" s="514"/>
      <c r="D189" s="502"/>
      <c r="E189" s="89" t="s">
        <v>138</v>
      </c>
      <c r="F189" s="85" t="s">
        <v>386</v>
      </c>
      <c r="G189" s="90" t="s">
        <v>140</v>
      </c>
      <c r="H189" s="102"/>
      <c r="I189" s="92"/>
      <c r="J189" s="92" t="e">
        <f t="shared" ref="J189:J227" si="6">IF(I189/H189*100&gt;100,100,I189/H189*100)</f>
        <v>#DIV/0!</v>
      </c>
      <c r="K189" s="512"/>
      <c r="L189" s="524"/>
      <c r="M189" s="541"/>
      <c r="N189" s="519"/>
    </row>
    <row r="190" spans="1:14" s="302" customFormat="1" ht="111" hidden="1" customHeight="1" x14ac:dyDescent="0.25">
      <c r="A190" s="560"/>
      <c r="B190" s="509"/>
      <c r="C190" s="514"/>
      <c r="D190" s="502"/>
      <c r="E190" s="89" t="s">
        <v>138</v>
      </c>
      <c r="F190" s="85" t="s">
        <v>387</v>
      </c>
      <c r="G190" s="90" t="s">
        <v>140</v>
      </c>
      <c r="H190" s="102"/>
      <c r="I190" s="102"/>
      <c r="J190" s="92" t="e">
        <f t="shared" si="6"/>
        <v>#DIV/0!</v>
      </c>
      <c r="K190" s="513"/>
      <c r="L190" s="524"/>
      <c r="M190" s="541"/>
      <c r="N190" s="519"/>
    </row>
    <row r="191" spans="1:14" s="302" customFormat="1" ht="32.25" hidden="1" customHeight="1" thickBot="1" x14ac:dyDescent="0.3">
      <c r="A191" s="560"/>
      <c r="B191" s="510"/>
      <c r="C191" s="514"/>
      <c r="D191" s="503"/>
      <c r="E191" s="93" t="s">
        <v>144</v>
      </c>
      <c r="F191" s="81" t="s">
        <v>388</v>
      </c>
      <c r="G191" s="94" t="s">
        <v>266</v>
      </c>
      <c r="H191" s="95"/>
      <c r="I191" s="96"/>
      <c r="J191" s="97" t="e">
        <f t="shared" si="6"/>
        <v>#DIV/0!</v>
      </c>
      <c r="K191" s="97" t="e">
        <f>J191</f>
        <v>#DIV/0!</v>
      </c>
      <c r="L191" s="525"/>
      <c r="M191" s="541"/>
      <c r="N191" s="519"/>
    </row>
    <row r="192" spans="1:14" s="302" customFormat="1" ht="79.5" hidden="1" customHeight="1" thickBot="1" x14ac:dyDescent="0.3">
      <c r="A192" s="560"/>
      <c r="B192" s="508">
        <f>'[3]Свод по услугам'!B192:B195</f>
        <v>0</v>
      </c>
      <c r="C192" s="514" t="str">
        <f>'[3]Свод по услугам'!C192:C195</f>
        <v xml:space="preserve">Реализация дополнительных общеобразовательных общеразвивающих </v>
      </c>
      <c r="D192" s="501" t="s">
        <v>137</v>
      </c>
      <c r="E192" s="118" t="s">
        <v>138</v>
      </c>
      <c r="F192" s="119" t="s">
        <v>392</v>
      </c>
      <c r="G192" s="120" t="s">
        <v>140</v>
      </c>
      <c r="H192" s="87"/>
      <c r="I192" s="87"/>
      <c r="J192" s="75" t="e">
        <f t="shared" si="6"/>
        <v>#DIV/0!</v>
      </c>
      <c r="K192" s="562" t="e">
        <f>(J192+J193+J194)/3</f>
        <v>#DIV/0!</v>
      </c>
      <c r="L192" s="546" t="e">
        <f>(K192+K195)/2</f>
        <v>#DIV/0!</v>
      </c>
      <c r="M192" s="541"/>
      <c r="N192" s="519"/>
    </row>
    <row r="193" spans="1:14" s="302" customFormat="1" ht="79.5" hidden="1" customHeight="1" thickBot="1" x14ac:dyDescent="0.3">
      <c r="A193" s="560"/>
      <c r="B193" s="509"/>
      <c r="C193" s="514"/>
      <c r="D193" s="502"/>
      <c r="E193" s="122" t="s">
        <v>138</v>
      </c>
      <c r="F193" s="119" t="s">
        <v>393</v>
      </c>
      <c r="G193" s="123" t="s">
        <v>140</v>
      </c>
      <c r="H193" s="87"/>
      <c r="I193" s="87"/>
      <c r="J193" s="75" t="e">
        <f t="shared" si="6"/>
        <v>#DIV/0!</v>
      </c>
      <c r="K193" s="563"/>
      <c r="L193" s="547"/>
      <c r="M193" s="541"/>
      <c r="N193" s="519"/>
    </row>
    <row r="194" spans="1:14" s="302" customFormat="1" ht="63.75" hidden="1" customHeight="1" thickBot="1" x14ac:dyDescent="0.3">
      <c r="A194" s="560"/>
      <c r="B194" s="509"/>
      <c r="C194" s="514"/>
      <c r="D194" s="502"/>
      <c r="E194" s="122" t="s">
        <v>138</v>
      </c>
      <c r="F194" s="119" t="s">
        <v>211</v>
      </c>
      <c r="G194" s="123" t="s">
        <v>140</v>
      </c>
      <c r="H194" s="87"/>
      <c r="I194" s="87"/>
      <c r="J194" s="75" t="e">
        <f t="shared" si="6"/>
        <v>#DIV/0!</v>
      </c>
      <c r="K194" s="564"/>
      <c r="L194" s="547"/>
      <c r="M194" s="541"/>
      <c r="N194" s="519"/>
    </row>
    <row r="195" spans="1:14" s="302" customFormat="1" ht="32.25" hidden="1" customHeight="1" thickBot="1" x14ac:dyDescent="0.3">
      <c r="A195" s="560"/>
      <c r="B195" s="510"/>
      <c r="C195" s="514"/>
      <c r="D195" s="503"/>
      <c r="E195" s="124" t="s">
        <v>144</v>
      </c>
      <c r="F195" s="114" t="s">
        <v>394</v>
      </c>
      <c r="G195" s="125" t="s">
        <v>310</v>
      </c>
      <c r="H195" s="87"/>
      <c r="I195" s="87"/>
      <c r="J195" s="75" t="e">
        <f t="shared" si="6"/>
        <v>#DIV/0!</v>
      </c>
      <c r="K195" s="126" t="e">
        <f>J195</f>
        <v>#DIV/0!</v>
      </c>
      <c r="L195" s="548"/>
      <c r="M195" s="541"/>
      <c r="N195" s="519"/>
    </row>
    <row r="196" spans="1:14" s="297" customFormat="1" ht="79.5" customHeight="1" thickBot="1" x14ac:dyDescent="0.3">
      <c r="A196" s="559"/>
      <c r="B196" s="508" t="str">
        <f>'[3]Свод по услугам'!B196:B199</f>
        <v>804200О.99.0.ББ52АЕ52000</v>
      </c>
      <c r="C196" s="423" t="str">
        <f>'[3]Свод по услугам'!C196:C199</f>
        <v>Реализация дополнительных общеобразовательных общеразвивающих (физкультурно-спортивной)</v>
      </c>
      <c r="D196" s="529" t="s">
        <v>137</v>
      </c>
      <c r="E196" s="107" t="s">
        <v>138</v>
      </c>
      <c r="F196" s="107" t="s">
        <v>392</v>
      </c>
      <c r="G196" s="108" t="s">
        <v>140</v>
      </c>
      <c r="H196" s="350">
        <v>37.4</v>
      </c>
      <c r="I196" s="350">
        <v>37.4</v>
      </c>
      <c r="J196" s="128">
        <f t="shared" si="6"/>
        <v>100</v>
      </c>
      <c r="K196" s="552">
        <f>(J196+J197+J198)/3</f>
        <v>100</v>
      </c>
      <c r="L196" s="565">
        <f>(K196+K199)/2</f>
        <v>100</v>
      </c>
      <c r="M196" s="540"/>
      <c r="N196" s="519"/>
    </row>
    <row r="197" spans="1:14" s="297" customFormat="1" ht="79.5" thickBot="1" x14ac:dyDescent="0.3">
      <c r="A197" s="559"/>
      <c r="B197" s="509"/>
      <c r="C197" s="423"/>
      <c r="D197" s="530"/>
      <c r="E197" s="110" t="s">
        <v>138</v>
      </c>
      <c r="F197" s="107" t="s">
        <v>393</v>
      </c>
      <c r="G197" s="111" t="s">
        <v>140</v>
      </c>
      <c r="H197" s="350">
        <v>30</v>
      </c>
      <c r="I197" s="350">
        <v>77.599999999999994</v>
      </c>
      <c r="J197" s="128">
        <f t="shared" si="6"/>
        <v>100</v>
      </c>
      <c r="K197" s="553"/>
      <c r="L197" s="566"/>
      <c r="M197" s="540"/>
      <c r="N197" s="519"/>
    </row>
    <row r="198" spans="1:14" s="297" customFormat="1" ht="63.75" thickBot="1" x14ac:dyDescent="0.3">
      <c r="A198" s="559"/>
      <c r="B198" s="509"/>
      <c r="C198" s="423"/>
      <c r="D198" s="530"/>
      <c r="E198" s="110" t="s">
        <v>138</v>
      </c>
      <c r="F198" s="107" t="s">
        <v>211</v>
      </c>
      <c r="G198" s="111" t="s">
        <v>140</v>
      </c>
      <c r="H198" s="350">
        <v>100</v>
      </c>
      <c r="I198" s="350">
        <v>100</v>
      </c>
      <c r="J198" s="128">
        <f t="shared" si="6"/>
        <v>100</v>
      </c>
      <c r="K198" s="554"/>
      <c r="L198" s="566"/>
      <c r="M198" s="540"/>
      <c r="N198" s="519"/>
    </row>
    <row r="199" spans="1:14" s="297" customFormat="1" ht="32.25" thickBot="1" x14ac:dyDescent="0.3">
      <c r="A199" s="559"/>
      <c r="B199" s="510"/>
      <c r="C199" s="423"/>
      <c r="D199" s="531"/>
      <c r="E199" s="113" t="s">
        <v>144</v>
      </c>
      <c r="F199" s="114" t="s">
        <v>394</v>
      </c>
      <c r="G199" s="115" t="s">
        <v>310</v>
      </c>
      <c r="H199" s="350">
        <v>39520</v>
      </c>
      <c r="I199" s="350">
        <v>39520</v>
      </c>
      <c r="J199" s="128">
        <f t="shared" si="6"/>
        <v>100</v>
      </c>
      <c r="K199" s="285">
        <f>J199</f>
        <v>100</v>
      </c>
      <c r="L199" s="567"/>
      <c r="M199" s="540"/>
      <c r="N199" s="519"/>
    </row>
    <row r="200" spans="1:14" s="302" customFormat="1" ht="79.5" hidden="1" customHeight="1" thickBot="1" x14ac:dyDescent="0.3">
      <c r="A200" s="560"/>
      <c r="B200" s="508" t="str">
        <f>'[3]Свод по услугам'!B200:B203</f>
        <v>804200О.99.0.ББ52АЖ00000</v>
      </c>
      <c r="C200" s="514" t="str">
        <f>'[3]Свод по услугам'!C200:C203</f>
        <v>Реализация дополнительных общеобразовательных общеразвивающих (туристко-краеведческой)</v>
      </c>
      <c r="D200" s="507" t="s">
        <v>137</v>
      </c>
      <c r="E200" s="118" t="s">
        <v>138</v>
      </c>
      <c r="F200" s="119" t="s">
        <v>392</v>
      </c>
      <c r="G200" s="120" t="s">
        <v>140</v>
      </c>
      <c r="H200" s="87"/>
      <c r="I200" s="87"/>
      <c r="J200" s="75" t="e">
        <f t="shared" si="6"/>
        <v>#DIV/0!</v>
      </c>
      <c r="K200" s="562" t="e">
        <f>(J200+J201+J202)/3</f>
        <v>#DIV/0!</v>
      </c>
      <c r="L200" s="546" t="e">
        <f>(K200+K203)/2</f>
        <v>#DIV/0!</v>
      </c>
      <c r="M200" s="541"/>
      <c r="N200" s="519"/>
    </row>
    <row r="201" spans="1:14" s="302" customFormat="1" ht="79.5" hidden="1" customHeight="1" thickBot="1" x14ac:dyDescent="0.3">
      <c r="A201" s="560"/>
      <c r="B201" s="509"/>
      <c r="C201" s="514"/>
      <c r="D201" s="502"/>
      <c r="E201" s="122" t="s">
        <v>138</v>
      </c>
      <c r="F201" s="119" t="s">
        <v>393</v>
      </c>
      <c r="G201" s="123" t="s">
        <v>140</v>
      </c>
      <c r="H201" s="87"/>
      <c r="I201" s="87"/>
      <c r="J201" s="75" t="e">
        <f t="shared" si="6"/>
        <v>#DIV/0!</v>
      </c>
      <c r="K201" s="563"/>
      <c r="L201" s="547"/>
      <c r="M201" s="541"/>
      <c r="N201" s="519"/>
    </row>
    <row r="202" spans="1:14" s="302" customFormat="1" ht="63.75" hidden="1" customHeight="1" thickBot="1" x14ac:dyDescent="0.3">
      <c r="A202" s="560"/>
      <c r="B202" s="509"/>
      <c r="C202" s="514"/>
      <c r="D202" s="502"/>
      <c r="E202" s="122" t="s">
        <v>138</v>
      </c>
      <c r="F202" s="119" t="s">
        <v>211</v>
      </c>
      <c r="G202" s="123" t="s">
        <v>140</v>
      </c>
      <c r="H202" s="87"/>
      <c r="I202" s="87"/>
      <c r="J202" s="75" t="e">
        <f t="shared" si="6"/>
        <v>#DIV/0!</v>
      </c>
      <c r="K202" s="564"/>
      <c r="L202" s="547"/>
      <c r="M202" s="541"/>
      <c r="N202" s="519"/>
    </row>
    <row r="203" spans="1:14" s="302" customFormat="1" ht="32.25" hidden="1" customHeight="1" thickBot="1" x14ac:dyDescent="0.3">
      <c r="A203" s="560"/>
      <c r="B203" s="510"/>
      <c r="C203" s="514"/>
      <c r="D203" s="503"/>
      <c r="E203" s="124" t="s">
        <v>144</v>
      </c>
      <c r="F203" s="114" t="s">
        <v>394</v>
      </c>
      <c r="G203" s="125" t="s">
        <v>310</v>
      </c>
      <c r="H203" s="87"/>
      <c r="I203" s="87"/>
      <c r="J203" s="75" t="e">
        <f t="shared" si="6"/>
        <v>#DIV/0!</v>
      </c>
      <c r="K203" s="126" t="e">
        <f>J203</f>
        <v>#DIV/0!</v>
      </c>
      <c r="L203" s="548"/>
      <c r="M203" s="541"/>
      <c r="N203" s="519"/>
    </row>
    <row r="204" spans="1:14" s="297" customFormat="1" ht="79.5" customHeight="1" thickBot="1" x14ac:dyDescent="0.3">
      <c r="A204" s="559"/>
      <c r="B204" s="508" t="str">
        <f>'[3]Свод по услугам'!B204:B207</f>
        <v>804200О.99.0.ББ52АЕ28000</v>
      </c>
      <c r="C204" s="423" t="str">
        <f>'[3]Свод по услугам'!C204:C207</f>
        <v>Реализация дополнительных общеобразовательных общеразвивающих (естественнонаучной)</v>
      </c>
      <c r="D204" s="593" t="s">
        <v>137</v>
      </c>
      <c r="E204" s="107" t="s">
        <v>138</v>
      </c>
      <c r="F204" s="107" t="s">
        <v>392</v>
      </c>
      <c r="G204" s="108" t="s">
        <v>140</v>
      </c>
      <c r="H204" s="280">
        <v>20.6</v>
      </c>
      <c r="I204" s="280">
        <v>20.6</v>
      </c>
      <c r="J204" s="128">
        <f t="shared" si="6"/>
        <v>100</v>
      </c>
      <c r="K204" s="562">
        <f>(J204+J205+J206)/3</f>
        <v>100</v>
      </c>
      <c r="L204" s="565">
        <f>(K204+K207)/2</f>
        <v>100</v>
      </c>
      <c r="M204" s="540"/>
      <c r="N204" s="519"/>
    </row>
    <row r="205" spans="1:14" s="297" customFormat="1" ht="79.5" thickBot="1" x14ac:dyDescent="0.3">
      <c r="A205" s="559"/>
      <c r="B205" s="509"/>
      <c r="C205" s="423"/>
      <c r="D205" s="594"/>
      <c r="E205" s="110" t="s">
        <v>138</v>
      </c>
      <c r="F205" s="107" t="s">
        <v>393</v>
      </c>
      <c r="G205" s="111" t="s">
        <v>140</v>
      </c>
      <c r="H205" s="280">
        <v>20</v>
      </c>
      <c r="I205" s="280">
        <v>73.5</v>
      </c>
      <c r="J205" s="128">
        <f t="shared" si="6"/>
        <v>100</v>
      </c>
      <c r="K205" s="601"/>
      <c r="L205" s="591"/>
      <c r="M205" s="540"/>
      <c r="N205" s="519"/>
    </row>
    <row r="206" spans="1:14" s="297" customFormat="1" ht="63.75" thickBot="1" x14ac:dyDescent="0.3">
      <c r="A206" s="559"/>
      <c r="B206" s="509"/>
      <c r="C206" s="423"/>
      <c r="D206" s="594"/>
      <c r="E206" s="110" t="s">
        <v>138</v>
      </c>
      <c r="F206" s="107" t="s">
        <v>211</v>
      </c>
      <c r="G206" s="111" t="s">
        <v>140</v>
      </c>
      <c r="H206" s="280">
        <v>66.7</v>
      </c>
      <c r="I206" s="280">
        <v>66.7</v>
      </c>
      <c r="J206" s="128">
        <f t="shared" si="6"/>
        <v>100</v>
      </c>
      <c r="K206" s="602"/>
      <c r="L206" s="591"/>
      <c r="M206" s="540"/>
      <c r="N206" s="519"/>
    </row>
    <row r="207" spans="1:14" s="297" customFormat="1" ht="32.25" thickBot="1" x14ac:dyDescent="0.3">
      <c r="A207" s="559"/>
      <c r="B207" s="510"/>
      <c r="C207" s="423"/>
      <c r="D207" s="595"/>
      <c r="E207" s="113" t="s">
        <v>144</v>
      </c>
      <c r="F207" s="114" t="s">
        <v>394</v>
      </c>
      <c r="G207" s="115" t="s">
        <v>310</v>
      </c>
      <c r="H207" s="280">
        <v>20552</v>
      </c>
      <c r="I207" s="280">
        <v>20552</v>
      </c>
      <c r="J207" s="128">
        <f t="shared" si="6"/>
        <v>100</v>
      </c>
      <c r="K207" s="285">
        <f>J207</f>
        <v>100</v>
      </c>
      <c r="L207" s="592"/>
      <c r="M207" s="540"/>
      <c r="N207" s="519"/>
    </row>
    <row r="208" spans="1:14" s="308" customFormat="1" ht="79.5" customHeight="1" thickBot="1" x14ac:dyDescent="0.3">
      <c r="A208" s="560"/>
      <c r="B208" s="508" t="str">
        <f>'[3]Свод по услугам'!B208:B211</f>
        <v>804200О.99.0.ББ52АЕ04000</v>
      </c>
      <c r="C208" s="423" t="str">
        <f>'[3]Свод по услугам'!C208:C211</f>
        <v>Реализация дополнительных общеобразовательных общеразвивающих (технической)</v>
      </c>
      <c r="D208" s="529" t="s">
        <v>137</v>
      </c>
      <c r="E208" s="118" t="s">
        <v>138</v>
      </c>
      <c r="F208" s="119" t="s">
        <v>392</v>
      </c>
      <c r="G208" s="120" t="s">
        <v>140</v>
      </c>
      <c r="H208" s="356">
        <v>1.5</v>
      </c>
      <c r="I208" s="356">
        <v>1.5</v>
      </c>
      <c r="J208" s="128">
        <f t="shared" si="6"/>
        <v>100</v>
      </c>
      <c r="K208" s="552">
        <f>(J208+J209+J210)/3</f>
        <v>100</v>
      </c>
      <c r="L208" s="546">
        <f>(K208+K211)/2</f>
        <v>100</v>
      </c>
      <c r="M208" s="541"/>
      <c r="N208" s="519"/>
    </row>
    <row r="209" spans="1:14" s="308" customFormat="1" ht="79.5" customHeight="1" thickBot="1" x14ac:dyDescent="0.3">
      <c r="A209" s="560"/>
      <c r="B209" s="509"/>
      <c r="C209" s="423"/>
      <c r="D209" s="530"/>
      <c r="E209" s="122" t="s">
        <v>138</v>
      </c>
      <c r="F209" s="119" t="s">
        <v>393</v>
      </c>
      <c r="G209" s="123" t="s">
        <v>140</v>
      </c>
      <c r="H209" s="356">
        <v>40</v>
      </c>
      <c r="I209" s="356">
        <v>40</v>
      </c>
      <c r="J209" s="128">
        <f t="shared" si="6"/>
        <v>100</v>
      </c>
      <c r="K209" s="568"/>
      <c r="L209" s="570"/>
      <c r="M209" s="541"/>
      <c r="N209" s="519"/>
    </row>
    <row r="210" spans="1:14" s="308" customFormat="1" ht="63.75" customHeight="1" thickBot="1" x14ac:dyDescent="0.3">
      <c r="A210" s="560"/>
      <c r="B210" s="509"/>
      <c r="C210" s="423"/>
      <c r="D210" s="530"/>
      <c r="E210" s="122" t="s">
        <v>138</v>
      </c>
      <c r="F210" s="119" t="s">
        <v>211</v>
      </c>
      <c r="G210" s="123" t="s">
        <v>140</v>
      </c>
      <c r="H210" s="356">
        <v>100</v>
      </c>
      <c r="I210" s="356">
        <v>100</v>
      </c>
      <c r="J210" s="128">
        <f t="shared" si="6"/>
        <v>100</v>
      </c>
      <c r="K210" s="569"/>
      <c r="L210" s="570"/>
      <c r="M210" s="541"/>
      <c r="N210" s="519"/>
    </row>
    <row r="211" spans="1:14" s="308" customFormat="1" ht="32.25" customHeight="1" thickBot="1" x14ac:dyDescent="0.3">
      <c r="A211" s="560"/>
      <c r="B211" s="510"/>
      <c r="C211" s="423"/>
      <c r="D211" s="531"/>
      <c r="E211" s="124" t="s">
        <v>144</v>
      </c>
      <c r="F211" s="114" t="s">
        <v>394</v>
      </c>
      <c r="G211" s="125" t="s">
        <v>310</v>
      </c>
      <c r="H211" s="356">
        <v>1776</v>
      </c>
      <c r="I211" s="356">
        <v>1776</v>
      </c>
      <c r="J211" s="128">
        <f t="shared" si="6"/>
        <v>100</v>
      </c>
      <c r="K211" s="126">
        <f>J211</f>
        <v>100</v>
      </c>
      <c r="L211" s="571"/>
      <c r="M211" s="541"/>
      <c r="N211" s="519"/>
    </row>
    <row r="212" spans="1:14" s="308" customFormat="1" ht="79.5" customHeight="1" thickBot="1" x14ac:dyDescent="0.3">
      <c r="A212" s="560"/>
      <c r="B212" s="508" t="str">
        <f>'[3]Свод по услугам'!B212:B215</f>
        <v>804200О.99.0.ББ52АЖ24000</v>
      </c>
      <c r="C212" s="423" t="str">
        <f>'[3]Свод по услугам'!C212:C215</f>
        <v>Реализация дополнительных общеобразовательных общеразвивающих (социально-педагогической)</v>
      </c>
      <c r="D212" s="529" t="s">
        <v>137</v>
      </c>
      <c r="E212" s="118" t="s">
        <v>138</v>
      </c>
      <c r="F212" s="119" t="s">
        <v>392</v>
      </c>
      <c r="G212" s="120" t="s">
        <v>140</v>
      </c>
      <c r="H212" s="356">
        <v>17.5</v>
      </c>
      <c r="I212" s="356">
        <v>17.5</v>
      </c>
      <c r="J212" s="128">
        <f t="shared" si="6"/>
        <v>100</v>
      </c>
      <c r="K212" s="552">
        <f>(J212+J213+J214)/3</f>
        <v>100</v>
      </c>
      <c r="L212" s="546">
        <f>(K212+K215)/2</f>
        <v>100</v>
      </c>
      <c r="M212" s="541"/>
      <c r="N212" s="519"/>
    </row>
    <row r="213" spans="1:14" s="308" customFormat="1" ht="79.5" customHeight="1" thickBot="1" x14ac:dyDescent="0.3">
      <c r="A213" s="560"/>
      <c r="B213" s="509"/>
      <c r="C213" s="423"/>
      <c r="D213" s="530"/>
      <c r="E213" s="122" t="s">
        <v>138</v>
      </c>
      <c r="F213" s="119" t="s">
        <v>393</v>
      </c>
      <c r="G213" s="123" t="s">
        <v>140</v>
      </c>
      <c r="H213" s="356">
        <v>50</v>
      </c>
      <c r="I213" s="356">
        <v>78.900000000000006</v>
      </c>
      <c r="J213" s="128">
        <f t="shared" si="6"/>
        <v>100</v>
      </c>
      <c r="K213" s="568"/>
      <c r="L213" s="570"/>
      <c r="M213" s="541"/>
      <c r="N213" s="519"/>
    </row>
    <row r="214" spans="1:14" s="308" customFormat="1" ht="63.75" customHeight="1" thickBot="1" x14ac:dyDescent="0.3">
      <c r="A214" s="560"/>
      <c r="B214" s="509"/>
      <c r="C214" s="423"/>
      <c r="D214" s="530"/>
      <c r="E214" s="122" t="s">
        <v>138</v>
      </c>
      <c r="F214" s="119" t="s">
        <v>211</v>
      </c>
      <c r="G214" s="123" t="s">
        <v>140</v>
      </c>
      <c r="H214" s="356">
        <v>100</v>
      </c>
      <c r="I214" s="356">
        <v>100</v>
      </c>
      <c r="J214" s="128">
        <f t="shared" si="6"/>
        <v>100</v>
      </c>
      <c r="K214" s="569"/>
      <c r="L214" s="570"/>
      <c r="M214" s="541"/>
      <c r="N214" s="519"/>
    </row>
    <row r="215" spans="1:14" s="308" customFormat="1" ht="32.25" customHeight="1" thickBot="1" x14ac:dyDescent="0.3">
      <c r="A215" s="560"/>
      <c r="B215" s="510"/>
      <c r="C215" s="423"/>
      <c r="D215" s="531"/>
      <c r="E215" s="124" t="s">
        <v>144</v>
      </c>
      <c r="F215" s="114" t="s">
        <v>394</v>
      </c>
      <c r="G215" s="125" t="s">
        <v>310</v>
      </c>
      <c r="H215" s="356">
        <v>16802</v>
      </c>
      <c r="I215" s="356">
        <v>16802</v>
      </c>
      <c r="J215" s="128">
        <f t="shared" si="6"/>
        <v>100</v>
      </c>
      <c r="K215" s="126">
        <f>J215</f>
        <v>100</v>
      </c>
      <c r="L215" s="571"/>
      <c r="M215" s="541"/>
      <c r="N215" s="519"/>
    </row>
    <row r="216" spans="1:14" s="297" customFormat="1" ht="79.5" customHeight="1" thickBot="1" x14ac:dyDescent="0.3">
      <c r="A216" s="559"/>
      <c r="B216" s="508" t="str">
        <f>'[3]Свод по услугам'!B216:B219</f>
        <v>804200О.99.0.ББ52АЕ76000</v>
      </c>
      <c r="C216" s="423" t="str">
        <f>'[3]Свод по услугам'!C216:C219</f>
        <v>Реализация дополнительных общеобразовательных общеразвивающих (художественной)</v>
      </c>
      <c r="D216" s="529" t="s">
        <v>137</v>
      </c>
      <c r="E216" s="107" t="s">
        <v>138</v>
      </c>
      <c r="F216" s="107" t="s">
        <v>392</v>
      </c>
      <c r="G216" s="108" t="s">
        <v>140</v>
      </c>
      <c r="H216" s="350">
        <v>19.3</v>
      </c>
      <c r="I216" s="350">
        <v>19.399999999999999</v>
      </c>
      <c r="J216" s="128">
        <f t="shared" si="6"/>
        <v>100</v>
      </c>
      <c r="K216" s="552">
        <f>(J216+J217+J218)/3</f>
        <v>100</v>
      </c>
      <c r="L216" s="565">
        <f>(K216+K219)/2</f>
        <v>100</v>
      </c>
      <c r="M216" s="540"/>
      <c r="N216" s="519"/>
    </row>
    <row r="217" spans="1:14" s="297" customFormat="1" ht="79.5" thickBot="1" x14ac:dyDescent="0.3">
      <c r="A217" s="559"/>
      <c r="B217" s="509"/>
      <c r="C217" s="423"/>
      <c r="D217" s="530"/>
      <c r="E217" s="110" t="s">
        <v>138</v>
      </c>
      <c r="F217" s="107" t="s">
        <v>393</v>
      </c>
      <c r="G217" s="111" t="s">
        <v>140</v>
      </c>
      <c r="H217" s="350">
        <v>50</v>
      </c>
      <c r="I217" s="350">
        <v>91.3</v>
      </c>
      <c r="J217" s="128">
        <f t="shared" si="6"/>
        <v>100</v>
      </c>
      <c r="K217" s="553"/>
      <c r="L217" s="566"/>
      <c r="M217" s="540"/>
      <c r="N217" s="519"/>
    </row>
    <row r="218" spans="1:14" s="297" customFormat="1" ht="63.75" thickBot="1" x14ac:dyDescent="0.3">
      <c r="A218" s="559"/>
      <c r="B218" s="509"/>
      <c r="C218" s="423"/>
      <c r="D218" s="530"/>
      <c r="E218" s="110" t="s">
        <v>138</v>
      </c>
      <c r="F218" s="107" t="s">
        <v>211</v>
      </c>
      <c r="G218" s="111" t="s">
        <v>140</v>
      </c>
      <c r="H218" s="350">
        <v>100</v>
      </c>
      <c r="I218" s="350">
        <v>100</v>
      </c>
      <c r="J218" s="128">
        <f t="shared" si="6"/>
        <v>100</v>
      </c>
      <c r="K218" s="554"/>
      <c r="L218" s="566"/>
      <c r="M218" s="540"/>
      <c r="N218" s="519"/>
    </row>
    <row r="219" spans="1:14" s="297" customFormat="1" ht="32.25" thickBot="1" x14ac:dyDescent="0.3">
      <c r="A219" s="561"/>
      <c r="B219" s="510"/>
      <c r="C219" s="423"/>
      <c r="D219" s="531"/>
      <c r="E219" s="113" t="s">
        <v>144</v>
      </c>
      <c r="F219" s="114" t="s">
        <v>394</v>
      </c>
      <c r="G219" s="115" t="s">
        <v>310</v>
      </c>
      <c r="H219" s="350">
        <v>19370</v>
      </c>
      <c r="I219" s="350">
        <v>19370</v>
      </c>
      <c r="J219" s="128">
        <f t="shared" si="6"/>
        <v>100</v>
      </c>
      <c r="K219" s="285">
        <f>J219</f>
        <v>100</v>
      </c>
      <c r="L219" s="567"/>
      <c r="M219" s="540"/>
      <c r="N219" s="520"/>
    </row>
    <row r="220" spans="1:14" s="302" customFormat="1" ht="79.5" hidden="1" customHeight="1" thickBot="1" x14ac:dyDescent="0.3">
      <c r="A220" s="555"/>
      <c r="B220" s="508" t="str">
        <f>'[3]Свод по услугам'!B220:B223</f>
        <v>804200О.99.0.ББ52АЖ48000</v>
      </c>
      <c r="C220" s="514" t="str">
        <f>'[3]Свод по услугам'!C220:C223</f>
        <v>Реализация дополнительных общеобразовательных общеразвивающих (не указано (культурологической))</v>
      </c>
      <c r="D220" s="507" t="s">
        <v>137</v>
      </c>
      <c r="E220" s="118" t="s">
        <v>138</v>
      </c>
      <c r="F220" s="119" t="s">
        <v>392</v>
      </c>
      <c r="G220" s="120" t="s">
        <v>140</v>
      </c>
      <c r="H220" s="356"/>
      <c r="I220" s="356"/>
      <c r="J220" s="128" t="e">
        <f t="shared" si="6"/>
        <v>#DIV/0!</v>
      </c>
      <c r="K220" s="552" t="e">
        <f>(J220+J221+J222)/3</f>
        <v>#DIV/0!</v>
      </c>
      <c r="L220" s="546" t="e">
        <f>(K220+K223)/2</f>
        <v>#DIV/0!</v>
      </c>
      <c r="M220" s="314"/>
      <c r="N220" s="121"/>
    </row>
    <row r="221" spans="1:14" s="302" customFormat="1" ht="78.75" hidden="1" customHeight="1" thickBot="1" x14ac:dyDescent="0.3">
      <c r="A221" s="556"/>
      <c r="B221" s="509"/>
      <c r="C221" s="514"/>
      <c r="D221" s="585"/>
      <c r="E221" s="122" t="s">
        <v>138</v>
      </c>
      <c r="F221" s="119" t="s">
        <v>393</v>
      </c>
      <c r="G221" s="123" t="s">
        <v>140</v>
      </c>
      <c r="H221" s="356"/>
      <c r="I221" s="356"/>
      <c r="J221" s="128" t="e">
        <f t="shared" si="6"/>
        <v>#DIV/0!</v>
      </c>
      <c r="K221" s="568"/>
      <c r="L221" s="570"/>
      <c r="M221" s="314"/>
      <c r="N221" s="121"/>
    </row>
    <row r="222" spans="1:14" s="302" customFormat="1" ht="63" hidden="1" customHeight="1" thickBot="1" x14ac:dyDescent="0.3">
      <c r="A222" s="556"/>
      <c r="B222" s="509"/>
      <c r="C222" s="514"/>
      <c r="D222" s="585"/>
      <c r="E222" s="122" t="s">
        <v>138</v>
      </c>
      <c r="F222" s="119" t="s">
        <v>211</v>
      </c>
      <c r="G222" s="123" t="s">
        <v>140</v>
      </c>
      <c r="H222" s="356"/>
      <c r="I222" s="356"/>
      <c r="J222" s="128" t="e">
        <f t="shared" si="6"/>
        <v>#DIV/0!</v>
      </c>
      <c r="K222" s="569"/>
      <c r="L222" s="570"/>
      <c r="M222" s="314"/>
      <c r="N222" s="121"/>
    </row>
    <row r="223" spans="1:14" s="302" customFormat="1" ht="32.25" hidden="1" customHeight="1" thickBot="1" x14ac:dyDescent="0.3">
      <c r="A223" s="557"/>
      <c r="B223" s="510"/>
      <c r="C223" s="514"/>
      <c r="D223" s="586"/>
      <c r="E223" s="124" t="s">
        <v>144</v>
      </c>
      <c r="F223" s="114" t="s">
        <v>394</v>
      </c>
      <c r="G223" s="125" t="s">
        <v>310</v>
      </c>
      <c r="H223" s="356"/>
      <c r="I223" s="356"/>
      <c r="J223" s="128" t="e">
        <f t="shared" si="6"/>
        <v>#DIV/0!</v>
      </c>
      <c r="K223" s="126" t="e">
        <f>J223</f>
        <v>#DIV/0!</v>
      </c>
      <c r="L223" s="571"/>
      <c r="M223" s="314"/>
      <c r="N223" s="112"/>
    </row>
    <row r="224" spans="1:14" s="302" customFormat="1" ht="79.5" hidden="1" customHeight="1" thickBot="1" x14ac:dyDescent="0.3">
      <c r="A224" s="555"/>
      <c r="B224" s="508" t="str">
        <f>'[3]Свод по услугам'!B224:B227</f>
        <v>804200О.99.0.ББ52АЖ48000</v>
      </c>
      <c r="C224" s="514" t="str">
        <f>'[3]Свод по услугам'!C224:C227</f>
        <v>Реализация дополнительных общеобразовательных общеразвивающих (не указано (военно - патриотической))</v>
      </c>
      <c r="D224" s="507" t="s">
        <v>137</v>
      </c>
      <c r="E224" s="118" t="s">
        <v>138</v>
      </c>
      <c r="F224" s="119" t="s">
        <v>392</v>
      </c>
      <c r="G224" s="120" t="s">
        <v>140</v>
      </c>
      <c r="H224" s="87"/>
      <c r="I224" s="87"/>
      <c r="J224" s="75" t="e">
        <f t="shared" si="6"/>
        <v>#DIV/0!</v>
      </c>
      <c r="K224" s="562" t="e">
        <f>(J224+J225+J226)/3</f>
        <v>#DIV/0!</v>
      </c>
      <c r="L224" s="546" t="e">
        <f>(K224+K227)/2</f>
        <v>#DIV/0!</v>
      </c>
      <c r="M224" s="314"/>
      <c r="N224" s="121"/>
    </row>
    <row r="225" spans="1:14" s="302" customFormat="1" ht="78.75" hidden="1" customHeight="1" thickBot="1" x14ac:dyDescent="0.3">
      <c r="A225" s="556"/>
      <c r="B225" s="509"/>
      <c r="C225" s="514"/>
      <c r="D225" s="502"/>
      <c r="E225" s="122" t="s">
        <v>138</v>
      </c>
      <c r="F225" s="119" t="s">
        <v>393</v>
      </c>
      <c r="G225" s="123" t="s">
        <v>140</v>
      </c>
      <c r="H225" s="87"/>
      <c r="I225" s="87"/>
      <c r="J225" s="75" t="e">
        <f t="shared" si="6"/>
        <v>#DIV/0!</v>
      </c>
      <c r="K225" s="563"/>
      <c r="L225" s="547"/>
      <c r="M225" s="314"/>
      <c r="N225" s="121"/>
    </row>
    <row r="226" spans="1:14" s="302" customFormat="1" ht="63" hidden="1" customHeight="1" thickBot="1" x14ac:dyDescent="0.3">
      <c r="A226" s="556"/>
      <c r="B226" s="509"/>
      <c r="C226" s="514"/>
      <c r="D226" s="502"/>
      <c r="E226" s="122" t="s">
        <v>138</v>
      </c>
      <c r="F226" s="119" t="s">
        <v>211</v>
      </c>
      <c r="G226" s="123" t="s">
        <v>140</v>
      </c>
      <c r="H226" s="87"/>
      <c r="I226" s="87"/>
      <c r="J226" s="75" t="e">
        <f t="shared" si="6"/>
        <v>#DIV/0!</v>
      </c>
      <c r="K226" s="564"/>
      <c r="L226" s="547"/>
      <c r="M226" s="314"/>
      <c r="N226" s="121"/>
    </row>
    <row r="227" spans="1:14" s="302" customFormat="1" ht="32.25" hidden="1" customHeight="1" thickBot="1" x14ac:dyDescent="0.3">
      <c r="A227" s="557"/>
      <c r="B227" s="510"/>
      <c r="C227" s="514"/>
      <c r="D227" s="503"/>
      <c r="E227" s="124" t="s">
        <v>144</v>
      </c>
      <c r="F227" s="114" t="s">
        <v>394</v>
      </c>
      <c r="G227" s="125" t="s">
        <v>310</v>
      </c>
      <c r="H227" s="87"/>
      <c r="I227" s="87"/>
      <c r="J227" s="75" t="e">
        <f t="shared" si="6"/>
        <v>#DIV/0!</v>
      </c>
      <c r="K227" s="126" t="e">
        <f>J227</f>
        <v>#DIV/0!</v>
      </c>
      <c r="L227" s="548"/>
      <c r="M227" s="314"/>
      <c r="N227" s="112"/>
    </row>
    <row r="229" spans="1:14" x14ac:dyDescent="0.25">
      <c r="A229" s="17" t="s">
        <v>398</v>
      </c>
    </row>
    <row r="230" spans="1:14" x14ac:dyDescent="0.25">
      <c r="A230" s="296"/>
      <c r="F230" s="296"/>
    </row>
    <row r="231" spans="1:14" x14ac:dyDescent="0.25">
      <c r="A231" s="308" t="s">
        <v>396</v>
      </c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A2:N227">
    <filterColumn colId="1" showButton="0"/>
    <filterColumn colId="9">
      <filters>
        <filter val="-"/>
        <filter val="10"/>
        <filter val="100,0"/>
        <filter val="98,9"/>
        <filter val="99,6"/>
      </filters>
    </filterColumn>
  </autoFilter>
  <mergeCells count="285">
    <mergeCell ref="L108:L111"/>
    <mergeCell ref="L112:L115"/>
    <mergeCell ref="K108:K110"/>
    <mergeCell ref="L128:L131"/>
    <mergeCell ref="K116:K118"/>
    <mergeCell ref="L132:L135"/>
    <mergeCell ref="M4:M219"/>
    <mergeCell ref="L4:L7"/>
    <mergeCell ref="N4:N219"/>
    <mergeCell ref="L160:L163"/>
    <mergeCell ref="L76:L79"/>
    <mergeCell ref="L64:L67"/>
    <mergeCell ref="L164:L167"/>
    <mergeCell ref="L176:L179"/>
    <mergeCell ref="L208:L211"/>
    <mergeCell ref="L196:L199"/>
    <mergeCell ref="L56:L59"/>
    <mergeCell ref="L136:L139"/>
    <mergeCell ref="K136:K138"/>
    <mergeCell ref="L140:L143"/>
    <mergeCell ref="L192:L195"/>
    <mergeCell ref="L172:L175"/>
    <mergeCell ref="L180:L183"/>
    <mergeCell ref="L144:L147"/>
    <mergeCell ref="A224:A227"/>
    <mergeCell ref="B224:B227"/>
    <mergeCell ref="B216:B219"/>
    <mergeCell ref="B208:B211"/>
    <mergeCell ref="A220:A223"/>
    <mergeCell ref="B220:B223"/>
    <mergeCell ref="L204:L207"/>
    <mergeCell ref="L212:L215"/>
    <mergeCell ref="K140:K142"/>
    <mergeCell ref="K196:K198"/>
    <mergeCell ref="L200:L203"/>
    <mergeCell ref="C208:C211"/>
    <mergeCell ref="C204:C207"/>
    <mergeCell ref="D204:D207"/>
    <mergeCell ref="K204:K206"/>
    <mergeCell ref="D208:D211"/>
    <mergeCell ref="B164:B167"/>
    <mergeCell ref="L148:L151"/>
    <mergeCell ref="L152:L155"/>
    <mergeCell ref="K184:K186"/>
    <mergeCell ref="C176:C179"/>
    <mergeCell ref="C172:C175"/>
    <mergeCell ref="K148:K150"/>
    <mergeCell ref="K168:K170"/>
    <mergeCell ref="D220:D223"/>
    <mergeCell ref="D216:D219"/>
    <mergeCell ref="C200:C203"/>
    <mergeCell ref="C196:C199"/>
    <mergeCell ref="D200:D203"/>
    <mergeCell ref="C144:C147"/>
    <mergeCell ref="C160:C163"/>
    <mergeCell ref="D160:D163"/>
    <mergeCell ref="B180:B183"/>
    <mergeCell ref="D152:D155"/>
    <mergeCell ref="B204:B207"/>
    <mergeCell ref="B200:B203"/>
    <mergeCell ref="C184:C187"/>
    <mergeCell ref="D188:D191"/>
    <mergeCell ref="B196:B199"/>
    <mergeCell ref="D196:D199"/>
    <mergeCell ref="B160:B163"/>
    <mergeCell ref="D168:D171"/>
    <mergeCell ref="C156:C159"/>
    <mergeCell ref="C148:C151"/>
    <mergeCell ref="C152:C155"/>
    <mergeCell ref="D144:D147"/>
    <mergeCell ref="B148:B151"/>
    <mergeCell ref="D148:D151"/>
    <mergeCell ref="B140:B143"/>
    <mergeCell ref="D156:D159"/>
    <mergeCell ref="C168:C171"/>
    <mergeCell ref="C164:C167"/>
    <mergeCell ref="B156:B159"/>
    <mergeCell ref="B168:B171"/>
    <mergeCell ref="B144:B147"/>
    <mergeCell ref="C212:C215"/>
    <mergeCell ref="D212:D215"/>
    <mergeCell ref="D224:D227"/>
    <mergeCell ref="C220:C223"/>
    <mergeCell ref="C224:C227"/>
    <mergeCell ref="C216:C219"/>
    <mergeCell ref="K216:K218"/>
    <mergeCell ref="K212:K214"/>
    <mergeCell ref="B136:B139"/>
    <mergeCell ref="D136:D139"/>
    <mergeCell ref="C136:C139"/>
    <mergeCell ref="D184:D187"/>
    <mergeCell ref="D176:D179"/>
    <mergeCell ref="K188:K190"/>
    <mergeCell ref="B192:B195"/>
    <mergeCell ref="B188:B191"/>
    <mergeCell ref="B184:B187"/>
    <mergeCell ref="C188:C191"/>
    <mergeCell ref="C192:C195"/>
    <mergeCell ref="D192:D195"/>
    <mergeCell ref="D172:D175"/>
    <mergeCell ref="K192:K194"/>
    <mergeCell ref="K176:K178"/>
    <mergeCell ref="K172:K174"/>
    <mergeCell ref="K164:K166"/>
    <mergeCell ref="K156:K158"/>
    <mergeCell ref="L188:L191"/>
    <mergeCell ref="L184:L187"/>
    <mergeCell ref="K144:K146"/>
    <mergeCell ref="L116:L119"/>
    <mergeCell ref="L120:L123"/>
    <mergeCell ref="K224:K226"/>
    <mergeCell ref="L224:L227"/>
    <mergeCell ref="K220:K222"/>
    <mergeCell ref="L220:L223"/>
    <mergeCell ref="L124:L127"/>
    <mergeCell ref="D120:D123"/>
    <mergeCell ref="L216:L219"/>
    <mergeCell ref="K208:K210"/>
    <mergeCell ref="K200:K202"/>
    <mergeCell ref="K120:K122"/>
    <mergeCell ref="K128:K130"/>
    <mergeCell ref="B128:B131"/>
    <mergeCell ref="B124:B127"/>
    <mergeCell ref="K132:K134"/>
    <mergeCell ref="C124:C127"/>
    <mergeCell ref="C132:C135"/>
    <mergeCell ref="D132:D135"/>
    <mergeCell ref="C128:C131"/>
    <mergeCell ref="D124:D127"/>
    <mergeCell ref="D180:D183"/>
    <mergeCell ref="L168:L171"/>
    <mergeCell ref="D164:D167"/>
    <mergeCell ref="B152:B155"/>
    <mergeCell ref="B176:B179"/>
    <mergeCell ref="B172:B175"/>
    <mergeCell ref="K152:K154"/>
    <mergeCell ref="C180:C183"/>
    <mergeCell ref="L156:L159"/>
    <mergeCell ref="K160:K162"/>
    <mergeCell ref="K112:K114"/>
    <mergeCell ref="B112:B115"/>
    <mergeCell ref="B96:B99"/>
    <mergeCell ref="B104:B107"/>
    <mergeCell ref="C108:C111"/>
    <mergeCell ref="C140:C143"/>
    <mergeCell ref="D140:D143"/>
    <mergeCell ref="B132:B135"/>
    <mergeCell ref="K124:K126"/>
    <mergeCell ref="D128:D131"/>
    <mergeCell ref="D112:D115"/>
    <mergeCell ref="D108:D111"/>
    <mergeCell ref="K104:K106"/>
    <mergeCell ref="D116:D119"/>
    <mergeCell ref="D100:D103"/>
    <mergeCell ref="C104:C107"/>
    <mergeCell ref="C96:C99"/>
    <mergeCell ref="C100:C103"/>
    <mergeCell ref="D104:D107"/>
    <mergeCell ref="D96:D99"/>
    <mergeCell ref="B120:B123"/>
    <mergeCell ref="C120:C123"/>
    <mergeCell ref="B116:B119"/>
    <mergeCell ref="C112:C115"/>
    <mergeCell ref="C116:C119"/>
    <mergeCell ref="B100:B103"/>
    <mergeCell ref="B108:B111"/>
    <mergeCell ref="L60:L63"/>
    <mergeCell ref="K56:K58"/>
    <mergeCell ref="K60:K62"/>
    <mergeCell ref="K84:K86"/>
    <mergeCell ref="L68:L71"/>
    <mergeCell ref="K72:K74"/>
    <mergeCell ref="L80:L83"/>
    <mergeCell ref="K80:K82"/>
    <mergeCell ref="L84:L87"/>
    <mergeCell ref="K68:K70"/>
    <mergeCell ref="K64:K66"/>
    <mergeCell ref="K76:K78"/>
    <mergeCell ref="L92:L95"/>
    <mergeCell ref="L88:L91"/>
    <mergeCell ref="K88:K90"/>
    <mergeCell ref="L72:L75"/>
    <mergeCell ref="B60:B63"/>
    <mergeCell ref="C60:C63"/>
    <mergeCell ref="B64:B67"/>
    <mergeCell ref="D80:D83"/>
    <mergeCell ref="C92:C95"/>
    <mergeCell ref="L104:L107"/>
    <mergeCell ref="K100:K102"/>
    <mergeCell ref="L100:L103"/>
    <mergeCell ref="K92:K94"/>
    <mergeCell ref="K96:K98"/>
    <mergeCell ref="L96:L99"/>
    <mergeCell ref="D56:D59"/>
    <mergeCell ref="D76:D79"/>
    <mergeCell ref="B80:B83"/>
    <mergeCell ref="D72:D75"/>
    <mergeCell ref="C56:C59"/>
    <mergeCell ref="D64:D67"/>
    <mergeCell ref="B76:B79"/>
    <mergeCell ref="B68:B71"/>
    <mergeCell ref="B56:B59"/>
    <mergeCell ref="D88:D91"/>
    <mergeCell ref="D84:D87"/>
    <mergeCell ref="D68:D71"/>
    <mergeCell ref="D60:D63"/>
    <mergeCell ref="B72:B75"/>
    <mergeCell ref="D92:D95"/>
    <mergeCell ref="B92:B95"/>
    <mergeCell ref="C68:C71"/>
    <mergeCell ref="C88:C91"/>
    <mergeCell ref="B8:B11"/>
    <mergeCell ref="B28:B31"/>
    <mergeCell ref="B16:B19"/>
    <mergeCell ref="C16:C19"/>
    <mergeCell ref="B12:B15"/>
    <mergeCell ref="C12:C15"/>
    <mergeCell ref="C8:C11"/>
    <mergeCell ref="B24:B27"/>
    <mergeCell ref="B20:B23"/>
    <mergeCell ref="C20:C23"/>
    <mergeCell ref="C24:C27"/>
    <mergeCell ref="C28:C31"/>
    <mergeCell ref="C64:C67"/>
    <mergeCell ref="B88:B91"/>
    <mergeCell ref="C80:C83"/>
    <mergeCell ref="C76:C79"/>
    <mergeCell ref="C72:C75"/>
    <mergeCell ref="B84:B87"/>
    <mergeCell ref="C84:C87"/>
    <mergeCell ref="C40:C43"/>
    <mergeCell ref="L52:L55"/>
    <mergeCell ref="B52:B55"/>
    <mergeCell ref="B32:B35"/>
    <mergeCell ref="B36:B39"/>
    <mergeCell ref="B40:B43"/>
    <mergeCell ref="C36:C39"/>
    <mergeCell ref="C32:C35"/>
    <mergeCell ref="C52:C55"/>
    <mergeCell ref="C48:C51"/>
    <mergeCell ref="D40:D43"/>
    <mergeCell ref="B44:B47"/>
    <mergeCell ref="C44:C47"/>
    <mergeCell ref="A1:N1"/>
    <mergeCell ref="B4:B7"/>
    <mergeCell ref="C4:C7"/>
    <mergeCell ref="D4:D7"/>
    <mergeCell ref="A4:A219"/>
    <mergeCell ref="B212:B215"/>
    <mergeCell ref="B48:B51"/>
    <mergeCell ref="D8:D11"/>
    <mergeCell ref="K8:K10"/>
    <mergeCell ref="K12:K14"/>
    <mergeCell ref="K4:K6"/>
    <mergeCell ref="K36:K38"/>
    <mergeCell ref="K24:K26"/>
    <mergeCell ref="K16:K18"/>
    <mergeCell ref="K28:K30"/>
    <mergeCell ref="K20:K22"/>
    <mergeCell ref="D52:D55"/>
    <mergeCell ref="D16:D19"/>
    <mergeCell ref="L48:L51"/>
    <mergeCell ref="K44:K46"/>
    <mergeCell ref="K52:K54"/>
    <mergeCell ref="L44:L47"/>
    <mergeCell ref="K48:K50"/>
    <mergeCell ref="D44:D47"/>
    <mergeCell ref="L8:L11"/>
    <mergeCell ref="K40:K42"/>
    <mergeCell ref="L20:L23"/>
    <mergeCell ref="L36:L39"/>
    <mergeCell ref="D20:D23"/>
    <mergeCell ref="D48:D51"/>
    <mergeCell ref="L12:L15"/>
    <mergeCell ref="D24:D27"/>
    <mergeCell ref="L16:L19"/>
    <mergeCell ref="K32:K34"/>
    <mergeCell ref="D32:D35"/>
    <mergeCell ref="L24:L27"/>
    <mergeCell ref="D12:D15"/>
    <mergeCell ref="D36:D39"/>
    <mergeCell ref="L40:L43"/>
    <mergeCell ref="L28:L31"/>
    <mergeCell ref="L32:L35"/>
    <mergeCell ref="D28:D31"/>
  </mergeCells>
  <phoneticPr fontId="0" type="noConversion"/>
  <pageMargins left="0.7" right="0.7" top="0.75" bottom="0.75" header="0.3" footer="0.3"/>
  <pageSetup paperSize="9" scale="46" fitToHeight="0" orientation="landscape" r:id="rId1"/>
  <headerFooter alignWithMargins="0"/>
  <rowBreaks count="3" manualBreakCount="3">
    <brk id="63" max="16" man="1"/>
    <brk id="159" max="16383" man="1"/>
    <brk id="20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300"/>
  <sheetViews>
    <sheetView showZeros="0" topLeftCell="B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2.42578125" style="17" customWidth="1"/>
    <col min="3" max="3" width="34.28515625" style="17" customWidth="1"/>
    <col min="4" max="4" width="10.28515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34" t="s">
        <v>302</v>
      </c>
      <c r="B1" s="534"/>
      <c r="C1" s="534"/>
      <c r="D1" s="534"/>
      <c r="E1" s="534"/>
      <c r="F1" s="534"/>
      <c r="G1" s="534"/>
      <c r="H1" s="535"/>
      <c r="I1" s="535"/>
      <c r="J1" s="535"/>
      <c r="K1" s="535"/>
      <c r="L1" s="535"/>
      <c r="M1" s="534"/>
      <c r="N1" s="534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s="297" customFormat="1" ht="63.75" customHeight="1" thickBot="1" x14ac:dyDescent="0.3">
      <c r="A4" s="558" t="s">
        <v>115</v>
      </c>
      <c r="B4" s="536" t="str">
        <f>'[3]Свод по услугам'!B4:B7</f>
        <v>801012О.99.0.БА81АА00001</v>
      </c>
      <c r="C4" s="423" t="str">
        <f>'[3]Свод по услугам'!C4:C7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4" s="529" t="s">
        <v>137</v>
      </c>
      <c r="E4" s="71" t="s">
        <v>138</v>
      </c>
      <c r="F4" s="71" t="s">
        <v>385</v>
      </c>
      <c r="G4" s="72" t="s">
        <v>140</v>
      </c>
      <c r="H4" s="350">
        <v>100</v>
      </c>
      <c r="I4" s="293">
        <v>100</v>
      </c>
      <c r="J4" s="128">
        <f>IF(I4/H4*100&gt;100,100,I4/H4*100)</f>
        <v>100</v>
      </c>
      <c r="K4" s="504">
        <f>(J4+J5+J6)/3</f>
        <v>100</v>
      </c>
      <c r="L4" s="515">
        <f>(K4+K7)/2</f>
        <v>100</v>
      </c>
      <c r="M4" s="539" t="s">
        <v>141</v>
      </c>
      <c r="N4" s="518"/>
    </row>
    <row r="5" spans="1:14" s="297" customFormat="1" ht="63.75" thickBot="1" x14ac:dyDescent="0.3">
      <c r="A5" s="559"/>
      <c r="B5" s="537"/>
      <c r="C5" s="423"/>
      <c r="D5" s="530"/>
      <c r="E5" s="76" t="s">
        <v>138</v>
      </c>
      <c r="F5" s="71" t="s">
        <v>386</v>
      </c>
      <c r="G5" s="77" t="s">
        <v>140</v>
      </c>
      <c r="H5" s="352">
        <v>100</v>
      </c>
      <c r="I5" s="128">
        <v>100</v>
      </c>
      <c r="J5" s="128">
        <f>IF(I5/H5*100&gt;100,100,I5/H5*100)</f>
        <v>100</v>
      </c>
      <c r="K5" s="505"/>
      <c r="L5" s="516"/>
      <c r="M5" s="540"/>
      <c r="N5" s="519"/>
    </row>
    <row r="6" spans="1:14" s="297" customFormat="1" ht="94.5" x14ac:dyDescent="0.25">
      <c r="A6" s="559"/>
      <c r="B6" s="537"/>
      <c r="C6" s="423"/>
      <c r="D6" s="530"/>
      <c r="E6" s="76" t="s">
        <v>138</v>
      </c>
      <c r="F6" s="71" t="s">
        <v>387</v>
      </c>
      <c r="G6" s="226" t="s">
        <v>140</v>
      </c>
      <c r="H6" s="352">
        <v>100</v>
      </c>
      <c r="I6" s="352">
        <v>100</v>
      </c>
      <c r="J6" s="128">
        <f>IF(I6/H6*100&gt;100,100,I6/H6*100)</f>
        <v>100</v>
      </c>
      <c r="K6" s="506"/>
      <c r="L6" s="516"/>
      <c r="M6" s="540"/>
      <c r="N6" s="519"/>
    </row>
    <row r="7" spans="1:14" s="297" customFormat="1" ht="32.25" thickBot="1" x14ac:dyDescent="0.3">
      <c r="A7" s="559"/>
      <c r="B7" s="538"/>
      <c r="C7" s="423"/>
      <c r="D7" s="531"/>
      <c r="E7" s="80" t="s">
        <v>144</v>
      </c>
      <c r="F7" s="81" t="s">
        <v>388</v>
      </c>
      <c r="G7" s="82" t="s">
        <v>266</v>
      </c>
      <c r="H7" s="355">
        <v>30</v>
      </c>
      <c r="I7" s="355">
        <v>30.11</v>
      </c>
      <c r="J7" s="128">
        <f>IF(I7/H7*100&gt;100,100,I7/H7*100)</f>
        <v>100</v>
      </c>
      <c r="K7" s="284">
        <f>J7</f>
        <v>100</v>
      </c>
      <c r="L7" s="517"/>
      <c r="M7" s="762"/>
      <c r="N7" s="519"/>
    </row>
    <row r="8" spans="1:14" s="302" customFormat="1" ht="63.75" hidden="1" customHeight="1" thickBot="1" x14ac:dyDescent="0.3">
      <c r="A8" s="560"/>
      <c r="B8" s="508" t="str">
        <f>'[3]Свод по услугам'!B8:B11</f>
        <v>801012О.99.0.БА81АА24001</v>
      </c>
      <c r="C8" s="514" t="str">
        <f>'[3]Свод по услугам'!C8:C11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v>
      </c>
      <c r="D8" s="507" t="s">
        <v>137</v>
      </c>
      <c r="E8" s="84" t="s">
        <v>138</v>
      </c>
      <c r="F8" s="85" t="s">
        <v>385</v>
      </c>
      <c r="G8" s="86" t="s">
        <v>140</v>
      </c>
      <c r="H8" s="87"/>
      <c r="I8" s="88"/>
      <c r="J8" s="88" t="e">
        <f>IF(H8/I8*100&gt;100,100,H8/I8*100)</f>
        <v>#DIV/0!</v>
      </c>
      <c r="K8" s="511" t="e">
        <f>(J8+J9+J10)/3</f>
        <v>#DIV/0!</v>
      </c>
      <c r="L8" s="521" t="e">
        <f>(K8+K11)/2</f>
        <v>#DIV/0!</v>
      </c>
      <c r="M8" s="541"/>
      <c r="N8" s="519"/>
    </row>
    <row r="9" spans="1:14" s="302" customFormat="1" ht="63.75" hidden="1" customHeight="1" thickBot="1" x14ac:dyDescent="0.3">
      <c r="A9" s="560"/>
      <c r="B9" s="509"/>
      <c r="C9" s="514"/>
      <c r="D9" s="502"/>
      <c r="E9" s="89" t="s">
        <v>138</v>
      </c>
      <c r="F9" s="85" t="s">
        <v>386</v>
      </c>
      <c r="G9" s="90" t="s">
        <v>140</v>
      </c>
      <c r="H9" s="91"/>
      <c r="I9" s="92"/>
      <c r="J9" s="92" t="e">
        <f>IF(I9/H9*100&gt;100,100,I9/H9*100)</f>
        <v>#DIV/0!</v>
      </c>
      <c r="K9" s="512"/>
      <c r="L9" s="524"/>
      <c r="M9" s="541"/>
      <c r="N9" s="519"/>
    </row>
    <row r="10" spans="1:14" s="302" customFormat="1" ht="111" hidden="1" customHeight="1" x14ac:dyDescent="0.25">
      <c r="A10" s="560"/>
      <c r="B10" s="509"/>
      <c r="C10" s="514"/>
      <c r="D10" s="502"/>
      <c r="E10" s="89" t="s">
        <v>138</v>
      </c>
      <c r="F10" s="85" t="s">
        <v>387</v>
      </c>
      <c r="G10" s="90" t="s">
        <v>140</v>
      </c>
      <c r="H10" s="91"/>
      <c r="I10" s="91"/>
      <c r="J10" s="92" t="e">
        <f>IF(I10/H10*100&gt;100,100,I10/H10*100)</f>
        <v>#DIV/0!</v>
      </c>
      <c r="K10" s="513"/>
      <c r="L10" s="524"/>
      <c r="M10" s="541"/>
      <c r="N10" s="519"/>
    </row>
    <row r="11" spans="1:14" s="302" customFormat="1" ht="32.25" hidden="1" customHeight="1" thickBot="1" x14ac:dyDescent="0.3">
      <c r="A11" s="560"/>
      <c r="B11" s="510"/>
      <c r="C11" s="514"/>
      <c r="D11" s="503"/>
      <c r="E11" s="93" t="s">
        <v>144</v>
      </c>
      <c r="F11" s="81" t="s">
        <v>388</v>
      </c>
      <c r="G11" s="94" t="s">
        <v>266</v>
      </c>
      <c r="H11" s="95"/>
      <c r="I11" s="96"/>
      <c r="J11" s="97" t="e">
        <f>IF(I11/H11*100&gt;100,100,I11/H11*100)</f>
        <v>#DIV/0!</v>
      </c>
      <c r="K11" s="97" t="e">
        <f>J11</f>
        <v>#DIV/0!</v>
      </c>
      <c r="L11" s="525"/>
      <c r="M11" s="541"/>
      <c r="N11" s="519"/>
    </row>
    <row r="12" spans="1:14" s="302" customFormat="1" ht="63.75" hidden="1" customHeight="1" thickBot="1" x14ac:dyDescent="0.3">
      <c r="A12" s="560"/>
      <c r="B12" s="508">
        <f>'[3]Свод по услугам'!B12:B15</f>
        <v>0</v>
      </c>
      <c r="C12" s="514" t="str">
        <f>'[3]Свод по услугам'!C12:C15</f>
        <v>Реализация основных общеобразовательных программ начального общего образования</v>
      </c>
      <c r="D12" s="501" t="s">
        <v>137</v>
      </c>
      <c r="E12" s="84" t="s">
        <v>138</v>
      </c>
      <c r="F12" s="85" t="s">
        <v>385</v>
      </c>
      <c r="G12" s="86" t="s">
        <v>140</v>
      </c>
      <c r="H12" s="87"/>
      <c r="I12" s="88"/>
      <c r="J12" s="88" t="e">
        <f>IF(H12/I12*100&gt;100,100,H12/I12*100)</f>
        <v>#DIV/0!</v>
      </c>
      <c r="K12" s="511" t="e">
        <f>(J12+J13+J14)/3</f>
        <v>#DIV/0!</v>
      </c>
      <c r="L12" s="521" t="e">
        <f>(K12+K15)/2</f>
        <v>#DIV/0!</v>
      </c>
      <c r="M12" s="541"/>
      <c r="N12" s="519"/>
    </row>
    <row r="13" spans="1:14" s="302" customFormat="1" ht="63.75" hidden="1" customHeight="1" thickBot="1" x14ac:dyDescent="0.3">
      <c r="A13" s="560"/>
      <c r="B13" s="509"/>
      <c r="C13" s="514"/>
      <c r="D13" s="502"/>
      <c r="E13" s="89" t="s">
        <v>138</v>
      </c>
      <c r="F13" s="85" t="s">
        <v>386</v>
      </c>
      <c r="G13" s="90" t="s">
        <v>140</v>
      </c>
      <c r="H13" s="91"/>
      <c r="I13" s="92"/>
      <c r="J13" s="92" t="e">
        <f>IF(I13/H13*100&gt;100,100,I13/H13*100)</f>
        <v>#DIV/0!</v>
      </c>
      <c r="K13" s="512"/>
      <c r="L13" s="524"/>
      <c r="M13" s="541"/>
      <c r="N13" s="519"/>
    </row>
    <row r="14" spans="1:14" s="302" customFormat="1" ht="111" hidden="1" customHeight="1" x14ac:dyDescent="0.25">
      <c r="A14" s="560"/>
      <c r="B14" s="509"/>
      <c r="C14" s="514"/>
      <c r="D14" s="502"/>
      <c r="E14" s="89" t="s">
        <v>138</v>
      </c>
      <c r="F14" s="85" t="s">
        <v>387</v>
      </c>
      <c r="G14" s="90" t="s">
        <v>140</v>
      </c>
      <c r="H14" s="91"/>
      <c r="I14" s="91"/>
      <c r="J14" s="92" t="e">
        <f>IF(I14/H14*100&gt;100,100,I14/H14*100)</f>
        <v>#DIV/0!</v>
      </c>
      <c r="K14" s="513"/>
      <c r="L14" s="524"/>
      <c r="M14" s="541"/>
      <c r="N14" s="519"/>
    </row>
    <row r="15" spans="1:14" s="302" customFormat="1" ht="32.25" hidden="1" customHeight="1" thickBot="1" x14ac:dyDescent="0.3">
      <c r="A15" s="560"/>
      <c r="B15" s="510"/>
      <c r="C15" s="514"/>
      <c r="D15" s="503"/>
      <c r="E15" s="93" t="s">
        <v>144</v>
      </c>
      <c r="F15" s="81" t="s">
        <v>388</v>
      </c>
      <c r="G15" s="94" t="s">
        <v>266</v>
      </c>
      <c r="H15" s="95"/>
      <c r="I15" s="96"/>
      <c r="J15" s="97" t="e">
        <f>IF(I15/H15*100&gt;100,100,I15/H15*100)</f>
        <v>#DIV/0!</v>
      </c>
      <c r="K15" s="97" t="e">
        <f>J15</f>
        <v>#DIV/0!</v>
      </c>
      <c r="L15" s="525"/>
      <c r="M15" s="541"/>
      <c r="N15" s="519"/>
    </row>
    <row r="16" spans="1:14" s="308" customFormat="1" ht="63.75" customHeight="1" thickBot="1" x14ac:dyDescent="0.3">
      <c r="A16" s="560"/>
      <c r="B16" s="508" t="str">
        <f>'[3]Свод по услугам'!B16:B19</f>
        <v>801012О.99.0.БА81АБ44001</v>
      </c>
      <c r="C16" s="423" t="str">
        <f>'[3]Свод по услугам'!C16:C19</f>
        <v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v>
      </c>
      <c r="D16" s="529" t="s">
        <v>137</v>
      </c>
      <c r="E16" s="84" t="s">
        <v>138</v>
      </c>
      <c r="F16" s="85" t="s">
        <v>385</v>
      </c>
      <c r="G16" s="86" t="s">
        <v>140</v>
      </c>
      <c r="H16" s="356">
        <v>100</v>
      </c>
      <c r="I16" s="88">
        <v>100</v>
      </c>
      <c r="J16" s="88">
        <f>IF(H16/I16*100&gt;100,100,H16/I16*100)</f>
        <v>100</v>
      </c>
      <c r="K16" s="504">
        <f>(J16+J17)/2</f>
        <v>100</v>
      </c>
      <c r="L16" s="521">
        <f>(K16+K19)/2</f>
        <v>100</v>
      </c>
      <c r="M16" s="541"/>
      <c r="N16" s="519"/>
    </row>
    <row r="17" spans="1:14" s="308" customFormat="1" ht="63.75" customHeight="1" thickBot="1" x14ac:dyDescent="0.3">
      <c r="A17" s="560"/>
      <c r="B17" s="509"/>
      <c r="C17" s="423"/>
      <c r="D17" s="530"/>
      <c r="E17" s="89" t="s">
        <v>138</v>
      </c>
      <c r="F17" s="85" t="s">
        <v>386</v>
      </c>
      <c r="G17" s="90" t="s">
        <v>140</v>
      </c>
      <c r="H17" s="357">
        <v>100</v>
      </c>
      <c r="I17" s="92">
        <v>100</v>
      </c>
      <c r="J17" s="92">
        <f>IF(I17/H17*100&gt;100,100,I17/H17*100)</f>
        <v>100</v>
      </c>
      <c r="K17" s="532"/>
      <c r="L17" s="522"/>
      <c r="M17" s="541"/>
      <c r="N17" s="519"/>
    </row>
    <row r="18" spans="1:14" s="308" customFormat="1" ht="111" customHeight="1" x14ac:dyDescent="0.25">
      <c r="A18" s="560"/>
      <c r="B18" s="509"/>
      <c r="C18" s="423"/>
      <c r="D18" s="530"/>
      <c r="E18" s="89" t="s">
        <v>138</v>
      </c>
      <c r="F18" s="85" t="s">
        <v>387</v>
      </c>
      <c r="G18" s="90" t="s">
        <v>140</v>
      </c>
      <c r="H18" s="357">
        <v>0</v>
      </c>
      <c r="I18" s="357">
        <v>0</v>
      </c>
      <c r="J18" s="92"/>
      <c r="K18" s="533"/>
      <c r="L18" s="522"/>
      <c r="M18" s="541"/>
      <c r="N18" s="519"/>
    </row>
    <row r="19" spans="1:14" s="308" customFormat="1" ht="32.25" customHeight="1" thickBot="1" x14ac:dyDescent="0.3">
      <c r="A19" s="560"/>
      <c r="B19" s="510"/>
      <c r="C19" s="423"/>
      <c r="D19" s="531"/>
      <c r="E19" s="93" t="s">
        <v>144</v>
      </c>
      <c r="F19" s="81" t="s">
        <v>388</v>
      </c>
      <c r="G19" s="94" t="s">
        <v>266</v>
      </c>
      <c r="H19" s="355">
        <v>1.3333333333333333</v>
      </c>
      <c r="I19" s="355">
        <v>1.3333333333333333</v>
      </c>
      <c r="J19" s="97">
        <f>IF(I19/H19*100&gt;100,100,I19/H19*100)</f>
        <v>100</v>
      </c>
      <c r="K19" s="97">
        <f>J19</f>
        <v>100</v>
      </c>
      <c r="L19" s="523"/>
      <c r="M19" s="541"/>
      <c r="N19" s="519"/>
    </row>
    <row r="20" spans="1:14" s="302" customFormat="1" ht="63.75" customHeight="1" thickBot="1" x14ac:dyDescent="0.3">
      <c r="A20" s="560"/>
      <c r="B20" s="508" t="str">
        <f>'[3]Свод по услугам'!B20:B23</f>
        <v>801012О.99.0.БА81АБ68001</v>
      </c>
      <c r="C20" s="423" t="str">
        <f>'[3]Свод по услугам'!C20:C23</f>
        <v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v>
      </c>
      <c r="D20" s="593" t="s">
        <v>137</v>
      </c>
      <c r="E20" s="84" t="s">
        <v>138</v>
      </c>
      <c r="F20" s="85" t="s">
        <v>385</v>
      </c>
      <c r="G20" s="86" t="s">
        <v>140</v>
      </c>
      <c r="H20" s="87">
        <v>100</v>
      </c>
      <c r="I20" s="88">
        <v>100</v>
      </c>
      <c r="J20" s="88">
        <f>IF(H20/I20*100&gt;100,100,H20/I20*100)</f>
        <v>100</v>
      </c>
      <c r="K20" s="511">
        <f>(J20+J21)/2</f>
        <v>100</v>
      </c>
      <c r="L20" s="521">
        <f>(K20+K23)/2</f>
        <v>100</v>
      </c>
      <c r="M20" s="541"/>
      <c r="N20" s="519"/>
    </row>
    <row r="21" spans="1:14" s="302" customFormat="1" ht="63.75" customHeight="1" thickBot="1" x14ac:dyDescent="0.3">
      <c r="A21" s="560"/>
      <c r="B21" s="509"/>
      <c r="C21" s="423"/>
      <c r="D21" s="594"/>
      <c r="E21" s="89" t="s">
        <v>138</v>
      </c>
      <c r="F21" s="85" t="s">
        <v>386</v>
      </c>
      <c r="G21" s="90" t="s">
        <v>140</v>
      </c>
      <c r="H21" s="91">
        <v>100</v>
      </c>
      <c r="I21" s="92">
        <v>100</v>
      </c>
      <c r="J21" s="92">
        <f>IF(I21/H21*100&gt;100,100,I21/H21*100)</f>
        <v>100</v>
      </c>
      <c r="K21" s="512"/>
      <c r="L21" s="524"/>
      <c r="M21" s="541"/>
      <c r="N21" s="519"/>
    </row>
    <row r="22" spans="1:14" s="302" customFormat="1" ht="111" customHeight="1" x14ac:dyDescent="0.25">
      <c r="A22" s="560"/>
      <c r="B22" s="509"/>
      <c r="C22" s="423"/>
      <c r="D22" s="594"/>
      <c r="E22" s="89" t="s">
        <v>138</v>
      </c>
      <c r="F22" s="85" t="s">
        <v>387</v>
      </c>
      <c r="G22" s="90" t="s">
        <v>140</v>
      </c>
      <c r="H22" s="91">
        <v>0</v>
      </c>
      <c r="I22" s="91">
        <v>0</v>
      </c>
      <c r="J22" s="92"/>
      <c r="K22" s="513"/>
      <c r="L22" s="524"/>
      <c r="M22" s="541"/>
      <c r="N22" s="519"/>
    </row>
    <row r="23" spans="1:14" s="302" customFormat="1" ht="32.25" customHeight="1" thickBot="1" x14ac:dyDescent="0.3">
      <c r="A23" s="560"/>
      <c r="B23" s="510"/>
      <c r="C23" s="423"/>
      <c r="D23" s="595"/>
      <c r="E23" s="93" t="s">
        <v>144</v>
      </c>
      <c r="F23" s="81" t="s">
        <v>388</v>
      </c>
      <c r="G23" s="94" t="s">
        <v>266</v>
      </c>
      <c r="H23" s="96">
        <v>0.44444444444444442</v>
      </c>
      <c r="I23" s="96">
        <v>0.44444444444444442</v>
      </c>
      <c r="J23" s="97">
        <f>IF(I23/H23*100&gt;100,100,I23/H23*100)</f>
        <v>100</v>
      </c>
      <c r="K23" s="97">
        <f>J23</f>
        <v>100</v>
      </c>
      <c r="L23" s="525"/>
      <c r="M23" s="541"/>
      <c r="N23" s="519"/>
    </row>
    <row r="24" spans="1:14" s="302" customFormat="1" ht="63.75" hidden="1" customHeight="1" thickBot="1" x14ac:dyDescent="0.3">
      <c r="A24" s="560"/>
      <c r="B24" s="508">
        <f>'[3]Свод по услугам'!B24:B27</f>
        <v>0</v>
      </c>
      <c r="C24" s="514" t="str">
        <f>'[3]Свод по услугам'!C24:C27</f>
        <v>Реализация основных общеобразовательных программ начального общего образования</v>
      </c>
      <c r="D24" s="501" t="s">
        <v>137</v>
      </c>
      <c r="E24" s="84" t="s">
        <v>138</v>
      </c>
      <c r="F24" s="85" t="s">
        <v>385</v>
      </c>
      <c r="G24" s="86" t="s">
        <v>140</v>
      </c>
      <c r="H24" s="87"/>
      <c r="I24" s="88"/>
      <c r="J24" s="88" t="e">
        <f>IF(H24/I24*100&gt;100,100,H24/I24*100)</f>
        <v>#DIV/0!</v>
      </c>
      <c r="K24" s="511" t="e">
        <f>(J24+J25+J26)/3</f>
        <v>#DIV/0!</v>
      </c>
      <c r="L24" s="521" t="e">
        <f>(K24+K27)/2</f>
        <v>#DIV/0!</v>
      </c>
      <c r="M24" s="541"/>
      <c r="N24" s="519"/>
    </row>
    <row r="25" spans="1:14" s="302" customFormat="1" ht="63.75" hidden="1" customHeight="1" thickBot="1" x14ac:dyDescent="0.3">
      <c r="A25" s="560"/>
      <c r="B25" s="509"/>
      <c r="C25" s="514"/>
      <c r="D25" s="502"/>
      <c r="E25" s="89" t="s">
        <v>138</v>
      </c>
      <c r="F25" s="85" t="s">
        <v>386</v>
      </c>
      <c r="G25" s="90" t="s">
        <v>140</v>
      </c>
      <c r="H25" s="91"/>
      <c r="I25" s="92"/>
      <c r="J25" s="92" t="e">
        <f>IF(I25/H25*100&gt;100,100,I25/H25*100)</f>
        <v>#DIV/0!</v>
      </c>
      <c r="K25" s="512"/>
      <c r="L25" s="524"/>
      <c r="M25" s="541"/>
      <c r="N25" s="519"/>
    </row>
    <row r="26" spans="1:14" s="302" customFormat="1" ht="111" hidden="1" customHeight="1" x14ac:dyDescent="0.25">
      <c r="A26" s="560"/>
      <c r="B26" s="509"/>
      <c r="C26" s="514"/>
      <c r="D26" s="502"/>
      <c r="E26" s="89" t="s">
        <v>138</v>
      </c>
      <c r="F26" s="85" t="s">
        <v>387</v>
      </c>
      <c r="G26" s="90" t="s">
        <v>140</v>
      </c>
      <c r="H26" s="91"/>
      <c r="I26" s="91"/>
      <c r="J26" s="92" t="e">
        <f>IF(I26/H26*100&gt;100,100,I26/H26*100)</f>
        <v>#DIV/0!</v>
      </c>
      <c r="K26" s="513"/>
      <c r="L26" s="524"/>
      <c r="M26" s="541"/>
      <c r="N26" s="519"/>
    </row>
    <row r="27" spans="1:14" s="302" customFormat="1" ht="32.25" hidden="1" customHeight="1" thickBot="1" x14ac:dyDescent="0.3">
      <c r="A27" s="560"/>
      <c r="B27" s="510"/>
      <c r="C27" s="514"/>
      <c r="D27" s="503"/>
      <c r="E27" s="93" t="s">
        <v>144</v>
      </c>
      <c r="F27" s="81" t="s">
        <v>388</v>
      </c>
      <c r="G27" s="94" t="s">
        <v>266</v>
      </c>
      <c r="H27" s="95"/>
      <c r="I27" s="96"/>
      <c r="J27" s="97" t="e">
        <f>IF(I27/H27*100&gt;100,100,I27/H27*100)</f>
        <v>#DIV/0!</v>
      </c>
      <c r="K27" s="97" t="e">
        <f>J27</f>
        <v>#DIV/0!</v>
      </c>
      <c r="L27" s="525"/>
      <c r="M27" s="541"/>
      <c r="N27" s="519"/>
    </row>
    <row r="28" spans="1:14" s="302" customFormat="1" ht="63.75" hidden="1" customHeight="1" thickBot="1" x14ac:dyDescent="0.3">
      <c r="A28" s="560"/>
      <c r="B28" s="508">
        <f>'[3]Свод по услугам'!B28:B31</f>
        <v>0</v>
      </c>
      <c r="C28" s="514" t="str">
        <f>'[3]Свод по услугам'!C28:C31</f>
        <v>Реализация основных общеобразовательных программ начального общего образования</v>
      </c>
      <c r="D28" s="501" t="s">
        <v>137</v>
      </c>
      <c r="E28" s="84" t="s">
        <v>138</v>
      </c>
      <c r="F28" s="85" t="s">
        <v>385</v>
      </c>
      <c r="G28" s="86" t="s">
        <v>140</v>
      </c>
      <c r="H28" s="87"/>
      <c r="I28" s="88"/>
      <c r="J28" s="88" t="e">
        <f>IF(H28/I28*100&gt;100,100,H28/I28*100)</f>
        <v>#DIV/0!</v>
      </c>
      <c r="K28" s="511" t="e">
        <f>(J28+J29+J30)/3</f>
        <v>#DIV/0!</v>
      </c>
      <c r="L28" s="521" t="e">
        <f>(K28+K31)/2</f>
        <v>#DIV/0!</v>
      </c>
      <c r="M28" s="541"/>
      <c r="N28" s="519"/>
    </row>
    <row r="29" spans="1:14" s="302" customFormat="1" ht="63.75" hidden="1" customHeight="1" thickBot="1" x14ac:dyDescent="0.3">
      <c r="A29" s="560"/>
      <c r="B29" s="509"/>
      <c r="C29" s="514"/>
      <c r="D29" s="502"/>
      <c r="E29" s="89" t="s">
        <v>138</v>
      </c>
      <c r="F29" s="85" t="s">
        <v>386</v>
      </c>
      <c r="G29" s="90" t="s">
        <v>140</v>
      </c>
      <c r="H29" s="91"/>
      <c r="I29" s="92"/>
      <c r="J29" s="92" t="e">
        <f>IF(I29/H29*100&gt;100,100,I29/H29*100)</f>
        <v>#DIV/0!</v>
      </c>
      <c r="K29" s="512"/>
      <c r="L29" s="524"/>
      <c r="M29" s="541"/>
      <c r="N29" s="519"/>
    </row>
    <row r="30" spans="1:14" s="302" customFormat="1" ht="111" hidden="1" customHeight="1" x14ac:dyDescent="0.25">
      <c r="A30" s="560"/>
      <c r="B30" s="509"/>
      <c r="C30" s="514"/>
      <c r="D30" s="502"/>
      <c r="E30" s="89" t="s">
        <v>138</v>
      </c>
      <c r="F30" s="85" t="s">
        <v>387</v>
      </c>
      <c r="G30" s="90" t="s">
        <v>140</v>
      </c>
      <c r="H30" s="91"/>
      <c r="I30" s="91"/>
      <c r="J30" s="92" t="e">
        <f>IF(I30/H30*100&gt;100,100,I30/H30*100)</f>
        <v>#DIV/0!</v>
      </c>
      <c r="K30" s="513"/>
      <c r="L30" s="524"/>
      <c r="M30" s="541"/>
      <c r="N30" s="519"/>
    </row>
    <row r="31" spans="1:14" s="302" customFormat="1" ht="32.25" hidden="1" customHeight="1" thickBot="1" x14ac:dyDescent="0.3">
      <c r="A31" s="560"/>
      <c r="B31" s="510"/>
      <c r="C31" s="514"/>
      <c r="D31" s="503"/>
      <c r="E31" s="93" t="s">
        <v>144</v>
      </c>
      <c r="F31" s="81" t="s">
        <v>388</v>
      </c>
      <c r="G31" s="94" t="s">
        <v>266</v>
      </c>
      <c r="H31" s="95"/>
      <c r="I31" s="96"/>
      <c r="J31" s="97" t="e">
        <f>IF(I31/H31*100&gt;100,100,I31/H31*100)</f>
        <v>#DIV/0!</v>
      </c>
      <c r="K31" s="97" t="e">
        <f>J31</f>
        <v>#DIV/0!</v>
      </c>
      <c r="L31" s="525"/>
      <c r="M31" s="541"/>
      <c r="N31" s="519"/>
    </row>
    <row r="32" spans="1:14" s="302" customFormat="1" ht="63.75" hidden="1" customHeight="1" thickBot="1" x14ac:dyDescent="0.3">
      <c r="A32" s="560"/>
      <c r="B32" s="508" t="str">
        <f>'[3]Свод по услугам'!B32:B35</f>
        <v>801012О.99.0.БА81АН96001</v>
      </c>
      <c r="C32" s="514" t="str">
        <f>'[3]Свод по услугам'!C32:C35</f>
        <v>Реализация основных общеобразовательных программ начального общего образования (профильное обучение, дети-инвалиды, не указано)</v>
      </c>
      <c r="D32" s="501" t="s">
        <v>137</v>
      </c>
      <c r="E32" s="84" t="s">
        <v>138</v>
      </c>
      <c r="F32" s="85" t="s">
        <v>385</v>
      </c>
      <c r="G32" s="86" t="s">
        <v>140</v>
      </c>
      <c r="H32" s="87"/>
      <c r="I32" s="88"/>
      <c r="J32" s="88" t="e">
        <f>IF(H32/I32*100&gt;100,100,H32/I32*100)</f>
        <v>#DIV/0!</v>
      </c>
      <c r="K32" s="511" t="e">
        <f>(J32+J33+J34)/3</f>
        <v>#DIV/0!</v>
      </c>
      <c r="L32" s="521" t="e">
        <f>(K32+K35)/2</f>
        <v>#DIV/0!</v>
      </c>
      <c r="M32" s="541"/>
      <c r="N32" s="519"/>
    </row>
    <row r="33" spans="1:14" s="302" customFormat="1" ht="63.75" hidden="1" customHeight="1" thickBot="1" x14ac:dyDescent="0.3">
      <c r="A33" s="560"/>
      <c r="B33" s="509"/>
      <c r="C33" s="514"/>
      <c r="D33" s="502"/>
      <c r="E33" s="89" t="s">
        <v>138</v>
      </c>
      <c r="F33" s="85" t="s">
        <v>386</v>
      </c>
      <c r="G33" s="90" t="s">
        <v>140</v>
      </c>
      <c r="H33" s="91"/>
      <c r="I33" s="92"/>
      <c r="J33" s="92" t="e">
        <f>IF(I33/H33*100&gt;100,100,I33/H33*100)</f>
        <v>#DIV/0!</v>
      </c>
      <c r="K33" s="512"/>
      <c r="L33" s="524"/>
      <c r="M33" s="541"/>
      <c r="N33" s="519"/>
    </row>
    <row r="34" spans="1:14" s="302" customFormat="1" ht="111" hidden="1" customHeight="1" x14ac:dyDescent="0.25">
      <c r="A34" s="560"/>
      <c r="B34" s="509"/>
      <c r="C34" s="514"/>
      <c r="D34" s="502"/>
      <c r="E34" s="89" t="s">
        <v>138</v>
      </c>
      <c r="F34" s="85" t="s">
        <v>387</v>
      </c>
      <c r="G34" s="90" t="s">
        <v>140</v>
      </c>
      <c r="H34" s="91"/>
      <c r="I34" s="91"/>
      <c r="J34" s="92" t="e">
        <f>IF(I34/H34*100&gt;100,100,I34/H34*100)</f>
        <v>#DIV/0!</v>
      </c>
      <c r="K34" s="513"/>
      <c r="L34" s="524"/>
      <c r="M34" s="541"/>
      <c r="N34" s="519"/>
    </row>
    <row r="35" spans="1:14" s="302" customFormat="1" ht="32.25" hidden="1" customHeight="1" thickBot="1" x14ac:dyDescent="0.3">
      <c r="A35" s="560"/>
      <c r="B35" s="510"/>
      <c r="C35" s="514"/>
      <c r="D35" s="503"/>
      <c r="E35" s="93" t="s">
        <v>144</v>
      </c>
      <c r="F35" s="81" t="s">
        <v>388</v>
      </c>
      <c r="G35" s="94" t="s">
        <v>266</v>
      </c>
      <c r="H35" s="95"/>
      <c r="I35" s="96"/>
      <c r="J35" s="97" t="e">
        <f>IF(I35/H35*100&gt;100,100,I35/H35*100)</f>
        <v>#DIV/0!</v>
      </c>
      <c r="K35" s="97" t="e">
        <f>J35</f>
        <v>#DIV/0!</v>
      </c>
      <c r="L35" s="525"/>
      <c r="M35" s="541"/>
      <c r="N35" s="519"/>
    </row>
    <row r="36" spans="1:14" s="302" customFormat="1" ht="63.75" hidden="1" customHeight="1" thickBot="1" x14ac:dyDescent="0.3">
      <c r="A36" s="560"/>
      <c r="B36" s="508" t="str">
        <f>'[3]Свод по услугам'!B36:B39</f>
        <v>801012О.99.0.БА81АП40001</v>
      </c>
      <c r="C36" s="514" t="str">
        <f>'[3]Свод по услугам'!C36:C39</f>
        <v>Реализация основных общеобразовательных программ начального общего образования (профильное обучение, не указано, не указано)</v>
      </c>
      <c r="D36" s="501" t="s">
        <v>137</v>
      </c>
      <c r="E36" s="84" t="s">
        <v>138</v>
      </c>
      <c r="F36" s="85" t="s">
        <v>385</v>
      </c>
      <c r="G36" s="86" t="s">
        <v>140</v>
      </c>
      <c r="H36" s="87"/>
      <c r="I36" s="88"/>
      <c r="J36" s="88" t="e">
        <f>IF(H36/I36*100&gt;100,100,H36/I36*100)</f>
        <v>#DIV/0!</v>
      </c>
      <c r="K36" s="511" t="e">
        <f>(J36+J37+J38)/3</f>
        <v>#DIV/0!</v>
      </c>
      <c r="L36" s="521" t="e">
        <f>(K36+K39)/2</f>
        <v>#DIV/0!</v>
      </c>
      <c r="M36" s="541"/>
      <c r="N36" s="519"/>
    </row>
    <row r="37" spans="1:14" s="302" customFormat="1" ht="63.75" hidden="1" customHeight="1" thickBot="1" x14ac:dyDescent="0.3">
      <c r="A37" s="560"/>
      <c r="B37" s="509"/>
      <c r="C37" s="514"/>
      <c r="D37" s="502"/>
      <c r="E37" s="89" t="s">
        <v>138</v>
      </c>
      <c r="F37" s="85" t="s">
        <v>386</v>
      </c>
      <c r="G37" s="90" t="s">
        <v>140</v>
      </c>
      <c r="H37" s="91"/>
      <c r="I37" s="92"/>
      <c r="J37" s="92" t="e">
        <f>IF(I37/H37*100&gt;100,100,I37/H37*100)</f>
        <v>#DIV/0!</v>
      </c>
      <c r="K37" s="512"/>
      <c r="L37" s="524"/>
      <c r="M37" s="541"/>
      <c r="N37" s="519"/>
    </row>
    <row r="38" spans="1:14" s="302" customFormat="1" ht="111" hidden="1" customHeight="1" x14ac:dyDescent="0.25">
      <c r="A38" s="560"/>
      <c r="B38" s="509"/>
      <c r="C38" s="514"/>
      <c r="D38" s="502"/>
      <c r="E38" s="89" t="s">
        <v>138</v>
      </c>
      <c r="F38" s="85" t="s">
        <v>387</v>
      </c>
      <c r="G38" s="90" t="s">
        <v>140</v>
      </c>
      <c r="H38" s="91"/>
      <c r="I38" s="91"/>
      <c r="J38" s="92" t="e">
        <f>IF(I38/H38*100&gt;100,100,I38/H38*100)</f>
        <v>#DIV/0!</v>
      </c>
      <c r="K38" s="513"/>
      <c r="L38" s="524"/>
      <c r="M38" s="541"/>
      <c r="N38" s="519"/>
    </row>
    <row r="39" spans="1:14" s="302" customFormat="1" ht="32.25" hidden="1" customHeight="1" thickBot="1" x14ac:dyDescent="0.3">
      <c r="A39" s="560"/>
      <c r="B39" s="510"/>
      <c r="C39" s="514"/>
      <c r="D39" s="503"/>
      <c r="E39" s="93" t="s">
        <v>144</v>
      </c>
      <c r="F39" s="81" t="s">
        <v>388</v>
      </c>
      <c r="G39" s="94" t="s">
        <v>266</v>
      </c>
      <c r="H39" s="95"/>
      <c r="I39" s="96"/>
      <c r="J39" s="97" t="e">
        <f>IF(I39/H39*100&gt;100,100,I39/H39*100)</f>
        <v>#DIV/0!</v>
      </c>
      <c r="K39" s="97" t="e">
        <f>J39</f>
        <v>#DIV/0!</v>
      </c>
      <c r="L39" s="525"/>
      <c r="M39" s="541"/>
      <c r="N39" s="519"/>
    </row>
    <row r="40" spans="1:14" s="297" customFormat="1" ht="63.75" customHeight="1" thickBot="1" x14ac:dyDescent="0.3">
      <c r="A40" s="559"/>
      <c r="B40" s="508" t="str">
        <f>'[3]Свод по услугам'!B40:B43</f>
        <v>801012О.99.0.БА81АЩ48001</v>
      </c>
      <c r="C40" s="423" t="str">
        <f>'[3]Свод по услугам'!C40:C43</f>
        <v>Реализация основных общеобразовательных программ начального общего образования (не указано, дети-инвалиды, не указано)</v>
      </c>
      <c r="D40" s="529" t="s">
        <v>137</v>
      </c>
      <c r="E40" s="71" t="s">
        <v>138</v>
      </c>
      <c r="F40" s="71" t="s">
        <v>385</v>
      </c>
      <c r="G40" s="72" t="s">
        <v>140</v>
      </c>
      <c r="H40" s="350">
        <v>100</v>
      </c>
      <c r="I40" s="293">
        <v>100</v>
      </c>
      <c r="J40" s="128">
        <f>IF(I40/H40*100&gt;100,100,I40/H40*100)</f>
        <v>100</v>
      </c>
      <c r="K40" s="504">
        <f>(J40+J41)/2</f>
        <v>100</v>
      </c>
      <c r="L40" s="515">
        <f>(K40+K43)/2</f>
        <v>100</v>
      </c>
      <c r="M40" s="540"/>
      <c r="N40" s="519"/>
    </row>
    <row r="41" spans="1:14" s="297" customFormat="1" ht="63.75" customHeight="1" thickBot="1" x14ac:dyDescent="0.3">
      <c r="A41" s="559"/>
      <c r="B41" s="509"/>
      <c r="C41" s="423"/>
      <c r="D41" s="530"/>
      <c r="E41" s="76" t="s">
        <v>138</v>
      </c>
      <c r="F41" s="71" t="s">
        <v>386</v>
      </c>
      <c r="G41" s="77" t="s">
        <v>140</v>
      </c>
      <c r="H41" s="352">
        <v>100</v>
      </c>
      <c r="I41" s="128">
        <v>100</v>
      </c>
      <c r="J41" s="128">
        <f>IF(I41/H41*100&gt;100,100,I41/H41*100)</f>
        <v>100</v>
      </c>
      <c r="K41" s="505"/>
      <c r="L41" s="516"/>
      <c r="M41" s="540"/>
      <c r="N41" s="519"/>
    </row>
    <row r="42" spans="1:14" s="297" customFormat="1" ht="111" customHeight="1" x14ac:dyDescent="0.25">
      <c r="A42" s="559"/>
      <c r="B42" s="509"/>
      <c r="C42" s="423"/>
      <c r="D42" s="530"/>
      <c r="E42" s="76" t="s">
        <v>138</v>
      </c>
      <c r="F42" s="71" t="s">
        <v>387</v>
      </c>
      <c r="G42" s="77" t="s">
        <v>140</v>
      </c>
      <c r="H42" s="352">
        <v>0</v>
      </c>
      <c r="I42" s="352">
        <v>0</v>
      </c>
      <c r="J42" s="128"/>
      <c r="K42" s="506"/>
      <c r="L42" s="516"/>
      <c r="M42" s="540"/>
      <c r="N42" s="519"/>
    </row>
    <row r="43" spans="1:14" s="297" customFormat="1" ht="32.25" customHeight="1" thickBot="1" x14ac:dyDescent="0.3">
      <c r="A43" s="559"/>
      <c r="B43" s="510"/>
      <c r="C43" s="423"/>
      <c r="D43" s="531"/>
      <c r="E43" s="80" t="s">
        <v>144</v>
      </c>
      <c r="F43" s="81" t="s">
        <v>388</v>
      </c>
      <c r="G43" s="82" t="s">
        <v>266</v>
      </c>
      <c r="H43" s="355">
        <v>1</v>
      </c>
      <c r="I43" s="355">
        <v>1</v>
      </c>
      <c r="J43" s="128">
        <f>IF(I43/H43*100&gt;100,100,I43/H43*100)</f>
        <v>100</v>
      </c>
      <c r="K43" s="284">
        <f>J43</f>
        <v>100</v>
      </c>
      <c r="L43" s="517"/>
      <c r="M43" s="540"/>
      <c r="N43" s="519"/>
    </row>
    <row r="44" spans="1:14" s="297" customFormat="1" ht="63.75" hidden="1" customHeight="1" thickBot="1" x14ac:dyDescent="0.3">
      <c r="A44" s="559"/>
      <c r="B44" s="508" t="str">
        <f>'[3]Свод по услугам'!B44:B47</f>
        <v>801012О.99.0.БА81АЩ72001</v>
      </c>
      <c r="C44" s="514" t="str">
        <f>'[3]Свод по услугам'!C44:C47</f>
        <v>Реализация основных общеобразовательных программ начального общего образования (не указано, дети-инвалиды, на дому)</v>
      </c>
      <c r="D44" s="507" t="s">
        <v>137</v>
      </c>
      <c r="E44" s="71" t="s">
        <v>138</v>
      </c>
      <c r="F44" s="71" t="s">
        <v>385</v>
      </c>
      <c r="G44" s="72" t="s">
        <v>140</v>
      </c>
      <c r="H44" s="350"/>
      <c r="I44" s="293"/>
      <c r="J44" s="128" t="e">
        <f>IF(I44/H44*100&gt;100,100,I44/H44*100)</f>
        <v>#DIV/0!</v>
      </c>
      <c r="K44" s="504" t="e">
        <f>(J44+J45+J46)/3</f>
        <v>#DIV/0!</v>
      </c>
      <c r="L44" s="515" t="e">
        <f>(K44+K47)/2</f>
        <v>#DIV/0!</v>
      </c>
      <c r="M44" s="540"/>
      <c r="N44" s="519"/>
    </row>
    <row r="45" spans="1:14" s="297" customFormat="1" ht="63.75" hidden="1" customHeight="1" thickBot="1" x14ac:dyDescent="0.3">
      <c r="A45" s="559"/>
      <c r="B45" s="509"/>
      <c r="C45" s="514"/>
      <c r="D45" s="585"/>
      <c r="E45" s="76" t="s">
        <v>138</v>
      </c>
      <c r="F45" s="71" t="s">
        <v>386</v>
      </c>
      <c r="G45" s="77" t="s">
        <v>140</v>
      </c>
      <c r="H45" s="352"/>
      <c r="I45" s="128"/>
      <c r="J45" s="128" t="e">
        <f>IF(I45/H45*100&gt;100,100,I45/H45*100)</f>
        <v>#DIV/0!</v>
      </c>
      <c r="K45" s="505"/>
      <c r="L45" s="516"/>
      <c r="M45" s="540"/>
      <c r="N45" s="519"/>
    </row>
    <row r="46" spans="1:14" s="297" customFormat="1" ht="95.25" hidden="1" customHeight="1" x14ac:dyDescent="0.25">
      <c r="A46" s="559"/>
      <c r="B46" s="509"/>
      <c r="C46" s="514"/>
      <c r="D46" s="585"/>
      <c r="E46" s="76" t="s">
        <v>138</v>
      </c>
      <c r="F46" s="71" t="s">
        <v>387</v>
      </c>
      <c r="G46" s="77" t="s">
        <v>140</v>
      </c>
      <c r="H46" s="352"/>
      <c r="I46" s="352"/>
      <c r="J46" s="128" t="e">
        <f>IF(I46/H46*100&gt;100,100,I46/H46*100)</f>
        <v>#DIV/0!</v>
      </c>
      <c r="K46" s="506"/>
      <c r="L46" s="516"/>
      <c r="M46" s="540"/>
      <c r="N46" s="519"/>
    </row>
    <row r="47" spans="1:14" s="297" customFormat="1" ht="32.25" hidden="1" customHeight="1" thickBot="1" x14ac:dyDescent="0.3">
      <c r="A47" s="559"/>
      <c r="B47" s="510"/>
      <c r="C47" s="514"/>
      <c r="D47" s="586"/>
      <c r="E47" s="80" t="s">
        <v>144</v>
      </c>
      <c r="F47" s="81" t="s">
        <v>388</v>
      </c>
      <c r="G47" s="82" t="s">
        <v>266</v>
      </c>
      <c r="H47" s="355"/>
      <c r="I47" s="355"/>
      <c r="J47" s="128" t="e">
        <f>IF(I47/H47*100&gt;100,100,I47/H47*100)</f>
        <v>#DIV/0!</v>
      </c>
      <c r="K47" s="284" t="e">
        <f>J47</f>
        <v>#DIV/0!</v>
      </c>
      <c r="L47" s="517"/>
      <c r="M47" s="762"/>
      <c r="N47" s="519"/>
    </row>
    <row r="48" spans="1:14" s="302" customFormat="1" ht="63.75" hidden="1" customHeight="1" thickBot="1" x14ac:dyDescent="0.3">
      <c r="A48" s="560"/>
      <c r="B48" s="508" t="str">
        <f>'[3]Свод по услугам'!B48:B51</f>
        <v>801012О.99.0.БА81АШ04001</v>
      </c>
      <c r="C48" s="514" t="str">
        <f>'[3]Свод по услугам'!C48:C51</f>
        <v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v>
      </c>
      <c r="D48" s="501" t="s">
        <v>137</v>
      </c>
      <c r="E48" s="84" t="s">
        <v>138</v>
      </c>
      <c r="F48" s="85" t="s">
        <v>385</v>
      </c>
      <c r="G48" s="86" t="s">
        <v>140</v>
      </c>
      <c r="H48" s="87"/>
      <c r="I48" s="88"/>
      <c r="J48" s="88" t="e">
        <f>IF(H48/I48*100&gt;100,100,H48/I48*100)</f>
        <v>#DIV/0!</v>
      </c>
      <c r="K48" s="511" t="e">
        <f>(J48+J49+J50)/3</f>
        <v>#DIV/0!</v>
      </c>
      <c r="L48" s="521" t="e">
        <f>(K48+K51)/2</f>
        <v>#DIV/0!</v>
      </c>
      <c r="M48" s="541"/>
      <c r="N48" s="519"/>
    </row>
    <row r="49" spans="1:14" s="302" customFormat="1" ht="63.75" hidden="1" customHeight="1" thickBot="1" x14ac:dyDescent="0.3">
      <c r="A49" s="560"/>
      <c r="B49" s="509"/>
      <c r="C49" s="514"/>
      <c r="D49" s="502"/>
      <c r="E49" s="89" t="s">
        <v>138</v>
      </c>
      <c r="F49" s="85" t="s">
        <v>386</v>
      </c>
      <c r="G49" s="90" t="s">
        <v>140</v>
      </c>
      <c r="H49" s="91"/>
      <c r="I49" s="92"/>
      <c r="J49" s="92" t="e">
        <f t="shared" ref="J49:J55" si="0">IF(I49/H49*100&gt;100,100,I49/H49*100)</f>
        <v>#DIV/0!</v>
      </c>
      <c r="K49" s="512"/>
      <c r="L49" s="524"/>
      <c r="M49" s="541"/>
      <c r="N49" s="519"/>
    </row>
    <row r="50" spans="1:14" s="302" customFormat="1" ht="111" hidden="1" customHeight="1" x14ac:dyDescent="0.25">
      <c r="A50" s="560"/>
      <c r="B50" s="509"/>
      <c r="C50" s="514"/>
      <c r="D50" s="502"/>
      <c r="E50" s="89" t="s">
        <v>138</v>
      </c>
      <c r="F50" s="85" t="s">
        <v>387</v>
      </c>
      <c r="G50" s="90" t="s">
        <v>140</v>
      </c>
      <c r="H50" s="91"/>
      <c r="I50" s="91"/>
      <c r="J50" s="92" t="e">
        <f t="shared" si="0"/>
        <v>#DIV/0!</v>
      </c>
      <c r="K50" s="513"/>
      <c r="L50" s="524"/>
      <c r="M50" s="541"/>
      <c r="N50" s="519"/>
    </row>
    <row r="51" spans="1:14" s="302" customFormat="1" ht="32.25" hidden="1" customHeight="1" thickBot="1" x14ac:dyDescent="0.3">
      <c r="A51" s="560"/>
      <c r="B51" s="510"/>
      <c r="C51" s="514"/>
      <c r="D51" s="503"/>
      <c r="E51" s="93" t="s">
        <v>144</v>
      </c>
      <c r="F51" s="81" t="s">
        <v>388</v>
      </c>
      <c r="G51" s="94" t="s">
        <v>266</v>
      </c>
      <c r="H51" s="95"/>
      <c r="I51" s="96"/>
      <c r="J51" s="97" t="e">
        <f t="shared" si="0"/>
        <v>#DIV/0!</v>
      </c>
      <c r="K51" s="97" t="e">
        <f>J51</f>
        <v>#DIV/0!</v>
      </c>
      <c r="L51" s="525"/>
      <c r="M51" s="541"/>
      <c r="N51" s="519"/>
    </row>
    <row r="52" spans="1:14" s="297" customFormat="1" ht="63.75" customHeight="1" thickBot="1" x14ac:dyDescent="0.3">
      <c r="A52" s="559"/>
      <c r="B52" s="508" t="str">
        <f>'[3]Свод по услугам'!B52:B55</f>
        <v>801012О.99.0.БА81АЭ92001</v>
      </c>
      <c r="C52" s="423" t="str">
        <f>'[3]Свод по услугам'!C52:C55</f>
        <v>Реализация основных общеобразовательных программ начального общего образования (не указано, не указано, не указано)</v>
      </c>
      <c r="D52" s="529" t="s">
        <v>137</v>
      </c>
      <c r="E52" s="71" t="s">
        <v>138</v>
      </c>
      <c r="F52" s="71" t="s">
        <v>385</v>
      </c>
      <c r="G52" s="72" t="s">
        <v>140</v>
      </c>
      <c r="H52" s="350">
        <v>100</v>
      </c>
      <c r="I52" s="293">
        <v>100</v>
      </c>
      <c r="J52" s="128">
        <f t="shared" si="0"/>
        <v>100</v>
      </c>
      <c r="K52" s="504">
        <f>(J52+J53+J54)/3</f>
        <v>100</v>
      </c>
      <c r="L52" s="515">
        <f>(K52+K55)/2</f>
        <v>100</v>
      </c>
      <c r="M52" s="540"/>
      <c r="N52" s="519"/>
    </row>
    <row r="53" spans="1:14" s="297" customFormat="1" ht="63.75" thickBot="1" x14ac:dyDescent="0.3">
      <c r="A53" s="559"/>
      <c r="B53" s="509"/>
      <c r="C53" s="423"/>
      <c r="D53" s="530"/>
      <c r="E53" s="76" t="s">
        <v>138</v>
      </c>
      <c r="F53" s="71" t="s">
        <v>386</v>
      </c>
      <c r="G53" s="77" t="s">
        <v>140</v>
      </c>
      <c r="H53" s="352">
        <v>91.7</v>
      </c>
      <c r="I53" s="128">
        <v>91.7</v>
      </c>
      <c r="J53" s="128">
        <f t="shared" si="0"/>
        <v>100</v>
      </c>
      <c r="K53" s="505"/>
      <c r="L53" s="516"/>
      <c r="M53" s="540"/>
      <c r="N53" s="519"/>
    </row>
    <row r="54" spans="1:14" s="297" customFormat="1" ht="94.5" x14ac:dyDescent="0.25">
      <c r="A54" s="559"/>
      <c r="B54" s="509"/>
      <c r="C54" s="423"/>
      <c r="D54" s="530"/>
      <c r="E54" s="76" t="s">
        <v>138</v>
      </c>
      <c r="F54" s="71" t="s">
        <v>387</v>
      </c>
      <c r="G54" s="77" t="s">
        <v>140</v>
      </c>
      <c r="H54" s="352">
        <v>100</v>
      </c>
      <c r="I54" s="352">
        <v>100</v>
      </c>
      <c r="J54" s="128">
        <f t="shared" si="0"/>
        <v>100</v>
      </c>
      <c r="K54" s="506"/>
      <c r="L54" s="516"/>
      <c r="M54" s="540"/>
      <c r="N54" s="519"/>
    </row>
    <row r="55" spans="1:14" s="297" customFormat="1" ht="32.25" thickBot="1" x14ac:dyDescent="0.3">
      <c r="A55" s="559"/>
      <c r="B55" s="510"/>
      <c r="C55" s="423"/>
      <c r="D55" s="531"/>
      <c r="E55" s="80" t="s">
        <v>144</v>
      </c>
      <c r="F55" s="81" t="s">
        <v>388</v>
      </c>
      <c r="G55" s="82" t="s">
        <v>266</v>
      </c>
      <c r="H55" s="355">
        <v>421</v>
      </c>
      <c r="I55" s="355">
        <v>424</v>
      </c>
      <c r="J55" s="128">
        <f t="shared" si="0"/>
        <v>100</v>
      </c>
      <c r="K55" s="284">
        <f>J55</f>
        <v>100</v>
      </c>
      <c r="L55" s="517"/>
      <c r="M55" s="762"/>
      <c r="N55" s="519"/>
    </row>
    <row r="56" spans="1:14" s="302" customFormat="1" ht="63.75" hidden="1" customHeight="1" thickBot="1" x14ac:dyDescent="0.3">
      <c r="A56" s="560"/>
      <c r="B56" s="508" t="str">
        <f>'[3]Свод по услугам'!B56:B59</f>
        <v>801012О.99.0.БА81АЮ16001</v>
      </c>
      <c r="C56" s="514" t="str">
        <f>'[3]Свод по услугам'!C56:C59</f>
        <v>Реализация основных общеобразовательных программ начального общего образования (не указано, не указано, на дому)</v>
      </c>
      <c r="D56" s="507" t="s">
        <v>137</v>
      </c>
      <c r="E56" s="84" t="s">
        <v>138</v>
      </c>
      <c r="F56" s="85" t="s">
        <v>385</v>
      </c>
      <c r="G56" s="86" t="s">
        <v>140</v>
      </c>
      <c r="H56" s="356"/>
      <c r="I56" s="88"/>
      <c r="J56" s="88" t="e">
        <f>IF(H56/I56*100&gt;100,100,H56/I56*100)</f>
        <v>#DIV/0!</v>
      </c>
      <c r="K56" s="504" t="e">
        <f>(J56+J57+J58)/3</f>
        <v>#DIV/0!</v>
      </c>
      <c r="L56" s="521" t="e">
        <f>(K56+K59)/2</f>
        <v>#DIV/0!</v>
      </c>
      <c r="M56" s="541"/>
      <c r="N56" s="519"/>
    </row>
    <row r="57" spans="1:14" s="302" customFormat="1" ht="63.75" hidden="1" customHeight="1" thickBot="1" x14ac:dyDescent="0.3">
      <c r="A57" s="560"/>
      <c r="B57" s="509"/>
      <c r="C57" s="514"/>
      <c r="D57" s="585"/>
      <c r="E57" s="89" t="s">
        <v>138</v>
      </c>
      <c r="F57" s="85" t="s">
        <v>386</v>
      </c>
      <c r="G57" s="90" t="s">
        <v>140</v>
      </c>
      <c r="H57" s="357"/>
      <c r="I57" s="92"/>
      <c r="J57" s="92" t="e">
        <f t="shared" ref="J57:J67" si="1">IF(I57/H57*100&gt;100,100,I57/H57*100)</f>
        <v>#DIV/0!</v>
      </c>
      <c r="K57" s="532"/>
      <c r="L57" s="522"/>
      <c r="M57" s="541"/>
      <c r="N57" s="519"/>
    </row>
    <row r="58" spans="1:14" s="302" customFormat="1" ht="111" hidden="1" customHeight="1" x14ac:dyDescent="0.25">
      <c r="A58" s="560"/>
      <c r="B58" s="509"/>
      <c r="C58" s="514"/>
      <c r="D58" s="585"/>
      <c r="E58" s="89" t="s">
        <v>138</v>
      </c>
      <c r="F58" s="85" t="s">
        <v>387</v>
      </c>
      <c r="G58" s="90" t="s">
        <v>140</v>
      </c>
      <c r="H58" s="357"/>
      <c r="I58" s="357"/>
      <c r="J58" s="92" t="e">
        <f t="shared" si="1"/>
        <v>#DIV/0!</v>
      </c>
      <c r="K58" s="533"/>
      <c r="L58" s="522"/>
      <c r="M58" s="541"/>
      <c r="N58" s="519"/>
    </row>
    <row r="59" spans="1:14" s="302" customFormat="1" ht="32.25" hidden="1" customHeight="1" thickBot="1" x14ac:dyDescent="0.3">
      <c r="A59" s="560"/>
      <c r="B59" s="510"/>
      <c r="C59" s="514"/>
      <c r="D59" s="586"/>
      <c r="E59" s="93" t="s">
        <v>144</v>
      </c>
      <c r="F59" s="81" t="s">
        <v>388</v>
      </c>
      <c r="G59" s="94" t="s">
        <v>266</v>
      </c>
      <c r="H59" s="355"/>
      <c r="I59" s="355"/>
      <c r="J59" s="97" t="e">
        <f t="shared" si="1"/>
        <v>#DIV/0!</v>
      </c>
      <c r="K59" s="97" t="e">
        <f>J59</f>
        <v>#DIV/0!</v>
      </c>
      <c r="L59" s="523"/>
      <c r="M59" s="541"/>
      <c r="N59" s="519"/>
    </row>
    <row r="60" spans="1:14" s="297" customFormat="1" ht="63.75" customHeight="1" thickBot="1" x14ac:dyDescent="0.3">
      <c r="A60" s="559"/>
      <c r="B60" s="508" t="str">
        <f>'[3]Свод по услугам'!B60:B63</f>
        <v>801012О.99.0.БА81АЮ40001</v>
      </c>
      <c r="C60" s="423" t="str">
        <f>'[3]Свод по услугам'!C60:C63</f>
        <v>Реализация основных общеобразовательных программ начального общего образования (не указано, не указано, в медицинских учреждениях)</v>
      </c>
      <c r="D60" s="593" t="s">
        <v>137</v>
      </c>
      <c r="E60" s="71" t="s">
        <v>138</v>
      </c>
      <c r="F60" s="71" t="s">
        <v>385</v>
      </c>
      <c r="G60" s="72" t="s">
        <v>140</v>
      </c>
      <c r="H60" s="280">
        <v>100</v>
      </c>
      <c r="I60" s="293">
        <v>100</v>
      </c>
      <c r="J60" s="128">
        <f t="shared" si="1"/>
        <v>100</v>
      </c>
      <c r="K60" s="511">
        <f>(J60+J61+J62)/3</f>
        <v>100</v>
      </c>
      <c r="L60" s="515">
        <f>(K60+K63)/2</f>
        <v>100</v>
      </c>
      <c r="M60" s="540"/>
      <c r="N60" s="519"/>
    </row>
    <row r="61" spans="1:14" s="297" customFormat="1" ht="63.75" thickBot="1" x14ac:dyDescent="0.3">
      <c r="A61" s="559"/>
      <c r="B61" s="509"/>
      <c r="C61" s="423"/>
      <c r="D61" s="594"/>
      <c r="E61" s="76" t="s">
        <v>138</v>
      </c>
      <c r="F61" s="71" t="s">
        <v>386</v>
      </c>
      <c r="G61" s="77" t="s">
        <v>140</v>
      </c>
      <c r="H61" s="282">
        <v>100</v>
      </c>
      <c r="I61" s="128">
        <v>100</v>
      </c>
      <c r="J61" s="128">
        <f t="shared" si="1"/>
        <v>100</v>
      </c>
      <c r="K61" s="587"/>
      <c r="L61" s="589"/>
      <c r="M61" s="540"/>
      <c r="N61" s="519"/>
    </row>
    <row r="62" spans="1:14" s="297" customFormat="1" ht="94.5" x14ac:dyDescent="0.25">
      <c r="A62" s="559"/>
      <c r="B62" s="509"/>
      <c r="C62" s="423"/>
      <c r="D62" s="594"/>
      <c r="E62" s="76" t="s">
        <v>138</v>
      </c>
      <c r="F62" s="71" t="s">
        <v>387</v>
      </c>
      <c r="G62" s="77" t="s">
        <v>140</v>
      </c>
      <c r="H62" s="282">
        <v>100</v>
      </c>
      <c r="I62" s="282">
        <v>100</v>
      </c>
      <c r="J62" s="128">
        <f t="shared" si="1"/>
        <v>100</v>
      </c>
      <c r="K62" s="588"/>
      <c r="L62" s="589"/>
      <c r="M62" s="540"/>
      <c r="N62" s="519"/>
    </row>
    <row r="63" spans="1:14" s="297" customFormat="1" ht="32.25" thickBot="1" x14ac:dyDescent="0.3">
      <c r="A63" s="559"/>
      <c r="B63" s="510"/>
      <c r="C63" s="423"/>
      <c r="D63" s="595"/>
      <c r="E63" s="80" t="s">
        <v>144</v>
      </c>
      <c r="F63" s="81" t="s">
        <v>388</v>
      </c>
      <c r="G63" s="82" t="s">
        <v>266</v>
      </c>
      <c r="H63" s="96">
        <v>11.777777777777779</v>
      </c>
      <c r="I63" s="96">
        <v>12.666666666666666</v>
      </c>
      <c r="J63" s="128">
        <f t="shared" si="1"/>
        <v>100</v>
      </c>
      <c r="K63" s="284">
        <f>J63</f>
        <v>100</v>
      </c>
      <c r="L63" s="590"/>
      <c r="M63" s="762"/>
      <c r="N63" s="519"/>
    </row>
    <row r="64" spans="1:14" s="297" customFormat="1" ht="63.75" customHeight="1" thickBot="1" x14ac:dyDescent="0.3">
      <c r="A64" s="559"/>
      <c r="B64" s="508" t="str">
        <f>'[3]Свод по услугам'!B64:B67</f>
        <v>802111О.99.0.БА96АА00001</v>
      </c>
      <c r="C64" s="423" t="str">
        <f>'[3]Свод по услугам'!C64:C67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64" s="593" t="s">
        <v>137</v>
      </c>
      <c r="E64" s="71" t="s">
        <v>138</v>
      </c>
      <c r="F64" s="71" t="s">
        <v>385</v>
      </c>
      <c r="G64" s="72" t="s">
        <v>140</v>
      </c>
      <c r="H64" s="280">
        <v>100</v>
      </c>
      <c r="I64" s="293">
        <v>100</v>
      </c>
      <c r="J64" s="128">
        <f t="shared" si="1"/>
        <v>100</v>
      </c>
      <c r="K64" s="253">
        <f>(J64+J65+J66)/3</f>
        <v>100</v>
      </c>
      <c r="L64" s="515">
        <f>(K64+K67)/2</f>
        <v>95.098039215686271</v>
      </c>
      <c r="M64" s="540"/>
      <c r="N64" s="519"/>
    </row>
    <row r="65" spans="1:14" s="297" customFormat="1" ht="63.75" customHeight="1" thickBot="1" x14ac:dyDescent="0.3">
      <c r="A65" s="559"/>
      <c r="B65" s="509"/>
      <c r="C65" s="423"/>
      <c r="D65" s="594"/>
      <c r="E65" s="76" t="s">
        <v>138</v>
      </c>
      <c r="F65" s="71" t="s">
        <v>386</v>
      </c>
      <c r="G65" s="77" t="s">
        <v>140</v>
      </c>
      <c r="H65" s="282">
        <v>85.7</v>
      </c>
      <c r="I65" s="128">
        <v>85.7</v>
      </c>
      <c r="J65" s="128">
        <f t="shared" si="1"/>
        <v>100</v>
      </c>
      <c r="K65" s="315"/>
      <c r="L65" s="589"/>
      <c r="M65" s="540"/>
      <c r="N65" s="519"/>
    </row>
    <row r="66" spans="1:14" s="297" customFormat="1" ht="111" customHeight="1" x14ac:dyDescent="0.25">
      <c r="A66" s="559"/>
      <c r="B66" s="509"/>
      <c r="C66" s="423"/>
      <c r="D66" s="594"/>
      <c r="E66" s="76" t="s">
        <v>138</v>
      </c>
      <c r="F66" s="71" t="s">
        <v>387</v>
      </c>
      <c r="G66" s="77" t="s">
        <v>140</v>
      </c>
      <c r="H66" s="282">
        <v>100</v>
      </c>
      <c r="I66" s="282">
        <v>100</v>
      </c>
      <c r="J66" s="128">
        <f t="shared" si="1"/>
        <v>100</v>
      </c>
      <c r="K66" s="316"/>
      <c r="L66" s="589"/>
      <c r="M66" s="540"/>
      <c r="N66" s="519"/>
    </row>
    <row r="67" spans="1:14" s="297" customFormat="1" ht="32.25" customHeight="1" thickBot="1" x14ac:dyDescent="0.3">
      <c r="A67" s="559"/>
      <c r="B67" s="510"/>
      <c r="C67" s="423"/>
      <c r="D67" s="595"/>
      <c r="E67" s="80" t="s">
        <v>144</v>
      </c>
      <c r="F67" s="81" t="s">
        <v>388</v>
      </c>
      <c r="G67" s="82" t="s">
        <v>266</v>
      </c>
      <c r="H67" s="96">
        <v>5.666666666666667</v>
      </c>
      <c r="I67" s="96">
        <v>5.1111111111111107</v>
      </c>
      <c r="J67" s="128">
        <f t="shared" si="1"/>
        <v>90.196078431372541</v>
      </c>
      <c r="K67" s="284">
        <f>J67</f>
        <v>90.196078431372541</v>
      </c>
      <c r="L67" s="590"/>
      <c r="M67" s="540"/>
      <c r="N67" s="519"/>
    </row>
    <row r="68" spans="1:14" s="302" customFormat="1" ht="63.75" hidden="1" customHeight="1" thickBot="1" x14ac:dyDescent="0.3">
      <c r="A68" s="560"/>
      <c r="B68" s="508" t="str">
        <f>'[3]Свод по услугам'!B68:B71</f>
        <v>802111О.99.0.БА96АА25001</v>
      </c>
      <c r="C68" s="514" t="str">
        <f>'[3]Свод по услугам'!C68:C71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v>
      </c>
      <c r="D68" s="501" t="s">
        <v>137</v>
      </c>
      <c r="E68" s="84" t="s">
        <v>138</v>
      </c>
      <c r="F68" s="85" t="s">
        <v>385</v>
      </c>
      <c r="G68" s="86" t="s">
        <v>140</v>
      </c>
      <c r="H68" s="101"/>
      <c r="I68" s="88"/>
      <c r="J68" s="88" t="e">
        <f>IF(H68/I68*100&gt;100,100,H68/I68*100)</f>
        <v>#DIV/0!</v>
      </c>
      <c r="K68" s="511" t="e">
        <f>(J68+J69+J70)/3</f>
        <v>#DIV/0!</v>
      </c>
      <c r="L68" s="521" t="e">
        <f>(K68+K71)/2</f>
        <v>#DIV/0!</v>
      </c>
      <c r="M68" s="541"/>
      <c r="N68" s="519"/>
    </row>
    <row r="69" spans="1:14" s="302" customFormat="1" ht="63.75" hidden="1" customHeight="1" thickBot="1" x14ac:dyDescent="0.3">
      <c r="A69" s="560"/>
      <c r="B69" s="509"/>
      <c r="C69" s="514"/>
      <c r="D69" s="502"/>
      <c r="E69" s="89" t="s">
        <v>138</v>
      </c>
      <c r="F69" s="85" t="s">
        <v>386</v>
      </c>
      <c r="G69" s="90" t="s">
        <v>140</v>
      </c>
      <c r="H69" s="102"/>
      <c r="I69" s="92"/>
      <c r="J69" s="92" t="e">
        <f>IF(I69/H69*100&gt;100,100,I69/H69*100)</f>
        <v>#DIV/0!</v>
      </c>
      <c r="K69" s="512"/>
      <c r="L69" s="524"/>
      <c r="M69" s="541"/>
      <c r="N69" s="519"/>
    </row>
    <row r="70" spans="1:14" s="302" customFormat="1" ht="111" hidden="1" customHeight="1" x14ac:dyDescent="0.25">
      <c r="A70" s="560"/>
      <c r="B70" s="509"/>
      <c r="C70" s="514"/>
      <c r="D70" s="502"/>
      <c r="E70" s="89" t="s">
        <v>138</v>
      </c>
      <c r="F70" s="85" t="s">
        <v>387</v>
      </c>
      <c r="G70" s="90" t="s">
        <v>140</v>
      </c>
      <c r="H70" s="102"/>
      <c r="I70" s="102"/>
      <c r="J70" s="92" t="e">
        <f>IF(I70/H70*100&gt;100,100,I70/H70*100)</f>
        <v>#DIV/0!</v>
      </c>
      <c r="K70" s="513"/>
      <c r="L70" s="524"/>
      <c r="M70" s="541"/>
      <c r="N70" s="519"/>
    </row>
    <row r="71" spans="1:14" s="302" customFormat="1" ht="32.25" hidden="1" customHeight="1" thickBot="1" x14ac:dyDescent="0.3">
      <c r="A71" s="560"/>
      <c r="B71" s="510"/>
      <c r="C71" s="514"/>
      <c r="D71" s="503"/>
      <c r="E71" s="93" t="s">
        <v>144</v>
      </c>
      <c r="F71" s="81" t="s">
        <v>388</v>
      </c>
      <c r="G71" s="94" t="s">
        <v>266</v>
      </c>
      <c r="H71" s="95"/>
      <c r="I71" s="96"/>
      <c r="J71" s="97" t="e">
        <f>IF(I71/H71*100&gt;100,100,I71/H71*100)</f>
        <v>#DIV/0!</v>
      </c>
      <c r="K71" s="97" t="e">
        <f>J71</f>
        <v>#DIV/0!</v>
      </c>
      <c r="L71" s="525"/>
      <c r="M71" s="541"/>
      <c r="N71" s="519"/>
    </row>
    <row r="72" spans="1:14" s="302" customFormat="1" ht="63.75" hidden="1" customHeight="1" thickBot="1" x14ac:dyDescent="0.3">
      <c r="A72" s="560"/>
      <c r="B72" s="508">
        <f>'[3]Свод по услугам'!B72:B75</f>
        <v>0</v>
      </c>
      <c r="C72" s="514" t="str">
        <f>'[3]Свод по услугам'!C72:C75</f>
        <v>Реализация основных общеобразовательных программ основного общего образования</v>
      </c>
      <c r="D72" s="501" t="s">
        <v>137</v>
      </c>
      <c r="E72" s="84" t="s">
        <v>138</v>
      </c>
      <c r="F72" s="85" t="s">
        <v>385</v>
      </c>
      <c r="G72" s="86" t="s">
        <v>140</v>
      </c>
      <c r="H72" s="101"/>
      <c r="I72" s="88"/>
      <c r="J72" s="88" t="e">
        <f>IF(H72/I72*100&gt;100,100,H72/I72*100)</f>
        <v>#DIV/0!</v>
      </c>
      <c r="K72" s="511" t="e">
        <f>(J72+J73+J74)/3</f>
        <v>#DIV/0!</v>
      </c>
      <c r="L72" s="521" t="e">
        <f>(K72+K75)/2</f>
        <v>#DIV/0!</v>
      </c>
      <c r="M72" s="541"/>
      <c r="N72" s="519"/>
    </row>
    <row r="73" spans="1:14" s="302" customFormat="1" ht="63.75" hidden="1" customHeight="1" thickBot="1" x14ac:dyDescent="0.3">
      <c r="A73" s="560"/>
      <c r="B73" s="509"/>
      <c r="C73" s="514"/>
      <c r="D73" s="502"/>
      <c r="E73" s="89" t="s">
        <v>138</v>
      </c>
      <c r="F73" s="85" t="s">
        <v>386</v>
      </c>
      <c r="G73" s="90" t="s">
        <v>140</v>
      </c>
      <c r="H73" s="102"/>
      <c r="I73" s="92"/>
      <c r="J73" s="92" t="e">
        <f>IF(I73/H73*100&gt;100,100,I73/H73*100)</f>
        <v>#DIV/0!</v>
      </c>
      <c r="K73" s="512"/>
      <c r="L73" s="524"/>
      <c r="M73" s="541"/>
      <c r="N73" s="519"/>
    </row>
    <row r="74" spans="1:14" s="302" customFormat="1" ht="111" hidden="1" customHeight="1" x14ac:dyDescent="0.25">
      <c r="A74" s="560"/>
      <c r="B74" s="509"/>
      <c r="C74" s="514"/>
      <c r="D74" s="502"/>
      <c r="E74" s="89" t="s">
        <v>138</v>
      </c>
      <c r="F74" s="85" t="s">
        <v>387</v>
      </c>
      <c r="G74" s="90" t="s">
        <v>140</v>
      </c>
      <c r="H74" s="102"/>
      <c r="I74" s="102"/>
      <c r="J74" s="92" t="e">
        <f>IF(I74/H74*100&gt;100,100,I74/H74*100)</f>
        <v>#DIV/0!</v>
      </c>
      <c r="K74" s="513"/>
      <c r="L74" s="524"/>
      <c r="M74" s="541"/>
      <c r="N74" s="519"/>
    </row>
    <row r="75" spans="1:14" s="302" customFormat="1" ht="32.25" hidden="1" customHeight="1" thickBot="1" x14ac:dyDescent="0.3">
      <c r="A75" s="560"/>
      <c r="B75" s="510"/>
      <c r="C75" s="514"/>
      <c r="D75" s="503"/>
      <c r="E75" s="93" t="s">
        <v>144</v>
      </c>
      <c r="F75" s="81" t="s">
        <v>388</v>
      </c>
      <c r="G75" s="94" t="s">
        <v>266</v>
      </c>
      <c r="H75" s="95"/>
      <c r="I75" s="96"/>
      <c r="J75" s="97" t="e">
        <f>IF(I75/H75*100&gt;100,100,I75/H75*100)</f>
        <v>#DIV/0!</v>
      </c>
      <c r="K75" s="97" t="e">
        <f>J75</f>
        <v>#DIV/0!</v>
      </c>
      <c r="L75" s="525"/>
      <c r="M75" s="541"/>
      <c r="N75" s="519"/>
    </row>
    <row r="76" spans="1:14" s="302" customFormat="1" ht="63.75" hidden="1" customHeight="1" thickBot="1" x14ac:dyDescent="0.3">
      <c r="A76" s="560"/>
      <c r="B76" s="508" t="str">
        <f>'[3]Свод по услугам'!B76:B79</f>
        <v>802111О.99.0.БА96АБ50001</v>
      </c>
      <c r="C76" s="514" t="str">
        <f>'[3]Свод по услугам'!C76:C79</f>
        <v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v>
      </c>
      <c r="D76" s="507" t="s">
        <v>137</v>
      </c>
      <c r="E76" s="84" t="s">
        <v>138</v>
      </c>
      <c r="F76" s="85" t="s">
        <v>385</v>
      </c>
      <c r="G76" s="86" t="s">
        <v>140</v>
      </c>
      <c r="H76" s="360"/>
      <c r="I76" s="88"/>
      <c r="J76" s="88" t="e">
        <f>IF(H76/I76*100&gt;100,100,H76/I76*100)</f>
        <v>#DIV/0!</v>
      </c>
      <c r="K76" s="504" t="e">
        <f>(J76+J77+J78)/3</f>
        <v>#DIV/0!</v>
      </c>
      <c r="L76" s="521" t="e">
        <f>(K76+K79)/2</f>
        <v>#DIV/0!</v>
      </c>
      <c r="M76" s="541"/>
      <c r="N76" s="519"/>
    </row>
    <row r="77" spans="1:14" s="302" customFormat="1" ht="63.75" hidden="1" customHeight="1" thickBot="1" x14ac:dyDescent="0.3">
      <c r="A77" s="560"/>
      <c r="B77" s="509"/>
      <c r="C77" s="514"/>
      <c r="D77" s="585"/>
      <c r="E77" s="89" t="s">
        <v>138</v>
      </c>
      <c r="F77" s="85" t="s">
        <v>386</v>
      </c>
      <c r="G77" s="90" t="s">
        <v>140</v>
      </c>
      <c r="H77" s="361"/>
      <c r="I77" s="92"/>
      <c r="J77" s="92" t="e">
        <f>IF(I77/H77*100&gt;100,100,I77/H77*100)</f>
        <v>#DIV/0!</v>
      </c>
      <c r="K77" s="532"/>
      <c r="L77" s="522"/>
      <c r="M77" s="541"/>
      <c r="N77" s="519"/>
    </row>
    <row r="78" spans="1:14" s="302" customFormat="1" ht="111" hidden="1" customHeight="1" x14ac:dyDescent="0.25">
      <c r="A78" s="560"/>
      <c r="B78" s="509"/>
      <c r="C78" s="514"/>
      <c r="D78" s="585"/>
      <c r="E78" s="89" t="s">
        <v>138</v>
      </c>
      <c r="F78" s="85" t="s">
        <v>387</v>
      </c>
      <c r="G78" s="90" t="s">
        <v>140</v>
      </c>
      <c r="H78" s="361"/>
      <c r="I78" s="361"/>
      <c r="J78" s="92" t="e">
        <f>IF(I78/H78*100&gt;100,100,I78/H78*100)</f>
        <v>#DIV/0!</v>
      </c>
      <c r="K78" s="533"/>
      <c r="L78" s="522"/>
      <c r="M78" s="541"/>
      <c r="N78" s="519"/>
    </row>
    <row r="79" spans="1:14" s="302" customFormat="1" ht="32.25" hidden="1" customHeight="1" thickBot="1" x14ac:dyDescent="0.3">
      <c r="A79" s="560"/>
      <c r="B79" s="510"/>
      <c r="C79" s="514"/>
      <c r="D79" s="586"/>
      <c r="E79" s="93" t="s">
        <v>144</v>
      </c>
      <c r="F79" s="81" t="s">
        <v>388</v>
      </c>
      <c r="G79" s="94" t="s">
        <v>266</v>
      </c>
      <c r="H79" s="355"/>
      <c r="I79" s="355"/>
      <c r="J79" s="97" t="e">
        <f>IF(I79/H79*100&gt;100,100,I79/H79*100)</f>
        <v>#DIV/0!</v>
      </c>
      <c r="K79" s="97" t="e">
        <f>J79</f>
        <v>#DIV/0!</v>
      </c>
      <c r="L79" s="523"/>
      <c r="M79" s="541"/>
      <c r="N79" s="519"/>
    </row>
    <row r="80" spans="1:14" s="302" customFormat="1" ht="63.75" hidden="1" customHeight="1" thickBot="1" x14ac:dyDescent="0.3">
      <c r="A80" s="560"/>
      <c r="B80" s="508" t="str">
        <f>'[3]Свод по услугам'!B80:B83</f>
        <v>802111О.99.0.БА96АБ75001</v>
      </c>
      <c r="C80" s="514" t="str">
        <f>'[3]Свод по услугам'!C80:C83</f>
        <v>Реализация основных общеобразовательных программ основного общего образования (адаптированная образовательная программа, дети-инвалиды, на дому)</v>
      </c>
      <c r="D80" s="501" t="s">
        <v>137</v>
      </c>
      <c r="E80" s="84" t="s">
        <v>138</v>
      </c>
      <c r="F80" s="85" t="s">
        <v>385</v>
      </c>
      <c r="G80" s="86" t="s">
        <v>140</v>
      </c>
      <c r="H80" s="101"/>
      <c r="I80" s="88"/>
      <c r="J80" s="88" t="e">
        <f>IF(H80/I80*100&gt;100,100,H80/I80*100)</f>
        <v>#DIV/0!</v>
      </c>
      <c r="K80" s="511" t="e">
        <f>(J80+J81+J82)/3</f>
        <v>#DIV/0!</v>
      </c>
      <c r="L80" s="521" t="e">
        <f>(K80+K83)/2</f>
        <v>#DIV/0!</v>
      </c>
      <c r="M80" s="541"/>
      <c r="N80" s="519"/>
    </row>
    <row r="81" spans="1:14" s="302" customFormat="1" ht="63.75" hidden="1" customHeight="1" thickBot="1" x14ac:dyDescent="0.3">
      <c r="A81" s="560"/>
      <c r="B81" s="509"/>
      <c r="C81" s="514"/>
      <c r="D81" s="502"/>
      <c r="E81" s="89" t="s">
        <v>138</v>
      </c>
      <c r="F81" s="85" t="s">
        <v>386</v>
      </c>
      <c r="G81" s="90" t="s">
        <v>140</v>
      </c>
      <c r="H81" s="102"/>
      <c r="I81" s="92"/>
      <c r="J81" s="92" t="e">
        <f>IF(I81/H81*100&gt;100,100,I81/H81*100)</f>
        <v>#DIV/0!</v>
      </c>
      <c r="K81" s="512"/>
      <c r="L81" s="524"/>
      <c r="M81" s="541"/>
      <c r="N81" s="519"/>
    </row>
    <row r="82" spans="1:14" s="302" customFormat="1" ht="111" hidden="1" customHeight="1" x14ac:dyDescent="0.25">
      <c r="A82" s="560"/>
      <c r="B82" s="509"/>
      <c r="C82" s="514"/>
      <c r="D82" s="502"/>
      <c r="E82" s="89" t="s">
        <v>138</v>
      </c>
      <c r="F82" s="85" t="s">
        <v>387</v>
      </c>
      <c r="G82" s="90" t="s">
        <v>140</v>
      </c>
      <c r="H82" s="102"/>
      <c r="I82" s="102"/>
      <c r="J82" s="92" t="e">
        <f>IF(I82/H82*100&gt;100,100,I82/H82*100)</f>
        <v>#DIV/0!</v>
      </c>
      <c r="K82" s="513"/>
      <c r="L82" s="524"/>
      <c r="M82" s="541"/>
      <c r="N82" s="519"/>
    </row>
    <row r="83" spans="1:14" s="302" customFormat="1" ht="32.25" hidden="1" customHeight="1" thickBot="1" x14ac:dyDescent="0.3">
      <c r="A83" s="560"/>
      <c r="B83" s="510"/>
      <c r="C83" s="514"/>
      <c r="D83" s="503"/>
      <c r="E83" s="93" t="s">
        <v>144</v>
      </c>
      <c r="F83" s="81" t="s">
        <v>388</v>
      </c>
      <c r="G83" s="94" t="s">
        <v>266</v>
      </c>
      <c r="H83" s="95"/>
      <c r="I83" s="96"/>
      <c r="J83" s="97" t="e">
        <f>IF(I83/H83*100&gt;100,100,I83/H83*100)</f>
        <v>#DIV/0!</v>
      </c>
      <c r="K83" s="97" t="e">
        <f>J83</f>
        <v>#DIV/0!</v>
      </c>
      <c r="L83" s="525"/>
      <c r="M83" s="541"/>
      <c r="N83" s="519"/>
    </row>
    <row r="84" spans="1:14" s="302" customFormat="1" ht="63.75" hidden="1" customHeight="1" thickBot="1" x14ac:dyDescent="0.3">
      <c r="A84" s="560"/>
      <c r="B84" s="508">
        <f>'[3]Свод по услугам'!B84:B87</f>
        <v>0</v>
      </c>
      <c r="C84" s="514" t="str">
        <f>'[3]Свод по услугам'!C84:C87</f>
        <v>Реализация основных общеобразовательных программ основного общего образования</v>
      </c>
      <c r="D84" s="501" t="s">
        <v>137</v>
      </c>
      <c r="E84" s="84" t="s">
        <v>138</v>
      </c>
      <c r="F84" s="85" t="s">
        <v>385</v>
      </c>
      <c r="G84" s="86" t="s">
        <v>140</v>
      </c>
      <c r="H84" s="101"/>
      <c r="I84" s="88"/>
      <c r="J84" s="88" t="e">
        <f>IF(H84/I84*100&gt;100,100,H84/I84*100)</f>
        <v>#DIV/0!</v>
      </c>
      <c r="K84" s="511" t="e">
        <f>(J84+J85+J86)/3</f>
        <v>#DIV/0!</v>
      </c>
      <c r="L84" s="521" t="e">
        <f>(K84+K87)/2</f>
        <v>#DIV/0!</v>
      </c>
      <c r="M84" s="541"/>
      <c r="N84" s="519"/>
    </row>
    <row r="85" spans="1:14" s="302" customFormat="1" ht="63.75" hidden="1" customHeight="1" thickBot="1" x14ac:dyDescent="0.3">
      <c r="A85" s="560"/>
      <c r="B85" s="509"/>
      <c r="C85" s="514"/>
      <c r="D85" s="502"/>
      <c r="E85" s="89" t="s">
        <v>138</v>
      </c>
      <c r="F85" s="85" t="s">
        <v>386</v>
      </c>
      <c r="G85" s="90" t="s">
        <v>140</v>
      </c>
      <c r="H85" s="102"/>
      <c r="I85" s="92"/>
      <c r="J85" s="92" t="e">
        <f>IF(I85/H85*100&gt;100,100,I85/H85*100)</f>
        <v>#DIV/0!</v>
      </c>
      <c r="K85" s="512"/>
      <c r="L85" s="524"/>
      <c r="M85" s="541"/>
      <c r="N85" s="519"/>
    </row>
    <row r="86" spans="1:14" s="302" customFormat="1" ht="111" hidden="1" customHeight="1" x14ac:dyDescent="0.25">
      <c r="A86" s="560"/>
      <c r="B86" s="509"/>
      <c r="C86" s="514"/>
      <c r="D86" s="502"/>
      <c r="E86" s="89" t="s">
        <v>138</v>
      </c>
      <c r="F86" s="85" t="s">
        <v>387</v>
      </c>
      <c r="G86" s="90" t="s">
        <v>140</v>
      </c>
      <c r="H86" s="102"/>
      <c r="I86" s="102"/>
      <c r="J86" s="92" t="e">
        <f>IF(I86/H86*100&gt;100,100,I86/H86*100)</f>
        <v>#DIV/0!</v>
      </c>
      <c r="K86" s="513"/>
      <c r="L86" s="524"/>
      <c r="M86" s="541"/>
      <c r="N86" s="519"/>
    </row>
    <row r="87" spans="1:14" s="302" customFormat="1" ht="32.25" hidden="1" customHeight="1" thickBot="1" x14ac:dyDescent="0.3">
      <c r="A87" s="560"/>
      <c r="B87" s="510"/>
      <c r="C87" s="514"/>
      <c r="D87" s="503"/>
      <c r="E87" s="93" t="s">
        <v>144</v>
      </c>
      <c r="F87" s="81" t="s">
        <v>388</v>
      </c>
      <c r="G87" s="94" t="s">
        <v>266</v>
      </c>
      <c r="H87" s="95"/>
      <c r="I87" s="96"/>
      <c r="J87" s="97" t="e">
        <f>IF(I87/H87*100&gt;100,100,I87/H87*100)</f>
        <v>#DIV/0!</v>
      </c>
      <c r="K87" s="97" t="e">
        <f>J87</f>
        <v>#DIV/0!</v>
      </c>
      <c r="L87" s="525"/>
      <c r="M87" s="541"/>
      <c r="N87" s="519"/>
    </row>
    <row r="88" spans="1:14" s="302" customFormat="1" ht="63.75" hidden="1" customHeight="1" thickBot="1" x14ac:dyDescent="0.3">
      <c r="A88" s="560"/>
      <c r="B88" s="508" t="str">
        <f>'[3]Свод по услугам'!B88:B91</f>
        <v>802111О.99.0.БА96АМ76001</v>
      </c>
      <c r="C88" s="514" t="str">
        <f>'[3]Свод по услугам'!C88:C91</f>
        <v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v>
      </c>
      <c r="D88" s="501" t="s">
        <v>137</v>
      </c>
      <c r="E88" s="84" t="s">
        <v>138</v>
      </c>
      <c r="F88" s="85" t="s">
        <v>385</v>
      </c>
      <c r="G88" s="86" t="s">
        <v>140</v>
      </c>
      <c r="H88" s="101"/>
      <c r="I88" s="88"/>
      <c r="J88" s="88" t="e">
        <f>IF(H88/I88*100&gt;100,100,H88/I88*100)</f>
        <v>#DIV/0!</v>
      </c>
      <c r="K88" s="511" t="e">
        <f>(J88+J89+J90)/3</f>
        <v>#DIV/0!</v>
      </c>
      <c r="L88" s="521" t="e">
        <f>(K88+K91)/2</f>
        <v>#DIV/0!</v>
      </c>
      <c r="M88" s="541"/>
      <c r="N88" s="519"/>
    </row>
    <row r="89" spans="1:14" s="302" customFormat="1" ht="63.75" hidden="1" customHeight="1" thickBot="1" x14ac:dyDescent="0.3">
      <c r="A89" s="560"/>
      <c r="B89" s="509"/>
      <c r="C89" s="514"/>
      <c r="D89" s="502"/>
      <c r="E89" s="89" t="s">
        <v>138</v>
      </c>
      <c r="F89" s="85" t="s">
        <v>386</v>
      </c>
      <c r="G89" s="90" t="s">
        <v>140</v>
      </c>
      <c r="H89" s="102"/>
      <c r="I89" s="92"/>
      <c r="J89" s="92" t="e">
        <f>IF(I89/H89*100&gt;100,100,I89/H89*100)</f>
        <v>#DIV/0!</v>
      </c>
      <c r="K89" s="512"/>
      <c r="L89" s="524"/>
      <c r="M89" s="541"/>
      <c r="N89" s="519"/>
    </row>
    <row r="90" spans="1:14" s="302" customFormat="1" ht="111" hidden="1" customHeight="1" x14ac:dyDescent="0.25">
      <c r="A90" s="560"/>
      <c r="B90" s="509"/>
      <c r="C90" s="514"/>
      <c r="D90" s="502"/>
      <c r="E90" s="89" t="s">
        <v>138</v>
      </c>
      <c r="F90" s="85" t="s">
        <v>387</v>
      </c>
      <c r="G90" s="90" t="s">
        <v>140</v>
      </c>
      <c r="H90" s="102"/>
      <c r="I90" s="102"/>
      <c r="J90" s="92" t="e">
        <f>IF(I90/H90*100&gt;100,100,I90/H90*100)</f>
        <v>#DIV/0!</v>
      </c>
      <c r="K90" s="513"/>
      <c r="L90" s="524"/>
      <c r="M90" s="541"/>
      <c r="N90" s="519"/>
    </row>
    <row r="91" spans="1:14" s="302" customFormat="1" ht="32.25" hidden="1" customHeight="1" thickBot="1" x14ac:dyDescent="0.3">
      <c r="A91" s="560"/>
      <c r="B91" s="510"/>
      <c r="C91" s="514"/>
      <c r="D91" s="503"/>
      <c r="E91" s="93" t="s">
        <v>144</v>
      </c>
      <c r="F91" s="81" t="s">
        <v>388</v>
      </c>
      <c r="G91" s="94" t="s">
        <v>266</v>
      </c>
      <c r="H91" s="95"/>
      <c r="I91" s="96"/>
      <c r="J91" s="97" t="e">
        <f>IF(I91/H91*100&gt;100,100,I91/H91*100)</f>
        <v>#DIV/0!</v>
      </c>
      <c r="K91" s="97" t="e">
        <f>J91</f>
        <v>#DIV/0!</v>
      </c>
      <c r="L91" s="525"/>
      <c r="M91" s="541"/>
      <c r="N91" s="519"/>
    </row>
    <row r="92" spans="1:14" s="302" customFormat="1" ht="63.75" hidden="1" customHeight="1" thickBot="1" x14ac:dyDescent="0.3">
      <c r="A92" s="560"/>
      <c r="B92" s="508" t="str">
        <f>'[3]Свод по услугам'!B92:B95</f>
        <v>802111О.99.0.БА96АО26001</v>
      </c>
      <c r="C92" s="514" t="str">
        <f>'[3]Свод по услугам'!C92:C95</f>
        <v>Реализация основных общеобразовательных программ основного общего образования (профильное обучение, дети-инвалиды, не указано)</v>
      </c>
      <c r="D92" s="501" t="s">
        <v>137</v>
      </c>
      <c r="E92" s="84" t="s">
        <v>138</v>
      </c>
      <c r="F92" s="85" t="s">
        <v>385</v>
      </c>
      <c r="G92" s="86" t="s">
        <v>140</v>
      </c>
      <c r="H92" s="101"/>
      <c r="I92" s="88"/>
      <c r="J92" s="88" t="e">
        <f>IF(H92/I92*100&gt;100,100,H92/I92*100)</f>
        <v>#DIV/0!</v>
      </c>
      <c r="K92" s="511" t="e">
        <f>(J92+J93+J94)/3</f>
        <v>#DIV/0!</v>
      </c>
      <c r="L92" s="521" t="e">
        <f>(K92+K95)/2</f>
        <v>#DIV/0!</v>
      </c>
      <c r="M92" s="541"/>
      <c r="N92" s="519"/>
    </row>
    <row r="93" spans="1:14" s="302" customFormat="1" ht="63.75" hidden="1" customHeight="1" thickBot="1" x14ac:dyDescent="0.3">
      <c r="A93" s="560"/>
      <c r="B93" s="509"/>
      <c r="C93" s="514"/>
      <c r="D93" s="502"/>
      <c r="E93" s="89" t="s">
        <v>138</v>
      </c>
      <c r="F93" s="85" t="s">
        <v>386</v>
      </c>
      <c r="G93" s="90" t="s">
        <v>140</v>
      </c>
      <c r="H93" s="102"/>
      <c r="I93" s="92"/>
      <c r="J93" s="92" t="e">
        <f t="shared" ref="J93:J99" si="2">IF(I93/H93*100&gt;100,100,I93/H93*100)</f>
        <v>#DIV/0!</v>
      </c>
      <c r="K93" s="512"/>
      <c r="L93" s="524"/>
      <c r="M93" s="541"/>
      <c r="N93" s="519"/>
    </row>
    <row r="94" spans="1:14" s="302" customFormat="1" ht="111" hidden="1" customHeight="1" x14ac:dyDescent="0.25">
      <c r="A94" s="560"/>
      <c r="B94" s="509"/>
      <c r="C94" s="514"/>
      <c r="D94" s="502"/>
      <c r="E94" s="89" t="s">
        <v>138</v>
      </c>
      <c r="F94" s="85" t="s">
        <v>387</v>
      </c>
      <c r="G94" s="90" t="s">
        <v>140</v>
      </c>
      <c r="H94" s="102"/>
      <c r="I94" s="102"/>
      <c r="J94" s="92" t="e">
        <f t="shared" si="2"/>
        <v>#DIV/0!</v>
      </c>
      <c r="K94" s="513"/>
      <c r="L94" s="524"/>
      <c r="M94" s="541"/>
      <c r="N94" s="519"/>
    </row>
    <row r="95" spans="1:14" s="302" customFormat="1" ht="32.25" hidden="1" customHeight="1" thickBot="1" x14ac:dyDescent="0.3">
      <c r="A95" s="560"/>
      <c r="B95" s="510"/>
      <c r="C95" s="514"/>
      <c r="D95" s="503"/>
      <c r="E95" s="93" t="s">
        <v>144</v>
      </c>
      <c r="F95" s="81" t="s">
        <v>388</v>
      </c>
      <c r="G95" s="94" t="s">
        <v>266</v>
      </c>
      <c r="H95" s="95"/>
      <c r="I95" s="96"/>
      <c r="J95" s="97" t="e">
        <f t="shared" si="2"/>
        <v>#DIV/0!</v>
      </c>
      <c r="K95" s="97" t="e">
        <f>J95</f>
        <v>#DIV/0!</v>
      </c>
      <c r="L95" s="525"/>
      <c r="M95" s="541"/>
      <c r="N95" s="519"/>
    </row>
    <row r="96" spans="1:14" s="297" customFormat="1" ht="63.75" customHeight="1" thickBot="1" x14ac:dyDescent="0.3">
      <c r="A96" s="559"/>
      <c r="B96" s="508" t="str">
        <f>'[3]Свод по услугам'!B96:B99</f>
        <v>802111О.99.0.БА96АП76001</v>
      </c>
      <c r="C96" s="423" t="str">
        <f>'[3]Свод по услугам'!C96:C99</f>
        <v>Реализация основных общеобразовательных программ основного общего образования (профильное обучение, не указано, не указано)</v>
      </c>
      <c r="D96" s="593" t="s">
        <v>137</v>
      </c>
      <c r="E96" s="71" t="s">
        <v>138</v>
      </c>
      <c r="F96" s="71" t="s">
        <v>385</v>
      </c>
      <c r="G96" s="72" t="s">
        <v>140</v>
      </c>
      <c r="H96" s="280">
        <v>100</v>
      </c>
      <c r="I96" s="293">
        <v>100</v>
      </c>
      <c r="J96" s="128">
        <f t="shared" si="2"/>
        <v>100</v>
      </c>
      <c r="K96" s="511">
        <f>(J96+J97+J98)/3</f>
        <v>100</v>
      </c>
      <c r="L96" s="515">
        <f>(K96+K99)/2</f>
        <v>100</v>
      </c>
      <c r="M96" s="540"/>
      <c r="N96" s="519"/>
    </row>
    <row r="97" spans="1:14" s="297" customFormat="1" ht="63.75" thickBot="1" x14ac:dyDescent="0.3">
      <c r="A97" s="559"/>
      <c r="B97" s="509"/>
      <c r="C97" s="423"/>
      <c r="D97" s="594"/>
      <c r="E97" s="76" t="s">
        <v>138</v>
      </c>
      <c r="F97" s="71" t="s">
        <v>386</v>
      </c>
      <c r="G97" s="77" t="s">
        <v>140</v>
      </c>
      <c r="H97" s="282">
        <v>100</v>
      </c>
      <c r="I97" s="128">
        <v>100</v>
      </c>
      <c r="J97" s="128">
        <f t="shared" si="2"/>
        <v>100</v>
      </c>
      <c r="K97" s="587"/>
      <c r="L97" s="589"/>
      <c r="M97" s="540"/>
      <c r="N97" s="519"/>
    </row>
    <row r="98" spans="1:14" s="297" customFormat="1" ht="78.75" x14ac:dyDescent="0.25">
      <c r="A98" s="559"/>
      <c r="B98" s="509"/>
      <c r="C98" s="423"/>
      <c r="D98" s="594"/>
      <c r="E98" s="76" t="s">
        <v>138</v>
      </c>
      <c r="F98" s="71" t="s">
        <v>390</v>
      </c>
      <c r="G98" s="77" t="s">
        <v>140</v>
      </c>
      <c r="H98" s="282">
        <v>100</v>
      </c>
      <c r="I98" s="282">
        <v>100</v>
      </c>
      <c r="J98" s="128">
        <f t="shared" si="2"/>
        <v>100</v>
      </c>
      <c r="K98" s="588"/>
      <c r="L98" s="589"/>
      <c r="M98" s="540"/>
      <c r="N98" s="519"/>
    </row>
    <row r="99" spans="1:14" s="297" customFormat="1" ht="32.25" thickBot="1" x14ac:dyDescent="0.3">
      <c r="A99" s="559"/>
      <c r="B99" s="510"/>
      <c r="C99" s="423"/>
      <c r="D99" s="595"/>
      <c r="E99" s="80" t="s">
        <v>144</v>
      </c>
      <c r="F99" s="81" t="s">
        <v>388</v>
      </c>
      <c r="G99" s="82" t="s">
        <v>266</v>
      </c>
      <c r="H99" s="96">
        <v>243.66666666666666</v>
      </c>
      <c r="I99" s="96">
        <v>243.89</v>
      </c>
      <c r="J99" s="128">
        <f t="shared" si="2"/>
        <v>100</v>
      </c>
      <c r="K99" s="284">
        <f>J99</f>
        <v>100</v>
      </c>
      <c r="L99" s="590"/>
      <c r="M99" s="762"/>
      <c r="N99" s="519"/>
    </row>
    <row r="100" spans="1:14" s="302" customFormat="1" ht="63.75" hidden="1" customHeight="1" thickBot="1" x14ac:dyDescent="0.3">
      <c r="A100" s="560"/>
      <c r="B100" s="508" t="str">
        <f>'[3]Свод по услугам'!B100:B103</f>
        <v>802111О.99.0.БА96АР01001</v>
      </c>
      <c r="C100" s="514" t="str">
        <f>'[3]Свод по услугам'!C100:C103</f>
        <v>Реализация основных общеобразовательных программ основного общего образования (профильное обучение, не указано, на дому)</v>
      </c>
      <c r="D100" s="501" t="s">
        <v>137</v>
      </c>
      <c r="E100" s="84" t="s">
        <v>138</v>
      </c>
      <c r="F100" s="85" t="s">
        <v>385</v>
      </c>
      <c r="G100" s="86" t="s">
        <v>140</v>
      </c>
      <c r="H100" s="101"/>
      <c r="I100" s="88"/>
      <c r="J100" s="88" t="e">
        <f>IF(H100/I100*100&gt;100,100,H100/I100*100)</f>
        <v>#DIV/0!</v>
      </c>
      <c r="K100" s="511" t="e">
        <f>(J100+J101+J102)/3</f>
        <v>#DIV/0!</v>
      </c>
      <c r="L100" s="521" t="e">
        <f>(K100+K103)/2</f>
        <v>#DIV/0!</v>
      </c>
      <c r="M100" s="541"/>
      <c r="N100" s="519"/>
    </row>
    <row r="101" spans="1:14" s="302" customFormat="1" ht="63.75" hidden="1" customHeight="1" thickBot="1" x14ac:dyDescent="0.3">
      <c r="A101" s="560"/>
      <c r="B101" s="509"/>
      <c r="C101" s="514"/>
      <c r="D101" s="502"/>
      <c r="E101" s="89" t="s">
        <v>138</v>
      </c>
      <c r="F101" s="85" t="s">
        <v>386</v>
      </c>
      <c r="G101" s="90" t="s">
        <v>140</v>
      </c>
      <c r="H101" s="102"/>
      <c r="I101" s="92"/>
      <c r="J101" s="92" t="e">
        <f>IF(I101/H101*100&gt;100,100,I101/H101*100)</f>
        <v>#DIV/0!</v>
      </c>
      <c r="K101" s="512"/>
      <c r="L101" s="524"/>
      <c r="M101" s="541"/>
      <c r="N101" s="519"/>
    </row>
    <row r="102" spans="1:14" s="302" customFormat="1" ht="79.5" hidden="1" customHeight="1" x14ac:dyDescent="0.25">
      <c r="A102" s="560"/>
      <c r="B102" s="509"/>
      <c r="C102" s="514"/>
      <c r="D102" s="502"/>
      <c r="E102" s="89" t="s">
        <v>138</v>
      </c>
      <c r="F102" s="85" t="s">
        <v>390</v>
      </c>
      <c r="G102" s="90" t="s">
        <v>140</v>
      </c>
      <c r="H102" s="91"/>
      <c r="I102" s="91"/>
      <c r="J102" s="92" t="e">
        <f>IF(I102/H102*100&gt;100,100,I102/H102*100)</f>
        <v>#DIV/0!</v>
      </c>
      <c r="K102" s="513"/>
      <c r="L102" s="524"/>
      <c r="M102" s="541"/>
      <c r="N102" s="519"/>
    </row>
    <row r="103" spans="1:14" s="302" customFormat="1" ht="32.25" hidden="1" customHeight="1" thickBot="1" x14ac:dyDescent="0.3">
      <c r="A103" s="560"/>
      <c r="B103" s="510"/>
      <c r="C103" s="514"/>
      <c r="D103" s="503"/>
      <c r="E103" s="93" t="s">
        <v>144</v>
      </c>
      <c r="F103" s="81" t="s">
        <v>388</v>
      </c>
      <c r="G103" s="94" t="s">
        <v>266</v>
      </c>
      <c r="H103" s="95"/>
      <c r="I103" s="96"/>
      <c r="J103" s="97" t="e">
        <f>IF(I103/H103*100&gt;100,100,I103/H103*100)</f>
        <v>#DIV/0!</v>
      </c>
      <c r="K103" s="97" t="e">
        <f>J103</f>
        <v>#DIV/0!</v>
      </c>
      <c r="L103" s="525"/>
      <c r="M103" s="541"/>
      <c r="N103" s="519"/>
    </row>
    <row r="104" spans="1:14" s="297" customFormat="1" ht="63.75" customHeight="1" thickBot="1" x14ac:dyDescent="0.3">
      <c r="A104" s="559"/>
      <c r="B104" s="508" t="str">
        <f>'[3]Свод по услугам'!B104:B107</f>
        <v>802111О.99.0.БА96АЭ08001</v>
      </c>
      <c r="C104" s="423" t="str">
        <f>'[3]Свод по услугам'!C104:C107</f>
        <v>Реализация основных общеобразовательных программ основного общего образования (не указано, дети-инвалиды, не указано)</v>
      </c>
      <c r="D104" s="529" t="s">
        <v>137</v>
      </c>
      <c r="E104" s="71" t="s">
        <v>138</v>
      </c>
      <c r="F104" s="71" t="s">
        <v>385</v>
      </c>
      <c r="G104" s="72" t="s">
        <v>140</v>
      </c>
      <c r="H104" s="350">
        <v>100</v>
      </c>
      <c r="I104" s="293">
        <v>100</v>
      </c>
      <c r="J104" s="128">
        <f>IF(I104/H104*100&gt;100,100,I104/H104*100)</f>
        <v>100</v>
      </c>
      <c r="K104" s="351">
        <f>(J104+J105)/2</f>
        <v>100</v>
      </c>
      <c r="L104" s="515">
        <f>(K104+K107)/2</f>
        <v>100</v>
      </c>
      <c r="M104" s="540"/>
      <c r="N104" s="519"/>
    </row>
    <row r="105" spans="1:14" s="297" customFormat="1" ht="63.75" customHeight="1" thickBot="1" x14ac:dyDescent="0.3">
      <c r="A105" s="559"/>
      <c r="B105" s="509"/>
      <c r="C105" s="423"/>
      <c r="D105" s="530"/>
      <c r="E105" s="76" t="s">
        <v>138</v>
      </c>
      <c r="F105" s="71" t="s">
        <v>386</v>
      </c>
      <c r="G105" s="77" t="s">
        <v>140</v>
      </c>
      <c r="H105" s="352">
        <v>92.9</v>
      </c>
      <c r="I105" s="128">
        <v>92.9</v>
      </c>
      <c r="J105" s="128">
        <f>IF(I105/H105*100&gt;100,100,I105/H105*100)</f>
        <v>100</v>
      </c>
      <c r="K105" s="353"/>
      <c r="L105" s="516"/>
      <c r="M105" s="540"/>
      <c r="N105" s="519"/>
    </row>
    <row r="106" spans="1:14" s="297" customFormat="1" ht="111" customHeight="1" x14ac:dyDescent="0.25">
      <c r="A106" s="559"/>
      <c r="B106" s="509"/>
      <c r="C106" s="423"/>
      <c r="D106" s="530"/>
      <c r="E106" s="76" t="s">
        <v>138</v>
      </c>
      <c r="F106" s="71" t="s">
        <v>387</v>
      </c>
      <c r="G106" s="77" t="s">
        <v>140</v>
      </c>
      <c r="H106" s="352">
        <v>0</v>
      </c>
      <c r="I106" s="352">
        <v>0</v>
      </c>
      <c r="J106" s="128"/>
      <c r="K106" s="354"/>
      <c r="L106" s="516"/>
      <c r="M106" s="540"/>
      <c r="N106" s="519"/>
    </row>
    <row r="107" spans="1:14" s="297" customFormat="1" ht="32.25" customHeight="1" thickBot="1" x14ac:dyDescent="0.3">
      <c r="A107" s="559"/>
      <c r="B107" s="510"/>
      <c r="C107" s="423"/>
      <c r="D107" s="531"/>
      <c r="E107" s="80" t="s">
        <v>144</v>
      </c>
      <c r="F107" s="81" t="s">
        <v>388</v>
      </c>
      <c r="G107" s="82" t="s">
        <v>266</v>
      </c>
      <c r="H107" s="355">
        <v>3</v>
      </c>
      <c r="I107" s="355">
        <v>3</v>
      </c>
      <c r="J107" s="128">
        <f>IF(I107/H107*100&gt;100,100,I107/H107*100)</f>
        <v>100</v>
      </c>
      <c r="K107" s="284">
        <f>J107</f>
        <v>100</v>
      </c>
      <c r="L107" s="517"/>
      <c r="M107" s="540"/>
      <c r="N107" s="519"/>
    </row>
    <row r="108" spans="1:14" s="297" customFormat="1" ht="63.75" customHeight="1" thickBot="1" x14ac:dyDescent="0.3">
      <c r="A108" s="559"/>
      <c r="B108" s="508" t="str">
        <f>'[3]Свод по услугам'!B108:B111</f>
        <v>802111О.99.0.БА96АЭ33001</v>
      </c>
      <c r="C108" s="423" t="str">
        <f>'[3]Свод по услугам'!C108:C111</f>
        <v>Реализация основных общеобразовательных программ основного общего образования (не указано, дети-инвалиды, на дому)</v>
      </c>
      <c r="D108" s="529" t="s">
        <v>137</v>
      </c>
      <c r="E108" s="71" t="s">
        <v>138</v>
      </c>
      <c r="F108" s="71" t="s">
        <v>385</v>
      </c>
      <c r="G108" s="72" t="s">
        <v>140</v>
      </c>
      <c r="H108" s="350">
        <v>100</v>
      </c>
      <c r="I108" s="293">
        <v>100</v>
      </c>
      <c r="J108" s="128">
        <f>IF(I108/H108*100&gt;100,100,I108/H108*100)</f>
        <v>100</v>
      </c>
      <c r="K108" s="504">
        <f>(J108+J109)/2</f>
        <v>100</v>
      </c>
      <c r="L108" s="515">
        <f>(K108+K111)/2</f>
        <v>100</v>
      </c>
      <c r="M108" s="540"/>
      <c r="N108" s="519"/>
    </row>
    <row r="109" spans="1:14" s="297" customFormat="1" ht="63.75" customHeight="1" thickBot="1" x14ac:dyDescent="0.3">
      <c r="A109" s="559"/>
      <c r="B109" s="509"/>
      <c r="C109" s="423"/>
      <c r="D109" s="530"/>
      <c r="E109" s="76" t="s">
        <v>138</v>
      </c>
      <c r="F109" s="71" t="s">
        <v>386</v>
      </c>
      <c r="G109" s="77" t="s">
        <v>140</v>
      </c>
      <c r="H109" s="352">
        <v>95</v>
      </c>
      <c r="I109" s="128">
        <v>95</v>
      </c>
      <c r="J109" s="128">
        <f>IF(I109/H109*100&gt;100,100,I109/H109*100)</f>
        <v>100</v>
      </c>
      <c r="K109" s="505">
        <f>(J109+J110+J111)/3</f>
        <v>66.666666666666671</v>
      </c>
      <c r="L109" s="516"/>
      <c r="M109" s="540"/>
      <c r="N109" s="519"/>
    </row>
    <row r="110" spans="1:14" s="297" customFormat="1" ht="111" customHeight="1" x14ac:dyDescent="0.25">
      <c r="A110" s="559"/>
      <c r="B110" s="509"/>
      <c r="C110" s="423"/>
      <c r="D110" s="530"/>
      <c r="E110" s="76" t="s">
        <v>138</v>
      </c>
      <c r="F110" s="71" t="s">
        <v>387</v>
      </c>
      <c r="G110" s="77" t="s">
        <v>140</v>
      </c>
      <c r="H110" s="352">
        <v>0</v>
      </c>
      <c r="I110" s="352">
        <v>0</v>
      </c>
      <c r="J110" s="128"/>
      <c r="K110" s="506" t="e">
        <f>(J110+J111+J112)/3</f>
        <v>#DIV/0!</v>
      </c>
      <c r="L110" s="516"/>
      <c r="M110" s="540"/>
      <c r="N110" s="519"/>
    </row>
    <row r="111" spans="1:14" s="297" customFormat="1" ht="32.25" customHeight="1" thickBot="1" x14ac:dyDescent="0.3">
      <c r="A111" s="559"/>
      <c r="B111" s="510"/>
      <c r="C111" s="423"/>
      <c r="D111" s="531"/>
      <c r="E111" s="80" t="s">
        <v>144</v>
      </c>
      <c r="F111" s="81" t="s">
        <v>388</v>
      </c>
      <c r="G111" s="82" t="s">
        <v>266</v>
      </c>
      <c r="H111" s="355">
        <v>2.56</v>
      </c>
      <c r="I111" s="355">
        <v>2.56</v>
      </c>
      <c r="J111" s="128">
        <f>IF(I111/H111*100&gt;100,100,I111/H111*100)</f>
        <v>100</v>
      </c>
      <c r="K111" s="284">
        <f>J111</f>
        <v>100</v>
      </c>
      <c r="L111" s="517"/>
      <c r="M111" s="540"/>
      <c r="N111" s="519"/>
    </row>
    <row r="112" spans="1:14" s="302" customFormat="1" ht="63.75" hidden="1" customHeight="1" thickBot="1" x14ac:dyDescent="0.3">
      <c r="A112" s="560"/>
      <c r="B112" s="508" t="str">
        <f>'[3]Свод по услугам'!B112:B115</f>
        <v>802111О.99.0.БА96АШ58001</v>
      </c>
      <c r="C112" s="514" t="str">
        <f>'[3]Свод по услугам'!C112:C115</f>
        <v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v>
      </c>
      <c r="D112" s="501" t="s">
        <v>137</v>
      </c>
      <c r="E112" s="84" t="s">
        <v>138</v>
      </c>
      <c r="F112" s="85" t="s">
        <v>385</v>
      </c>
      <c r="G112" s="86" t="s">
        <v>140</v>
      </c>
      <c r="H112" s="101"/>
      <c r="I112" s="88"/>
      <c r="J112" s="88" t="e">
        <f>IF(H112/I112*100&gt;100,100,H112/I112*100)</f>
        <v>#DIV/0!</v>
      </c>
      <c r="K112" s="511" t="e">
        <f>(J112+J113+J114)/3</f>
        <v>#DIV/0!</v>
      </c>
      <c r="L112" s="521" t="e">
        <f>(K112+K115)/2</f>
        <v>#DIV/0!</v>
      </c>
      <c r="M112" s="541"/>
      <c r="N112" s="519"/>
    </row>
    <row r="113" spans="1:14" s="302" customFormat="1" ht="63.75" hidden="1" customHeight="1" thickBot="1" x14ac:dyDescent="0.3">
      <c r="A113" s="560"/>
      <c r="B113" s="509"/>
      <c r="C113" s="514"/>
      <c r="D113" s="502"/>
      <c r="E113" s="89" t="s">
        <v>138</v>
      </c>
      <c r="F113" s="85" t="s">
        <v>386</v>
      </c>
      <c r="G113" s="90" t="s">
        <v>140</v>
      </c>
      <c r="H113" s="102"/>
      <c r="I113" s="92"/>
      <c r="J113" s="92" t="e">
        <f t="shared" ref="J113:J127" si="3">IF(I113/H113*100&gt;100,100,I113/H113*100)</f>
        <v>#DIV/0!</v>
      </c>
      <c r="K113" s="512"/>
      <c r="L113" s="524"/>
      <c r="M113" s="541"/>
      <c r="N113" s="519"/>
    </row>
    <row r="114" spans="1:14" s="302" customFormat="1" ht="111" hidden="1" customHeight="1" x14ac:dyDescent="0.25">
      <c r="A114" s="560"/>
      <c r="B114" s="509"/>
      <c r="C114" s="514"/>
      <c r="D114" s="502"/>
      <c r="E114" s="89" t="s">
        <v>138</v>
      </c>
      <c r="F114" s="85" t="s">
        <v>387</v>
      </c>
      <c r="G114" s="90" t="s">
        <v>140</v>
      </c>
      <c r="H114" s="102"/>
      <c r="I114" s="102"/>
      <c r="J114" s="92" t="e">
        <f t="shared" si="3"/>
        <v>#DIV/0!</v>
      </c>
      <c r="K114" s="513"/>
      <c r="L114" s="524"/>
      <c r="M114" s="541"/>
      <c r="N114" s="519"/>
    </row>
    <row r="115" spans="1:14" s="302" customFormat="1" ht="32.25" hidden="1" customHeight="1" thickBot="1" x14ac:dyDescent="0.3">
      <c r="A115" s="560"/>
      <c r="B115" s="510"/>
      <c r="C115" s="514"/>
      <c r="D115" s="503"/>
      <c r="E115" s="93" t="s">
        <v>144</v>
      </c>
      <c r="F115" s="81" t="s">
        <v>388</v>
      </c>
      <c r="G115" s="94" t="s">
        <v>266</v>
      </c>
      <c r="H115" s="95"/>
      <c r="I115" s="96"/>
      <c r="J115" s="97" t="e">
        <f t="shared" si="3"/>
        <v>#DIV/0!</v>
      </c>
      <c r="K115" s="97" t="e">
        <f>J115</f>
        <v>#DIV/0!</v>
      </c>
      <c r="L115" s="525"/>
      <c r="M115" s="541"/>
      <c r="N115" s="519"/>
    </row>
    <row r="116" spans="1:14" s="297" customFormat="1" ht="63.75" customHeight="1" thickBot="1" x14ac:dyDescent="0.3">
      <c r="A116" s="559"/>
      <c r="B116" s="508" t="str">
        <f>'[3]Свод по услугам'!B116:B119</f>
        <v>802111О.99.0.БА96АЮ58001</v>
      </c>
      <c r="C116" s="423" t="str">
        <f>'[3]Свод по услугам'!C116:C119</f>
        <v>Реализация основных общеобразовательных программ основного общего образования (не указано, не указано, не указано)</v>
      </c>
      <c r="D116" s="529" t="s">
        <v>137</v>
      </c>
      <c r="E116" s="71" t="s">
        <v>138</v>
      </c>
      <c r="F116" s="71" t="s">
        <v>385</v>
      </c>
      <c r="G116" s="72" t="s">
        <v>140</v>
      </c>
      <c r="H116" s="350">
        <v>100</v>
      </c>
      <c r="I116" s="293">
        <v>100</v>
      </c>
      <c r="J116" s="128">
        <f t="shared" si="3"/>
        <v>100</v>
      </c>
      <c r="K116" s="504">
        <f>(J116+J117+J118)/3</f>
        <v>98.399999999999991</v>
      </c>
      <c r="L116" s="515">
        <f>(K116+K119)/2</f>
        <v>98.881750186985784</v>
      </c>
      <c r="M116" s="540"/>
      <c r="N116" s="519"/>
    </row>
    <row r="117" spans="1:14" s="297" customFormat="1" ht="63.75" thickBot="1" x14ac:dyDescent="0.3">
      <c r="A117" s="559"/>
      <c r="B117" s="509"/>
      <c r="C117" s="423"/>
      <c r="D117" s="530"/>
      <c r="E117" s="76" t="s">
        <v>138</v>
      </c>
      <c r="F117" s="71" t="s">
        <v>386</v>
      </c>
      <c r="G117" s="77" t="s">
        <v>140</v>
      </c>
      <c r="H117" s="352">
        <v>96.2</v>
      </c>
      <c r="I117" s="128">
        <v>96.2</v>
      </c>
      <c r="J117" s="128">
        <f t="shared" si="3"/>
        <v>100</v>
      </c>
      <c r="K117" s="505"/>
      <c r="L117" s="516"/>
      <c r="M117" s="540"/>
      <c r="N117" s="519"/>
    </row>
    <row r="118" spans="1:14" s="297" customFormat="1" ht="78.75" x14ac:dyDescent="0.25">
      <c r="A118" s="559"/>
      <c r="B118" s="509"/>
      <c r="C118" s="423"/>
      <c r="D118" s="530"/>
      <c r="E118" s="76" t="s">
        <v>138</v>
      </c>
      <c r="F118" s="71" t="s">
        <v>390</v>
      </c>
      <c r="G118" s="77" t="s">
        <v>140</v>
      </c>
      <c r="H118" s="352">
        <v>100</v>
      </c>
      <c r="I118" s="352">
        <v>95.2</v>
      </c>
      <c r="J118" s="128">
        <f t="shared" si="3"/>
        <v>95.2</v>
      </c>
      <c r="K118" s="506"/>
      <c r="L118" s="516"/>
      <c r="M118" s="540"/>
      <c r="N118" s="519"/>
    </row>
    <row r="119" spans="1:14" s="297" customFormat="1" ht="32.25" customHeight="1" thickBot="1" x14ac:dyDescent="0.3">
      <c r="A119" s="559"/>
      <c r="B119" s="510"/>
      <c r="C119" s="423"/>
      <c r="D119" s="531"/>
      <c r="E119" s="80" t="s">
        <v>144</v>
      </c>
      <c r="F119" s="81" t="s">
        <v>388</v>
      </c>
      <c r="G119" s="82" t="s">
        <v>266</v>
      </c>
      <c r="H119" s="355">
        <v>297.11111111111109</v>
      </c>
      <c r="I119" s="355">
        <v>295.22000000000003</v>
      </c>
      <c r="J119" s="128">
        <f t="shared" si="3"/>
        <v>99.36350037397159</v>
      </c>
      <c r="K119" s="284">
        <f>J119</f>
        <v>99.36350037397159</v>
      </c>
      <c r="L119" s="517"/>
      <c r="M119" s="540"/>
      <c r="N119" s="519"/>
    </row>
    <row r="120" spans="1:14" s="297" customFormat="1" ht="63.75" hidden="1" customHeight="1" thickBot="1" x14ac:dyDescent="0.3">
      <c r="A120" s="559"/>
      <c r="B120" s="508" t="str">
        <f>'[3]Свод по услугам'!B120:B123</f>
        <v>802111О.99.0.БА96АЮ83001</v>
      </c>
      <c r="C120" s="514" t="str">
        <f>'[3]Свод по услугам'!C120:C123</f>
        <v>Реализация основных общеобразовательных программ основного общего образования (не указано, не указано, на дому)</v>
      </c>
      <c r="D120" s="501" t="s">
        <v>137</v>
      </c>
      <c r="E120" s="71" t="s">
        <v>138</v>
      </c>
      <c r="F120" s="71" t="s">
        <v>385</v>
      </c>
      <c r="G120" s="72" t="s">
        <v>140</v>
      </c>
      <c r="H120" s="73"/>
      <c r="I120" s="104"/>
      <c r="J120" s="75" t="e">
        <f t="shared" si="3"/>
        <v>#DIV/0!</v>
      </c>
      <c r="K120" s="254" t="e">
        <f>(J120+J121+J122)/3</f>
        <v>#DIV/0!</v>
      </c>
      <c r="L120" s="526" t="e">
        <f>(K120+K123)/2</f>
        <v>#DIV/0!</v>
      </c>
      <c r="M120" s="540"/>
      <c r="N120" s="519"/>
    </row>
    <row r="121" spans="1:14" s="297" customFormat="1" ht="63.75" hidden="1" customHeight="1" thickBot="1" x14ac:dyDescent="0.3">
      <c r="A121" s="559"/>
      <c r="B121" s="509"/>
      <c r="C121" s="514"/>
      <c r="D121" s="502"/>
      <c r="E121" s="76" t="s">
        <v>138</v>
      </c>
      <c r="F121" s="71" t="s">
        <v>386</v>
      </c>
      <c r="G121" s="77" t="s">
        <v>140</v>
      </c>
      <c r="H121" s="78"/>
      <c r="I121" s="75"/>
      <c r="J121" s="75" t="e">
        <f t="shared" si="3"/>
        <v>#DIV/0!</v>
      </c>
      <c r="K121" s="311"/>
      <c r="L121" s="527"/>
      <c r="M121" s="540"/>
      <c r="N121" s="519"/>
    </row>
    <row r="122" spans="1:14" s="297" customFormat="1" ht="79.5" hidden="1" customHeight="1" x14ac:dyDescent="0.25">
      <c r="A122" s="559"/>
      <c r="B122" s="509"/>
      <c r="C122" s="514"/>
      <c r="D122" s="502"/>
      <c r="E122" s="76" t="s">
        <v>138</v>
      </c>
      <c r="F122" s="71" t="s">
        <v>390</v>
      </c>
      <c r="G122" s="77" t="s">
        <v>140</v>
      </c>
      <c r="H122" s="78"/>
      <c r="I122" s="78"/>
      <c r="J122" s="75" t="e">
        <f t="shared" si="3"/>
        <v>#DIV/0!</v>
      </c>
      <c r="K122" s="312"/>
      <c r="L122" s="527"/>
      <c r="M122" s="540"/>
      <c r="N122" s="519"/>
    </row>
    <row r="123" spans="1:14" s="297" customFormat="1" ht="32.25" hidden="1" customHeight="1" thickBot="1" x14ac:dyDescent="0.3">
      <c r="A123" s="559"/>
      <c r="B123" s="510"/>
      <c r="C123" s="514"/>
      <c r="D123" s="503"/>
      <c r="E123" s="80" t="s">
        <v>144</v>
      </c>
      <c r="F123" s="81" t="s">
        <v>388</v>
      </c>
      <c r="G123" s="82" t="s">
        <v>266</v>
      </c>
      <c r="H123" s="105"/>
      <c r="I123" s="127"/>
      <c r="J123" s="75" t="e">
        <f t="shared" si="3"/>
        <v>#DIV/0!</v>
      </c>
      <c r="K123" s="83" t="e">
        <f>J123</f>
        <v>#DIV/0!</v>
      </c>
      <c r="L123" s="528"/>
      <c r="M123" s="540"/>
      <c r="N123" s="519"/>
    </row>
    <row r="124" spans="1:14" s="297" customFormat="1" ht="63.75" customHeight="1" thickBot="1" x14ac:dyDescent="0.3">
      <c r="A124" s="559"/>
      <c r="B124" s="508" t="str">
        <f>'[3]Свод по услугам'!B124:B127</f>
        <v>802111О.99.0.БА96АЯ08001</v>
      </c>
      <c r="C124" s="423" t="str">
        <f>'[3]Свод по услугам'!C124:C127</f>
        <v>Реализация основных общеобразовательных программ основного общего образования (не указано, не указано, в медицинских учреждениях)</v>
      </c>
      <c r="D124" s="593" t="s">
        <v>137</v>
      </c>
      <c r="E124" s="71" t="s">
        <v>138</v>
      </c>
      <c r="F124" s="71" t="s">
        <v>385</v>
      </c>
      <c r="G124" s="72" t="s">
        <v>140</v>
      </c>
      <c r="H124" s="280">
        <v>100</v>
      </c>
      <c r="I124" s="293">
        <v>100</v>
      </c>
      <c r="J124" s="128">
        <f t="shared" si="3"/>
        <v>100</v>
      </c>
      <c r="K124" s="511">
        <f>(J124+J125+J126)/3</f>
        <v>100</v>
      </c>
      <c r="L124" s="515">
        <f>(K124+K127)/2</f>
        <v>95.569620253164558</v>
      </c>
      <c r="M124" s="540"/>
      <c r="N124" s="519"/>
    </row>
    <row r="125" spans="1:14" s="297" customFormat="1" ht="63.75" thickBot="1" x14ac:dyDescent="0.3">
      <c r="A125" s="559"/>
      <c r="B125" s="509"/>
      <c r="C125" s="423"/>
      <c r="D125" s="594"/>
      <c r="E125" s="76" t="s">
        <v>138</v>
      </c>
      <c r="F125" s="71" t="s">
        <v>386</v>
      </c>
      <c r="G125" s="77" t="s">
        <v>140</v>
      </c>
      <c r="H125" s="282">
        <v>100</v>
      </c>
      <c r="I125" s="128">
        <v>100</v>
      </c>
      <c r="J125" s="128">
        <f t="shared" si="3"/>
        <v>100</v>
      </c>
      <c r="K125" s="587"/>
      <c r="L125" s="589"/>
      <c r="M125" s="540"/>
      <c r="N125" s="519"/>
    </row>
    <row r="126" spans="1:14" s="297" customFormat="1" ht="50.25" customHeight="1" x14ac:dyDescent="0.25">
      <c r="A126" s="559"/>
      <c r="B126" s="509"/>
      <c r="C126" s="423"/>
      <c r="D126" s="594"/>
      <c r="E126" s="76" t="s">
        <v>138</v>
      </c>
      <c r="F126" s="71" t="s">
        <v>390</v>
      </c>
      <c r="G126" s="77" t="s">
        <v>140</v>
      </c>
      <c r="H126" s="282">
        <v>100</v>
      </c>
      <c r="I126" s="282">
        <v>100</v>
      </c>
      <c r="J126" s="128">
        <f t="shared" si="3"/>
        <v>100</v>
      </c>
      <c r="K126" s="588"/>
      <c r="L126" s="589"/>
      <c r="M126" s="540"/>
      <c r="N126" s="519"/>
    </row>
    <row r="127" spans="1:14" s="297" customFormat="1" ht="32.25" thickBot="1" x14ac:dyDescent="0.3">
      <c r="A127" s="559"/>
      <c r="B127" s="510"/>
      <c r="C127" s="423"/>
      <c r="D127" s="595"/>
      <c r="E127" s="80" t="s">
        <v>144</v>
      </c>
      <c r="F127" s="81" t="s">
        <v>388</v>
      </c>
      <c r="G127" s="82" t="s">
        <v>266</v>
      </c>
      <c r="H127" s="96">
        <v>17.555555555555557</v>
      </c>
      <c r="I127" s="96">
        <v>16</v>
      </c>
      <c r="J127" s="128">
        <f t="shared" si="3"/>
        <v>91.139240506329116</v>
      </c>
      <c r="K127" s="284">
        <f>J127</f>
        <v>91.139240506329116</v>
      </c>
      <c r="L127" s="590"/>
      <c r="M127" s="762"/>
      <c r="N127" s="519"/>
    </row>
    <row r="128" spans="1:14" s="302" customFormat="1" ht="63.75" hidden="1" customHeight="1" thickBot="1" x14ac:dyDescent="0.3">
      <c r="A128" s="560"/>
      <c r="B128" s="508" t="str">
        <f>'[3]Свод по услугам'!B128:B131</f>
        <v>802112О.99.0.ББ11АА00001</v>
      </c>
      <c r="C128" s="514" t="str">
        <f>'[3]Свод по услугам'!C128:C131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v>
      </c>
      <c r="D128" s="501" t="s">
        <v>137</v>
      </c>
      <c r="E128" s="84" t="s">
        <v>138</v>
      </c>
      <c r="F128" s="85" t="s">
        <v>385</v>
      </c>
      <c r="G128" s="86" t="s">
        <v>140</v>
      </c>
      <c r="H128" s="101"/>
      <c r="I128" s="88"/>
      <c r="J128" s="88" t="e">
        <f>IF(H128/I128*100&gt;100,100,H128/I128*100)</f>
        <v>#DIV/0!</v>
      </c>
      <c r="K128" s="511" t="e">
        <f>(J128+J129+J130)/3</f>
        <v>#DIV/0!</v>
      </c>
      <c r="L128" s="521" t="e">
        <f>(K128+K131)/2</f>
        <v>#DIV/0!</v>
      </c>
      <c r="M128" s="541"/>
      <c r="N128" s="519"/>
    </row>
    <row r="129" spans="1:14" s="302" customFormat="1" ht="63.75" hidden="1" customHeight="1" thickBot="1" x14ac:dyDescent="0.3">
      <c r="A129" s="560"/>
      <c r="B129" s="509"/>
      <c r="C129" s="514"/>
      <c r="D129" s="502"/>
      <c r="E129" s="89" t="s">
        <v>138</v>
      </c>
      <c r="F129" s="85" t="s">
        <v>386</v>
      </c>
      <c r="G129" s="90" t="s">
        <v>140</v>
      </c>
      <c r="H129" s="102"/>
      <c r="I129" s="92"/>
      <c r="J129" s="92" t="e">
        <f>IF(I129/H129*100&gt;100,100,I129/H129*100)</f>
        <v>#DIV/0!</v>
      </c>
      <c r="K129" s="512"/>
      <c r="L129" s="524"/>
      <c r="M129" s="541"/>
      <c r="N129" s="519"/>
    </row>
    <row r="130" spans="1:14" s="302" customFormat="1" ht="111" hidden="1" customHeight="1" x14ac:dyDescent="0.25">
      <c r="A130" s="560"/>
      <c r="B130" s="509"/>
      <c r="C130" s="514"/>
      <c r="D130" s="502"/>
      <c r="E130" s="89" t="s">
        <v>138</v>
      </c>
      <c r="F130" s="85" t="s">
        <v>387</v>
      </c>
      <c r="G130" s="90" t="s">
        <v>140</v>
      </c>
      <c r="H130" s="102"/>
      <c r="I130" s="102"/>
      <c r="J130" s="92" t="e">
        <f>IF(I130/H130*100&gt;100,100,I130/H130*100)</f>
        <v>#DIV/0!</v>
      </c>
      <c r="K130" s="513"/>
      <c r="L130" s="524"/>
      <c r="M130" s="541"/>
      <c r="N130" s="519"/>
    </row>
    <row r="131" spans="1:14" s="302" customFormat="1" ht="32.25" hidden="1" customHeight="1" thickBot="1" x14ac:dyDescent="0.3">
      <c r="A131" s="560"/>
      <c r="B131" s="510"/>
      <c r="C131" s="514"/>
      <c r="D131" s="503"/>
      <c r="E131" s="93" t="s">
        <v>144</v>
      </c>
      <c r="F131" s="81" t="s">
        <v>388</v>
      </c>
      <c r="G131" s="94" t="s">
        <v>266</v>
      </c>
      <c r="H131" s="95"/>
      <c r="I131" s="96"/>
      <c r="J131" s="97" t="e">
        <f>IF(I131/H131*100&gt;100,100,I131/H131*100)</f>
        <v>#DIV/0!</v>
      </c>
      <c r="K131" s="97" t="e">
        <f>J131</f>
        <v>#DIV/0!</v>
      </c>
      <c r="L131" s="525"/>
      <c r="M131" s="541"/>
      <c r="N131" s="519"/>
    </row>
    <row r="132" spans="1:14" s="302" customFormat="1" ht="63.75" hidden="1" customHeight="1" thickBot="1" x14ac:dyDescent="0.3">
      <c r="A132" s="560"/>
      <c r="B132" s="508" t="str">
        <f>'[3]Свод по услугам'!B132:B135</f>
        <v>802112О.99.0.ББ11АА25001</v>
      </c>
      <c r="C132" s="514" t="str">
        <f>'[3]Свод по услугам'!C132:C135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v>
      </c>
      <c r="D132" s="501" t="s">
        <v>137</v>
      </c>
      <c r="E132" s="84" t="s">
        <v>138</v>
      </c>
      <c r="F132" s="85" t="s">
        <v>385</v>
      </c>
      <c r="G132" s="86" t="s">
        <v>140</v>
      </c>
      <c r="H132" s="101"/>
      <c r="I132" s="88"/>
      <c r="J132" s="88" t="e">
        <f>IF(H132/I132*100&gt;100,100,H132/I132*100)</f>
        <v>#DIV/0!</v>
      </c>
      <c r="K132" s="511" t="e">
        <f>(J132+J133+J134)/3</f>
        <v>#DIV/0!</v>
      </c>
      <c r="L132" s="521" t="e">
        <f>(K132+K135)/2</f>
        <v>#DIV/0!</v>
      </c>
      <c r="M132" s="541"/>
      <c r="N132" s="519"/>
    </row>
    <row r="133" spans="1:14" s="302" customFormat="1" ht="63.75" hidden="1" customHeight="1" thickBot="1" x14ac:dyDescent="0.3">
      <c r="A133" s="560"/>
      <c r="B133" s="509"/>
      <c r="C133" s="514"/>
      <c r="D133" s="502"/>
      <c r="E133" s="89" t="s">
        <v>138</v>
      </c>
      <c r="F133" s="85" t="s">
        <v>386</v>
      </c>
      <c r="G133" s="90" t="s">
        <v>140</v>
      </c>
      <c r="H133" s="102"/>
      <c r="I133" s="92"/>
      <c r="J133" s="92" t="e">
        <f>IF(I133/H133*100&gt;100,100,I133/H133*100)</f>
        <v>#DIV/0!</v>
      </c>
      <c r="K133" s="512"/>
      <c r="L133" s="524"/>
      <c r="M133" s="541"/>
      <c r="N133" s="519"/>
    </row>
    <row r="134" spans="1:14" s="302" customFormat="1" ht="111" hidden="1" customHeight="1" x14ac:dyDescent="0.25">
      <c r="A134" s="560"/>
      <c r="B134" s="509"/>
      <c r="C134" s="514"/>
      <c r="D134" s="502"/>
      <c r="E134" s="89" t="s">
        <v>138</v>
      </c>
      <c r="F134" s="85" t="s">
        <v>387</v>
      </c>
      <c r="G134" s="90" t="s">
        <v>140</v>
      </c>
      <c r="H134" s="102"/>
      <c r="I134" s="102"/>
      <c r="J134" s="92" t="e">
        <f>IF(I134/H134*100&gt;100,100,I134/H134*100)</f>
        <v>#DIV/0!</v>
      </c>
      <c r="K134" s="513"/>
      <c r="L134" s="524"/>
      <c r="M134" s="541"/>
      <c r="N134" s="519"/>
    </row>
    <row r="135" spans="1:14" s="302" customFormat="1" ht="32.25" hidden="1" customHeight="1" thickBot="1" x14ac:dyDescent="0.3">
      <c r="A135" s="560"/>
      <c r="B135" s="510"/>
      <c r="C135" s="514"/>
      <c r="D135" s="503"/>
      <c r="E135" s="93" t="s">
        <v>144</v>
      </c>
      <c r="F135" s="81" t="s">
        <v>388</v>
      </c>
      <c r="G135" s="94" t="s">
        <v>266</v>
      </c>
      <c r="H135" s="95"/>
      <c r="I135" s="96"/>
      <c r="J135" s="97" t="e">
        <f>IF(I135/H135*100&gt;100,100,I135/H135*100)</f>
        <v>#DIV/0!</v>
      </c>
      <c r="K135" s="97" t="e">
        <f>J135</f>
        <v>#DIV/0!</v>
      </c>
      <c r="L135" s="525"/>
      <c r="M135" s="541"/>
      <c r="N135" s="519"/>
    </row>
    <row r="136" spans="1:14" s="302" customFormat="1" ht="63.75" hidden="1" customHeight="1" thickBot="1" x14ac:dyDescent="0.3">
      <c r="A136" s="560"/>
      <c r="B136" s="508">
        <f>'[3]Свод по услугам'!B136:B139</f>
        <v>0</v>
      </c>
      <c r="C136" s="514" t="str">
        <f>'[3]Свод по услугам'!C136:C139</f>
        <v>Реализация основных общеобразовательных программ среднего общего образования</v>
      </c>
      <c r="D136" s="501" t="s">
        <v>137</v>
      </c>
      <c r="E136" s="84" t="s">
        <v>138</v>
      </c>
      <c r="F136" s="85" t="s">
        <v>385</v>
      </c>
      <c r="G136" s="86" t="s">
        <v>140</v>
      </c>
      <c r="H136" s="101"/>
      <c r="I136" s="88"/>
      <c r="J136" s="88" t="e">
        <f>IF(H136/I136*100&gt;100,100,H136/I136*100)</f>
        <v>#DIV/0!</v>
      </c>
      <c r="K136" s="511" t="e">
        <f>(J136+J137+J138)/3</f>
        <v>#DIV/0!</v>
      </c>
      <c r="L136" s="521" t="e">
        <f>(K136+K139)/2</f>
        <v>#DIV/0!</v>
      </c>
      <c r="M136" s="541"/>
      <c r="N136" s="519"/>
    </row>
    <row r="137" spans="1:14" s="302" customFormat="1" ht="63.75" hidden="1" customHeight="1" thickBot="1" x14ac:dyDescent="0.3">
      <c r="A137" s="560"/>
      <c r="B137" s="509"/>
      <c r="C137" s="514"/>
      <c r="D137" s="502"/>
      <c r="E137" s="89" t="s">
        <v>138</v>
      </c>
      <c r="F137" s="85" t="s">
        <v>386</v>
      </c>
      <c r="G137" s="90" t="s">
        <v>140</v>
      </c>
      <c r="H137" s="102"/>
      <c r="I137" s="92"/>
      <c r="J137" s="92" t="e">
        <f>IF(I137/H137*100&gt;100,100,I137/H137*100)</f>
        <v>#DIV/0!</v>
      </c>
      <c r="K137" s="512"/>
      <c r="L137" s="524"/>
      <c r="M137" s="541"/>
      <c r="N137" s="519"/>
    </row>
    <row r="138" spans="1:14" s="302" customFormat="1" ht="111" hidden="1" customHeight="1" x14ac:dyDescent="0.25">
      <c r="A138" s="560"/>
      <c r="B138" s="509"/>
      <c r="C138" s="514"/>
      <c r="D138" s="502"/>
      <c r="E138" s="89" t="s">
        <v>138</v>
      </c>
      <c r="F138" s="85" t="s">
        <v>387</v>
      </c>
      <c r="G138" s="90" t="s">
        <v>140</v>
      </c>
      <c r="H138" s="102"/>
      <c r="I138" s="102"/>
      <c r="J138" s="92" t="e">
        <f>IF(I138/H138*100&gt;100,100,I138/H138*100)</f>
        <v>#DIV/0!</v>
      </c>
      <c r="K138" s="513"/>
      <c r="L138" s="524"/>
      <c r="M138" s="541"/>
      <c r="N138" s="519"/>
    </row>
    <row r="139" spans="1:14" s="302" customFormat="1" ht="32.25" hidden="1" customHeight="1" thickBot="1" x14ac:dyDescent="0.3">
      <c r="A139" s="560"/>
      <c r="B139" s="510"/>
      <c r="C139" s="514"/>
      <c r="D139" s="503"/>
      <c r="E139" s="93" t="s">
        <v>144</v>
      </c>
      <c r="F139" s="81" t="s">
        <v>388</v>
      </c>
      <c r="G139" s="94" t="s">
        <v>266</v>
      </c>
      <c r="H139" s="95"/>
      <c r="I139" s="96"/>
      <c r="J139" s="97" t="e">
        <f>IF(I139/H139*100&gt;100,100,I139/H139*100)</f>
        <v>#DIV/0!</v>
      </c>
      <c r="K139" s="97" t="e">
        <f>J139</f>
        <v>#DIV/0!</v>
      </c>
      <c r="L139" s="525"/>
      <c r="M139" s="541"/>
      <c r="N139" s="519"/>
    </row>
    <row r="140" spans="1:14" s="302" customFormat="1" ht="63.75" hidden="1" customHeight="1" thickBot="1" x14ac:dyDescent="0.3">
      <c r="A140" s="560"/>
      <c r="B140" s="508" t="str">
        <f>'[3]Свод по услугам'!B140:B143</f>
        <v>802112О.99.0.ББ11АБ50001</v>
      </c>
      <c r="C140" s="514" t="str">
        <f>'[3]Свод по услугам'!C140:C143</f>
        <v>Реализация основных общеобразовательных программ среднего общего образования (адаптированная образовательная программа, дети-инвалиды, не указано)</v>
      </c>
      <c r="D140" s="501" t="s">
        <v>137</v>
      </c>
      <c r="E140" s="84" t="s">
        <v>138</v>
      </c>
      <c r="F140" s="85" t="s">
        <v>385</v>
      </c>
      <c r="G140" s="86" t="s">
        <v>140</v>
      </c>
      <c r="H140" s="101"/>
      <c r="I140" s="88"/>
      <c r="J140" s="88" t="e">
        <f>IF(H140/I140*100&gt;100,100,H140/I140*100)</f>
        <v>#DIV/0!</v>
      </c>
      <c r="K140" s="511" t="e">
        <f>(J140+J141+J142)/3</f>
        <v>#DIV/0!</v>
      </c>
      <c r="L140" s="521" t="e">
        <f>(K140+K143)/2</f>
        <v>#DIV/0!</v>
      </c>
      <c r="M140" s="541"/>
      <c r="N140" s="519"/>
    </row>
    <row r="141" spans="1:14" s="302" customFormat="1" ht="63.75" hidden="1" customHeight="1" thickBot="1" x14ac:dyDescent="0.3">
      <c r="A141" s="560"/>
      <c r="B141" s="509"/>
      <c r="C141" s="514"/>
      <c r="D141" s="502"/>
      <c r="E141" s="89" t="s">
        <v>138</v>
      </c>
      <c r="F141" s="85" t="s">
        <v>386</v>
      </c>
      <c r="G141" s="90" t="s">
        <v>140</v>
      </c>
      <c r="H141" s="102"/>
      <c r="I141" s="92"/>
      <c r="J141" s="92" t="e">
        <f>IF(I141/H141*100&gt;100,100,I141/H141*100)</f>
        <v>#DIV/0!</v>
      </c>
      <c r="K141" s="512"/>
      <c r="L141" s="524"/>
      <c r="M141" s="541"/>
      <c r="N141" s="519"/>
    </row>
    <row r="142" spans="1:14" s="302" customFormat="1" ht="111" hidden="1" customHeight="1" x14ac:dyDescent="0.25">
      <c r="A142" s="560"/>
      <c r="B142" s="509"/>
      <c r="C142" s="514"/>
      <c r="D142" s="502"/>
      <c r="E142" s="89" t="s">
        <v>138</v>
      </c>
      <c r="F142" s="85" t="s">
        <v>387</v>
      </c>
      <c r="G142" s="90" t="s">
        <v>140</v>
      </c>
      <c r="H142" s="102"/>
      <c r="I142" s="102"/>
      <c r="J142" s="92" t="e">
        <f>IF(I142/H142*100&gt;100,100,I142/H142*100)</f>
        <v>#DIV/0!</v>
      </c>
      <c r="K142" s="513"/>
      <c r="L142" s="524"/>
      <c r="M142" s="541"/>
      <c r="N142" s="519"/>
    </row>
    <row r="143" spans="1:14" s="302" customFormat="1" ht="32.25" hidden="1" customHeight="1" thickBot="1" x14ac:dyDescent="0.3">
      <c r="A143" s="560"/>
      <c r="B143" s="510"/>
      <c r="C143" s="514"/>
      <c r="D143" s="503"/>
      <c r="E143" s="93" t="s">
        <v>144</v>
      </c>
      <c r="F143" s="81" t="s">
        <v>388</v>
      </c>
      <c r="G143" s="94" t="s">
        <v>266</v>
      </c>
      <c r="H143" s="95"/>
      <c r="I143" s="96"/>
      <c r="J143" s="97" t="e">
        <f>IF(I143/H143*100&gt;100,100,I143/H143*100)</f>
        <v>#DIV/0!</v>
      </c>
      <c r="K143" s="97" t="e">
        <f>J143</f>
        <v>#DIV/0!</v>
      </c>
      <c r="L143" s="525"/>
      <c r="M143" s="541"/>
      <c r="N143" s="519"/>
    </row>
    <row r="144" spans="1:14" s="302" customFormat="1" ht="63.75" hidden="1" customHeight="1" thickBot="1" x14ac:dyDescent="0.3">
      <c r="A144" s="560"/>
      <c r="B144" s="508" t="str">
        <f>'[3]Свод по услугам'!B144:B147</f>
        <v>802112О.99.0.ББ11АБ75001</v>
      </c>
      <c r="C144" s="514" t="str">
        <f>'[3]Свод по услугам'!C144:C147</f>
        <v>Реализация основных общеобразовательных программ среднего общего образования (адаптированная образовательная программа, дети-инвалиды, на дому)</v>
      </c>
      <c r="D144" s="501" t="s">
        <v>137</v>
      </c>
      <c r="E144" s="84" t="s">
        <v>138</v>
      </c>
      <c r="F144" s="85" t="s">
        <v>385</v>
      </c>
      <c r="G144" s="86" t="s">
        <v>140</v>
      </c>
      <c r="H144" s="101"/>
      <c r="I144" s="88"/>
      <c r="J144" s="88" t="e">
        <f>IF(H144/I144*100&gt;100,100,H144/I144*100)</f>
        <v>#DIV/0!</v>
      </c>
      <c r="K144" s="511" t="e">
        <f>(J144+J145+J146)/3</f>
        <v>#DIV/0!</v>
      </c>
      <c r="L144" s="521" t="e">
        <f>(K144+K147)/2</f>
        <v>#DIV/0!</v>
      </c>
      <c r="M144" s="541"/>
      <c r="N144" s="519"/>
    </row>
    <row r="145" spans="1:14" s="302" customFormat="1" ht="63.75" hidden="1" customHeight="1" thickBot="1" x14ac:dyDescent="0.3">
      <c r="A145" s="560"/>
      <c r="B145" s="509"/>
      <c r="C145" s="514"/>
      <c r="D145" s="502"/>
      <c r="E145" s="89" t="s">
        <v>138</v>
      </c>
      <c r="F145" s="85" t="s">
        <v>386</v>
      </c>
      <c r="G145" s="90" t="s">
        <v>140</v>
      </c>
      <c r="H145" s="102"/>
      <c r="I145" s="92"/>
      <c r="J145" s="92" t="e">
        <f>IF(I145/H145*100&gt;100,100,I145/H145*100)</f>
        <v>#DIV/0!</v>
      </c>
      <c r="K145" s="512"/>
      <c r="L145" s="524"/>
      <c r="M145" s="541"/>
      <c r="N145" s="519"/>
    </row>
    <row r="146" spans="1:14" s="302" customFormat="1" ht="111" hidden="1" customHeight="1" x14ac:dyDescent="0.25">
      <c r="A146" s="560"/>
      <c r="B146" s="509"/>
      <c r="C146" s="514"/>
      <c r="D146" s="502"/>
      <c r="E146" s="89" t="s">
        <v>138</v>
      </c>
      <c r="F146" s="85" t="s">
        <v>387</v>
      </c>
      <c r="G146" s="90" t="s">
        <v>140</v>
      </c>
      <c r="H146" s="102"/>
      <c r="I146" s="102"/>
      <c r="J146" s="92" t="e">
        <f>IF(I146/H146*100&gt;100,100,I146/H146*100)</f>
        <v>#DIV/0!</v>
      </c>
      <c r="K146" s="513"/>
      <c r="L146" s="524"/>
      <c r="M146" s="541"/>
      <c r="N146" s="519"/>
    </row>
    <row r="147" spans="1:14" s="302" customFormat="1" ht="32.25" hidden="1" customHeight="1" thickBot="1" x14ac:dyDescent="0.3">
      <c r="A147" s="560"/>
      <c r="B147" s="510"/>
      <c r="C147" s="514"/>
      <c r="D147" s="503"/>
      <c r="E147" s="93" t="s">
        <v>144</v>
      </c>
      <c r="F147" s="81" t="s">
        <v>388</v>
      </c>
      <c r="G147" s="94" t="s">
        <v>266</v>
      </c>
      <c r="H147" s="95"/>
      <c r="I147" s="96"/>
      <c r="J147" s="97" t="e">
        <f>IF(I147/H147*100&gt;100,100,I147/H147*100)</f>
        <v>#DIV/0!</v>
      </c>
      <c r="K147" s="97" t="e">
        <f>J147</f>
        <v>#DIV/0!</v>
      </c>
      <c r="L147" s="525"/>
      <c r="M147" s="541"/>
      <c r="N147" s="519"/>
    </row>
    <row r="148" spans="1:14" s="302" customFormat="1" ht="63.75" hidden="1" customHeight="1" thickBot="1" x14ac:dyDescent="0.3">
      <c r="A148" s="560"/>
      <c r="B148" s="508" t="str">
        <f>'[3]Свод по услугам'!B148:B151</f>
        <v>802112О.99.0.ББ11АН01001</v>
      </c>
      <c r="C148" s="514" t="str">
        <f>'[3]Свод по услугам'!C148:C151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v>
      </c>
      <c r="D148" s="501" t="s">
        <v>137</v>
      </c>
      <c r="E148" s="84" t="s">
        <v>138</v>
      </c>
      <c r="F148" s="85" t="s">
        <v>385</v>
      </c>
      <c r="G148" s="86" t="s">
        <v>140</v>
      </c>
      <c r="H148" s="101"/>
      <c r="I148" s="88"/>
      <c r="J148" s="88" t="e">
        <f>IF(H148/I148*100&gt;100,100,H148/I148*100)</f>
        <v>#DIV/0!</v>
      </c>
      <c r="K148" s="511" t="e">
        <f>(J148+J149+J150)/3</f>
        <v>#DIV/0!</v>
      </c>
      <c r="L148" s="521" t="e">
        <f>(K148+K151)/2</f>
        <v>#DIV/0!</v>
      </c>
      <c r="M148" s="541"/>
      <c r="N148" s="519"/>
    </row>
    <row r="149" spans="1:14" s="302" customFormat="1" ht="63.75" hidden="1" customHeight="1" thickBot="1" x14ac:dyDescent="0.3">
      <c r="A149" s="560"/>
      <c r="B149" s="509"/>
      <c r="C149" s="514"/>
      <c r="D149" s="502"/>
      <c r="E149" s="89" t="s">
        <v>138</v>
      </c>
      <c r="F149" s="85" t="s">
        <v>386</v>
      </c>
      <c r="G149" s="90" t="s">
        <v>140</v>
      </c>
      <c r="H149" s="102"/>
      <c r="I149" s="92"/>
      <c r="J149" s="92" t="e">
        <f>IF(I149/H149*100&gt;100,100,I149/H149*100)</f>
        <v>#DIV/0!</v>
      </c>
      <c r="K149" s="512"/>
      <c r="L149" s="524"/>
      <c r="M149" s="541"/>
      <c r="N149" s="519"/>
    </row>
    <row r="150" spans="1:14" s="302" customFormat="1" ht="111" hidden="1" customHeight="1" x14ac:dyDescent="0.25">
      <c r="A150" s="560"/>
      <c r="B150" s="509"/>
      <c r="C150" s="514"/>
      <c r="D150" s="502"/>
      <c r="E150" s="89" t="s">
        <v>138</v>
      </c>
      <c r="F150" s="85" t="s">
        <v>387</v>
      </c>
      <c r="G150" s="90" t="s">
        <v>140</v>
      </c>
      <c r="H150" s="102"/>
      <c r="I150" s="102"/>
      <c r="J150" s="92" t="e">
        <f>IF(I150/H150*100&gt;100,100,I150/H150*100)</f>
        <v>#DIV/0!</v>
      </c>
      <c r="K150" s="513"/>
      <c r="L150" s="524"/>
      <c r="M150" s="541"/>
      <c r="N150" s="519"/>
    </row>
    <row r="151" spans="1:14" s="302" customFormat="1" ht="32.25" hidden="1" customHeight="1" thickBot="1" x14ac:dyDescent="0.3">
      <c r="A151" s="560"/>
      <c r="B151" s="510"/>
      <c r="C151" s="514"/>
      <c r="D151" s="503"/>
      <c r="E151" s="93" t="s">
        <v>144</v>
      </c>
      <c r="F151" s="81" t="s">
        <v>388</v>
      </c>
      <c r="G151" s="94" t="s">
        <v>266</v>
      </c>
      <c r="H151" s="95"/>
      <c r="I151" s="96"/>
      <c r="J151" s="97" t="e">
        <f>IF(I151/H151*100&gt;100,100,I151/H151*100)</f>
        <v>#DIV/0!</v>
      </c>
      <c r="K151" s="97" t="e">
        <f>J151</f>
        <v>#DIV/0!</v>
      </c>
      <c r="L151" s="525"/>
      <c r="M151" s="541"/>
      <c r="N151" s="519"/>
    </row>
    <row r="152" spans="1:14" s="302" customFormat="1" ht="63.75" hidden="1" customHeight="1" thickBot="1" x14ac:dyDescent="0.3">
      <c r="A152" s="560"/>
      <c r="B152" s="508" t="str">
        <f>'[3]Свод по услугам'!B152:B155</f>
        <v>802112О.99.0.ББ11АМ76001</v>
      </c>
      <c r="C152" s="514" t="str">
        <f>'[3]Свод по услугам'!C152:C155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v>
      </c>
      <c r="D152" s="501" t="s">
        <v>137</v>
      </c>
      <c r="E152" s="84" t="s">
        <v>138</v>
      </c>
      <c r="F152" s="85" t="s">
        <v>385</v>
      </c>
      <c r="G152" s="86" t="s">
        <v>140</v>
      </c>
      <c r="H152" s="101"/>
      <c r="I152" s="88"/>
      <c r="J152" s="88" t="e">
        <f>IF(H152/I152*100&gt;100,100,H152/I152*100)</f>
        <v>#DIV/0!</v>
      </c>
      <c r="K152" s="511" t="e">
        <f>(J152+J153+J154)/3</f>
        <v>#DIV/0!</v>
      </c>
      <c r="L152" s="521" t="e">
        <f>(K152+K155)/2</f>
        <v>#DIV/0!</v>
      </c>
      <c r="M152" s="541"/>
      <c r="N152" s="519"/>
    </row>
    <row r="153" spans="1:14" s="302" customFormat="1" ht="63.75" hidden="1" customHeight="1" thickBot="1" x14ac:dyDescent="0.3">
      <c r="A153" s="560"/>
      <c r="B153" s="509"/>
      <c r="C153" s="514"/>
      <c r="D153" s="502"/>
      <c r="E153" s="89" t="s">
        <v>138</v>
      </c>
      <c r="F153" s="85" t="s">
        <v>386</v>
      </c>
      <c r="G153" s="90" t="s">
        <v>140</v>
      </c>
      <c r="H153" s="102"/>
      <c r="I153" s="92"/>
      <c r="J153" s="92" t="e">
        <f>IF(I153/H153*100&gt;100,100,I153/H153*100)</f>
        <v>#DIV/0!</v>
      </c>
      <c r="K153" s="512"/>
      <c r="L153" s="524"/>
      <c r="M153" s="541"/>
      <c r="N153" s="519"/>
    </row>
    <row r="154" spans="1:14" s="302" customFormat="1" ht="111" hidden="1" customHeight="1" x14ac:dyDescent="0.25">
      <c r="A154" s="560"/>
      <c r="B154" s="509"/>
      <c r="C154" s="514"/>
      <c r="D154" s="502"/>
      <c r="E154" s="89" t="s">
        <v>138</v>
      </c>
      <c r="F154" s="85" t="s">
        <v>387</v>
      </c>
      <c r="G154" s="90" t="s">
        <v>140</v>
      </c>
      <c r="H154" s="102"/>
      <c r="I154" s="102"/>
      <c r="J154" s="92" t="e">
        <f>IF(I154/H154*100&gt;100,100,I154/H154*100)</f>
        <v>#DIV/0!</v>
      </c>
      <c r="K154" s="513"/>
      <c r="L154" s="524"/>
      <c r="M154" s="541"/>
      <c r="N154" s="519"/>
    </row>
    <row r="155" spans="1:14" s="302" customFormat="1" ht="32.25" hidden="1" customHeight="1" thickBot="1" x14ac:dyDescent="0.3">
      <c r="A155" s="560"/>
      <c r="B155" s="510"/>
      <c r="C155" s="514"/>
      <c r="D155" s="503"/>
      <c r="E155" s="93" t="s">
        <v>144</v>
      </c>
      <c r="F155" s="81" t="s">
        <v>388</v>
      </c>
      <c r="G155" s="94" t="s">
        <v>266</v>
      </c>
      <c r="H155" s="95"/>
      <c r="I155" s="96"/>
      <c r="J155" s="97" t="e">
        <f>IF(I155/H155*100&gt;100,100,I155/H155*100)</f>
        <v>#DIV/0!</v>
      </c>
      <c r="K155" s="97" t="e">
        <f>J155</f>
        <v>#DIV/0!</v>
      </c>
      <c r="L155" s="525"/>
      <c r="M155" s="541"/>
      <c r="N155" s="519"/>
    </row>
    <row r="156" spans="1:14" s="302" customFormat="1" ht="63.75" hidden="1" customHeight="1" thickBot="1" x14ac:dyDescent="0.3">
      <c r="A156" s="560"/>
      <c r="B156" s="508" t="str">
        <f>'[3]Свод по услугам'!B156:B159</f>
        <v>802112О.99.0.ББ11АО26001</v>
      </c>
      <c r="C156" s="514" t="str">
        <f>'[3]Свод по услугам'!C156:C159</f>
        <v>Реализация основных общеобразовательных программ среднего общего образования (профильное обучение, дети-инвалиды, не указано)</v>
      </c>
      <c r="D156" s="501" t="s">
        <v>137</v>
      </c>
      <c r="E156" s="84" t="s">
        <v>138</v>
      </c>
      <c r="F156" s="85" t="s">
        <v>385</v>
      </c>
      <c r="G156" s="86" t="s">
        <v>140</v>
      </c>
      <c r="H156" s="101"/>
      <c r="I156" s="88"/>
      <c r="J156" s="88" t="e">
        <f>IF(H156/I156*100&gt;100,100,H156/I156*100)</f>
        <v>#DIV/0!</v>
      </c>
      <c r="K156" s="511" t="e">
        <f>(J156+J157+J158)/3</f>
        <v>#DIV/0!</v>
      </c>
      <c r="L156" s="521" t="e">
        <f>(K156+K159)/2</f>
        <v>#DIV/0!</v>
      </c>
      <c r="M156" s="541"/>
      <c r="N156" s="519"/>
    </row>
    <row r="157" spans="1:14" s="302" customFormat="1" ht="63.75" hidden="1" customHeight="1" thickBot="1" x14ac:dyDescent="0.3">
      <c r="A157" s="560"/>
      <c r="B157" s="509"/>
      <c r="C157" s="514"/>
      <c r="D157" s="502"/>
      <c r="E157" s="89" t="s">
        <v>138</v>
      </c>
      <c r="F157" s="85" t="s">
        <v>386</v>
      </c>
      <c r="G157" s="90" t="s">
        <v>140</v>
      </c>
      <c r="H157" s="102"/>
      <c r="I157" s="92"/>
      <c r="J157" s="92" t="e">
        <f t="shared" ref="J157:J167" si="4">IF(I157/H157*100&gt;100,100,I157/H157*100)</f>
        <v>#DIV/0!</v>
      </c>
      <c r="K157" s="512"/>
      <c r="L157" s="524"/>
      <c r="M157" s="541"/>
      <c r="N157" s="519"/>
    </row>
    <row r="158" spans="1:14" s="302" customFormat="1" ht="111" hidden="1" customHeight="1" x14ac:dyDescent="0.25">
      <c r="A158" s="560"/>
      <c r="B158" s="509"/>
      <c r="C158" s="514"/>
      <c r="D158" s="502"/>
      <c r="E158" s="89" t="s">
        <v>138</v>
      </c>
      <c r="F158" s="85" t="s">
        <v>387</v>
      </c>
      <c r="G158" s="90" t="s">
        <v>140</v>
      </c>
      <c r="H158" s="102"/>
      <c r="I158" s="102"/>
      <c r="J158" s="92" t="e">
        <f t="shared" si="4"/>
        <v>#DIV/0!</v>
      </c>
      <c r="K158" s="513"/>
      <c r="L158" s="524"/>
      <c r="M158" s="541"/>
      <c r="N158" s="519"/>
    </row>
    <row r="159" spans="1:14" s="302" customFormat="1" ht="32.25" hidden="1" customHeight="1" thickBot="1" x14ac:dyDescent="0.3">
      <c r="A159" s="560"/>
      <c r="B159" s="510"/>
      <c r="C159" s="514"/>
      <c r="D159" s="503"/>
      <c r="E159" s="93" t="s">
        <v>144</v>
      </c>
      <c r="F159" s="81" t="s">
        <v>388</v>
      </c>
      <c r="G159" s="94" t="s">
        <v>266</v>
      </c>
      <c r="H159" s="95"/>
      <c r="I159" s="96"/>
      <c r="J159" s="97" t="e">
        <f t="shared" si="4"/>
        <v>#DIV/0!</v>
      </c>
      <c r="K159" s="97" t="e">
        <f>J159</f>
        <v>#DIV/0!</v>
      </c>
      <c r="L159" s="525"/>
      <c r="M159" s="541"/>
      <c r="N159" s="519"/>
    </row>
    <row r="160" spans="1:14" s="297" customFormat="1" ht="63.75" hidden="1" customHeight="1" thickBot="1" x14ac:dyDescent="0.3">
      <c r="A160" s="559"/>
      <c r="B160" s="508" t="str">
        <f>'[3]Свод по услугам'!B160:B163</f>
        <v>802112О.99.0.ББ11АП76001</v>
      </c>
      <c r="C160" s="514" t="str">
        <f>'[3]Свод по услугам'!C160:C163</f>
        <v>Реализация основных общеобразовательных программ среднего общего образования (профильное обучение, не указано, не указано)</v>
      </c>
      <c r="D160" s="501" t="s">
        <v>137</v>
      </c>
      <c r="E160" s="71" t="s">
        <v>138</v>
      </c>
      <c r="F160" s="71" t="s">
        <v>385</v>
      </c>
      <c r="G160" s="72" t="s">
        <v>140</v>
      </c>
      <c r="H160" s="73"/>
      <c r="I160" s="104"/>
      <c r="J160" s="75" t="e">
        <f t="shared" si="4"/>
        <v>#DIV/0!</v>
      </c>
      <c r="K160" s="543" t="e">
        <f>(J160+J161+J162)/3</f>
        <v>#DIV/0!</v>
      </c>
      <c r="L160" s="526" t="e">
        <f>(K160+K163)/2</f>
        <v>#DIV/0!</v>
      </c>
      <c r="M160" s="540"/>
      <c r="N160" s="519"/>
    </row>
    <row r="161" spans="1:14" s="297" customFormat="1" ht="63.75" hidden="1" customHeight="1" thickBot="1" x14ac:dyDescent="0.3">
      <c r="A161" s="559"/>
      <c r="B161" s="509"/>
      <c r="C161" s="514"/>
      <c r="D161" s="502"/>
      <c r="E161" s="76" t="s">
        <v>138</v>
      </c>
      <c r="F161" s="71" t="s">
        <v>386</v>
      </c>
      <c r="G161" s="77" t="s">
        <v>140</v>
      </c>
      <c r="H161" s="78"/>
      <c r="I161" s="75"/>
      <c r="J161" s="75" t="e">
        <f t="shared" si="4"/>
        <v>#DIV/0!</v>
      </c>
      <c r="K161" s="544"/>
      <c r="L161" s="527"/>
      <c r="M161" s="540"/>
      <c r="N161" s="519"/>
    </row>
    <row r="162" spans="1:14" s="297" customFormat="1" ht="111" hidden="1" customHeight="1" x14ac:dyDescent="0.25">
      <c r="A162" s="559"/>
      <c r="B162" s="509"/>
      <c r="C162" s="514"/>
      <c r="D162" s="502"/>
      <c r="E162" s="76" t="s">
        <v>138</v>
      </c>
      <c r="F162" s="71" t="s">
        <v>387</v>
      </c>
      <c r="G162" s="77" t="s">
        <v>140</v>
      </c>
      <c r="H162" s="78"/>
      <c r="I162" s="78"/>
      <c r="J162" s="75" t="e">
        <f t="shared" si="4"/>
        <v>#DIV/0!</v>
      </c>
      <c r="K162" s="545"/>
      <c r="L162" s="527"/>
      <c r="M162" s="540"/>
      <c r="N162" s="519"/>
    </row>
    <row r="163" spans="1:14" s="297" customFormat="1" ht="32.25" hidden="1" customHeight="1" thickBot="1" x14ac:dyDescent="0.3">
      <c r="A163" s="559"/>
      <c r="B163" s="510"/>
      <c r="C163" s="514"/>
      <c r="D163" s="503"/>
      <c r="E163" s="80" t="s">
        <v>144</v>
      </c>
      <c r="F163" s="81" t="s">
        <v>388</v>
      </c>
      <c r="G163" s="82" t="s">
        <v>266</v>
      </c>
      <c r="H163" s="105"/>
      <c r="I163" s="106"/>
      <c r="J163" s="75" t="e">
        <f t="shared" si="4"/>
        <v>#DIV/0!</v>
      </c>
      <c r="K163" s="83" t="e">
        <f>J163</f>
        <v>#DIV/0!</v>
      </c>
      <c r="L163" s="528"/>
      <c r="M163" s="540"/>
      <c r="N163" s="519"/>
    </row>
    <row r="164" spans="1:14" s="297" customFormat="1" ht="63.75" customHeight="1" thickBot="1" x14ac:dyDescent="0.3">
      <c r="A164" s="559"/>
      <c r="B164" s="508" t="str">
        <f>'[3]Свод по услугам'!B164:B167</f>
        <v>802112О.99.0.ББ11АЭ08001</v>
      </c>
      <c r="C164" s="423" t="str">
        <f>'[3]Свод по услугам'!C164:C167</f>
        <v>Реализация основных общеобразовательных программ среднего общего образования (не указано, дети-инвалиды, не указано)</v>
      </c>
      <c r="D164" s="593" t="s">
        <v>137</v>
      </c>
      <c r="E164" s="71" t="s">
        <v>138</v>
      </c>
      <c r="F164" s="71" t="s">
        <v>385</v>
      </c>
      <c r="G164" s="72" t="s">
        <v>140</v>
      </c>
      <c r="H164" s="280">
        <v>100</v>
      </c>
      <c r="I164" s="293">
        <v>100</v>
      </c>
      <c r="J164" s="128">
        <f t="shared" si="4"/>
        <v>100</v>
      </c>
      <c r="K164" s="511">
        <f>(J164+J165+J166)/3</f>
        <v>100</v>
      </c>
      <c r="L164" s="515">
        <f>(K164+K167)/2</f>
        <v>100</v>
      </c>
      <c r="M164" s="540"/>
      <c r="N164" s="519"/>
    </row>
    <row r="165" spans="1:14" s="297" customFormat="1" ht="63.75" customHeight="1" thickBot="1" x14ac:dyDescent="0.3">
      <c r="A165" s="559"/>
      <c r="B165" s="509"/>
      <c r="C165" s="423"/>
      <c r="D165" s="594"/>
      <c r="E165" s="76" t="s">
        <v>138</v>
      </c>
      <c r="F165" s="71" t="s">
        <v>386</v>
      </c>
      <c r="G165" s="77" t="s">
        <v>140</v>
      </c>
      <c r="H165" s="282">
        <v>92.3</v>
      </c>
      <c r="I165" s="128">
        <v>92.3</v>
      </c>
      <c r="J165" s="128">
        <f t="shared" si="4"/>
        <v>100</v>
      </c>
      <c r="K165" s="587"/>
      <c r="L165" s="589"/>
      <c r="M165" s="540"/>
      <c r="N165" s="519"/>
    </row>
    <row r="166" spans="1:14" s="297" customFormat="1" ht="111" customHeight="1" x14ac:dyDescent="0.25">
      <c r="A166" s="559"/>
      <c r="B166" s="509"/>
      <c r="C166" s="423"/>
      <c r="D166" s="594"/>
      <c r="E166" s="76" t="s">
        <v>138</v>
      </c>
      <c r="F166" s="71" t="s">
        <v>387</v>
      </c>
      <c r="G166" s="77" t="s">
        <v>140</v>
      </c>
      <c r="H166" s="282">
        <v>100</v>
      </c>
      <c r="I166" s="282">
        <v>100</v>
      </c>
      <c r="J166" s="128">
        <f t="shared" si="4"/>
        <v>100</v>
      </c>
      <c r="K166" s="588"/>
      <c r="L166" s="589"/>
      <c r="M166" s="540"/>
      <c r="N166" s="519"/>
    </row>
    <row r="167" spans="1:14" s="297" customFormat="1" ht="32.25" customHeight="1" thickBot="1" x14ac:dyDescent="0.3">
      <c r="A167" s="559"/>
      <c r="B167" s="510"/>
      <c r="C167" s="423"/>
      <c r="D167" s="595"/>
      <c r="E167" s="80" t="s">
        <v>144</v>
      </c>
      <c r="F167" s="81" t="s">
        <v>388</v>
      </c>
      <c r="G167" s="82" t="s">
        <v>266</v>
      </c>
      <c r="H167" s="96">
        <v>0.55555555555555558</v>
      </c>
      <c r="I167" s="96">
        <v>0.55555555555555558</v>
      </c>
      <c r="J167" s="128">
        <f t="shared" si="4"/>
        <v>100</v>
      </c>
      <c r="K167" s="284">
        <f>J167</f>
        <v>100</v>
      </c>
      <c r="L167" s="590"/>
      <c r="M167" s="540"/>
      <c r="N167" s="519"/>
    </row>
    <row r="168" spans="1:14" s="302" customFormat="1" ht="63.75" hidden="1" customHeight="1" thickBot="1" x14ac:dyDescent="0.3">
      <c r="A168" s="560"/>
      <c r="B168" s="508" t="str">
        <f>'[3]Свод по услугам'!B168:B171</f>
        <v>802112О.99.0.ББ11АЭ33001</v>
      </c>
      <c r="C168" s="514" t="str">
        <f>'[3]Свод по услугам'!C168:C171</f>
        <v>Реализация основных общеобразовательных программ среднего общего образования (не указано, дети-инвалиды, на дому)</v>
      </c>
      <c r="D168" s="501" t="s">
        <v>137</v>
      </c>
      <c r="E168" s="84" t="s">
        <v>138</v>
      </c>
      <c r="F168" s="85" t="s">
        <v>385</v>
      </c>
      <c r="G168" s="86" t="s">
        <v>140</v>
      </c>
      <c r="H168" s="101"/>
      <c r="I168" s="88"/>
      <c r="J168" s="88" t="e">
        <f>IF(H168/I168*100&gt;100,100,H168/I168*100)</f>
        <v>#DIV/0!</v>
      </c>
      <c r="K168" s="511" t="e">
        <f>(J168+J169+J170)/3</f>
        <v>#DIV/0!</v>
      </c>
      <c r="L168" s="521" t="e">
        <f>(K168+K171)/2</f>
        <v>#DIV/0!</v>
      </c>
      <c r="M168" s="541"/>
      <c r="N168" s="519"/>
    </row>
    <row r="169" spans="1:14" s="302" customFormat="1" ht="63.75" hidden="1" customHeight="1" thickBot="1" x14ac:dyDescent="0.3">
      <c r="A169" s="560"/>
      <c r="B169" s="509"/>
      <c r="C169" s="514"/>
      <c r="D169" s="502"/>
      <c r="E169" s="89" t="s">
        <v>138</v>
      </c>
      <c r="F169" s="85" t="s">
        <v>386</v>
      </c>
      <c r="G169" s="90" t="s">
        <v>140</v>
      </c>
      <c r="H169" s="102"/>
      <c r="I169" s="92"/>
      <c r="J169" s="92" t="e">
        <f>IF(I169/H169*100&gt;100,100,I169/H169*100)</f>
        <v>#DIV/0!</v>
      </c>
      <c r="K169" s="512"/>
      <c r="L169" s="524"/>
      <c r="M169" s="541"/>
      <c r="N169" s="519"/>
    </row>
    <row r="170" spans="1:14" s="302" customFormat="1" ht="111" hidden="1" customHeight="1" x14ac:dyDescent="0.25">
      <c r="A170" s="560"/>
      <c r="B170" s="509"/>
      <c r="C170" s="514"/>
      <c r="D170" s="502"/>
      <c r="E170" s="89" t="s">
        <v>138</v>
      </c>
      <c r="F170" s="85" t="s">
        <v>387</v>
      </c>
      <c r="G170" s="90" t="s">
        <v>140</v>
      </c>
      <c r="H170" s="102"/>
      <c r="I170" s="102"/>
      <c r="J170" s="92" t="e">
        <f>IF(I170/H170*100&gt;100,100,I170/H170*100)</f>
        <v>#DIV/0!</v>
      </c>
      <c r="K170" s="513"/>
      <c r="L170" s="524"/>
      <c r="M170" s="541"/>
      <c r="N170" s="519"/>
    </row>
    <row r="171" spans="1:14" s="302" customFormat="1" ht="32.25" hidden="1" customHeight="1" thickBot="1" x14ac:dyDescent="0.3">
      <c r="A171" s="560"/>
      <c r="B171" s="510"/>
      <c r="C171" s="514"/>
      <c r="D171" s="503"/>
      <c r="E171" s="93" t="s">
        <v>144</v>
      </c>
      <c r="F171" s="81" t="s">
        <v>388</v>
      </c>
      <c r="G171" s="94" t="s">
        <v>266</v>
      </c>
      <c r="H171" s="95"/>
      <c r="I171" s="96"/>
      <c r="J171" s="97" t="e">
        <f>IF(I171/H171*100&gt;100,100,I171/H171*100)</f>
        <v>#DIV/0!</v>
      </c>
      <c r="K171" s="97" t="e">
        <f>J171</f>
        <v>#DIV/0!</v>
      </c>
      <c r="L171" s="525"/>
      <c r="M171" s="541"/>
      <c r="N171" s="519"/>
    </row>
    <row r="172" spans="1:14" s="302" customFormat="1" ht="63.75" hidden="1" customHeight="1" thickBot="1" x14ac:dyDescent="0.3">
      <c r="A172" s="560"/>
      <c r="B172" s="508">
        <f>'[3]Свод по услугам'!B172:B175</f>
        <v>0</v>
      </c>
      <c r="C172" s="514" t="str">
        <f>'[3]Свод по услугам'!C172:C175</f>
        <v xml:space="preserve">Реализация основных общеобразовательных программ среднего общего образования </v>
      </c>
      <c r="D172" s="501" t="s">
        <v>137</v>
      </c>
      <c r="E172" s="84" t="s">
        <v>138</v>
      </c>
      <c r="F172" s="85" t="s">
        <v>385</v>
      </c>
      <c r="G172" s="86" t="s">
        <v>140</v>
      </c>
      <c r="H172" s="101"/>
      <c r="I172" s="88"/>
      <c r="J172" s="88" t="e">
        <f>IF(H172/I172*100&gt;100,100,H172/I172*100)</f>
        <v>#DIV/0!</v>
      </c>
      <c r="K172" s="511" t="e">
        <f>(J172+J173+J174)/3</f>
        <v>#DIV/0!</v>
      </c>
      <c r="L172" s="521" t="e">
        <f>(K172+K175)/2</f>
        <v>#DIV/0!</v>
      </c>
      <c r="M172" s="541"/>
      <c r="N172" s="519"/>
    </row>
    <row r="173" spans="1:14" s="302" customFormat="1" ht="63.75" hidden="1" customHeight="1" thickBot="1" x14ac:dyDescent="0.3">
      <c r="A173" s="560"/>
      <c r="B173" s="509"/>
      <c r="C173" s="514"/>
      <c r="D173" s="502"/>
      <c r="E173" s="89" t="s">
        <v>138</v>
      </c>
      <c r="F173" s="85" t="s">
        <v>386</v>
      </c>
      <c r="G173" s="90" t="s">
        <v>140</v>
      </c>
      <c r="H173" s="102"/>
      <c r="I173" s="92"/>
      <c r="J173" s="92" t="e">
        <f t="shared" ref="J173:J187" si="5">IF(I173/H173*100&gt;100,100,I173/H173*100)</f>
        <v>#DIV/0!</v>
      </c>
      <c r="K173" s="512"/>
      <c r="L173" s="524"/>
      <c r="M173" s="541"/>
      <c r="N173" s="519"/>
    </row>
    <row r="174" spans="1:14" s="302" customFormat="1" ht="111" hidden="1" customHeight="1" x14ac:dyDescent="0.25">
      <c r="A174" s="560"/>
      <c r="B174" s="509"/>
      <c r="C174" s="514"/>
      <c r="D174" s="502"/>
      <c r="E174" s="89" t="s">
        <v>138</v>
      </c>
      <c r="F174" s="85" t="s">
        <v>387</v>
      </c>
      <c r="G174" s="90" t="s">
        <v>140</v>
      </c>
      <c r="H174" s="102"/>
      <c r="I174" s="102"/>
      <c r="J174" s="92" t="e">
        <f t="shared" si="5"/>
        <v>#DIV/0!</v>
      </c>
      <c r="K174" s="513"/>
      <c r="L174" s="524"/>
      <c r="M174" s="541"/>
      <c r="N174" s="519"/>
    </row>
    <row r="175" spans="1:14" s="302" customFormat="1" ht="32.25" hidden="1" customHeight="1" thickBot="1" x14ac:dyDescent="0.3">
      <c r="A175" s="560"/>
      <c r="B175" s="510"/>
      <c r="C175" s="514"/>
      <c r="D175" s="503"/>
      <c r="E175" s="93" t="s">
        <v>144</v>
      </c>
      <c r="F175" s="81" t="s">
        <v>388</v>
      </c>
      <c r="G175" s="94" t="s">
        <v>266</v>
      </c>
      <c r="H175" s="95"/>
      <c r="I175" s="96"/>
      <c r="J175" s="97" t="e">
        <f t="shared" si="5"/>
        <v>#DIV/0!</v>
      </c>
      <c r="K175" s="97" t="e">
        <f>J175</f>
        <v>#DIV/0!</v>
      </c>
      <c r="L175" s="525"/>
      <c r="M175" s="541"/>
      <c r="N175" s="519"/>
    </row>
    <row r="176" spans="1:14" s="297" customFormat="1" ht="63.75" customHeight="1" thickBot="1" x14ac:dyDescent="0.3">
      <c r="A176" s="559"/>
      <c r="B176" s="508" t="str">
        <f>'[3]Свод по услугам'!B176:B179</f>
        <v>802112О.99.0.ББ11АЮ58001</v>
      </c>
      <c r="C176" s="423" t="str">
        <f>'[3]Свод по услугам'!C176:C179</f>
        <v>Реализация основных общеобразовательных программ среднего общего образования (не указано, не указано, не указано)</v>
      </c>
      <c r="D176" s="529" t="s">
        <v>137</v>
      </c>
      <c r="E176" s="71" t="s">
        <v>138</v>
      </c>
      <c r="F176" s="71" t="s">
        <v>385</v>
      </c>
      <c r="G176" s="72" t="s">
        <v>140</v>
      </c>
      <c r="H176" s="350">
        <v>100</v>
      </c>
      <c r="I176" s="293">
        <v>100</v>
      </c>
      <c r="J176" s="128">
        <f t="shared" si="5"/>
        <v>100</v>
      </c>
      <c r="K176" s="504">
        <f>(J176+J177+J178)/3</f>
        <v>100</v>
      </c>
      <c r="L176" s="515">
        <f>(K176+K179)/2</f>
        <v>100</v>
      </c>
      <c r="M176" s="540"/>
      <c r="N176" s="519"/>
    </row>
    <row r="177" spans="1:14" s="297" customFormat="1" ht="63.75" thickBot="1" x14ac:dyDescent="0.3">
      <c r="A177" s="559"/>
      <c r="B177" s="509"/>
      <c r="C177" s="423"/>
      <c r="D177" s="530"/>
      <c r="E177" s="76" t="s">
        <v>138</v>
      </c>
      <c r="F177" s="71" t="s">
        <v>386</v>
      </c>
      <c r="G177" s="77" t="s">
        <v>140</v>
      </c>
      <c r="H177" s="352">
        <v>96.4</v>
      </c>
      <c r="I177" s="128">
        <v>96.4</v>
      </c>
      <c r="J177" s="128">
        <f t="shared" si="5"/>
        <v>100</v>
      </c>
      <c r="K177" s="505"/>
      <c r="L177" s="516"/>
      <c r="M177" s="540"/>
      <c r="N177" s="519"/>
    </row>
    <row r="178" spans="1:14" s="297" customFormat="1" ht="63" x14ac:dyDescent="0.25">
      <c r="A178" s="559"/>
      <c r="B178" s="509"/>
      <c r="C178" s="423"/>
      <c r="D178" s="530"/>
      <c r="E178" s="76" t="s">
        <v>138</v>
      </c>
      <c r="F178" s="71" t="s">
        <v>391</v>
      </c>
      <c r="G178" s="77" t="s">
        <v>140</v>
      </c>
      <c r="H178" s="352">
        <v>100</v>
      </c>
      <c r="I178" s="352">
        <v>100</v>
      </c>
      <c r="J178" s="128">
        <f t="shared" si="5"/>
        <v>100</v>
      </c>
      <c r="K178" s="506"/>
      <c r="L178" s="516"/>
      <c r="M178" s="540"/>
      <c r="N178" s="519"/>
    </row>
    <row r="179" spans="1:14" s="297" customFormat="1" ht="32.25" thickBot="1" x14ac:dyDescent="0.3">
      <c r="A179" s="559"/>
      <c r="B179" s="510"/>
      <c r="C179" s="423"/>
      <c r="D179" s="531"/>
      <c r="E179" s="80" t="s">
        <v>144</v>
      </c>
      <c r="F179" s="81" t="s">
        <v>388</v>
      </c>
      <c r="G179" s="82" t="s">
        <v>266</v>
      </c>
      <c r="H179" s="355">
        <v>138.77777777777777</v>
      </c>
      <c r="I179" s="355">
        <v>139.11000000000001</v>
      </c>
      <c r="J179" s="128">
        <f t="shared" si="5"/>
        <v>100</v>
      </c>
      <c r="K179" s="284">
        <f>J179</f>
        <v>100</v>
      </c>
      <c r="L179" s="517"/>
      <c r="M179" s="762"/>
      <c r="N179" s="519"/>
    </row>
    <row r="180" spans="1:14" s="297" customFormat="1" ht="63.75" hidden="1" customHeight="1" thickBot="1" x14ac:dyDescent="0.3">
      <c r="A180" s="559"/>
      <c r="B180" s="508" t="str">
        <f>'[3]Свод по услугам'!B180:B183</f>
        <v>802112О.99.0.ББ11АЮ83001</v>
      </c>
      <c r="C180" s="514" t="str">
        <f>'[3]Свод по услугам'!C180:C183</f>
        <v>Реализация основных общеобразовательных программ среднего общего образования (не указано, не указано, на дому)</v>
      </c>
      <c r="D180" s="501" t="s">
        <v>137</v>
      </c>
      <c r="E180" s="71" t="s">
        <v>138</v>
      </c>
      <c r="F180" s="71" t="s">
        <v>385</v>
      </c>
      <c r="G180" s="72" t="s">
        <v>140</v>
      </c>
      <c r="H180" s="73"/>
      <c r="I180" s="104"/>
      <c r="J180" s="75" t="e">
        <f t="shared" si="5"/>
        <v>#DIV/0!</v>
      </c>
      <c r="K180" s="543" t="e">
        <f>(J180+J181+J182)/3</f>
        <v>#DIV/0!</v>
      </c>
      <c r="L180" s="526" t="e">
        <f>(K180+K183)/2</f>
        <v>#DIV/0!</v>
      </c>
      <c r="M180" s="540"/>
      <c r="N180" s="519"/>
    </row>
    <row r="181" spans="1:14" s="297" customFormat="1" ht="63.75" hidden="1" customHeight="1" thickBot="1" x14ac:dyDescent="0.3">
      <c r="A181" s="559"/>
      <c r="B181" s="509"/>
      <c r="C181" s="514"/>
      <c r="D181" s="502"/>
      <c r="E181" s="76" t="s">
        <v>138</v>
      </c>
      <c r="F181" s="71" t="s">
        <v>386</v>
      </c>
      <c r="G181" s="77" t="s">
        <v>140</v>
      </c>
      <c r="H181" s="78"/>
      <c r="I181" s="75"/>
      <c r="J181" s="75" t="e">
        <f t="shared" si="5"/>
        <v>#DIV/0!</v>
      </c>
      <c r="K181" s="544"/>
      <c r="L181" s="527"/>
      <c r="M181" s="540"/>
      <c r="N181" s="519"/>
    </row>
    <row r="182" spans="1:14" s="297" customFormat="1" ht="111" hidden="1" customHeight="1" x14ac:dyDescent="0.25">
      <c r="A182" s="559"/>
      <c r="B182" s="509"/>
      <c r="C182" s="514"/>
      <c r="D182" s="502"/>
      <c r="E182" s="76" t="s">
        <v>138</v>
      </c>
      <c r="F182" s="71" t="s">
        <v>387</v>
      </c>
      <c r="G182" s="77" t="s">
        <v>140</v>
      </c>
      <c r="H182" s="78"/>
      <c r="I182" s="78"/>
      <c r="J182" s="75" t="e">
        <f t="shared" si="5"/>
        <v>#DIV/0!</v>
      </c>
      <c r="K182" s="545"/>
      <c r="L182" s="527"/>
      <c r="M182" s="540"/>
      <c r="N182" s="519"/>
    </row>
    <row r="183" spans="1:14" s="297" customFormat="1" ht="32.25" hidden="1" customHeight="1" thickBot="1" x14ac:dyDescent="0.3">
      <c r="A183" s="559"/>
      <c r="B183" s="510"/>
      <c r="C183" s="514"/>
      <c r="D183" s="503"/>
      <c r="E183" s="80" t="s">
        <v>144</v>
      </c>
      <c r="F183" s="81" t="s">
        <v>388</v>
      </c>
      <c r="G183" s="82" t="s">
        <v>266</v>
      </c>
      <c r="H183" s="105"/>
      <c r="I183" s="106"/>
      <c r="J183" s="75" t="e">
        <f t="shared" si="5"/>
        <v>#DIV/0!</v>
      </c>
      <c r="K183" s="83" t="e">
        <f>J183</f>
        <v>#DIV/0!</v>
      </c>
      <c r="L183" s="528"/>
      <c r="M183" s="540"/>
      <c r="N183" s="519"/>
    </row>
    <row r="184" spans="1:14" s="297" customFormat="1" ht="63.75" customHeight="1" thickBot="1" x14ac:dyDescent="0.3">
      <c r="A184" s="559"/>
      <c r="B184" s="508" t="str">
        <f>'[3]Свод по услугам'!B184:B187</f>
        <v>802112О.99.0.ББ11АЯ08001</v>
      </c>
      <c r="C184" s="423" t="str">
        <f>'[3]Свод по услугам'!C184:C187</f>
        <v>Реализация основных общеобразовательных программ среднего общего образования (не указано, не указано, в медицинских учреждениях)</v>
      </c>
      <c r="D184" s="593" t="s">
        <v>137</v>
      </c>
      <c r="E184" s="71" t="s">
        <v>138</v>
      </c>
      <c r="F184" s="71" t="s">
        <v>385</v>
      </c>
      <c r="G184" s="72" t="s">
        <v>140</v>
      </c>
      <c r="H184" s="280">
        <v>100</v>
      </c>
      <c r="I184" s="293">
        <v>100</v>
      </c>
      <c r="J184" s="128">
        <f t="shared" si="5"/>
        <v>100</v>
      </c>
      <c r="K184" s="511">
        <f>(J184+J185+J186)/3</f>
        <v>100</v>
      </c>
      <c r="L184" s="515">
        <f>(K184+K187)/2</f>
        <v>98</v>
      </c>
      <c r="M184" s="540"/>
      <c r="N184" s="519"/>
    </row>
    <row r="185" spans="1:14" s="297" customFormat="1" ht="63.75" thickBot="1" x14ac:dyDescent="0.3">
      <c r="A185" s="559"/>
      <c r="B185" s="509"/>
      <c r="C185" s="423"/>
      <c r="D185" s="594"/>
      <c r="E185" s="76" t="s">
        <v>138</v>
      </c>
      <c r="F185" s="71" t="s">
        <v>386</v>
      </c>
      <c r="G185" s="77" t="s">
        <v>140</v>
      </c>
      <c r="H185" s="282">
        <v>100</v>
      </c>
      <c r="I185" s="128">
        <v>100</v>
      </c>
      <c r="J185" s="128">
        <f t="shared" si="5"/>
        <v>100</v>
      </c>
      <c r="K185" s="587"/>
      <c r="L185" s="589"/>
      <c r="M185" s="540"/>
      <c r="N185" s="519"/>
    </row>
    <row r="186" spans="1:14" s="297" customFormat="1" ht="63" x14ac:dyDescent="0.25">
      <c r="A186" s="559"/>
      <c r="B186" s="509"/>
      <c r="C186" s="423"/>
      <c r="D186" s="594"/>
      <c r="E186" s="76" t="s">
        <v>138</v>
      </c>
      <c r="F186" s="71" t="s">
        <v>391</v>
      </c>
      <c r="G186" s="77" t="s">
        <v>140</v>
      </c>
      <c r="H186" s="282">
        <v>100</v>
      </c>
      <c r="I186" s="282">
        <v>100</v>
      </c>
      <c r="J186" s="128">
        <f t="shared" si="5"/>
        <v>100</v>
      </c>
      <c r="K186" s="588"/>
      <c r="L186" s="589"/>
      <c r="M186" s="540"/>
      <c r="N186" s="519"/>
    </row>
    <row r="187" spans="1:14" s="297" customFormat="1" ht="32.25" thickBot="1" x14ac:dyDescent="0.3">
      <c r="A187" s="559"/>
      <c r="B187" s="510"/>
      <c r="C187" s="423"/>
      <c r="D187" s="595"/>
      <c r="E187" s="80" t="s">
        <v>144</v>
      </c>
      <c r="F187" s="81" t="s">
        <v>388</v>
      </c>
      <c r="G187" s="82" t="s">
        <v>266</v>
      </c>
      <c r="H187" s="96">
        <v>5.5555555555555554</v>
      </c>
      <c r="I187" s="96">
        <v>5.333333333333333</v>
      </c>
      <c r="J187" s="128">
        <f t="shared" si="5"/>
        <v>96</v>
      </c>
      <c r="K187" s="284">
        <f>J187</f>
        <v>96</v>
      </c>
      <c r="L187" s="590"/>
      <c r="M187" s="762"/>
      <c r="N187" s="519"/>
    </row>
    <row r="188" spans="1:14" s="302" customFormat="1" ht="63.75" hidden="1" customHeight="1" thickBot="1" x14ac:dyDescent="0.3">
      <c r="A188" s="560"/>
      <c r="B188" s="508">
        <f>'[3]Свод по услугам'!B188:B191</f>
        <v>0</v>
      </c>
      <c r="C188" s="514" t="str">
        <f>'[3]Свод по услугам'!C188:C191</f>
        <v xml:space="preserve">Реализация основных общеобразовательных программ среднего общего образования </v>
      </c>
      <c r="D188" s="501" t="s">
        <v>137</v>
      </c>
      <c r="E188" s="84" t="s">
        <v>138</v>
      </c>
      <c r="F188" s="85" t="s">
        <v>385</v>
      </c>
      <c r="G188" s="86" t="s">
        <v>140</v>
      </c>
      <c r="H188" s="101"/>
      <c r="I188" s="88"/>
      <c r="J188" s="88" t="e">
        <f>IF(H188/I188*100&gt;100,100,H188/I188*100)</f>
        <v>#DIV/0!</v>
      </c>
      <c r="K188" s="511" t="e">
        <f>(J188+J189+J190)/3</f>
        <v>#DIV/0!</v>
      </c>
      <c r="L188" s="521" t="e">
        <f>(K188+K191)/2</f>
        <v>#DIV/0!</v>
      </c>
      <c r="M188" s="541"/>
      <c r="N188" s="519"/>
    </row>
    <row r="189" spans="1:14" s="302" customFormat="1" ht="63.75" hidden="1" customHeight="1" thickBot="1" x14ac:dyDescent="0.3">
      <c r="A189" s="560"/>
      <c r="B189" s="509"/>
      <c r="C189" s="514"/>
      <c r="D189" s="502"/>
      <c r="E189" s="89" t="s">
        <v>138</v>
      </c>
      <c r="F189" s="85" t="s">
        <v>386</v>
      </c>
      <c r="G189" s="90" t="s">
        <v>140</v>
      </c>
      <c r="H189" s="102"/>
      <c r="I189" s="92"/>
      <c r="J189" s="92" t="e">
        <f t="shared" ref="J189:J227" si="6">IF(I189/H189*100&gt;100,100,I189/H189*100)</f>
        <v>#DIV/0!</v>
      </c>
      <c r="K189" s="512"/>
      <c r="L189" s="524"/>
      <c r="M189" s="541"/>
      <c r="N189" s="519"/>
    </row>
    <row r="190" spans="1:14" s="302" customFormat="1" ht="111" hidden="1" customHeight="1" x14ac:dyDescent="0.25">
      <c r="A190" s="560"/>
      <c r="B190" s="509"/>
      <c r="C190" s="514"/>
      <c r="D190" s="502"/>
      <c r="E190" s="89" t="s">
        <v>138</v>
      </c>
      <c r="F190" s="85" t="s">
        <v>387</v>
      </c>
      <c r="G190" s="90" t="s">
        <v>140</v>
      </c>
      <c r="H190" s="102"/>
      <c r="I190" s="102"/>
      <c r="J190" s="92" t="e">
        <f t="shared" si="6"/>
        <v>#DIV/0!</v>
      </c>
      <c r="K190" s="513"/>
      <c r="L190" s="524"/>
      <c r="M190" s="541"/>
      <c r="N190" s="519"/>
    </row>
    <row r="191" spans="1:14" s="302" customFormat="1" ht="32.25" hidden="1" customHeight="1" thickBot="1" x14ac:dyDescent="0.3">
      <c r="A191" s="560"/>
      <c r="B191" s="510"/>
      <c r="C191" s="514"/>
      <c r="D191" s="503"/>
      <c r="E191" s="93" t="s">
        <v>144</v>
      </c>
      <c r="F191" s="81" t="s">
        <v>388</v>
      </c>
      <c r="G191" s="94" t="s">
        <v>266</v>
      </c>
      <c r="H191" s="95"/>
      <c r="I191" s="96"/>
      <c r="J191" s="97" t="e">
        <f t="shared" si="6"/>
        <v>#DIV/0!</v>
      </c>
      <c r="K191" s="97" t="e">
        <f>J191</f>
        <v>#DIV/0!</v>
      </c>
      <c r="L191" s="525"/>
      <c r="M191" s="541"/>
      <c r="N191" s="519"/>
    </row>
    <row r="192" spans="1:14" s="297" customFormat="1" ht="79.5" hidden="1" customHeight="1" thickBot="1" x14ac:dyDescent="0.3">
      <c r="A192" s="559"/>
      <c r="B192" s="508">
        <f>'[3]Свод по услугам'!B192:B195</f>
        <v>0</v>
      </c>
      <c r="C192" s="514" t="str">
        <f>'[3]Свод по услугам'!C192:C195</f>
        <v xml:space="preserve">Реализация дополнительных общеобразовательных общеразвивающих </v>
      </c>
      <c r="D192" s="501" t="s">
        <v>137</v>
      </c>
      <c r="E192" s="107" t="s">
        <v>138</v>
      </c>
      <c r="F192" s="107" t="s">
        <v>392</v>
      </c>
      <c r="G192" s="108" t="s">
        <v>140</v>
      </c>
      <c r="H192" s="73"/>
      <c r="I192" s="73"/>
      <c r="J192" s="75" t="e">
        <f t="shared" si="6"/>
        <v>#DIV/0!</v>
      </c>
      <c r="K192" s="549" t="e">
        <f>(J192+J193+J194)/3</f>
        <v>#DIV/0!</v>
      </c>
      <c r="L192" s="572" t="e">
        <f>(K192+K195)/2</f>
        <v>#DIV/0!</v>
      </c>
      <c r="M192" s="313"/>
      <c r="N192" s="519"/>
    </row>
    <row r="193" spans="1:14" s="297" customFormat="1" ht="79.5" hidden="1" customHeight="1" thickBot="1" x14ac:dyDescent="0.3">
      <c r="A193" s="559"/>
      <c r="B193" s="509"/>
      <c r="C193" s="514"/>
      <c r="D193" s="502"/>
      <c r="E193" s="110" t="s">
        <v>138</v>
      </c>
      <c r="F193" s="107" t="s">
        <v>393</v>
      </c>
      <c r="G193" s="111" t="s">
        <v>140</v>
      </c>
      <c r="H193" s="73"/>
      <c r="I193" s="73"/>
      <c r="J193" s="75" t="e">
        <f t="shared" si="6"/>
        <v>#DIV/0!</v>
      </c>
      <c r="K193" s="550"/>
      <c r="L193" s="573"/>
      <c r="M193" s="313"/>
      <c r="N193" s="519"/>
    </row>
    <row r="194" spans="1:14" s="297" customFormat="1" ht="63.75" hidden="1" customHeight="1" thickBot="1" x14ac:dyDescent="0.3">
      <c r="A194" s="559"/>
      <c r="B194" s="509"/>
      <c r="C194" s="514"/>
      <c r="D194" s="502"/>
      <c r="E194" s="110" t="s">
        <v>138</v>
      </c>
      <c r="F194" s="107" t="s">
        <v>211</v>
      </c>
      <c r="G194" s="111" t="s">
        <v>140</v>
      </c>
      <c r="H194" s="73"/>
      <c r="I194" s="73"/>
      <c r="J194" s="75" t="e">
        <f t="shared" si="6"/>
        <v>#DIV/0!</v>
      </c>
      <c r="K194" s="551"/>
      <c r="L194" s="573"/>
      <c r="M194" s="313"/>
      <c r="N194" s="519"/>
    </row>
    <row r="195" spans="1:14" s="297" customFormat="1" ht="32.25" hidden="1" customHeight="1" thickBot="1" x14ac:dyDescent="0.3">
      <c r="A195" s="559"/>
      <c r="B195" s="510"/>
      <c r="C195" s="514"/>
      <c r="D195" s="503"/>
      <c r="E195" s="113" t="s">
        <v>144</v>
      </c>
      <c r="F195" s="114" t="s">
        <v>394</v>
      </c>
      <c r="G195" s="115" t="s">
        <v>310</v>
      </c>
      <c r="H195" s="129"/>
      <c r="I195" s="129"/>
      <c r="J195" s="75" t="e">
        <f t="shared" si="6"/>
        <v>#DIV/0!</v>
      </c>
      <c r="K195" s="116" t="e">
        <f>J195</f>
        <v>#DIV/0!</v>
      </c>
      <c r="L195" s="574"/>
      <c r="M195" s="313"/>
      <c r="N195" s="519"/>
    </row>
    <row r="196" spans="1:14" s="297" customFormat="1" ht="79.5" customHeight="1" thickBot="1" x14ac:dyDescent="0.3">
      <c r="A196" s="559"/>
      <c r="B196" s="508" t="str">
        <f>'[3]Свод по услугам'!B196:B199</f>
        <v>804200О.99.0.ББ52АЕ52000</v>
      </c>
      <c r="C196" s="423" t="str">
        <f>'[3]Свод по услугам'!C196:C199</f>
        <v>Реализация дополнительных общеобразовательных общеразвивающих (физкультурно-спортивной)</v>
      </c>
      <c r="D196" s="529" t="s">
        <v>137</v>
      </c>
      <c r="E196" s="107" t="s">
        <v>138</v>
      </c>
      <c r="F196" s="107" t="s">
        <v>392</v>
      </c>
      <c r="G196" s="108" t="s">
        <v>140</v>
      </c>
      <c r="H196" s="350">
        <v>28.3</v>
      </c>
      <c r="I196" s="350">
        <v>27.1</v>
      </c>
      <c r="J196" s="128">
        <f t="shared" si="6"/>
        <v>95.759717314487631</v>
      </c>
      <c r="K196" s="552">
        <f>(J196+J197+J198)/3</f>
        <v>98.586572438162534</v>
      </c>
      <c r="L196" s="565">
        <f>(K196+K199)/2</f>
        <v>99.293286219081267</v>
      </c>
      <c r="M196" s="313"/>
      <c r="N196" s="519"/>
    </row>
    <row r="197" spans="1:14" s="297" customFormat="1" ht="79.5" thickBot="1" x14ac:dyDescent="0.3">
      <c r="A197" s="559"/>
      <c r="B197" s="509"/>
      <c r="C197" s="423"/>
      <c r="D197" s="530"/>
      <c r="E197" s="110" t="s">
        <v>138</v>
      </c>
      <c r="F197" s="107" t="s">
        <v>393</v>
      </c>
      <c r="G197" s="111" t="s">
        <v>140</v>
      </c>
      <c r="H197" s="350">
        <v>21.7</v>
      </c>
      <c r="I197" s="350">
        <v>21.7</v>
      </c>
      <c r="J197" s="128">
        <f t="shared" si="6"/>
        <v>100</v>
      </c>
      <c r="K197" s="553"/>
      <c r="L197" s="566"/>
      <c r="M197" s="313"/>
      <c r="N197" s="519"/>
    </row>
    <row r="198" spans="1:14" s="297" customFormat="1" ht="63.75" thickBot="1" x14ac:dyDescent="0.3">
      <c r="A198" s="559"/>
      <c r="B198" s="509"/>
      <c r="C198" s="423"/>
      <c r="D198" s="530"/>
      <c r="E198" s="110" t="s">
        <v>138</v>
      </c>
      <c r="F198" s="107" t="s">
        <v>211</v>
      </c>
      <c r="G198" s="111" t="s">
        <v>140</v>
      </c>
      <c r="H198" s="350">
        <v>75</v>
      </c>
      <c r="I198" s="350">
        <v>75</v>
      </c>
      <c r="J198" s="128">
        <f t="shared" si="6"/>
        <v>100</v>
      </c>
      <c r="K198" s="554"/>
      <c r="L198" s="566"/>
      <c r="M198" s="313"/>
      <c r="N198" s="519"/>
    </row>
    <row r="199" spans="1:14" s="297" customFormat="1" ht="32.25" thickBot="1" x14ac:dyDescent="0.3">
      <c r="A199" s="559"/>
      <c r="B199" s="510"/>
      <c r="C199" s="423"/>
      <c r="D199" s="531"/>
      <c r="E199" s="113" t="s">
        <v>144</v>
      </c>
      <c r="F199" s="114" t="s">
        <v>394</v>
      </c>
      <c r="G199" s="115" t="s">
        <v>310</v>
      </c>
      <c r="H199" s="350">
        <v>30800</v>
      </c>
      <c r="I199" s="350">
        <v>30800</v>
      </c>
      <c r="J199" s="128">
        <f t="shared" si="6"/>
        <v>100</v>
      </c>
      <c r="K199" s="285">
        <f>J199</f>
        <v>100</v>
      </c>
      <c r="L199" s="567"/>
      <c r="M199" s="313"/>
      <c r="N199" s="519"/>
    </row>
    <row r="200" spans="1:14" s="302" customFormat="1" ht="79.5" hidden="1" customHeight="1" thickBot="1" x14ac:dyDescent="0.3">
      <c r="A200" s="560"/>
      <c r="B200" s="508" t="str">
        <f>'[3]Свод по услугам'!B200:B203</f>
        <v>804200О.99.0.ББ52АЖ00000</v>
      </c>
      <c r="C200" s="514" t="str">
        <f>'[3]Свод по услугам'!C200:C203</f>
        <v>Реализация дополнительных общеобразовательных общеразвивающих (туристко-краеведческой)</v>
      </c>
      <c r="D200" s="507" t="s">
        <v>137</v>
      </c>
      <c r="E200" s="118" t="s">
        <v>138</v>
      </c>
      <c r="F200" s="119" t="s">
        <v>392</v>
      </c>
      <c r="G200" s="120" t="s">
        <v>140</v>
      </c>
      <c r="H200" s="87"/>
      <c r="I200" s="87"/>
      <c r="J200" s="75" t="e">
        <f t="shared" si="6"/>
        <v>#DIV/0!</v>
      </c>
      <c r="K200" s="562" t="e">
        <f>(J200+J201+J202)/3</f>
        <v>#DIV/0!</v>
      </c>
      <c r="L200" s="546" t="e">
        <f>(K200+K203)/2</f>
        <v>#DIV/0!</v>
      </c>
      <c r="M200" s="314"/>
      <c r="N200" s="519"/>
    </row>
    <row r="201" spans="1:14" s="302" customFormat="1" ht="79.5" hidden="1" customHeight="1" thickBot="1" x14ac:dyDescent="0.3">
      <c r="A201" s="560"/>
      <c r="B201" s="509"/>
      <c r="C201" s="514"/>
      <c r="D201" s="502"/>
      <c r="E201" s="122" t="s">
        <v>138</v>
      </c>
      <c r="F201" s="119" t="s">
        <v>393</v>
      </c>
      <c r="G201" s="123" t="s">
        <v>140</v>
      </c>
      <c r="H201" s="87"/>
      <c r="I201" s="87"/>
      <c r="J201" s="75" t="e">
        <f t="shared" si="6"/>
        <v>#DIV/0!</v>
      </c>
      <c r="K201" s="563"/>
      <c r="L201" s="547"/>
      <c r="M201" s="314"/>
      <c r="N201" s="519"/>
    </row>
    <row r="202" spans="1:14" s="302" customFormat="1" ht="63.75" hidden="1" customHeight="1" thickBot="1" x14ac:dyDescent="0.3">
      <c r="A202" s="560"/>
      <c r="B202" s="509"/>
      <c r="C202" s="514"/>
      <c r="D202" s="502"/>
      <c r="E202" s="122" t="s">
        <v>138</v>
      </c>
      <c r="F202" s="119" t="s">
        <v>211</v>
      </c>
      <c r="G202" s="123" t="s">
        <v>140</v>
      </c>
      <c r="H202" s="87"/>
      <c r="I202" s="87"/>
      <c r="J202" s="75" t="e">
        <f t="shared" si="6"/>
        <v>#DIV/0!</v>
      </c>
      <c r="K202" s="564"/>
      <c r="L202" s="547"/>
      <c r="M202" s="314"/>
      <c r="N202" s="519"/>
    </row>
    <row r="203" spans="1:14" s="302" customFormat="1" ht="32.25" hidden="1" customHeight="1" thickBot="1" x14ac:dyDescent="0.3">
      <c r="A203" s="560"/>
      <c r="B203" s="510"/>
      <c r="C203" s="514"/>
      <c r="D203" s="503"/>
      <c r="E203" s="124" t="s">
        <v>144</v>
      </c>
      <c r="F203" s="114" t="s">
        <v>394</v>
      </c>
      <c r="G203" s="125" t="s">
        <v>310</v>
      </c>
      <c r="H203" s="87"/>
      <c r="I203" s="87"/>
      <c r="J203" s="75" t="e">
        <f t="shared" si="6"/>
        <v>#DIV/0!</v>
      </c>
      <c r="K203" s="126" t="e">
        <f>J203</f>
        <v>#DIV/0!</v>
      </c>
      <c r="L203" s="548"/>
      <c r="M203" s="314"/>
      <c r="N203" s="519"/>
    </row>
    <row r="204" spans="1:14" s="297" customFormat="1" ht="79.5" customHeight="1" thickBot="1" x14ac:dyDescent="0.3">
      <c r="A204" s="559"/>
      <c r="B204" s="508" t="str">
        <f>'[3]Свод по услугам'!B204:B207</f>
        <v>804200О.99.0.ББ52АЕ28000</v>
      </c>
      <c r="C204" s="423" t="str">
        <f>'[3]Свод по услугам'!C204:C207</f>
        <v>Реализация дополнительных общеобразовательных общеразвивающих (естественнонаучной)</v>
      </c>
      <c r="D204" s="593" t="s">
        <v>137</v>
      </c>
      <c r="E204" s="107" t="s">
        <v>138</v>
      </c>
      <c r="F204" s="107" t="s">
        <v>392</v>
      </c>
      <c r="G204" s="108" t="s">
        <v>140</v>
      </c>
      <c r="H204" s="280">
        <v>5.2</v>
      </c>
      <c r="I204" s="280">
        <v>5</v>
      </c>
      <c r="J204" s="128">
        <f t="shared" si="6"/>
        <v>96.153846153846146</v>
      </c>
      <c r="K204" s="562">
        <f>(J204+J205+J206)/3</f>
        <v>98.717948717948715</v>
      </c>
      <c r="L204" s="565">
        <f>(K204+K207)/2</f>
        <v>99.358974358974365</v>
      </c>
      <c r="M204" s="313"/>
      <c r="N204" s="519"/>
    </row>
    <row r="205" spans="1:14" s="297" customFormat="1" ht="79.5" thickBot="1" x14ac:dyDescent="0.3">
      <c r="A205" s="559"/>
      <c r="B205" s="509"/>
      <c r="C205" s="423"/>
      <c r="D205" s="594"/>
      <c r="E205" s="110" t="s">
        <v>138</v>
      </c>
      <c r="F205" s="107" t="s">
        <v>393</v>
      </c>
      <c r="G205" s="111" t="s">
        <v>140</v>
      </c>
      <c r="H205" s="280">
        <v>6.7</v>
      </c>
      <c r="I205" s="280">
        <v>6.7</v>
      </c>
      <c r="J205" s="128">
        <f t="shared" si="6"/>
        <v>100</v>
      </c>
      <c r="K205" s="601"/>
      <c r="L205" s="591"/>
      <c r="M205" s="313"/>
      <c r="N205" s="519"/>
    </row>
    <row r="206" spans="1:14" s="297" customFormat="1" ht="63.75" thickBot="1" x14ac:dyDescent="0.3">
      <c r="A206" s="559"/>
      <c r="B206" s="509"/>
      <c r="C206" s="423"/>
      <c r="D206" s="594"/>
      <c r="E206" s="110" t="s">
        <v>138</v>
      </c>
      <c r="F206" s="107" t="s">
        <v>211</v>
      </c>
      <c r="G206" s="111" t="s">
        <v>140</v>
      </c>
      <c r="H206" s="280">
        <v>100</v>
      </c>
      <c r="I206" s="280">
        <v>100</v>
      </c>
      <c r="J206" s="128">
        <f t="shared" si="6"/>
        <v>100</v>
      </c>
      <c r="K206" s="602"/>
      <c r="L206" s="591"/>
      <c r="M206" s="313"/>
      <c r="N206" s="519"/>
    </row>
    <row r="207" spans="1:14" s="297" customFormat="1" ht="32.25" thickBot="1" x14ac:dyDescent="0.3">
      <c r="A207" s="559"/>
      <c r="B207" s="510"/>
      <c r="C207" s="423"/>
      <c r="D207" s="595"/>
      <c r="E207" s="113" t="s">
        <v>144</v>
      </c>
      <c r="F207" s="114" t="s">
        <v>394</v>
      </c>
      <c r="G207" s="115" t="s">
        <v>310</v>
      </c>
      <c r="H207" s="294">
        <v>6300</v>
      </c>
      <c r="I207" s="294">
        <v>6300</v>
      </c>
      <c r="J207" s="128">
        <f t="shared" si="6"/>
        <v>100</v>
      </c>
      <c r="K207" s="285">
        <f>J207</f>
        <v>100</v>
      </c>
      <c r="L207" s="592"/>
      <c r="M207" s="313"/>
      <c r="N207" s="519"/>
    </row>
    <row r="208" spans="1:14" s="297" customFormat="1" ht="79.5" customHeight="1" thickBot="1" x14ac:dyDescent="0.3">
      <c r="A208" s="559"/>
      <c r="B208" s="508" t="str">
        <f>'[3]Свод по услугам'!B208:B211</f>
        <v>804200О.99.0.ББ52АЕ04000</v>
      </c>
      <c r="C208" s="423" t="str">
        <f>'[3]Свод по услугам'!C208:C211</f>
        <v>Реализация дополнительных общеобразовательных общеразвивающих (технической)</v>
      </c>
      <c r="D208" s="529" t="s">
        <v>137</v>
      </c>
      <c r="E208" s="107" t="s">
        <v>138</v>
      </c>
      <c r="F208" s="107" t="s">
        <v>392</v>
      </c>
      <c r="G208" s="108" t="s">
        <v>140</v>
      </c>
      <c r="H208" s="350">
        <v>5.2</v>
      </c>
      <c r="I208" s="350">
        <v>4.9000000000000004</v>
      </c>
      <c r="J208" s="128">
        <f t="shared" si="6"/>
        <v>94.230769230769226</v>
      </c>
      <c r="K208" s="552">
        <f>(J208+J209+J210)/3</f>
        <v>98.07692307692308</v>
      </c>
      <c r="L208" s="565">
        <f>(K208+K211)/2</f>
        <v>99.038461538461547</v>
      </c>
      <c r="M208" s="313"/>
      <c r="N208" s="519"/>
    </row>
    <row r="209" spans="1:14" s="297" customFormat="1" ht="79.5" thickBot="1" x14ac:dyDescent="0.3">
      <c r="A209" s="559"/>
      <c r="B209" s="509"/>
      <c r="C209" s="423"/>
      <c r="D209" s="530"/>
      <c r="E209" s="110" t="s">
        <v>138</v>
      </c>
      <c r="F209" s="107" t="s">
        <v>393</v>
      </c>
      <c r="G209" s="111" t="s">
        <v>140</v>
      </c>
      <c r="H209" s="350">
        <v>8.3000000000000007</v>
      </c>
      <c r="I209" s="350">
        <v>8.3000000000000007</v>
      </c>
      <c r="J209" s="128">
        <f t="shared" si="6"/>
        <v>100</v>
      </c>
      <c r="K209" s="553"/>
      <c r="L209" s="566"/>
      <c r="M209" s="313"/>
      <c r="N209" s="519"/>
    </row>
    <row r="210" spans="1:14" s="297" customFormat="1" ht="63.75" thickBot="1" x14ac:dyDescent="0.3">
      <c r="A210" s="559"/>
      <c r="B210" s="509"/>
      <c r="C210" s="423"/>
      <c r="D210" s="530"/>
      <c r="E210" s="110" t="s">
        <v>138</v>
      </c>
      <c r="F210" s="107" t="s">
        <v>211</v>
      </c>
      <c r="G210" s="111" t="s">
        <v>140</v>
      </c>
      <c r="H210" s="350">
        <v>100</v>
      </c>
      <c r="I210" s="350">
        <v>100</v>
      </c>
      <c r="J210" s="128">
        <f t="shared" si="6"/>
        <v>100</v>
      </c>
      <c r="K210" s="554"/>
      <c r="L210" s="566"/>
      <c r="M210" s="313"/>
      <c r="N210" s="519"/>
    </row>
    <row r="211" spans="1:14" s="297" customFormat="1" ht="32.25" thickBot="1" x14ac:dyDescent="0.3">
      <c r="A211" s="559"/>
      <c r="B211" s="510"/>
      <c r="C211" s="423"/>
      <c r="D211" s="531"/>
      <c r="E211" s="113" t="s">
        <v>144</v>
      </c>
      <c r="F211" s="114" t="s">
        <v>394</v>
      </c>
      <c r="G211" s="115" t="s">
        <v>310</v>
      </c>
      <c r="H211" s="350">
        <v>6195</v>
      </c>
      <c r="I211" s="350">
        <v>6195</v>
      </c>
      <c r="J211" s="128">
        <f t="shared" si="6"/>
        <v>100</v>
      </c>
      <c r="K211" s="285">
        <f>J211</f>
        <v>100</v>
      </c>
      <c r="L211" s="567"/>
      <c r="M211" s="313"/>
      <c r="N211" s="519"/>
    </row>
    <row r="212" spans="1:14" s="297" customFormat="1" ht="79.5" customHeight="1" thickBot="1" x14ac:dyDescent="0.3">
      <c r="A212" s="559"/>
      <c r="B212" s="508" t="str">
        <f>'[3]Свод по услугам'!B212:B215</f>
        <v>804200О.99.0.ББ52АЖ24000</v>
      </c>
      <c r="C212" s="423" t="str">
        <f>'[3]Свод по услугам'!C212:C215</f>
        <v>Реализация дополнительных общеобразовательных общеразвивающих (социально-педагогической)</v>
      </c>
      <c r="D212" s="529" t="s">
        <v>137</v>
      </c>
      <c r="E212" s="107" t="s">
        <v>138</v>
      </c>
      <c r="F212" s="107" t="s">
        <v>392</v>
      </c>
      <c r="G212" s="108" t="s">
        <v>140</v>
      </c>
      <c r="H212" s="350">
        <v>6.5</v>
      </c>
      <c r="I212" s="350">
        <v>6.3</v>
      </c>
      <c r="J212" s="128">
        <f t="shared" si="6"/>
        <v>96.92307692307692</v>
      </c>
      <c r="K212" s="552">
        <f>(J212+J213+J214)/3</f>
        <v>92.307692307692307</v>
      </c>
      <c r="L212" s="565">
        <f>(K212+K215)/2</f>
        <v>96.15384615384616</v>
      </c>
      <c r="M212" s="313"/>
      <c r="N212" s="519"/>
    </row>
    <row r="213" spans="1:14" s="297" customFormat="1" ht="79.5" thickBot="1" x14ac:dyDescent="0.3">
      <c r="A213" s="559"/>
      <c r="B213" s="509"/>
      <c r="C213" s="423"/>
      <c r="D213" s="530"/>
      <c r="E213" s="110" t="s">
        <v>138</v>
      </c>
      <c r="F213" s="107" t="s">
        <v>393</v>
      </c>
      <c r="G213" s="111" t="s">
        <v>140</v>
      </c>
      <c r="H213" s="350">
        <v>10</v>
      </c>
      <c r="I213" s="350">
        <v>10</v>
      </c>
      <c r="J213" s="128">
        <f t="shared" si="6"/>
        <v>100</v>
      </c>
      <c r="K213" s="553"/>
      <c r="L213" s="566"/>
      <c r="M213" s="313"/>
      <c r="N213" s="519"/>
    </row>
    <row r="214" spans="1:14" s="297" customFormat="1" ht="63.75" thickBot="1" x14ac:dyDescent="0.3">
      <c r="A214" s="559"/>
      <c r="B214" s="509"/>
      <c r="C214" s="423"/>
      <c r="D214" s="530"/>
      <c r="E214" s="110" t="s">
        <v>138</v>
      </c>
      <c r="F214" s="107" t="s">
        <v>211</v>
      </c>
      <c r="G214" s="111" t="s">
        <v>140</v>
      </c>
      <c r="H214" s="350">
        <v>100</v>
      </c>
      <c r="I214" s="350">
        <v>80</v>
      </c>
      <c r="J214" s="128">
        <f t="shared" si="6"/>
        <v>80</v>
      </c>
      <c r="K214" s="554"/>
      <c r="L214" s="566"/>
      <c r="M214" s="313"/>
      <c r="N214" s="519"/>
    </row>
    <row r="215" spans="1:14" s="297" customFormat="1" ht="32.25" thickBot="1" x14ac:dyDescent="0.3">
      <c r="A215" s="559"/>
      <c r="B215" s="510"/>
      <c r="C215" s="423"/>
      <c r="D215" s="531"/>
      <c r="E215" s="113" t="s">
        <v>144</v>
      </c>
      <c r="F215" s="114" t="s">
        <v>394</v>
      </c>
      <c r="G215" s="115" t="s">
        <v>310</v>
      </c>
      <c r="H215" s="350">
        <v>3600</v>
      </c>
      <c r="I215" s="350">
        <v>3600</v>
      </c>
      <c r="J215" s="128">
        <f t="shared" si="6"/>
        <v>100</v>
      </c>
      <c r="K215" s="285">
        <f>J215</f>
        <v>100</v>
      </c>
      <c r="L215" s="567"/>
      <c r="M215" s="313"/>
      <c r="N215" s="519"/>
    </row>
    <row r="216" spans="1:14" s="297" customFormat="1" ht="79.5" customHeight="1" thickBot="1" x14ac:dyDescent="0.3">
      <c r="A216" s="559"/>
      <c r="B216" s="508" t="str">
        <f>'[3]Свод по услугам'!B216:B219</f>
        <v>804200О.99.0.ББ52АЕ76000</v>
      </c>
      <c r="C216" s="423" t="str">
        <f>'[3]Свод по услугам'!C216:C219</f>
        <v>Реализация дополнительных общеобразовательных общеразвивающих (художественной)</v>
      </c>
      <c r="D216" s="529" t="s">
        <v>137</v>
      </c>
      <c r="E216" s="107" t="s">
        <v>138</v>
      </c>
      <c r="F216" s="107" t="s">
        <v>392</v>
      </c>
      <c r="G216" s="108" t="s">
        <v>140</v>
      </c>
      <c r="H216" s="350">
        <v>13.7</v>
      </c>
      <c r="I216" s="350">
        <v>13.1</v>
      </c>
      <c r="J216" s="128">
        <f t="shared" si="6"/>
        <v>95.620437956204384</v>
      </c>
      <c r="K216" s="552">
        <f>(J216+J217+J218)/3</f>
        <v>98.540145985401466</v>
      </c>
      <c r="L216" s="565">
        <f>(K216+K219)/2</f>
        <v>99.270072992700733</v>
      </c>
      <c r="M216" s="313"/>
      <c r="N216" s="519"/>
    </row>
    <row r="217" spans="1:14" s="297" customFormat="1" ht="79.5" thickBot="1" x14ac:dyDescent="0.3">
      <c r="A217" s="559"/>
      <c r="B217" s="509"/>
      <c r="C217" s="423"/>
      <c r="D217" s="530"/>
      <c r="E217" s="110" t="s">
        <v>138</v>
      </c>
      <c r="F217" s="107" t="s">
        <v>393</v>
      </c>
      <c r="G217" s="111" t="s">
        <v>140</v>
      </c>
      <c r="H217" s="350">
        <v>10</v>
      </c>
      <c r="I217" s="350">
        <v>10</v>
      </c>
      <c r="J217" s="128">
        <f t="shared" si="6"/>
        <v>100</v>
      </c>
      <c r="K217" s="553"/>
      <c r="L217" s="566"/>
      <c r="M217" s="313"/>
      <c r="N217" s="519"/>
    </row>
    <row r="218" spans="1:14" s="297" customFormat="1" ht="63.75" thickBot="1" x14ac:dyDescent="0.3">
      <c r="A218" s="559"/>
      <c r="B218" s="509"/>
      <c r="C218" s="423"/>
      <c r="D218" s="530"/>
      <c r="E218" s="110" t="s">
        <v>138</v>
      </c>
      <c r="F218" s="107" t="s">
        <v>211</v>
      </c>
      <c r="G218" s="111" t="s">
        <v>140</v>
      </c>
      <c r="H218" s="350">
        <v>80</v>
      </c>
      <c r="I218" s="350">
        <v>80</v>
      </c>
      <c r="J218" s="128">
        <f t="shared" si="6"/>
        <v>100</v>
      </c>
      <c r="K218" s="554"/>
      <c r="L218" s="566"/>
      <c r="M218" s="313"/>
      <c r="N218" s="519"/>
    </row>
    <row r="219" spans="1:14" s="297" customFormat="1" ht="32.25" thickBot="1" x14ac:dyDescent="0.3">
      <c r="A219" s="561"/>
      <c r="B219" s="510"/>
      <c r="C219" s="423"/>
      <c r="D219" s="531"/>
      <c r="E219" s="113" t="s">
        <v>144</v>
      </c>
      <c r="F219" s="114" t="s">
        <v>394</v>
      </c>
      <c r="G219" s="115" t="s">
        <v>310</v>
      </c>
      <c r="H219" s="350">
        <v>22515</v>
      </c>
      <c r="I219" s="350">
        <v>22515</v>
      </c>
      <c r="J219" s="128">
        <f t="shared" si="6"/>
        <v>100</v>
      </c>
      <c r="K219" s="285">
        <f>J219</f>
        <v>100</v>
      </c>
      <c r="L219" s="567"/>
      <c r="M219" s="313"/>
      <c r="N219" s="519"/>
    </row>
    <row r="220" spans="1:14" s="308" customFormat="1" ht="79.5" customHeight="1" thickBot="1" x14ac:dyDescent="0.3">
      <c r="A220" s="763"/>
      <c r="B220" s="508" t="str">
        <f>'[3]Свод по услугам'!B220:B223</f>
        <v>804200О.99.0.ББ52АЖ48000</v>
      </c>
      <c r="C220" s="423" t="str">
        <f>'[3]Свод по услугам'!C220:C223</f>
        <v>Реализация дополнительных общеобразовательных общеразвивающих (не указано (культурологической))</v>
      </c>
      <c r="D220" s="529" t="s">
        <v>137</v>
      </c>
      <c r="E220" s="118" t="s">
        <v>138</v>
      </c>
      <c r="F220" s="119" t="s">
        <v>392</v>
      </c>
      <c r="G220" s="120" t="s">
        <v>140</v>
      </c>
      <c r="H220" s="356">
        <v>2.6</v>
      </c>
      <c r="I220" s="356">
        <v>2.5</v>
      </c>
      <c r="J220" s="128">
        <f t="shared" si="6"/>
        <v>96.153846153846146</v>
      </c>
      <c r="K220" s="552">
        <f>(J220+J221+J222)/3</f>
        <v>98.717948717948715</v>
      </c>
      <c r="L220" s="546">
        <f>(K220+K223)/2</f>
        <v>99.358974358974365</v>
      </c>
      <c r="M220" s="314"/>
      <c r="N220" s="519"/>
    </row>
    <row r="221" spans="1:14" s="308" customFormat="1" ht="78.75" customHeight="1" thickBot="1" x14ac:dyDescent="0.3">
      <c r="A221" s="764"/>
      <c r="B221" s="509"/>
      <c r="C221" s="423"/>
      <c r="D221" s="530"/>
      <c r="E221" s="122" t="s">
        <v>138</v>
      </c>
      <c r="F221" s="119" t="s">
        <v>393</v>
      </c>
      <c r="G221" s="123" t="s">
        <v>140</v>
      </c>
      <c r="H221" s="356">
        <v>6.2</v>
      </c>
      <c r="I221" s="356">
        <v>6.2</v>
      </c>
      <c r="J221" s="128">
        <f t="shared" si="6"/>
        <v>100</v>
      </c>
      <c r="K221" s="568"/>
      <c r="L221" s="570"/>
      <c r="M221" s="314"/>
      <c r="N221" s="519"/>
    </row>
    <row r="222" spans="1:14" s="308" customFormat="1" ht="63" customHeight="1" thickBot="1" x14ac:dyDescent="0.3">
      <c r="A222" s="764"/>
      <c r="B222" s="509"/>
      <c r="C222" s="423"/>
      <c r="D222" s="530"/>
      <c r="E222" s="122" t="s">
        <v>138</v>
      </c>
      <c r="F222" s="119" t="s">
        <v>211</v>
      </c>
      <c r="G222" s="123" t="s">
        <v>140</v>
      </c>
      <c r="H222" s="356">
        <v>100</v>
      </c>
      <c r="I222" s="356">
        <v>100</v>
      </c>
      <c r="J222" s="128">
        <f t="shared" si="6"/>
        <v>100</v>
      </c>
      <c r="K222" s="569"/>
      <c r="L222" s="570"/>
      <c r="M222" s="314"/>
      <c r="N222" s="519"/>
    </row>
    <row r="223" spans="1:14" s="308" customFormat="1" ht="32.25" customHeight="1" thickBot="1" x14ac:dyDescent="0.3">
      <c r="A223" s="765"/>
      <c r="B223" s="510"/>
      <c r="C223" s="423"/>
      <c r="D223" s="531"/>
      <c r="E223" s="124" t="s">
        <v>144</v>
      </c>
      <c r="F223" s="114" t="s">
        <v>394</v>
      </c>
      <c r="G223" s="125" t="s">
        <v>310</v>
      </c>
      <c r="H223" s="356">
        <v>1710</v>
      </c>
      <c r="I223" s="356">
        <v>1710</v>
      </c>
      <c r="J223" s="128">
        <f t="shared" si="6"/>
        <v>100</v>
      </c>
      <c r="K223" s="126">
        <f>J223</f>
        <v>100</v>
      </c>
      <c r="L223" s="571"/>
      <c r="M223" s="314"/>
      <c r="N223" s="520"/>
    </row>
    <row r="224" spans="1:14" s="302" customFormat="1" ht="79.5" hidden="1" customHeight="1" thickBot="1" x14ac:dyDescent="0.3">
      <c r="A224" s="555"/>
      <c r="B224" s="508" t="str">
        <f>'[3]Свод по услугам'!B224:B227</f>
        <v>804200О.99.0.ББ52АЖ48000</v>
      </c>
      <c r="C224" s="514" t="str">
        <f>'[3]Свод по услугам'!C224:C227</f>
        <v>Реализация дополнительных общеобразовательных общеразвивающих (не указано (военно - патриотической))</v>
      </c>
      <c r="D224" s="507" t="s">
        <v>137</v>
      </c>
      <c r="E224" s="118" t="s">
        <v>138</v>
      </c>
      <c r="F224" s="119" t="s">
        <v>392</v>
      </c>
      <c r="G224" s="120" t="s">
        <v>140</v>
      </c>
      <c r="H224" s="87"/>
      <c r="I224" s="87"/>
      <c r="J224" s="75" t="e">
        <f t="shared" si="6"/>
        <v>#DIV/0!</v>
      </c>
      <c r="K224" s="562" t="e">
        <f>(J224+J225+J226)/3</f>
        <v>#DIV/0!</v>
      </c>
      <c r="L224" s="546" t="e">
        <f>(K224+K227)/2</f>
        <v>#DIV/0!</v>
      </c>
      <c r="M224" s="314"/>
      <c r="N224" s="121"/>
    </row>
    <row r="225" spans="1:14" s="302" customFormat="1" ht="78.75" hidden="1" customHeight="1" thickBot="1" x14ac:dyDescent="0.3">
      <c r="A225" s="556"/>
      <c r="B225" s="509"/>
      <c r="C225" s="514"/>
      <c r="D225" s="502"/>
      <c r="E225" s="122" t="s">
        <v>138</v>
      </c>
      <c r="F225" s="119" t="s">
        <v>393</v>
      </c>
      <c r="G225" s="123" t="s">
        <v>140</v>
      </c>
      <c r="H225" s="87"/>
      <c r="I225" s="87"/>
      <c r="J225" s="75" t="e">
        <f t="shared" si="6"/>
        <v>#DIV/0!</v>
      </c>
      <c r="K225" s="563"/>
      <c r="L225" s="547"/>
      <c r="M225" s="314"/>
      <c r="N225" s="121"/>
    </row>
    <row r="226" spans="1:14" s="302" customFormat="1" ht="63" hidden="1" customHeight="1" thickBot="1" x14ac:dyDescent="0.3">
      <c r="A226" s="556"/>
      <c r="B226" s="509"/>
      <c r="C226" s="514"/>
      <c r="D226" s="502"/>
      <c r="E226" s="122" t="s">
        <v>138</v>
      </c>
      <c r="F226" s="119" t="s">
        <v>211</v>
      </c>
      <c r="G226" s="123" t="s">
        <v>140</v>
      </c>
      <c r="H226" s="87"/>
      <c r="I226" s="87"/>
      <c r="J226" s="75" t="e">
        <f t="shared" si="6"/>
        <v>#DIV/0!</v>
      </c>
      <c r="K226" s="564"/>
      <c r="L226" s="547"/>
      <c r="M226" s="314"/>
      <c r="N226" s="121"/>
    </row>
    <row r="227" spans="1:14" s="302" customFormat="1" ht="32.25" hidden="1" customHeight="1" thickBot="1" x14ac:dyDescent="0.3">
      <c r="A227" s="557"/>
      <c r="B227" s="510"/>
      <c r="C227" s="514"/>
      <c r="D227" s="503"/>
      <c r="E227" s="124" t="s">
        <v>144</v>
      </c>
      <c r="F227" s="114" t="s">
        <v>394</v>
      </c>
      <c r="G227" s="125" t="s">
        <v>310</v>
      </c>
      <c r="H227" s="87"/>
      <c r="I227" s="87"/>
      <c r="J227" s="75" t="e">
        <f t="shared" si="6"/>
        <v>#DIV/0!</v>
      </c>
      <c r="K227" s="126" t="e">
        <f>J227</f>
        <v>#DIV/0!</v>
      </c>
      <c r="L227" s="548"/>
      <c r="M227" s="314"/>
      <c r="N227" s="112"/>
    </row>
    <row r="230" spans="1:14" x14ac:dyDescent="0.25">
      <c r="A230" s="17" t="s">
        <v>398</v>
      </c>
    </row>
    <row r="231" spans="1:14" x14ac:dyDescent="0.25">
      <c r="B231" s="296"/>
      <c r="G231" s="296"/>
    </row>
    <row r="232" spans="1:14" x14ac:dyDescent="0.25">
      <c r="A232" s="17" t="s">
        <v>396</v>
      </c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B2:N227">
    <filterColumn colId="0" showButton="0"/>
    <filterColumn colId="8">
      <filters>
        <filter val="-"/>
        <filter val="10"/>
        <filter val="100,0"/>
        <filter val="80,0"/>
        <filter val="90,2"/>
        <filter val="91,1"/>
        <filter val="94,2"/>
        <filter val="95,2"/>
        <filter val="95,6"/>
        <filter val="95,8"/>
        <filter val="96,0"/>
        <filter val="96,2"/>
        <filter val="96,9"/>
        <filter val="99,4"/>
      </filters>
    </filterColumn>
  </autoFilter>
  <mergeCells count="283">
    <mergeCell ref="A224:A227"/>
    <mergeCell ref="B224:B227"/>
    <mergeCell ref="B196:B199"/>
    <mergeCell ref="B192:B195"/>
    <mergeCell ref="A220:A223"/>
    <mergeCell ref="B220:B223"/>
    <mergeCell ref="B164:B167"/>
    <mergeCell ref="A4:A219"/>
    <mergeCell ref="B184:B187"/>
    <mergeCell ref="B200:B203"/>
    <mergeCell ref="B168:B171"/>
    <mergeCell ref="B8:B11"/>
    <mergeCell ref="B216:B219"/>
    <mergeCell ref="B116:B119"/>
    <mergeCell ref="B124:B127"/>
    <mergeCell ref="B120:B123"/>
    <mergeCell ref="B204:B207"/>
    <mergeCell ref="B112:B115"/>
    <mergeCell ref="B76:B79"/>
    <mergeCell ref="B16:B19"/>
    <mergeCell ref="B208:B211"/>
    <mergeCell ref="B212:B215"/>
    <mergeCell ref="B188:B191"/>
    <mergeCell ref="B44:B47"/>
    <mergeCell ref="C156:C159"/>
    <mergeCell ref="C148:C151"/>
    <mergeCell ref="B180:B183"/>
    <mergeCell ref="B176:B179"/>
    <mergeCell ref="C172:C175"/>
    <mergeCell ref="C176:C179"/>
    <mergeCell ref="B172:B175"/>
    <mergeCell ref="C180:C183"/>
    <mergeCell ref="C168:C171"/>
    <mergeCell ref="B156:B159"/>
    <mergeCell ref="C192:C195"/>
    <mergeCell ref="C200:C203"/>
    <mergeCell ref="K220:K222"/>
    <mergeCell ref="C8:C11"/>
    <mergeCell ref="B12:B15"/>
    <mergeCell ref="C12:C15"/>
    <mergeCell ref="C164:C167"/>
    <mergeCell ref="B160:B163"/>
    <mergeCell ref="C160:C163"/>
    <mergeCell ref="B152:B155"/>
    <mergeCell ref="B144:B147"/>
    <mergeCell ref="C144:C147"/>
    <mergeCell ref="B148:B151"/>
    <mergeCell ref="B128:B131"/>
    <mergeCell ref="B136:B139"/>
    <mergeCell ref="B132:B135"/>
    <mergeCell ref="C128:C131"/>
    <mergeCell ref="C136:C139"/>
    <mergeCell ref="B140:B143"/>
    <mergeCell ref="C140:C143"/>
    <mergeCell ref="C152:C155"/>
    <mergeCell ref="B108:B111"/>
    <mergeCell ref="B104:B107"/>
    <mergeCell ref="C108:C111"/>
    <mergeCell ref="K204:K206"/>
    <mergeCell ref="C212:C215"/>
    <mergeCell ref="L224:L227"/>
    <mergeCell ref="L184:L187"/>
    <mergeCell ref="K224:K226"/>
    <mergeCell ref="D224:D227"/>
    <mergeCell ref="C216:C219"/>
    <mergeCell ref="D204:D207"/>
    <mergeCell ref="D216:D219"/>
    <mergeCell ref="C220:C223"/>
    <mergeCell ref="D220:D223"/>
    <mergeCell ref="C224:C227"/>
    <mergeCell ref="C208:C211"/>
    <mergeCell ref="C204:C207"/>
    <mergeCell ref="D208:D211"/>
    <mergeCell ref="D196:D199"/>
    <mergeCell ref="D212:D215"/>
    <mergeCell ref="D188:D191"/>
    <mergeCell ref="D200:D203"/>
    <mergeCell ref="C188:C191"/>
    <mergeCell ref="C184:C187"/>
    <mergeCell ref="C196:C199"/>
    <mergeCell ref="D184:D187"/>
    <mergeCell ref="D192:D195"/>
    <mergeCell ref="N4:N223"/>
    <mergeCell ref="L216:L219"/>
    <mergeCell ref="L104:L107"/>
    <mergeCell ref="L128:L131"/>
    <mergeCell ref="L96:L99"/>
    <mergeCell ref="L92:L95"/>
    <mergeCell ref="L84:L87"/>
    <mergeCell ref="L80:L83"/>
    <mergeCell ref="L88:L91"/>
    <mergeCell ref="L100:L103"/>
    <mergeCell ref="L108:L111"/>
    <mergeCell ref="L112:L115"/>
    <mergeCell ref="L116:L119"/>
    <mergeCell ref="L120:L123"/>
    <mergeCell ref="L68:L71"/>
    <mergeCell ref="L40:L43"/>
    <mergeCell ref="L76:L79"/>
    <mergeCell ref="L72:L75"/>
    <mergeCell ref="L220:L223"/>
    <mergeCell ref="L208:L211"/>
    <mergeCell ref="L204:L207"/>
    <mergeCell ref="K140:K142"/>
    <mergeCell ref="L140:L143"/>
    <mergeCell ref="K156:K158"/>
    <mergeCell ref="L144:L147"/>
    <mergeCell ref="L164:L167"/>
    <mergeCell ref="K216:K218"/>
    <mergeCell ref="K212:K214"/>
    <mergeCell ref="K208:K210"/>
    <mergeCell ref="K148:K150"/>
    <mergeCell ref="L160:L163"/>
    <mergeCell ref="L148:L151"/>
    <mergeCell ref="L156:L159"/>
    <mergeCell ref="L172:L175"/>
    <mergeCell ref="L180:L183"/>
    <mergeCell ref="L152:L155"/>
    <mergeCell ref="L168:L171"/>
    <mergeCell ref="L192:L195"/>
    <mergeCell ref="L176:L179"/>
    <mergeCell ref="L196:L199"/>
    <mergeCell ref="L212:L215"/>
    <mergeCell ref="L188:L191"/>
    <mergeCell ref="K196:K198"/>
    <mergeCell ref="K168:K170"/>
    <mergeCell ref="K164:K166"/>
    <mergeCell ref="K176:K178"/>
    <mergeCell ref="D172:D175"/>
    <mergeCell ref="L200:L203"/>
    <mergeCell ref="K200:K202"/>
    <mergeCell ref="K192:K194"/>
    <mergeCell ref="D148:D151"/>
    <mergeCell ref="D156:D159"/>
    <mergeCell ref="D152:D155"/>
    <mergeCell ref="K152:K154"/>
    <mergeCell ref="K188:K190"/>
    <mergeCell ref="D168:D171"/>
    <mergeCell ref="D180:D183"/>
    <mergeCell ref="D160:D163"/>
    <mergeCell ref="D164:D167"/>
    <mergeCell ref="K184:K186"/>
    <mergeCell ref="D12:D15"/>
    <mergeCell ref="K8:K10"/>
    <mergeCell ref="K24:K26"/>
    <mergeCell ref="D20:D23"/>
    <mergeCell ref="D32:D35"/>
    <mergeCell ref="D8:D11"/>
    <mergeCell ref="K172:K174"/>
    <mergeCell ref="K180:K182"/>
    <mergeCell ref="D140:D143"/>
    <mergeCell ref="D132:D135"/>
    <mergeCell ref="D176:D179"/>
    <mergeCell ref="D144:D147"/>
    <mergeCell ref="K128:K130"/>
    <mergeCell ref="K160:K162"/>
    <mergeCell ref="K144:K146"/>
    <mergeCell ref="K108:K110"/>
    <mergeCell ref="D108:D111"/>
    <mergeCell ref="K96:K98"/>
    <mergeCell ref="D100:D103"/>
    <mergeCell ref="K100:K102"/>
    <mergeCell ref="K112:K114"/>
    <mergeCell ref="D112:D115"/>
    <mergeCell ref="D120:D123"/>
    <mergeCell ref="D116:D119"/>
    <mergeCell ref="K116:K118"/>
    <mergeCell ref="C132:C135"/>
    <mergeCell ref="L132:L135"/>
    <mergeCell ref="K136:K138"/>
    <mergeCell ref="K124:K126"/>
    <mergeCell ref="C124:C127"/>
    <mergeCell ref="L124:L127"/>
    <mergeCell ref="D128:D131"/>
    <mergeCell ref="D124:D127"/>
    <mergeCell ref="K132:K134"/>
    <mergeCell ref="D136:D139"/>
    <mergeCell ref="L136:L139"/>
    <mergeCell ref="C116:C119"/>
    <mergeCell ref="C120:C123"/>
    <mergeCell ref="C104:C107"/>
    <mergeCell ref="D104:D107"/>
    <mergeCell ref="B100:B103"/>
    <mergeCell ref="K84:K86"/>
    <mergeCell ref="B96:B99"/>
    <mergeCell ref="D96:D99"/>
    <mergeCell ref="C96:C99"/>
    <mergeCell ref="K92:K94"/>
    <mergeCell ref="D84:D87"/>
    <mergeCell ref="C92:C95"/>
    <mergeCell ref="B92:B95"/>
    <mergeCell ref="D92:D95"/>
    <mergeCell ref="C88:C91"/>
    <mergeCell ref="D88:D91"/>
    <mergeCell ref="K88:K90"/>
    <mergeCell ref="B88:B91"/>
    <mergeCell ref="C100:C103"/>
    <mergeCell ref="K76:K78"/>
    <mergeCell ref="C64:C67"/>
    <mergeCell ref="B84:B87"/>
    <mergeCell ref="C84:C87"/>
    <mergeCell ref="B68:B71"/>
    <mergeCell ref="C68:C71"/>
    <mergeCell ref="B64:B67"/>
    <mergeCell ref="B72:B75"/>
    <mergeCell ref="C72:C75"/>
    <mergeCell ref="C80:C83"/>
    <mergeCell ref="K80:K82"/>
    <mergeCell ref="B80:B83"/>
    <mergeCell ref="D80:D83"/>
    <mergeCell ref="D72:D75"/>
    <mergeCell ref="D68:D71"/>
    <mergeCell ref="K68:K70"/>
    <mergeCell ref="K72:K74"/>
    <mergeCell ref="C76:C79"/>
    <mergeCell ref="D76:D79"/>
    <mergeCell ref="D16:D19"/>
    <mergeCell ref="C24:C27"/>
    <mergeCell ref="D24:D27"/>
    <mergeCell ref="C28:C31"/>
    <mergeCell ref="B24:B27"/>
    <mergeCell ref="D40:D43"/>
    <mergeCell ref="B28:B31"/>
    <mergeCell ref="D36:D39"/>
    <mergeCell ref="B32:B35"/>
    <mergeCell ref="C40:C43"/>
    <mergeCell ref="C44:C47"/>
    <mergeCell ref="K48:K50"/>
    <mergeCell ref="K44:K46"/>
    <mergeCell ref="B56:B59"/>
    <mergeCell ref="B48:B51"/>
    <mergeCell ref="C48:C51"/>
    <mergeCell ref="D64:D67"/>
    <mergeCell ref="D48:D51"/>
    <mergeCell ref="D44:D47"/>
    <mergeCell ref="C112:C115"/>
    <mergeCell ref="L20:L23"/>
    <mergeCell ref="L16:L19"/>
    <mergeCell ref="L28:L31"/>
    <mergeCell ref="L56:L59"/>
    <mergeCell ref="K56:K58"/>
    <mergeCell ref="B60:B63"/>
    <mergeCell ref="K60:K62"/>
    <mergeCell ref="L48:L51"/>
    <mergeCell ref="L44:L47"/>
    <mergeCell ref="L32:L35"/>
    <mergeCell ref="L60:L63"/>
    <mergeCell ref="B36:B39"/>
    <mergeCell ref="C36:C39"/>
    <mergeCell ref="L36:L39"/>
    <mergeCell ref="K40:K42"/>
    <mergeCell ref="K36:K38"/>
    <mergeCell ref="C32:C35"/>
    <mergeCell ref="B40:B43"/>
    <mergeCell ref="D28:D31"/>
    <mergeCell ref="K32:K34"/>
    <mergeCell ref="C20:C23"/>
    <mergeCell ref="C16:C19"/>
    <mergeCell ref="B20:B23"/>
    <mergeCell ref="A1:N1"/>
    <mergeCell ref="B4:B7"/>
    <mergeCell ref="C4:C7"/>
    <mergeCell ref="D4:D7"/>
    <mergeCell ref="K4:K6"/>
    <mergeCell ref="M4:M191"/>
    <mergeCell ref="K20:K22"/>
    <mergeCell ref="L52:L55"/>
    <mergeCell ref="K52:K54"/>
    <mergeCell ref="D52:D55"/>
    <mergeCell ref="L4:L7"/>
    <mergeCell ref="L12:L15"/>
    <mergeCell ref="L8:L11"/>
    <mergeCell ref="K28:K30"/>
    <mergeCell ref="L24:L27"/>
    <mergeCell ref="K12:K14"/>
    <mergeCell ref="K16:K18"/>
    <mergeCell ref="L64:L67"/>
    <mergeCell ref="B52:B55"/>
    <mergeCell ref="C52:C55"/>
    <mergeCell ref="D56:D59"/>
    <mergeCell ref="C60:C63"/>
    <mergeCell ref="C56:C59"/>
    <mergeCell ref="D60:D63"/>
  </mergeCells>
  <phoneticPr fontId="0" type="noConversion"/>
  <pageMargins left="0.7" right="0.7" top="0.75" bottom="0.75" header="0.3" footer="0.3"/>
  <pageSetup paperSize="9" scale="45" fitToHeight="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300"/>
  <sheetViews>
    <sheetView showZeros="0" topLeftCell="B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3.7109375" style="17" customWidth="1"/>
    <col min="3" max="3" width="35.42578125" style="17" customWidth="1"/>
    <col min="4" max="4" width="8.57031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34" t="s">
        <v>302</v>
      </c>
      <c r="B1" s="534"/>
      <c r="C1" s="534"/>
      <c r="D1" s="534"/>
      <c r="E1" s="534"/>
      <c r="F1" s="534"/>
      <c r="G1" s="534"/>
      <c r="H1" s="535"/>
      <c r="I1" s="535"/>
      <c r="J1" s="535"/>
      <c r="K1" s="535"/>
      <c r="L1" s="535"/>
      <c r="M1" s="534"/>
      <c r="N1" s="534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ht="63.75" customHeight="1" thickBot="1" x14ac:dyDescent="0.3">
      <c r="A4" s="558" t="s">
        <v>116</v>
      </c>
      <c r="B4" s="536" t="str">
        <f>'[3]Свод по услугам'!B4:B7</f>
        <v>801012О.99.0.БА81АА00001</v>
      </c>
      <c r="C4" s="423" t="str">
        <f>'[3]Свод по услугам'!C4:C7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4" s="529" t="s">
        <v>137</v>
      </c>
      <c r="E4" s="71" t="s">
        <v>138</v>
      </c>
      <c r="F4" s="71" t="s">
        <v>385</v>
      </c>
      <c r="G4" s="72" t="s">
        <v>140</v>
      </c>
      <c r="H4" s="350">
        <v>94.8</v>
      </c>
      <c r="I4" s="293">
        <v>94.8</v>
      </c>
      <c r="J4" s="128">
        <f t="shared" ref="J4:J11" si="0">IF(I4/H4*100&gt;100,100,I4/H4*100)</f>
        <v>100</v>
      </c>
      <c r="K4" s="504">
        <f>(J4+J5+J6)/3</f>
        <v>85.433333333333337</v>
      </c>
      <c r="L4" s="515">
        <f>(K4+K7)/2</f>
        <v>92.716666666666669</v>
      </c>
      <c r="M4" s="539" t="s">
        <v>141</v>
      </c>
      <c r="N4" s="518"/>
    </row>
    <row r="5" spans="1:14" ht="63.75" thickBot="1" x14ac:dyDescent="0.3">
      <c r="A5" s="559"/>
      <c r="B5" s="537"/>
      <c r="C5" s="423"/>
      <c r="D5" s="530"/>
      <c r="E5" s="76" t="s">
        <v>138</v>
      </c>
      <c r="F5" s="71" t="s">
        <v>386</v>
      </c>
      <c r="G5" s="77" t="s">
        <v>140</v>
      </c>
      <c r="H5" s="352">
        <v>86.2</v>
      </c>
      <c r="I5" s="128">
        <v>86.2</v>
      </c>
      <c r="J5" s="128">
        <f t="shared" si="0"/>
        <v>100</v>
      </c>
      <c r="K5" s="505"/>
      <c r="L5" s="516"/>
      <c r="M5" s="540"/>
      <c r="N5" s="519"/>
    </row>
    <row r="6" spans="1:14" ht="94.5" x14ac:dyDescent="0.25">
      <c r="A6" s="559"/>
      <c r="B6" s="537"/>
      <c r="C6" s="423"/>
      <c r="D6" s="530"/>
      <c r="E6" s="76" t="s">
        <v>138</v>
      </c>
      <c r="F6" s="71" t="s">
        <v>387</v>
      </c>
      <c r="G6" s="226" t="s">
        <v>140</v>
      </c>
      <c r="H6" s="352">
        <v>100</v>
      </c>
      <c r="I6" s="352">
        <v>56.3</v>
      </c>
      <c r="J6" s="128">
        <f t="shared" si="0"/>
        <v>56.3</v>
      </c>
      <c r="K6" s="506"/>
      <c r="L6" s="516"/>
      <c r="M6" s="540"/>
      <c r="N6" s="519"/>
    </row>
    <row r="7" spans="1:14" ht="32.25" thickBot="1" x14ac:dyDescent="0.3">
      <c r="A7" s="559"/>
      <c r="B7" s="538"/>
      <c r="C7" s="423"/>
      <c r="D7" s="531"/>
      <c r="E7" s="80" t="s">
        <v>144</v>
      </c>
      <c r="F7" s="81" t="s">
        <v>388</v>
      </c>
      <c r="G7" s="82" t="s">
        <v>266</v>
      </c>
      <c r="H7" s="355">
        <v>67.888888888888886</v>
      </c>
      <c r="I7" s="355">
        <v>68.666666666666671</v>
      </c>
      <c r="J7" s="128">
        <f t="shared" si="0"/>
        <v>100</v>
      </c>
      <c r="K7" s="284">
        <f>J7</f>
        <v>100</v>
      </c>
      <c r="L7" s="517"/>
      <c r="M7" s="540"/>
      <c r="N7" s="519"/>
    </row>
    <row r="8" spans="1:14" ht="63.75" hidden="1" customHeight="1" thickBot="1" x14ac:dyDescent="0.3">
      <c r="A8" s="559"/>
      <c r="B8" s="508" t="str">
        <f>'[3]Свод по услугам'!B8:B11</f>
        <v>801012О.99.0.БА81АА24001</v>
      </c>
      <c r="C8" s="514" t="str">
        <f>'[3]Свод по услугам'!C8:C11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v>
      </c>
      <c r="D8" s="507" t="s">
        <v>137</v>
      </c>
      <c r="E8" s="71" t="s">
        <v>138</v>
      </c>
      <c r="F8" s="71" t="s">
        <v>385</v>
      </c>
      <c r="G8" s="72" t="s">
        <v>140</v>
      </c>
      <c r="H8" s="73"/>
      <c r="I8" s="104"/>
      <c r="J8" s="75" t="e">
        <f t="shared" si="0"/>
        <v>#DIV/0!</v>
      </c>
      <c r="K8" s="543" t="e">
        <f>(J8+J9+J10)/3</f>
        <v>#DIV/0!</v>
      </c>
      <c r="L8" s="526" t="e">
        <f>(K8+K11)/2</f>
        <v>#DIV/0!</v>
      </c>
      <c r="M8" s="540"/>
      <c r="N8" s="519"/>
    </row>
    <row r="9" spans="1:14" ht="63.75" hidden="1" customHeight="1" thickBot="1" x14ac:dyDescent="0.3">
      <c r="A9" s="559"/>
      <c r="B9" s="509"/>
      <c r="C9" s="514"/>
      <c r="D9" s="502"/>
      <c r="E9" s="76" t="s">
        <v>138</v>
      </c>
      <c r="F9" s="71" t="s">
        <v>386</v>
      </c>
      <c r="G9" s="77" t="s">
        <v>140</v>
      </c>
      <c r="H9" s="78"/>
      <c r="I9" s="75"/>
      <c r="J9" s="75" t="e">
        <f t="shared" si="0"/>
        <v>#DIV/0!</v>
      </c>
      <c r="K9" s="544"/>
      <c r="L9" s="527"/>
      <c r="M9" s="540"/>
      <c r="N9" s="519"/>
    </row>
    <row r="10" spans="1:14" ht="111" hidden="1" customHeight="1" x14ac:dyDescent="0.25">
      <c r="A10" s="559"/>
      <c r="B10" s="509"/>
      <c r="C10" s="514"/>
      <c r="D10" s="502"/>
      <c r="E10" s="76" t="s">
        <v>138</v>
      </c>
      <c r="F10" s="71" t="s">
        <v>387</v>
      </c>
      <c r="G10" s="77" t="s">
        <v>140</v>
      </c>
      <c r="H10" s="78"/>
      <c r="I10" s="78"/>
      <c r="J10" s="75" t="e">
        <f t="shared" si="0"/>
        <v>#DIV/0!</v>
      </c>
      <c r="K10" s="545"/>
      <c r="L10" s="527"/>
      <c r="M10" s="540"/>
      <c r="N10" s="519"/>
    </row>
    <row r="11" spans="1:14" ht="32.25" hidden="1" customHeight="1" thickBot="1" x14ac:dyDescent="0.3">
      <c r="A11" s="559"/>
      <c r="B11" s="510"/>
      <c r="C11" s="514"/>
      <c r="D11" s="503"/>
      <c r="E11" s="80" t="s">
        <v>144</v>
      </c>
      <c r="F11" s="81" t="s">
        <v>388</v>
      </c>
      <c r="G11" s="82" t="s">
        <v>266</v>
      </c>
      <c r="H11" s="105"/>
      <c r="I11" s="127"/>
      <c r="J11" s="75" t="e">
        <f t="shared" si="0"/>
        <v>#DIV/0!</v>
      </c>
      <c r="K11" s="83" t="e">
        <f>J11</f>
        <v>#DIV/0!</v>
      </c>
      <c r="L11" s="528"/>
      <c r="M11" s="540"/>
      <c r="N11" s="519"/>
    </row>
    <row r="12" spans="1:14" s="302" customFormat="1" ht="63.75" hidden="1" customHeight="1" thickBot="1" x14ac:dyDescent="0.3">
      <c r="A12" s="560"/>
      <c r="B12" s="508">
        <f>'[3]Свод по услугам'!B12:B15</f>
        <v>0</v>
      </c>
      <c r="C12" s="514" t="str">
        <f>'[3]Свод по услугам'!C12:C15</f>
        <v>Реализация основных общеобразовательных программ начального общего образования</v>
      </c>
      <c r="D12" s="501" t="s">
        <v>137</v>
      </c>
      <c r="E12" s="84" t="s">
        <v>138</v>
      </c>
      <c r="F12" s="85" t="s">
        <v>385</v>
      </c>
      <c r="G12" s="86" t="s">
        <v>140</v>
      </c>
      <c r="H12" s="87"/>
      <c r="I12" s="88"/>
      <c r="J12" s="88" t="e">
        <f>IF(H12/I12*100&gt;100,100,H12/I12*100)</f>
        <v>#DIV/0!</v>
      </c>
      <c r="K12" s="511" t="e">
        <f>(J12+J13+J14)/3</f>
        <v>#DIV/0!</v>
      </c>
      <c r="L12" s="521" t="e">
        <f>(K12+K15)/2</f>
        <v>#DIV/0!</v>
      </c>
      <c r="M12" s="541"/>
      <c r="N12" s="519"/>
    </row>
    <row r="13" spans="1:14" s="302" customFormat="1" ht="63.75" hidden="1" customHeight="1" thickBot="1" x14ac:dyDescent="0.3">
      <c r="A13" s="560"/>
      <c r="B13" s="509"/>
      <c r="C13" s="514"/>
      <c r="D13" s="502"/>
      <c r="E13" s="89" t="s">
        <v>138</v>
      </c>
      <c r="F13" s="85" t="s">
        <v>386</v>
      </c>
      <c r="G13" s="90" t="s">
        <v>140</v>
      </c>
      <c r="H13" s="91"/>
      <c r="I13" s="92"/>
      <c r="J13" s="92" t="e">
        <f t="shared" ref="J13:J23" si="1">IF(I13/H13*100&gt;100,100,I13/H13*100)</f>
        <v>#DIV/0!</v>
      </c>
      <c r="K13" s="512"/>
      <c r="L13" s="524"/>
      <c r="M13" s="541"/>
      <c r="N13" s="519"/>
    </row>
    <row r="14" spans="1:14" s="302" customFormat="1" ht="111" hidden="1" customHeight="1" x14ac:dyDescent="0.25">
      <c r="A14" s="560"/>
      <c r="B14" s="509"/>
      <c r="C14" s="514"/>
      <c r="D14" s="502"/>
      <c r="E14" s="89" t="s">
        <v>138</v>
      </c>
      <c r="F14" s="85" t="s">
        <v>387</v>
      </c>
      <c r="G14" s="90" t="s">
        <v>140</v>
      </c>
      <c r="H14" s="91"/>
      <c r="I14" s="91"/>
      <c r="J14" s="92" t="e">
        <f t="shared" si="1"/>
        <v>#DIV/0!</v>
      </c>
      <c r="K14" s="513"/>
      <c r="L14" s="524"/>
      <c r="M14" s="541"/>
      <c r="N14" s="519"/>
    </row>
    <row r="15" spans="1:14" s="302" customFormat="1" ht="32.25" hidden="1" customHeight="1" thickBot="1" x14ac:dyDescent="0.3">
      <c r="A15" s="560"/>
      <c r="B15" s="510"/>
      <c r="C15" s="514"/>
      <c r="D15" s="503"/>
      <c r="E15" s="93" t="s">
        <v>144</v>
      </c>
      <c r="F15" s="81" t="s">
        <v>388</v>
      </c>
      <c r="G15" s="94" t="s">
        <v>266</v>
      </c>
      <c r="H15" s="95"/>
      <c r="I15" s="96"/>
      <c r="J15" s="97" t="e">
        <f t="shared" si="1"/>
        <v>#DIV/0!</v>
      </c>
      <c r="K15" s="97" t="e">
        <f>J15</f>
        <v>#DIV/0!</v>
      </c>
      <c r="L15" s="525"/>
      <c r="M15" s="541"/>
      <c r="N15" s="519"/>
    </row>
    <row r="16" spans="1:14" ht="63.75" hidden="1" customHeight="1" thickBot="1" x14ac:dyDescent="0.3">
      <c r="A16" s="559"/>
      <c r="B16" s="508" t="str">
        <f>'[3]Свод по услугам'!B16:B19</f>
        <v>801012О.99.0.БА81АБ44001</v>
      </c>
      <c r="C16" s="514" t="str">
        <f>'[3]Свод по услугам'!C16:C19</f>
        <v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v>
      </c>
      <c r="D16" s="507" t="s">
        <v>137</v>
      </c>
      <c r="E16" s="71" t="s">
        <v>138</v>
      </c>
      <c r="F16" s="71" t="s">
        <v>385</v>
      </c>
      <c r="G16" s="72" t="s">
        <v>140</v>
      </c>
      <c r="H16" s="350"/>
      <c r="I16" s="293"/>
      <c r="J16" s="128" t="e">
        <f t="shared" si="1"/>
        <v>#DIV/0!</v>
      </c>
      <c r="K16" s="504" t="e">
        <f>(J16+J17+J18)/3</f>
        <v>#DIV/0!</v>
      </c>
      <c r="L16" s="515" t="e">
        <f>(K16+K19)/2</f>
        <v>#DIV/0!</v>
      </c>
      <c r="M16" s="540"/>
      <c r="N16" s="519"/>
    </row>
    <row r="17" spans="1:14" ht="63.75" hidden="1" customHeight="1" thickBot="1" x14ac:dyDescent="0.3">
      <c r="A17" s="559"/>
      <c r="B17" s="509"/>
      <c r="C17" s="514"/>
      <c r="D17" s="585"/>
      <c r="E17" s="76" t="s">
        <v>138</v>
      </c>
      <c r="F17" s="71" t="s">
        <v>386</v>
      </c>
      <c r="G17" s="77" t="s">
        <v>140</v>
      </c>
      <c r="H17" s="352"/>
      <c r="I17" s="128"/>
      <c r="J17" s="128" t="e">
        <f t="shared" si="1"/>
        <v>#DIV/0!</v>
      </c>
      <c r="K17" s="505"/>
      <c r="L17" s="516"/>
      <c r="M17" s="540"/>
      <c r="N17" s="519"/>
    </row>
    <row r="18" spans="1:14" ht="83.25" hidden="1" customHeight="1" x14ac:dyDescent="0.25">
      <c r="A18" s="559"/>
      <c r="B18" s="509"/>
      <c r="C18" s="514"/>
      <c r="D18" s="585"/>
      <c r="E18" s="76" t="s">
        <v>138</v>
      </c>
      <c r="F18" s="71" t="s">
        <v>387</v>
      </c>
      <c r="G18" s="77" t="s">
        <v>140</v>
      </c>
      <c r="H18" s="352"/>
      <c r="I18" s="352"/>
      <c r="J18" s="128" t="e">
        <f t="shared" si="1"/>
        <v>#DIV/0!</v>
      </c>
      <c r="K18" s="506"/>
      <c r="L18" s="516"/>
      <c r="M18" s="540"/>
      <c r="N18" s="519"/>
    </row>
    <row r="19" spans="1:14" ht="32.25" hidden="1" customHeight="1" thickBot="1" x14ac:dyDescent="0.3">
      <c r="A19" s="559"/>
      <c r="B19" s="510"/>
      <c r="C19" s="514"/>
      <c r="D19" s="586"/>
      <c r="E19" s="80" t="s">
        <v>144</v>
      </c>
      <c r="F19" s="81" t="s">
        <v>388</v>
      </c>
      <c r="G19" s="82" t="s">
        <v>266</v>
      </c>
      <c r="H19" s="355"/>
      <c r="I19" s="355"/>
      <c r="J19" s="128" t="e">
        <f t="shared" si="1"/>
        <v>#DIV/0!</v>
      </c>
      <c r="K19" s="284" t="e">
        <f>J19</f>
        <v>#DIV/0!</v>
      </c>
      <c r="L19" s="517"/>
      <c r="M19" s="540"/>
      <c r="N19" s="519"/>
    </row>
    <row r="20" spans="1:14" ht="63.75" customHeight="1" thickBot="1" x14ac:dyDescent="0.3">
      <c r="A20" s="559"/>
      <c r="B20" s="508" t="str">
        <f>'[3]Свод по услугам'!B20:B23</f>
        <v>801012О.99.0.БА81АБ68001</v>
      </c>
      <c r="C20" s="423" t="str">
        <f>'[3]Свод по услугам'!C20:C23</f>
        <v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v>
      </c>
      <c r="D20" s="593" t="s">
        <v>137</v>
      </c>
      <c r="E20" s="71" t="s">
        <v>138</v>
      </c>
      <c r="F20" s="71" t="s">
        <v>385</v>
      </c>
      <c r="G20" s="72" t="s">
        <v>140</v>
      </c>
      <c r="H20" s="280">
        <v>100</v>
      </c>
      <c r="I20" s="293">
        <v>100</v>
      </c>
      <c r="J20" s="128">
        <f t="shared" si="1"/>
        <v>100</v>
      </c>
      <c r="K20" s="253">
        <f>(J20+J21+J22)/3</f>
        <v>100</v>
      </c>
      <c r="L20" s="515">
        <f>(K20+K23)/2</f>
        <v>100</v>
      </c>
      <c r="M20" s="540"/>
      <c r="N20" s="519"/>
    </row>
    <row r="21" spans="1:14" ht="63.75" customHeight="1" thickBot="1" x14ac:dyDescent="0.3">
      <c r="A21" s="559"/>
      <c r="B21" s="509"/>
      <c r="C21" s="423"/>
      <c r="D21" s="594"/>
      <c r="E21" s="76" t="s">
        <v>138</v>
      </c>
      <c r="F21" s="71" t="s">
        <v>386</v>
      </c>
      <c r="G21" s="77" t="s">
        <v>140</v>
      </c>
      <c r="H21" s="280">
        <v>100</v>
      </c>
      <c r="I21" s="280">
        <v>100</v>
      </c>
      <c r="J21" s="128">
        <f t="shared" si="1"/>
        <v>100</v>
      </c>
      <c r="K21" s="315"/>
      <c r="L21" s="589"/>
      <c r="M21" s="540"/>
      <c r="N21" s="519"/>
    </row>
    <row r="22" spans="1:14" ht="111" customHeight="1" x14ac:dyDescent="0.25">
      <c r="A22" s="559"/>
      <c r="B22" s="509"/>
      <c r="C22" s="423"/>
      <c r="D22" s="594"/>
      <c r="E22" s="76" t="s">
        <v>138</v>
      </c>
      <c r="F22" s="71" t="s">
        <v>387</v>
      </c>
      <c r="G22" s="77" t="s">
        <v>140</v>
      </c>
      <c r="H22" s="282">
        <v>100</v>
      </c>
      <c r="I22" s="282">
        <v>100</v>
      </c>
      <c r="J22" s="128">
        <f t="shared" si="1"/>
        <v>100</v>
      </c>
      <c r="K22" s="316"/>
      <c r="L22" s="589"/>
      <c r="M22" s="540"/>
      <c r="N22" s="519"/>
    </row>
    <row r="23" spans="1:14" ht="32.25" customHeight="1" thickBot="1" x14ac:dyDescent="0.3">
      <c r="A23" s="559"/>
      <c r="B23" s="510"/>
      <c r="C23" s="423"/>
      <c r="D23" s="595"/>
      <c r="E23" s="80" t="s">
        <v>144</v>
      </c>
      <c r="F23" s="81" t="s">
        <v>388</v>
      </c>
      <c r="G23" s="82" t="s">
        <v>266</v>
      </c>
      <c r="H23" s="96">
        <v>1.5555555555555556</v>
      </c>
      <c r="I23" s="96">
        <v>1.5555555555555556</v>
      </c>
      <c r="J23" s="128">
        <f t="shared" si="1"/>
        <v>100</v>
      </c>
      <c r="K23" s="284">
        <f>J23</f>
        <v>100</v>
      </c>
      <c r="L23" s="590"/>
      <c r="M23" s="540"/>
      <c r="N23" s="519"/>
    </row>
    <row r="24" spans="1:14" s="302" customFormat="1" ht="63.75" hidden="1" customHeight="1" thickBot="1" x14ac:dyDescent="0.3">
      <c r="A24" s="560"/>
      <c r="B24" s="508">
        <f>'[3]Свод по услугам'!B24:B27</f>
        <v>0</v>
      </c>
      <c r="C24" s="514" t="str">
        <f>'[3]Свод по услугам'!C24:C27</f>
        <v>Реализация основных общеобразовательных программ начального общего образования</v>
      </c>
      <c r="D24" s="501" t="s">
        <v>137</v>
      </c>
      <c r="E24" s="84" t="s">
        <v>138</v>
      </c>
      <c r="F24" s="85" t="s">
        <v>385</v>
      </c>
      <c r="G24" s="86" t="s">
        <v>140</v>
      </c>
      <c r="H24" s="87"/>
      <c r="I24" s="88"/>
      <c r="J24" s="88" t="e">
        <f>IF(H24/I24*100&gt;100,100,H24/I24*100)</f>
        <v>#DIV/0!</v>
      </c>
      <c r="K24" s="511" t="e">
        <f>(J24+J25+J26)/3</f>
        <v>#DIV/0!</v>
      </c>
      <c r="L24" s="521" t="e">
        <f>(K24+K27)/2</f>
        <v>#DIV/0!</v>
      </c>
      <c r="M24" s="541"/>
      <c r="N24" s="519"/>
    </row>
    <row r="25" spans="1:14" s="302" customFormat="1" ht="63.75" hidden="1" customHeight="1" thickBot="1" x14ac:dyDescent="0.3">
      <c r="A25" s="560"/>
      <c r="B25" s="509"/>
      <c r="C25" s="514"/>
      <c r="D25" s="502"/>
      <c r="E25" s="89" t="s">
        <v>138</v>
      </c>
      <c r="F25" s="85" t="s">
        <v>386</v>
      </c>
      <c r="G25" s="90" t="s">
        <v>140</v>
      </c>
      <c r="H25" s="91"/>
      <c r="I25" s="92"/>
      <c r="J25" s="92" t="e">
        <f>IF(I25/H25*100&gt;100,100,I25/H25*100)</f>
        <v>#DIV/0!</v>
      </c>
      <c r="K25" s="512"/>
      <c r="L25" s="524"/>
      <c r="M25" s="541"/>
      <c r="N25" s="519"/>
    </row>
    <row r="26" spans="1:14" s="302" customFormat="1" ht="111" hidden="1" customHeight="1" x14ac:dyDescent="0.25">
      <c r="A26" s="560"/>
      <c r="B26" s="509"/>
      <c r="C26" s="514"/>
      <c r="D26" s="502"/>
      <c r="E26" s="89" t="s">
        <v>138</v>
      </c>
      <c r="F26" s="85" t="s">
        <v>387</v>
      </c>
      <c r="G26" s="90" t="s">
        <v>140</v>
      </c>
      <c r="H26" s="91"/>
      <c r="I26" s="91"/>
      <c r="J26" s="92" t="e">
        <f>IF(I26/H26*100&gt;100,100,I26/H26*100)</f>
        <v>#DIV/0!</v>
      </c>
      <c r="K26" s="513"/>
      <c r="L26" s="524"/>
      <c r="M26" s="541"/>
      <c r="N26" s="519"/>
    </row>
    <row r="27" spans="1:14" s="302" customFormat="1" ht="32.25" hidden="1" customHeight="1" thickBot="1" x14ac:dyDescent="0.3">
      <c r="A27" s="560"/>
      <c r="B27" s="510"/>
      <c r="C27" s="514"/>
      <c r="D27" s="503"/>
      <c r="E27" s="93" t="s">
        <v>144</v>
      </c>
      <c r="F27" s="81" t="s">
        <v>388</v>
      </c>
      <c r="G27" s="94" t="s">
        <v>266</v>
      </c>
      <c r="H27" s="95"/>
      <c r="I27" s="96"/>
      <c r="J27" s="97" t="e">
        <f>IF(I27/H27*100&gt;100,100,I27/H27*100)</f>
        <v>#DIV/0!</v>
      </c>
      <c r="K27" s="97" t="e">
        <f>J27</f>
        <v>#DIV/0!</v>
      </c>
      <c r="L27" s="525"/>
      <c r="M27" s="541"/>
      <c r="N27" s="519"/>
    </row>
    <row r="28" spans="1:14" s="302" customFormat="1" ht="63.75" hidden="1" customHeight="1" thickBot="1" x14ac:dyDescent="0.3">
      <c r="A28" s="560"/>
      <c r="B28" s="508">
        <f>'[3]Свод по услугам'!B28:B31</f>
        <v>0</v>
      </c>
      <c r="C28" s="514" t="str">
        <f>'[3]Свод по услугам'!C28:C31</f>
        <v>Реализация основных общеобразовательных программ начального общего образования</v>
      </c>
      <c r="D28" s="501" t="s">
        <v>137</v>
      </c>
      <c r="E28" s="84" t="s">
        <v>138</v>
      </c>
      <c r="F28" s="85" t="s">
        <v>385</v>
      </c>
      <c r="G28" s="86" t="s">
        <v>140</v>
      </c>
      <c r="H28" s="87"/>
      <c r="I28" s="88"/>
      <c r="J28" s="88" t="e">
        <f>IF(H28/I28*100&gt;100,100,H28/I28*100)</f>
        <v>#DIV/0!</v>
      </c>
      <c r="K28" s="511" t="e">
        <f>(J28+J29+J30)/3</f>
        <v>#DIV/0!</v>
      </c>
      <c r="L28" s="521" t="e">
        <f>(K28+K31)/2</f>
        <v>#DIV/0!</v>
      </c>
      <c r="M28" s="541"/>
      <c r="N28" s="519"/>
    </row>
    <row r="29" spans="1:14" s="302" customFormat="1" ht="63.75" hidden="1" customHeight="1" thickBot="1" x14ac:dyDescent="0.3">
      <c r="A29" s="560"/>
      <c r="B29" s="509"/>
      <c r="C29" s="514"/>
      <c r="D29" s="502"/>
      <c r="E29" s="89" t="s">
        <v>138</v>
      </c>
      <c r="F29" s="85" t="s">
        <v>386</v>
      </c>
      <c r="G29" s="90" t="s">
        <v>140</v>
      </c>
      <c r="H29" s="91"/>
      <c r="I29" s="92"/>
      <c r="J29" s="92" t="e">
        <f>IF(I29/H29*100&gt;100,100,I29/H29*100)</f>
        <v>#DIV/0!</v>
      </c>
      <c r="K29" s="512"/>
      <c r="L29" s="524"/>
      <c r="M29" s="541"/>
      <c r="N29" s="519"/>
    </row>
    <row r="30" spans="1:14" s="302" customFormat="1" ht="111" hidden="1" customHeight="1" x14ac:dyDescent="0.25">
      <c r="A30" s="560"/>
      <c r="B30" s="509"/>
      <c r="C30" s="514"/>
      <c r="D30" s="502"/>
      <c r="E30" s="89" t="s">
        <v>138</v>
      </c>
      <c r="F30" s="85" t="s">
        <v>387</v>
      </c>
      <c r="G30" s="90" t="s">
        <v>140</v>
      </c>
      <c r="H30" s="91"/>
      <c r="I30" s="91"/>
      <c r="J30" s="92" t="e">
        <f>IF(I30/H30*100&gt;100,100,I30/H30*100)</f>
        <v>#DIV/0!</v>
      </c>
      <c r="K30" s="513"/>
      <c r="L30" s="524"/>
      <c r="M30" s="541"/>
      <c r="N30" s="519"/>
    </row>
    <row r="31" spans="1:14" s="302" customFormat="1" ht="32.25" hidden="1" customHeight="1" thickBot="1" x14ac:dyDescent="0.3">
      <c r="A31" s="560"/>
      <c r="B31" s="510"/>
      <c r="C31" s="514"/>
      <c r="D31" s="503"/>
      <c r="E31" s="93" t="s">
        <v>144</v>
      </c>
      <c r="F31" s="81" t="s">
        <v>388</v>
      </c>
      <c r="G31" s="94" t="s">
        <v>266</v>
      </c>
      <c r="H31" s="95"/>
      <c r="I31" s="96"/>
      <c r="J31" s="97" t="e">
        <f>IF(I31/H31*100&gt;100,100,I31/H31*100)</f>
        <v>#DIV/0!</v>
      </c>
      <c r="K31" s="97" t="e">
        <f>J31</f>
        <v>#DIV/0!</v>
      </c>
      <c r="L31" s="525"/>
      <c r="M31" s="541"/>
      <c r="N31" s="519"/>
    </row>
    <row r="32" spans="1:14" s="302" customFormat="1" ht="63.75" hidden="1" customHeight="1" thickBot="1" x14ac:dyDescent="0.3">
      <c r="A32" s="560"/>
      <c r="B32" s="508" t="str">
        <f>'[3]Свод по услугам'!B32:B35</f>
        <v>801012О.99.0.БА81АН96001</v>
      </c>
      <c r="C32" s="514" t="str">
        <f>'[3]Свод по услугам'!C32:C35</f>
        <v>Реализация основных общеобразовательных программ начального общего образования (профильное обучение, дети-инвалиды, не указано)</v>
      </c>
      <c r="D32" s="501" t="s">
        <v>137</v>
      </c>
      <c r="E32" s="84" t="s">
        <v>138</v>
      </c>
      <c r="F32" s="85" t="s">
        <v>385</v>
      </c>
      <c r="G32" s="86" t="s">
        <v>140</v>
      </c>
      <c r="H32" s="87"/>
      <c r="I32" s="88"/>
      <c r="J32" s="88" t="e">
        <f>IF(H32/I32*100&gt;100,100,H32/I32*100)</f>
        <v>#DIV/0!</v>
      </c>
      <c r="K32" s="511" t="e">
        <f>(J32+J33+J34)/3</f>
        <v>#DIV/0!</v>
      </c>
      <c r="L32" s="521" t="e">
        <f>(K32+K35)/2</f>
        <v>#DIV/0!</v>
      </c>
      <c r="M32" s="541"/>
      <c r="N32" s="519"/>
    </row>
    <row r="33" spans="1:14" s="302" customFormat="1" ht="63.75" hidden="1" customHeight="1" thickBot="1" x14ac:dyDescent="0.3">
      <c r="A33" s="560"/>
      <c r="B33" s="509"/>
      <c r="C33" s="514"/>
      <c r="D33" s="502"/>
      <c r="E33" s="89" t="s">
        <v>138</v>
      </c>
      <c r="F33" s="85" t="s">
        <v>386</v>
      </c>
      <c r="G33" s="90" t="s">
        <v>140</v>
      </c>
      <c r="H33" s="91"/>
      <c r="I33" s="92"/>
      <c r="J33" s="92" t="e">
        <f>IF(I33/H33*100&gt;100,100,I33/H33*100)</f>
        <v>#DIV/0!</v>
      </c>
      <c r="K33" s="512"/>
      <c r="L33" s="524"/>
      <c r="M33" s="541"/>
      <c r="N33" s="519"/>
    </row>
    <row r="34" spans="1:14" s="302" customFormat="1" ht="111" hidden="1" customHeight="1" x14ac:dyDescent="0.25">
      <c r="A34" s="560"/>
      <c r="B34" s="509"/>
      <c r="C34" s="514"/>
      <c r="D34" s="502"/>
      <c r="E34" s="89" t="s">
        <v>138</v>
      </c>
      <c r="F34" s="85" t="s">
        <v>387</v>
      </c>
      <c r="G34" s="90" t="s">
        <v>140</v>
      </c>
      <c r="H34" s="91"/>
      <c r="I34" s="91"/>
      <c r="J34" s="92" t="e">
        <f>IF(I34/H34*100&gt;100,100,I34/H34*100)</f>
        <v>#DIV/0!</v>
      </c>
      <c r="K34" s="513"/>
      <c r="L34" s="524"/>
      <c r="M34" s="541"/>
      <c r="N34" s="519"/>
    </row>
    <row r="35" spans="1:14" s="302" customFormat="1" ht="32.25" hidden="1" customHeight="1" thickBot="1" x14ac:dyDescent="0.3">
      <c r="A35" s="560"/>
      <c r="B35" s="510"/>
      <c r="C35" s="514"/>
      <c r="D35" s="503"/>
      <c r="E35" s="93" t="s">
        <v>144</v>
      </c>
      <c r="F35" s="81" t="s">
        <v>388</v>
      </c>
      <c r="G35" s="94" t="s">
        <v>266</v>
      </c>
      <c r="H35" s="95"/>
      <c r="I35" s="96"/>
      <c r="J35" s="97" t="e">
        <f>IF(I35/H35*100&gt;100,100,I35/H35*100)</f>
        <v>#DIV/0!</v>
      </c>
      <c r="K35" s="97" t="e">
        <f>J35</f>
        <v>#DIV/0!</v>
      </c>
      <c r="L35" s="525"/>
      <c r="M35" s="541"/>
      <c r="N35" s="519"/>
    </row>
    <row r="36" spans="1:14" s="302" customFormat="1" ht="63.75" hidden="1" customHeight="1" thickBot="1" x14ac:dyDescent="0.3">
      <c r="A36" s="560"/>
      <c r="B36" s="508" t="str">
        <f>'[3]Свод по услугам'!B36:B39</f>
        <v>801012О.99.0.БА81АП40001</v>
      </c>
      <c r="C36" s="514" t="str">
        <f>'[3]Свод по услугам'!C36:C39</f>
        <v>Реализация основных общеобразовательных программ начального общего образования (профильное обучение, не указано, не указано)</v>
      </c>
      <c r="D36" s="501" t="s">
        <v>137</v>
      </c>
      <c r="E36" s="84" t="s">
        <v>138</v>
      </c>
      <c r="F36" s="85" t="s">
        <v>385</v>
      </c>
      <c r="G36" s="86" t="s">
        <v>140</v>
      </c>
      <c r="H36" s="87"/>
      <c r="I36" s="88"/>
      <c r="J36" s="88" t="e">
        <f>IF(H36/I36*100&gt;100,100,H36/I36*100)</f>
        <v>#DIV/0!</v>
      </c>
      <c r="K36" s="511" t="e">
        <f>(J36+J37+J38)/3</f>
        <v>#DIV/0!</v>
      </c>
      <c r="L36" s="521" t="e">
        <f>(K36+K39)/2</f>
        <v>#DIV/0!</v>
      </c>
      <c r="M36" s="541"/>
      <c r="N36" s="519"/>
    </row>
    <row r="37" spans="1:14" s="302" customFormat="1" ht="63.75" hidden="1" customHeight="1" thickBot="1" x14ac:dyDescent="0.3">
      <c r="A37" s="560"/>
      <c r="B37" s="509"/>
      <c r="C37" s="514"/>
      <c r="D37" s="502"/>
      <c r="E37" s="89" t="s">
        <v>138</v>
      </c>
      <c r="F37" s="85" t="s">
        <v>386</v>
      </c>
      <c r="G37" s="90" t="s">
        <v>140</v>
      </c>
      <c r="H37" s="91"/>
      <c r="I37" s="92"/>
      <c r="J37" s="92" t="e">
        <f>IF(I37/H37*100&gt;100,100,I37/H37*100)</f>
        <v>#DIV/0!</v>
      </c>
      <c r="K37" s="512"/>
      <c r="L37" s="524"/>
      <c r="M37" s="541"/>
      <c r="N37" s="519"/>
    </row>
    <row r="38" spans="1:14" s="302" customFormat="1" ht="111" hidden="1" customHeight="1" x14ac:dyDescent="0.25">
      <c r="A38" s="560"/>
      <c r="B38" s="509"/>
      <c r="C38" s="514"/>
      <c r="D38" s="502"/>
      <c r="E38" s="89" t="s">
        <v>138</v>
      </c>
      <c r="F38" s="85" t="s">
        <v>387</v>
      </c>
      <c r="G38" s="90" t="s">
        <v>140</v>
      </c>
      <c r="H38" s="91"/>
      <c r="I38" s="91"/>
      <c r="J38" s="92" t="e">
        <f>IF(I38/H38*100&gt;100,100,I38/H38*100)</f>
        <v>#DIV/0!</v>
      </c>
      <c r="K38" s="513"/>
      <c r="L38" s="524"/>
      <c r="M38" s="541"/>
      <c r="N38" s="519"/>
    </row>
    <row r="39" spans="1:14" s="302" customFormat="1" ht="32.25" hidden="1" customHeight="1" thickBot="1" x14ac:dyDescent="0.3">
      <c r="A39" s="560"/>
      <c r="B39" s="510"/>
      <c r="C39" s="514"/>
      <c r="D39" s="503"/>
      <c r="E39" s="93" t="s">
        <v>144</v>
      </c>
      <c r="F39" s="81" t="s">
        <v>388</v>
      </c>
      <c r="G39" s="94" t="s">
        <v>266</v>
      </c>
      <c r="H39" s="95"/>
      <c r="I39" s="96"/>
      <c r="J39" s="97" t="e">
        <f>IF(I39/H39*100&gt;100,100,I39/H39*100)</f>
        <v>#DIV/0!</v>
      </c>
      <c r="K39" s="97" t="e">
        <f>J39</f>
        <v>#DIV/0!</v>
      </c>
      <c r="L39" s="525"/>
      <c r="M39" s="541"/>
      <c r="N39" s="519"/>
    </row>
    <row r="40" spans="1:14" s="308" customFormat="1" ht="63.75" customHeight="1" thickBot="1" x14ac:dyDescent="0.3">
      <c r="A40" s="560"/>
      <c r="B40" s="508" t="str">
        <f>'[3]Свод по услугам'!B40:B43</f>
        <v>801012О.99.0.БА81АЩ48001</v>
      </c>
      <c r="C40" s="423" t="str">
        <f>'[3]Свод по услугам'!C40:C43</f>
        <v>Реализация основных общеобразовательных программ начального общего образования (не указано, дети-инвалиды, не указано)</v>
      </c>
      <c r="D40" s="529" t="s">
        <v>137</v>
      </c>
      <c r="E40" s="84" t="s">
        <v>138</v>
      </c>
      <c r="F40" s="85" t="s">
        <v>385</v>
      </c>
      <c r="G40" s="86" t="s">
        <v>140</v>
      </c>
      <c r="H40" s="356">
        <v>100</v>
      </c>
      <c r="I40" s="88">
        <v>100</v>
      </c>
      <c r="J40" s="88">
        <f>IF(H40/I40*100&gt;100,100,H40/I40*100)</f>
        <v>100</v>
      </c>
      <c r="K40" s="504">
        <f>(J40+J41)/2</f>
        <v>100</v>
      </c>
      <c r="L40" s="521">
        <f>(K40+K43)/2</f>
        <v>100</v>
      </c>
      <c r="M40" s="541"/>
      <c r="N40" s="519"/>
    </row>
    <row r="41" spans="1:14" s="308" customFormat="1" ht="63.75" customHeight="1" thickBot="1" x14ac:dyDescent="0.3">
      <c r="A41" s="560"/>
      <c r="B41" s="509"/>
      <c r="C41" s="423"/>
      <c r="D41" s="530"/>
      <c r="E41" s="89" t="s">
        <v>138</v>
      </c>
      <c r="F41" s="85" t="s">
        <v>386</v>
      </c>
      <c r="G41" s="90" t="s">
        <v>140</v>
      </c>
      <c r="H41" s="357">
        <v>100</v>
      </c>
      <c r="I41" s="92">
        <v>100</v>
      </c>
      <c r="J41" s="92">
        <f>IF(I41/H41*100&gt;100,100,I41/H41*100)</f>
        <v>100</v>
      </c>
      <c r="K41" s="532"/>
      <c r="L41" s="522"/>
      <c r="M41" s="541"/>
      <c r="N41" s="519"/>
    </row>
    <row r="42" spans="1:14" s="308" customFormat="1" ht="111" customHeight="1" x14ac:dyDescent="0.25">
      <c r="A42" s="560"/>
      <c r="B42" s="509"/>
      <c r="C42" s="423"/>
      <c r="D42" s="530"/>
      <c r="E42" s="89" t="s">
        <v>138</v>
      </c>
      <c r="F42" s="85" t="s">
        <v>387</v>
      </c>
      <c r="G42" s="90" t="s">
        <v>140</v>
      </c>
      <c r="H42" s="357">
        <v>0</v>
      </c>
      <c r="I42" s="357">
        <v>0</v>
      </c>
      <c r="J42" s="92"/>
      <c r="K42" s="533"/>
      <c r="L42" s="522"/>
      <c r="M42" s="541"/>
      <c r="N42" s="519"/>
    </row>
    <row r="43" spans="1:14" s="308" customFormat="1" ht="32.25" customHeight="1" thickBot="1" x14ac:dyDescent="0.3">
      <c r="A43" s="560"/>
      <c r="B43" s="510"/>
      <c r="C43" s="423"/>
      <c r="D43" s="531"/>
      <c r="E43" s="93" t="s">
        <v>144</v>
      </c>
      <c r="F43" s="81" t="s">
        <v>388</v>
      </c>
      <c r="G43" s="94" t="s">
        <v>266</v>
      </c>
      <c r="H43" s="355">
        <v>9.1111111111111107</v>
      </c>
      <c r="I43" s="355">
        <v>10.222222222222221</v>
      </c>
      <c r="J43" s="97">
        <f>IF(I43/H43*100&gt;100,100,I43/H43*100)</f>
        <v>100</v>
      </c>
      <c r="K43" s="97">
        <f>J43</f>
        <v>100</v>
      </c>
      <c r="L43" s="523"/>
      <c r="M43" s="541"/>
      <c r="N43" s="519"/>
    </row>
    <row r="44" spans="1:14" s="302" customFormat="1" ht="63.75" hidden="1" customHeight="1" thickBot="1" x14ac:dyDescent="0.3">
      <c r="A44" s="560"/>
      <c r="B44" s="508" t="str">
        <f>'[3]Свод по услугам'!B44:B47</f>
        <v>801012О.99.0.БА81АЩ72001</v>
      </c>
      <c r="C44" s="514" t="str">
        <f>'[3]Свод по услугам'!C44:C47</f>
        <v>Реализация основных общеобразовательных программ начального общего образования (не указано, дети-инвалиды, на дому)</v>
      </c>
      <c r="D44" s="507" t="s">
        <v>137</v>
      </c>
      <c r="E44" s="84" t="s">
        <v>138</v>
      </c>
      <c r="F44" s="85" t="s">
        <v>385</v>
      </c>
      <c r="G44" s="86" t="s">
        <v>140</v>
      </c>
      <c r="H44" s="356"/>
      <c r="I44" s="88"/>
      <c r="J44" s="88" t="e">
        <f>IF(H44/I44*100&gt;100,100,H44/I44*100)</f>
        <v>#DIV/0!</v>
      </c>
      <c r="K44" s="504" t="e">
        <f>(J44+J45+J46)/3</f>
        <v>#DIV/0!</v>
      </c>
      <c r="L44" s="521" t="e">
        <f>(K44+K47)/2</f>
        <v>#DIV/0!</v>
      </c>
      <c r="M44" s="541"/>
      <c r="N44" s="519"/>
    </row>
    <row r="45" spans="1:14" s="302" customFormat="1" ht="63.75" hidden="1" customHeight="1" thickBot="1" x14ac:dyDescent="0.3">
      <c r="A45" s="560"/>
      <c r="B45" s="509"/>
      <c r="C45" s="514"/>
      <c r="D45" s="585"/>
      <c r="E45" s="89" t="s">
        <v>138</v>
      </c>
      <c r="F45" s="85" t="s">
        <v>386</v>
      </c>
      <c r="G45" s="90" t="s">
        <v>140</v>
      </c>
      <c r="H45" s="357"/>
      <c r="I45" s="92"/>
      <c r="J45" s="92" t="e">
        <f>IF(I45/H45*100&gt;100,100,I45/H45*100)</f>
        <v>#DIV/0!</v>
      </c>
      <c r="K45" s="532"/>
      <c r="L45" s="522"/>
      <c r="M45" s="541"/>
      <c r="N45" s="519"/>
    </row>
    <row r="46" spans="1:14" s="302" customFormat="1" ht="111" hidden="1" customHeight="1" x14ac:dyDescent="0.25">
      <c r="A46" s="560"/>
      <c r="B46" s="509"/>
      <c r="C46" s="514"/>
      <c r="D46" s="585"/>
      <c r="E46" s="89" t="s">
        <v>138</v>
      </c>
      <c r="F46" s="85" t="s">
        <v>387</v>
      </c>
      <c r="G46" s="90" t="s">
        <v>140</v>
      </c>
      <c r="H46" s="357"/>
      <c r="I46" s="357"/>
      <c r="J46" s="92" t="e">
        <f>IF(I46/H46*100&gt;100,100,I46/H46*100)</f>
        <v>#DIV/0!</v>
      </c>
      <c r="K46" s="533"/>
      <c r="L46" s="522"/>
      <c r="M46" s="541"/>
      <c r="N46" s="519"/>
    </row>
    <row r="47" spans="1:14" s="302" customFormat="1" ht="32.25" hidden="1" customHeight="1" thickBot="1" x14ac:dyDescent="0.3">
      <c r="A47" s="560"/>
      <c r="B47" s="510"/>
      <c r="C47" s="514"/>
      <c r="D47" s="586"/>
      <c r="E47" s="93" t="s">
        <v>144</v>
      </c>
      <c r="F47" s="81" t="s">
        <v>388</v>
      </c>
      <c r="G47" s="94" t="s">
        <v>266</v>
      </c>
      <c r="H47" s="355"/>
      <c r="I47" s="355"/>
      <c r="J47" s="97" t="e">
        <f>IF(I47/H47*100&gt;100,100,I47/H47*100)</f>
        <v>#DIV/0!</v>
      </c>
      <c r="K47" s="97" t="e">
        <f>J47</f>
        <v>#DIV/0!</v>
      </c>
      <c r="L47" s="523"/>
      <c r="M47" s="541"/>
      <c r="N47" s="519"/>
    </row>
    <row r="48" spans="1:14" s="302" customFormat="1" ht="63.75" hidden="1" customHeight="1" thickBot="1" x14ac:dyDescent="0.3">
      <c r="A48" s="560"/>
      <c r="B48" s="508" t="str">
        <f>'[3]Свод по услугам'!B48:B51</f>
        <v>801012О.99.0.БА81АШ04001</v>
      </c>
      <c r="C48" s="514" t="str">
        <f>'[3]Свод по услугам'!C48:C51</f>
        <v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v>
      </c>
      <c r="D48" s="501" t="s">
        <v>137</v>
      </c>
      <c r="E48" s="84" t="s">
        <v>138</v>
      </c>
      <c r="F48" s="85" t="s">
        <v>385</v>
      </c>
      <c r="G48" s="86" t="s">
        <v>140</v>
      </c>
      <c r="H48" s="87"/>
      <c r="I48" s="88"/>
      <c r="J48" s="88" t="e">
        <f>IF(H48/I48*100&gt;100,100,H48/I48*100)</f>
        <v>#DIV/0!</v>
      </c>
      <c r="K48" s="511" t="e">
        <f>(J48+J49+J50)/3</f>
        <v>#DIV/0!</v>
      </c>
      <c r="L48" s="521" t="e">
        <f>(K48+K51)/2</f>
        <v>#DIV/0!</v>
      </c>
      <c r="M48" s="541"/>
      <c r="N48" s="519"/>
    </row>
    <row r="49" spans="1:14" s="302" customFormat="1" ht="63.75" hidden="1" customHeight="1" thickBot="1" x14ac:dyDescent="0.3">
      <c r="A49" s="560"/>
      <c r="B49" s="509"/>
      <c r="C49" s="514"/>
      <c r="D49" s="502"/>
      <c r="E49" s="89" t="s">
        <v>138</v>
      </c>
      <c r="F49" s="85" t="s">
        <v>386</v>
      </c>
      <c r="G49" s="90" t="s">
        <v>140</v>
      </c>
      <c r="H49" s="91"/>
      <c r="I49" s="92"/>
      <c r="J49" s="92" t="e">
        <f t="shared" ref="J49:J55" si="2">IF(I49/H49*100&gt;100,100,I49/H49*100)</f>
        <v>#DIV/0!</v>
      </c>
      <c r="K49" s="512"/>
      <c r="L49" s="524"/>
      <c r="M49" s="541"/>
      <c r="N49" s="519"/>
    </row>
    <row r="50" spans="1:14" s="302" customFormat="1" ht="111" hidden="1" customHeight="1" x14ac:dyDescent="0.25">
      <c r="A50" s="560"/>
      <c r="B50" s="509"/>
      <c r="C50" s="514"/>
      <c r="D50" s="502"/>
      <c r="E50" s="89" t="s">
        <v>138</v>
      </c>
      <c r="F50" s="85" t="s">
        <v>387</v>
      </c>
      <c r="G50" s="90" t="s">
        <v>140</v>
      </c>
      <c r="H50" s="91"/>
      <c r="I50" s="91"/>
      <c r="J50" s="92" t="e">
        <f t="shared" si="2"/>
        <v>#DIV/0!</v>
      </c>
      <c r="K50" s="513"/>
      <c r="L50" s="524"/>
      <c r="M50" s="541"/>
      <c r="N50" s="519"/>
    </row>
    <row r="51" spans="1:14" s="302" customFormat="1" ht="32.25" hidden="1" customHeight="1" thickBot="1" x14ac:dyDescent="0.3">
      <c r="A51" s="560"/>
      <c r="B51" s="510"/>
      <c r="C51" s="514"/>
      <c r="D51" s="503"/>
      <c r="E51" s="93" t="s">
        <v>144</v>
      </c>
      <c r="F51" s="81" t="s">
        <v>388</v>
      </c>
      <c r="G51" s="94" t="s">
        <v>266</v>
      </c>
      <c r="H51" s="95"/>
      <c r="I51" s="96"/>
      <c r="J51" s="97" t="e">
        <f t="shared" si="2"/>
        <v>#DIV/0!</v>
      </c>
      <c r="K51" s="97" t="e">
        <f>J51</f>
        <v>#DIV/0!</v>
      </c>
      <c r="L51" s="525"/>
      <c r="M51" s="541"/>
      <c r="N51" s="519"/>
    </row>
    <row r="52" spans="1:14" ht="63.75" customHeight="1" thickBot="1" x14ac:dyDescent="0.3">
      <c r="A52" s="559"/>
      <c r="B52" s="508" t="str">
        <f>'[3]Свод по услугам'!B52:B55</f>
        <v>801012О.99.0.БА81АЭ92001</v>
      </c>
      <c r="C52" s="423" t="str">
        <f>'[3]Свод по услугам'!C52:C55</f>
        <v>Реализация основных общеобразовательных программ начального общего образования (не указано, не указано, не указано)</v>
      </c>
      <c r="D52" s="529" t="s">
        <v>137</v>
      </c>
      <c r="E52" s="71" t="s">
        <v>138</v>
      </c>
      <c r="F52" s="71" t="s">
        <v>385</v>
      </c>
      <c r="G52" s="72" t="s">
        <v>140</v>
      </c>
      <c r="H52" s="350">
        <v>100</v>
      </c>
      <c r="I52" s="293">
        <v>100</v>
      </c>
      <c r="J52" s="128">
        <f t="shared" si="2"/>
        <v>100</v>
      </c>
      <c r="K52" s="504">
        <f>(J52+J53+J54)/3</f>
        <v>96.866666666666674</v>
      </c>
      <c r="L52" s="515">
        <f>(K52+K55)/2</f>
        <v>98.309132906894092</v>
      </c>
      <c r="M52" s="540"/>
      <c r="N52" s="519"/>
    </row>
    <row r="53" spans="1:14" ht="63.75" thickBot="1" x14ac:dyDescent="0.3">
      <c r="A53" s="559"/>
      <c r="B53" s="509"/>
      <c r="C53" s="423"/>
      <c r="D53" s="530"/>
      <c r="E53" s="76" t="s">
        <v>138</v>
      </c>
      <c r="F53" s="71" t="s">
        <v>386</v>
      </c>
      <c r="G53" s="77" t="s">
        <v>140</v>
      </c>
      <c r="H53" s="352">
        <v>86.2</v>
      </c>
      <c r="I53" s="128">
        <v>86.2</v>
      </c>
      <c r="J53" s="128">
        <f t="shared" si="2"/>
        <v>100</v>
      </c>
      <c r="K53" s="505"/>
      <c r="L53" s="516"/>
      <c r="M53" s="540"/>
      <c r="N53" s="519"/>
    </row>
    <row r="54" spans="1:14" ht="94.5" x14ac:dyDescent="0.25">
      <c r="A54" s="559"/>
      <c r="B54" s="509"/>
      <c r="C54" s="423"/>
      <c r="D54" s="530"/>
      <c r="E54" s="76" t="s">
        <v>138</v>
      </c>
      <c r="F54" s="71" t="s">
        <v>387</v>
      </c>
      <c r="G54" s="77" t="s">
        <v>140</v>
      </c>
      <c r="H54" s="352">
        <v>100</v>
      </c>
      <c r="I54" s="352">
        <v>90.6</v>
      </c>
      <c r="J54" s="128">
        <f t="shared" si="2"/>
        <v>90.6</v>
      </c>
      <c r="K54" s="506"/>
      <c r="L54" s="516"/>
      <c r="M54" s="540"/>
      <c r="N54" s="519"/>
    </row>
    <row r="55" spans="1:14" ht="32.25" customHeight="1" thickBot="1" x14ac:dyDescent="0.3">
      <c r="A55" s="559"/>
      <c r="B55" s="510"/>
      <c r="C55" s="423"/>
      <c r="D55" s="531"/>
      <c r="E55" s="80" t="s">
        <v>144</v>
      </c>
      <c r="F55" s="81" t="s">
        <v>388</v>
      </c>
      <c r="G55" s="82" t="s">
        <v>266</v>
      </c>
      <c r="H55" s="355">
        <v>625.33333333333337</v>
      </c>
      <c r="I55" s="355">
        <v>623.78</v>
      </c>
      <c r="J55" s="128">
        <f t="shared" si="2"/>
        <v>99.751599147121524</v>
      </c>
      <c r="K55" s="284">
        <f>J55</f>
        <v>99.751599147121524</v>
      </c>
      <c r="L55" s="517"/>
      <c r="M55" s="540"/>
      <c r="N55" s="519"/>
    </row>
    <row r="56" spans="1:14" s="302" customFormat="1" ht="63.75" hidden="1" customHeight="1" thickBot="1" x14ac:dyDescent="0.3">
      <c r="A56" s="560"/>
      <c r="B56" s="508" t="str">
        <f>'[3]Свод по услугам'!B56:B59</f>
        <v>801012О.99.0.БА81АЮ16001</v>
      </c>
      <c r="C56" s="514" t="str">
        <f>'[3]Свод по услугам'!C56:C59</f>
        <v>Реализация основных общеобразовательных программ начального общего образования (не указано, не указано, на дому)</v>
      </c>
      <c r="D56" s="507" t="s">
        <v>137</v>
      </c>
      <c r="E56" s="84" t="s">
        <v>138</v>
      </c>
      <c r="F56" s="85" t="s">
        <v>385</v>
      </c>
      <c r="G56" s="86" t="s">
        <v>140</v>
      </c>
      <c r="H56" s="356"/>
      <c r="I56" s="88"/>
      <c r="J56" s="88" t="e">
        <f>IF(H56/I56*100&gt;100,100,H56/I56*100)</f>
        <v>#DIV/0!</v>
      </c>
      <c r="K56" s="504" t="e">
        <f>(J56+J57+J58)/3</f>
        <v>#DIV/0!</v>
      </c>
      <c r="L56" s="521" t="e">
        <f>(K56+K59)/2</f>
        <v>#DIV/0!</v>
      </c>
      <c r="M56" s="541"/>
      <c r="N56" s="519"/>
    </row>
    <row r="57" spans="1:14" s="302" customFormat="1" ht="63.75" hidden="1" customHeight="1" thickBot="1" x14ac:dyDescent="0.3">
      <c r="A57" s="560"/>
      <c r="B57" s="509"/>
      <c r="C57" s="514"/>
      <c r="D57" s="585"/>
      <c r="E57" s="89" t="s">
        <v>138</v>
      </c>
      <c r="F57" s="85" t="s">
        <v>386</v>
      </c>
      <c r="G57" s="90" t="s">
        <v>140</v>
      </c>
      <c r="H57" s="357"/>
      <c r="I57" s="92"/>
      <c r="J57" s="92" t="e">
        <f>IF(I57/H57*100&gt;100,100,I57/H57*100)</f>
        <v>#DIV/0!</v>
      </c>
      <c r="K57" s="532"/>
      <c r="L57" s="522"/>
      <c r="M57" s="541"/>
      <c r="N57" s="519"/>
    </row>
    <row r="58" spans="1:14" s="302" customFormat="1" ht="111" hidden="1" customHeight="1" x14ac:dyDescent="0.25">
      <c r="A58" s="560"/>
      <c r="B58" s="509"/>
      <c r="C58" s="514"/>
      <c r="D58" s="585"/>
      <c r="E58" s="89" t="s">
        <v>138</v>
      </c>
      <c r="F58" s="85" t="s">
        <v>387</v>
      </c>
      <c r="G58" s="90" t="s">
        <v>140</v>
      </c>
      <c r="H58" s="357"/>
      <c r="I58" s="357"/>
      <c r="J58" s="92" t="e">
        <f>IF(I58/H58*100&gt;100,100,I58/H58*100)</f>
        <v>#DIV/0!</v>
      </c>
      <c r="K58" s="533"/>
      <c r="L58" s="522"/>
      <c r="M58" s="541"/>
      <c r="N58" s="519"/>
    </row>
    <row r="59" spans="1:14" s="302" customFormat="1" ht="32.25" hidden="1" customHeight="1" thickBot="1" x14ac:dyDescent="0.3">
      <c r="A59" s="560"/>
      <c r="B59" s="510"/>
      <c r="C59" s="514"/>
      <c r="D59" s="586"/>
      <c r="E59" s="93" t="s">
        <v>144</v>
      </c>
      <c r="F59" s="81" t="s">
        <v>388</v>
      </c>
      <c r="G59" s="94" t="s">
        <v>266</v>
      </c>
      <c r="H59" s="355"/>
      <c r="I59" s="355"/>
      <c r="J59" s="97" t="e">
        <f>IF(I59/H59*100&gt;100,100,I59/H59*100)</f>
        <v>#DIV/0!</v>
      </c>
      <c r="K59" s="97" t="e">
        <f>J59</f>
        <v>#DIV/0!</v>
      </c>
      <c r="L59" s="523"/>
      <c r="M59" s="541"/>
      <c r="N59" s="519"/>
    </row>
    <row r="60" spans="1:14" s="302" customFormat="1" ht="63.75" hidden="1" customHeight="1" thickBot="1" x14ac:dyDescent="0.3">
      <c r="A60" s="560"/>
      <c r="B60" s="508" t="str">
        <f>'[3]Свод по услугам'!B60:B63</f>
        <v>801012О.99.0.БА81АЮ40001</v>
      </c>
      <c r="C60" s="514" t="str">
        <f>'[3]Свод по услугам'!C60:C63</f>
        <v>Реализация основных общеобразовательных программ начального общего образования (не указано, не указано, в медицинских учреждениях)</v>
      </c>
      <c r="D60" s="501" t="s">
        <v>137</v>
      </c>
      <c r="E60" s="84" t="s">
        <v>138</v>
      </c>
      <c r="F60" s="85" t="s">
        <v>385</v>
      </c>
      <c r="G60" s="86" t="s">
        <v>140</v>
      </c>
      <c r="H60" s="87"/>
      <c r="I60" s="88"/>
      <c r="J60" s="88" t="e">
        <f>IF(H60/I60*100&gt;100,100,H60/I60*100)</f>
        <v>#DIV/0!</v>
      </c>
      <c r="K60" s="511" t="e">
        <f>(J60+J61+J62)/3</f>
        <v>#DIV/0!</v>
      </c>
      <c r="L60" s="521" t="e">
        <f>(K60+K63)/2</f>
        <v>#DIV/0!</v>
      </c>
      <c r="M60" s="541"/>
      <c r="N60" s="519"/>
    </row>
    <row r="61" spans="1:14" s="302" customFormat="1" ht="63.75" hidden="1" customHeight="1" thickBot="1" x14ac:dyDescent="0.3">
      <c r="A61" s="560"/>
      <c r="B61" s="509"/>
      <c r="C61" s="514"/>
      <c r="D61" s="502"/>
      <c r="E61" s="89" t="s">
        <v>138</v>
      </c>
      <c r="F61" s="85" t="s">
        <v>386</v>
      </c>
      <c r="G61" s="90" t="s">
        <v>140</v>
      </c>
      <c r="H61" s="91"/>
      <c r="I61" s="92"/>
      <c r="J61" s="92" t="e">
        <f>IF(I61/H61*100&gt;100,100,I61/H61*100)</f>
        <v>#DIV/0!</v>
      </c>
      <c r="K61" s="512"/>
      <c r="L61" s="524"/>
      <c r="M61" s="541"/>
      <c r="N61" s="519"/>
    </row>
    <row r="62" spans="1:14" s="302" customFormat="1" ht="111" hidden="1" customHeight="1" x14ac:dyDescent="0.25">
      <c r="A62" s="560"/>
      <c r="B62" s="509"/>
      <c r="C62" s="514"/>
      <c r="D62" s="502"/>
      <c r="E62" s="89" t="s">
        <v>138</v>
      </c>
      <c r="F62" s="85" t="s">
        <v>387</v>
      </c>
      <c r="G62" s="90" t="s">
        <v>140</v>
      </c>
      <c r="H62" s="91"/>
      <c r="I62" s="91"/>
      <c r="J62" s="92" t="e">
        <f>IF(I62/H62*100&gt;100,100,I62/H62*100)</f>
        <v>#DIV/0!</v>
      </c>
      <c r="K62" s="513"/>
      <c r="L62" s="524"/>
      <c r="M62" s="541"/>
      <c r="N62" s="519"/>
    </row>
    <row r="63" spans="1:14" s="302" customFormat="1" ht="32.25" hidden="1" customHeight="1" thickBot="1" x14ac:dyDescent="0.3">
      <c r="A63" s="560"/>
      <c r="B63" s="510"/>
      <c r="C63" s="514"/>
      <c r="D63" s="503"/>
      <c r="E63" s="93" t="s">
        <v>144</v>
      </c>
      <c r="F63" s="81" t="s">
        <v>388</v>
      </c>
      <c r="G63" s="94" t="s">
        <v>266</v>
      </c>
      <c r="H63" s="95"/>
      <c r="I63" s="96"/>
      <c r="J63" s="97" t="e">
        <f>IF(I63/H63*100&gt;100,100,I63/H63*100)</f>
        <v>#DIV/0!</v>
      </c>
      <c r="K63" s="97" t="e">
        <f>J63</f>
        <v>#DIV/0!</v>
      </c>
      <c r="L63" s="525"/>
      <c r="M63" s="541"/>
      <c r="N63" s="519"/>
    </row>
    <row r="64" spans="1:14" ht="63.75" customHeight="1" thickBot="1" x14ac:dyDescent="0.3">
      <c r="A64" s="559"/>
      <c r="B64" s="508" t="str">
        <f>'[3]Свод по услугам'!B64:B67</f>
        <v>802111О.99.0.БА96АА00001</v>
      </c>
      <c r="C64" s="423" t="str">
        <f>'[3]Свод по услугам'!C64:C67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64" s="593" t="s">
        <v>137</v>
      </c>
      <c r="E64" s="71" t="s">
        <v>138</v>
      </c>
      <c r="F64" s="71" t="s">
        <v>385</v>
      </c>
      <c r="G64" s="72" t="s">
        <v>140</v>
      </c>
      <c r="H64" s="280">
        <v>100</v>
      </c>
      <c r="I64" s="293">
        <v>100</v>
      </c>
      <c r="J64" s="128">
        <f>IF(I64/H64*100&gt;100,100,I64/H64*100)</f>
        <v>100</v>
      </c>
      <c r="K64" s="511">
        <f>(J64+J65)/2</f>
        <v>100</v>
      </c>
      <c r="L64" s="515">
        <f>(K64+K67)/2</f>
        <v>100</v>
      </c>
      <c r="M64" s="540"/>
      <c r="N64" s="519"/>
    </row>
    <row r="65" spans="1:14" ht="63.75" customHeight="1" thickBot="1" x14ac:dyDescent="0.3">
      <c r="A65" s="559"/>
      <c r="B65" s="509"/>
      <c r="C65" s="423"/>
      <c r="D65" s="594"/>
      <c r="E65" s="76" t="s">
        <v>138</v>
      </c>
      <c r="F65" s="71" t="s">
        <v>386</v>
      </c>
      <c r="G65" s="77" t="s">
        <v>140</v>
      </c>
      <c r="H65" s="282">
        <v>100</v>
      </c>
      <c r="I65" s="128">
        <v>100</v>
      </c>
      <c r="J65" s="128">
        <f>IF(I65/H65*100&gt;100,100,I65/H65*100)</f>
        <v>100</v>
      </c>
      <c r="K65" s="587"/>
      <c r="L65" s="589"/>
      <c r="M65" s="540"/>
      <c r="N65" s="519"/>
    </row>
    <row r="66" spans="1:14" ht="111" customHeight="1" x14ac:dyDescent="0.25">
      <c r="A66" s="559"/>
      <c r="B66" s="509"/>
      <c r="C66" s="423"/>
      <c r="D66" s="594"/>
      <c r="E66" s="76" t="s">
        <v>138</v>
      </c>
      <c r="F66" s="71" t="s">
        <v>387</v>
      </c>
      <c r="G66" s="77" t="s">
        <v>140</v>
      </c>
      <c r="H66" s="282">
        <v>0</v>
      </c>
      <c r="I66" s="282">
        <v>0</v>
      </c>
      <c r="J66" s="128"/>
      <c r="K66" s="588"/>
      <c r="L66" s="589"/>
      <c r="M66" s="540"/>
      <c r="N66" s="519"/>
    </row>
    <row r="67" spans="1:14" ht="32.25" customHeight="1" thickBot="1" x14ac:dyDescent="0.3">
      <c r="A67" s="559"/>
      <c r="B67" s="510"/>
      <c r="C67" s="423"/>
      <c r="D67" s="595"/>
      <c r="E67" s="80" t="s">
        <v>144</v>
      </c>
      <c r="F67" s="81" t="s">
        <v>388</v>
      </c>
      <c r="G67" s="82" t="s">
        <v>266</v>
      </c>
      <c r="H67" s="96">
        <v>2.3333333333333335</v>
      </c>
      <c r="I67" s="96">
        <v>2.3333333333333335</v>
      </c>
      <c r="J67" s="128">
        <f>IF(I67/H67*100&gt;100,100,I67/H67*100)</f>
        <v>100</v>
      </c>
      <c r="K67" s="284">
        <f>J67</f>
        <v>100</v>
      </c>
      <c r="L67" s="590"/>
      <c r="M67" s="540"/>
      <c r="N67" s="519"/>
    </row>
    <row r="68" spans="1:14" ht="63.75" customHeight="1" thickBot="1" x14ac:dyDescent="0.3">
      <c r="A68" s="559"/>
      <c r="B68" s="508" t="str">
        <f>'[3]Свод по услугам'!B68:B71</f>
        <v>802111О.99.0.БА96АА25001</v>
      </c>
      <c r="C68" s="423" t="str">
        <f>'[3]Свод по услугам'!C68:C71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v>
      </c>
      <c r="D68" s="593" t="s">
        <v>137</v>
      </c>
      <c r="E68" s="71" t="s">
        <v>138</v>
      </c>
      <c r="F68" s="71" t="s">
        <v>385</v>
      </c>
      <c r="G68" s="72" t="s">
        <v>140</v>
      </c>
      <c r="H68" s="280">
        <v>100</v>
      </c>
      <c r="I68" s="293">
        <v>100</v>
      </c>
      <c r="J68" s="128">
        <f>IF(I68/H68*100&gt;100,100,I68/H68*100)</f>
        <v>100</v>
      </c>
      <c r="K68" s="253">
        <f>(J68+J69)/2</f>
        <v>100</v>
      </c>
      <c r="L68" s="515">
        <f>(K68+K71)/2</f>
        <v>100</v>
      </c>
      <c r="M68" s="540"/>
      <c r="N68" s="519"/>
    </row>
    <row r="69" spans="1:14" ht="63.75" customHeight="1" thickBot="1" x14ac:dyDescent="0.3">
      <c r="A69" s="559"/>
      <c r="B69" s="509"/>
      <c r="C69" s="423"/>
      <c r="D69" s="594"/>
      <c r="E69" s="76" t="s">
        <v>138</v>
      </c>
      <c r="F69" s="71" t="s">
        <v>386</v>
      </c>
      <c r="G69" s="77" t="s">
        <v>140</v>
      </c>
      <c r="H69" s="280">
        <v>100</v>
      </c>
      <c r="I69" s="293">
        <v>100</v>
      </c>
      <c r="J69" s="128">
        <f>IF(I69/H69*100&gt;100,100,I69/H69*100)</f>
        <v>100</v>
      </c>
      <c r="K69" s="315"/>
      <c r="L69" s="589"/>
      <c r="M69" s="540"/>
      <c r="N69" s="519"/>
    </row>
    <row r="70" spans="1:14" ht="111" customHeight="1" x14ac:dyDescent="0.25">
      <c r="A70" s="559"/>
      <c r="B70" s="509"/>
      <c r="C70" s="423"/>
      <c r="D70" s="594"/>
      <c r="E70" s="76" t="s">
        <v>138</v>
      </c>
      <c r="F70" s="71" t="s">
        <v>387</v>
      </c>
      <c r="G70" s="77" t="s">
        <v>140</v>
      </c>
      <c r="H70" s="282">
        <v>0</v>
      </c>
      <c r="I70" s="282">
        <v>0</v>
      </c>
      <c r="J70" s="128"/>
      <c r="K70" s="316"/>
      <c r="L70" s="589"/>
      <c r="M70" s="540"/>
      <c r="N70" s="519"/>
    </row>
    <row r="71" spans="1:14" ht="32.25" customHeight="1" thickBot="1" x14ac:dyDescent="0.3">
      <c r="A71" s="559"/>
      <c r="B71" s="510"/>
      <c r="C71" s="423"/>
      <c r="D71" s="595"/>
      <c r="E71" s="80" t="s">
        <v>144</v>
      </c>
      <c r="F71" s="81" t="s">
        <v>388</v>
      </c>
      <c r="G71" s="82" t="s">
        <v>266</v>
      </c>
      <c r="H71" s="96">
        <v>2</v>
      </c>
      <c r="I71" s="96">
        <v>2</v>
      </c>
      <c r="J71" s="128">
        <f>IF(I71/H71*100&gt;100,100,I71/H71*100)</f>
        <v>100</v>
      </c>
      <c r="K71" s="284">
        <f>J71</f>
        <v>100</v>
      </c>
      <c r="L71" s="590"/>
      <c r="M71" s="540"/>
      <c r="N71" s="519"/>
    </row>
    <row r="72" spans="1:14" s="302" customFormat="1" ht="63.75" hidden="1" customHeight="1" thickBot="1" x14ac:dyDescent="0.3">
      <c r="A72" s="560"/>
      <c r="B72" s="508">
        <f>'[3]Свод по услугам'!B72:B75</f>
        <v>0</v>
      </c>
      <c r="C72" s="514" t="str">
        <f>'[3]Свод по услугам'!C72:C75</f>
        <v>Реализация основных общеобразовательных программ основного общего образования</v>
      </c>
      <c r="D72" s="501" t="s">
        <v>137</v>
      </c>
      <c r="E72" s="84" t="s">
        <v>138</v>
      </c>
      <c r="F72" s="85" t="s">
        <v>385</v>
      </c>
      <c r="G72" s="86" t="s">
        <v>140</v>
      </c>
      <c r="H72" s="101"/>
      <c r="I72" s="88"/>
      <c r="J72" s="88" t="e">
        <f>IF(H72/I72*100&gt;100,100,H72/I72*100)</f>
        <v>#DIV/0!</v>
      </c>
      <c r="K72" s="511" t="e">
        <f>(J72+J73+J74)/3</f>
        <v>#DIV/0!</v>
      </c>
      <c r="L72" s="521" t="e">
        <f>(K72+K75)/2</f>
        <v>#DIV/0!</v>
      </c>
      <c r="M72" s="541"/>
      <c r="N72" s="519"/>
    </row>
    <row r="73" spans="1:14" s="302" customFormat="1" ht="63.75" hidden="1" customHeight="1" thickBot="1" x14ac:dyDescent="0.3">
      <c r="A73" s="560"/>
      <c r="B73" s="509"/>
      <c r="C73" s="514"/>
      <c r="D73" s="502"/>
      <c r="E73" s="89" t="s">
        <v>138</v>
      </c>
      <c r="F73" s="85" t="s">
        <v>386</v>
      </c>
      <c r="G73" s="90" t="s">
        <v>140</v>
      </c>
      <c r="H73" s="102"/>
      <c r="I73" s="92"/>
      <c r="J73" s="92" t="e">
        <f>IF(I73/H73*100&gt;100,100,I73/H73*100)</f>
        <v>#DIV/0!</v>
      </c>
      <c r="K73" s="512"/>
      <c r="L73" s="524"/>
      <c r="M73" s="541"/>
      <c r="N73" s="519"/>
    </row>
    <row r="74" spans="1:14" s="302" customFormat="1" ht="111" hidden="1" customHeight="1" x14ac:dyDescent="0.25">
      <c r="A74" s="560"/>
      <c r="B74" s="509"/>
      <c r="C74" s="514"/>
      <c r="D74" s="502"/>
      <c r="E74" s="89" t="s">
        <v>138</v>
      </c>
      <c r="F74" s="85" t="s">
        <v>387</v>
      </c>
      <c r="G74" s="90" t="s">
        <v>140</v>
      </c>
      <c r="H74" s="102"/>
      <c r="I74" s="102"/>
      <c r="J74" s="92" t="e">
        <f>IF(I74/H74*100&gt;100,100,I74/H74*100)</f>
        <v>#DIV/0!</v>
      </c>
      <c r="K74" s="513"/>
      <c r="L74" s="524"/>
      <c r="M74" s="541"/>
      <c r="N74" s="519"/>
    </row>
    <row r="75" spans="1:14" s="302" customFormat="1" ht="32.25" hidden="1" customHeight="1" thickBot="1" x14ac:dyDescent="0.3">
      <c r="A75" s="560"/>
      <c r="B75" s="510"/>
      <c r="C75" s="514"/>
      <c r="D75" s="503"/>
      <c r="E75" s="93" t="s">
        <v>144</v>
      </c>
      <c r="F75" s="81" t="s">
        <v>388</v>
      </c>
      <c r="G75" s="94" t="s">
        <v>266</v>
      </c>
      <c r="H75" s="95"/>
      <c r="I75" s="96"/>
      <c r="J75" s="97" t="e">
        <f>IF(I75/H75*100&gt;100,100,I75/H75*100)</f>
        <v>#DIV/0!</v>
      </c>
      <c r="K75" s="97" t="e">
        <f>J75</f>
        <v>#DIV/0!</v>
      </c>
      <c r="L75" s="525"/>
      <c r="M75" s="541"/>
      <c r="N75" s="519"/>
    </row>
    <row r="76" spans="1:14" s="302" customFormat="1" ht="63.75" hidden="1" customHeight="1" thickBot="1" x14ac:dyDescent="0.3">
      <c r="A76" s="560"/>
      <c r="B76" s="508" t="str">
        <f>'[3]Свод по услугам'!B76:B79</f>
        <v>802111О.99.0.БА96АБ50001</v>
      </c>
      <c r="C76" s="514" t="str">
        <f>'[3]Свод по услугам'!C76:C79</f>
        <v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v>
      </c>
      <c r="D76" s="507" t="s">
        <v>137</v>
      </c>
      <c r="E76" s="84" t="s">
        <v>138</v>
      </c>
      <c r="F76" s="85" t="s">
        <v>385</v>
      </c>
      <c r="G76" s="86" t="s">
        <v>140</v>
      </c>
      <c r="H76" s="360"/>
      <c r="I76" s="88"/>
      <c r="J76" s="88" t="e">
        <f>IF(H76/I76*100&gt;100,100,H76/I76*100)</f>
        <v>#DIV/0!</v>
      </c>
      <c r="K76" s="504" t="e">
        <f>(J76+J77+J78)/3</f>
        <v>#DIV/0!</v>
      </c>
      <c r="L76" s="521" t="e">
        <f>(K76+K79)/2</f>
        <v>#DIV/0!</v>
      </c>
      <c r="M76" s="541"/>
      <c r="N76" s="519"/>
    </row>
    <row r="77" spans="1:14" s="302" customFormat="1" ht="63.75" hidden="1" customHeight="1" thickBot="1" x14ac:dyDescent="0.3">
      <c r="A77" s="560"/>
      <c r="B77" s="509"/>
      <c r="C77" s="514"/>
      <c r="D77" s="585"/>
      <c r="E77" s="89" t="s">
        <v>138</v>
      </c>
      <c r="F77" s="85" t="s">
        <v>386</v>
      </c>
      <c r="G77" s="90" t="s">
        <v>140</v>
      </c>
      <c r="H77" s="361"/>
      <c r="I77" s="92"/>
      <c r="J77" s="92" t="e">
        <f>IF(I77/H77*100&gt;100,100,I77/H77*100)</f>
        <v>#DIV/0!</v>
      </c>
      <c r="K77" s="532"/>
      <c r="L77" s="522"/>
      <c r="M77" s="541"/>
      <c r="N77" s="519"/>
    </row>
    <row r="78" spans="1:14" s="302" customFormat="1" ht="111" hidden="1" customHeight="1" x14ac:dyDescent="0.25">
      <c r="A78" s="560"/>
      <c r="B78" s="509"/>
      <c r="C78" s="514"/>
      <c r="D78" s="585"/>
      <c r="E78" s="89" t="s">
        <v>138</v>
      </c>
      <c r="F78" s="85" t="s">
        <v>387</v>
      </c>
      <c r="G78" s="90" t="s">
        <v>140</v>
      </c>
      <c r="H78" s="361"/>
      <c r="I78" s="361"/>
      <c r="J78" s="92" t="e">
        <f>IF(I78/H78*100&gt;100,100,I78/H78*100)</f>
        <v>#DIV/0!</v>
      </c>
      <c r="K78" s="533"/>
      <c r="L78" s="522"/>
      <c r="M78" s="541"/>
      <c r="N78" s="519"/>
    </row>
    <row r="79" spans="1:14" s="302" customFormat="1" ht="32.25" hidden="1" customHeight="1" thickBot="1" x14ac:dyDescent="0.3">
      <c r="A79" s="560"/>
      <c r="B79" s="510"/>
      <c r="C79" s="514"/>
      <c r="D79" s="586"/>
      <c r="E79" s="93" t="s">
        <v>144</v>
      </c>
      <c r="F79" s="81" t="s">
        <v>388</v>
      </c>
      <c r="G79" s="94" t="s">
        <v>266</v>
      </c>
      <c r="H79" s="355"/>
      <c r="I79" s="355"/>
      <c r="J79" s="97" t="e">
        <f>IF(I79/H79*100&gt;100,100,I79/H79*100)</f>
        <v>#DIV/0!</v>
      </c>
      <c r="K79" s="97" t="e">
        <f>J79</f>
        <v>#DIV/0!</v>
      </c>
      <c r="L79" s="523"/>
      <c r="M79" s="541"/>
      <c r="N79" s="519"/>
    </row>
    <row r="80" spans="1:14" s="302" customFormat="1" ht="63.75" hidden="1" customHeight="1" thickBot="1" x14ac:dyDescent="0.3">
      <c r="A80" s="560"/>
      <c r="B80" s="508" t="str">
        <f>'[3]Свод по услугам'!B80:B83</f>
        <v>802111О.99.0.БА96АБ75001</v>
      </c>
      <c r="C80" s="514" t="str">
        <f>'[3]Свод по услугам'!C80:C83</f>
        <v>Реализация основных общеобразовательных программ основного общего образования (адаптированная образовательная программа, дети-инвалиды, на дому)</v>
      </c>
      <c r="D80" s="501" t="s">
        <v>137</v>
      </c>
      <c r="E80" s="84" t="s">
        <v>138</v>
      </c>
      <c r="F80" s="85" t="s">
        <v>385</v>
      </c>
      <c r="G80" s="86" t="s">
        <v>140</v>
      </c>
      <c r="H80" s="101"/>
      <c r="I80" s="88"/>
      <c r="J80" s="88" t="e">
        <f>IF(H80/I80*100&gt;100,100,H80/I80*100)</f>
        <v>#DIV/0!</v>
      </c>
      <c r="K80" s="511" t="e">
        <f>(J80+J81+J82)/3</f>
        <v>#DIV/0!</v>
      </c>
      <c r="L80" s="521" t="e">
        <f>(K80+K83)/2</f>
        <v>#DIV/0!</v>
      </c>
      <c r="M80" s="541"/>
      <c r="N80" s="519"/>
    </row>
    <row r="81" spans="1:14" s="302" customFormat="1" ht="63.75" hidden="1" customHeight="1" thickBot="1" x14ac:dyDescent="0.3">
      <c r="A81" s="560"/>
      <c r="B81" s="509"/>
      <c r="C81" s="514"/>
      <c r="D81" s="502"/>
      <c r="E81" s="89" t="s">
        <v>138</v>
      </c>
      <c r="F81" s="85" t="s">
        <v>386</v>
      </c>
      <c r="G81" s="90" t="s">
        <v>140</v>
      </c>
      <c r="H81" s="102"/>
      <c r="I81" s="92"/>
      <c r="J81" s="92" t="e">
        <f>IF(I81/H81*100&gt;100,100,I81/H81*100)</f>
        <v>#DIV/0!</v>
      </c>
      <c r="K81" s="512"/>
      <c r="L81" s="524"/>
      <c r="M81" s="541"/>
      <c r="N81" s="519"/>
    </row>
    <row r="82" spans="1:14" s="302" customFormat="1" ht="111" hidden="1" customHeight="1" x14ac:dyDescent="0.25">
      <c r="A82" s="560"/>
      <c r="B82" s="509"/>
      <c r="C82" s="514"/>
      <c r="D82" s="502"/>
      <c r="E82" s="89" t="s">
        <v>138</v>
      </c>
      <c r="F82" s="85" t="s">
        <v>387</v>
      </c>
      <c r="G82" s="90" t="s">
        <v>140</v>
      </c>
      <c r="H82" s="102"/>
      <c r="I82" s="102"/>
      <c r="J82" s="92" t="e">
        <f>IF(I82/H82*100&gt;100,100,I82/H82*100)</f>
        <v>#DIV/0!</v>
      </c>
      <c r="K82" s="513"/>
      <c r="L82" s="524"/>
      <c r="M82" s="541"/>
      <c r="N82" s="519"/>
    </row>
    <row r="83" spans="1:14" s="302" customFormat="1" ht="32.25" hidden="1" customHeight="1" thickBot="1" x14ac:dyDescent="0.3">
      <c r="A83" s="560"/>
      <c r="B83" s="510"/>
      <c r="C83" s="514"/>
      <c r="D83" s="503"/>
      <c r="E83" s="93" t="s">
        <v>144</v>
      </c>
      <c r="F83" s="81" t="s">
        <v>388</v>
      </c>
      <c r="G83" s="94" t="s">
        <v>266</v>
      </c>
      <c r="H83" s="95"/>
      <c r="I83" s="96"/>
      <c r="J83" s="97" t="e">
        <f>IF(I83/H83*100&gt;100,100,I83/H83*100)</f>
        <v>#DIV/0!</v>
      </c>
      <c r="K83" s="97" t="e">
        <f>J83</f>
        <v>#DIV/0!</v>
      </c>
      <c r="L83" s="525"/>
      <c r="M83" s="541"/>
      <c r="N83" s="519"/>
    </row>
    <row r="84" spans="1:14" s="302" customFormat="1" ht="63.75" hidden="1" customHeight="1" thickBot="1" x14ac:dyDescent="0.3">
      <c r="A84" s="560"/>
      <c r="B84" s="508">
        <f>'[3]Свод по услугам'!B84:B87</f>
        <v>0</v>
      </c>
      <c r="C84" s="514" t="str">
        <f>'[3]Свод по услугам'!C84:C87</f>
        <v>Реализация основных общеобразовательных программ основного общего образования</v>
      </c>
      <c r="D84" s="501" t="s">
        <v>137</v>
      </c>
      <c r="E84" s="84" t="s">
        <v>138</v>
      </c>
      <c r="F84" s="85" t="s">
        <v>385</v>
      </c>
      <c r="G84" s="86" t="s">
        <v>140</v>
      </c>
      <c r="H84" s="101"/>
      <c r="I84" s="88"/>
      <c r="J84" s="88" t="e">
        <f>IF(H84/I84*100&gt;100,100,H84/I84*100)</f>
        <v>#DIV/0!</v>
      </c>
      <c r="K84" s="511" t="e">
        <f>(J84+J85+J86)/3</f>
        <v>#DIV/0!</v>
      </c>
      <c r="L84" s="521" t="e">
        <f>(K84+K87)/2</f>
        <v>#DIV/0!</v>
      </c>
      <c r="M84" s="541"/>
      <c r="N84" s="519"/>
    </row>
    <row r="85" spans="1:14" s="302" customFormat="1" ht="63.75" hidden="1" customHeight="1" thickBot="1" x14ac:dyDescent="0.3">
      <c r="A85" s="560"/>
      <c r="B85" s="509"/>
      <c r="C85" s="514"/>
      <c r="D85" s="502"/>
      <c r="E85" s="89" t="s">
        <v>138</v>
      </c>
      <c r="F85" s="85" t="s">
        <v>386</v>
      </c>
      <c r="G85" s="90" t="s">
        <v>140</v>
      </c>
      <c r="H85" s="102"/>
      <c r="I85" s="92"/>
      <c r="J85" s="92" t="e">
        <f>IF(I85/H85*100&gt;100,100,I85/H85*100)</f>
        <v>#DIV/0!</v>
      </c>
      <c r="K85" s="512"/>
      <c r="L85" s="524"/>
      <c r="M85" s="541"/>
      <c r="N85" s="519"/>
    </row>
    <row r="86" spans="1:14" s="302" customFormat="1" ht="111" hidden="1" customHeight="1" x14ac:dyDescent="0.25">
      <c r="A86" s="560"/>
      <c r="B86" s="509"/>
      <c r="C86" s="514"/>
      <c r="D86" s="502"/>
      <c r="E86" s="89" t="s">
        <v>138</v>
      </c>
      <c r="F86" s="85" t="s">
        <v>387</v>
      </c>
      <c r="G86" s="90" t="s">
        <v>140</v>
      </c>
      <c r="H86" s="102"/>
      <c r="I86" s="102"/>
      <c r="J86" s="92" t="e">
        <f>IF(I86/H86*100&gt;100,100,I86/H86*100)</f>
        <v>#DIV/0!</v>
      </c>
      <c r="K86" s="513"/>
      <c r="L86" s="524"/>
      <c r="M86" s="541"/>
      <c r="N86" s="519"/>
    </row>
    <row r="87" spans="1:14" s="302" customFormat="1" ht="32.25" hidden="1" customHeight="1" thickBot="1" x14ac:dyDescent="0.3">
      <c r="A87" s="560"/>
      <c r="B87" s="510"/>
      <c r="C87" s="514"/>
      <c r="D87" s="503"/>
      <c r="E87" s="93" t="s">
        <v>144</v>
      </c>
      <c r="F87" s="81" t="s">
        <v>388</v>
      </c>
      <c r="G87" s="94" t="s">
        <v>266</v>
      </c>
      <c r="H87" s="95"/>
      <c r="I87" s="96"/>
      <c r="J87" s="97" t="e">
        <f>IF(I87/H87*100&gt;100,100,I87/H87*100)</f>
        <v>#DIV/0!</v>
      </c>
      <c r="K87" s="97" t="e">
        <f>J87</f>
        <v>#DIV/0!</v>
      </c>
      <c r="L87" s="525"/>
      <c r="M87" s="541"/>
      <c r="N87" s="519"/>
    </row>
    <row r="88" spans="1:14" s="302" customFormat="1" ht="63.75" hidden="1" customHeight="1" thickBot="1" x14ac:dyDescent="0.3">
      <c r="A88" s="560"/>
      <c r="B88" s="508" t="str">
        <f>'[3]Свод по услугам'!B88:B91</f>
        <v>802111О.99.0.БА96АМ76001</v>
      </c>
      <c r="C88" s="514" t="str">
        <f>'[3]Свод по услугам'!C88:C91</f>
        <v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v>
      </c>
      <c r="D88" s="501" t="s">
        <v>137</v>
      </c>
      <c r="E88" s="84" t="s">
        <v>138</v>
      </c>
      <c r="F88" s="85" t="s">
        <v>385</v>
      </c>
      <c r="G88" s="86" t="s">
        <v>140</v>
      </c>
      <c r="H88" s="101"/>
      <c r="I88" s="88"/>
      <c r="J88" s="88" t="e">
        <f>IF(H88/I88*100&gt;100,100,H88/I88*100)</f>
        <v>#DIV/0!</v>
      </c>
      <c r="K88" s="511" t="e">
        <f>(J88+J89+J90)/3</f>
        <v>#DIV/0!</v>
      </c>
      <c r="L88" s="521" t="e">
        <f>(K88+K91)/2</f>
        <v>#DIV/0!</v>
      </c>
      <c r="M88" s="541"/>
      <c r="N88" s="519"/>
    </row>
    <row r="89" spans="1:14" s="302" customFormat="1" ht="63.75" hidden="1" customHeight="1" thickBot="1" x14ac:dyDescent="0.3">
      <c r="A89" s="560"/>
      <c r="B89" s="509"/>
      <c r="C89" s="514"/>
      <c r="D89" s="502"/>
      <c r="E89" s="89" t="s">
        <v>138</v>
      </c>
      <c r="F89" s="85" t="s">
        <v>386</v>
      </c>
      <c r="G89" s="90" t="s">
        <v>140</v>
      </c>
      <c r="H89" s="102"/>
      <c r="I89" s="92"/>
      <c r="J89" s="92" t="e">
        <f>IF(I89/H89*100&gt;100,100,I89/H89*100)</f>
        <v>#DIV/0!</v>
      </c>
      <c r="K89" s="512"/>
      <c r="L89" s="524"/>
      <c r="M89" s="541"/>
      <c r="N89" s="519"/>
    </row>
    <row r="90" spans="1:14" s="302" customFormat="1" ht="111" hidden="1" customHeight="1" x14ac:dyDescent="0.25">
      <c r="A90" s="560"/>
      <c r="B90" s="509"/>
      <c r="C90" s="514"/>
      <c r="D90" s="502"/>
      <c r="E90" s="89" t="s">
        <v>138</v>
      </c>
      <c r="F90" s="85" t="s">
        <v>387</v>
      </c>
      <c r="G90" s="90" t="s">
        <v>140</v>
      </c>
      <c r="H90" s="102"/>
      <c r="I90" s="102"/>
      <c r="J90" s="92" t="e">
        <f>IF(I90/H90*100&gt;100,100,I90/H90*100)</f>
        <v>#DIV/0!</v>
      </c>
      <c r="K90" s="513"/>
      <c r="L90" s="524"/>
      <c r="M90" s="541"/>
      <c r="N90" s="519"/>
    </row>
    <row r="91" spans="1:14" s="302" customFormat="1" ht="32.25" hidden="1" customHeight="1" thickBot="1" x14ac:dyDescent="0.3">
      <c r="A91" s="560"/>
      <c r="B91" s="510"/>
      <c r="C91" s="514"/>
      <c r="D91" s="503"/>
      <c r="E91" s="93" t="s">
        <v>144</v>
      </c>
      <c r="F91" s="81" t="s">
        <v>388</v>
      </c>
      <c r="G91" s="94" t="s">
        <v>266</v>
      </c>
      <c r="H91" s="95"/>
      <c r="I91" s="96"/>
      <c r="J91" s="97" t="e">
        <f>IF(I91/H91*100&gt;100,100,I91/H91*100)</f>
        <v>#DIV/0!</v>
      </c>
      <c r="K91" s="97" t="e">
        <f>J91</f>
        <v>#DIV/0!</v>
      </c>
      <c r="L91" s="525"/>
      <c r="M91" s="541"/>
      <c r="N91" s="519"/>
    </row>
    <row r="92" spans="1:14" s="302" customFormat="1" ht="63.75" hidden="1" customHeight="1" thickBot="1" x14ac:dyDescent="0.3">
      <c r="A92" s="560"/>
      <c r="B92" s="508" t="str">
        <f>'[3]Свод по услугам'!B92:B95</f>
        <v>802111О.99.0.БА96АО26001</v>
      </c>
      <c r="C92" s="514" t="str">
        <f>'[3]Свод по услугам'!C92:C95</f>
        <v>Реализация основных общеобразовательных программ основного общего образования (профильное обучение, дети-инвалиды, не указано)</v>
      </c>
      <c r="D92" s="501" t="s">
        <v>137</v>
      </c>
      <c r="E92" s="84" t="s">
        <v>138</v>
      </c>
      <c r="F92" s="85" t="s">
        <v>385</v>
      </c>
      <c r="G92" s="86" t="s">
        <v>140</v>
      </c>
      <c r="H92" s="101"/>
      <c r="I92" s="88"/>
      <c r="J92" s="88" t="e">
        <f>IF(H92/I92*100&gt;100,100,H92/I92*100)</f>
        <v>#DIV/0!</v>
      </c>
      <c r="K92" s="511" t="e">
        <f>(J92+J93+J94)/3</f>
        <v>#DIV/0!</v>
      </c>
      <c r="L92" s="521" t="e">
        <f>(K92+K95)/2</f>
        <v>#DIV/0!</v>
      </c>
      <c r="M92" s="541"/>
      <c r="N92" s="519"/>
    </row>
    <row r="93" spans="1:14" s="302" customFormat="1" ht="63.75" hidden="1" customHeight="1" thickBot="1" x14ac:dyDescent="0.3">
      <c r="A93" s="560"/>
      <c r="B93" s="509"/>
      <c r="C93" s="514"/>
      <c r="D93" s="502"/>
      <c r="E93" s="89" t="s">
        <v>138</v>
      </c>
      <c r="F93" s="85" t="s">
        <v>386</v>
      </c>
      <c r="G93" s="90" t="s">
        <v>140</v>
      </c>
      <c r="H93" s="102"/>
      <c r="I93" s="92"/>
      <c r="J93" s="92" t="e">
        <f>IF(I93/H93*100&gt;100,100,I93/H93*100)</f>
        <v>#DIV/0!</v>
      </c>
      <c r="K93" s="512"/>
      <c r="L93" s="524"/>
      <c r="M93" s="541"/>
      <c r="N93" s="519"/>
    </row>
    <row r="94" spans="1:14" s="302" customFormat="1" ht="111" hidden="1" customHeight="1" x14ac:dyDescent="0.25">
      <c r="A94" s="560"/>
      <c r="B94" s="509"/>
      <c r="C94" s="514"/>
      <c r="D94" s="502"/>
      <c r="E94" s="89" t="s">
        <v>138</v>
      </c>
      <c r="F94" s="85" t="s">
        <v>387</v>
      </c>
      <c r="G94" s="90" t="s">
        <v>140</v>
      </c>
      <c r="H94" s="102"/>
      <c r="I94" s="102"/>
      <c r="J94" s="92" t="e">
        <f>IF(I94/H94*100&gt;100,100,I94/H94*100)</f>
        <v>#DIV/0!</v>
      </c>
      <c r="K94" s="513"/>
      <c r="L94" s="524"/>
      <c r="M94" s="541"/>
      <c r="N94" s="519"/>
    </row>
    <row r="95" spans="1:14" s="302" customFormat="1" ht="32.25" hidden="1" customHeight="1" thickBot="1" x14ac:dyDescent="0.3">
      <c r="A95" s="560"/>
      <c r="B95" s="510"/>
      <c r="C95" s="514"/>
      <c r="D95" s="503"/>
      <c r="E95" s="93" t="s">
        <v>144</v>
      </c>
      <c r="F95" s="81" t="s">
        <v>388</v>
      </c>
      <c r="G95" s="94" t="s">
        <v>266</v>
      </c>
      <c r="H95" s="95"/>
      <c r="I95" s="96"/>
      <c r="J95" s="97" t="e">
        <f>IF(I95/H95*100&gt;100,100,I95/H95*100)</f>
        <v>#DIV/0!</v>
      </c>
      <c r="K95" s="97" t="e">
        <f>J95</f>
        <v>#DIV/0!</v>
      </c>
      <c r="L95" s="525"/>
      <c r="M95" s="541"/>
      <c r="N95" s="519"/>
    </row>
    <row r="96" spans="1:14" ht="63.75" customHeight="1" thickBot="1" x14ac:dyDescent="0.3">
      <c r="A96" s="559"/>
      <c r="B96" s="508" t="str">
        <f>'[3]Свод по услугам'!B96:B99</f>
        <v>802111О.99.0.БА96АП76001</v>
      </c>
      <c r="C96" s="423" t="str">
        <f>'[3]Свод по услугам'!C96:C99</f>
        <v>Реализация основных общеобразовательных программ основного общего образования (профильное обучение, не указано, не указано)</v>
      </c>
      <c r="D96" s="593" t="s">
        <v>137</v>
      </c>
      <c r="E96" s="71" t="s">
        <v>138</v>
      </c>
      <c r="F96" s="71" t="s">
        <v>385</v>
      </c>
      <c r="G96" s="72" t="s">
        <v>140</v>
      </c>
      <c r="H96" s="280">
        <v>100</v>
      </c>
      <c r="I96" s="293">
        <v>100</v>
      </c>
      <c r="J96" s="128">
        <f>IF(I96/H96*100&gt;100,100,I96/H96*100)</f>
        <v>100</v>
      </c>
      <c r="K96" s="511">
        <f>(J96+J97)/2</f>
        <v>100</v>
      </c>
      <c r="L96" s="515">
        <f>(K96+K99)/2</f>
        <v>100</v>
      </c>
      <c r="M96" s="540"/>
      <c r="N96" s="519"/>
    </row>
    <row r="97" spans="1:14" ht="63.75" thickBot="1" x14ac:dyDescent="0.3">
      <c r="A97" s="559"/>
      <c r="B97" s="509"/>
      <c r="C97" s="423"/>
      <c r="D97" s="594"/>
      <c r="E97" s="76" t="s">
        <v>138</v>
      </c>
      <c r="F97" s="71" t="s">
        <v>386</v>
      </c>
      <c r="G97" s="77" t="s">
        <v>140</v>
      </c>
      <c r="H97" s="282">
        <v>92.5</v>
      </c>
      <c r="I97" s="128">
        <v>92.5</v>
      </c>
      <c r="J97" s="128">
        <f>IF(I97/H97*100&gt;100,100,I97/H97*100)</f>
        <v>100</v>
      </c>
      <c r="K97" s="587"/>
      <c r="L97" s="589"/>
      <c r="M97" s="540"/>
      <c r="N97" s="519"/>
    </row>
    <row r="98" spans="1:14" ht="78.75" customHeight="1" x14ac:dyDescent="0.25">
      <c r="A98" s="559"/>
      <c r="B98" s="509"/>
      <c r="C98" s="423"/>
      <c r="D98" s="594"/>
      <c r="E98" s="76" t="s">
        <v>138</v>
      </c>
      <c r="F98" s="71" t="s">
        <v>390</v>
      </c>
      <c r="G98" s="77" t="s">
        <v>140</v>
      </c>
      <c r="H98" s="282">
        <v>0</v>
      </c>
      <c r="I98" s="282">
        <v>0</v>
      </c>
      <c r="J98" s="128"/>
      <c r="K98" s="588"/>
      <c r="L98" s="589"/>
      <c r="M98" s="540"/>
      <c r="N98" s="519"/>
    </row>
    <row r="99" spans="1:14" ht="32.25" thickBot="1" x14ac:dyDescent="0.3">
      <c r="A99" s="559"/>
      <c r="B99" s="510"/>
      <c r="C99" s="423"/>
      <c r="D99" s="595"/>
      <c r="E99" s="80" t="s">
        <v>144</v>
      </c>
      <c r="F99" s="81" t="s">
        <v>388</v>
      </c>
      <c r="G99" s="82" t="s">
        <v>266</v>
      </c>
      <c r="H99" s="96">
        <v>154.22222222222223</v>
      </c>
      <c r="I99" s="96">
        <v>154.22222222222223</v>
      </c>
      <c r="J99" s="128">
        <f>IF(I99/H99*100&gt;100,100,I99/H99*100)</f>
        <v>100</v>
      </c>
      <c r="K99" s="284">
        <f>J99</f>
        <v>100</v>
      </c>
      <c r="L99" s="590"/>
      <c r="M99" s="540"/>
      <c r="N99" s="519"/>
    </row>
    <row r="100" spans="1:14" s="302" customFormat="1" ht="63.75" hidden="1" customHeight="1" thickBot="1" x14ac:dyDescent="0.3">
      <c r="A100" s="560"/>
      <c r="B100" s="508" t="str">
        <f>'[3]Свод по услугам'!B100:B103</f>
        <v>802111О.99.0.БА96АР01001</v>
      </c>
      <c r="C100" s="514" t="str">
        <f>'[3]Свод по услугам'!C100:C103</f>
        <v>Реализация основных общеобразовательных программ основного общего образования (профильное обучение, не указано, на дому)</v>
      </c>
      <c r="D100" s="501" t="s">
        <v>137</v>
      </c>
      <c r="E100" s="84" t="s">
        <v>138</v>
      </c>
      <c r="F100" s="85" t="s">
        <v>385</v>
      </c>
      <c r="G100" s="86" t="s">
        <v>140</v>
      </c>
      <c r="H100" s="101"/>
      <c r="I100" s="88"/>
      <c r="J100" s="88" t="e">
        <f>IF(H100/I100*100&gt;100,100,H100/I100*100)</f>
        <v>#DIV/0!</v>
      </c>
      <c r="K100" s="511" t="e">
        <f>(J100+J101+J102)/3</f>
        <v>#DIV/0!</v>
      </c>
      <c r="L100" s="521" t="e">
        <f>(K100+K103)/2</f>
        <v>#DIV/0!</v>
      </c>
      <c r="M100" s="541"/>
      <c r="N100" s="519"/>
    </row>
    <row r="101" spans="1:14" s="302" customFormat="1" ht="63.75" hidden="1" customHeight="1" thickBot="1" x14ac:dyDescent="0.3">
      <c r="A101" s="560"/>
      <c r="B101" s="509"/>
      <c r="C101" s="514"/>
      <c r="D101" s="502"/>
      <c r="E101" s="89" t="s">
        <v>138</v>
      </c>
      <c r="F101" s="85" t="s">
        <v>386</v>
      </c>
      <c r="G101" s="90" t="s">
        <v>140</v>
      </c>
      <c r="H101" s="102"/>
      <c r="I101" s="92"/>
      <c r="J101" s="92" t="e">
        <f>IF(I101/H101*100&gt;100,100,I101/H101*100)</f>
        <v>#DIV/0!</v>
      </c>
      <c r="K101" s="512"/>
      <c r="L101" s="524"/>
      <c r="M101" s="541"/>
      <c r="N101" s="519"/>
    </row>
    <row r="102" spans="1:14" s="302" customFormat="1" ht="79.5" hidden="1" customHeight="1" x14ac:dyDescent="0.25">
      <c r="A102" s="560"/>
      <c r="B102" s="509"/>
      <c r="C102" s="514"/>
      <c r="D102" s="502"/>
      <c r="E102" s="89" t="s">
        <v>138</v>
      </c>
      <c r="F102" s="85" t="s">
        <v>390</v>
      </c>
      <c r="G102" s="90" t="s">
        <v>140</v>
      </c>
      <c r="H102" s="102"/>
      <c r="I102" s="102"/>
      <c r="J102" s="92" t="e">
        <f>IF(I102/H102*100&gt;100,100,I102/H102*100)</f>
        <v>#DIV/0!</v>
      </c>
      <c r="K102" s="513"/>
      <c r="L102" s="524"/>
      <c r="M102" s="541"/>
      <c r="N102" s="519"/>
    </row>
    <row r="103" spans="1:14" s="302" customFormat="1" ht="32.25" hidden="1" customHeight="1" thickBot="1" x14ac:dyDescent="0.3">
      <c r="A103" s="560"/>
      <c r="B103" s="510"/>
      <c r="C103" s="514"/>
      <c r="D103" s="503"/>
      <c r="E103" s="93" t="s">
        <v>144</v>
      </c>
      <c r="F103" s="81" t="s">
        <v>388</v>
      </c>
      <c r="G103" s="94" t="s">
        <v>266</v>
      </c>
      <c r="H103" s="95"/>
      <c r="I103" s="96"/>
      <c r="J103" s="97" t="e">
        <f>IF(I103/H103*100&gt;100,100,I103/H103*100)</f>
        <v>#DIV/0!</v>
      </c>
      <c r="K103" s="97" t="e">
        <f>J103</f>
        <v>#DIV/0!</v>
      </c>
      <c r="L103" s="525"/>
      <c r="M103" s="541"/>
      <c r="N103" s="519"/>
    </row>
    <row r="104" spans="1:14" s="308" customFormat="1" ht="63.75" customHeight="1" thickBot="1" x14ac:dyDescent="0.3">
      <c r="A104" s="560"/>
      <c r="B104" s="508" t="str">
        <f>'[3]Свод по услугам'!B104:B107</f>
        <v>802111О.99.0.БА96АЭ08001</v>
      </c>
      <c r="C104" s="423" t="str">
        <f>'[3]Свод по услугам'!C104:C107</f>
        <v>Реализация основных общеобразовательных программ основного общего образования (не указано, дети-инвалиды, не указано)</v>
      </c>
      <c r="D104" s="529" t="s">
        <v>137</v>
      </c>
      <c r="E104" s="84" t="s">
        <v>138</v>
      </c>
      <c r="F104" s="85" t="s">
        <v>385</v>
      </c>
      <c r="G104" s="86" t="s">
        <v>140</v>
      </c>
      <c r="H104" s="360">
        <v>100</v>
      </c>
      <c r="I104" s="88">
        <v>100</v>
      </c>
      <c r="J104" s="88">
        <f>IF(H104/I104*100&gt;100,100,H104/I104*100)</f>
        <v>100</v>
      </c>
      <c r="K104" s="504">
        <f>(J104+J105+J106)/3</f>
        <v>100</v>
      </c>
      <c r="L104" s="521">
        <f>(K104+K107)/2</f>
        <v>96.031746031746025</v>
      </c>
      <c r="M104" s="541"/>
      <c r="N104" s="519"/>
    </row>
    <row r="105" spans="1:14" s="308" customFormat="1" ht="63.75" customHeight="1" thickBot="1" x14ac:dyDescent="0.3">
      <c r="A105" s="560"/>
      <c r="B105" s="509"/>
      <c r="C105" s="423"/>
      <c r="D105" s="530"/>
      <c r="E105" s="89" t="s">
        <v>138</v>
      </c>
      <c r="F105" s="85" t="s">
        <v>386</v>
      </c>
      <c r="G105" s="90" t="s">
        <v>140</v>
      </c>
      <c r="H105" s="361">
        <v>92.5</v>
      </c>
      <c r="I105" s="92">
        <v>92.5</v>
      </c>
      <c r="J105" s="92">
        <f>IF(I105/H105*100&gt;100,100,I105/H105*100)</f>
        <v>100</v>
      </c>
      <c r="K105" s="532"/>
      <c r="L105" s="522"/>
      <c r="M105" s="541"/>
      <c r="N105" s="519"/>
    </row>
    <row r="106" spans="1:14" s="308" customFormat="1" ht="79.5" customHeight="1" x14ac:dyDescent="0.25">
      <c r="A106" s="560"/>
      <c r="B106" s="509"/>
      <c r="C106" s="423"/>
      <c r="D106" s="530"/>
      <c r="E106" s="89" t="s">
        <v>138</v>
      </c>
      <c r="F106" s="85" t="s">
        <v>390</v>
      </c>
      <c r="G106" s="90" t="s">
        <v>140</v>
      </c>
      <c r="H106" s="361">
        <v>100</v>
      </c>
      <c r="I106" s="361">
        <v>100</v>
      </c>
      <c r="J106" s="92">
        <f>IF(I106/H106*100&gt;100,100,I106/H106*100)</f>
        <v>100</v>
      </c>
      <c r="K106" s="533"/>
      <c r="L106" s="522"/>
      <c r="M106" s="541"/>
      <c r="N106" s="519"/>
    </row>
    <row r="107" spans="1:14" s="308" customFormat="1" ht="32.25" customHeight="1" thickBot="1" x14ac:dyDescent="0.3">
      <c r="A107" s="560"/>
      <c r="B107" s="510"/>
      <c r="C107" s="423"/>
      <c r="D107" s="531"/>
      <c r="E107" s="93" t="s">
        <v>144</v>
      </c>
      <c r="F107" s="81" t="s">
        <v>388</v>
      </c>
      <c r="G107" s="94" t="s">
        <v>266</v>
      </c>
      <c r="H107" s="355">
        <v>7</v>
      </c>
      <c r="I107" s="355">
        <v>6.4444444444444446</v>
      </c>
      <c r="J107" s="97">
        <f>IF(I107/H107*100&gt;100,100,I107/H107*100)</f>
        <v>92.063492063492063</v>
      </c>
      <c r="K107" s="97">
        <f>J107</f>
        <v>92.063492063492063</v>
      </c>
      <c r="L107" s="523"/>
      <c r="M107" s="541"/>
      <c r="N107" s="519"/>
    </row>
    <row r="108" spans="1:14" s="302" customFormat="1" ht="63.75" hidden="1" customHeight="1" thickBot="1" x14ac:dyDescent="0.3">
      <c r="A108" s="560"/>
      <c r="B108" s="508" t="str">
        <f>'[3]Свод по услугам'!B108:B111</f>
        <v>802111О.99.0.БА96АЭ33001</v>
      </c>
      <c r="C108" s="514" t="str">
        <f>'[3]Свод по услугам'!C108:C111</f>
        <v>Реализация основных общеобразовательных программ основного общего образования (не указано, дети-инвалиды, на дому)</v>
      </c>
      <c r="D108" s="507" t="s">
        <v>137</v>
      </c>
      <c r="E108" s="84" t="s">
        <v>138</v>
      </c>
      <c r="F108" s="85" t="s">
        <v>385</v>
      </c>
      <c r="G108" s="86" t="s">
        <v>140</v>
      </c>
      <c r="H108" s="360"/>
      <c r="I108" s="88"/>
      <c r="J108" s="88" t="e">
        <f>IF(H108/I108*100&gt;100,100,H108/I108*100)</f>
        <v>#DIV/0!</v>
      </c>
      <c r="K108" s="504" t="e">
        <f>(J108+J109+J110)/3</f>
        <v>#DIV/0!</v>
      </c>
      <c r="L108" s="521" t="e">
        <f>(K108+K111)/2</f>
        <v>#DIV/0!</v>
      </c>
      <c r="M108" s="541"/>
      <c r="N108" s="519"/>
    </row>
    <row r="109" spans="1:14" s="302" customFormat="1" ht="63.75" hidden="1" customHeight="1" thickBot="1" x14ac:dyDescent="0.3">
      <c r="A109" s="560"/>
      <c r="B109" s="509"/>
      <c r="C109" s="514"/>
      <c r="D109" s="585"/>
      <c r="E109" s="89" t="s">
        <v>138</v>
      </c>
      <c r="F109" s="85" t="s">
        <v>386</v>
      </c>
      <c r="G109" s="90" t="s">
        <v>140</v>
      </c>
      <c r="H109" s="361"/>
      <c r="I109" s="92"/>
      <c r="J109" s="92" t="e">
        <f>IF(I109/H109*100&gt;100,100,I109/H109*100)</f>
        <v>#DIV/0!</v>
      </c>
      <c r="K109" s="532"/>
      <c r="L109" s="522"/>
      <c r="M109" s="541"/>
      <c r="N109" s="519"/>
    </row>
    <row r="110" spans="1:14" s="302" customFormat="1" ht="111" hidden="1" customHeight="1" x14ac:dyDescent="0.25">
      <c r="A110" s="560"/>
      <c r="B110" s="509"/>
      <c r="C110" s="514"/>
      <c r="D110" s="585"/>
      <c r="E110" s="89" t="s">
        <v>138</v>
      </c>
      <c r="F110" s="85" t="s">
        <v>387</v>
      </c>
      <c r="G110" s="90" t="s">
        <v>140</v>
      </c>
      <c r="H110" s="361"/>
      <c r="I110" s="361"/>
      <c r="J110" s="92" t="e">
        <f>IF(I110/H110*100&gt;100,100,I110/H110*100)</f>
        <v>#DIV/0!</v>
      </c>
      <c r="K110" s="533"/>
      <c r="L110" s="522"/>
      <c r="M110" s="541"/>
      <c r="N110" s="519"/>
    </row>
    <row r="111" spans="1:14" s="302" customFormat="1" ht="32.25" hidden="1" customHeight="1" thickBot="1" x14ac:dyDescent="0.3">
      <c r="A111" s="560"/>
      <c r="B111" s="510"/>
      <c r="C111" s="514"/>
      <c r="D111" s="586"/>
      <c r="E111" s="93" t="s">
        <v>144</v>
      </c>
      <c r="F111" s="81" t="s">
        <v>388</v>
      </c>
      <c r="G111" s="94" t="s">
        <v>266</v>
      </c>
      <c r="H111" s="355"/>
      <c r="I111" s="355"/>
      <c r="J111" s="97" t="e">
        <f>IF(I111/H111*100&gt;100,100,I111/H111*100)</f>
        <v>#DIV/0!</v>
      </c>
      <c r="K111" s="97" t="e">
        <f>J111</f>
        <v>#DIV/0!</v>
      </c>
      <c r="L111" s="523"/>
      <c r="M111" s="541"/>
      <c r="N111" s="519"/>
    </row>
    <row r="112" spans="1:14" s="302" customFormat="1" ht="63.75" hidden="1" customHeight="1" thickBot="1" x14ac:dyDescent="0.3">
      <c r="A112" s="560"/>
      <c r="B112" s="508" t="str">
        <f>'[3]Свод по услугам'!B112:B115</f>
        <v>802111О.99.0.БА96АШ58001</v>
      </c>
      <c r="C112" s="514" t="str">
        <f>'[3]Свод по услугам'!C112:C115</f>
        <v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v>
      </c>
      <c r="D112" s="501" t="s">
        <v>137</v>
      </c>
      <c r="E112" s="84" t="s">
        <v>138</v>
      </c>
      <c r="F112" s="85" t="s">
        <v>385</v>
      </c>
      <c r="G112" s="86" t="s">
        <v>140</v>
      </c>
      <c r="H112" s="101"/>
      <c r="I112" s="88"/>
      <c r="J112" s="88" t="e">
        <f>IF(H112/I112*100&gt;100,100,H112/I112*100)</f>
        <v>#DIV/0!</v>
      </c>
      <c r="K112" s="511" t="e">
        <f>(J112+J113+J114)/3</f>
        <v>#DIV/0!</v>
      </c>
      <c r="L112" s="521" t="e">
        <f>(K112+K115)/2</f>
        <v>#DIV/0!</v>
      </c>
      <c r="M112" s="541"/>
      <c r="N112" s="519"/>
    </row>
    <row r="113" spans="1:14" s="302" customFormat="1" ht="63.75" hidden="1" customHeight="1" thickBot="1" x14ac:dyDescent="0.3">
      <c r="A113" s="560"/>
      <c r="B113" s="509"/>
      <c r="C113" s="514"/>
      <c r="D113" s="502"/>
      <c r="E113" s="89" t="s">
        <v>138</v>
      </c>
      <c r="F113" s="85" t="s">
        <v>386</v>
      </c>
      <c r="G113" s="90" t="s">
        <v>140</v>
      </c>
      <c r="H113" s="102"/>
      <c r="I113" s="92"/>
      <c r="J113" s="92" t="e">
        <f t="shared" ref="J113:J119" si="3">IF(I113/H113*100&gt;100,100,I113/H113*100)</f>
        <v>#DIV/0!</v>
      </c>
      <c r="K113" s="512"/>
      <c r="L113" s="524"/>
      <c r="M113" s="541"/>
      <c r="N113" s="519"/>
    </row>
    <row r="114" spans="1:14" s="302" customFormat="1" ht="111" hidden="1" customHeight="1" x14ac:dyDescent="0.25">
      <c r="A114" s="560"/>
      <c r="B114" s="509"/>
      <c r="C114" s="514"/>
      <c r="D114" s="502"/>
      <c r="E114" s="89" t="s">
        <v>138</v>
      </c>
      <c r="F114" s="85" t="s">
        <v>387</v>
      </c>
      <c r="G114" s="90" t="s">
        <v>140</v>
      </c>
      <c r="H114" s="102"/>
      <c r="I114" s="102"/>
      <c r="J114" s="92" t="e">
        <f t="shared" si="3"/>
        <v>#DIV/0!</v>
      </c>
      <c r="K114" s="513"/>
      <c r="L114" s="524"/>
      <c r="M114" s="541"/>
      <c r="N114" s="519"/>
    </row>
    <row r="115" spans="1:14" s="302" customFormat="1" ht="32.25" hidden="1" customHeight="1" thickBot="1" x14ac:dyDescent="0.3">
      <c r="A115" s="560"/>
      <c r="B115" s="510"/>
      <c r="C115" s="514"/>
      <c r="D115" s="503"/>
      <c r="E115" s="93" t="s">
        <v>144</v>
      </c>
      <c r="F115" s="81" t="s">
        <v>388</v>
      </c>
      <c r="G115" s="94" t="s">
        <v>266</v>
      </c>
      <c r="H115" s="95"/>
      <c r="I115" s="96"/>
      <c r="J115" s="97" t="e">
        <f t="shared" si="3"/>
        <v>#DIV/0!</v>
      </c>
      <c r="K115" s="97" t="e">
        <f>J115</f>
        <v>#DIV/0!</v>
      </c>
      <c r="L115" s="525"/>
      <c r="M115" s="541"/>
      <c r="N115" s="519"/>
    </row>
    <row r="116" spans="1:14" ht="63.75" customHeight="1" thickBot="1" x14ac:dyDescent="0.3">
      <c r="A116" s="559"/>
      <c r="B116" s="508" t="str">
        <f>'[3]Свод по услугам'!B116:B119</f>
        <v>802111О.99.0.БА96АЮ58001</v>
      </c>
      <c r="C116" s="423" t="str">
        <f>'[3]Свод по услугам'!C116:C119</f>
        <v>Реализация основных общеобразовательных программ основного общего образования (не указано, не указано, не указано)</v>
      </c>
      <c r="D116" s="529" t="s">
        <v>137</v>
      </c>
      <c r="E116" s="71" t="s">
        <v>138</v>
      </c>
      <c r="F116" s="71" t="s">
        <v>385</v>
      </c>
      <c r="G116" s="72" t="s">
        <v>140</v>
      </c>
      <c r="H116" s="350">
        <v>100</v>
      </c>
      <c r="I116" s="293">
        <v>100</v>
      </c>
      <c r="J116" s="128">
        <f t="shared" si="3"/>
        <v>100</v>
      </c>
      <c r="K116" s="504">
        <f>(J116+J117+J118)/3</f>
        <v>99.733333333333334</v>
      </c>
      <c r="L116" s="515">
        <f>(K116+K119)/2</f>
        <v>99.84612871837642</v>
      </c>
      <c r="M116" s="540"/>
      <c r="N116" s="519"/>
    </row>
    <row r="117" spans="1:14" ht="63.75" thickBot="1" x14ac:dyDescent="0.3">
      <c r="A117" s="559"/>
      <c r="B117" s="509"/>
      <c r="C117" s="423"/>
      <c r="D117" s="530"/>
      <c r="E117" s="76" t="s">
        <v>138</v>
      </c>
      <c r="F117" s="71" t="s">
        <v>386</v>
      </c>
      <c r="G117" s="77" t="s">
        <v>140</v>
      </c>
      <c r="H117" s="352">
        <v>92.5</v>
      </c>
      <c r="I117" s="128">
        <v>92.5</v>
      </c>
      <c r="J117" s="128">
        <f t="shared" si="3"/>
        <v>100</v>
      </c>
      <c r="K117" s="505"/>
      <c r="L117" s="516"/>
      <c r="M117" s="540"/>
      <c r="N117" s="519"/>
    </row>
    <row r="118" spans="1:14" ht="78.75" x14ac:dyDescent="0.25">
      <c r="A118" s="559"/>
      <c r="B118" s="509"/>
      <c r="C118" s="423"/>
      <c r="D118" s="530"/>
      <c r="E118" s="76" t="s">
        <v>138</v>
      </c>
      <c r="F118" s="71" t="s">
        <v>390</v>
      </c>
      <c r="G118" s="77" t="s">
        <v>140</v>
      </c>
      <c r="H118" s="352">
        <v>100</v>
      </c>
      <c r="I118" s="352">
        <v>99.2</v>
      </c>
      <c r="J118" s="128">
        <f t="shared" si="3"/>
        <v>99.2</v>
      </c>
      <c r="K118" s="506"/>
      <c r="L118" s="516"/>
      <c r="M118" s="540"/>
      <c r="N118" s="519"/>
    </row>
    <row r="119" spans="1:14" ht="32.25" thickBot="1" x14ac:dyDescent="0.3">
      <c r="A119" s="559"/>
      <c r="B119" s="510"/>
      <c r="C119" s="423"/>
      <c r="D119" s="531"/>
      <c r="E119" s="80" t="s">
        <v>144</v>
      </c>
      <c r="F119" s="81" t="s">
        <v>388</v>
      </c>
      <c r="G119" s="82" t="s">
        <v>266</v>
      </c>
      <c r="H119" s="355">
        <v>532.88888888888891</v>
      </c>
      <c r="I119" s="355">
        <v>532.66999999999996</v>
      </c>
      <c r="J119" s="128">
        <f t="shared" si="3"/>
        <v>99.958924103419506</v>
      </c>
      <c r="K119" s="284">
        <f>J119</f>
        <v>99.958924103419506</v>
      </c>
      <c r="L119" s="517"/>
      <c r="M119" s="540"/>
      <c r="N119" s="519"/>
    </row>
    <row r="120" spans="1:14" s="302" customFormat="1" ht="63.75" customHeight="1" thickBot="1" x14ac:dyDescent="0.3">
      <c r="A120" s="560"/>
      <c r="B120" s="508" t="str">
        <f>'[3]Свод по услугам'!B120:B123</f>
        <v>802111О.99.0.БА96АЮ83001</v>
      </c>
      <c r="C120" s="423" t="str">
        <f>'[3]Свод по услугам'!C120:C123</f>
        <v>Реализация основных общеобразовательных программ основного общего образования (не указано, не указано, на дому)</v>
      </c>
      <c r="D120" s="593" t="s">
        <v>137</v>
      </c>
      <c r="E120" s="84" t="s">
        <v>138</v>
      </c>
      <c r="F120" s="85" t="s">
        <v>385</v>
      </c>
      <c r="G120" s="86" t="s">
        <v>140</v>
      </c>
      <c r="H120" s="101">
        <v>100</v>
      </c>
      <c r="I120" s="88">
        <v>100</v>
      </c>
      <c r="J120" s="88">
        <f>IF(H120/I120*100&gt;100,100,H120/I120*100)</f>
        <v>100</v>
      </c>
      <c r="K120" s="511">
        <f>(J120+J121)/2</f>
        <v>100</v>
      </c>
      <c r="L120" s="521">
        <f>(K120+K123)/2</f>
        <v>100</v>
      </c>
      <c r="M120" s="541"/>
      <c r="N120" s="519"/>
    </row>
    <row r="121" spans="1:14" s="302" customFormat="1" ht="63.75" customHeight="1" thickBot="1" x14ac:dyDescent="0.3">
      <c r="A121" s="560"/>
      <c r="B121" s="509"/>
      <c r="C121" s="423"/>
      <c r="D121" s="594"/>
      <c r="E121" s="89" t="s">
        <v>138</v>
      </c>
      <c r="F121" s="85" t="s">
        <v>386</v>
      </c>
      <c r="G121" s="90" t="s">
        <v>140</v>
      </c>
      <c r="H121" s="102">
        <v>100</v>
      </c>
      <c r="I121" s="92">
        <v>100</v>
      </c>
      <c r="J121" s="92">
        <f>IF(I121/H121*100&gt;100,100,I121/H121*100)</f>
        <v>100</v>
      </c>
      <c r="K121" s="512"/>
      <c r="L121" s="524"/>
      <c r="M121" s="541"/>
      <c r="N121" s="519"/>
    </row>
    <row r="122" spans="1:14" s="302" customFormat="1" ht="79.5" customHeight="1" x14ac:dyDescent="0.25">
      <c r="A122" s="560"/>
      <c r="B122" s="509"/>
      <c r="C122" s="423"/>
      <c r="D122" s="594"/>
      <c r="E122" s="89" t="s">
        <v>138</v>
      </c>
      <c r="F122" s="85" t="s">
        <v>390</v>
      </c>
      <c r="G122" s="90" t="s">
        <v>140</v>
      </c>
      <c r="H122" s="102">
        <v>0</v>
      </c>
      <c r="I122" s="102">
        <v>0</v>
      </c>
      <c r="J122" s="92"/>
      <c r="K122" s="513"/>
      <c r="L122" s="524"/>
      <c r="M122" s="541"/>
      <c r="N122" s="519"/>
    </row>
    <row r="123" spans="1:14" s="302" customFormat="1" ht="32.25" customHeight="1" thickBot="1" x14ac:dyDescent="0.3">
      <c r="A123" s="560"/>
      <c r="B123" s="510"/>
      <c r="C123" s="423"/>
      <c r="D123" s="595"/>
      <c r="E123" s="93" t="s">
        <v>144</v>
      </c>
      <c r="F123" s="81" t="s">
        <v>388</v>
      </c>
      <c r="G123" s="94" t="s">
        <v>266</v>
      </c>
      <c r="H123" s="96">
        <v>0.44444444444444442</v>
      </c>
      <c r="I123" s="96">
        <v>0.44444444444444442</v>
      </c>
      <c r="J123" s="97">
        <f>IF(I123/H123*100&gt;100,100,I123/H123*100)</f>
        <v>100</v>
      </c>
      <c r="K123" s="97">
        <f>J123</f>
        <v>100</v>
      </c>
      <c r="L123" s="525"/>
      <c r="M123" s="541"/>
      <c r="N123" s="519"/>
    </row>
    <row r="124" spans="1:14" s="302" customFormat="1" ht="63.75" hidden="1" customHeight="1" thickBot="1" x14ac:dyDescent="0.3">
      <c r="A124" s="560"/>
      <c r="B124" s="508" t="str">
        <f>'[3]Свод по услугам'!B124:B127</f>
        <v>802111О.99.0.БА96АЯ08001</v>
      </c>
      <c r="C124" s="514" t="str">
        <f>'[3]Свод по услугам'!C124:C127</f>
        <v>Реализация основных общеобразовательных программ основного общего образования (не указано, не указано, в медицинских учреждениях)</v>
      </c>
      <c r="D124" s="501" t="s">
        <v>137</v>
      </c>
      <c r="E124" s="84" t="s">
        <v>138</v>
      </c>
      <c r="F124" s="85" t="s">
        <v>385</v>
      </c>
      <c r="G124" s="86" t="s">
        <v>140</v>
      </c>
      <c r="H124" s="101"/>
      <c r="I124" s="88"/>
      <c r="J124" s="88" t="e">
        <f>IF(H124/I124*100&gt;100,100,H124/I124*100)</f>
        <v>#DIV/0!</v>
      </c>
      <c r="K124" s="511" t="e">
        <f>(J124+J125+J126)/3</f>
        <v>#DIV/0!</v>
      </c>
      <c r="L124" s="521" t="e">
        <f>(K124+K127)/2</f>
        <v>#DIV/0!</v>
      </c>
      <c r="M124" s="541"/>
      <c r="N124" s="519"/>
    </row>
    <row r="125" spans="1:14" s="302" customFormat="1" ht="63.75" hidden="1" customHeight="1" thickBot="1" x14ac:dyDescent="0.3">
      <c r="A125" s="560"/>
      <c r="B125" s="509"/>
      <c r="C125" s="514"/>
      <c r="D125" s="502"/>
      <c r="E125" s="89" t="s">
        <v>138</v>
      </c>
      <c r="F125" s="85" t="s">
        <v>386</v>
      </c>
      <c r="G125" s="90" t="s">
        <v>140</v>
      </c>
      <c r="H125" s="102"/>
      <c r="I125" s="92"/>
      <c r="J125" s="92" t="e">
        <f>IF(I125/H125*100&gt;100,100,I125/H125*100)</f>
        <v>#DIV/0!</v>
      </c>
      <c r="K125" s="512"/>
      <c r="L125" s="524"/>
      <c r="M125" s="541"/>
      <c r="N125" s="519"/>
    </row>
    <row r="126" spans="1:14" s="302" customFormat="1" ht="111" hidden="1" customHeight="1" x14ac:dyDescent="0.25">
      <c r="A126" s="560"/>
      <c r="B126" s="509"/>
      <c r="C126" s="514"/>
      <c r="D126" s="502"/>
      <c r="E126" s="89" t="s">
        <v>138</v>
      </c>
      <c r="F126" s="85" t="s">
        <v>387</v>
      </c>
      <c r="G126" s="90" t="s">
        <v>140</v>
      </c>
      <c r="H126" s="102"/>
      <c r="I126" s="102"/>
      <c r="J126" s="92" t="e">
        <f>IF(I126/H126*100&gt;100,100,I126/H126*100)</f>
        <v>#DIV/0!</v>
      </c>
      <c r="K126" s="513"/>
      <c r="L126" s="524"/>
      <c r="M126" s="541"/>
      <c r="N126" s="519"/>
    </row>
    <row r="127" spans="1:14" s="302" customFormat="1" ht="32.25" hidden="1" customHeight="1" thickBot="1" x14ac:dyDescent="0.3">
      <c r="A127" s="560"/>
      <c r="B127" s="510"/>
      <c r="C127" s="514"/>
      <c r="D127" s="503"/>
      <c r="E127" s="93" t="s">
        <v>144</v>
      </c>
      <c r="F127" s="81" t="s">
        <v>388</v>
      </c>
      <c r="G127" s="94" t="s">
        <v>266</v>
      </c>
      <c r="H127" s="95"/>
      <c r="I127" s="96"/>
      <c r="J127" s="97" t="e">
        <f>IF(I127/H127*100&gt;100,100,I127/H127*100)</f>
        <v>#DIV/0!</v>
      </c>
      <c r="K127" s="97" t="e">
        <f>J127</f>
        <v>#DIV/0!</v>
      </c>
      <c r="L127" s="525"/>
      <c r="M127" s="541"/>
      <c r="N127" s="519"/>
    </row>
    <row r="128" spans="1:14" s="302" customFormat="1" ht="63.75" hidden="1" customHeight="1" thickBot="1" x14ac:dyDescent="0.3">
      <c r="A128" s="560"/>
      <c r="B128" s="508" t="str">
        <f>'[3]Свод по услугам'!B128:B131</f>
        <v>802112О.99.0.ББ11АА00001</v>
      </c>
      <c r="C128" s="514" t="str">
        <f>'[3]Свод по услугам'!C128:C131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v>
      </c>
      <c r="D128" s="501" t="s">
        <v>137</v>
      </c>
      <c r="E128" s="84" t="s">
        <v>138</v>
      </c>
      <c r="F128" s="85" t="s">
        <v>385</v>
      </c>
      <c r="G128" s="86" t="s">
        <v>140</v>
      </c>
      <c r="H128" s="101"/>
      <c r="I128" s="88"/>
      <c r="J128" s="88" t="e">
        <f>IF(H128/I128*100&gt;100,100,H128/I128*100)</f>
        <v>#DIV/0!</v>
      </c>
      <c r="K128" s="511" t="e">
        <f>(J128+J129+J130)/3</f>
        <v>#DIV/0!</v>
      </c>
      <c r="L128" s="521" t="e">
        <f>(K128+K131)/2</f>
        <v>#DIV/0!</v>
      </c>
      <c r="M128" s="541"/>
      <c r="N128" s="519"/>
    </row>
    <row r="129" spans="1:14" s="302" customFormat="1" ht="63.75" hidden="1" customHeight="1" thickBot="1" x14ac:dyDescent="0.3">
      <c r="A129" s="560"/>
      <c r="B129" s="509"/>
      <c r="C129" s="514"/>
      <c r="D129" s="502"/>
      <c r="E129" s="89" t="s">
        <v>138</v>
      </c>
      <c r="F129" s="85" t="s">
        <v>386</v>
      </c>
      <c r="G129" s="90" t="s">
        <v>140</v>
      </c>
      <c r="H129" s="102"/>
      <c r="I129" s="92"/>
      <c r="J129" s="92" t="e">
        <f>IF(I129/H129*100&gt;100,100,I129/H129*100)</f>
        <v>#DIV/0!</v>
      </c>
      <c r="K129" s="512"/>
      <c r="L129" s="524"/>
      <c r="M129" s="541"/>
      <c r="N129" s="519"/>
    </row>
    <row r="130" spans="1:14" s="302" customFormat="1" ht="111" hidden="1" customHeight="1" x14ac:dyDescent="0.25">
      <c r="A130" s="560"/>
      <c r="B130" s="509"/>
      <c r="C130" s="514"/>
      <c r="D130" s="502"/>
      <c r="E130" s="89" t="s">
        <v>138</v>
      </c>
      <c r="F130" s="85" t="s">
        <v>387</v>
      </c>
      <c r="G130" s="90" t="s">
        <v>140</v>
      </c>
      <c r="H130" s="102"/>
      <c r="I130" s="102"/>
      <c r="J130" s="92" t="e">
        <f>IF(I130/H130*100&gt;100,100,I130/H130*100)</f>
        <v>#DIV/0!</v>
      </c>
      <c r="K130" s="513"/>
      <c r="L130" s="524"/>
      <c r="M130" s="541"/>
      <c r="N130" s="519"/>
    </row>
    <row r="131" spans="1:14" s="302" customFormat="1" ht="32.25" hidden="1" customHeight="1" thickBot="1" x14ac:dyDescent="0.3">
      <c r="A131" s="560"/>
      <c r="B131" s="510"/>
      <c r="C131" s="514"/>
      <c r="D131" s="503"/>
      <c r="E131" s="93" t="s">
        <v>144</v>
      </c>
      <c r="F131" s="81" t="s">
        <v>388</v>
      </c>
      <c r="G131" s="94" t="s">
        <v>266</v>
      </c>
      <c r="H131" s="95"/>
      <c r="I131" s="96"/>
      <c r="J131" s="97" t="e">
        <f>IF(I131/H131*100&gt;100,100,I131/H131*100)</f>
        <v>#DIV/0!</v>
      </c>
      <c r="K131" s="97" t="e">
        <f>J131</f>
        <v>#DIV/0!</v>
      </c>
      <c r="L131" s="525"/>
      <c r="M131" s="541"/>
      <c r="N131" s="519"/>
    </row>
    <row r="132" spans="1:14" s="302" customFormat="1" ht="63.75" hidden="1" customHeight="1" thickBot="1" x14ac:dyDescent="0.3">
      <c r="A132" s="560"/>
      <c r="B132" s="508" t="str">
        <f>'[3]Свод по услугам'!B132:B135</f>
        <v>802112О.99.0.ББ11АА25001</v>
      </c>
      <c r="C132" s="514" t="str">
        <f>'[3]Свод по услугам'!C132:C135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v>
      </c>
      <c r="D132" s="501" t="s">
        <v>137</v>
      </c>
      <c r="E132" s="84" t="s">
        <v>138</v>
      </c>
      <c r="F132" s="85" t="s">
        <v>385</v>
      </c>
      <c r="G132" s="86" t="s">
        <v>140</v>
      </c>
      <c r="H132" s="101"/>
      <c r="I132" s="88"/>
      <c r="J132" s="88" t="e">
        <f>IF(H132/I132*100&gt;100,100,H132/I132*100)</f>
        <v>#DIV/0!</v>
      </c>
      <c r="K132" s="511" t="e">
        <f>(J132+J133+J134)/3</f>
        <v>#DIV/0!</v>
      </c>
      <c r="L132" s="521" t="e">
        <f>(K132+K135)/2</f>
        <v>#DIV/0!</v>
      </c>
      <c r="M132" s="541"/>
      <c r="N132" s="519"/>
    </row>
    <row r="133" spans="1:14" s="302" customFormat="1" ht="63.75" hidden="1" customHeight="1" thickBot="1" x14ac:dyDescent="0.3">
      <c r="A133" s="560"/>
      <c r="B133" s="509"/>
      <c r="C133" s="514"/>
      <c r="D133" s="502"/>
      <c r="E133" s="89" t="s">
        <v>138</v>
      </c>
      <c r="F133" s="85" t="s">
        <v>386</v>
      </c>
      <c r="G133" s="90" t="s">
        <v>140</v>
      </c>
      <c r="H133" s="102"/>
      <c r="I133" s="92"/>
      <c r="J133" s="92" t="e">
        <f>IF(I133/H133*100&gt;100,100,I133/H133*100)</f>
        <v>#DIV/0!</v>
      </c>
      <c r="K133" s="512"/>
      <c r="L133" s="524"/>
      <c r="M133" s="541"/>
      <c r="N133" s="519"/>
    </row>
    <row r="134" spans="1:14" s="302" customFormat="1" ht="111" hidden="1" customHeight="1" x14ac:dyDescent="0.25">
      <c r="A134" s="560"/>
      <c r="B134" s="509"/>
      <c r="C134" s="514"/>
      <c r="D134" s="502"/>
      <c r="E134" s="89" t="s">
        <v>138</v>
      </c>
      <c r="F134" s="85" t="s">
        <v>387</v>
      </c>
      <c r="G134" s="90" t="s">
        <v>140</v>
      </c>
      <c r="H134" s="102"/>
      <c r="I134" s="102"/>
      <c r="J134" s="92" t="e">
        <f>IF(I134/H134*100&gt;100,100,I134/H134*100)</f>
        <v>#DIV/0!</v>
      </c>
      <c r="K134" s="513"/>
      <c r="L134" s="524"/>
      <c r="M134" s="541"/>
      <c r="N134" s="519"/>
    </row>
    <row r="135" spans="1:14" s="302" customFormat="1" ht="32.25" hidden="1" customHeight="1" thickBot="1" x14ac:dyDescent="0.3">
      <c r="A135" s="560"/>
      <c r="B135" s="510"/>
      <c r="C135" s="514"/>
      <c r="D135" s="503"/>
      <c r="E135" s="93" t="s">
        <v>144</v>
      </c>
      <c r="F135" s="81" t="s">
        <v>388</v>
      </c>
      <c r="G135" s="94" t="s">
        <v>266</v>
      </c>
      <c r="H135" s="95"/>
      <c r="I135" s="96"/>
      <c r="J135" s="97" t="e">
        <f>IF(I135/H135*100&gt;100,100,I135/H135*100)</f>
        <v>#DIV/0!</v>
      </c>
      <c r="K135" s="97" t="e">
        <f>J135</f>
        <v>#DIV/0!</v>
      </c>
      <c r="L135" s="525"/>
      <c r="M135" s="541"/>
      <c r="N135" s="519"/>
    </row>
    <row r="136" spans="1:14" s="302" customFormat="1" ht="63.75" hidden="1" customHeight="1" thickBot="1" x14ac:dyDescent="0.3">
      <c r="A136" s="560"/>
      <c r="B136" s="508">
        <f>'[3]Свод по услугам'!B136:B139</f>
        <v>0</v>
      </c>
      <c r="C136" s="514" t="str">
        <f>'[3]Свод по услугам'!C136:C139</f>
        <v>Реализация основных общеобразовательных программ среднего общего образования</v>
      </c>
      <c r="D136" s="501" t="s">
        <v>137</v>
      </c>
      <c r="E136" s="84" t="s">
        <v>138</v>
      </c>
      <c r="F136" s="85" t="s">
        <v>385</v>
      </c>
      <c r="G136" s="86" t="s">
        <v>140</v>
      </c>
      <c r="H136" s="101"/>
      <c r="I136" s="88"/>
      <c r="J136" s="88" t="e">
        <f>IF(H136/I136*100&gt;100,100,H136/I136*100)</f>
        <v>#DIV/0!</v>
      </c>
      <c r="K136" s="511" t="e">
        <f>(J136+J137+J138)/3</f>
        <v>#DIV/0!</v>
      </c>
      <c r="L136" s="521" t="e">
        <f>(K136+K139)/2</f>
        <v>#DIV/0!</v>
      </c>
      <c r="M136" s="541"/>
      <c r="N136" s="519"/>
    </row>
    <row r="137" spans="1:14" s="302" customFormat="1" ht="63.75" hidden="1" customHeight="1" thickBot="1" x14ac:dyDescent="0.3">
      <c r="A137" s="560"/>
      <c r="B137" s="509"/>
      <c r="C137" s="514"/>
      <c r="D137" s="502"/>
      <c r="E137" s="89" t="s">
        <v>138</v>
      </c>
      <c r="F137" s="85" t="s">
        <v>386</v>
      </c>
      <c r="G137" s="90" t="s">
        <v>140</v>
      </c>
      <c r="H137" s="102"/>
      <c r="I137" s="92"/>
      <c r="J137" s="92" t="e">
        <f>IF(I137/H137*100&gt;100,100,I137/H137*100)</f>
        <v>#DIV/0!</v>
      </c>
      <c r="K137" s="512"/>
      <c r="L137" s="524"/>
      <c r="M137" s="541"/>
      <c r="N137" s="519"/>
    </row>
    <row r="138" spans="1:14" s="302" customFormat="1" ht="111" hidden="1" customHeight="1" x14ac:dyDescent="0.25">
      <c r="A138" s="560"/>
      <c r="B138" s="509"/>
      <c r="C138" s="514"/>
      <c r="D138" s="502"/>
      <c r="E138" s="89" t="s">
        <v>138</v>
      </c>
      <c r="F138" s="85" t="s">
        <v>387</v>
      </c>
      <c r="G138" s="90" t="s">
        <v>140</v>
      </c>
      <c r="H138" s="102"/>
      <c r="I138" s="102"/>
      <c r="J138" s="92" t="e">
        <f>IF(I138/H138*100&gt;100,100,I138/H138*100)</f>
        <v>#DIV/0!</v>
      </c>
      <c r="K138" s="513"/>
      <c r="L138" s="524"/>
      <c r="M138" s="541"/>
      <c r="N138" s="519"/>
    </row>
    <row r="139" spans="1:14" s="302" customFormat="1" ht="32.25" hidden="1" customHeight="1" thickBot="1" x14ac:dyDescent="0.3">
      <c r="A139" s="560"/>
      <c r="B139" s="510"/>
      <c r="C139" s="514"/>
      <c r="D139" s="503"/>
      <c r="E139" s="93" t="s">
        <v>144</v>
      </c>
      <c r="F139" s="81" t="s">
        <v>388</v>
      </c>
      <c r="G139" s="94" t="s">
        <v>266</v>
      </c>
      <c r="H139" s="95"/>
      <c r="I139" s="96"/>
      <c r="J139" s="97" t="e">
        <f>IF(I139/H139*100&gt;100,100,I139/H139*100)</f>
        <v>#DIV/0!</v>
      </c>
      <c r="K139" s="97" t="e">
        <f>J139</f>
        <v>#DIV/0!</v>
      </c>
      <c r="L139" s="525"/>
      <c r="M139" s="541"/>
      <c r="N139" s="519"/>
    </row>
    <row r="140" spans="1:14" s="302" customFormat="1" ht="63.75" hidden="1" customHeight="1" thickBot="1" x14ac:dyDescent="0.3">
      <c r="A140" s="560"/>
      <c r="B140" s="508" t="str">
        <f>'[3]Свод по услугам'!B140:B143</f>
        <v>802112О.99.0.ББ11АБ50001</v>
      </c>
      <c r="C140" s="514" t="str">
        <f>'[3]Свод по услугам'!C140:C143</f>
        <v>Реализация основных общеобразовательных программ среднего общего образования (адаптированная образовательная программа, дети-инвалиды, не указано)</v>
      </c>
      <c r="D140" s="501" t="s">
        <v>137</v>
      </c>
      <c r="E140" s="84" t="s">
        <v>138</v>
      </c>
      <c r="F140" s="85" t="s">
        <v>385</v>
      </c>
      <c r="G140" s="86" t="s">
        <v>140</v>
      </c>
      <c r="H140" s="101"/>
      <c r="I140" s="88"/>
      <c r="J140" s="88" t="e">
        <f>IF(H140/I140*100&gt;100,100,H140/I140*100)</f>
        <v>#DIV/0!</v>
      </c>
      <c r="K140" s="511" t="e">
        <f>(J140+J141+J142)/3</f>
        <v>#DIV/0!</v>
      </c>
      <c r="L140" s="521" t="e">
        <f>(K140+K143)/2</f>
        <v>#DIV/0!</v>
      </c>
      <c r="M140" s="541"/>
      <c r="N140" s="519"/>
    </row>
    <row r="141" spans="1:14" s="302" customFormat="1" ht="63.75" hidden="1" customHeight="1" thickBot="1" x14ac:dyDescent="0.3">
      <c r="A141" s="560"/>
      <c r="B141" s="509"/>
      <c r="C141" s="514"/>
      <c r="D141" s="502"/>
      <c r="E141" s="89" t="s">
        <v>138</v>
      </c>
      <c r="F141" s="85" t="s">
        <v>386</v>
      </c>
      <c r="G141" s="90" t="s">
        <v>140</v>
      </c>
      <c r="H141" s="102"/>
      <c r="I141" s="92"/>
      <c r="J141" s="92" t="e">
        <f>IF(I141/H141*100&gt;100,100,I141/H141*100)</f>
        <v>#DIV/0!</v>
      </c>
      <c r="K141" s="512"/>
      <c r="L141" s="524"/>
      <c r="M141" s="541"/>
      <c r="N141" s="519"/>
    </row>
    <row r="142" spans="1:14" s="302" customFormat="1" ht="111" hidden="1" customHeight="1" x14ac:dyDescent="0.25">
      <c r="A142" s="560"/>
      <c r="B142" s="509"/>
      <c r="C142" s="514"/>
      <c r="D142" s="502"/>
      <c r="E142" s="89" t="s">
        <v>138</v>
      </c>
      <c r="F142" s="85" t="s">
        <v>387</v>
      </c>
      <c r="G142" s="90" t="s">
        <v>140</v>
      </c>
      <c r="H142" s="102"/>
      <c r="I142" s="102"/>
      <c r="J142" s="92" t="e">
        <f>IF(I142/H142*100&gt;100,100,I142/H142*100)</f>
        <v>#DIV/0!</v>
      </c>
      <c r="K142" s="513"/>
      <c r="L142" s="524"/>
      <c r="M142" s="541"/>
      <c r="N142" s="519"/>
    </row>
    <row r="143" spans="1:14" s="302" customFormat="1" ht="32.25" hidden="1" customHeight="1" thickBot="1" x14ac:dyDescent="0.3">
      <c r="A143" s="560"/>
      <c r="B143" s="510"/>
      <c r="C143" s="514"/>
      <c r="D143" s="503"/>
      <c r="E143" s="93" t="s">
        <v>144</v>
      </c>
      <c r="F143" s="81" t="s">
        <v>388</v>
      </c>
      <c r="G143" s="94" t="s">
        <v>266</v>
      </c>
      <c r="H143" s="95"/>
      <c r="I143" s="96"/>
      <c r="J143" s="97" t="e">
        <f>IF(I143/H143*100&gt;100,100,I143/H143*100)</f>
        <v>#DIV/0!</v>
      </c>
      <c r="K143" s="97" t="e">
        <f>J143</f>
        <v>#DIV/0!</v>
      </c>
      <c r="L143" s="525"/>
      <c r="M143" s="541"/>
      <c r="N143" s="519"/>
    </row>
    <row r="144" spans="1:14" s="302" customFormat="1" ht="63.75" hidden="1" customHeight="1" thickBot="1" x14ac:dyDescent="0.3">
      <c r="A144" s="560"/>
      <c r="B144" s="508" t="str">
        <f>'[3]Свод по услугам'!B144:B147</f>
        <v>802112О.99.0.ББ11АБ75001</v>
      </c>
      <c r="C144" s="514" t="str">
        <f>'[3]Свод по услугам'!C144:C147</f>
        <v>Реализация основных общеобразовательных программ среднего общего образования (адаптированная образовательная программа, дети-инвалиды, на дому)</v>
      </c>
      <c r="D144" s="501" t="s">
        <v>137</v>
      </c>
      <c r="E144" s="84" t="s">
        <v>138</v>
      </c>
      <c r="F144" s="85" t="s">
        <v>385</v>
      </c>
      <c r="G144" s="86" t="s">
        <v>140</v>
      </c>
      <c r="H144" s="101"/>
      <c r="I144" s="88"/>
      <c r="J144" s="88" t="e">
        <f>IF(H144/I144*100&gt;100,100,H144/I144*100)</f>
        <v>#DIV/0!</v>
      </c>
      <c r="K144" s="511" t="e">
        <f>(J144+J145+J146)/3</f>
        <v>#DIV/0!</v>
      </c>
      <c r="L144" s="521" t="e">
        <f>(K144+K147)/2</f>
        <v>#DIV/0!</v>
      </c>
      <c r="M144" s="541"/>
      <c r="N144" s="519"/>
    </row>
    <row r="145" spans="1:14" s="302" customFormat="1" ht="63.75" hidden="1" customHeight="1" thickBot="1" x14ac:dyDescent="0.3">
      <c r="A145" s="560"/>
      <c r="B145" s="509"/>
      <c r="C145" s="514"/>
      <c r="D145" s="502"/>
      <c r="E145" s="89" t="s">
        <v>138</v>
      </c>
      <c r="F145" s="85" t="s">
        <v>386</v>
      </c>
      <c r="G145" s="90" t="s">
        <v>140</v>
      </c>
      <c r="H145" s="102"/>
      <c r="I145" s="92"/>
      <c r="J145" s="92" t="e">
        <f>IF(I145/H145*100&gt;100,100,I145/H145*100)</f>
        <v>#DIV/0!</v>
      </c>
      <c r="K145" s="512"/>
      <c r="L145" s="524"/>
      <c r="M145" s="541"/>
      <c r="N145" s="519"/>
    </row>
    <row r="146" spans="1:14" s="302" customFormat="1" ht="111" hidden="1" customHeight="1" x14ac:dyDescent="0.25">
      <c r="A146" s="560"/>
      <c r="B146" s="509"/>
      <c r="C146" s="514"/>
      <c r="D146" s="502"/>
      <c r="E146" s="89" t="s">
        <v>138</v>
      </c>
      <c r="F146" s="85" t="s">
        <v>387</v>
      </c>
      <c r="G146" s="90" t="s">
        <v>140</v>
      </c>
      <c r="H146" s="102"/>
      <c r="I146" s="102"/>
      <c r="J146" s="92" t="e">
        <f>IF(I146/H146*100&gt;100,100,I146/H146*100)</f>
        <v>#DIV/0!</v>
      </c>
      <c r="K146" s="513"/>
      <c r="L146" s="524"/>
      <c r="M146" s="541"/>
      <c r="N146" s="519"/>
    </row>
    <row r="147" spans="1:14" s="302" customFormat="1" ht="32.25" hidden="1" customHeight="1" thickBot="1" x14ac:dyDescent="0.3">
      <c r="A147" s="560"/>
      <c r="B147" s="510"/>
      <c r="C147" s="514"/>
      <c r="D147" s="503"/>
      <c r="E147" s="93" t="s">
        <v>144</v>
      </c>
      <c r="F147" s="81" t="s">
        <v>388</v>
      </c>
      <c r="G147" s="94" t="s">
        <v>266</v>
      </c>
      <c r="H147" s="95"/>
      <c r="I147" s="96"/>
      <c r="J147" s="97" t="e">
        <f>IF(I147/H147*100&gt;100,100,I147/H147*100)</f>
        <v>#DIV/0!</v>
      </c>
      <c r="K147" s="97" t="e">
        <f>J147</f>
        <v>#DIV/0!</v>
      </c>
      <c r="L147" s="525"/>
      <c r="M147" s="541"/>
      <c r="N147" s="519"/>
    </row>
    <row r="148" spans="1:14" s="302" customFormat="1" ht="63.75" hidden="1" customHeight="1" thickBot="1" x14ac:dyDescent="0.3">
      <c r="A148" s="560"/>
      <c r="B148" s="508" t="str">
        <f>'[3]Свод по услугам'!B148:B151</f>
        <v>802112О.99.0.ББ11АН01001</v>
      </c>
      <c r="C148" s="514" t="str">
        <f>'[3]Свод по услугам'!C148:C151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v>
      </c>
      <c r="D148" s="501" t="s">
        <v>137</v>
      </c>
      <c r="E148" s="84" t="s">
        <v>138</v>
      </c>
      <c r="F148" s="85" t="s">
        <v>385</v>
      </c>
      <c r="G148" s="86" t="s">
        <v>140</v>
      </c>
      <c r="H148" s="101"/>
      <c r="I148" s="88"/>
      <c r="J148" s="88" t="e">
        <f>IF(H148/I148*100&gt;100,100,H148/I148*100)</f>
        <v>#DIV/0!</v>
      </c>
      <c r="K148" s="511" t="e">
        <f>(J148+J149+J150)/3</f>
        <v>#DIV/0!</v>
      </c>
      <c r="L148" s="521" t="e">
        <f>(K148+K151)/2</f>
        <v>#DIV/0!</v>
      </c>
      <c r="M148" s="541"/>
      <c r="N148" s="519"/>
    </row>
    <row r="149" spans="1:14" s="302" customFormat="1" ht="63.75" hidden="1" customHeight="1" thickBot="1" x14ac:dyDescent="0.3">
      <c r="A149" s="560"/>
      <c r="B149" s="509"/>
      <c r="C149" s="514"/>
      <c r="D149" s="502"/>
      <c r="E149" s="89" t="s">
        <v>138</v>
      </c>
      <c r="F149" s="85" t="s">
        <v>386</v>
      </c>
      <c r="G149" s="90" t="s">
        <v>140</v>
      </c>
      <c r="H149" s="102"/>
      <c r="I149" s="92"/>
      <c r="J149" s="92" t="e">
        <f>IF(I149/H149*100&gt;100,100,I149/H149*100)</f>
        <v>#DIV/0!</v>
      </c>
      <c r="K149" s="512"/>
      <c r="L149" s="524"/>
      <c r="M149" s="541"/>
      <c r="N149" s="519"/>
    </row>
    <row r="150" spans="1:14" s="302" customFormat="1" ht="111" hidden="1" customHeight="1" x14ac:dyDescent="0.25">
      <c r="A150" s="560"/>
      <c r="B150" s="509"/>
      <c r="C150" s="514"/>
      <c r="D150" s="502"/>
      <c r="E150" s="89" t="s">
        <v>138</v>
      </c>
      <c r="F150" s="85" t="s">
        <v>387</v>
      </c>
      <c r="G150" s="90" t="s">
        <v>140</v>
      </c>
      <c r="H150" s="102"/>
      <c r="I150" s="102"/>
      <c r="J150" s="92" t="e">
        <f>IF(I150/H150*100&gt;100,100,I150/H150*100)</f>
        <v>#DIV/0!</v>
      </c>
      <c r="K150" s="513"/>
      <c r="L150" s="524"/>
      <c r="M150" s="541"/>
      <c r="N150" s="519"/>
    </row>
    <row r="151" spans="1:14" s="302" customFormat="1" ht="32.25" hidden="1" customHeight="1" thickBot="1" x14ac:dyDescent="0.3">
      <c r="A151" s="560"/>
      <c r="B151" s="510"/>
      <c r="C151" s="514"/>
      <c r="D151" s="503"/>
      <c r="E151" s="93" t="s">
        <v>144</v>
      </c>
      <c r="F151" s="81" t="s">
        <v>388</v>
      </c>
      <c r="G151" s="94" t="s">
        <v>266</v>
      </c>
      <c r="H151" s="95"/>
      <c r="I151" s="96"/>
      <c r="J151" s="97" t="e">
        <f>IF(I151/H151*100&gt;100,100,I151/H151*100)</f>
        <v>#DIV/0!</v>
      </c>
      <c r="K151" s="97" t="e">
        <f>J151</f>
        <v>#DIV/0!</v>
      </c>
      <c r="L151" s="525"/>
      <c r="M151" s="541"/>
      <c r="N151" s="519"/>
    </row>
    <row r="152" spans="1:14" s="302" customFormat="1" ht="63.75" hidden="1" customHeight="1" thickBot="1" x14ac:dyDescent="0.3">
      <c r="A152" s="560"/>
      <c r="B152" s="508" t="str">
        <f>'[3]Свод по услугам'!B152:B155</f>
        <v>802112О.99.0.ББ11АМ76001</v>
      </c>
      <c r="C152" s="514" t="str">
        <f>'[3]Свод по услугам'!C152:C155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v>
      </c>
      <c r="D152" s="501" t="s">
        <v>137</v>
      </c>
      <c r="E152" s="84" t="s">
        <v>138</v>
      </c>
      <c r="F152" s="85" t="s">
        <v>385</v>
      </c>
      <c r="G152" s="86" t="s">
        <v>140</v>
      </c>
      <c r="H152" s="101"/>
      <c r="I152" s="88"/>
      <c r="J152" s="88" t="e">
        <f>IF(H152/I152*100&gt;100,100,H152/I152*100)</f>
        <v>#DIV/0!</v>
      </c>
      <c r="K152" s="511" t="e">
        <f>(J152+J153+J154)/3</f>
        <v>#DIV/0!</v>
      </c>
      <c r="L152" s="521" t="e">
        <f>(K152+K155)/2</f>
        <v>#DIV/0!</v>
      </c>
      <c r="M152" s="541"/>
      <c r="N152" s="519"/>
    </row>
    <row r="153" spans="1:14" s="302" customFormat="1" ht="63.75" hidden="1" customHeight="1" thickBot="1" x14ac:dyDescent="0.3">
      <c r="A153" s="560"/>
      <c r="B153" s="509"/>
      <c r="C153" s="514"/>
      <c r="D153" s="502"/>
      <c r="E153" s="89" t="s">
        <v>138</v>
      </c>
      <c r="F153" s="85" t="s">
        <v>386</v>
      </c>
      <c r="G153" s="90" t="s">
        <v>140</v>
      </c>
      <c r="H153" s="102"/>
      <c r="I153" s="92"/>
      <c r="J153" s="92" t="e">
        <f t="shared" ref="J153:J163" si="4">IF(I153/H153*100&gt;100,100,I153/H153*100)</f>
        <v>#DIV/0!</v>
      </c>
      <c r="K153" s="512"/>
      <c r="L153" s="524"/>
      <c r="M153" s="541"/>
      <c r="N153" s="519"/>
    </row>
    <row r="154" spans="1:14" s="302" customFormat="1" ht="111" hidden="1" customHeight="1" x14ac:dyDescent="0.25">
      <c r="A154" s="560"/>
      <c r="B154" s="509"/>
      <c r="C154" s="514"/>
      <c r="D154" s="502"/>
      <c r="E154" s="89" t="s">
        <v>138</v>
      </c>
      <c r="F154" s="85" t="s">
        <v>387</v>
      </c>
      <c r="G154" s="90" t="s">
        <v>140</v>
      </c>
      <c r="H154" s="102"/>
      <c r="I154" s="102"/>
      <c r="J154" s="92" t="e">
        <f t="shared" si="4"/>
        <v>#DIV/0!</v>
      </c>
      <c r="K154" s="513"/>
      <c r="L154" s="524"/>
      <c r="M154" s="541"/>
      <c r="N154" s="519"/>
    </row>
    <row r="155" spans="1:14" s="302" customFormat="1" ht="32.25" hidden="1" customHeight="1" thickBot="1" x14ac:dyDescent="0.3">
      <c r="A155" s="560"/>
      <c r="B155" s="510"/>
      <c r="C155" s="514"/>
      <c r="D155" s="503"/>
      <c r="E155" s="93" t="s">
        <v>144</v>
      </c>
      <c r="F155" s="81" t="s">
        <v>388</v>
      </c>
      <c r="G155" s="94" t="s">
        <v>266</v>
      </c>
      <c r="H155" s="95"/>
      <c r="I155" s="96"/>
      <c r="J155" s="97" t="e">
        <f t="shared" si="4"/>
        <v>#DIV/0!</v>
      </c>
      <c r="K155" s="97" t="e">
        <f>J155</f>
        <v>#DIV/0!</v>
      </c>
      <c r="L155" s="525"/>
      <c r="M155" s="541"/>
      <c r="N155" s="519"/>
    </row>
    <row r="156" spans="1:14" ht="63.75" hidden="1" customHeight="1" thickBot="1" x14ac:dyDescent="0.3">
      <c r="A156" s="559"/>
      <c r="B156" s="508" t="str">
        <f>'[3]Свод по услугам'!B156:B159</f>
        <v>802112О.99.0.ББ11АО26001</v>
      </c>
      <c r="C156" s="514" t="str">
        <f>'[3]Свод по услугам'!C156:C159</f>
        <v>Реализация основных общеобразовательных программ среднего общего образования (профильное обучение, дети-инвалиды, не указано)</v>
      </c>
      <c r="D156" s="501" t="s">
        <v>137</v>
      </c>
      <c r="E156" s="71" t="s">
        <v>138</v>
      </c>
      <c r="F156" s="71" t="s">
        <v>385</v>
      </c>
      <c r="G156" s="72" t="s">
        <v>140</v>
      </c>
      <c r="H156" s="73"/>
      <c r="I156" s="104"/>
      <c r="J156" s="75" t="e">
        <f t="shared" si="4"/>
        <v>#DIV/0!</v>
      </c>
      <c r="K156" s="543" t="e">
        <f>(J156+J157+J158)/3</f>
        <v>#DIV/0!</v>
      </c>
      <c r="L156" s="526" t="e">
        <f>(K156+K159)/2</f>
        <v>#DIV/0!</v>
      </c>
      <c r="M156" s="540"/>
      <c r="N156" s="519"/>
    </row>
    <row r="157" spans="1:14" ht="63.75" hidden="1" customHeight="1" thickBot="1" x14ac:dyDescent="0.3">
      <c r="A157" s="559"/>
      <c r="B157" s="509"/>
      <c r="C157" s="514"/>
      <c r="D157" s="502"/>
      <c r="E157" s="76" t="s">
        <v>138</v>
      </c>
      <c r="F157" s="71" t="s">
        <v>386</v>
      </c>
      <c r="G157" s="77" t="s">
        <v>140</v>
      </c>
      <c r="H157" s="78"/>
      <c r="I157" s="75"/>
      <c r="J157" s="75" t="e">
        <f t="shared" si="4"/>
        <v>#DIV/0!</v>
      </c>
      <c r="K157" s="544"/>
      <c r="L157" s="527"/>
      <c r="M157" s="540"/>
      <c r="N157" s="519"/>
    </row>
    <row r="158" spans="1:14" ht="111" hidden="1" customHeight="1" x14ac:dyDescent="0.25">
      <c r="A158" s="559"/>
      <c r="B158" s="509"/>
      <c r="C158" s="514"/>
      <c r="D158" s="502"/>
      <c r="E158" s="76" t="s">
        <v>138</v>
      </c>
      <c r="F158" s="71" t="s">
        <v>387</v>
      </c>
      <c r="G158" s="77" t="s">
        <v>140</v>
      </c>
      <c r="H158" s="78"/>
      <c r="I158" s="78"/>
      <c r="J158" s="75" t="e">
        <f t="shared" si="4"/>
        <v>#DIV/0!</v>
      </c>
      <c r="K158" s="545"/>
      <c r="L158" s="527"/>
      <c r="M158" s="540"/>
      <c r="N158" s="519"/>
    </row>
    <row r="159" spans="1:14" ht="32.25" hidden="1" customHeight="1" thickBot="1" x14ac:dyDescent="0.3">
      <c r="A159" s="559"/>
      <c r="B159" s="510"/>
      <c r="C159" s="514"/>
      <c r="D159" s="503"/>
      <c r="E159" s="80" t="s">
        <v>144</v>
      </c>
      <c r="F159" s="81" t="s">
        <v>388</v>
      </c>
      <c r="G159" s="82" t="s">
        <v>266</v>
      </c>
      <c r="H159" s="105"/>
      <c r="I159" s="106"/>
      <c r="J159" s="75" t="e">
        <f t="shared" si="4"/>
        <v>#DIV/0!</v>
      </c>
      <c r="K159" s="83" t="e">
        <f>J159</f>
        <v>#DIV/0!</v>
      </c>
      <c r="L159" s="528"/>
      <c r="M159" s="540"/>
      <c r="N159" s="519"/>
    </row>
    <row r="160" spans="1:14" ht="63.75" customHeight="1" thickBot="1" x14ac:dyDescent="0.3">
      <c r="A160" s="559"/>
      <c r="B160" s="508" t="str">
        <f>'[3]Свод по услугам'!B160:B163</f>
        <v>802112О.99.0.ББ11АП76001</v>
      </c>
      <c r="C160" s="423" t="str">
        <f>'[3]Свод по услугам'!C160:C163</f>
        <v>Реализация основных общеобразовательных программ среднего общего образования (профильное обучение, не указано, не указано)</v>
      </c>
      <c r="D160" s="593" t="s">
        <v>137</v>
      </c>
      <c r="E160" s="71" t="s">
        <v>138</v>
      </c>
      <c r="F160" s="71" t="s">
        <v>385</v>
      </c>
      <c r="G160" s="72" t="s">
        <v>140</v>
      </c>
      <c r="H160" s="280">
        <v>100</v>
      </c>
      <c r="I160" s="293">
        <v>100</v>
      </c>
      <c r="J160" s="128">
        <f t="shared" si="4"/>
        <v>100</v>
      </c>
      <c r="K160" s="511">
        <f>(J160+J161+J162)/3</f>
        <v>100</v>
      </c>
      <c r="L160" s="515">
        <f>(K160+K163)/2</f>
        <v>100</v>
      </c>
      <c r="M160" s="540"/>
      <c r="N160" s="519"/>
    </row>
    <row r="161" spans="1:14" ht="63.75" customHeight="1" thickBot="1" x14ac:dyDescent="0.3">
      <c r="A161" s="559"/>
      <c r="B161" s="509"/>
      <c r="C161" s="423"/>
      <c r="D161" s="594"/>
      <c r="E161" s="76" t="s">
        <v>138</v>
      </c>
      <c r="F161" s="71" t="s">
        <v>386</v>
      </c>
      <c r="G161" s="77" t="s">
        <v>140</v>
      </c>
      <c r="H161" s="282">
        <v>100</v>
      </c>
      <c r="I161" s="128">
        <v>100</v>
      </c>
      <c r="J161" s="128">
        <f t="shared" si="4"/>
        <v>100</v>
      </c>
      <c r="K161" s="587"/>
      <c r="L161" s="589"/>
      <c r="M161" s="540"/>
      <c r="N161" s="519"/>
    </row>
    <row r="162" spans="1:14" ht="111" customHeight="1" x14ac:dyDescent="0.25">
      <c r="A162" s="559"/>
      <c r="B162" s="509"/>
      <c r="C162" s="423"/>
      <c r="D162" s="594"/>
      <c r="E162" s="76" t="s">
        <v>138</v>
      </c>
      <c r="F162" s="71" t="s">
        <v>387</v>
      </c>
      <c r="G162" s="77" t="s">
        <v>140</v>
      </c>
      <c r="H162" s="282">
        <v>100</v>
      </c>
      <c r="I162" s="282">
        <v>100</v>
      </c>
      <c r="J162" s="128">
        <f t="shared" si="4"/>
        <v>100</v>
      </c>
      <c r="K162" s="588"/>
      <c r="L162" s="589"/>
      <c r="M162" s="540"/>
      <c r="N162" s="519"/>
    </row>
    <row r="163" spans="1:14" ht="32.25" customHeight="1" thickBot="1" x14ac:dyDescent="0.3">
      <c r="A163" s="559"/>
      <c r="B163" s="510"/>
      <c r="C163" s="423"/>
      <c r="D163" s="595"/>
      <c r="E163" s="80" t="s">
        <v>144</v>
      </c>
      <c r="F163" s="81" t="s">
        <v>388</v>
      </c>
      <c r="G163" s="82" t="s">
        <v>266</v>
      </c>
      <c r="H163" s="96">
        <v>15.555555555555555</v>
      </c>
      <c r="I163" s="96">
        <v>15.555555555555555</v>
      </c>
      <c r="J163" s="128">
        <f t="shared" si="4"/>
        <v>100</v>
      </c>
      <c r="K163" s="284">
        <f>J163</f>
        <v>100</v>
      </c>
      <c r="L163" s="590"/>
      <c r="M163" s="540"/>
      <c r="N163" s="519"/>
    </row>
    <row r="164" spans="1:14" s="302" customFormat="1" ht="63.75" customHeight="1" thickBot="1" x14ac:dyDescent="0.3">
      <c r="A164" s="560"/>
      <c r="B164" s="508" t="str">
        <f>'[3]Свод по услугам'!B164:B167</f>
        <v>802112О.99.0.ББ11АЭ08001</v>
      </c>
      <c r="C164" s="423" t="str">
        <f>'[3]Свод по услугам'!C164:C167</f>
        <v>Реализация основных общеобразовательных программ среднего общего образования (не указано, дети-инвалиды, не указано)</v>
      </c>
      <c r="D164" s="593" t="s">
        <v>137</v>
      </c>
      <c r="E164" s="84" t="s">
        <v>138</v>
      </c>
      <c r="F164" s="85" t="s">
        <v>385</v>
      </c>
      <c r="G164" s="86" t="s">
        <v>140</v>
      </c>
      <c r="H164" s="101">
        <v>100</v>
      </c>
      <c r="I164" s="88">
        <v>100</v>
      </c>
      <c r="J164" s="88">
        <f>IF(H164/I164*100&gt;100,100,H164/I164*100)</f>
        <v>100</v>
      </c>
      <c r="K164" s="511">
        <f>(J164+J165+J166)/3</f>
        <v>100</v>
      </c>
      <c r="L164" s="521">
        <f>(K164+K167)/2</f>
        <v>100</v>
      </c>
      <c r="M164" s="541"/>
      <c r="N164" s="519"/>
    </row>
    <row r="165" spans="1:14" s="302" customFormat="1" ht="63.75" customHeight="1" thickBot="1" x14ac:dyDescent="0.3">
      <c r="A165" s="560"/>
      <c r="B165" s="509"/>
      <c r="C165" s="423"/>
      <c r="D165" s="594"/>
      <c r="E165" s="89" t="s">
        <v>138</v>
      </c>
      <c r="F165" s="85" t="s">
        <v>386</v>
      </c>
      <c r="G165" s="90" t="s">
        <v>140</v>
      </c>
      <c r="H165" s="102">
        <v>100</v>
      </c>
      <c r="I165" s="92">
        <v>100</v>
      </c>
      <c r="J165" s="92">
        <f>IF(I165/H165*100&gt;100,100,I165/H165*100)</f>
        <v>100</v>
      </c>
      <c r="K165" s="512"/>
      <c r="L165" s="524"/>
      <c r="M165" s="541"/>
      <c r="N165" s="519"/>
    </row>
    <row r="166" spans="1:14" s="302" customFormat="1" ht="63.75" customHeight="1" x14ac:dyDescent="0.25">
      <c r="A166" s="560"/>
      <c r="B166" s="509"/>
      <c r="C166" s="423"/>
      <c r="D166" s="594"/>
      <c r="E166" s="89" t="s">
        <v>138</v>
      </c>
      <c r="F166" s="85" t="s">
        <v>391</v>
      </c>
      <c r="G166" s="90" t="s">
        <v>140</v>
      </c>
      <c r="H166" s="102">
        <v>100</v>
      </c>
      <c r="I166" s="102">
        <v>100</v>
      </c>
      <c r="J166" s="92">
        <f>IF(I166/H166*100&gt;100,100,I166/H166*100)</f>
        <v>100</v>
      </c>
      <c r="K166" s="513"/>
      <c r="L166" s="524"/>
      <c r="M166" s="541"/>
      <c r="N166" s="519"/>
    </row>
    <row r="167" spans="1:14" s="302" customFormat="1" ht="32.25" customHeight="1" thickBot="1" x14ac:dyDescent="0.3">
      <c r="A167" s="560"/>
      <c r="B167" s="510"/>
      <c r="C167" s="423"/>
      <c r="D167" s="595"/>
      <c r="E167" s="93" t="s">
        <v>144</v>
      </c>
      <c r="F167" s="81" t="s">
        <v>388</v>
      </c>
      <c r="G167" s="94" t="s">
        <v>266</v>
      </c>
      <c r="H167" s="96">
        <v>2</v>
      </c>
      <c r="I167" s="96">
        <v>2</v>
      </c>
      <c r="J167" s="97">
        <f>IF(I167/H167*100&gt;100,100,I167/H167*100)</f>
        <v>100</v>
      </c>
      <c r="K167" s="97">
        <f>J167</f>
        <v>100</v>
      </c>
      <c r="L167" s="525"/>
      <c r="M167" s="541"/>
      <c r="N167" s="519"/>
    </row>
    <row r="168" spans="1:14" s="302" customFormat="1" ht="63.75" hidden="1" customHeight="1" thickBot="1" x14ac:dyDescent="0.3">
      <c r="A168" s="560"/>
      <c r="B168" s="508" t="str">
        <f>'[3]Свод по услугам'!B168:B171</f>
        <v>802112О.99.0.ББ11АЭ33001</v>
      </c>
      <c r="C168" s="514" t="str">
        <f>'[3]Свод по услугам'!C168:C171</f>
        <v>Реализация основных общеобразовательных программ среднего общего образования (не указано, дети-инвалиды, на дому)</v>
      </c>
      <c r="D168" s="501" t="s">
        <v>137</v>
      </c>
      <c r="E168" s="84" t="s">
        <v>138</v>
      </c>
      <c r="F168" s="85" t="s">
        <v>385</v>
      </c>
      <c r="G168" s="86" t="s">
        <v>140</v>
      </c>
      <c r="H168" s="101"/>
      <c r="I168" s="88"/>
      <c r="J168" s="88" t="e">
        <f>IF(H168/I168*100&gt;100,100,H168/I168*100)</f>
        <v>#DIV/0!</v>
      </c>
      <c r="K168" s="511" t="e">
        <f>(J168+J169+J170)/3</f>
        <v>#DIV/0!</v>
      </c>
      <c r="L168" s="521" t="e">
        <f>(K168+K171)/2</f>
        <v>#DIV/0!</v>
      </c>
      <c r="M168" s="541"/>
      <c r="N168" s="519"/>
    </row>
    <row r="169" spans="1:14" s="302" customFormat="1" ht="63.75" hidden="1" customHeight="1" thickBot="1" x14ac:dyDescent="0.3">
      <c r="A169" s="560"/>
      <c r="B169" s="509"/>
      <c r="C169" s="514"/>
      <c r="D169" s="502"/>
      <c r="E169" s="89" t="s">
        <v>138</v>
      </c>
      <c r="F169" s="85" t="s">
        <v>386</v>
      </c>
      <c r="G169" s="90" t="s">
        <v>140</v>
      </c>
      <c r="H169" s="102"/>
      <c r="I169" s="92"/>
      <c r="J169" s="92" t="e">
        <f>IF(I169/H169*100&gt;100,100,I169/H169*100)</f>
        <v>#DIV/0!</v>
      </c>
      <c r="K169" s="512"/>
      <c r="L169" s="524"/>
      <c r="M169" s="541"/>
      <c r="N169" s="519"/>
    </row>
    <row r="170" spans="1:14" s="302" customFormat="1" ht="111" hidden="1" customHeight="1" x14ac:dyDescent="0.25">
      <c r="A170" s="560"/>
      <c r="B170" s="509"/>
      <c r="C170" s="514"/>
      <c r="D170" s="502"/>
      <c r="E170" s="89" t="s">
        <v>138</v>
      </c>
      <c r="F170" s="85" t="s">
        <v>387</v>
      </c>
      <c r="G170" s="90" t="s">
        <v>140</v>
      </c>
      <c r="H170" s="102"/>
      <c r="I170" s="102"/>
      <c r="J170" s="92" t="e">
        <f>IF(I170/H170*100&gt;100,100,I170/H170*100)</f>
        <v>#DIV/0!</v>
      </c>
      <c r="K170" s="513"/>
      <c r="L170" s="524"/>
      <c r="M170" s="541"/>
      <c r="N170" s="519"/>
    </row>
    <row r="171" spans="1:14" s="302" customFormat="1" ht="32.25" hidden="1" customHeight="1" thickBot="1" x14ac:dyDescent="0.3">
      <c r="A171" s="560"/>
      <c r="B171" s="510"/>
      <c r="C171" s="514"/>
      <c r="D171" s="503"/>
      <c r="E171" s="93" t="s">
        <v>144</v>
      </c>
      <c r="F171" s="81" t="s">
        <v>388</v>
      </c>
      <c r="G171" s="94" t="s">
        <v>266</v>
      </c>
      <c r="H171" s="95"/>
      <c r="I171" s="96"/>
      <c r="J171" s="97" t="e">
        <f>IF(I171/H171*100&gt;100,100,I171/H171*100)</f>
        <v>#DIV/0!</v>
      </c>
      <c r="K171" s="97" t="e">
        <f>J171</f>
        <v>#DIV/0!</v>
      </c>
      <c r="L171" s="525"/>
      <c r="M171" s="541"/>
      <c r="N171" s="519"/>
    </row>
    <row r="172" spans="1:14" s="302" customFormat="1" ht="63.75" hidden="1" customHeight="1" thickBot="1" x14ac:dyDescent="0.3">
      <c r="A172" s="560"/>
      <c r="B172" s="508">
        <f>'[3]Свод по услугам'!B172:B175</f>
        <v>0</v>
      </c>
      <c r="C172" s="514" t="str">
        <f>'[3]Свод по услугам'!C172:C175</f>
        <v xml:space="preserve">Реализация основных общеобразовательных программ среднего общего образования </v>
      </c>
      <c r="D172" s="501" t="s">
        <v>137</v>
      </c>
      <c r="E172" s="84" t="s">
        <v>138</v>
      </c>
      <c r="F172" s="85" t="s">
        <v>385</v>
      </c>
      <c r="G172" s="86" t="s">
        <v>140</v>
      </c>
      <c r="H172" s="101"/>
      <c r="I172" s="88"/>
      <c r="J172" s="88" t="e">
        <f>IF(H172/I172*100&gt;100,100,H172/I172*100)</f>
        <v>#DIV/0!</v>
      </c>
      <c r="K172" s="511" t="e">
        <f>(J172+J173+J174)/3</f>
        <v>#DIV/0!</v>
      </c>
      <c r="L172" s="521" t="e">
        <f>(K172+K175)/2</f>
        <v>#DIV/0!</v>
      </c>
      <c r="M172" s="541"/>
      <c r="N172" s="519"/>
    </row>
    <row r="173" spans="1:14" s="302" customFormat="1" ht="63.75" hidden="1" customHeight="1" thickBot="1" x14ac:dyDescent="0.3">
      <c r="A173" s="560"/>
      <c r="B173" s="509"/>
      <c r="C173" s="514"/>
      <c r="D173" s="502"/>
      <c r="E173" s="89" t="s">
        <v>138</v>
      </c>
      <c r="F173" s="85" t="s">
        <v>386</v>
      </c>
      <c r="G173" s="90" t="s">
        <v>140</v>
      </c>
      <c r="H173" s="102"/>
      <c r="I173" s="92"/>
      <c r="J173" s="92" t="e">
        <f t="shared" ref="J173:J179" si="5">IF(I173/H173*100&gt;100,100,I173/H173*100)</f>
        <v>#DIV/0!</v>
      </c>
      <c r="K173" s="512"/>
      <c r="L173" s="524"/>
      <c r="M173" s="541"/>
      <c r="N173" s="519"/>
    </row>
    <row r="174" spans="1:14" s="302" customFormat="1" ht="111" hidden="1" customHeight="1" x14ac:dyDescent="0.25">
      <c r="A174" s="560"/>
      <c r="B174" s="509"/>
      <c r="C174" s="514"/>
      <c r="D174" s="502"/>
      <c r="E174" s="89" t="s">
        <v>138</v>
      </c>
      <c r="F174" s="85" t="s">
        <v>387</v>
      </c>
      <c r="G174" s="90" t="s">
        <v>140</v>
      </c>
      <c r="H174" s="102"/>
      <c r="I174" s="102"/>
      <c r="J174" s="92" t="e">
        <f t="shared" si="5"/>
        <v>#DIV/0!</v>
      </c>
      <c r="K174" s="513"/>
      <c r="L174" s="524"/>
      <c r="M174" s="541"/>
      <c r="N174" s="519"/>
    </row>
    <row r="175" spans="1:14" s="302" customFormat="1" ht="32.25" hidden="1" customHeight="1" thickBot="1" x14ac:dyDescent="0.3">
      <c r="A175" s="560"/>
      <c r="B175" s="510"/>
      <c r="C175" s="514"/>
      <c r="D175" s="503"/>
      <c r="E175" s="93" t="s">
        <v>144</v>
      </c>
      <c r="F175" s="81" t="s">
        <v>388</v>
      </c>
      <c r="G175" s="94" t="s">
        <v>266</v>
      </c>
      <c r="H175" s="95"/>
      <c r="I175" s="96"/>
      <c r="J175" s="97" t="e">
        <f t="shared" si="5"/>
        <v>#DIV/0!</v>
      </c>
      <c r="K175" s="97" t="e">
        <f>J175</f>
        <v>#DIV/0!</v>
      </c>
      <c r="L175" s="525"/>
      <c r="M175" s="541"/>
      <c r="N175" s="519"/>
    </row>
    <row r="176" spans="1:14" ht="63.75" customHeight="1" thickBot="1" x14ac:dyDescent="0.3">
      <c r="A176" s="559"/>
      <c r="B176" s="508" t="str">
        <f>'[3]Свод по услугам'!B176:B179</f>
        <v>802112О.99.0.ББ11АЮ58001</v>
      </c>
      <c r="C176" s="423" t="str">
        <f>'[3]Свод по услугам'!C176:C179</f>
        <v>Реализация основных общеобразовательных программ среднего общего образования (не указано, не указано, не указано)</v>
      </c>
      <c r="D176" s="529" t="s">
        <v>137</v>
      </c>
      <c r="E176" s="71" t="s">
        <v>138</v>
      </c>
      <c r="F176" s="71" t="s">
        <v>385</v>
      </c>
      <c r="G176" s="72" t="s">
        <v>140</v>
      </c>
      <c r="H176" s="350">
        <v>100</v>
      </c>
      <c r="I176" s="293">
        <v>100</v>
      </c>
      <c r="J176" s="128">
        <f t="shared" si="5"/>
        <v>100</v>
      </c>
      <c r="K176" s="504">
        <f>(J176+J177+J178)/3</f>
        <v>100</v>
      </c>
      <c r="L176" s="515">
        <f>(K176+K179)/2</f>
        <v>100</v>
      </c>
      <c r="M176" s="540"/>
      <c r="N176" s="519"/>
    </row>
    <row r="177" spans="1:14" ht="46.5" customHeight="1" thickBot="1" x14ac:dyDescent="0.3">
      <c r="A177" s="559"/>
      <c r="B177" s="509"/>
      <c r="C177" s="423"/>
      <c r="D177" s="530"/>
      <c r="E177" s="76" t="s">
        <v>138</v>
      </c>
      <c r="F177" s="71" t="s">
        <v>386</v>
      </c>
      <c r="G177" s="77" t="s">
        <v>140</v>
      </c>
      <c r="H177" s="352">
        <v>100</v>
      </c>
      <c r="I177" s="128">
        <v>100</v>
      </c>
      <c r="J177" s="128">
        <f t="shared" si="5"/>
        <v>100</v>
      </c>
      <c r="K177" s="505"/>
      <c r="L177" s="516"/>
      <c r="M177" s="540"/>
      <c r="N177" s="519"/>
    </row>
    <row r="178" spans="1:14" ht="63" x14ac:dyDescent="0.25">
      <c r="A178" s="559"/>
      <c r="B178" s="509"/>
      <c r="C178" s="423"/>
      <c r="D178" s="530"/>
      <c r="E178" s="76" t="s">
        <v>138</v>
      </c>
      <c r="F178" s="71" t="s">
        <v>391</v>
      </c>
      <c r="G178" s="77" t="s">
        <v>140</v>
      </c>
      <c r="H178" s="352">
        <v>100</v>
      </c>
      <c r="I178" s="352">
        <v>100</v>
      </c>
      <c r="J178" s="128">
        <f t="shared" si="5"/>
        <v>100</v>
      </c>
      <c r="K178" s="506"/>
      <c r="L178" s="516"/>
      <c r="M178" s="540"/>
      <c r="N178" s="519"/>
    </row>
    <row r="179" spans="1:14" ht="32.25" thickBot="1" x14ac:dyDescent="0.3">
      <c r="A179" s="559"/>
      <c r="B179" s="510"/>
      <c r="C179" s="423"/>
      <c r="D179" s="531"/>
      <c r="E179" s="80" t="s">
        <v>144</v>
      </c>
      <c r="F179" s="81" t="s">
        <v>388</v>
      </c>
      <c r="G179" s="82" t="s">
        <v>266</v>
      </c>
      <c r="H179" s="355">
        <v>166.77777777777777</v>
      </c>
      <c r="I179" s="355">
        <v>168.66666666666666</v>
      </c>
      <c r="J179" s="128">
        <f t="shared" si="5"/>
        <v>100</v>
      </c>
      <c r="K179" s="284">
        <f>J179</f>
        <v>100</v>
      </c>
      <c r="L179" s="517"/>
      <c r="M179" s="540"/>
      <c r="N179" s="519"/>
    </row>
    <row r="180" spans="1:14" s="302" customFormat="1" ht="63.75" hidden="1" customHeight="1" thickBot="1" x14ac:dyDescent="0.3">
      <c r="A180" s="560"/>
      <c r="B180" s="508" t="str">
        <f>'[3]Свод по услугам'!B180:B183</f>
        <v>802112О.99.0.ББ11АЮ83001</v>
      </c>
      <c r="C180" s="514" t="str">
        <f>'[3]Свод по услугам'!C180:C183</f>
        <v>Реализация основных общеобразовательных программ среднего общего образования (не указано, не указано, на дому)</v>
      </c>
      <c r="D180" s="501" t="s">
        <v>137</v>
      </c>
      <c r="E180" s="84" t="s">
        <v>138</v>
      </c>
      <c r="F180" s="85" t="s">
        <v>385</v>
      </c>
      <c r="G180" s="86" t="s">
        <v>140</v>
      </c>
      <c r="H180" s="101"/>
      <c r="I180" s="88"/>
      <c r="J180" s="88" t="e">
        <f>IF(H180/I180*100&gt;100,100,H180/I180*100)</f>
        <v>#DIV/0!</v>
      </c>
      <c r="K180" s="511" t="e">
        <f>(J180+J181+J182)/3</f>
        <v>#DIV/0!</v>
      </c>
      <c r="L180" s="521" t="e">
        <f>(K180+K183)/2</f>
        <v>#DIV/0!</v>
      </c>
      <c r="M180" s="541"/>
      <c r="N180" s="519"/>
    </row>
    <row r="181" spans="1:14" s="302" customFormat="1" ht="63.75" hidden="1" customHeight="1" thickBot="1" x14ac:dyDescent="0.3">
      <c r="A181" s="560"/>
      <c r="B181" s="509"/>
      <c r="C181" s="514"/>
      <c r="D181" s="502"/>
      <c r="E181" s="89" t="s">
        <v>138</v>
      </c>
      <c r="F181" s="85" t="s">
        <v>386</v>
      </c>
      <c r="G181" s="90" t="s">
        <v>140</v>
      </c>
      <c r="H181" s="102"/>
      <c r="I181" s="92"/>
      <c r="J181" s="92" t="e">
        <f>IF(I181/H181*100&gt;100,100,I181/H181*100)</f>
        <v>#DIV/0!</v>
      </c>
      <c r="K181" s="512"/>
      <c r="L181" s="524"/>
      <c r="M181" s="541"/>
      <c r="N181" s="519"/>
    </row>
    <row r="182" spans="1:14" s="302" customFormat="1" ht="111" hidden="1" customHeight="1" x14ac:dyDescent="0.25">
      <c r="A182" s="560"/>
      <c r="B182" s="509"/>
      <c r="C182" s="514"/>
      <c r="D182" s="502"/>
      <c r="E182" s="89" t="s">
        <v>138</v>
      </c>
      <c r="F182" s="85" t="s">
        <v>387</v>
      </c>
      <c r="G182" s="90" t="s">
        <v>140</v>
      </c>
      <c r="H182" s="102"/>
      <c r="I182" s="102"/>
      <c r="J182" s="92" t="e">
        <f>IF(I182/H182*100&gt;100,100,I182/H182*100)</f>
        <v>#DIV/0!</v>
      </c>
      <c r="K182" s="513"/>
      <c r="L182" s="524"/>
      <c r="M182" s="541"/>
      <c r="N182" s="519"/>
    </row>
    <row r="183" spans="1:14" s="302" customFormat="1" ht="32.25" hidden="1" customHeight="1" thickBot="1" x14ac:dyDescent="0.3">
      <c r="A183" s="560"/>
      <c r="B183" s="510"/>
      <c r="C183" s="514"/>
      <c r="D183" s="503"/>
      <c r="E183" s="93" t="s">
        <v>144</v>
      </c>
      <c r="F183" s="81" t="s">
        <v>388</v>
      </c>
      <c r="G183" s="94" t="s">
        <v>266</v>
      </c>
      <c r="H183" s="95"/>
      <c r="I183" s="96"/>
      <c r="J183" s="97" t="e">
        <f>IF(I183/H183*100&gt;100,100,I183/H183*100)</f>
        <v>#DIV/0!</v>
      </c>
      <c r="K183" s="97" t="e">
        <f>J183</f>
        <v>#DIV/0!</v>
      </c>
      <c r="L183" s="525"/>
      <c r="M183" s="541"/>
      <c r="N183" s="519"/>
    </row>
    <row r="184" spans="1:14" s="302" customFormat="1" ht="63.75" hidden="1" customHeight="1" thickBot="1" x14ac:dyDescent="0.3">
      <c r="A184" s="560"/>
      <c r="B184" s="508" t="str">
        <f>'[3]Свод по услугам'!B184:B187</f>
        <v>802112О.99.0.ББ11АЯ08001</v>
      </c>
      <c r="C184" s="514" t="str">
        <f>'[3]Свод по услугам'!C184:C187</f>
        <v>Реализация основных общеобразовательных программ среднего общего образования (не указано, не указано, в медицинских учреждениях)</v>
      </c>
      <c r="D184" s="501" t="s">
        <v>137</v>
      </c>
      <c r="E184" s="84" t="s">
        <v>138</v>
      </c>
      <c r="F184" s="85" t="s">
        <v>385</v>
      </c>
      <c r="G184" s="86" t="s">
        <v>140</v>
      </c>
      <c r="H184" s="101"/>
      <c r="I184" s="88"/>
      <c r="J184" s="88" t="e">
        <f>IF(H184/I184*100&gt;100,100,H184/I184*100)</f>
        <v>#DIV/0!</v>
      </c>
      <c r="K184" s="511" t="e">
        <f>(J184+J185+J186)/3</f>
        <v>#DIV/0!</v>
      </c>
      <c r="L184" s="521" t="e">
        <f>(K184+K187)/2</f>
        <v>#DIV/0!</v>
      </c>
      <c r="M184" s="541"/>
      <c r="N184" s="519"/>
    </row>
    <row r="185" spans="1:14" s="302" customFormat="1" ht="63.75" hidden="1" customHeight="1" thickBot="1" x14ac:dyDescent="0.3">
      <c r="A185" s="560"/>
      <c r="B185" s="509"/>
      <c r="C185" s="514"/>
      <c r="D185" s="502"/>
      <c r="E185" s="89" t="s">
        <v>138</v>
      </c>
      <c r="F185" s="85" t="s">
        <v>386</v>
      </c>
      <c r="G185" s="90" t="s">
        <v>140</v>
      </c>
      <c r="H185" s="102"/>
      <c r="I185" s="92"/>
      <c r="J185" s="92" t="e">
        <f>IF(I185/H185*100&gt;100,100,I185/H185*100)</f>
        <v>#DIV/0!</v>
      </c>
      <c r="K185" s="512"/>
      <c r="L185" s="524"/>
      <c r="M185" s="541"/>
      <c r="N185" s="519"/>
    </row>
    <row r="186" spans="1:14" s="302" customFormat="1" ht="111" hidden="1" customHeight="1" x14ac:dyDescent="0.25">
      <c r="A186" s="560"/>
      <c r="B186" s="509"/>
      <c r="C186" s="514"/>
      <c r="D186" s="502"/>
      <c r="E186" s="89" t="s">
        <v>138</v>
      </c>
      <c r="F186" s="85" t="s">
        <v>387</v>
      </c>
      <c r="G186" s="90" t="s">
        <v>140</v>
      </c>
      <c r="H186" s="102"/>
      <c r="I186" s="102"/>
      <c r="J186" s="92" t="e">
        <f>IF(I186/H186*100&gt;100,100,I186/H186*100)</f>
        <v>#DIV/0!</v>
      </c>
      <c r="K186" s="513"/>
      <c r="L186" s="524"/>
      <c r="M186" s="541"/>
      <c r="N186" s="519"/>
    </row>
    <row r="187" spans="1:14" s="302" customFormat="1" ht="32.25" hidden="1" customHeight="1" thickBot="1" x14ac:dyDescent="0.3">
      <c r="A187" s="560"/>
      <c r="B187" s="510"/>
      <c r="C187" s="514"/>
      <c r="D187" s="503"/>
      <c r="E187" s="93" t="s">
        <v>144</v>
      </c>
      <c r="F187" s="81" t="s">
        <v>388</v>
      </c>
      <c r="G187" s="94" t="s">
        <v>266</v>
      </c>
      <c r="H187" s="95"/>
      <c r="I187" s="96"/>
      <c r="J187" s="97" t="e">
        <f>IF(I187/H187*100&gt;100,100,I187/H187*100)</f>
        <v>#DIV/0!</v>
      </c>
      <c r="K187" s="97" t="e">
        <f>J187</f>
        <v>#DIV/0!</v>
      </c>
      <c r="L187" s="525"/>
      <c r="M187" s="541"/>
      <c r="N187" s="519"/>
    </row>
    <row r="188" spans="1:14" s="302" customFormat="1" ht="63.75" hidden="1" customHeight="1" thickBot="1" x14ac:dyDescent="0.3">
      <c r="A188" s="560"/>
      <c r="B188" s="508">
        <f>'[3]Свод по услугам'!B188:B191</f>
        <v>0</v>
      </c>
      <c r="C188" s="514" t="str">
        <f>'[3]Свод по услугам'!C188:C191</f>
        <v xml:space="preserve">Реализация основных общеобразовательных программ среднего общего образования </v>
      </c>
      <c r="D188" s="501" t="s">
        <v>137</v>
      </c>
      <c r="E188" s="84" t="s">
        <v>138</v>
      </c>
      <c r="F188" s="85" t="s">
        <v>385</v>
      </c>
      <c r="G188" s="86" t="s">
        <v>140</v>
      </c>
      <c r="H188" s="101"/>
      <c r="I188" s="88"/>
      <c r="J188" s="88" t="e">
        <f>IF(H188/I188*100&gt;100,100,H188/I188*100)</f>
        <v>#DIV/0!</v>
      </c>
      <c r="K188" s="511" t="e">
        <f>(J188+J189+J190)/3</f>
        <v>#DIV/0!</v>
      </c>
      <c r="L188" s="521" t="e">
        <f>(K188+K191)/2</f>
        <v>#DIV/0!</v>
      </c>
      <c r="M188" s="541"/>
      <c r="N188" s="519"/>
    </row>
    <row r="189" spans="1:14" s="302" customFormat="1" ht="63.75" hidden="1" customHeight="1" thickBot="1" x14ac:dyDescent="0.3">
      <c r="A189" s="560"/>
      <c r="B189" s="509"/>
      <c r="C189" s="514"/>
      <c r="D189" s="502"/>
      <c r="E189" s="89" t="s">
        <v>138</v>
      </c>
      <c r="F189" s="85" t="s">
        <v>386</v>
      </c>
      <c r="G189" s="90" t="s">
        <v>140</v>
      </c>
      <c r="H189" s="102"/>
      <c r="I189" s="92"/>
      <c r="J189" s="92" t="e">
        <f t="shared" ref="J189:J227" si="6">IF(I189/H189*100&gt;100,100,I189/H189*100)</f>
        <v>#DIV/0!</v>
      </c>
      <c r="K189" s="512"/>
      <c r="L189" s="524"/>
      <c r="M189" s="541"/>
      <c r="N189" s="519"/>
    </row>
    <row r="190" spans="1:14" s="302" customFormat="1" ht="111" hidden="1" customHeight="1" x14ac:dyDescent="0.25">
      <c r="A190" s="560"/>
      <c r="B190" s="509"/>
      <c r="C190" s="514"/>
      <c r="D190" s="502"/>
      <c r="E190" s="89" t="s">
        <v>138</v>
      </c>
      <c r="F190" s="85" t="s">
        <v>387</v>
      </c>
      <c r="G190" s="90" t="s">
        <v>140</v>
      </c>
      <c r="H190" s="102"/>
      <c r="I190" s="102"/>
      <c r="J190" s="92" t="e">
        <f t="shared" si="6"/>
        <v>#DIV/0!</v>
      </c>
      <c r="K190" s="513"/>
      <c r="L190" s="524"/>
      <c r="M190" s="541"/>
      <c r="N190" s="519"/>
    </row>
    <row r="191" spans="1:14" s="302" customFormat="1" ht="32.25" hidden="1" customHeight="1" thickBot="1" x14ac:dyDescent="0.3">
      <c r="A191" s="560"/>
      <c r="B191" s="510"/>
      <c r="C191" s="514"/>
      <c r="D191" s="503"/>
      <c r="E191" s="93" t="s">
        <v>144</v>
      </c>
      <c r="F191" s="81" t="s">
        <v>388</v>
      </c>
      <c r="G191" s="94" t="s">
        <v>266</v>
      </c>
      <c r="H191" s="95"/>
      <c r="I191" s="96"/>
      <c r="J191" s="97" t="e">
        <f t="shared" si="6"/>
        <v>#DIV/0!</v>
      </c>
      <c r="K191" s="97" t="e">
        <f>J191</f>
        <v>#DIV/0!</v>
      </c>
      <c r="L191" s="525"/>
      <c r="M191" s="541"/>
      <c r="N191" s="519"/>
    </row>
    <row r="192" spans="1:14" ht="79.5" hidden="1" customHeight="1" thickBot="1" x14ac:dyDescent="0.3">
      <c r="A192" s="559"/>
      <c r="B192" s="508">
        <f>'[3]Свод по услугам'!B192:B195</f>
        <v>0</v>
      </c>
      <c r="C192" s="514" t="str">
        <f>'[3]Свод по услугам'!C192:C195</f>
        <v xml:space="preserve">Реализация дополнительных общеобразовательных общеразвивающих </v>
      </c>
      <c r="D192" s="501" t="s">
        <v>137</v>
      </c>
      <c r="E192" s="107" t="s">
        <v>138</v>
      </c>
      <c r="F192" s="107" t="s">
        <v>392</v>
      </c>
      <c r="G192" s="108" t="s">
        <v>140</v>
      </c>
      <c r="H192" s="73"/>
      <c r="I192" s="73"/>
      <c r="J192" s="75" t="e">
        <f t="shared" si="6"/>
        <v>#DIV/0!</v>
      </c>
      <c r="K192" s="549" t="e">
        <f>(J192+J193+J194)/3</f>
        <v>#DIV/0!</v>
      </c>
      <c r="L192" s="572" t="e">
        <f>(K192+K195)/2</f>
        <v>#DIV/0!</v>
      </c>
      <c r="M192" s="313"/>
      <c r="N192" s="519"/>
    </row>
    <row r="193" spans="1:14" ht="79.5" hidden="1" customHeight="1" thickBot="1" x14ac:dyDescent="0.3">
      <c r="A193" s="559"/>
      <c r="B193" s="509"/>
      <c r="C193" s="514"/>
      <c r="D193" s="502"/>
      <c r="E193" s="110" t="s">
        <v>138</v>
      </c>
      <c r="F193" s="107" t="s">
        <v>393</v>
      </c>
      <c r="G193" s="111" t="s">
        <v>140</v>
      </c>
      <c r="H193" s="73"/>
      <c r="I193" s="73"/>
      <c r="J193" s="75" t="e">
        <f t="shared" si="6"/>
        <v>#DIV/0!</v>
      </c>
      <c r="K193" s="550"/>
      <c r="L193" s="573"/>
      <c r="M193" s="313"/>
      <c r="N193" s="519"/>
    </row>
    <row r="194" spans="1:14" ht="63.75" hidden="1" customHeight="1" thickBot="1" x14ac:dyDescent="0.3">
      <c r="A194" s="559"/>
      <c r="B194" s="509"/>
      <c r="C194" s="514"/>
      <c r="D194" s="502"/>
      <c r="E194" s="110" t="s">
        <v>138</v>
      </c>
      <c r="F194" s="107" t="s">
        <v>211</v>
      </c>
      <c r="G194" s="111" t="s">
        <v>140</v>
      </c>
      <c r="H194" s="73"/>
      <c r="I194" s="73"/>
      <c r="J194" s="75" t="e">
        <f t="shared" si="6"/>
        <v>#DIV/0!</v>
      </c>
      <c r="K194" s="551"/>
      <c r="L194" s="573"/>
      <c r="M194" s="313"/>
      <c r="N194" s="519"/>
    </row>
    <row r="195" spans="1:14" ht="32.25" hidden="1" customHeight="1" thickBot="1" x14ac:dyDescent="0.3">
      <c r="A195" s="559"/>
      <c r="B195" s="510"/>
      <c r="C195" s="514"/>
      <c r="D195" s="503"/>
      <c r="E195" s="113" t="s">
        <v>144</v>
      </c>
      <c r="F195" s="114" t="s">
        <v>394</v>
      </c>
      <c r="G195" s="115" t="s">
        <v>310</v>
      </c>
      <c r="H195" s="129"/>
      <c r="I195" s="129"/>
      <c r="J195" s="75" t="e">
        <f t="shared" si="6"/>
        <v>#DIV/0!</v>
      </c>
      <c r="K195" s="116" t="e">
        <f>J195</f>
        <v>#DIV/0!</v>
      </c>
      <c r="L195" s="574"/>
      <c r="M195" s="313"/>
      <c r="N195" s="519"/>
    </row>
    <row r="196" spans="1:14" ht="79.5" customHeight="1" thickBot="1" x14ac:dyDescent="0.3">
      <c r="A196" s="559"/>
      <c r="B196" s="508" t="str">
        <f>'[3]Свод по услугам'!B196:B199</f>
        <v>804200О.99.0.ББ52АЕ52000</v>
      </c>
      <c r="C196" s="423" t="str">
        <f>'[3]Свод по услугам'!C196:C199</f>
        <v>Реализация дополнительных общеобразовательных общеразвивающих (физкультурно-спортивной)</v>
      </c>
      <c r="D196" s="529" t="s">
        <v>137</v>
      </c>
      <c r="E196" s="107" t="s">
        <v>138</v>
      </c>
      <c r="F196" s="107" t="s">
        <v>392</v>
      </c>
      <c r="G196" s="108" t="s">
        <v>140</v>
      </c>
      <c r="H196" s="350">
        <v>11</v>
      </c>
      <c r="I196" s="350">
        <v>11</v>
      </c>
      <c r="J196" s="128">
        <f t="shared" si="6"/>
        <v>100</v>
      </c>
      <c r="K196" s="552">
        <f>(J196+J197+J198)/3</f>
        <v>100</v>
      </c>
      <c r="L196" s="565">
        <f>(K196+K199)/2</f>
        <v>100</v>
      </c>
      <c r="M196" s="313"/>
      <c r="N196" s="519"/>
    </row>
    <row r="197" spans="1:14" ht="79.5" thickBot="1" x14ac:dyDescent="0.3">
      <c r="A197" s="559"/>
      <c r="B197" s="509"/>
      <c r="C197" s="423"/>
      <c r="D197" s="530"/>
      <c r="E197" s="110" t="s">
        <v>138</v>
      </c>
      <c r="F197" s="107" t="s">
        <v>393</v>
      </c>
      <c r="G197" s="111" t="s">
        <v>140</v>
      </c>
      <c r="H197" s="350">
        <v>51.1</v>
      </c>
      <c r="I197" s="350">
        <v>51.1</v>
      </c>
      <c r="J197" s="128">
        <f t="shared" si="6"/>
        <v>100</v>
      </c>
      <c r="K197" s="553"/>
      <c r="L197" s="566"/>
      <c r="M197" s="313"/>
      <c r="N197" s="519"/>
    </row>
    <row r="198" spans="1:14" ht="63.75" thickBot="1" x14ac:dyDescent="0.3">
      <c r="A198" s="559"/>
      <c r="B198" s="509"/>
      <c r="C198" s="423"/>
      <c r="D198" s="530"/>
      <c r="E198" s="110" t="s">
        <v>138</v>
      </c>
      <c r="F198" s="107" t="s">
        <v>211</v>
      </c>
      <c r="G198" s="111" t="s">
        <v>140</v>
      </c>
      <c r="H198" s="350">
        <v>100</v>
      </c>
      <c r="I198" s="350">
        <v>100</v>
      </c>
      <c r="J198" s="128">
        <f t="shared" si="6"/>
        <v>100</v>
      </c>
      <c r="K198" s="554"/>
      <c r="L198" s="566"/>
      <c r="M198" s="313"/>
      <c r="N198" s="519"/>
    </row>
    <row r="199" spans="1:14" ht="32.25" thickBot="1" x14ac:dyDescent="0.3">
      <c r="A199" s="559"/>
      <c r="B199" s="510"/>
      <c r="C199" s="423"/>
      <c r="D199" s="531"/>
      <c r="E199" s="113" t="s">
        <v>144</v>
      </c>
      <c r="F199" s="114" t="s">
        <v>394</v>
      </c>
      <c r="G199" s="115" t="s">
        <v>310</v>
      </c>
      <c r="H199" s="350">
        <v>23472</v>
      </c>
      <c r="I199" s="350">
        <v>23472</v>
      </c>
      <c r="J199" s="128">
        <f t="shared" si="6"/>
        <v>100</v>
      </c>
      <c r="K199" s="285">
        <f>J199</f>
        <v>100</v>
      </c>
      <c r="L199" s="567"/>
      <c r="M199" s="313"/>
      <c r="N199" s="519"/>
    </row>
    <row r="200" spans="1:14" s="302" customFormat="1" ht="79.5" hidden="1" customHeight="1" thickBot="1" x14ac:dyDescent="0.3">
      <c r="A200" s="560"/>
      <c r="B200" s="508" t="str">
        <f>'[3]Свод по услугам'!B200:B203</f>
        <v>804200О.99.0.ББ52АЖ00000</v>
      </c>
      <c r="C200" s="514" t="str">
        <f>'[3]Свод по услугам'!C200:C203</f>
        <v>Реализация дополнительных общеобразовательных общеразвивающих (туристко-краеведческой)</v>
      </c>
      <c r="D200" s="507" t="s">
        <v>137</v>
      </c>
      <c r="E200" s="118" t="s">
        <v>138</v>
      </c>
      <c r="F200" s="119" t="s">
        <v>392</v>
      </c>
      <c r="G200" s="120" t="s">
        <v>140</v>
      </c>
      <c r="H200" s="87"/>
      <c r="I200" s="87"/>
      <c r="J200" s="75" t="e">
        <f t="shared" si="6"/>
        <v>#DIV/0!</v>
      </c>
      <c r="K200" s="562" t="e">
        <f>(J200+J201+J202)/3</f>
        <v>#DIV/0!</v>
      </c>
      <c r="L200" s="546" t="e">
        <f>(K200+K203)/2</f>
        <v>#DIV/0!</v>
      </c>
      <c r="M200" s="314"/>
      <c r="N200" s="519"/>
    </row>
    <row r="201" spans="1:14" s="302" customFormat="1" ht="79.5" hidden="1" customHeight="1" thickBot="1" x14ac:dyDescent="0.3">
      <c r="A201" s="560"/>
      <c r="B201" s="509"/>
      <c r="C201" s="514"/>
      <c r="D201" s="502"/>
      <c r="E201" s="122" t="s">
        <v>138</v>
      </c>
      <c r="F201" s="119" t="s">
        <v>393</v>
      </c>
      <c r="G201" s="123" t="s">
        <v>140</v>
      </c>
      <c r="H201" s="87"/>
      <c r="I201" s="87"/>
      <c r="J201" s="75" t="e">
        <f t="shared" si="6"/>
        <v>#DIV/0!</v>
      </c>
      <c r="K201" s="563"/>
      <c r="L201" s="547"/>
      <c r="M201" s="314"/>
      <c r="N201" s="519"/>
    </row>
    <row r="202" spans="1:14" s="302" customFormat="1" ht="63.75" hidden="1" customHeight="1" thickBot="1" x14ac:dyDescent="0.3">
      <c r="A202" s="560"/>
      <c r="B202" s="509"/>
      <c r="C202" s="514"/>
      <c r="D202" s="502"/>
      <c r="E202" s="122" t="s">
        <v>138</v>
      </c>
      <c r="F202" s="119" t="s">
        <v>211</v>
      </c>
      <c r="G202" s="123" t="s">
        <v>140</v>
      </c>
      <c r="H202" s="87"/>
      <c r="I202" s="87"/>
      <c r="J202" s="75" t="e">
        <f t="shared" si="6"/>
        <v>#DIV/0!</v>
      </c>
      <c r="K202" s="564"/>
      <c r="L202" s="547"/>
      <c r="M202" s="314"/>
      <c r="N202" s="519"/>
    </row>
    <row r="203" spans="1:14" s="302" customFormat="1" ht="32.25" hidden="1" customHeight="1" thickBot="1" x14ac:dyDescent="0.3">
      <c r="A203" s="560"/>
      <c r="B203" s="510"/>
      <c r="C203" s="514"/>
      <c r="D203" s="503"/>
      <c r="E203" s="124" t="s">
        <v>144</v>
      </c>
      <c r="F203" s="114" t="s">
        <v>394</v>
      </c>
      <c r="G203" s="125" t="s">
        <v>310</v>
      </c>
      <c r="H203" s="87"/>
      <c r="I203" s="87"/>
      <c r="J203" s="75" t="e">
        <f t="shared" si="6"/>
        <v>#DIV/0!</v>
      </c>
      <c r="K203" s="126" t="e">
        <f>J203</f>
        <v>#DIV/0!</v>
      </c>
      <c r="L203" s="548"/>
      <c r="M203" s="314"/>
      <c r="N203" s="519"/>
    </row>
    <row r="204" spans="1:14" ht="79.5" customHeight="1" thickBot="1" x14ac:dyDescent="0.3">
      <c r="A204" s="559"/>
      <c r="B204" s="508" t="str">
        <f>'[3]Свод по услугам'!B204:B207</f>
        <v>804200О.99.0.ББ52АЕ28000</v>
      </c>
      <c r="C204" s="423" t="str">
        <f>'[3]Свод по услугам'!C204:C207</f>
        <v>Реализация дополнительных общеобразовательных общеразвивающих (естественнонаучной)</v>
      </c>
      <c r="D204" s="593" t="s">
        <v>137</v>
      </c>
      <c r="E204" s="107" t="s">
        <v>138</v>
      </c>
      <c r="F204" s="107" t="s">
        <v>392</v>
      </c>
      <c r="G204" s="108" t="s">
        <v>140</v>
      </c>
      <c r="H204" s="280">
        <v>6.2</v>
      </c>
      <c r="I204" s="280">
        <v>6.2</v>
      </c>
      <c r="J204" s="128">
        <f t="shared" si="6"/>
        <v>100</v>
      </c>
      <c r="K204" s="562">
        <f>(J204+J205+J206)/3</f>
        <v>100</v>
      </c>
      <c r="L204" s="565">
        <f>(K204+K207)/2</f>
        <v>100</v>
      </c>
      <c r="M204" s="313"/>
      <c r="N204" s="519"/>
    </row>
    <row r="205" spans="1:14" ht="79.5" thickBot="1" x14ac:dyDescent="0.3">
      <c r="A205" s="559"/>
      <c r="B205" s="509"/>
      <c r="C205" s="423"/>
      <c r="D205" s="594"/>
      <c r="E205" s="110" t="s">
        <v>138</v>
      </c>
      <c r="F205" s="107" t="s">
        <v>393</v>
      </c>
      <c r="G205" s="111" t="s">
        <v>140</v>
      </c>
      <c r="H205" s="280">
        <v>28.6</v>
      </c>
      <c r="I205" s="280">
        <v>28.6</v>
      </c>
      <c r="J205" s="128">
        <f t="shared" si="6"/>
        <v>100</v>
      </c>
      <c r="K205" s="601"/>
      <c r="L205" s="591"/>
      <c r="M205" s="313"/>
      <c r="N205" s="519"/>
    </row>
    <row r="206" spans="1:14" ht="63.75" thickBot="1" x14ac:dyDescent="0.3">
      <c r="A206" s="559"/>
      <c r="B206" s="509"/>
      <c r="C206" s="423"/>
      <c r="D206" s="594"/>
      <c r="E206" s="110" t="s">
        <v>138</v>
      </c>
      <c r="F206" s="107" t="s">
        <v>211</v>
      </c>
      <c r="G206" s="111" t="s">
        <v>140</v>
      </c>
      <c r="H206" s="280">
        <v>100</v>
      </c>
      <c r="I206" s="280">
        <v>100</v>
      </c>
      <c r="J206" s="128">
        <f t="shared" si="6"/>
        <v>100</v>
      </c>
      <c r="K206" s="602"/>
      <c r="L206" s="591"/>
      <c r="M206" s="313"/>
      <c r="N206" s="519"/>
    </row>
    <row r="207" spans="1:14" ht="32.25" thickBot="1" x14ac:dyDescent="0.3">
      <c r="A207" s="559"/>
      <c r="B207" s="510"/>
      <c r="C207" s="423"/>
      <c r="D207" s="595"/>
      <c r="E207" s="113" t="s">
        <v>144</v>
      </c>
      <c r="F207" s="114" t="s">
        <v>394</v>
      </c>
      <c r="G207" s="115" t="s">
        <v>310</v>
      </c>
      <c r="H207" s="294">
        <v>8622</v>
      </c>
      <c r="I207" s="294">
        <v>8622</v>
      </c>
      <c r="J207" s="128">
        <f t="shared" si="6"/>
        <v>100</v>
      </c>
      <c r="K207" s="285">
        <f>J207</f>
        <v>100</v>
      </c>
      <c r="L207" s="592"/>
      <c r="M207" s="313"/>
      <c r="N207" s="519"/>
    </row>
    <row r="208" spans="1:14" s="308" customFormat="1" ht="79.5" customHeight="1" thickBot="1" x14ac:dyDescent="0.3">
      <c r="A208" s="560"/>
      <c r="B208" s="508" t="str">
        <f>'[3]Свод по услугам'!B208:B211</f>
        <v>804200О.99.0.ББ52АЕ04000</v>
      </c>
      <c r="C208" s="423" t="str">
        <f>'[3]Свод по услугам'!C208:C211</f>
        <v>Реализация дополнительных общеобразовательных общеразвивающих (технической)</v>
      </c>
      <c r="D208" s="529" t="s">
        <v>137</v>
      </c>
      <c r="E208" s="118" t="s">
        <v>138</v>
      </c>
      <c r="F208" s="119" t="s">
        <v>392</v>
      </c>
      <c r="G208" s="120" t="s">
        <v>140</v>
      </c>
      <c r="H208" s="356">
        <v>2.5</v>
      </c>
      <c r="I208" s="356">
        <v>2.5</v>
      </c>
      <c r="J208" s="128">
        <f t="shared" si="6"/>
        <v>100</v>
      </c>
      <c r="K208" s="552">
        <f>(J208+J209+J210)/3</f>
        <v>100</v>
      </c>
      <c r="L208" s="546">
        <f>(K208+K211)/2</f>
        <v>100</v>
      </c>
      <c r="M208" s="314"/>
      <c r="N208" s="519"/>
    </row>
    <row r="209" spans="1:14" s="308" customFormat="1" ht="79.5" customHeight="1" thickBot="1" x14ac:dyDescent="0.3">
      <c r="A209" s="560"/>
      <c r="B209" s="509"/>
      <c r="C209" s="423"/>
      <c r="D209" s="530"/>
      <c r="E209" s="122" t="s">
        <v>138</v>
      </c>
      <c r="F209" s="119" t="s">
        <v>393</v>
      </c>
      <c r="G209" s="123" t="s">
        <v>140</v>
      </c>
      <c r="H209" s="356">
        <v>19.399999999999999</v>
      </c>
      <c r="I209" s="356">
        <v>19.399999999999999</v>
      </c>
      <c r="J209" s="128">
        <f t="shared" si="6"/>
        <v>100</v>
      </c>
      <c r="K209" s="568"/>
      <c r="L209" s="570"/>
      <c r="M209" s="314"/>
      <c r="N209" s="519"/>
    </row>
    <row r="210" spans="1:14" s="308" customFormat="1" ht="63.75" customHeight="1" thickBot="1" x14ac:dyDescent="0.3">
      <c r="A210" s="560"/>
      <c r="B210" s="509"/>
      <c r="C210" s="423"/>
      <c r="D210" s="530"/>
      <c r="E210" s="122" t="s">
        <v>138</v>
      </c>
      <c r="F210" s="119" t="s">
        <v>211</v>
      </c>
      <c r="G210" s="123" t="s">
        <v>140</v>
      </c>
      <c r="H210" s="356">
        <v>100</v>
      </c>
      <c r="I210" s="356">
        <v>100</v>
      </c>
      <c r="J210" s="128">
        <f t="shared" si="6"/>
        <v>100</v>
      </c>
      <c r="K210" s="569"/>
      <c r="L210" s="570"/>
      <c r="M210" s="314"/>
      <c r="N210" s="519"/>
    </row>
    <row r="211" spans="1:14" s="308" customFormat="1" ht="32.25" customHeight="1" thickBot="1" x14ac:dyDescent="0.3">
      <c r="A211" s="560"/>
      <c r="B211" s="510"/>
      <c r="C211" s="423"/>
      <c r="D211" s="531"/>
      <c r="E211" s="124" t="s">
        <v>144</v>
      </c>
      <c r="F211" s="114" t="s">
        <v>394</v>
      </c>
      <c r="G211" s="125" t="s">
        <v>310</v>
      </c>
      <c r="H211" s="356">
        <v>3915</v>
      </c>
      <c r="I211" s="356">
        <v>3915</v>
      </c>
      <c r="J211" s="128">
        <f t="shared" si="6"/>
        <v>100</v>
      </c>
      <c r="K211" s="126">
        <f>J211</f>
        <v>100</v>
      </c>
      <c r="L211" s="571"/>
      <c r="M211" s="314"/>
      <c r="N211" s="519"/>
    </row>
    <row r="212" spans="1:14" s="308" customFormat="1" ht="79.5" customHeight="1" thickBot="1" x14ac:dyDescent="0.3">
      <c r="A212" s="560"/>
      <c r="B212" s="508" t="str">
        <f>'[3]Свод по услугам'!B212:B215</f>
        <v>804200О.99.0.ББ52АЖ24000</v>
      </c>
      <c r="C212" s="423" t="str">
        <f>'[3]Свод по услугам'!C212:C215</f>
        <v>Реализация дополнительных общеобразовательных общеразвивающих (социально-педагогической)</v>
      </c>
      <c r="D212" s="529" t="s">
        <v>137</v>
      </c>
      <c r="E212" s="118" t="s">
        <v>138</v>
      </c>
      <c r="F212" s="119" t="s">
        <v>392</v>
      </c>
      <c r="G212" s="120" t="s">
        <v>140</v>
      </c>
      <c r="H212" s="356">
        <v>5</v>
      </c>
      <c r="I212" s="356">
        <v>5</v>
      </c>
      <c r="J212" s="128">
        <f t="shared" si="6"/>
        <v>100</v>
      </c>
      <c r="K212" s="552">
        <f>(J212+J213+J214)/3</f>
        <v>100</v>
      </c>
      <c r="L212" s="546">
        <f>(K212+K215)/2</f>
        <v>100</v>
      </c>
      <c r="M212" s="314"/>
      <c r="N212" s="519"/>
    </row>
    <row r="213" spans="1:14" s="308" customFormat="1" ht="79.5" customHeight="1" thickBot="1" x14ac:dyDescent="0.3">
      <c r="A213" s="560"/>
      <c r="B213" s="509"/>
      <c r="C213" s="423"/>
      <c r="D213" s="530"/>
      <c r="E213" s="122" t="s">
        <v>138</v>
      </c>
      <c r="F213" s="119" t="s">
        <v>393</v>
      </c>
      <c r="G213" s="123" t="s">
        <v>140</v>
      </c>
      <c r="H213" s="356">
        <v>20</v>
      </c>
      <c r="I213" s="356">
        <v>20</v>
      </c>
      <c r="J213" s="128">
        <f t="shared" si="6"/>
        <v>100</v>
      </c>
      <c r="K213" s="568"/>
      <c r="L213" s="570"/>
      <c r="M213" s="314"/>
      <c r="N213" s="519"/>
    </row>
    <row r="214" spans="1:14" s="308" customFormat="1" ht="63.75" customHeight="1" thickBot="1" x14ac:dyDescent="0.3">
      <c r="A214" s="560"/>
      <c r="B214" s="509"/>
      <c r="C214" s="423"/>
      <c r="D214" s="530"/>
      <c r="E214" s="122" t="s">
        <v>138</v>
      </c>
      <c r="F214" s="119" t="s">
        <v>211</v>
      </c>
      <c r="G214" s="123" t="s">
        <v>140</v>
      </c>
      <c r="H214" s="356">
        <v>100</v>
      </c>
      <c r="I214" s="356">
        <v>100</v>
      </c>
      <c r="J214" s="128">
        <f t="shared" si="6"/>
        <v>100</v>
      </c>
      <c r="K214" s="569"/>
      <c r="L214" s="570"/>
      <c r="M214" s="314"/>
      <c r="N214" s="519"/>
    </row>
    <row r="215" spans="1:14" s="308" customFormat="1" ht="32.25" customHeight="1" thickBot="1" x14ac:dyDescent="0.3">
      <c r="A215" s="560"/>
      <c r="B215" s="510"/>
      <c r="C215" s="423"/>
      <c r="D215" s="531"/>
      <c r="E215" s="124" t="s">
        <v>144</v>
      </c>
      <c r="F215" s="114" t="s">
        <v>394</v>
      </c>
      <c r="G215" s="125" t="s">
        <v>310</v>
      </c>
      <c r="H215" s="356">
        <v>3510</v>
      </c>
      <c r="I215" s="356">
        <v>3510</v>
      </c>
      <c r="J215" s="128">
        <f t="shared" si="6"/>
        <v>100</v>
      </c>
      <c r="K215" s="126">
        <f>J215</f>
        <v>100</v>
      </c>
      <c r="L215" s="571"/>
      <c r="M215" s="314"/>
      <c r="N215" s="519"/>
    </row>
    <row r="216" spans="1:14" ht="79.5" customHeight="1" thickBot="1" x14ac:dyDescent="0.3">
      <c r="A216" s="559"/>
      <c r="B216" s="508" t="str">
        <f>'[3]Свод по услугам'!B216:B219</f>
        <v>804200О.99.0.ББ52АЕ76000</v>
      </c>
      <c r="C216" s="423" t="str">
        <f>'[3]Свод по услугам'!C216:C219</f>
        <v>Реализация дополнительных общеобразовательных общеразвивающих (художественной)</v>
      </c>
      <c r="D216" s="529" t="s">
        <v>137</v>
      </c>
      <c r="E216" s="107" t="s">
        <v>138</v>
      </c>
      <c r="F216" s="107" t="s">
        <v>392</v>
      </c>
      <c r="G216" s="108" t="s">
        <v>140</v>
      </c>
      <c r="H216" s="350">
        <v>18</v>
      </c>
      <c r="I216" s="350">
        <v>18</v>
      </c>
      <c r="J216" s="128">
        <f t="shared" si="6"/>
        <v>100</v>
      </c>
      <c r="K216" s="552">
        <f>(J216+J217+J218)/3</f>
        <v>100</v>
      </c>
      <c r="L216" s="565">
        <f>(K216+K219)/2</f>
        <v>100</v>
      </c>
      <c r="M216" s="313"/>
      <c r="N216" s="519"/>
    </row>
    <row r="217" spans="1:14" ht="79.5" thickBot="1" x14ac:dyDescent="0.3">
      <c r="A217" s="559"/>
      <c r="B217" s="509"/>
      <c r="C217" s="423"/>
      <c r="D217" s="530"/>
      <c r="E217" s="110" t="s">
        <v>138</v>
      </c>
      <c r="F217" s="107" t="s">
        <v>393</v>
      </c>
      <c r="G217" s="111" t="s">
        <v>140</v>
      </c>
      <c r="H217" s="350">
        <v>20.2</v>
      </c>
      <c r="I217" s="350">
        <v>20.2</v>
      </c>
      <c r="J217" s="128">
        <f t="shared" si="6"/>
        <v>100</v>
      </c>
      <c r="K217" s="553"/>
      <c r="L217" s="566"/>
      <c r="M217" s="313"/>
      <c r="N217" s="519"/>
    </row>
    <row r="218" spans="1:14" ht="63.75" thickBot="1" x14ac:dyDescent="0.3">
      <c r="A218" s="559"/>
      <c r="B218" s="509"/>
      <c r="C218" s="423"/>
      <c r="D218" s="530"/>
      <c r="E218" s="110" t="s">
        <v>138</v>
      </c>
      <c r="F218" s="107" t="s">
        <v>211</v>
      </c>
      <c r="G218" s="111" t="s">
        <v>140</v>
      </c>
      <c r="H218" s="350">
        <v>100</v>
      </c>
      <c r="I218" s="350">
        <v>100</v>
      </c>
      <c r="J218" s="128">
        <f t="shared" si="6"/>
        <v>100</v>
      </c>
      <c r="K218" s="554"/>
      <c r="L218" s="566"/>
      <c r="M218" s="313"/>
      <c r="N218" s="519"/>
    </row>
    <row r="219" spans="1:14" ht="32.25" thickBot="1" x14ac:dyDescent="0.3">
      <c r="A219" s="559"/>
      <c r="B219" s="510"/>
      <c r="C219" s="423"/>
      <c r="D219" s="531"/>
      <c r="E219" s="113" t="s">
        <v>144</v>
      </c>
      <c r="F219" s="114" t="s">
        <v>394</v>
      </c>
      <c r="G219" s="115" t="s">
        <v>310</v>
      </c>
      <c r="H219" s="350">
        <v>27729</v>
      </c>
      <c r="I219" s="350">
        <v>27729</v>
      </c>
      <c r="J219" s="128">
        <f t="shared" si="6"/>
        <v>100</v>
      </c>
      <c r="K219" s="285">
        <f>J219</f>
        <v>100</v>
      </c>
      <c r="L219" s="567"/>
      <c r="M219" s="313"/>
      <c r="N219" s="519"/>
    </row>
    <row r="220" spans="1:14" ht="79.5" customHeight="1" thickBot="1" x14ac:dyDescent="0.3">
      <c r="A220" s="559"/>
      <c r="B220" s="508" t="str">
        <f>'[3]Свод по услугам'!B220:B223</f>
        <v>804200О.99.0.ББ52АЖ48000</v>
      </c>
      <c r="C220" s="423" t="str">
        <f>'[3]Свод по услугам'!C220:C223</f>
        <v>Реализация дополнительных общеобразовательных общеразвивающих (не указано (культурологической))</v>
      </c>
      <c r="D220" s="529" t="s">
        <v>137</v>
      </c>
      <c r="E220" s="107" t="s">
        <v>138</v>
      </c>
      <c r="F220" s="107" t="s">
        <v>392</v>
      </c>
      <c r="G220" s="108" t="s">
        <v>140</v>
      </c>
      <c r="H220" s="350">
        <v>4.0999999999999996</v>
      </c>
      <c r="I220" s="350">
        <v>4.0999999999999996</v>
      </c>
      <c r="J220" s="128">
        <f t="shared" si="6"/>
        <v>100</v>
      </c>
      <c r="K220" s="552">
        <f>(J220+J221+J222)/3</f>
        <v>100</v>
      </c>
      <c r="L220" s="565">
        <f>(K220+K223)/2</f>
        <v>100</v>
      </c>
      <c r="M220" s="313"/>
      <c r="N220" s="519"/>
    </row>
    <row r="221" spans="1:14" ht="79.5" thickBot="1" x14ac:dyDescent="0.3">
      <c r="A221" s="559"/>
      <c r="B221" s="509"/>
      <c r="C221" s="423"/>
      <c r="D221" s="530"/>
      <c r="E221" s="110" t="s">
        <v>138</v>
      </c>
      <c r="F221" s="107" t="s">
        <v>393</v>
      </c>
      <c r="G221" s="111" t="s">
        <v>140</v>
      </c>
      <c r="H221" s="350">
        <v>16.2</v>
      </c>
      <c r="I221" s="350">
        <v>16.2</v>
      </c>
      <c r="J221" s="128">
        <f t="shared" si="6"/>
        <v>100</v>
      </c>
      <c r="K221" s="553"/>
      <c r="L221" s="566"/>
      <c r="M221" s="313"/>
      <c r="N221" s="519"/>
    </row>
    <row r="222" spans="1:14" ht="63.75" thickBot="1" x14ac:dyDescent="0.3">
      <c r="A222" s="559"/>
      <c r="B222" s="509"/>
      <c r="C222" s="423"/>
      <c r="D222" s="530"/>
      <c r="E222" s="110" t="s">
        <v>138</v>
      </c>
      <c r="F222" s="107" t="s">
        <v>211</v>
      </c>
      <c r="G222" s="111" t="s">
        <v>140</v>
      </c>
      <c r="H222" s="350">
        <v>100</v>
      </c>
      <c r="I222" s="350">
        <v>100</v>
      </c>
      <c r="J222" s="128">
        <f t="shared" si="6"/>
        <v>100</v>
      </c>
      <c r="K222" s="554"/>
      <c r="L222" s="566"/>
      <c r="M222" s="313"/>
      <c r="N222" s="519"/>
    </row>
    <row r="223" spans="1:14" ht="32.25" thickBot="1" x14ac:dyDescent="0.3">
      <c r="A223" s="561"/>
      <c r="B223" s="510"/>
      <c r="C223" s="423"/>
      <c r="D223" s="531"/>
      <c r="E223" s="113" t="s">
        <v>144</v>
      </c>
      <c r="F223" s="114" t="s">
        <v>394</v>
      </c>
      <c r="G223" s="115" t="s">
        <v>310</v>
      </c>
      <c r="H223" s="350">
        <v>5805</v>
      </c>
      <c r="I223" s="350">
        <v>5805</v>
      </c>
      <c r="J223" s="128">
        <f t="shared" si="6"/>
        <v>100</v>
      </c>
      <c r="K223" s="285">
        <f>J223</f>
        <v>100</v>
      </c>
      <c r="L223" s="567"/>
      <c r="M223" s="313"/>
      <c r="N223" s="520"/>
    </row>
    <row r="224" spans="1:14" s="302" customFormat="1" ht="79.5" hidden="1" customHeight="1" thickBot="1" x14ac:dyDescent="0.3">
      <c r="A224" s="555"/>
      <c r="B224" s="508" t="str">
        <f>'[3]Свод по услугам'!B224:B227</f>
        <v>804200О.99.0.ББ52АЖ48000</v>
      </c>
      <c r="C224" s="514" t="str">
        <f>'[3]Свод по услугам'!C224:C227</f>
        <v>Реализация дополнительных общеобразовательных общеразвивающих (не указано (военно - патриотической))</v>
      </c>
      <c r="D224" s="507" t="s">
        <v>137</v>
      </c>
      <c r="E224" s="118" t="s">
        <v>138</v>
      </c>
      <c r="F224" s="119" t="s">
        <v>392</v>
      </c>
      <c r="G224" s="120" t="s">
        <v>140</v>
      </c>
      <c r="H224" s="87"/>
      <c r="I224" s="87"/>
      <c r="J224" s="75" t="e">
        <f t="shared" si="6"/>
        <v>#DIV/0!</v>
      </c>
      <c r="K224" s="562" t="e">
        <f>(J224+J225+J226)/3</f>
        <v>#DIV/0!</v>
      </c>
      <c r="L224" s="546" t="e">
        <f>(K224+K227)/2</f>
        <v>#DIV/0!</v>
      </c>
      <c r="M224" s="314"/>
      <c r="N224" s="121"/>
    </row>
    <row r="225" spans="1:14" s="302" customFormat="1" ht="78.75" hidden="1" customHeight="1" thickBot="1" x14ac:dyDescent="0.3">
      <c r="A225" s="556"/>
      <c r="B225" s="509"/>
      <c r="C225" s="514"/>
      <c r="D225" s="502"/>
      <c r="E225" s="122" t="s">
        <v>138</v>
      </c>
      <c r="F225" s="119" t="s">
        <v>393</v>
      </c>
      <c r="G225" s="123" t="s">
        <v>140</v>
      </c>
      <c r="H225" s="87"/>
      <c r="I225" s="87"/>
      <c r="J225" s="75" t="e">
        <f t="shared" si="6"/>
        <v>#DIV/0!</v>
      </c>
      <c r="K225" s="563"/>
      <c r="L225" s="547"/>
      <c r="M225" s="314"/>
      <c r="N225" s="121"/>
    </row>
    <row r="226" spans="1:14" s="302" customFormat="1" ht="63" hidden="1" customHeight="1" thickBot="1" x14ac:dyDescent="0.3">
      <c r="A226" s="556"/>
      <c r="B226" s="509"/>
      <c r="C226" s="514"/>
      <c r="D226" s="502"/>
      <c r="E226" s="122" t="s">
        <v>138</v>
      </c>
      <c r="F226" s="119" t="s">
        <v>211</v>
      </c>
      <c r="G226" s="123" t="s">
        <v>140</v>
      </c>
      <c r="H226" s="87"/>
      <c r="I226" s="87"/>
      <c r="J226" s="75" t="e">
        <f t="shared" si="6"/>
        <v>#DIV/0!</v>
      </c>
      <c r="K226" s="564"/>
      <c r="L226" s="547"/>
      <c r="M226" s="314"/>
      <c r="N226" s="121"/>
    </row>
    <row r="227" spans="1:14" s="302" customFormat="1" ht="32.25" hidden="1" customHeight="1" thickBot="1" x14ac:dyDescent="0.3">
      <c r="A227" s="557"/>
      <c r="B227" s="510"/>
      <c r="C227" s="514"/>
      <c r="D227" s="503"/>
      <c r="E227" s="124" t="s">
        <v>144</v>
      </c>
      <c r="F227" s="114" t="s">
        <v>394</v>
      </c>
      <c r="G227" s="125" t="s">
        <v>310</v>
      </c>
      <c r="H227" s="87"/>
      <c r="I227" s="87"/>
      <c r="J227" s="75" t="e">
        <f t="shared" si="6"/>
        <v>#DIV/0!</v>
      </c>
      <c r="K227" s="126" t="e">
        <f>J227</f>
        <v>#DIV/0!</v>
      </c>
      <c r="L227" s="548"/>
      <c r="M227" s="314"/>
      <c r="N227" s="112"/>
    </row>
    <row r="229" spans="1:14" x14ac:dyDescent="0.25">
      <c r="A229" s="17" t="s">
        <v>398</v>
      </c>
    </row>
    <row r="231" spans="1:14" x14ac:dyDescent="0.25">
      <c r="A231" s="17" t="s">
        <v>396</v>
      </c>
    </row>
    <row r="232" spans="1:14" x14ac:dyDescent="0.25">
      <c r="B232" s="296"/>
      <c r="G232" s="296"/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A2:N227">
    <filterColumn colId="1" showButton="0"/>
    <filterColumn colId="9">
      <filters>
        <filter val="-"/>
        <filter val="10"/>
        <filter val="100,0"/>
        <filter val="56,3"/>
        <filter val="90,6"/>
        <filter val="92,1"/>
        <filter val="99,2"/>
        <filter val="99,8"/>
      </filters>
    </filterColumn>
  </autoFilter>
  <mergeCells count="283">
    <mergeCell ref="A224:A227"/>
    <mergeCell ref="B224:B227"/>
    <mergeCell ref="C224:C227"/>
    <mergeCell ref="A4:A223"/>
    <mergeCell ref="B156:B159"/>
    <mergeCell ref="C156:C159"/>
    <mergeCell ref="C184:C187"/>
    <mergeCell ref="B192:B195"/>
    <mergeCell ref="B128:B131"/>
    <mergeCell ref="C128:C131"/>
    <mergeCell ref="B72:B75"/>
    <mergeCell ref="B88:B91"/>
    <mergeCell ref="B84:B87"/>
    <mergeCell ref="B112:B115"/>
    <mergeCell ref="B76:B79"/>
    <mergeCell ref="B80:B83"/>
    <mergeCell ref="B100:B103"/>
    <mergeCell ref="B108:B111"/>
    <mergeCell ref="B104:B107"/>
    <mergeCell ref="B116:B119"/>
    <mergeCell ref="B120:B123"/>
    <mergeCell ref="B164:B167"/>
    <mergeCell ref="C200:C203"/>
    <mergeCell ref="C220:C223"/>
    <mergeCell ref="C168:C171"/>
    <mergeCell ref="C172:C175"/>
    <mergeCell ref="C176:C179"/>
    <mergeCell ref="C180:C183"/>
    <mergeCell ref="D220:D223"/>
    <mergeCell ref="D216:D219"/>
    <mergeCell ref="D156:D159"/>
    <mergeCell ref="B160:B163"/>
    <mergeCell ref="C160:C163"/>
    <mergeCell ref="D160:D163"/>
    <mergeCell ref="C164:C167"/>
    <mergeCell ref="B212:B215"/>
    <mergeCell ref="B220:B223"/>
    <mergeCell ref="B216:B219"/>
    <mergeCell ref="B172:B175"/>
    <mergeCell ref="B176:B179"/>
    <mergeCell ref="B184:B187"/>
    <mergeCell ref="B188:B191"/>
    <mergeCell ref="B200:B203"/>
    <mergeCell ref="D172:D175"/>
    <mergeCell ref="D176:D179"/>
    <mergeCell ref="D192:D195"/>
    <mergeCell ref="D180:D183"/>
    <mergeCell ref="D188:D191"/>
    <mergeCell ref="C192:C195"/>
    <mergeCell ref="D196:D199"/>
    <mergeCell ref="D224:D227"/>
    <mergeCell ref="C216:C219"/>
    <mergeCell ref="D212:D215"/>
    <mergeCell ref="C212:C215"/>
    <mergeCell ref="K224:K226"/>
    <mergeCell ref="L212:L215"/>
    <mergeCell ref="L200:L203"/>
    <mergeCell ref="L196:L199"/>
    <mergeCell ref="K196:K198"/>
    <mergeCell ref="K192:K194"/>
    <mergeCell ref="K188:K190"/>
    <mergeCell ref="K172:K174"/>
    <mergeCell ref="L224:L227"/>
    <mergeCell ref="L216:L219"/>
    <mergeCell ref="L220:L223"/>
    <mergeCell ref="L192:L195"/>
    <mergeCell ref="K184:K186"/>
    <mergeCell ref="L204:L207"/>
    <mergeCell ref="L208:L211"/>
    <mergeCell ref="L180:L183"/>
    <mergeCell ref="L188:L191"/>
    <mergeCell ref="K220:K222"/>
    <mergeCell ref="L160:L163"/>
    <mergeCell ref="K156:K158"/>
    <mergeCell ref="B180:B183"/>
    <mergeCell ref="C188:C191"/>
    <mergeCell ref="D184:D187"/>
    <mergeCell ref="K168:K170"/>
    <mergeCell ref="K180:K182"/>
    <mergeCell ref="K216:K218"/>
    <mergeCell ref="K212:K214"/>
    <mergeCell ref="K200:K202"/>
    <mergeCell ref="K208:K210"/>
    <mergeCell ref="K164:K166"/>
    <mergeCell ref="D164:D167"/>
    <mergeCell ref="D208:D211"/>
    <mergeCell ref="D200:D203"/>
    <mergeCell ref="C196:C199"/>
    <mergeCell ref="B204:B207"/>
    <mergeCell ref="C208:C211"/>
    <mergeCell ref="C204:C207"/>
    <mergeCell ref="B208:B211"/>
    <mergeCell ref="B196:B199"/>
    <mergeCell ref="D204:D207"/>
    <mergeCell ref="D168:D171"/>
    <mergeCell ref="B168:B171"/>
    <mergeCell ref="N4:N223"/>
    <mergeCell ref="L172:L175"/>
    <mergeCell ref="L176:L179"/>
    <mergeCell ref="K176:K178"/>
    <mergeCell ref="K204:K206"/>
    <mergeCell ref="L164:L167"/>
    <mergeCell ref="L168:L171"/>
    <mergeCell ref="L184:L187"/>
    <mergeCell ref="L156:L159"/>
    <mergeCell ref="K160:K162"/>
    <mergeCell ref="K140:K142"/>
    <mergeCell ref="L144:L147"/>
    <mergeCell ref="L152:L155"/>
    <mergeCell ref="L148:L151"/>
    <mergeCell ref="L140:L143"/>
    <mergeCell ref="L128:L131"/>
    <mergeCell ref="L116:L119"/>
    <mergeCell ref="L64:L67"/>
    <mergeCell ref="L20:L23"/>
    <mergeCell ref="L8:L11"/>
    <mergeCell ref="L4:L7"/>
    <mergeCell ref="L16:L19"/>
    <mergeCell ref="L28:L31"/>
    <mergeCell ref="L48:L51"/>
    <mergeCell ref="K148:K150"/>
    <mergeCell ref="B152:B155"/>
    <mergeCell ref="C152:C155"/>
    <mergeCell ref="D152:D155"/>
    <mergeCell ref="K152:K154"/>
    <mergeCell ref="B144:B147"/>
    <mergeCell ref="C144:C147"/>
    <mergeCell ref="B148:B151"/>
    <mergeCell ref="C148:C151"/>
    <mergeCell ref="D144:D147"/>
    <mergeCell ref="K144:K146"/>
    <mergeCell ref="D148:D151"/>
    <mergeCell ref="K128:K130"/>
    <mergeCell ref="L136:L139"/>
    <mergeCell ref="B132:B135"/>
    <mergeCell ref="C132:C135"/>
    <mergeCell ref="D140:D143"/>
    <mergeCell ref="D132:D135"/>
    <mergeCell ref="K132:K134"/>
    <mergeCell ref="D124:D127"/>
    <mergeCell ref="B140:B143"/>
    <mergeCell ref="C140:C143"/>
    <mergeCell ref="K136:K138"/>
    <mergeCell ref="B136:B139"/>
    <mergeCell ref="C136:C139"/>
    <mergeCell ref="D136:D139"/>
    <mergeCell ref="B124:B127"/>
    <mergeCell ref="C124:C127"/>
    <mergeCell ref="L132:L135"/>
    <mergeCell ref="L124:L127"/>
    <mergeCell ref="D128:D131"/>
    <mergeCell ref="K116:K118"/>
    <mergeCell ref="L120:L123"/>
    <mergeCell ref="K120:K122"/>
    <mergeCell ref="C116:C119"/>
    <mergeCell ref="K124:K126"/>
    <mergeCell ref="D120:D123"/>
    <mergeCell ref="C120:C123"/>
    <mergeCell ref="C104:C107"/>
    <mergeCell ref="C108:C111"/>
    <mergeCell ref="D112:D115"/>
    <mergeCell ref="D104:D107"/>
    <mergeCell ref="L112:L115"/>
    <mergeCell ref="K112:K114"/>
    <mergeCell ref="L104:L107"/>
    <mergeCell ref="D108:D111"/>
    <mergeCell ref="L108:L111"/>
    <mergeCell ref="K108:K110"/>
    <mergeCell ref="K104:K106"/>
    <mergeCell ref="C112:C115"/>
    <mergeCell ref="D116:D119"/>
    <mergeCell ref="D92:D95"/>
    <mergeCell ref="D100:D103"/>
    <mergeCell ref="K80:K82"/>
    <mergeCell ref="L72:L75"/>
    <mergeCell ref="K96:K98"/>
    <mergeCell ref="B92:B95"/>
    <mergeCell ref="B96:B99"/>
    <mergeCell ref="C96:C99"/>
    <mergeCell ref="D72:D75"/>
    <mergeCell ref="L100:L103"/>
    <mergeCell ref="D76:D79"/>
    <mergeCell ref="L76:L79"/>
    <mergeCell ref="K76:K78"/>
    <mergeCell ref="L84:L87"/>
    <mergeCell ref="D96:D99"/>
    <mergeCell ref="C100:C103"/>
    <mergeCell ref="C92:C95"/>
    <mergeCell ref="L96:L99"/>
    <mergeCell ref="L92:L95"/>
    <mergeCell ref="K92:K94"/>
    <mergeCell ref="K100:K102"/>
    <mergeCell ref="K48:K50"/>
    <mergeCell ref="L56:L59"/>
    <mergeCell ref="L52:L55"/>
    <mergeCell ref="K52:K54"/>
    <mergeCell ref="K56:K58"/>
    <mergeCell ref="B68:B71"/>
    <mergeCell ref="K88:K90"/>
    <mergeCell ref="C80:C83"/>
    <mergeCell ref="D80:D83"/>
    <mergeCell ref="L68:L71"/>
    <mergeCell ref="K84:K86"/>
    <mergeCell ref="L88:L91"/>
    <mergeCell ref="C68:C71"/>
    <mergeCell ref="D68:D71"/>
    <mergeCell ref="C72:C75"/>
    <mergeCell ref="L80:L83"/>
    <mergeCell ref="C88:C91"/>
    <mergeCell ref="D88:D91"/>
    <mergeCell ref="K72:K74"/>
    <mergeCell ref="C84:C87"/>
    <mergeCell ref="C76:C79"/>
    <mergeCell ref="D84:D87"/>
    <mergeCell ref="K60:K62"/>
    <mergeCell ref="D64:D67"/>
    <mergeCell ref="D60:D63"/>
    <mergeCell ref="C64:C67"/>
    <mergeCell ref="B64:B67"/>
    <mergeCell ref="B60:B63"/>
    <mergeCell ref="K64:K66"/>
    <mergeCell ref="C56:C59"/>
    <mergeCell ref="L60:L63"/>
    <mergeCell ref="A1:N1"/>
    <mergeCell ref="B4:B7"/>
    <mergeCell ref="C4:C7"/>
    <mergeCell ref="D4:D7"/>
    <mergeCell ref="K4:K6"/>
    <mergeCell ref="M4:M191"/>
    <mergeCell ref="K36:K38"/>
    <mergeCell ref="B36:B39"/>
    <mergeCell ref="B40:B43"/>
    <mergeCell ref="B28:B31"/>
    <mergeCell ref="B24:B27"/>
    <mergeCell ref="C36:C39"/>
    <mergeCell ref="B44:B47"/>
    <mergeCell ref="D56:D59"/>
    <mergeCell ref="C60:C63"/>
    <mergeCell ref="D48:D51"/>
    <mergeCell ref="C44:C47"/>
    <mergeCell ref="D52:D55"/>
    <mergeCell ref="B52:B55"/>
    <mergeCell ref="C52:C55"/>
    <mergeCell ref="B48:B51"/>
    <mergeCell ref="B56:B59"/>
    <mergeCell ref="C48:C51"/>
    <mergeCell ref="C40:C43"/>
    <mergeCell ref="C24:C27"/>
    <mergeCell ref="D44:D47"/>
    <mergeCell ref="D20:D23"/>
    <mergeCell ref="D24:D27"/>
    <mergeCell ref="D40:D43"/>
    <mergeCell ref="D36:D39"/>
    <mergeCell ref="C28:C31"/>
    <mergeCell ref="B8:B11"/>
    <mergeCell ref="K8:K10"/>
    <mergeCell ref="D8:D11"/>
    <mergeCell ref="C20:C23"/>
    <mergeCell ref="C16:C19"/>
    <mergeCell ref="C8:C11"/>
    <mergeCell ref="B12:B15"/>
    <mergeCell ref="B20:B23"/>
    <mergeCell ref="B16:B19"/>
    <mergeCell ref="D12:D15"/>
    <mergeCell ref="D16:D19"/>
    <mergeCell ref="B32:B35"/>
    <mergeCell ref="C12:C15"/>
    <mergeCell ref="D28:D31"/>
    <mergeCell ref="C32:C35"/>
    <mergeCell ref="D32:D35"/>
    <mergeCell ref="L12:L15"/>
    <mergeCell ref="K44:K46"/>
    <mergeCell ref="K12:K14"/>
    <mergeCell ref="K24:K26"/>
    <mergeCell ref="L32:L35"/>
    <mergeCell ref="L40:L43"/>
    <mergeCell ref="K40:K42"/>
    <mergeCell ref="K32:K34"/>
    <mergeCell ref="K16:K18"/>
    <mergeCell ref="L24:L27"/>
    <mergeCell ref="K28:K30"/>
    <mergeCell ref="L44:L47"/>
    <mergeCell ref="L36:L39"/>
  </mergeCells>
  <phoneticPr fontId="0" type="noConversion"/>
  <pageMargins left="0.7" right="0.7" top="0.75" bottom="0.75" header="0.3" footer="0.3"/>
  <pageSetup paperSize="9" scale="45" fitToHeight="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P300"/>
  <sheetViews>
    <sheetView showZeros="0" zoomScale="80" zoomScaleNormal="80" workbookViewId="0">
      <selection activeCell="B2" sqref="B2"/>
    </sheetView>
  </sheetViews>
  <sheetFormatPr defaultColWidth="9.140625" defaultRowHeight="15.75" x14ac:dyDescent="0.25"/>
  <cols>
    <col min="1" max="1" width="18.7109375" style="17" customWidth="1"/>
    <col min="2" max="2" width="32.7109375" style="17" customWidth="1"/>
    <col min="3" max="3" width="32.42578125" style="17" customWidth="1"/>
    <col min="4" max="4" width="8.57031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00" t="s">
        <v>302</v>
      </c>
      <c r="B1" s="500"/>
      <c r="C1" s="500"/>
      <c r="D1" s="500"/>
      <c r="E1" s="500"/>
      <c r="F1" s="500"/>
      <c r="G1" s="500"/>
      <c r="H1" s="606"/>
      <c r="I1" s="606"/>
      <c r="J1" s="606"/>
      <c r="K1" s="606"/>
      <c r="L1" s="606"/>
      <c r="M1" s="500"/>
      <c r="N1" s="500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ht="16.5" hidden="1" customHeight="1" thickBot="1" x14ac:dyDescent="0.3">
      <c r="A4" s="17">
        <v>1</v>
      </c>
      <c r="B4" s="70"/>
      <c r="C4" s="70"/>
      <c r="D4" s="70">
        <v>3</v>
      </c>
      <c r="E4" s="70">
        <v>4</v>
      </c>
      <c r="F4" s="70">
        <v>5</v>
      </c>
      <c r="G4" s="70">
        <v>6</v>
      </c>
      <c r="H4" s="368">
        <v>7</v>
      </c>
      <c r="I4" s="368">
        <v>8</v>
      </c>
      <c r="J4" s="368">
        <v>9</v>
      </c>
      <c r="K4" s="368">
        <v>10</v>
      </c>
      <c r="L4" s="368">
        <v>11</v>
      </c>
      <c r="M4" s="132" t="s">
        <v>141</v>
      </c>
      <c r="N4" s="70">
        <v>13</v>
      </c>
    </row>
    <row r="5" spans="1:14" s="297" customFormat="1" ht="63.75" customHeight="1" thickBot="1" x14ac:dyDescent="0.3">
      <c r="A5" s="607" t="s">
        <v>117</v>
      </c>
      <c r="B5" s="277" t="s">
        <v>159</v>
      </c>
      <c r="C5" s="596" t="s">
        <v>402</v>
      </c>
      <c r="D5" s="529" t="s">
        <v>137</v>
      </c>
      <c r="E5" s="133" t="s">
        <v>138</v>
      </c>
      <c r="F5" s="133" t="s">
        <v>385</v>
      </c>
      <c r="G5" s="134" t="s">
        <v>140</v>
      </c>
      <c r="H5" s="369">
        <v>100</v>
      </c>
      <c r="I5" s="287">
        <v>100</v>
      </c>
      <c r="J5" s="289">
        <f>IF(I5/H5*100&gt;100,100,I5/H5*100)</f>
        <v>100</v>
      </c>
      <c r="K5" s="612">
        <f>(J5+J6+J7)/3</f>
        <v>100</v>
      </c>
      <c r="L5" s="615">
        <f>(K5+K8)/2</f>
        <v>100</v>
      </c>
      <c r="M5" s="768" t="s">
        <v>190</v>
      </c>
      <c r="N5" s="624"/>
    </row>
    <row r="6" spans="1:14" s="297" customFormat="1" ht="63.75" thickBot="1" x14ac:dyDescent="0.3">
      <c r="A6" s="608"/>
      <c r="B6" s="278"/>
      <c r="C6" s="596"/>
      <c r="D6" s="530"/>
      <c r="E6" s="138" t="s">
        <v>138</v>
      </c>
      <c r="F6" s="133" t="s">
        <v>386</v>
      </c>
      <c r="G6" s="227" t="s">
        <v>140</v>
      </c>
      <c r="H6" s="371">
        <v>94.4</v>
      </c>
      <c r="I6" s="289">
        <v>94.4</v>
      </c>
      <c r="J6" s="289">
        <f>IF(I6/H6*100&gt;100,100,I6/H6*100)</f>
        <v>100</v>
      </c>
      <c r="K6" s="670"/>
      <c r="L6" s="660"/>
      <c r="M6" s="769"/>
      <c r="N6" s="625"/>
    </row>
    <row r="7" spans="1:14" s="297" customFormat="1" ht="94.5" x14ac:dyDescent="0.25">
      <c r="A7" s="608"/>
      <c r="B7" s="278"/>
      <c r="C7" s="596"/>
      <c r="D7" s="530"/>
      <c r="E7" s="138" t="s">
        <v>138</v>
      </c>
      <c r="F7" s="133" t="s">
        <v>387</v>
      </c>
      <c r="G7" s="139" t="s">
        <v>140</v>
      </c>
      <c r="H7" s="371">
        <v>100</v>
      </c>
      <c r="I7" s="371">
        <v>100</v>
      </c>
      <c r="J7" s="289">
        <f>IF(I7/H7*100&gt;100,100,I7/H7*100)</f>
        <v>100</v>
      </c>
      <c r="K7" s="671"/>
      <c r="L7" s="660"/>
      <c r="M7" s="769"/>
      <c r="N7" s="625"/>
    </row>
    <row r="8" spans="1:14" s="297" customFormat="1" ht="32.25" thickBot="1" x14ac:dyDescent="0.3">
      <c r="A8" s="608"/>
      <c r="B8" s="279"/>
      <c r="C8" s="596"/>
      <c r="D8" s="531"/>
      <c r="E8" s="141" t="s">
        <v>144</v>
      </c>
      <c r="F8" s="142" t="s">
        <v>388</v>
      </c>
      <c r="G8" s="143" t="s">
        <v>266</v>
      </c>
      <c r="H8" s="165">
        <v>15</v>
      </c>
      <c r="I8" s="165">
        <v>15</v>
      </c>
      <c r="J8" s="289">
        <f>IF(I8/H8*100&gt;100,100,I8/H8*100)</f>
        <v>100</v>
      </c>
      <c r="K8" s="290">
        <f>J8</f>
        <v>100</v>
      </c>
      <c r="L8" s="661"/>
      <c r="M8" s="769"/>
      <c r="N8" s="625"/>
    </row>
    <row r="9" spans="1:14" s="302" customFormat="1" ht="63.75" hidden="1" customHeight="1" thickBot="1" x14ac:dyDescent="0.3">
      <c r="A9" s="608"/>
      <c r="B9" s="266" t="s">
        <v>161</v>
      </c>
      <c r="C9" s="618" t="s">
        <v>403</v>
      </c>
      <c r="D9" s="501" t="s">
        <v>137</v>
      </c>
      <c r="E9" s="146" t="s">
        <v>138</v>
      </c>
      <c r="F9" s="198" t="s">
        <v>385</v>
      </c>
      <c r="G9" s="148" t="s">
        <v>140</v>
      </c>
      <c r="H9" s="87"/>
      <c r="I9" s="88"/>
      <c r="J9" s="88" t="e">
        <f>IF(H9/I9*100&gt;100,100,H9/I9*100)</f>
        <v>#DIV/0!</v>
      </c>
      <c r="K9" s="627" t="e">
        <f>(J9+J10+J11)/3</f>
        <v>#DIV/0!</v>
      </c>
      <c r="L9" s="521" t="e">
        <f>(K9+K12)/2</f>
        <v>#DIV/0!</v>
      </c>
      <c r="M9" s="715"/>
      <c r="N9" s="625"/>
    </row>
    <row r="10" spans="1:14" s="302" customFormat="1" ht="63.75" hidden="1" customHeight="1" thickBot="1" x14ac:dyDescent="0.3">
      <c r="A10" s="608"/>
      <c r="B10" s="267"/>
      <c r="C10" s="619"/>
      <c r="D10" s="502"/>
      <c r="E10" s="149" t="s">
        <v>138</v>
      </c>
      <c r="F10" s="198" t="s">
        <v>386</v>
      </c>
      <c r="G10" s="150" t="s">
        <v>140</v>
      </c>
      <c r="H10" s="91"/>
      <c r="I10" s="92"/>
      <c r="J10" s="92" t="e">
        <f>IF(I10/H10*100&gt;100,100,I10/H10*100)</f>
        <v>#DIV/0!</v>
      </c>
      <c r="K10" s="658"/>
      <c r="L10" s="662"/>
      <c r="M10" s="715"/>
      <c r="N10" s="625"/>
    </row>
    <row r="11" spans="1:14" s="302" customFormat="1" ht="110.25" hidden="1" customHeight="1" x14ac:dyDescent="0.25">
      <c r="A11" s="608"/>
      <c r="B11" s="267"/>
      <c r="C11" s="619"/>
      <c r="D11" s="502"/>
      <c r="E11" s="149" t="s">
        <v>138</v>
      </c>
      <c r="F11" s="198" t="s">
        <v>387</v>
      </c>
      <c r="G11" s="150" t="s">
        <v>140</v>
      </c>
      <c r="H11" s="91"/>
      <c r="I11" s="91"/>
      <c r="J11" s="92" t="e">
        <f>IF(I11/H11*100&gt;100,100,I11/H11*100)</f>
        <v>#DIV/0!</v>
      </c>
      <c r="K11" s="659"/>
      <c r="L11" s="662"/>
      <c r="M11" s="715"/>
      <c r="N11" s="625"/>
    </row>
    <row r="12" spans="1:14" s="302" customFormat="1" ht="32.25" hidden="1" customHeight="1" thickBot="1" x14ac:dyDescent="0.3">
      <c r="A12" s="608"/>
      <c r="B12" s="268"/>
      <c r="C12" s="620"/>
      <c r="D12" s="503"/>
      <c r="E12" s="151" t="s">
        <v>144</v>
      </c>
      <c r="F12" s="199" t="s">
        <v>388</v>
      </c>
      <c r="G12" s="152" t="s">
        <v>266</v>
      </c>
      <c r="H12" s="153"/>
      <c r="I12" s="154"/>
      <c r="J12" s="97" t="e">
        <f>IF(I12/H12*100&gt;100,100,I12/H12*100)</f>
        <v>#DIV/0!</v>
      </c>
      <c r="K12" s="97" t="e">
        <f>J12</f>
        <v>#DIV/0!</v>
      </c>
      <c r="L12" s="672"/>
      <c r="M12" s="715"/>
      <c r="N12" s="625"/>
    </row>
    <row r="13" spans="1:14" s="302" customFormat="1" ht="63.75" hidden="1" customHeight="1" thickBot="1" x14ac:dyDescent="0.3">
      <c r="A13" s="608"/>
      <c r="B13" s="270"/>
      <c r="C13" s="618" t="s">
        <v>404</v>
      </c>
      <c r="D13" s="501" t="s">
        <v>137</v>
      </c>
      <c r="E13" s="146" t="s">
        <v>138</v>
      </c>
      <c r="F13" s="198" t="s">
        <v>385</v>
      </c>
      <c r="G13" s="148" t="s">
        <v>140</v>
      </c>
      <c r="H13" s="87"/>
      <c r="I13" s="88"/>
      <c r="J13" s="88" t="e">
        <f>IF(H13/I13*100&gt;100,100,H13/I13*100)</f>
        <v>#DIV/0!</v>
      </c>
      <c r="K13" s="627" t="e">
        <f>(J13+J14+J15)/3</f>
        <v>#DIV/0!</v>
      </c>
      <c r="L13" s="521" t="e">
        <f>(K13+K16)/2</f>
        <v>#DIV/0!</v>
      </c>
      <c r="M13" s="715"/>
      <c r="N13" s="625"/>
    </row>
    <row r="14" spans="1:14" s="302" customFormat="1" ht="63.75" hidden="1" customHeight="1" thickBot="1" x14ac:dyDescent="0.3">
      <c r="A14" s="608"/>
      <c r="B14" s="271"/>
      <c r="C14" s="619"/>
      <c r="D14" s="502"/>
      <c r="E14" s="149" t="s">
        <v>138</v>
      </c>
      <c r="F14" s="198" t="s">
        <v>386</v>
      </c>
      <c r="G14" s="150" t="s">
        <v>140</v>
      </c>
      <c r="H14" s="91"/>
      <c r="I14" s="92"/>
      <c r="J14" s="92" t="e">
        <f>IF(I14/H14*100&gt;100,100,I14/H14*100)</f>
        <v>#DIV/0!</v>
      </c>
      <c r="K14" s="658"/>
      <c r="L14" s="662"/>
      <c r="M14" s="715"/>
      <c r="N14" s="625"/>
    </row>
    <row r="15" spans="1:14" s="302" customFormat="1" ht="110.25" hidden="1" customHeight="1" x14ac:dyDescent="0.25">
      <c r="A15" s="608"/>
      <c r="B15" s="271"/>
      <c r="C15" s="619"/>
      <c r="D15" s="502"/>
      <c r="E15" s="149" t="s">
        <v>138</v>
      </c>
      <c r="F15" s="198" t="s">
        <v>387</v>
      </c>
      <c r="G15" s="150" t="s">
        <v>140</v>
      </c>
      <c r="H15" s="91"/>
      <c r="I15" s="91"/>
      <c r="J15" s="92" t="e">
        <f>IF(I15/H15*100&gt;100,100,I15/H15*100)</f>
        <v>#DIV/0!</v>
      </c>
      <c r="K15" s="659"/>
      <c r="L15" s="662"/>
      <c r="M15" s="715"/>
      <c r="N15" s="625"/>
    </row>
    <row r="16" spans="1:14" s="302" customFormat="1" ht="32.25" hidden="1" customHeight="1" thickBot="1" x14ac:dyDescent="0.3">
      <c r="A16" s="608"/>
      <c r="B16" s="272"/>
      <c r="C16" s="620"/>
      <c r="D16" s="586"/>
      <c r="E16" s="151" t="s">
        <v>144</v>
      </c>
      <c r="F16" s="199" t="s">
        <v>388</v>
      </c>
      <c r="G16" s="152" t="s">
        <v>266</v>
      </c>
      <c r="H16" s="372"/>
      <c r="I16" s="372"/>
      <c r="J16" s="97" t="e">
        <f>IF(I16/H16*100&gt;100,100,I16/H16*100)</f>
        <v>#DIV/0!</v>
      </c>
      <c r="K16" s="97" t="e">
        <f>J16</f>
        <v>#DIV/0!</v>
      </c>
      <c r="L16" s="663"/>
      <c r="M16" s="715"/>
      <c r="N16" s="625"/>
    </row>
    <row r="17" spans="1:15" s="300" customFormat="1" ht="63.75" customHeight="1" thickBot="1" x14ac:dyDescent="0.3">
      <c r="A17" s="608"/>
      <c r="B17" s="266" t="s">
        <v>405</v>
      </c>
      <c r="C17" s="621" t="s">
        <v>406</v>
      </c>
      <c r="D17" s="529" t="s">
        <v>137</v>
      </c>
      <c r="E17" s="155" t="s">
        <v>138</v>
      </c>
      <c r="F17" s="147" t="s">
        <v>385</v>
      </c>
      <c r="G17" s="156" t="s">
        <v>140</v>
      </c>
      <c r="H17" s="382">
        <v>100</v>
      </c>
      <c r="I17" s="158">
        <v>100</v>
      </c>
      <c r="J17" s="158">
        <f>IF(H17/I17*100&gt;100,100,H17/I17*100)</f>
        <v>100</v>
      </c>
      <c r="K17" s="612">
        <f>(J17+J18)/2</f>
        <v>100</v>
      </c>
      <c r="L17" s="644">
        <f>(K17+K20)/2</f>
        <v>100</v>
      </c>
      <c r="M17" s="716"/>
      <c r="N17" s="625"/>
      <c r="O17" s="306"/>
    </row>
    <row r="18" spans="1:15" s="296" customFormat="1" ht="63.75" customHeight="1" thickBot="1" x14ac:dyDescent="0.3">
      <c r="A18" s="608"/>
      <c r="B18" s="267"/>
      <c r="C18" s="622"/>
      <c r="D18" s="530"/>
      <c r="E18" s="159" t="s">
        <v>138</v>
      </c>
      <c r="F18" s="147" t="s">
        <v>386</v>
      </c>
      <c r="G18" s="160" t="s">
        <v>140</v>
      </c>
      <c r="H18" s="400">
        <v>83.3</v>
      </c>
      <c r="I18" s="162">
        <v>83.3</v>
      </c>
      <c r="J18" s="162">
        <f>IF(I18/H18*100&gt;100,100,I18/H18*100)</f>
        <v>100</v>
      </c>
      <c r="K18" s="682"/>
      <c r="L18" s="711"/>
      <c r="M18" s="716"/>
      <c r="N18" s="625"/>
      <c r="O18" s="297"/>
    </row>
    <row r="19" spans="1:15" s="300" customFormat="1" ht="110.25" customHeight="1" x14ac:dyDescent="0.25">
      <c r="A19" s="608"/>
      <c r="B19" s="267"/>
      <c r="C19" s="622"/>
      <c r="D19" s="530"/>
      <c r="E19" s="159" t="s">
        <v>138</v>
      </c>
      <c r="F19" s="147" t="s">
        <v>387</v>
      </c>
      <c r="G19" s="160" t="s">
        <v>140</v>
      </c>
      <c r="H19" s="400">
        <v>0</v>
      </c>
      <c r="I19" s="400">
        <v>0</v>
      </c>
      <c r="J19" s="162"/>
      <c r="K19" s="683"/>
      <c r="L19" s="711"/>
      <c r="M19" s="716"/>
      <c r="N19" s="625"/>
      <c r="O19" s="306"/>
    </row>
    <row r="20" spans="1:15" s="300" customFormat="1" ht="32.25" customHeight="1" thickBot="1" x14ac:dyDescent="0.3">
      <c r="A20" s="608"/>
      <c r="B20" s="268"/>
      <c r="C20" s="623"/>
      <c r="D20" s="595"/>
      <c r="E20" s="163" t="s">
        <v>144</v>
      </c>
      <c r="F20" s="142" t="s">
        <v>388</v>
      </c>
      <c r="G20" s="164" t="s">
        <v>266</v>
      </c>
      <c r="H20" s="165">
        <v>3</v>
      </c>
      <c r="I20" s="165">
        <v>3</v>
      </c>
      <c r="J20" s="166">
        <f>IF(I20/H20*100&gt;100,100,I20/H20*100)</f>
        <v>100</v>
      </c>
      <c r="K20" s="166">
        <f>J20</f>
        <v>100</v>
      </c>
      <c r="L20" s="685"/>
      <c r="M20" s="716"/>
      <c r="N20" s="625"/>
    </row>
    <row r="21" spans="1:15" s="302" customFormat="1" ht="63.75" hidden="1" customHeight="1" thickBot="1" x14ac:dyDescent="0.3">
      <c r="A21" s="608"/>
      <c r="B21" s="266" t="s">
        <v>407</v>
      </c>
      <c r="C21" s="618" t="s">
        <v>408</v>
      </c>
      <c r="D21" s="501" t="s">
        <v>137</v>
      </c>
      <c r="E21" s="146" t="s">
        <v>138</v>
      </c>
      <c r="F21" s="198" t="s">
        <v>385</v>
      </c>
      <c r="G21" s="148" t="s">
        <v>140</v>
      </c>
      <c r="H21" s="87"/>
      <c r="I21" s="88"/>
      <c r="J21" s="88" t="e">
        <f>IF(H21/I21*100&gt;100,100,H21/I21*100)</f>
        <v>#DIV/0!</v>
      </c>
      <c r="K21" s="627" t="e">
        <f>(J21+J22+J23)/3</f>
        <v>#DIV/0!</v>
      </c>
      <c r="L21" s="521" t="e">
        <f>(K21+K24)/2</f>
        <v>#DIV/0!</v>
      </c>
      <c r="M21" s="715"/>
      <c r="N21" s="625"/>
    </row>
    <row r="22" spans="1:15" s="302" customFormat="1" ht="63.75" hidden="1" customHeight="1" thickBot="1" x14ac:dyDescent="0.3">
      <c r="A22" s="608"/>
      <c r="B22" s="267"/>
      <c r="C22" s="619"/>
      <c r="D22" s="502"/>
      <c r="E22" s="149" t="s">
        <v>138</v>
      </c>
      <c r="F22" s="198" t="s">
        <v>386</v>
      </c>
      <c r="G22" s="150" t="s">
        <v>140</v>
      </c>
      <c r="H22" s="91"/>
      <c r="I22" s="92"/>
      <c r="J22" s="92" t="e">
        <f>IF(I22/H22*100&gt;100,100,I22/H22*100)</f>
        <v>#DIV/0!</v>
      </c>
      <c r="K22" s="658"/>
      <c r="L22" s="662"/>
      <c r="M22" s="715"/>
      <c r="N22" s="625"/>
    </row>
    <row r="23" spans="1:15" s="302" customFormat="1" ht="110.25" hidden="1" customHeight="1" x14ac:dyDescent="0.25">
      <c r="A23" s="608"/>
      <c r="B23" s="267"/>
      <c r="C23" s="619"/>
      <c r="D23" s="502"/>
      <c r="E23" s="149" t="s">
        <v>138</v>
      </c>
      <c r="F23" s="198" t="s">
        <v>387</v>
      </c>
      <c r="G23" s="150" t="s">
        <v>140</v>
      </c>
      <c r="H23" s="91"/>
      <c r="I23" s="91"/>
      <c r="J23" s="92" t="e">
        <f>IF(I23/H23*100&gt;100,100,I23/H23*100)</f>
        <v>#DIV/0!</v>
      </c>
      <c r="K23" s="659"/>
      <c r="L23" s="662"/>
      <c r="M23" s="715"/>
      <c r="N23" s="625"/>
    </row>
    <row r="24" spans="1:15" s="302" customFormat="1" ht="32.25" hidden="1" customHeight="1" thickBot="1" x14ac:dyDescent="0.3">
      <c r="A24" s="608"/>
      <c r="B24" s="268"/>
      <c r="C24" s="620"/>
      <c r="D24" s="503"/>
      <c r="E24" s="151" t="s">
        <v>144</v>
      </c>
      <c r="F24" s="199" t="s">
        <v>388</v>
      </c>
      <c r="G24" s="152" t="s">
        <v>266</v>
      </c>
      <c r="H24" s="153"/>
      <c r="I24" s="154"/>
      <c r="J24" s="97" t="e">
        <f>IF(I24/H24*100&gt;100,100,I24/H24*100)</f>
        <v>#DIV/0!</v>
      </c>
      <c r="K24" s="97" t="e">
        <f>J24</f>
        <v>#DIV/0!</v>
      </c>
      <c r="L24" s="672"/>
      <c r="M24" s="715"/>
      <c r="N24" s="625"/>
    </row>
    <row r="25" spans="1:15" s="302" customFormat="1" ht="63.75" hidden="1" customHeight="1" thickBot="1" x14ac:dyDescent="0.3">
      <c r="A25" s="608"/>
      <c r="B25" s="270"/>
      <c r="C25" s="618" t="s">
        <v>404</v>
      </c>
      <c r="D25" s="501" t="s">
        <v>137</v>
      </c>
      <c r="E25" s="146" t="s">
        <v>138</v>
      </c>
      <c r="F25" s="198" t="s">
        <v>385</v>
      </c>
      <c r="G25" s="148" t="s">
        <v>140</v>
      </c>
      <c r="H25" s="87"/>
      <c r="I25" s="88"/>
      <c r="J25" s="88" t="e">
        <f>IF(H25/I25*100&gt;100,100,H25/I25*100)</f>
        <v>#DIV/0!</v>
      </c>
      <c r="K25" s="627" t="e">
        <f>(J25+J26+J27)/3</f>
        <v>#DIV/0!</v>
      </c>
      <c r="L25" s="521" t="e">
        <f>(K25+K28)/2</f>
        <v>#DIV/0!</v>
      </c>
      <c r="M25" s="715"/>
      <c r="N25" s="625"/>
    </row>
    <row r="26" spans="1:15" s="302" customFormat="1" ht="63.75" hidden="1" customHeight="1" thickBot="1" x14ac:dyDescent="0.3">
      <c r="A26" s="608"/>
      <c r="B26" s="271"/>
      <c r="C26" s="619"/>
      <c r="D26" s="502"/>
      <c r="E26" s="149" t="s">
        <v>138</v>
      </c>
      <c r="F26" s="198" t="s">
        <v>386</v>
      </c>
      <c r="G26" s="150" t="s">
        <v>140</v>
      </c>
      <c r="H26" s="91"/>
      <c r="I26" s="92"/>
      <c r="J26" s="92" t="e">
        <f>IF(I26/H26*100&gt;100,100,I26/H26*100)</f>
        <v>#DIV/0!</v>
      </c>
      <c r="K26" s="658"/>
      <c r="L26" s="662"/>
      <c r="M26" s="715"/>
      <c r="N26" s="625"/>
    </row>
    <row r="27" spans="1:15" s="302" customFormat="1" ht="110.25" hidden="1" customHeight="1" x14ac:dyDescent="0.25">
      <c r="A27" s="608"/>
      <c r="B27" s="271"/>
      <c r="C27" s="619"/>
      <c r="D27" s="502"/>
      <c r="E27" s="149" t="s">
        <v>138</v>
      </c>
      <c r="F27" s="198" t="s">
        <v>387</v>
      </c>
      <c r="G27" s="150" t="s">
        <v>140</v>
      </c>
      <c r="H27" s="91"/>
      <c r="I27" s="91"/>
      <c r="J27" s="92" t="e">
        <f>IF(I27/H27*100&gt;100,100,I27/H27*100)</f>
        <v>#DIV/0!</v>
      </c>
      <c r="K27" s="659"/>
      <c r="L27" s="662"/>
      <c r="M27" s="715"/>
      <c r="N27" s="625"/>
    </row>
    <row r="28" spans="1:15" s="302" customFormat="1" ht="32.25" hidden="1" customHeight="1" thickBot="1" x14ac:dyDescent="0.3">
      <c r="A28" s="608"/>
      <c r="B28" s="272"/>
      <c r="C28" s="620"/>
      <c r="D28" s="503"/>
      <c r="E28" s="151" t="s">
        <v>144</v>
      </c>
      <c r="F28" s="199" t="s">
        <v>388</v>
      </c>
      <c r="G28" s="152" t="s">
        <v>266</v>
      </c>
      <c r="H28" s="153"/>
      <c r="I28" s="154"/>
      <c r="J28" s="97" t="e">
        <f>IF(I28/H28*100&gt;100,100,I28/H28*100)</f>
        <v>#DIV/0!</v>
      </c>
      <c r="K28" s="97" t="e">
        <f>J28</f>
        <v>#DIV/0!</v>
      </c>
      <c r="L28" s="672"/>
      <c r="M28" s="715"/>
      <c r="N28" s="625"/>
    </row>
    <row r="29" spans="1:15" s="302" customFormat="1" ht="63.75" hidden="1" customHeight="1" thickBot="1" x14ac:dyDescent="0.3">
      <c r="A29" s="608"/>
      <c r="B29" s="270"/>
      <c r="C29" s="618" t="s">
        <v>404</v>
      </c>
      <c r="D29" s="501" t="s">
        <v>137</v>
      </c>
      <c r="E29" s="146" t="s">
        <v>138</v>
      </c>
      <c r="F29" s="198" t="s">
        <v>385</v>
      </c>
      <c r="G29" s="148" t="s">
        <v>140</v>
      </c>
      <c r="H29" s="87"/>
      <c r="I29" s="88"/>
      <c r="J29" s="88" t="e">
        <f>IF(H29/I29*100&gt;100,100,H29/I29*100)</f>
        <v>#DIV/0!</v>
      </c>
      <c r="K29" s="627" t="e">
        <f>(J29+J30+J31)/3</f>
        <v>#DIV/0!</v>
      </c>
      <c r="L29" s="521" t="e">
        <f>(K29+K32)/2</f>
        <v>#DIV/0!</v>
      </c>
      <c r="M29" s="715"/>
      <c r="N29" s="625"/>
    </row>
    <row r="30" spans="1:15" s="302" customFormat="1" ht="63.75" hidden="1" customHeight="1" thickBot="1" x14ac:dyDescent="0.3">
      <c r="A30" s="608"/>
      <c r="B30" s="271"/>
      <c r="C30" s="619"/>
      <c r="D30" s="502"/>
      <c r="E30" s="149" t="s">
        <v>138</v>
      </c>
      <c r="F30" s="198" t="s">
        <v>386</v>
      </c>
      <c r="G30" s="150" t="s">
        <v>140</v>
      </c>
      <c r="H30" s="91"/>
      <c r="I30" s="92"/>
      <c r="J30" s="92" t="e">
        <f>IF(I30/H30*100&gt;100,100,I30/H30*100)</f>
        <v>#DIV/0!</v>
      </c>
      <c r="K30" s="658"/>
      <c r="L30" s="662"/>
      <c r="M30" s="715"/>
      <c r="N30" s="625"/>
    </row>
    <row r="31" spans="1:15" s="302" customFormat="1" ht="110.25" hidden="1" customHeight="1" x14ac:dyDescent="0.25">
      <c r="A31" s="608"/>
      <c r="B31" s="271"/>
      <c r="C31" s="619"/>
      <c r="D31" s="502"/>
      <c r="E31" s="149" t="s">
        <v>138</v>
      </c>
      <c r="F31" s="198" t="s">
        <v>387</v>
      </c>
      <c r="G31" s="150" t="s">
        <v>140</v>
      </c>
      <c r="H31" s="91"/>
      <c r="I31" s="91"/>
      <c r="J31" s="92" t="e">
        <f>IF(I31/H31*100&gt;100,100,I31/H31*100)</f>
        <v>#DIV/0!</v>
      </c>
      <c r="K31" s="659"/>
      <c r="L31" s="662"/>
      <c r="M31" s="715"/>
      <c r="N31" s="625"/>
    </row>
    <row r="32" spans="1:15" s="302" customFormat="1" ht="32.25" hidden="1" customHeight="1" thickBot="1" x14ac:dyDescent="0.3">
      <c r="A32" s="608"/>
      <c r="B32" s="272"/>
      <c r="C32" s="620"/>
      <c r="D32" s="503"/>
      <c r="E32" s="151" t="s">
        <v>144</v>
      </c>
      <c r="F32" s="199" t="s">
        <v>388</v>
      </c>
      <c r="G32" s="152" t="s">
        <v>266</v>
      </c>
      <c r="H32" s="153"/>
      <c r="I32" s="154"/>
      <c r="J32" s="97" t="e">
        <f>IF(I32/H32*100&gt;100,100,I32/H32*100)</f>
        <v>#DIV/0!</v>
      </c>
      <c r="K32" s="97" t="e">
        <f>J32</f>
        <v>#DIV/0!</v>
      </c>
      <c r="L32" s="672"/>
      <c r="M32" s="715"/>
      <c r="N32" s="625"/>
    </row>
    <row r="33" spans="1:14" s="302" customFormat="1" ht="63.75" hidden="1" customHeight="1" thickBot="1" x14ac:dyDescent="0.3">
      <c r="A33" s="608"/>
      <c r="B33" s="266" t="s">
        <v>409</v>
      </c>
      <c r="C33" s="618" t="s">
        <v>410</v>
      </c>
      <c r="D33" s="501" t="s">
        <v>137</v>
      </c>
      <c r="E33" s="146" t="s">
        <v>138</v>
      </c>
      <c r="F33" s="198" t="s">
        <v>385</v>
      </c>
      <c r="G33" s="148" t="s">
        <v>140</v>
      </c>
      <c r="H33" s="87"/>
      <c r="I33" s="88"/>
      <c r="J33" s="88" t="e">
        <f>IF(H33/I33*100&gt;100,100,H33/I33*100)</f>
        <v>#DIV/0!</v>
      </c>
      <c r="K33" s="627" t="e">
        <f>(J33+J34+J35)/3</f>
        <v>#DIV/0!</v>
      </c>
      <c r="L33" s="521" t="e">
        <f>(K33+K36)/2</f>
        <v>#DIV/0!</v>
      </c>
      <c r="M33" s="715"/>
      <c r="N33" s="625"/>
    </row>
    <row r="34" spans="1:14" s="302" customFormat="1" ht="63.75" hidden="1" customHeight="1" thickBot="1" x14ac:dyDescent="0.3">
      <c r="A34" s="608"/>
      <c r="B34" s="267"/>
      <c r="C34" s="619"/>
      <c r="D34" s="502"/>
      <c r="E34" s="149" t="s">
        <v>138</v>
      </c>
      <c r="F34" s="198" t="s">
        <v>386</v>
      </c>
      <c r="G34" s="150" t="s">
        <v>140</v>
      </c>
      <c r="H34" s="91"/>
      <c r="I34" s="92"/>
      <c r="J34" s="92" t="e">
        <f t="shared" ref="J34:J40" si="0">IF(I34/H34*100&gt;100,100,I34/H34*100)</f>
        <v>#DIV/0!</v>
      </c>
      <c r="K34" s="658"/>
      <c r="L34" s="662"/>
      <c r="M34" s="715"/>
      <c r="N34" s="625"/>
    </row>
    <row r="35" spans="1:14" s="302" customFormat="1" ht="110.25" hidden="1" customHeight="1" x14ac:dyDescent="0.25">
      <c r="A35" s="608"/>
      <c r="B35" s="267"/>
      <c r="C35" s="619"/>
      <c r="D35" s="502"/>
      <c r="E35" s="149" t="s">
        <v>138</v>
      </c>
      <c r="F35" s="198" t="s">
        <v>387</v>
      </c>
      <c r="G35" s="150" t="s">
        <v>140</v>
      </c>
      <c r="H35" s="91"/>
      <c r="I35" s="91"/>
      <c r="J35" s="92" t="e">
        <f t="shared" si="0"/>
        <v>#DIV/0!</v>
      </c>
      <c r="K35" s="659"/>
      <c r="L35" s="662"/>
      <c r="M35" s="715"/>
      <c r="N35" s="625"/>
    </row>
    <row r="36" spans="1:14" s="302" customFormat="1" ht="32.25" hidden="1" customHeight="1" thickBot="1" x14ac:dyDescent="0.3">
      <c r="A36" s="608"/>
      <c r="B36" s="268"/>
      <c r="C36" s="620"/>
      <c r="D36" s="503"/>
      <c r="E36" s="151" t="s">
        <v>144</v>
      </c>
      <c r="F36" s="199" t="s">
        <v>388</v>
      </c>
      <c r="G36" s="152" t="s">
        <v>266</v>
      </c>
      <c r="H36" s="153"/>
      <c r="I36" s="154"/>
      <c r="J36" s="97" t="e">
        <f t="shared" si="0"/>
        <v>#DIV/0!</v>
      </c>
      <c r="K36" s="97" t="e">
        <f>J36</f>
        <v>#DIV/0!</v>
      </c>
      <c r="L36" s="672"/>
      <c r="M36" s="715"/>
      <c r="N36" s="625"/>
    </row>
    <row r="37" spans="1:14" s="302" customFormat="1" ht="63.75" hidden="1" customHeight="1" thickBot="1" x14ac:dyDescent="0.3">
      <c r="A37" s="608"/>
      <c r="B37" s="266" t="s">
        <v>147</v>
      </c>
      <c r="C37" s="618" t="s">
        <v>411</v>
      </c>
      <c r="D37" s="501" t="s">
        <v>137</v>
      </c>
      <c r="E37" s="146" t="s">
        <v>138</v>
      </c>
      <c r="F37" s="147" t="s">
        <v>385</v>
      </c>
      <c r="G37" s="156" t="s">
        <v>140</v>
      </c>
      <c r="H37" s="157"/>
      <c r="I37" s="158"/>
      <c r="J37" s="162" t="e">
        <f t="shared" si="0"/>
        <v>#DIV/0!</v>
      </c>
      <c r="K37" s="627" t="e">
        <f>(J37+J38+J39)/3</f>
        <v>#DIV/0!</v>
      </c>
      <c r="L37" s="644" t="e">
        <f>(K37+K40)/2</f>
        <v>#DIV/0!</v>
      </c>
      <c r="M37" s="733"/>
      <c r="N37" s="625"/>
    </row>
    <row r="38" spans="1:14" s="302" customFormat="1" ht="63.75" hidden="1" customHeight="1" thickBot="1" x14ac:dyDescent="0.3">
      <c r="A38" s="608"/>
      <c r="B38" s="267"/>
      <c r="C38" s="619"/>
      <c r="D38" s="502"/>
      <c r="E38" s="149" t="s">
        <v>138</v>
      </c>
      <c r="F38" s="147" t="s">
        <v>386</v>
      </c>
      <c r="G38" s="160" t="s">
        <v>140</v>
      </c>
      <c r="H38" s="161"/>
      <c r="I38" s="162"/>
      <c r="J38" s="162" t="e">
        <f t="shared" si="0"/>
        <v>#DIV/0!</v>
      </c>
      <c r="K38" s="678"/>
      <c r="L38" s="680"/>
      <c r="M38" s="733"/>
      <c r="N38" s="625"/>
    </row>
    <row r="39" spans="1:14" s="302" customFormat="1" ht="110.25" hidden="1" customHeight="1" x14ac:dyDescent="0.25">
      <c r="A39" s="608"/>
      <c r="B39" s="267"/>
      <c r="C39" s="619"/>
      <c r="D39" s="502"/>
      <c r="E39" s="149" t="s">
        <v>138</v>
      </c>
      <c r="F39" s="147" t="s">
        <v>387</v>
      </c>
      <c r="G39" s="160" t="s">
        <v>140</v>
      </c>
      <c r="H39" s="161"/>
      <c r="I39" s="161"/>
      <c r="J39" s="162" t="e">
        <f t="shared" si="0"/>
        <v>#DIV/0!</v>
      </c>
      <c r="K39" s="679"/>
      <c r="L39" s="680"/>
      <c r="M39" s="733"/>
      <c r="N39" s="625"/>
    </row>
    <row r="40" spans="1:14" s="302" customFormat="1" ht="32.25" hidden="1" customHeight="1" thickBot="1" x14ac:dyDescent="0.3">
      <c r="A40" s="608"/>
      <c r="B40" s="268"/>
      <c r="C40" s="620"/>
      <c r="D40" s="586"/>
      <c r="E40" s="151" t="s">
        <v>144</v>
      </c>
      <c r="F40" s="142" t="s">
        <v>388</v>
      </c>
      <c r="G40" s="164" t="s">
        <v>266</v>
      </c>
      <c r="H40" s="377"/>
      <c r="I40" s="377"/>
      <c r="J40" s="162" t="e">
        <f t="shared" si="0"/>
        <v>#DIV/0!</v>
      </c>
      <c r="K40" s="166" t="e">
        <f>J40</f>
        <v>#DIV/0!</v>
      </c>
      <c r="L40" s="681"/>
      <c r="M40" s="733"/>
      <c r="N40" s="625"/>
    </row>
    <row r="41" spans="1:14" s="302" customFormat="1" ht="63.75" hidden="1" customHeight="1" thickBot="1" x14ac:dyDescent="0.3">
      <c r="A41" s="608"/>
      <c r="B41" s="266" t="s">
        <v>151</v>
      </c>
      <c r="C41" s="618" t="s">
        <v>152</v>
      </c>
      <c r="D41" s="507" t="s">
        <v>137</v>
      </c>
      <c r="E41" s="146" t="s">
        <v>138</v>
      </c>
      <c r="F41" s="198" t="s">
        <v>385</v>
      </c>
      <c r="G41" s="148" t="s">
        <v>140</v>
      </c>
      <c r="H41" s="356"/>
      <c r="I41" s="88"/>
      <c r="J41" s="88" t="e">
        <f>IF(H41/I41*100&gt;100,100,H41/I41*100)</f>
        <v>#DIV/0!</v>
      </c>
      <c r="K41" s="612" t="e">
        <f>(J41+J42+J43)/3</f>
        <v>#DIV/0!</v>
      </c>
      <c r="L41" s="521" t="e">
        <f>(K41+K44)/2</f>
        <v>#DIV/0!</v>
      </c>
      <c r="M41" s="715"/>
      <c r="N41" s="625"/>
    </row>
    <row r="42" spans="1:14" s="302" customFormat="1" ht="63.75" hidden="1" customHeight="1" thickBot="1" x14ac:dyDescent="0.3">
      <c r="A42" s="608"/>
      <c r="B42" s="267"/>
      <c r="C42" s="619"/>
      <c r="D42" s="585"/>
      <c r="E42" s="149" t="s">
        <v>138</v>
      </c>
      <c r="F42" s="198" t="s">
        <v>386</v>
      </c>
      <c r="G42" s="150" t="s">
        <v>140</v>
      </c>
      <c r="H42" s="357"/>
      <c r="I42" s="92"/>
      <c r="J42" s="92" t="e">
        <f>IF(I42/H42*100&gt;100,100,I42/H42*100)</f>
        <v>#DIV/0!</v>
      </c>
      <c r="K42" s="674"/>
      <c r="L42" s="721"/>
      <c r="M42" s="715"/>
      <c r="N42" s="625"/>
    </row>
    <row r="43" spans="1:14" s="302" customFormat="1" ht="110.25" hidden="1" customHeight="1" x14ac:dyDescent="0.25">
      <c r="A43" s="608"/>
      <c r="B43" s="267"/>
      <c r="C43" s="619"/>
      <c r="D43" s="585"/>
      <c r="E43" s="149" t="s">
        <v>138</v>
      </c>
      <c r="F43" s="198" t="s">
        <v>387</v>
      </c>
      <c r="G43" s="150" t="s">
        <v>140</v>
      </c>
      <c r="H43" s="357"/>
      <c r="I43" s="357"/>
      <c r="J43" s="92" t="e">
        <f>IF(I43/H43*100&gt;100,100,I43/H43*100)</f>
        <v>#DIV/0!</v>
      </c>
      <c r="K43" s="675"/>
      <c r="L43" s="721"/>
      <c r="M43" s="715"/>
      <c r="N43" s="625"/>
    </row>
    <row r="44" spans="1:14" s="302" customFormat="1" ht="32.25" hidden="1" customHeight="1" thickBot="1" x14ac:dyDescent="0.3">
      <c r="A44" s="608"/>
      <c r="B44" s="268"/>
      <c r="C44" s="620"/>
      <c r="D44" s="586"/>
      <c r="E44" s="151" t="s">
        <v>144</v>
      </c>
      <c r="F44" s="199" t="s">
        <v>388</v>
      </c>
      <c r="G44" s="152" t="s">
        <v>266</v>
      </c>
      <c r="H44" s="372"/>
      <c r="I44" s="372"/>
      <c r="J44" s="97" t="e">
        <f>IF(I44/H44*100&gt;100,100,I44/H44*100)</f>
        <v>#DIV/0!</v>
      </c>
      <c r="K44" s="97" t="e">
        <f>J44</f>
        <v>#DIV/0!</v>
      </c>
      <c r="L44" s="663"/>
      <c r="M44" s="715"/>
      <c r="N44" s="625"/>
    </row>
    <row r="45" spans="1:14" s="302" customFormat="1" ht="63.75" hidden="1" customHeight="1" thickBot="1" x14ac:dyDescent="0.3">
      <c r="A45" s="608"/>
      <c r="B45" s="266" t="s">
        <v>135</v>
      </c>
      <c r="C45" s="618" t="s">
        <v>136</v>
      </c>
      <c r="D45" s="507" t="s">
        <v>137</v>
      </c>
      <c r="E45" s="146" t="s">
        <v>138</v>
      </c>
      <c r="F45" s="198" t="s">
        <v>385</v>
      </c>
      <c r="G45" s="148" t="s">
        <v>140</v>
      </c>
      <c r="H45" s="356"/>
      <c r="I45" s="88"/>
      <c r="J45" s="88" t="e">
        <f>IF(H45/I45*100&gt;100,100,H45/I45*100)</f>
        <v>#DIV/0!</v>
      </c>
      <c r="K45" s="612" t="e">
        <f>(J45+J46+J47)/3</f>
        <v>#DIV/0!</v>
      </c>
      <c r="L45" s="521" t="e">
        <f>(K45+K48)/2</f>
        <v>#DIV/0!</v>
      </c>
      <c r="M45" s="715"/>
      <c r="N45" s="625"/>
    </row>
    <row r="46" spans="1:14" s="302" customFormat="1" ht="63.75" hidden="1" customHeight="1" thickBot="1" x14ac:dyDescent="0.3">
      <c r="A46" s="608"/>
      <c r="B46" s="267"/>
      <c r="C46" s="619"/>
      <c r="D46" s="585"/>
      <c r="E46" s="149" t="s">
        <v>138</v>
      </c>
      <c r="F46" s="198" t="s">
        <v>386</v>
      </c>
      <c r="G46" s="150" t="s">
        <v>140</v>
      </c>
      <c r="H46" s="357"/>
      <c r="I46" s="92"/>
      <c r="J46" s="92" t="e">
        <f>IF(I46/H46*100&gt;100,100,I46/H46*100)</f>
        <v>#DIV/0!</v>
      </c>
      <c r="K46" s="674"/>
      <c r="L46" s="721"/>
      <c r="M46" s="715"/>
      <c r="N46" s="625"/>
    </row>
    <row r="47" spans="1:14" s="302" customFormat="1" ht="110.25" hidden="1" customHeight="1" x14ac:dyDescent="0.25">
      <c r="A47" s="608"/>
      <c r="B47" s="267"/>
      <c r="C47" s="619"/>
      <c r="D47" s="585"/>
      <c r="E47" s="149" t="s">
        <v>138</v>
      </c>
      <c r="F47" s="198" t="s">
        <v>387</v>
      </c>
      <c r="G47" s="150" t="s">
        <v>140</v>
      </c>
      <c r="H47" s="357"/>
      <c r="I47" s="357"/>
      <c r="J47" s="92" t="e">
        <f>IF(I47/H47*100&gt;100,100,I47/H47*100)</f>
        <v>#DIV/0!</v>
      </c>
      <c r="K47" s="675"/>
      <c r="L47" s="721"/>
      <c r="M47" s="715"/>
      <c r="N47" s="625"/>
    </row>
    <row r="48" spans="1:14" s="302" customFormat="1" ht="32.25" hidden="1" customHeight="1" thickBot="1" x14ac:dyDescent="0.3">
      <c r="A48" s="608"/>
      <c r="B48" s="268"/>
      <c r="C48" s="620"/>
      <c r="D48" s="503"/>
      <c r="E48" s="151" t="s">
        <v>144</v>
      </c>
      <c r="F48" s="199" t="s">
        <v>388</v>
      </c>
      <c r="G48" s="152" t="s">
        <v>266</v>
      </c>
      <c r="H48" s="153"/>
      <c r="I48" s="154"/>
      <c r="J48" s="97" t="e">
        <f>IF(I48/H48*100&gt;100,100,I48/H48*100)</f>
        <v>#DIV/0!</v>
      </c>
      <c r="K48" s="97" t="e">
        <f>J48</f>
        <v>#DIV/0!</v>
      </c>
      <c r="L48" s="672"/>
      <c r="M48" s="715"/>
      <c r="N48" s="625"/>
    </row>
    <row r="49" spans="1:14" s="302" customFormat="1" ht="63.75" hidden="1" customHeight="1" thickBot="1" x14ac:dyDescent="0.3">
      <c r="A49" s="608"/>
      <c r="B49" s="266" t="s">
        <v>412</v>
      </c>
      <c r="C49" s="618" t="s">
        <v>413</v>
      </c>
      <c r="D49" s="501" t="s">
        <v>137</v>
      </c>
      <c r="E49" s="146" t="s">
        <v>138</v>
      </c>
      <c r="F49" s="198" t="s">
        <v>385</v>
      </c>
      <c r="G49" s="148" t="s">
        <v>140</v>
      </c>
      <c r="H49" s="87"/>
      <c r="I49" s="88"/>
      <c r="J49" s="88" t="e">
        <f>IF(H49/I49*100&gt;100,100,H49/I49*100)</f>
        <v>#DIV/0!</v>
      </c>
      <c r="K49" s="627" t="e">
        <f>(J49+J50+J51)/3</f>
        <v>#DIV/0!</v>
      </c>
      <c r="L49" s="521" t="e">
        <f>(K49+K52)/2</f>
        <v>#DIV/0!</v>
      </c>
      <c r="M49" s="715"/>
      <c r="N49" s="625"/>
    </row>
    <row r="50" spans="1:14" s="302" customFormat="1" ht="63.75" hidden="1" customHeight="1" thickBot="1" x14ac:dyDescent="0.3">
      <c r="A50" s="608"/>
      <c r="B50" s="267"/>
      <c r="C50" s="619"/>
      <c r="D50" s="502"/>
      <c r="E50" s="149" t="s">
        <v>138</v>
      </c>
      <c r="F50" s="198" t="s">
        <v>386</v>
      </c>
      <c r="G50" s="150" t="s">
        <v>140</v>
      </c>
      <c r="H50" s="91"/>
      <c r="I50" s="92"/>
      <c r="J50" s="92" t="e">
        <f>IF(I50/H50*100&gt;100,100,I50/H50*100)</f>
        <v>#DIV/0!</v>
      </c>
      <c r="K50" s="658"/>
      <c r="L50" s="662"/>
      <c r="M50" s="715"/>
      <c r="N50" s="625"/>
    </row>
    <row r="51" spans="1:14" s="302" customFormat="1" ht="110.25" hidden="1" customHeight="1" x14ac:dyDescent="0.25">
      <c r="A51" s="608"/>
      <c r="B51" s="267"/>
      <c r="C51" s="619"/>
      <c r="D51" s="502"/>
      <c r="E51" s="149" t="s">
        <v>138</v>
      </c>
      <c r="F51" s="198" t="s">
        <v>387</v>
      </c>
      <c r="G51" s="150" t="s">
        <v>140</v>
      </c>
      <c r="H51" s="91"/>
      <c r="I51" s="91"/>
      <c r="J51" s="92" t="e">
        <f>IF(I51/H51*100&gt;100,100,I51/H51*100)</f>
        <v>#DIV/0!</v>
      </c>
      <c r="K51" s="659"/>
      <c r="L51" s="662"/>
      <c r="M51" s="715"/>
      <c r="N51" s="625"/>
    </row>
    <row r="52" spans="1:14" s="302" customFormat="1" ht="32.25" hidden="1" customHeight="1" thickBot="1" x14ac:dyDescent="0.3">
      <c r="A52" s="608"/>
      <c r="B52" s="268"/>
      <c r="C52" s="620"/>
      <c r="D52" s="586"/>
      <c r="E52" s="151" t="s">
        <v>144</v>
      </c>
      <c r="F52" s="199" t="s">
        <v>388</v>
      </c>
      <c r="G52" s="152" t="s">
        <v>266</v>
      </c>
      <c r="H52" s="372"/>
      <c r="I52" s="372"/>
      <c r="J52" s="97" t="e">
        <f>IF(I52/H52*100&gt;100,100,I52/H52*100)</f>
        <v>#DIV/0!</v>
      </c>
      <c r="K52" s="97" t="e">
        <f>J52</f>
        <v>#DIV/0!</v>
      </c>
      <c r="L52" s="663"/>
      <c r="M52" s="715"/>
      <c r="N52" s="625"/>
    </row>
    <row r="53" spans="1:14" s="297" customFormat="1" ht="63.75" customHeight="1" thickBot="1" x14ac:dyDescent="0.3">
      <c r="A53" s="608"/>
      <c r="B53" s="266" t="s">
        <v>149</v>
      </c>
      <c r="C53" s="621" t="s">
        <v>150</v>
      </c>
      <c r="D53" s="529" t="s">
        <v>137</v>
      </c>
      <c r="E53" s="133" t="s">
        <v>138</v>
      </c>
      <c r="F53" s="133" t="s">
        <v>385</v>
      </c>
      <c r="G53" s="134" t="s">
        <v>140</v>
      </c>
      <c r="H53" s="369">
        <v>100</v>
      </c>
      <c r="I53" s="287">
        <v>100</v>
      </c>
      <c r="J53" s="287">
        <f>IF(H53/I53*100&gt;100,100,H53/I53*100)</f>
        <v>100</v>
      </c>
      <c r="K53" s="612">
        <f>(J53+J54+J55)/3</f>
        <v>100</v>
      </c>
      <c r="L53" s="615">
        <f>(K53+K56)/2</f>
        <v>99.837662337662337</v>
      </c>
      <c r="M53" s="769"/>
      <c r="N53" s="625"/>
    </row>
    <row r="54" spans="1:14" s="297" customFormat="1" ht="63.75" customHeight="1" thickBot="1" x14ac:dyDescent="0.3">
      <c r="A54" s="608"/>
      <c r="B54" s="267"/>
      <c r="C54" s="622"/>
      <c r="D54" s="530"/>
      <c r="E54" s="138" t="s">
        <v>138</v>
      </c>
      <c r="F54" s="133" t="s">
        <v>386</v>
      </c>
      <c r="G54" s="139" t="s">
        <v>140</v>
      </c>
      <c r="H54" s="371">
        <v>96.2</v>
      </c>
      <c r="I54" s="289">
        <v>96.2</v>
      </c>
      <c r="J54" s="289">
        <f t="shared" ref="J54:J60" si="1">IF(I54/H54*100&gt;100,100,I54/H54*100)</f>
        <v>100</v>
      </c>
      <c r="K54" s="670"/>
      <c r="L54" s="660"/>
      <c r="M54" s="769"/>
      <c r="N54" s="625"/>
    </row>
    <row r="55" spans="1:14" s="297" customFormat="1" ht="94.5" x14ac:dyDescent="0.25">
      <c r="A55" s="608"/>
      <c r="B55" s="267"/>
      <c r="C55" s="622"/>
      <c r="D55" s="530"/>
      <c r="E55" s="138" t="s">
        <v>138</v>
      </c>
      <c r="F55" s="133" t="s">
        <v>387</v>
      </c>
      <c r="G55" s="139" t="s">
        <v>140</v>
      </c>
      <c r="H55" s="371">
        <v>100</v>
      </c>
      <c r="I55" s="371">
        <v>100</v>
      </c>
      <c r="J55" s="289">
        <f t="shared" si="1"/>
        <v>100</v>
      </c>
      <c r="K55" s="671"/>
      <c r="L55" s="660"/>
      <c r="M55" s="769"/>
      <c r="N55" s="625"/>
    </row>
    <row r="56" spans="1:14" s="297" customFormat="1" ht="32.25" thickBot="1" x14ac:dyDescent="0.3">
      <c r="A56" s="608"/>
      <c r="B56" s="268"/>
      <c r="C56" s="623"/>
      <c r="D56" s="531"/>
      <c r="E56" s="141" t="s">
        <v>144</v>
      </c>
      <c r="F56" s="142" t="s">
        <v>388</v>
      </c>
      <c r="G56" s="143" t="s">
        <v>266</v>
      </c>
      <c r="H56" s="377">
        <v>308</v>
      </c>
      <c r="I56" s="377">
        <v>307</v>
      </c>
      <c r="J56" s="290">
        <f t="shared" si="1"/>
        <v>99.675324675324674</v>
      </c>
      <c r="K56" s="290">
        <f>J56</f>
        <v>99.675324675324674</v>
      </c>
      <c r="L56" s="673"/>
      <c r="M56" s="769"/>
      <c r="N56" s="625"/>
    </row>
    <row r="57" spans="1:14" s="297" customFormat="1" ht="63.75" customHeight="1" thickBot="1" x14ac:dyDescent="0.3">
      <c r="A57" s="608"/>
      <c r="B57" s="266" t="s">
        <v>157</v>
      </c>
      <c r="C57" s="621" t="s">
        <v>158</v>
      </c>
      <c r="D57" s="529" t="s">
        <v>137</v>
      </c>
      <c r="E57" s="133" t="s">
        <v>138</v>
      </c>
      <c r="F57" s="133" t="s">
        <v>385</v>
      </c>
      <c r="G57" s="134" t="s">
        <v>140</v>
      </c>
      <c r="H57" s="369">
        <v>100</v>
      </c>
      <c r="I57" s="287">
        <v>100</v>
      </c>
      <c r="J57" s="289">
        <f t="shared" si="1"/>
        <v>100</v>
      </c>
      <c r="K57" s="612">
        <f>(J57+J58+J59)/3</f>
        <v>100</v>
      </c>
      <c r="L57" s="615">
        <f>(K57+K60)/2</f>
        <v>100</v>
      </c>
      <c r="M57" s="769"/>
      <c r="N57" s="625"/>
    </row>
    <row r="58" spans="1:14" s="297" customFormat="1" ht="63.75" thickBot="1" x14ac:dyDescent="0.3">
      <c r="A58" s="608"/>
      <c r="B58" s="267"/>
      <c r="C58" s="622"/>
      <c r="D58" s="530"/>
      <c r="E58" s="138" t="s">
        <v>138</v>
      </c>
      <c r="F58" s="133" t="s">
        <v>386</v>
      </c>
      <c r="G58" s="139" t="s">
        <v>140</v>
      </c>
      <c r="H58" s="371">
        <v>100</v>
      </c>
      <c r="I58" s="289">
        <v>100</v>
      </c>
      <c r="J58" s="289">
        <f t="shared" si="1"/>
        <v>100</v>
      </c>
      <c r="K58" s="670"/>
      <c r="L58" s="660"/>
      <c r="M58" s="769"/>
      <c r="N58" s="625"/>
    </row>
    <row r="59" spans="1:14" s="297" customFormat="1" ht="94.5" x14ac:dyDescent="0.25">
      <c r="A59" s="608"/>
      <c r="B59" s="267"/>
      <c r="C59" s="622"/>
      <c r="D59" s="530"/>
      <c r="E59" s="138" t="s">
        <v>138</v>
      </c>
      <c r="F59" s="133" t="s">
        <v>387</v>
      </c>
      <c r="G59" s="139" t="s">
        <v>140</v>
      </c>
      <c r="H59" s="371">
        <v>100</v>
      </c>
      <c r="I59" s="371">
        <v>100</v>
      </c>
      <c r="J59" s="289">
        <f t="shared" si="1"/>
        <v>100</v>
      </c>
      <c r="K59" s="671"/>
      <c r="L59" s="660"/>
      <c r="M59" s="769"/>
      <c r="N59" s="625"/>
    </row>
    <row r="60" spans="1:14" s="297" customFormat="1" ht="32.25" thickBot="1" x14ac:dyDescent="0.3">
      <c r="A60" s="608"/>
      <c r="B60" s="268"/>
      <c r="C60" s="623"/>
      <c r="D60" s="595"/>
      <c r="E60" s="141" t="s">
        <v>144</v>
      </c>
      <c r="F60" s="142" t="s">
        <v>388</v>
      </c>
      <c r="G60" s="143" t="s">
        <v>266</v>
      </c>
      <c r="H60" s="165">
        <v>1</v>
      </c>
      <c r="I60" s="165">
        <v>1</v>
      </c>
      <c r="J60" s="289">
        <f t="shared" si="1"/>
        <v>100</v>
      </c>
      <c r="K60" s="290">
        <f>J60</f>
        <v>100</v>
      </c>
      <c r="L60" s="661"/>
      <c r="M60" s="769"/>
      <c r="N60" s="625"/>
    </row>
    <row r="61" spans="1:14" s="302" customFormat="1" ht="63.75" hidden="1" customHeight="1" thickBot="1" x14ac:dyDescent="0.3">
      <c r="A61" s="608"/>
      <c r="B61" s="266" t="s">
        <v>154</v>
      </c>
      <c r="C61" s="618" t="s">
        <v>414</v>
      </c>
      <c r="D61" s="501" t="s">
        <v>137</v>
      </c>
      <c r="E61" s="146" t="s">
        <v>138</v>
      </c>
      <c r="F61" s="198" t="s">
        <v>385</v>
      </c>
      <c r="G61" s="148" t="s">
        <v>140</v>
      </c>
      <c r="H61" s="87"/>
      <c r="I61" s="88"/>
      <c r="J61" s="88" t="e">
        <f>IF(H61/I61*100&gt;100,100,H61/I61*100)</f>
        <v>#DIV/0!</v>
      </c>
      <c r="K61" s="627" t="e">
        <f>(J61+J62+J63)/3</f>
        <v>#DIV/0!</v>
      </c>
      <c r="L61" s="521" t="e">
        <f>(K61+K64)/2</f>
        <v>#DIV/0!</v>
      </c>
      <c r="M61" s="715"/>
      <c r="N61" s="625"/>
    </row>
    <row r="62" spans="1:14" s="302" customFormat="1" ht="63.75" hidden="1" customHeight="1" thickBot="1" x14ac:dyDescent="0.3">
      <c r="A62" s="608"/>
      <c r="B62" s="267"/>
      <c r="C62" s="619"/>
      <c r="D62" s="502"/>
      <c r="E62" s="149" t="s">
        <v>138</v>
      </c>
      <c r="F62" s="198" t="s">
        <v>386</v>
      </c>
      <c r="G62" s="150" t="s">
        <v>140</v>
      </c>
      <c r="H62" s="91"/>
      <c r="I62" s="92"/>
      <c r="J62" s="92" t="e">
        <f>IF(I62/H62*100&gt;100,100,I62/H62*100)</f>
        <v>#DIV/0!</v>
      </c>
      <c r="K62" s="658"/>
      <c r="L62" s="662"/>
      <c r="M62" s="715"/>
      <c r="N62" s="625"/>
    </row>
    <row r="63" spans="1:14" s="302" customFormat="1" ht="111" hidden="1" customHeight="1" x14ac:dyDescent="0.25">
      <c r="A63" s="608"/>
      <c r="B63" s="267"/>
      <c r="C63" s="619"/>
      <c r="D63" s="502"/>
      <c r="E63" s="149" t="s">
        <v>138</v>
      </c>
      <c r="F63" s="198" t="s">
        <v>387</v>
      </c>
      <c r="G63" s="150" t="s">
        <v>140</v>
      </c>
      <c r="H63" s="91"/>
      <c r="I63" s="91"/>
      <c r="J63" s="92" t="e">
        <f>IF(I63/H63*100&gt;100,100,I63/H63*100)</f>
        <v>#DIV/0!</v>
      </c>
      <c r="K63" s="659"/>
      <c r="L63" s="662"/>
      <c r="M63" s="715"/>
      <c r="N63" s="625"/>
    </row>
    <row r="64" spans="1:14" s="302" customFormat="1" ht="32.25" hidden="1" customHeight="1" thickBot="1" x14ac:dyDescent="0.3">
      <c r="A64" s="608"/>
      <c r="B64" s="268"/>
      <c r="C64" s="620"/>
      <c r="D64" s="503"/>
      <c r="E64" s="151" t="s">
        <v>144</v>
      </c>
      <c r="F64" s="199" t="s">
        <v>388</v>
      </c>
      <c r="G64" s="152" t="s">
        <v>266</v>
      </c>
      <c r="H64" s="153"/>
      <c r="I64" s="154"/>
      <c r="J64" s="97" t="e">
        <f>IF(I64/H64*100&gt;100,100,I64/H64*100)</f>
        <v>#DIV/0!</v>
      </c>
      <c r="K64" s="97" t="e">
        <f>J64</f>
        <v>#DIV/0!</v>
      </c>
      <c r="L64" s="672"/>
      <c r="M64" s="715"/>
      <c r="N64" s="625"/>
    </row>
    <row r="65" spans="1:15" s="297" customFormat="1" ht="63.75" customHeight="1" thickBot="1" x14ac:dyDescent="0.3">
      <c r="A65" s="608"/>
      <c r="B65" s="266" t="s">
        <v>183</v>
      </c>
      <c r="C65" s="621" t="s">
        <v>303</v>
      </c>
      <c r="D65" s="593" t="s">
        <v>137</v>
      </c>
      <c r="E65" s="133" t="s">
        <v>138</v>
      </c>
      <c r="F65" s="133" t="s">
        <v>385</v>
      </c>
      <c r="G65" s="134" t="s">
        <v>140</v>
      </c>
      <c r="H65" s="286">
        <v>100</v>
      </c>
      <c r="I65" s="287">
        <v>100</v>
      </c>
      <c r="J65" s="289">
        <f>IF(I65/H65*100&gt;100,100,I65/H65*100)</f>
        <v>100</v>
      </c>
      <c r="K65" s="627">
        <f>(J65+J66)/2</f>
        <v>100</v>
      </c>
      <c r="L65" s="615">
        <f>(K65+K68)/2</f>
        <v>100</v>
      </c>
      <c r="M65" s="769"/>
      <c r="N65" s="625"/>
      <c r="O65" s="306"/>
    </row>
    <row r="66" spans="1:15" s="297" customFormat="1" ht="63" customHeight="1" thickBot="1" x14ac:dyDescent="0.3">
      <c r="A66" s="608"/>
      <c r="B66" s="267"/>
      <c r="C66" s="622"/>
      <c r="D66" s="594"/>
      <c r="E66" s="138" t="s">
        <v>138</v>
      </c>
      <c r="F66" s="133" t="s">
        <v>386</v>
      </c>
      <c r="G66" s="139" t="s">
        <v>140</v>
      </c>
      <c r="H66" s="288">
        <v>86.7</v>
      </c>
      <c r="I66" s="289">
        <v>86.7</v>
      </c>
      <c r="J66" s="289">
        <f>IF(I66/H66*100&gt;100,100,I66/H66*100)</f>
        <v>100</v>
      </c>
      <c r="K66" s="676"/>
      <c r="L66" s="684"/>
      <c r="M66" s="769"/>
      <c r="N66" s="625"/>
    </row>
    <row r="67" spans="1:15" s="297" customFormat="1" ht="78.75" customHeight="1" x14ac:dyDescent="0.25">
      <c r="A67" s="608"/>
      <c r="B67" s="267"/>
      <c r="C67" s="622"/>
      <c r="D67" s="594"/>
      <c r="E67" s="138" t="s">
        <v>138</v>
      </c>
      <c r="F67" s="133" t="s">
        <v>390</v>
      </c>
      <c r="G67" s="139" t="s">
        <v>140</v>
      </c>
      <c r="H67" s="288">
        <v>0</v>
      </c>
      <c r="I67" s="288">
        <v>0</v>
      </c>
      <c r="J67" s="289"/>
      <c r="K67" s="677"/>
      <c r="L67" s="684"/>
      <c r="M67" s="769"/>
      <c r="N67" s="625"/>
      <c r="O67" s="306"/>
    </row>
    <row r="68" spans="1:15" s="297" customFormat="1" ht="32.25" thickBot="1" x14ac:dyDescent="0.3">
      <c r="A68" s="608"/>
      <c r="B68" s="268"/>
      <c r="C68" s="623"/>
      <c r="D68" s="595"/>
      <c r="E68" s="141" t="s">
        <v>144</v>
      </c>
      <c r="F68" s="142" t="s">
        <v>388</v>
      </c>
      <c r="G68" s="143" t="s">
        <v>266</v>
      </c>
      <c r="H68" s="165">
        <v>2</v>
      </c>
      <c r="I68" s="165">
        <v>3</v>
      </c>
      <c r="J68" s="289">
        <f>IF(I68/H68*100&gt;100,100,I68/H68*100)</f>
        <v>100</v>
      </c>
      <c r="K68" s="290">
        <f>J68</f>
        <v>100</v>
      </c>
      <c r="L68" s="661"/>
      <c r="M68" s="769"/>
      <c r="N68" s="625"/>
    </row>
    <row r="69" spans="1:15" s="302" customFormat="1" ht="63.75" hidden="1" customHeight="1" thickBot="1" x14ac:dyDescent="0.3">
      <c r="A69" s="608"/>
      <c r="B69" s="266" t="s">
        <v>167</v>
      </c>
      <c r="C69" s="618" t="s">
        <v>415</v>
      </c>
      <c r="D69" s="501" t="s">
        <v>137</v>
      </c>
      <c r="E69" s="155" t="s">
        <v>138</v>
      </c>
      <c r="F69" s="147" t="s">
        <v>385</v>
      </c>
      <c r="G69" s="156" t="s">
        <v>140</v>
      </c>
      <c r="H69" s="101"/>
      <c r="I69" s="88"/>
      <c r="J69" s="88" t="e">
        <f>IF(H69/I69*100&gt;100,100,H69/I69*100)</f>
        <v>#DIV/0!</v>
      </c>
      <c r="K69" s="627" t="e">
        <f>(J69+J70+J71)/3</f>
        <v>#DIV/0!</v>
      </c>
      <c r="L69" s="521" t="e">
        <f>(K69+K72)/2</f>
        <v>#DIV/0!</v>
      </c>
      <c r="M69" s="715"/>
      <c r="N69" s="625"/>
    </row>
    <row r="70" spans="1:15" s="302" customFormat="1" ht="63.75" hidden="1" customHeight="1" thickBot="1" x14ac:dyDescent="0.3">
      <c r="A70" s="608"/>
      <c r="B70" s="267"/>
      <c r="C70" s="619"/>
      <c r="D70" s="502"/>
      <c r="E70" s="159" t="s">
        <v>138</v>
      </c>
      <c r="F70" s="147" t="s">
        <v>386</v>
      </c>
      <c r="G70" s="160" t="s">
        <v>140</v>
      </c>
      <c r="H70" s="102"/>
      <c r="I70" s="92"/>
      <c r="J70" s="92" t="e">
        <f>IF(I70/H70*100&gt;100,100,I70/H70*100)</f>
        <v>#DIV/0!</v>
      </c>
      <c r="K70" s="678"/>
      <c r="L70" s="680"/>
      <c r="M70" s="715"/>
      <c r="N70" s="625"/>
    </row>
    <row r="71" spans="1:15" s="302" customFormat="1" ht="111" hidden="1" customHeight="1" x14ac:dyDescent="0.25">
      <c r="A71" s="608"/>
      <c r="B71" s="267"/>
      <c r="C71" s="619"/>
      <c r="D71" s="502"/>
      <c r="E71" s="159" t="s">
        <v>138</v>
      </c>
      <c r="F71" s="147" t="s">
        <v>387</v>
      </c>
      <c r="G71" s="160" t="s">
        <v>140</v>
      </c>
      <c r="H71" s="102"/>
      <c r="I71" s="102"/>
      <c r="J71" s="92" t="e">
        <f>IF(I71/H71*100&gt;100,100,I71/H71*100)</f>
        <v>#DIV/0!</v>
      </c>
      <c r="K71" s="679"/>
      <c r="L71" s="680"/>
      <c r="M71" s="715"/>
      <c r="N71" s="625"/>
    </row>
    <row r="72" spans="1:15" s="302" customFormat="1" ht="32.25" hidden="1" customHeight="1" thickBot="1" x14ac:dyDescent="0.3">
      <c r="A72" s="608"/>
      <c r="B72" s="268"/>
      <c r="C72" s="620"/>
      <c r="D72" s="503"/>
      <c r="E72" s="163" t="s">
        <v>144</v>
      </c>
      <c r="F72" s="142" t="s">
        <v>388</v>
      </c>
      <c r="G72" s="164" t="s">
        <v>266</v>
      </c>
      <c r="H72" s="167"/>
      <c r="I72" s="165"/>
      <c r="J72" s="97" t="e">
        <f>IF(I72/H72*100&gt;100,100,I72/H72*100)</f>
        <v>#DIV/0!</v>
      </c>
      <c r="K72" s="97" t="e">
        <f>J72</f>
        <v>#DIV/0!</v>
      </c>
      <c r="L72" s="685"/>
      <c r="M72" s="715"/>
      <c r="N72" s="625"/>
    </row>
    <row r="73" spans="1:15" s="302" customFormat="1" ht="63.75" hidden="1" customHeight="1" thickBot="1" x14ac:dyDescent="0.3">
      <c r="A73" s="608"/>
      <c r="B73" s="270"/>
      <c r="C73" s="618" t="s">
        <v>416</v>
      </c>
      <c r="D73" s="501" t="s">
        <v>137</v>
      </c>
      <c r="E73" s="155" t="s">
        <v>138</v>
      </c>
      <c r="F73" s="147" t="s">
        <v>385</v>
      </c>
      <c r="G73" s="156" t="s">
        <v>140</v>
      </c>
      <c r="H73" s="101"/>
      <c r="I73" s="88"/>
      <c r="J73" s="88" t="e">
        <f>IF(H73/I73*100&gt;100,100,H73/I73*100)</f>
        <v>#DIV/0!</v>
      </c>
      <c r="K73" s="627" t="e">
        <f>(J73+J74+J75)/3</f>
        <v>#DIV/0!</v>
      </c>
      <c r="L73" s="521" t="e">
        <f>(K73+K76)/2</f>
        <v>#DIV/0!</v>
      </c>
      <c r="M73" s="715"/>
      <c r="N73" s="625"/>
    </row>
    <row r="74" spans="1:15" s="302" customFormat="1" ht="63.75" hidden="1" customHeight="1" thickBot="1" x14ac:dyDescent="0.3">
      <c r="A74" s="608"/>
      <c r="B74" s="271"/>
      <c r="C74" s="619"/>
      <c r="D74" s="502"/>
      <c r="E74" s="159" t="s">
        <v>138</v>
      </c>
      <c r="F74" s="147" t="s">
        <v>386</v>
      </c>
      <c r="G74" s="160" t="s">
        <v>140</v>
      </c>
      <c r="H74" s="102"/>
      <c r="I74" s="92"/>
      <c r="J74" s="92" t="e">
        <f>IF(I74/H74*100&gt;100,100,I74/H74*100)</f>
        <v>#DIV/0!</v>
      </c>
      <c r="K74" s="678"/>
      <c r="L74" s="680"/>
      <c r="M74" s="715"/>
      <c r="N74" s="625"/>
    </row>
    <row r="75" spans="1:15" s="302" customFormat="1" ht="111" hidden="1" customHeight="1" x14ac:dyDescent="0.25">
      <c r="A75" s="608"/>
      <c r="B75" s="271"/>
      <c r="C75" s="619"/>
      <c r="D75" s="502"/>
      <c r="E75" s="159" t="s">
        <v>138</v>
      </c>
      <c r="F75" s="147" t="s">
        <v>387</v>
      </c>
      <c r="G75" s="160" t="s">
        <v>140</v>
      </c>
      <c r="H75" s="102"/>
      <c r="I75" s="102"/>
      <c r="J75" s="92" t="e">
        <f>IF(I75/H75*100&gt;100,100,I75/H75*100)</f>
        <v>#DIV/0!</v>
      </c>
      <c r="K75" s="679"/>
      <c r="L75" s="680"/>
      <c r="M75" s="715"/>
      <c r="N75" s="625"/>
    </row>
    <row r="76" spans="1:15" s="302" customFormat="1" ht="32.25" hidden="1" customHeight="1" thickBot="1" x14ac:dyDescent="0.3">
      <c r="A76" s="608"/>
      <c r="B76" s="272"/>
      <c r="C76" s="620"/>
      <c r="D76" s="586"/>
      <c r="E76" s="163" t="s">
        <v>144</v>
      </c>
      <c r="F76" s="142" t="s">
        <v>388</v>
      </c>
      <c r="G76" s="164" t="s">
        <v>266</v>
      </c>
      <c r="H76" s="377"/>
      <c r="I76" s="377"/>
      <c r="J76" s="97" t="e">
        <f>IF(I76/H76*100&gt;100,100,I76/H76*100)</f>
        <v>#DIV/0!</v>
      </c>
      <c r="K76" s="97" t="e">
        <f>J76</f>
        <v>#DIV/0!</v>
      </c>
      <c r="L76" s="681"/>
      <c r="M76" s="715"/>
      <c r="N76" s="625"/>
    </row>
    <row r="77" spans="1:15" s="300" customFormat="1" ht="63.75" customHeight="1" thickBot="1" x14ac:dyDescent="0.3">
      <c r="A77" s="608"/>
      <c r="B77" s="225" t="s">
        <v>417</v>
      </c>
      <c r="C77" s="621" t="s">
        <v>268</v>
      </c>
      <c r="D77" s="529" t="s">
        <v>137</v>
      </c>
      <c r="E77" s="416" t="s">
        <v>138</v>
      </c>
      <c r="F77" s="412" t="s">
        <v>385</v>
      </c>
      <c r="G77" s="417" t="s">
        <v>140</v>
      </c>
      <c r="H77" s="409">
        <v>100</v>
      </c>
      <c r="I77" s="418">
        <v>100</v>
      </c>
      <c r="J77" s="418">
        <f>IF(H77/I77*100&gt;100,100,H77/I77*100)</f>
        <v>100</v>
      </c>
      <c r="K77" s="612">
        <f>(J77+J78)/2</f>
        <v>100</v>
      </c>
      <c r="L77" s="644">
        <f>(K77+K80)/2</f>
        <v>100</v>
      </c>
      <c r="M77" s="716"/>
      <c r="N77" s="625"/>
      <c r="O77" s="306"/>
    </row>
    <row r="78" spans="1:15" s="296" customFormat="1" ht="63.75" customHeight="1" thickBot="1" x14ac:dyDescent="0.3">
      <c r="A78" s="608"/>
      <c r="B78" s="275"/>
      <c r="C78" s="622"/>
      <c r="D78" s="530"/>
      <c r="E78" s="411" t="s">
        <v>138</v>
      </c>
      <c r="F78" s="412" t="s">
        <v>386</v>
      </c>
      <c r="G78" s="413" t="s">
        <v>140</v>
      </c>
      <c r="H78" s="414">
        <v>96.2</v>
      </c>
      <c r="I78" s="415">
        <v>96.2</v>
      </c>
      <c r="J78" s="415">
        <f>IF(I78/H78*100&gt;100,100,I78/H78*100)</f>
        <v>100</v>
      </c>
      <c r="K78" s="722"/>
      <c r="L78" s="711"/>
      <c r="M78" s="716"/>
      <c r="N78" s="625"/>
      <c r="O78" s="297"/>
    </row>
    <row r="79" spans="1:15" s="300" customFormat="1" ht="111" customHeight="1" x14ac:dyDescent="0.25">
      <c r="A79" s="608"/>
      <c r="B79" s="275"/>
      <c r="C79" s="622"/>
      <c r="D79" s="530"/>
      <c r="E79" s="411" t="s">
        <v>138</v>
      </c>
      <c r="F79" s="412" t="s">
        <v>387</v>
      </c>
      <c r="G79" s="413" t="s">
        <v>140</v>
      </c>
      <c r="H79" s="414">
        <v>0</v>
      </c>
      <c r="I79" s="414">
        <v>0</v>
      </c>
      <c r="J79" s="415"/>
      <c r="K79" s="723"/>
      <c r="L79" s="711"/>
      <c r="M79" s="716"/>
      <c r="N79" s="625"/>
      <c r="O79" s="306"/>
    </row>
    <row r="80" spans="1:15" s="300" customFormat="1" ht="32.25" customHeight="1" thickBot="1" x14ac:dyDescent="0.3">
      <c r="A80" s="608"/>
      <c r="B80" s="276"/>
      <c r="C80" s="623"/>
      <c r="D80" s="595"/>
      <c r="E80" s="163" t="s">
        <v>144</v>
      </c>
      <c r="F80" s="142" t="s">
        <v>388</v>
      </c>
      <c r="G80" s="164" t="s">
        <v>266</v>
      </c>
      <c r="H80" s="165">
        <v>2</v>
      </c>
      <c r="I80" s="165">
        <v>2</v>
      </c>
      <c r="J80" s="166">
        <f>IF(I80/H80*100&gt;100,100,I80/H80*100)</f>
        <v>100</v>
      </c>
      <c r="K80" s="166">
        <f>J80</f>
        <v>100</v>
      </c>
      <c r="L80" s="685"/>
      <c r="M80" s="716"/>
      <c r="N80" s="625"/>
    </row>
    <row r="81" spans="1:14" s="300" customFormat="1" ht="63.75" customHeight="1" thickBot="1" x14ac:dyDescent="0.3">
      <c r="A81" s="608"/>
      <c r="B81" s="266" t="s">
        <v>418</v>
      </c>
      <c r="C81" s="621" t="s">
        <v>419</v>
      </c>
      <c r="D81" s="593" t="s">
        <v>137</v>
      </c>
      <c r="E81" s="155" t="s">
        <v>138</v>
      </c>
      <c r="F81" s="147" t="s">
        <v>385</v>
      </c>
      <c r="G81" s="156" t="s">
        <v>140</v>
      </c>
      <c r="H81" s="157">
        <v>100</v>
      </c>
      <c r="I81" s="158">
        <v>100</v>
      </c>
      <c r="J81" s="158">
        <f>IF(H81/I81*100&gt;100,100,H81/I81*100)</f>
        <v>100</v>
      </c>
      <c r="K81" s="627">
        <f>(J81+J82+J83)/3</f>
        <v>100</v>
      </c>
      <c r="L81" s="644">
        <f>(K81+K84)/2</f>
        <v>100</v>
      </c>
      <c r="M81" s="716"/>
      <c r="N81" s="625"/>
    </row>
    <row r="82" spans="1:14" s="300" customFormat="1" ht="63.75" customHeight="1" thickBot="1" x14ac:dyDescent="0.3">
      <c r="A82" s="608"/>
      <c r="B82" s="267"/>
      <c r="C82" s="622"/>
      <c r="D82" s="594"/>
      <c r="E82" s="159" t="s">
        <v>138</v>
      </c>
      <c r="F82" s="147" t="s">
        <v>386</v>
      </c>
      <c r="G82" s="160" t="s">
        <v>140</v>
      </c>
      <c r="H82" s="161">
        <v>100</v>
      </c>
      <c r="I82" s="162">
        <v>100</v>
      </c>
      <c r="J82" s="162">
        <f>IF(I82/H82*100&gt;100,100,I82/H82*100)</f>
        <v>100</v>
      </c>
      <c r="K82" s="678"/>
      <c r="L82" s="680"/>
      <c r="M82" s="716"/>
      <c r="N82" s="625"/>
    </row>
    <row r="83" spans="1:14" s="300" customFormat="1" ht="111" customHeight="1" x14ac:dyDescent="0.25">
      <c r="A83" s="608"/>
      <c r="B83" s="267"/>
      <c r="C83" s="622"/>
      <c r="D83" s="594"/>
      <c r="E83" s="159" t="s">
        <v>138</v>
      </c>
      <c r="F83" s="147" t="s">
        <v>387</v>
      </c>
      <c r="G83" s="160" t="s">
        <v>140</v>
      </c>
      <c r="H83" s="161">
        <v>100</v>
      </c>
      <c r="I83" s="161">
        <v>100</v>
      </c>
      <c r="J83" s="162">
        <f>IF(I83/H83*100&gt;100,100,I83/H83*100)</f>
        <v>100</v>
      </c>
      <c r="K83" s="679"/>
      <c r="L83" s="680"/>
      <c r="M83" s="716"/>
      <c r="N83" s="625"/>
    </row>
    <row r="84" spans="1:14" s="300" customFormat="1" ht="32.25" customHeight="1" thickBot="1" x14ac:dyDescent="0.3">
      <c r="A84" s="608"/>
      <c r="B84" s="268"/>
      <c r="C84" s="623"/>
      <c r="D84" s="595"/>
      <c r="E84" s="163" t="s">
        <v>144</v>
      </c>
      <c r="F84" s="142" t="s">
        <v>388</v>
      </c>
      <c r="G84" s="164" t="s">
        <v>266</v>
      </c>
      <c r="H84" s="165">
        <v>2</v>
      </c>
      <c r="I84" s="165">
        <v>2</v>
      </c>
      <c r="J84" s="166">
        <f>IF(I84/H84*100&gt;100,100,I84/H84*100)</f>
        <v>100</v>
      </c>
      <c r="K84" s="166">
        <f>J84</f>
        <v>100</v>
      </c>
      <c r="L84" s="685"/>
      <c r="M84" s="716"/>
      <c r="N84" s="625"/>
    </row>
    <row r="85" spans="1:14" s="302" customFormat="1" ht="63.75" hidden="1" customHeight="1" thickBot="1" x14ac:dyDescent="0.3">
      <c r="A85" s="608"/>
      <c r="B85" s="270"/>
      <c r="C85" s="618" t="s">
        <v>416</v>
      </c>
      <c r="D85" s="501" t="s">
        <v>137</v>
      </c>
      <c r="E85" s="155" t="s">
        <v>138</v>
      </c>
      <c r="F85" s="147" t="s">
        <v>385</v>
      </c>
      <c r="G85" s="156" t="s">
        <v>140</v>
      </c>
      <c r="H85" s="101"/>
      <c r="I85" s="88"/>
      <c r="J85" s="88" t="e">
        <f>IF(H85/I85*100&gt;100,100,H85/I85*100)</f>
        <v>#DIV/0!</v>
      </c>
      <c r="K85" s="627" t="e">
        <f>(J85+J86+J87)/3</f>
        <v>#DIV/0!</v>
      </c>
      <c r="L85" s="521" t="e">
        <f>(K85+K88)/2</f>
        <v>#DIV/0!</v>
      </c>
      <c r="M85" s="715"/>
      <c r="N85" s="625"/>
    </row>
    <row r="86" spans="1:14" s="302" customFormat="1" ht="63.75" hidden="1" customHeight="1" thickBot="1" x14ac:dyDescent="0.3">
      <c r="A86" s="608"/>
      <c r="B86" s="271"/>
      <c r="C86" s="619"/>
      <c r="D86" s="502"/>
      <c r="E86" s="159" t="s">
        <v>138</v>
      </c>
      <c r="F86" s="147" t="s">
        <v>386</v>
      </c>
      <c r="G86" s="160" t="s">
        <v>140</v>
      </c>
      <c r="H86" s="102"/>
      <c r="I86" s="92"/>
      <c r="J86" s="92" t="e">
        <f>IF(I86/H86*100&gt;100,100,I86/H86*100)</f>
        <v>#DIV/0!</v>
      </c>
      <c r="K86" s="678"/>
      <c r="L86" s="680"/>
      <c r="M86" s="715"/>
      <c r="N86" s="625"/>
    </row>
    <row r="87" spans="1:14" s="302" customFormat="1" ht="111" hidden="1" customHeight="1" x14ac:dyDescent="0.25">
      <c r="A87" s="608"/>
      <c r="B87" s="271"/>
      <c r="C87" s="619"/>
      <c r="D87" s="502"/>
      <c r="E87" s="159" t="s">
        <v>138</v>
      </c>
      <c r="F87" s="147" t="s">
        <v>387</v>
      </c>
      <c r="G87" s="160" t="s">
        <v>140</v>
      </c>
      <c r="H87" s="102"/>
      <c r="I87" s="102"/>
      <c r="J87" s="92" t="e">
        <f>IF(I87/H87*100&gt;100,100,I87/H87*100)</f>
        <v>#DIV/0!</v>
      </c>
      <c r="K87" s="679"/>
      <c r="L87" s="680"/>
      <c r="M87" s="715"/>
      <c r="N87" s="625"/>
    </row>
    <row r="88" spans="1:14" s="302" customFormat="1" ht="32.25" hidden="1" customHeight="1" thickBot="1" x14ac:dyDescent="0.3">
      <c r="A88" s="608"/>
      <c r="B88" s="272"/>
      <c r="C88" s="620"/>
      <c r="D88" s="503"/>
      <c r="E88" s="163" t="s">
        <v>144</v>
      </c>
      <c r="F88" s="142" t="s">
        <v>388</v>
      </c>
      <c r="G88" s="164" t="s">
        <v>266</v>
      </c>
      <c r="H88" s="167"/>
      <c r="I88" s="165"/>
      <c r="J88" s="97" t="e">
        <f>IF(I88/H88*100&gt;100,100,I88/H88*100)</f>
        <v>#DIV/0!</v>
      </c>
      <c r="K88" s="97" t="e">
        <f>J88</f>
        <v>#DIV/0!</v>
      </c>
      <c r="L88" s="685"/>
      <c r="M88" s="715"/>
      <c r="N88" s="625"/>
    </row>
    <row r="89" spans="1:14" s="302" customFormat="1" ht="63.75" hidden="1" customHeight="1" thickBot="1" x14ac:dyDescent="0.3">
      <c r="A89" s="608"/>
      <c r="B89" s="266" t="s">
        <v>420</v>
      </c>
      <c r="C89" s="618" t="s">
        <v>421</v>
      </c>
      <c r="D89" s="501" t="s">
        <v>137</v>
      </c>
      <c r="E89" s="155" t="s">
        <v>138</v>
      </c>
      <c r="F89" s="147" t="s">
        <v>385</v>
      </c>
      <c r="G89" s="156" t="s">
        <v>140</v>
      </c>
      <c r="H89" s="101"/>
      <c r="I89" s="88"/>
      <c r="J89" s="88" t="e">
        <f>IF(H89/I89*100&gt;100,100,H89/I89*100)</f>
        <v>#DIV/0!</v>
      </c>
      <c r="K89" s="627" t="e">
        <f>(J89+J90+J91)/3</f>
        <v>#DIV/0!</v>
      </c>
      <c r="L89" s="521" t="e">
        <f>(K89+K92)/2</f>
        <v>#DIV/0!</v>
      </c>
      <c r="M89" s="715"/>
      <c r="N89" s="625"/>
    </row>
    <row r="90" spans="1:14" s="302" customFormat="1" ht="63.75" hidden="1" customHeight="1" thickBot="1" x14ac:dyDescent="0.3">
      <c r="A90" s="608"/>
      <c r="B90" s="267"/>
      <c r="C90" s="619"/>
      <c r="D90" s="502"/>
      <c r="E90" s="159" t="s">
        <v>138</v>
      </c>
      <c r="F90" s="147" t="s">
        <v>386</v>
      </c>
      <c r="G90" s="160" t="s">
        <v>140</v>
      </c>
      <c r="H90" s="102"/>
      <c r="I90" s="92"/>
      <c r="J90" s="92" t="e">
        <f t="shared" ref="J90:J100" si="2">IF(I90/H90*100&gt;100,100,I90/H90*100)</f>
        <v>#DIV/0!</v>
      </c>
      <c r="K90" s="678"/>
      <c r="L90" s="680"/>
      <c r="M90" s="715"/>
      <c r="N90" s="625"/>
    </row>
    <row r="91" spans="1:14" s="302" customFormat="1" ht="111" hidden="1" customHeight="1" x14ac:dyDescent="0.25">
      <c r="A91" s="608"/>
      <c r="B91" s="267"/>
      <c r="C91" s="619"/>
      <c r="D91" s="502"/>
      <c r="E91" s="159" t="s">
        <v>138</v>
      </c>
      <c r="F91" s="147" t="s">
        <v>387</v>
      </c>
      <c r="G91" s="160" t="s">
        <v>140</v>
      </c>
      <c r="H91" s="102"/>
      <c r="I91" s="102"/>
      <c r="J91" s="92" t="e">
        <f t="shared" si="2"/>
        <v>#DIV/0!</v>
      </c>
      <c r="K91" s="679"/>
      <c r="L91" s="680"/>
      <c r="M91" s="715"/>
      <c r="N91" s="625"/>
    </row>
    <row r="92" spans="1:14" s="302" customFormat="1" ht="32.25" hidden="1" customHeight="1" thickBot="1" x14ac:dyDescent="0.3">
      <c r="A92" s="608"/>
      <c r="B92" s="268"/>
      <c r="C92" s="620"/>
      <c r="D92" s="503"/>
      <c r="E92" s="163" t="s">
        <v>144</v>
      </c>
      <c r="F92" s="142" t="s">
        <v>388</v>
      </c>
      <c r="G92" s="164" t="s">
        <v>266</v>
      </c>
      <c r="H92" s="167"/>
      <c r="I92" s="165"/>
      <c r="J92" s="97" t="e">
        <f t="shared" si="2"/>
        <v>#DIV/0!</v>
      </c>
      <c r="K92" s="97" t="e">
        <f>J92</f>
        <v>#DIV/0!</v>
      </c>
      <c r="L92" s="685"/>
      <c r="M92" s="715"/>
      <c r="N92" s="625"/>
    </row>
    <row r="93" spans="1:14" s="297" customFormat="1" ht="63.75" hidden="1" customHeight="1" thickBot="1" x14ac:dyDescent="0.3">
      <c r="A93" s="608"/>
      <c r="B93" s="266" t="s">
        <v>164</v>
      </c>
      <c r="C93" s="618" t="s">
        <v>422</v>
      </c>
      <c r="D93" s="501" t="s">
        <v>137</v>
      </c>
      <c r="E93" s="133" t="s">
        <v>138</v>
      </c>
      <c r="F93" s="133" t="s">
        <v>385</v>
      </c>
      <c r="G93" s="134" t="s">
        <v>140</v>
      </c>
      <c r="H93" s="135"/>
      <c r="I93" s="136"/>
      <c r="J93" s="137" t="e">
        <f t="shared" si="2"/>
        <v>#DIV/0!</v>
      </c>
      <c r="K93" s="689" t="e">
        <f>(J93+J94+J95)/3</f>
        <v>#DIV/0!</v>
      </c>
      <c r="L93" s="706" t="e">
        <f>(K93+K96)/2</f>
        <v>#DIV/0!</v>
      </c>
      <c r="M93" s="769"/>
      <c r="N93" s="625"/>
    </row>
    <row r="94" spans="1:14" s="297" customFormat="1" ht="63.75" hidden="1" customHeight="1" thickBot="1" x14ac:dyDescent="0.3">
      <c r="A94" s="608"/>
      <c r="B94" s="267"/>
      <c r="C94" s="619"/>
      <c r="D94" s="502"/>
      <c r="E94" s="138" t="s">
        <v>138</v>
      </c>
      <c r="F94" s="133" t="s">
        <v>386</v>
      </c>
      <c r="G94" s="139" t="s">
        <v>140</v>
      </c>
      <c r="H94" s="140"/>
      <c r="I94" s="137"/>
      <c r="J94" s="137" t="e">
        <f t="shared" si="2"/>
        <v>#DIV/0!</v>
      </c>
      <c r="K94" s="690"/>
      <c r="L94" s="707"/>
      <c r="M94" s="769"/>
      <c r="N94" s="625"/>
    </row>
    <row r="95" spans="1:14" s="297" customFormat="1" ht="79.5" hidden="1" customHeight="1" x14ac:dyDescent="0.25">
      <c r="A95" s="608"/>
      <c r="B95" s="267"/>
      <c r="C95" s="619"/>
      <c r="D95" s="502"/>
      <c r="E95" s="138" t="s">
        <v>138</v>
      </c>
      <c r="F95" s="133" t="s">
        <v>390</v>
      </c>
      <c r="G95" s="139" t="s">
        <v>140</v>
      </c>
      <c r="H95" s="140"/>
      <c r="I95" s="140"/>
      <c r="J95" s="137" t="e">
        <f t="shared" si="2"/>
        <v>#DIV/0!</v>
      </c>
      <c r="K95" s="691"/>
      <c r="L95" s="707"/>
      <c r="M95" s="769"/>
      <c r="N95" s="625"/>
    </row>
    <row r="96" spans="1:14" s="297" customFormat="1" ht="32.25" hidden="1" customHeight="1" thickBot="1" x14ac:dyDescent="0.3">
      <c r="A96" s="608"/>
      <c r="B96" s="268"/>
      <c r="C96" s="620"/>
      <c r="D96" s="503"/>
      <c r="E96" s="141" t="s">
        <v>144</v>
      </c>
      <c r="F96" s="142" t="s">
        <v>388</v>
      </c>
      <c r="G96" s="143" t="s">
        <v>266</v>
      </c>
      <c r="H96" s="168"/>
      <c r="I96" s="144"/>
      <c r="J96" s="137" t="e">
        <f t="shared" si="2"/>
        <v>#DIV/0!</v>
      </c>
      <c r="K96" s="145" t="e">
        <f>J96</f>
        <v>#DIV/0!</v>
      </c>
      <c r="L96" s="708"/>
      <c r="M96" s="769"/>
      <c r="N96" s="625"/>
    </row>
    <row r="97" spans="1:14" s="297" customFormat="1" ht="63.75" customHeight="1" thickBot="1" x14ac:dyDescent="0.3">
      <c r="A97" s="608"/>
      <c r="B97" s="266" t="s">
        <v>176</v>
      </c>
      <c r="C97" s="621" t="s">
        <v>423</v>
      </c>
      <c r="D97" s="593" t="s">
        <v>137</v>
      </c>
      <c r="E97" s="133" t="s">
        <v>138</v>
      </c>
      <c r="F97" s="133" t="s">
        <v>385</v>
      </c>
      <c r="G97" s="134" t="s">
        <v>140</v>
      </c>
      <c r="H97" s="286">
        <v>100</v>
      </c>
      <c r="I97" s="287">
        <v>100</v>
      </c>
      <c r="J97" s="289">
        <f t="shared" si="2"/>
        <v>100</v>
      </c>
      <c r="K97" s="627">
        <f>(J97+J98+J99)/3</f>
        <v>100</v>
      </c>
      <c r="L97" s="615">
        <f>(K97+K100)/2</f>
        <v>99.808429118773944</v>
      </c>
      <c r="M97" s="769"/>
      <c r="N97" s="625"/>
    </row>
    <row r="98" spans="1:14" s="297" customFormat="1" ht="63.75" customHeight="1" thickBot="1" x14ac:dyDescent="0.3">
      <c r="A98" s="608"/>
      <c r="B98" s="267"/>
      <c r="C98" s="622"/>
      <c r="D98" s="594"/>
      <c r="E98" s="138" t="s">
        <v>138</v>
      </c>
      <c r="F98" s="133" t="s">
        <v>386</v>
      </c>
      <c r="G98" s="139" t="s">
        <v>140</v>
      </c>
      <c r="H98" s="288">
        <v>100</v>
      </c>
      <c r="I98" s="289">
        <v>100</v>
      </c>
      <c r="J98" s="289">
        <f t="shared" si="2"/>
        <v>100</v>
      </c>
      <c r="K98" s="676"/>
      <c r="L98" s="684"/>
      <c r="M98" s="769"/>
      <c r="N98" s="625"/>
    </row>
    <row r="99" spans="1:14" s="297" customFormat="1" ht="79.5" customHeight="1" x14ac:dyDescent="0.25">
      <c r="A99" s="608"/>
      <c r="B99" s="267"/>
      <c r="C99" s="622"/>
      <c r="D99" s="594"/>
      <c r="E99" s="138" t="s">
        <v>138</v>
      </c>
      <c r="F99" s="133" t="s">
        <v>390</v>
      </c>
      <c r="G99" s="139" t="s">
        <v>140</v>
      </c>
      <c r="H99" s="288">
        <v>100</v>
      </c>
      <c r="I99" s="288">
        <v>100</v>
      </c>
      <c r="J99" s="289">
        <f t="shared" si="2"/>
        <v>100</v>
      </c>
      <c r="K99" s="677"/>
      <c r="L99" s="684"/>
      <c r="M99" s="769"/>
      <c r="N99" s="625"/>
    </row>
    <row r="100" spans="1:14" s="297" customFormat="1" ht="32.25" customHeight="1" thickBot="1" x14ac:dyDescent="0.3">
      <c r="A100" s="608"/>
      <c r="B100" s="268"/>
      <c r="C100" s="623"/>
      <c r="D100" s="595"/>
      <c r="E100" s="141" t="s">
        <v>144</v>
      </c>
      <c r="F100" s="142" t="s">
        <v>388</v>
      </c>
      <c r="G100" s="143" t="s">
        <v>266</v>
      </c>
      <c r="H100" s="165">
        <v>261</v>
      </c>
      <c r="I100" s="165">
        <v>260</v>
      </c>
      <c r="J100" s="289">
        <f t="shared" si="2"/>
        <v>99.616858237547888</v>
      </c>
      <c r="K100" s="290">
        <f>J100</f>
        <v>99.616858237547888</v>
      </c>
      <c r="L100" s="661"/>
      <c r="M100" s="769"/>
      <c r="N100" s="625"/>
    </row>
    <row r="101" spans="1:14" s="302" customFormat="1" ht="63.75" hidden="1" customHeight="1" thickBot="1" x14ac:dyDescent="0.3">
      <c r="A101" s="608"/>
      <c r="B101" s="266" t="s">
        <v>424</v>
      </c>
      <c r="C101" s="618" t="s">
        <v>425</v>
      </c>
      <c r="D101" s="501" t="s">
        <v>137</v>
      </c>
      <c r="E101" s="155" t="s">
        <v>138</v>
      </c>
      <c r="F101" s="147" t="s">
        <v>385</v>
      </c>
      <c r="G101" s="156" t="s">
        <v>140</v>
      </c>
      <c r="H101" s="101"/>
      <c r="I101" s="88"/>
      <c r="J101" s="88" t="e">
        <f>IF(H101/I101*100&gt;100,100,H101/I101*100)</f>
        <v>#DIV/0!</v>
      </c>
      <c r="K101" s="627" t="e">
        <f>(J101+J102+J103)/3</f>
        <v>#DIV/0!</v>
      </c>
      <c r="L101" s="521" t="e">
        <f>(K101+K104)/2</f>
        <v>#DIV/0!</v>
      </c>
      <c r="M101" s="770"/>
      <c r="N101" s="625"/>
    </row>
    <row r="102" spans="1:14" s="302" customFormat="1" ht="63.75" hidden="1" customHeight="1" thickBot="1" x14ac:dyDescent="0.3">
      <c r="A102" s="608"/>
      <c r="B102" s="267"/>
      <c r="C102" s="619"/>
      <c r="D102" s="502"/>
      <c r="E102" s="159" t="s">
        <v>138</v>
      </c>
      <c r="F102" s="147" t="s">
        <v>386</v>
      </c>
      <c r="G102" s="160" t="s">
        <v>140</v>
      </c>
      <c r="H102" s="102"/>
      <c r="I102" s="92"/>
      <c r="J102" s="92" t="e">
        <f>IF(I102/H102*100&gt;100,100,I102/H102*100)</f>
        <v>#DIV/0!</v>
      </c>
      <c r="K102" s="678"/>
      <c r="L102" s="680"/>
      <c r="M102" s="770"/>
      <c r="N102" s="625"/>
    </row>
    <row r="103" spans="1:14" s="302" customFormat="1" ht="79.5" hidden="1" customHeight="1" x14ac:dyDescent="0.25">
      <c r="A103" s="608"/>
      <c r="B103" s="267"/>
      <c r="C103" s="619"/>
      <c r="D103" s="502"/>
      <c r="E103" s="159" t="s">
        <v>138</v>
      </c>
      <c r="F103" s="147" t="s">
        <v>390</v>
      </c>
      <c r="G103" s="160" t="s">
        <v>140</v>
      </c>
      <c r="H103" s="102"/>
      <c r="I103" s="102"/>
      <c r="J103" s="92" t="e">
        <f>IF(I103/H103*100&gt;100,100,I103/H103*100)</f>
        <v>#DIV/0!</v>
      </c>
      <c r="K103" s="679"/>
      <c r="L103" s="680"/>
      <c r="M103" s="770"/>
      <c r="N103" s="625"/>
    </row>
    <row r="104" spans="1:14" s="302" customFormat="1" ht="32.25" hidden="1" customHeight="1" thickBot="1" x14ac:dyDescent="0.3">
      <c r="A104" s="608"/>
      <c r="B104" s="268"/>
      <c r="C104" s="620"/>
      <c r="D104" s="586"/>
      <c r="E104" s="163" t="s">
        <v>144</v>
      </c>
      <c r="F104" s="142" t="s">
        <v>388</v>
      </c>
      <c r="G104" s="164" t="s">
        <v>266</v>
      </c>
      <c r="H104" s="377"/>
      <c r="I104" s="377"/>
      <c r="J104" s="97" t="e">
        <f>IF(I104/H104*100&gt;100,100,I104/H104*100)</f>
        <v>#DIV/0!</v>
      </c>
      <c r="K104" s="97" t="e">
        <f>J104</f>
        <v>#DIV/0!</v>
      </c>
      <c r="L104" s="681"/>
      <c r="M104" s="770"/>
      <c r="N104" s="625"/>
    </row>
    <row r="105" spans="1:14" s="302" customFormat="1" ht="63.75" hidden="1" customHeight="1" thickBot="1" x14ac:dyDescent="0.3">
      <c r="A105" s="608"/>
      <c r="B105" s="266" t="s">
        <v>185</v>
      </c>
      <c r="C105" s="618" t="s">
        <v>186</v>
      </c>
      <c r="D105" s="507" t="s">
        <v>137</v>
      </c>
      <c r="E105" s="155" t="s">
        <v>138</v>
      </c>
      <c r="F105" s="147" t="s">
        <v>385</v>
      </c>
      <c r="G105" s="156" t="s">
        <v>140</v>
      </c>
      <c r="H105" s="360"/>
      <c r="I105" s="88"/>
      <c r="J105" s="88" t="e">
        <f>IF(H105/I105*100&gt;100,100,H105/I105*100)</f>
        <v>#DIV/0!</v>
      </c>
      <c r="K105" s="612" t="e">
        <f>(J105+J106+J107)/3</f>
        <v>#DIV/0!</v>
      </c>
      <c r="L105" s="521" t="e">
        <f>(K105+K108)/2</f>
        <v>#DIV/0!</v>
      </c>
      <c r="M105" s="770"/>
      <c r="N105" s="625"/>
    </row>
    <row r="106" spans="1:14" s="302" customFormat="1" ht="63.75" hidden="1" customHeight="1" thickBot="1" x14ac:dyDescent="0.3">
      <c r="A106" s="608"/>
      <c r="B106" s="267"/>
      <c r="C106" s="619"/>
      <c r="D106" s="585"/>
      <c r="E106" s="159" t="s">
        <v>138</v>
      </c>
      <c r="F106" s="147" t="s">
        <v>386</v>
      </c>
      <c r="G106" s="160" t="s">
        <v>140</v>
      </c>
      <c r="H106" s="361"/>
      <c r="I106" s="92"/>
      <c r="J106" s="92" t="e">
        <f t="shared" ref="J106:J112" si="3">IF(I106/H106*100&gt;100,100,I106/H106*100)</f>
        <v>#DIV/0!</v>
      </c>
      <c r="K106" s="682"/>
      <c r="L106" s="711"/>
      <c r="M106" s="770"/>
      <c r="N106" s="625"/>
    </row>
    <row r="107" spans="1:14" s="302" customFormat="1" ht="79.5" hidden="1" customHeight="1" x14ac:dyDescent="0.25">
      <c r="A107" s="608"/>
      <c r="B107" s="267"/>
      <c r="C107" s="619"/>
      <c r="D107" s="585"/>
      <c r="E107" s="159" t="s">
        <v>138</v>
      </c>
      <c r="F107" s="147" t="s">
        <v>390</v>
      </c>
      <c r="G107" s="160" t="s">
        <v>140</v>
      </c>
      <c r="H107" s="361"/>
      <c r="I107" s="361"/>
      <c r="J107" s="92" t="e">
        <f t="shared" si="3"/>
        <v>#DIV/0!</v>
      </c>
      <c r="K107" s="683"/>
      <c r="L107" s="711"/>
      <c r="M107" s="770"/>
      <c r="N107" s="625"/>
    </row>
    <row r="108" spans="1:14" s="302" customFormat="1" ht="32.25" hidden="1" customHeight="1" thickBot="1" x14ac:dyDescent="0.3">
      <c r="A108" s="608"/>
      <c r="B108" s="268"/>
      <c r="C108" s="620"/>
      <c r="D108" s="586"/>
      <c r="E108" s="163" t="s">
        <v>144</v>
      </c>
      <c r="F108" s="142" t="s">
        <v>388</v>
      </c>
      <c r="G108" s="164" t="s">
        <v>266</v>
      </c>
      <c r="H108" s="377"/>
      <c r="I108" s="377"/>
      <c r="J108" s="97" t="e">
        <f t="shared" si="3"/>
        <v>#DIV/0!</v>
      </c>
      <c r="K108" s="97" t="e">
        <f>J108</f>
        <v>#DIV/0!</v>
      </c>
      <c r="L108" s="681"/>
      <c r="M108" s="770"/>
      <c r="N108" s="625"/>
    </row>
    <row r="109" spans="1:14" s="297" customFormat="1" ht="63.75" hidden="1" customHeight="1" thickBot="1" x14ac:dyDescent="0.3">
      <c r="A109" s="608"/>
      <c r="B109" s="266" t="s">
        <v>178</v>
      </c>
      <c r="C109" s="618" t="s">
        <v>179</v>
      </c>
      <c r="D109" s="507" t="s">
        <v>137</v>
      </c>
      <c r="E109" s="133" t="s">
        <v>138</v>
      </c>
      <c r="F109" s="133" t="s">
        <v>385</v>
      </c>
      <c r="G109" s="134" t="s">
        <v>140</v>
      </c>
      <c r="H109" s="369"/>
      <c r="I109" s="287"/>
      <c r="J109" s="289" t="e">
        <f t="shared" si="3"/>
        <v>#DIV/0!</v>
      </c>
      <c r="K109" s="612" t="e">
        <f>(J109+J110+J111)/3</f>
        <v>#DIV/0!</v>
      </c>
      <c r="L109" s="615" t="e">
        <f>(K109+K112)/2</f>
        <v>#DIV/0!</v>
      </c>
      <c r="M109" s="769"/>
      <c r="N109" s="625"/>
    </row>
    <row r="110" spans="1:14" s="297" customFormat="1" ht="63.75" hidden="1" customHeight="1" thickBot="1" x14ac:dyDescent="0.3">
      <c r="A110" s="608"/>
      <c r="B110" s="267"/>
      <c r="C110" s="619"/>
      <c r="D110" s="585"/>
      <c r="E110" s="138" t="s">
        <v>138</v>
      </c>
      <c r="F110" s="133" t="s">
        <v>386</v>
      </c>
      <c r="G110" s="139" t="s">
        <v>140</v>
      </c>
      <c r="H110" s="371"/>
      <c r="I110" s="289"/>
      <c r="J110" s="289" t="e">
        <f t="shared" si="3"/>
        <v>#DIV/0!</v>
      </c>
      <c r="K110" s="670"/>
      <c r="L110" s="660"/>
      <c r="M110" s="769"/>
      <c r="N110" s="625"/>
    </row>
    <row r="111" spans="1:14" s="297" customFormat="1" ht="79.5" hidden="1" customHeight="1" x14ac:dyDescent="0.25">
      <c r="A111" s="608"/>
      <c r="B111" s="267"/>
      <c r="C111" s="619"/>
      <c r="D111" s="585"/>
      <c r="E111" s="138" t="s">
        <v>138</v>
      </c>
      <c r="F111" s="133" t="s">
        <v>390</v>
      </c>
      <c r="G111" s="139" t="s">
        <v>140</v>
      </c>
      <c r="H111" s="371"/>
      <c r="I111" s="371"/>
      <c r="J111" s="289" t="e">
        <f t="shared" si="3"/>
        <v>#DIV/0!</v>
      </c>
      <c r="K111" s="671"/>
      <c r="L111" s="660"/>
      <c r="M111" s="769"/>
      <c r="N111" s="625"/>
    </row>
    <row r="112" spans="1:14" s="297" customFormat="1" ht="32.25" hidden="1" customHeight="1" thickBot="1" x14ac:dyDescent="0.3">
      <c r="A112" s="608"/>
      <c r="B112" s="268"/>
      <c r="C112" s="620"/>
      <c r="D112" s="503"/>
      <c r="E112" s="141" t="s">
        <v>144</v>
      </c>
      <c r="F112" s="142" t="s">
        <v>388</v>
      </c>
      <c r="G112" s="143" t="s">
        <v>266</v>
      </c>
      <c r="H112" s="168"/>
      <c r="I112" s="144"/>
      <c r="J112" s="137" t="e">
        <f t="shared" si="3"/>
        <v>#DIV/0!</v>
      </c>
      <c r="K112" s="145" t="e">
        <f>J112</f>
        <v>#DIV/0!</v>
      </c>
      <c r="L112" s="708"/>
      <c r="M112" s="769"/>
      <c r="N112" s="625"/>
    </row>
    <row r="113" spans="1:15" s="302" customFormat="1" ht="63.75" hidden="1" customHeight="1" thickBot="1" x14ac:dyDescent="0.3">
      <c r="A113" s="608"/>
      <c r="B113" s="266" t="s">
        <v>426</v>
      </c>
      <c r="C113" s="618" t="s">
        <v>0</v>
      </c>
      <c r="D113" s="501" t="s">
        <v>137</v>
      </c>
      <c r="E113" s="155" t="s">
        <v>138</v>
      </c>
      <c r="F113" s="147" t="s">
        <v>385</v>
      </c>
      <c r="G113" s="156" t="s">
        <v>140</v>
      </c>
      <c r="H113" s="101"/>
      <c r="I113" s="88"/>
      <c r="J113" s="88" t="e">
        <f>IF(H113/I113*100&gt;100,100,H113/I113*100)</f>
        <v>#DIV/0!</v>
      </c>
      <c r="K113" s="627" t="e">
        <f>(J113+J114+J115)/3</f>
        <v>#DIV/0!</v>
      </c>
      <c r="L113" s="521" t="e">
        <f>(K113+K116)/2</f>
        <v>#DIV/0!</v>
      </c>
      <c r="M113" s="715"/>
      <c r="N113" s="625"/>
    </row>
    <row r="114" spans="1:15" s="302" customFormat="1" ht="63.75" hidden="1" customHeight="1" thickBot="1" x14ac:dyDescent="0.3">
      <c r="A114" s="608"/>
      <c r="B114" s="267"/>
      <c r="C114" s="619"/>
      <c r="D114" s="502"/>
      <c r="E114" s="159" t="s">
        <v>138</v>
      </c>
      <c r="F114" s="147" t="s">
        <v>386</v>
      </c>
      <c r="G114" s="160" t="s">
        <v>140</v>
      </c>
      <c r="H114" s="102"/>
      <c r="I114" s="92"/>
      <c r="J114" s="92" t="e">
        <f t="shared" ref="J114:J122" si="4">IF(I114/H114*100&gt;100,100,I114/H114*100)</f>
        <v>#DIV/0!</v>
      </c>
      <c r="K114" s="678"/>
      <c r="L114" s="680"/>
      <c r="M114" s="715"/>
      <c r="N114" s="625"/>
    </row>
    <row r="115" spans="1:15" s="302" customFormat="1" ht="111" hidden="1" customHeight="1" x14ac:dyDescent="0.25">
      <c r="A115" s="608"/>
      <c r="B115" s="267"/>
      <c r="C115" s="619"/>
      <c r="D115" s="502"/>
      <c r="E115" s="159" t="s">
        <v>138</v>
      </c>
      <c r="F115" s="147" t="s">
        <v>387</v>
      </c>
      <c r="G115" s="160" t="s">
        <v>140</v>
      </c>
      <c r="H115" s="102"/>
      <c r="I115" s="102"/>
      <c r="J115" s="92" t="e">
        <f t="shared" si="4"/>
        <v>#DIV/0!</v>
      </c>
      <c r="K115" s="679"/>
      <c r="L115" s="680"/>
      <c r="M115" s="715"/>
      <c r="N115" s="625"/>
    </row>
    <row r="116" spans="1:15" s="302" customFormat="1" ht="32.25" hidden="1" customHeight="1" thickBot="1" x14ac:dyDescent="0.3">
      <c r="A116" s="608"/>
      <c r="B116" s="268"/>
      <c r="C116" s="620"/>
      <c r="D116" s="586"/>
      <c r="E116" s="163" t="s">
        <v>144</v>
      </c>
      <c r="F116" s="142" t="s">
        <v>388</v>
      </c>
      <c r="G116" s="164" t="s">
        <v>266</v>
      </c>
      <c r="H116" s="377"/>
      <c r="I116" s="377"/>
      <c r="J116" s="97" t="e">
        <f t="shared" si="4"/>
        <v>#DIV/0!</v>
      </c>
      <c r="K116" s="97" t="e">
        <f>J116</f>
        <v>#DIV/0!</v>
      </c>
      <c r="L116" s="681"/>
      <c r="M116" s="715"/>
      <c r="N116" s="625"/>
    </row>
    <row r="117" spans="1:15" s="297" customFormat="1" ht="63.75" customHeight="1" thickBot="1" x14ac:dyDescent="0.3">
      <c r="A117" s="608"/>
      <c r="B117" s="266" t="s">
        <v>169</v>
      </c>
      <c r="C117" s="621" t="s">
        <v>170</v>
      </c>
      <c r="D117" s="529" t="s">
        <v>137</v>
      </c>
      <c r="E117" s="133" t="s">
        <v>138</v>
      </c>
      <c r="F117" s="133" t="s">
        <v>385</v>
      </c>
      <c r="G117" s="134" t="s">
        <v>140</v>
      </c>
      <c r="H117" s="369">
        <v>100</v>
      </c>
      <c r="I117" s="287">
        <v>100</v>
      </c>
      <c r="J117" s="289">
        <f t="shared" si="4"/>
        <v>100</v>
      </c>
      <c r="K117" s="612">
        <f>(J117+J118+J119)/3</f>
        <v>100</v>
      </c>
      <c r="L117" s="615">
        <f>(K117+K120)/2</f>
        <v>100</v>
      </c>
      <c r="M117" s="769"/>
      <c r="N117" s="625"/>
    </row>
    <row r="118" spans="1:15" s="297" customFormat="1" ht="63.75" thickBot="1" x14ac:dyDescent="0.3">
      <c r="A118" s="608"/>
      <c r="B118" s="267"/>
      <c r="C118" s="622"/>
      <c r="D118" s="530"/>
      <c r="E118" s="138" t="s">
        <v>138</v>
      </c>
      <c r="F118" s="133" t="s">
        <v>386</v>
      </c>
      <c r="G118" s="139" t="s">
        <v>140</v>
      </c>
      <c r="H118" s="371">
        <v>100</v>
      </c>
      <c r="I118" s="289">
        <v>100</v>
      </c>
      <c r="J118" s="289">
        <f t="shared" si="4"/>
        <v>100</v>
      </c>
      <c r="K118" s="670"/>
      <c r="L118" s="660"/>
      <c r="M118" s="769"/>
      <c r="N118" s="625"/>
    </row>
    <row r="119" spans="1:15" s="297" customFormat="1" ht="78.75" customHeight="1" x14ac:dyDescent="0.25">
      <c r="A119" s="608"/>
      <c r="B119" s="267"/>
      <c r="C119" s="622"/>
      <c r="D119" s="530"/>
      <c r="E119" s="138" t="s">
        <v>138</v>
      </c>
      <c r="F119" s="133" t="s">
        <v>390</v>
      </c>
      <c r="G119" s="139" t="s">
        <v>140</v>
      </c>
      <c r="H119" s="371">
        <v>100</v>
      </c>
      <c r="I119" s="371">
        <v>100</v>
      </c>
      <c r="J119" s="289">
        <f t="shared" si="4"/>
        <v>100</v>
      </c>
      <c r="K119" s="671"/>
      <c r="L119" s="660"/>
      <c r="M119" s="769"/>
      <c r="N119" s="625"/>
    </row>
    <row r="120" spans="1:15" s="297" customFormat="1" ht="32.25" thickBot="1" x14ac:dyDescent="0.3">
      <c r="A120" s="608"/>
      <c r="B120" s="268"/>
      <c r="C120" s="623"/>
      <c r="D120" s="595"/>
      <c r="E120" s="141" t="s">
        <v>144</v>
      </c>
      <c r="F120" s="142" t="s">
        <v>388</v>
      </c>
      <c r="G120" s="143" t="s">
        <v>266</v>
      </c>
      <c r="H120" s="165">
        <v>180</v>
      </c>
      <c r="I120" s="165">
        <v>182</v>
      </c>
      <c r="J120" s="289">
        <f t="shared" si="4"/>
        <v>100</v>
      </c>
      <c r="K120" s="290">
        <f>J120</f>
        <v>100</v>
      </c>
      <c r="L120" s="661"/>
      <c r="M120" s="769"/>
      <c r="N120" s="625"/>
    </row>
    <row r="121" spans="1:15" s="297" customFormat="1" ht="63.75" customHeight="1" thickBot="1" x14ac:dyDescent="0.3">
      <c r="A121" s="608"/>
      <c r="B121" s="266" t="s">
        <v>181</v>
      </c>
      <c r="C121" s="621" t="s">
        <v>182</v>
      </c>
      <c r="D121" s="593" t="s">
        <v>137</v>
      </c>
      <c r="E121" s="133" t="s">
        <v>138</v>
      </c>
      <c r="F121" s="133" t="s">
        <v>385</v>
      </c>
      <c r="G121" s="134" t="s">
        <v>140</v>
      </c>
      <c r="H121" s="286">
        <v>100</v>
      </c>
      <c r="I121" s="287">
        <v>100</v>
      </c>
      <c r="J121" s="289">
        <f t="shared" si="4"/>
        <v>100</v>
      </c>
      <c r="K121" s="627">
        <f>(J121+J122)/2</f>
        <v>100</v>
      </c>
      <c r="L121" s="615">
        <f>(K121+K124)/2</f>
        <v>100</v>
      </c>
      <c r="M121" s="769"/>
      <c r="N121" s="625"/>
      <c r="O121" s="306"/>
    </row>
    <row r="122" spans="1:15" s="297" customFormat="1" ht="63.75" thickBot="1" x14ac:dyDescent="0.3">
      <c r="A122" s="608"/>
      <c r="B122" s="267"/>
      <c r="C122" s="622"/>
      <c r="D122" s="594"/>
      <c r="E122" s="138" t="s">
        <v>138</v>
      </c>
      <c r="F122" s="133" t="s">
        <v>386</v>
      </c>
      <c r="G122" s="139" t="s">
        <v>140</v>
      </c>
      <c r="H122" s="288">
        <v>100</v>
      </c>
      <c r="I122" s="289">
        <v>100</v>
      </c>
      <c r="J122" s="289">
        <f t="shared" si="4"/>
        <v>100</v>
      </c>
      <c r="K122" s="676"/>
      <c r="L122" s="684"/>
      <c r="M122" s="769"/>
      <c r="N122" s="625"/>
    </row>
    <row r="123" spans="1:15" s="297" customFormat="1" ht="78.75" customHeight="1" x14ac:dyDescent="0.25">
      <c r="A123" s="608"/>
      <c r="B123" s="267"/>
      <c r="C123" s="622"/>
      <c r="D123" s="594"/>
      <c r="E123" s="138" t="s">
        <v>138</v>
      </c>
      <c r="F123" s="133" t="s">
        <v>390</v>
      </c>
      <c r="G123" s="139" t="s">
        <v>140</v>
      </c>
      <c r="H123" s="288">
        <v>0</v>
      </c>
      <c r="I123" s="288">
        <v>0</v>
      </c>
      <c r="J123" s="289"/>
      <c r="K123" s="677"/>
      <c r="L123" s="684"/>
      <c r="M123" s="769"/>
      <c r="N123" s="625"/>
      <c r="O123" s="306"/>
    </row>
    <row r="124" spans="1:15" s="297" customFormat="1" ht="32.25" thickBot="1" x14ac:dyDescent="0.3">
      <c r="A124" s="608"/>
      <c r="B124" s="268"/>
      <c r="C124" s="623"/>
      <c r="D124" s="595"/>
      <c r="E124" s="141" t="s">
        <v>144</v>
      </c>
      <c r="F124" s="142" t="s">
        <v>388</v>
      </c>
      <c r="G124" s="143" t="s">
        <v>266</v>
      </c>
      <c r="H124" s="165">
        <v>2</v>
      </c>
      <c r="I124" s="165">
        <v>2</v>
      </c>
      <c r="J124" s="289">
        <f>IF(I124/H124*100&gt;100,100,I124/H124*100)</f>
        <v>100</v>
      </c>
      <c r="K124" s="290">
        <f>J124</f>
        <v>100</v>
      </c>
      <c r="L124" s="661"/>
      <c r="M124" s="769"/>
      <c r="N124" s="625"/>
    </row>
    <row r="125" spans="1:15" s="302" customFormat="1" ht="63.75" hidden="1" customHeight="1" thickBot="1" x14ac:dyDescent="0.3">
      <c r="A125" s="608"/>
      <c r="B125" s="266" t="s">
        <v>171</v>
      </c>
      <c r="C125" s="618" t="s">
        <v>172</v>
      </c>
      <c r="D125" s="501" t="s">
        <v>137</v>
      </c>
      <c r="E125" s="155" t="s">
        <v>138</v>
      </c>
      <c r="F125" s="147" t="s">
        <v>385</v>
      </c>
      <c r="G125" s="156" t="s">
        <v>140</v>
      </c>
      <c r="H125" s="101"/>
      <c r="I125" s="88"/>
      <c r="J125" s="88" t="e">
        <f>IF(H125/I125*100&gt;100,100,H125/I125*100)</f>
        <v>#DIV/0!</v>
      </c>
      <c r="K125" s="627" t="e">
        <f>(J125+J126+J127)/3</f>
        <v>#DIV/0!</v>
      </c>
      <c r="L125" s="521" t="e">
        <f>(K125+K128)/2</f>
        <v>#DIV/0!</v>
      </c>
      <c r="M125" s="715"/>
      <c r="N125" s="625"/>
    </row>
    <row r="126" spans="1:15" s="302" customFormat="1" ht="63.75" hidden="1" customHeight="1" thickBot="1" x14ac:dyDescent="0.3">
      <c r="A126" s="608"/>
      <c r="B126" s="267"/>
      <c r="C126" s="619"/>
      <c r="D126" s="502"/>
      <c r="E126" s="159" t="s">
        <v>138</v>
      </c>
      <c r="F126" s="147" t="s">
        <v>386</v>
      </c>
      <c r="G126" s="160" t="s">
        <v>140</v>
      </c>
      <c r="H126" s="102"/>
      <c r="I126" s="92"/>
      <c r="J126" s="92" t="e">
        <f>IF(I126/H126*100&gt;100,100,I126/H126*100)</f>
        <v>#DIV/0!</v>
      </c>
      <c r="K126" s="678"/>
      <c r="L126" s="680"/>
      <c r="M126" s="715"/>
      <c r="N126" s="625"/>
    </row>
    <row r="127" spans="1:15" s="302" customFormat="1" ht="111" hidden="1" customHeight="1" x14ac:dyDescent="0.25">
      <c r="A127" s="608"/>
      <c r="B127" s="267"/>
      <c r="C127" s="619"/>
      <c r="D127" s="502"/>
      <c r="E127" s="159" t="s">
        <v>138</v>
      </c>
      <c r="F127" s="147" t="s">
        <v>387</v>
      </c>
      <c r="G127" s="160" t="s">
        <v>140</v>
      </c>
      <c r="H127" s="102"/>
      <c r="I127" s="102"/>
      <c r="J127" s="92" t="e">
        <f>IF(I127/H127*100&gt;100,100,I127/H127*100)</f>
        <v>#DIV/0!</v>
      </c>
      <c r="K127" s="679"/>
      <c r="L127" s="680"/>
      <c r="M127" s="715"/>
      <c r="N127" s="625"/>
    </row>
    <row r="128" spans="1:15" s="302" customFormat="1" ht="32.25" hidden="1" customHeight="1" thickBot="1" x14ac:dyDescent="0.3">
      <c r="A128" s="608"/>
      <c r="B128" s="268"/>
      <c r="C128" s="620"/>
      <c r="D128" s="503"/>
      <c r="E128" s="163" t="s">
        <v>144</v>
      </c>
      <c r="F128" s="142" t="s">
        <v>388</v>
      </c>
      <c r="G128" s="164" t="s">
        <v>266</v>
      </c>
      <c r="H128" s="167"/>
      <c r="I128" s="165"/>
      <c r="J128" s="97" t="e">
        <f>IF(I128/H128*100&gt;100,100,I128/H128*100)</f>
        <v>#DIV/0!</v>
      </c>
      <c r="K128" s="97" t="e">
        <f>J128</f>
        <v>#DIV/0!</v>
      </c>
      <c r="L128" s="685"/>
      <c r="M128" s="715"/>
      <c r="N128" s="625"/>
    </row>
    <row r="129" spans="1:14" s="302" customFormat="1" ht="63.75" hidden="1" customHeight="1" thickBot="1" x14ac:dyDescent="0.3">
      <c r="A129" s="608"/>
      <c r="B129" s="266" t="s">
        <v>305</v>
      </c>
      <c r="C129" s="618" t="s">
        <v>306</v>
      </c>
      <c r="D129" s="501" t="s">
        <v>137</v>
      </c>
      <c r="E129" s="155" t="s">
        <v>138</v>
      </c>
      <c r="F129" s="147" t="s">
        <v>385</v>
      </c>
      <c r="G129" s="156" t="s">
        <v>140</v>
      </c>
      <c r="H129" s="101"/>
      <c r="I129" s="88"/>
      <c r="J129" s="88" t="e">
        <f>IF(H129/I129*100&gt;100,100,H129/I129*100)</f>
        <v>#DIV/0!</v>
      </c>
      <c r="K129" s="627" t="e">
        <f>(J129+J130+J131)/3</f>
        <v>#DIV/0!</v>
      </c>
      <c r="L129" s="521" t="e">
        <f>(K129+K132)/2</f>
        <v>#DIV/0!</v>
      </c>
      <c r="M129" s="715"/>
      <c r="N129" s="625"/>
    </row>
    <row r="130" spans="1:14" s="302" customFormat="1" ht="63.75" hidden="1" customHeight="1" thickBot="1" x14ac:dyDescent="0.3">
      <c r="A130" s="608"/>
      <c r="B130" s="267"/>
      <c r="C130" s="619"/>
      <c r="D130" s="502"/>
      <c r="E130" s="159" t="s">
        <v>138</v>
      </c>
      <c r="F130" s="147" t="s">
        <v>386</v>
      </c>
      <c r="G130" s="160" t="s">
        <v>140</v>
      </c>
      <c r="H130" s="102"/>
      <c r="I130" s="92"/>
      <c r="J130" s="92" t="e">
        <f>IF(I130/H130*100&gt;100,100,I130/H130*100)</f>
        <v>#DIV/0!</v>
      </c>
      <c r="K130" s="678"/>
      <c r="L130" s="680"/>
      <c r="M130" s="715"/>
      <c r="N130" s="625"/>
    </row>
    <row r="131" spans="1:14" s="302" customFormat="1" ht="111" hidden="1" customHeight="1" x14ac:dyDescent="0.25">
      <c r="A131" s="608"/>
      <c r="B131" s="267"/>
      <c r="C131" s="619"/>
      <c r="D131" s="502"/>
      <c r="E131" s="159" t="s">
        <v>138</v>
      </c>
      <c r="F131" s="147" t="s">
        <v>387</v>
      </c>
      <c r="G131" s="160" t="s">
        <v>140</v>
      </c>
      <c r="H131" s="102"/>
      <c r="I131" s="102"/>
      <c r="J131" s="92" t="e">
        <f>IF(I131/H131*100&gt;100,100,I131/H131*100)</f>
        <v>#DIV/0!</v>
      </c>
      <c r="K131" s="679"/>
      <c r="L131" s="680"/>
      <c r="M131" s="715"/>
      <c r="N131" s="625"/>
    </row>
    <row r="132" spans="1:14" s="302" customFormat="1" ht="32.25" hidden="1" customHeight="1" thickBot="1" x14ac:dyDescent="0.3">
      <c r="A132" s="608"/>
      <c r="B132" s="268"/>
      <c r="C132" s="620"/>
      <c r="D132" s="503"/>
      <c r="E132" s="163" t="s">
        <v>144</v>
      </c>
      <c r="F132" s="142" t="s">
        <v>388</v>
      </c>
      <c r="G132" s="164" t="s">
        <v>266</v>
      </c>
      <c r="H132" s="167"/>
      <c r="I132" s="165"/>
      <c r="J132" s="97" t="e">
        <f>IF(I132/H132*100&gt;100,100,I132/H132*100)</f>
        <v>#DIV/0!</v>
      </c>
      <c r="K132" s="97" t="e">
        <f>J132</f>
        <v>#DIV/0!</v>
      </c>
      <c r="L132" s="685"/>
      <c r="M132" s="715"/>
      <c r="N132" s="625"/>
    </row>
    <row r="133" spans="1:14" s="302" customFormat="1" ht="63.75" hidden="1" customHeight="1" thickBot="1" x14ac:dyDescent="0.3">
      <c r="A133" s="608"/>
      <c r="B133" s="266" t="s">
        <v>202</v>
      </c>
      <c r="C133" s="618" t="s">
        <v>44</v>
      </c>
      <c r="D133" s="501" t="s">
        <v>137</v>
      </c>
      <c r="E133" s="155" t="s">
        <v>138</v>
      </c>
      <c r="F133" s="147" t="s">
        <v>385</v>
      </c>
      <c r="G133" s="156" t="s">
        <v>140</v>
      </c>
      <c r="H133" s="101"/>
      <c r="I133" s="88"/>
      <c r="J133" s="88" t="e">
        <f>IF(H133/I133*100&gt;100,100,H133/I133*100)</f>
        <v>#DIV/0!</v>
      </c>
      <c r="K133" s="627" t="e">
        <f>(J133+J134+J135)/3</f>
        <v>#DIV/0!</v>
      </c>
      <c r="L133" s="521" t="e">
        <f>(K133+K136)/2</f>
        <v>#DIV/0!</v>
      </c>
      <c r="M133" s="715"/>
      <c r="N133" s="625"/>
    </row>
    <row r="134" spans="1:14" s="302" customFormat="1" ht="63.75" hidden="1" customHeight="1" thickBot="1" x14ac:dyDescent="0.3">
      <c r="A134" s="608"/>
      <c r="B134" s="267"/>
      <c r="C134" s="619"/>
      <c r="D134" s="502"/>
      <c r="E134" s="159" t="s">
        <v>138</v>
      </c>
      <c r="F134" s="147" t="s">
        <v>386</v>
      </c>
      <c r="G134" s="160" t="s">
        <v>140</v>
      </c>
      <c r="H134" s="102"/>
      <c r="I134" s="92"/>
      <c r="J134" s="92" t="e">
        <f>IF(I134/H134*100&gt;100,100,I134/H134*100)</f>
        <v>#DIV/0!</v>
      </c>
      <c r="K134" s="678"/>
      <c r="L134" s="680"/>
      <c r="M134" s="715"/>
      <c r="N134" s="625"/>
    </row>
    <row r="135" spans="1:14" s="302" customFormat="1" ht="111" hidden="1" customHeight="1" x14ac:dyDescent="0.25">
      <c r="A135" s="608"/>
      <c r="B135" s="267"/>
      <c r="C135" s="619"/>
      <c r="D135" s="502"/>
      <c r="E135" s="159" t="s">
        <v>138</v>
      </c>
      <c r="F135" s="147" t="s">
        <v>387</v>
      </c>
      <c r="G135" s="160" t="s">
        <v>140</v>
      </c>
      <c r="H135" s="102"/>
      <c r="I135" s="102"/>
      <c r="J135" s="92" t="e">
        <f>IF(I135/H135*100&gt;100,100,I135/H135*100)</f>
        <v>#DIV/0!</v>
      </c>
      <c r="K135" s="679"/>
      <c r="L135" s="680"/>
      <c r="M135" s="715"/>
      <c r="N135" s="625"/>
    </row>
    <row r="136" spans="1:14" s="302" customFormat="1" ht="32.25" hidden="1" customHeight="1" thickBot="1" x14ac:dyDescent="0.3">
      <c r="A136" s="608"/>
      <c r="B136" s="268"/>
      <c r="C136" s="620"/>
      <c r="D136" s="503"/>
      <c r="E136" s="163" t="s">
        <v>144</v>
      </c>
      <c r="F136" s="142" t="s">
        <v>388</v>
      </c>
      <c r="G136" s="164" t="s">
        <v>266</v>
      </c>
      <c r="H136" s="167"/>
      <c r="I136" s="165"/>
      <c r="J136" s="97" t="e">
        <f>IF(I136/H136*100&gt;100,100,I136/H136*100)</f>
        <v>#DIV/0!</v>
      </c>
      <c r="K136" s="97" t="e">
        <f>J136</f>
        <v>#DIV/0!</v>
      </c>
      <c r="L136" s="685"/>
      <c r="M136" s="715"/>
      <c r="N136" s="625"/>
    </row>
    <row r="137" spans="1:14" s="302" customFormat="1" ht="63.75" hidden="1" customHeight="1" thickBot="1" x14ac:dyDescent="0.3">
      <c r="A137" s="608"/>
      <c r="B137" s="270"/>
      <c r="C137" s="618" t="s">
        <v>45</v>
      </c>
      <c r="D137" s="501" t="s">
        <v>137</v>
      </c>
      <c r="E137" s="155" t="s">
        <v>138</v>
      </c>
      <c r="F137" s="147" t="s">
        <v>385</v>
      </c>
      <c r="G137" s="156" t="s">
        <v>140</v>
      </c>
      <c r="H137" s="101"/>
      <c r="I137" s="88"/>
      <c r="J137" s="88" t="e">
        <f>IF(H137/I137*100&gt;100,100,H137/I137*100)</f>
        <v>#DIV/0!</v>
      </c>
      <c r="K137" s="627" t="e">
        <f>(J137+J138+J139)/3</f>
        <v>#DIV/0!</v>
      </c>
      <c r="L137" s="521" t="e">
        <f>(K137+K140)/2</f>
        <v>#DIV/0!</v>
      </c>
      <c r="M137" s="715"/>
      <c r="N137" s="625"/>
    </row>
    <row r="138" spans="1:14" s="302" customFormat="1" ht="63.75" hidden="1" customHeight="1" thickBot="1" x14ac:dyDescent="0.3">
      <c r="A138" s="608"/>
      <c r="B138" s="271"/>
      <c r="C138" s="619"/>
      <c r="D138" s="502"/>
      <c r="E138" s="159" t="s">
        <v>138</v>
      </c>
      <c r="F138" s="147" t="s">
        <v>386</v>
      </c>
      <c r="G138" s="160" t="s">
        <v>140</v>
      </c>
      <c r="H138" s="102"/>
      <c r="I138" s="92"/>
      <c r="J138" s="92" t="e">
        <f>IF(I138/H138*100&gt;100,100,I138/H138*100)</f>
        <v>#DIV/0!</v>
      </c>
      <c r="K138" s="678"/>
      <c r="L138" s="680"/>
      <c r="M138" s="715"/>
      <c r="N138" s="625"/>
    </row>
    <row r="139" spans="1:14" s="302" customFormat="1" ht="111" hidden="1" customHeight="1" x14ac:dyDescent="0.25">
      <c r="A139" s="608"/>
      <c r="B139" s="271"/>
      <c r="C139" s="619"/>
      <c r="D139" s="502"/>
      <c r="E139" s="159" t="s">
        <v>138</v>
      </c>
      <c r="F139" s="147" t="s">
        <v>387</v>
      </c>
      <c r="G139" s="160" t="s">
        <v>140</v>
      </c>
      <c r="H139" s="102"/>
      <c r="I139" s="102"/>
      <c r="J139" s="92" t="e">
        <f>IF(I139/H139*100&gt;100,100,I139/H139*100)</f>
        <v>#DIV/0!</v>
      </c>
      <c r="K139" s="679"/>
      <c r="L139" s="680"/>
      <c r="M139" s="715"/>
      <c r="N139" s="625"/>
    </row>
    <row r="140" spans="1:14" s="302" customFormat="1" ht="32.25" hidden="1" customHeight="1" thickBot="1" x14ac:dyDescent="0.3">
      <c r="A140" s="608"/>
      <c r="B140" s="272"/>
      <c r="C140" s="620"/>
      <c r="D140" s="503"/>
      <c r="E140" s="163" t="s">
        <v>144</v>
      </c>
      <c r="F140" s="142" t="s">
        <v>388</v>
      </c>
      <c r="G140" s="164" t="s">
        <v>266</v>
      </c>
      <c r="H140" s="167"/>
      <c r="I140" s="165"/>
      <c r="J140" s="97" t="e">
        <f>IF(I140/H140*100&gt;100,100,I140/H140*100)</f>
        <v>#DIV/0!</v>
      </c>
      <c r="K140" s="97" t="e">
        <f>J140</f>
        <v>#DIV/0!</v>
      </c>
      <c r="L140" s="685"/>
      <c r="M140" s="715"/>
      <c r="N140" s="625"/>
    </row>
    <row r="141" spans="1:14" s="302" customFormat="1" ht="63.75" hidden="1" customHeight="1" thickBot="1" x14ac:dyDescent="0.3">
      <c r="A141" s="608"/>
      <c r="B141" s="266" t="s">
        <v>46</v>
      </c>
      <c r="C141" s="618" t="s">
        <v>308</v>
      </c>
      <c r="D141" s="501" t="s">
        <v>137</v>
      </c>
      <c r="E141" s="155" t="s">
        <v>138</v>
      </c>
      <c r="F141" s="147" t="s">
        <v>385</v>
      </c>
      <c r="G141" s="156" t="s">
        <v>140</v>
      </c>
      <c r="H141" s="101"/>
      <c r="I141" s="88"/>
      <c r="J141" s="88" t="e">
        <f>IF(H141/I141*100&gt;100,100,H141/I141*100)</f>
        <v>#DIV/0!</v>
      </c>
      <c r="K141" s="627" t="e">
        <f>(J141+J142+J143)/3</f>
        <v>#DIV/0!</v>
      </c>
      <c r="L141" s="521" t="e">
        <f>(K141+K144)/2</f>
        <v>#DIV/0!</v>
      </c>
      <c r="M141" s="715"/>
      <c r="N141" s="625"/>
    </row>
    <row r="142" spans="1:14" s="302" customFormat="1" ht="63.75" hidden="1" customHeight="1" thickBot="1" x14ac:dyDescent="0.3">
      <c r="A142" s="608"/>
      <c r="B142" s="267"/>
      <c r="C142" s="619"/>
      <c r="D142" s="502"/>
      <c r="E142" s="159" t="s">
        <v>138</v>
      </c>
      <c r="F142" s="147" t="s">
        <v>386</v>
      </c>
      <c r="G142" s="160" t="s">
        <v>140</v>
      </c>
      <c r="H142" s="102"/>
      <c r="I142" s="92"/>
      <c r="J142" s="92" t="e">
        <f>IF(I142/H142*100&gt;100,100,I142/H142*100)</f>
        <v>#DIV/0!</v>
      </c>
      <c r="K142" s="678"/>
      <c r="L142" s="680"/>
      <c r="M142" s="715"/>
      <c r="N142" s="625"/>
    </row>
    <row r="143" spans="1:14" s="302" customFormat="1" ht="111" hidden="1" customHeight="1" x14ac:dyDescent="0.25">
      <c r="A143" s="608"/>
      <c r="B143" s="267"/>
      <c r="C143" s="619"/>
      <c r="D143" s="502"/>
      <c r="E143" s="159" t="s">
        <v>138</v>
      </c>
      <c r="F143" s="147" t="s">
        <v>387</v>
      </c>
      <c r="G143" s="160" t="s">
        <v>140</v>
      </c>
      <c r="H143" s="102"/>
      <c r="I143" s="102"/>
      <c r="J143" s="92" t="e">
        <f>IF(I143/H143*100&gt;100,100,I143/H143*100)</f>
        <v>#DIV/0!</v>
      </c>
      <c r="K143" s="679"/>
      <c r="L143" s="680"/>
      <c r="M143" s="715"/>
      <c r="N143" s="625"/>
    </row>
    <row r="144" spans="1:14" s="302" customFormat="1" ht="32.25" hidden="1" customHeight="1" thickBot="1" x14ac:dyDescent="0.3">
      <c r="A144" s="608"/>
      <c r="B144" s="268"/>
      <c r="C144" s="620"/>
      <c r="D144" s="503"/>
      <c r="E144" s="163" t="s">
        <v>144</v>
      </c>
      <c r="F144" s="142" t="s">
        <v>388</v>
      </c>
      <c r="G144" s="164" t="s">
        <v>266</v>
      </c>
      <c r="H144" s="167"/>
      <c r="I144" s="165"/>
      <c r="J144" s="97" t="e">
        <f>IF(I144/H144*100&gt;100,100,I144/H144*100)</f>
        <v>#DIV/0!</v>
      </c>
      <c r="K144" s="97" t="e">
        <f>J144</f>
        <v>#DIV/0!</v>
      </c>
      <c r="L144" s="685"/>
      <c r="M144" s="715"/>
      <c r="N144" s="625"/>
    </row>
    <row r="145" spans="1:15" s="302" customFormat="1" ht="63.75" hidden="1" customHeight="1" thickBot="1" x14ac:dyDescent="0.3">
      <c r="A145" s="608"/>
      <c r="B145" s="266" t="s">
        <v>47</v>
      </c>
      <c r="C145" s="618" t="s">
        <v>48</v>
      </c>
      <c r="D145" s="501" t="s">
        <v>137</v>
      </c>
      <c r="E145" s="155" t="s">
        <v>138</v>
      </c>
      <c r="F145" s="147" t="s">
        <v>385</v>
      </c>
      <c r="G145" s="156" t="s">
        <v>140</v>
      </c>
      <c r="H145" s="101"/>
      <c r="I145" s="88"/>
      <c r="J145" s="88" t="e">
        <f>IF(H145/I145*100&gt;100,100,H145/I145*100)</f>
        <v>#DIV/0!</v>
      </c>
      <c r="K145" s="627" t="e">
        <f>(J145+J146+J147)/3</f>
        <v>#DIV/0!</v>
      </c>
      <c r="L145" s="521" t="e">
        <f>(K145+K148)/2</f>
        <v>#DIV/0!</v>
      </c>
      <c r="M145" s="715"/>
      <c r="N145" s="625"/>
    </row>
    <row r="146" spans="1:15" s="302" customFormat="1" ht="63.75" hidden="1" customHeight="1" thickBot="1" x14ac:dyDescent="0.3">
      <c r="A146" s="608"/>
      <c r="B146" s="267"/>
      <c r="C146" s="619"/>
      <c r="D146" s="502"/>
      <c r="E146" s="159" t="s">
        <v>138</v>
      </c>
      <c r="F146" s="147" t="s">
        <v>386</v>
      </c>
      <c r="G146" s="160" t="s">
        <v>140</v>
      </c>
      <c r="H146" s="102"/>
      <c r="I146" s="92"/>
      <c r="J146" s="92" t="e">
        <f>IF(I146/H146*100&gt;100,100,I146/H146*100)</f>
        <v>#DIV/0!</v>
      </c>
      <c r="K146" s="678"/>
      <c r="L146" s="680"/>
      <c r="M146" s="715"/>
      <c r="N146" s="625"/>
    </row>
    <row r="147" spans="1:15" s="302" customFormat="1" ht="111" hidden="1" customHeight="1" x14ac:dyDescent="0.25">
      <c r="A147" s="608"/>
      <c r="B147" s="267"/>
      <c r="C147" s="619"/>
      <c r="D147" s="502"/>
      <c r="E147" s="159" t="s">
        <v>138</v>
      </c>
      <c r="F147" s="147" t="s">
        <v>387</v>
      </c>
      <c r="G147" s="160" t="s">
        <v>140</v>
      </c>
      <c r="H147" s="102"/>
      <c r="I147" s="102"/>
      <c r="J147" s="92" t="e">
        <f>IF(I147/H147*100&gt;100,100,I147/H147*100)</f>
        <v>#DIV/0!</v>
      </c>
      <c r="K147" s="679"/>
      <c r="L147" s="680"/>
      <c r="M147" s="715"/>
      <c r="N147" s="625"/>
    </row>
    <row r="148" spans="1:15" s="302" customFormat="1" ht="32.25" hidden="1" customHeight="1" thickBot="1" x14ac:dyDescent="0.3">
      <c r="A148" s="608"/>
      <c r="B148" s="268"/>
      <c r="C148" s="620"/>
      <c r="D148" s="503"/>
      <c r="E148" s="163" t="s">
        <v>144</v>
      </c>
      <c r="F148" s="142" t="s">
        <v>388</v>
      </c>
      <c r="G148" s="164" t="s">
        <v>266</v>
      </c>
      <c r="H148" s="167"/>
      <c r="I148" s="165"/>
      <c r="J148" s="97" t="e">
        <f>IF(I148/H148*100&gt;100,100,I148/H148*100)</f>
        <v>#DIV/0!</v>
      </c>
      <c r="K148" s="97" t="e">
        <f>J148</f>
        <v>#DIV/0!</v>
      </c>
      <c r="L148" s="685"/>
      <c r="M148" s="715"/>
      <c r="N148" s="625"/>
    </row>
    <row r="149" spans="1:15" s="302" customFormat="1" ht="63.75" hidden="1" customHeight="1" thickBot="1" x14ac:dyDescent="0.3">
      <c r="A149" s="608"/>
      <c r="B149" s="266" t="s">
        <v>49</v>
      </c>
      <c r="C149" s="618" t="s">
        <v>50</v>
      </c>
      <c r="D149" s="501" t="s">
        <v>137</v>
      </c>
      <c r="E149" s="155" t="s">
        <v>138</v>
      </c>
      <c r="F149" s="147" t="s">
        <v>385</v>
      </c>
      <c r="G149" s="156" t="s">
        <v>140</v>
      </c>
      <c r="H149" s="101"/>
      <c r="I149" s="88"/>
      <c r="J149" s="88" t="e">
        <f>IF(H149/I149*100&gt;100,100,H149/I149*100)</f>
        <v>#DIV/0!</v>
      </c>
      <c r="K149" s="627" t="e">
        <f>(J149+J150+J151)/3</f>
        <v>#DIV/0!</v>
      </c>
      <c r="L149" s="521" t="e">
        <f>(K149+K152)/2</f>
        <v>#DIV/0!</v>
      </c>
      <c r="M149" s="715"/>
      <c r="N149" s="625"/>
    </row>
    <row r="150" spans="1:15" s="302" customFormat="1" ht="63.75" hidden="1" customHeight="1" thickBot="1" x14ac:dyDescent="0.3">
      <c r="A150" s="608"/>
      <c r="B150" s="267"/>
      <c r="C150" s="619"/>
      <c r="D150" s="502"/>
      <c r="E150" s="159" t="s">
        <v>138</v>
      </c>
      <c r="F150" s="147" t="s">
        <v>386</v>
      </c>
      <c r="G150" s="160" t="s">
        <v>140</v>
      </c>
      <c r="H150" s="102"/>
      <c r="I150" s="92"/>
      <c r="J150" s="92" t="e">
        <f>IF(I150/H150*100&gt;100,100,I150/H150*100)</f>
        <v>#DIV/0!</v>
      </c>
      <c r="K150" s="678"/>
      <c r="L150" s="680"/>
      <c r="M150" s="715"/>
      <c r="N150" s="625"/>
    </row>
    <row r="151" spans="1:15" s="302" customFormat="1" ht="111" hidden="1" customHeight="1" x14ac:dyDescent="0.25">
      <c r="A151" s="608"/>
      <c r="B151" s="267"/>
      <c r="C151" s="619"/>
      <c r="D151" s="502"/>
      <c r="E151" s="159" t="s">
        <v>138</v>
      </c>
      <c r="F151" s="147" t="s">
        <v>387</v>
      </c>
      <c r="G151" s="160" t="s">
        <v>140</v>
      </c>
      <c r="H151" s="102"/>
      <c r="I151" s="102"/>
      <c r="J151" s="92" t="e">
        <f>IF(I151/H151*100&gt;100,100,I151/H151*100)</f>
        <v>#DIV/0!</v>
      </c>
      <c r="K151" s="679"/>
      <c r="L151" s="680"/>
      <c r="M151" s="715"/>
      <c r="N151" s="625"/>
    </row>
    <row r="152" spans="1:15" s="302" customFormat="1" ht="32.25" hidden="1" customHeight="1" thickBot="1" x14ac:dyDescent="0.3">
      <c r="A152" s="608"/>
      <c r="B152" s="268"/>
      <c r="C152" s="620"/>
      <c r="D152" s="503"/>
      <c r="E152" s="163" t="s">
        <v>144</v>
      </c>
      <c r="F152" s="142" t="s">
        <v>388</v>
      </c>
      <c r="G152" s="164" t="s">
        <v>266</v>
      </c>
      <c r="H152" s="167"/>
      <c r="I152" s="165"/>
      <c r="J152" s="97" t="e">
        <f>IF(I152/H152*100&gt;100,100,I152/H152*100)</f>
        <v>#DIV/0!</v>
      </c>
      <c r="K152" s="97" t="e">
        <f>J152</f>
        <v>#DIV/0!</v>
      </c>
      <c r="L152" s="685"/>
      <c r="M152" s="715"/>
      <c r="N152" s="625"/>
    </row>
    <row r="153" spans="1:15" s="302" customFormat="1" ht="63.75" hidden="1" customHeight="1" thickBot="1" x14ac:dyDescent="0.3">
      <c r="A153" s="608"/>
      <c r="B153" s="266" t="s">
        <v>51</v>
      </c>
      <c r="C153" s="618" t="s">
        <v>52</v>
      </c>
      <c r="D153" s="501" t="s">
        <v>137</v>
      </c>
      <c r="E153" s="155" t="s">
        <v>138</v>
      </c>
      <c r="F153" s="147" t="s">
        <v>385</v>
      </c>
      <c r="G153" s="156" t="s">
        <v>140</v>
      </c>
      <c r="H153" s="101"/>
      <c r="I153" s="88"/>
      <c r="J153" s="88" t="e">
        <f>IF(H153/I153*100&gt;100,100,H153/I153*100)</f>
        <v>#DIV/0!</v>
      </c>
      <c r="K153" s="627" t="e">
        <f>(J153+J154+J155)/3</f>
        <v>#DIV/0!</v>
      </c>
      <c r="L153" s="521" t="e">
        <f>(K153+K156)/2</f>
        <v>#DIV/0!</v>
      </c>
      <c r="M153" s="715"/>
      <c r="N153" s="625"/>
    </row>
    <row r="154" spans="1:15" s="302" customFormat="1" ht="63.75" hidden="1" customHeight="1" thickBot="1" x14ac:dyDescent="0.3">
      <c r="A154" s="608"/>
      <c r="B154" s="267"/>
      <c r="C154" s="619"/>
      <c r="D154" s="502"/>
      <c r="E154" s="159" t="s">
        <v>138</v>
      </c>
      <c r="F154" s="147" t="s">
        <v>386</v>
      </c>
      <c r="G154" s="160" t="s">
        <v>140</v>
      </c>
      <c r="H154" s="102"/>
      <c r="I154" s="92"/>
      <c r="J154" s="92" t="e">
        <f>IF(I154/H154*100&gt;100,100,I154/H154*100)</f>
        <v>#DIV/0!</v>
      </c>
      <c r="K154" s="678"/>
      <c r="L154" s="680"/>
      <c r="M154" s="715"/>
      <c r="N154" s="625"/>
    </row>
    <row r="155" spans="1:15" s="302" customFormat="1" ht="111" hidden="1" customHeight="1" x14ac:dyDescent="0.25">
      <c r="A155" s="608"/>
      <c r="B155" s="267"/>
      <c r="C155" s="619"/>
      <c r="D155" s="502"/>
      <c r="E155" s="159" t="s">
        <v>138</v>
      </c>
      <c r="F155" s="147" t="s">
        <v>387</v>
      </c>
      <c r="G155" s="160" t="s">
        <v>140</v>
      </c>
      <c r="H155" s="102"/>
      <c r="I155" s="102"/>
      <c r="J155" s="92" t="e">
        <f>IF(I155/H155*100&gt;100,100,I155/H155*100)</f>
        <v>#DIV/0!</v>
      </c>
      <c r="K155" s="679"/>
      <c r="L155" s="680"/>
      <c r="M155" s="715"/>
      <c r="N155" s="625"/>
    </row>
    <row r="156" spans="1:15" s="302" customFormat="1" ht="32.25" hidden="1" customHeight="1" thickBot="1" x14ac:dyDescent="0.3">
      <c r="A156" s="608"/>
      <c r="B156" s="268"/>
      <c r="C156" s="620"/>
      <c r="D156" s="503"/>
      <c r="E156" s="163" t="s">
        <v>144</v>
      </c>
      <c r="F156" s="142" t="s">
        <v>388</v>
      </c>
      <c r="G156" s="164" t="s">
        <v>266</v>
      </c>
      <c r="H156" s="167"/>
      <c r="I156" s="165"/>
      <c r="J156" s="97" t="e">
        <f>IF(I156/H156*100&gt;100,100,I156/H156*100)</f>
        <v>#DIV/0!</v>
      </c>
      <c r="K156" s="97" t="e">
        <f>J156</f>
        <v>#DIV/0!</v>
      </c>
      <c r="L156" s="685"/>
      <c r="M156" s="715"/>
      <c r="N156" s="625"/>
    </row>
    <row r="157" spans="1:15" s="297" customFormat="1" ht="63.75" customHeight="1" thickBot="1" x14ac:dyDescent="0.3">
      <c r="A157" s="608"/>
      <c r="B157" s="266" t="s">
        <v>204</v>
      </c>
      <c r="C157" s="621" t="s">
        <v>53</v>
      </c>
      <c r="D157" s="593" t="s">
        <v>137</v>
      </c>
      <c r="E157" s="133" t="s">
        <v>138</v>
      </c>
      <c r="F157" s="133" t="s">
        <v>385</v>
      </c>
      <c r="G157" s="134" t="s">
        <v>140</v>
      </c>
      <c r="H157" s="286">
        <v>100</v>
      </c>
      <c r="I157" s="287">
        <v>100</v>
      </c>
      <c r="J157" s="289">
        <f>IF(I157/H157*100&gt;100,100,I157/H157*100)</f>
        <v>100</v>
      </c>
      <c r="K157" s="627">
        <f>(J157+J158)/2</f>
        <v>100</v>
      </c>
      <c r="L157" s="615">
        <f>(K157+K160)/2</f>
        <v>100</v>
      </c>
      <c r="M157" s="651"/>
      <c r="N157" s="625"/>
      <c r="O157" s="306"/>
    </row>
    <row r="158" spans="1:15" s="297" customFormat="1" ht="63.75" customHeight="1" thickBot="1" x14ac:dyDescent="0.3">
      <c r="A158" s="608"/>
      <c r="B158" s="267"/>
      <c r="C158" s="622"/>
      <c r="D158" s="594"/>
      <c r="E158" s="138" t="s">
        <v>138</v>
      </c>
      <c r="F158" s="133" t="s">
        <v>386</v>
      </c>
      <c r="G158" s="139" t="s">
        <v>140</v>
      </c>
      <c r="H158" s="288">
        <v>100</v>
      </c>
      <c r="I158" s="289">
        <v>100</v>
      </c>
      <c r="J158" s="289">
        <f>IF(I158/H158*100&gt;100,100,I158/H158*100)</f>
        <v>100</v>
      </c>
      <c r="K158" s="676"/>
      <c r="L158" s="684"/>
      <c r="M158" s="651"/>
      <c r="N158" s="625"/>
    </row>
    <row r="159" spans="1:15" s="297" customFormat="1" ht="111" customHeight="1" x14ac:dyDescent="0.25">
      <c r="A159" s="608"/>
      <c r="B159" s="267"/>
      <c r="C159" s="622"/>
      <c r="D159" s="594"/>
      <c r="E159" s="138" t="s">
        <v>138</v>
      </c>
      <c r="F159" s="133" t="s">
        <v>387</v>
      </c>
      <c r="G159" s="139" t="s">
        <v>140</v>
      </c>
      <c r="H159" s="288">
        <v>0</v>
      </c>
      <c r="I159" s="288">
        <v>0</v>
      </c>
      <c r="J159" s="289"/>
      <c r="K159" s="677"/>
      <c r="L159" s="684"/>
      <c r="M159" s="651"/>
      <c r="N159" s="625"/>
      <c r="O159" s="306"/>
    </row>
    <row r="160" spans="1:15" s="297" customFormat="1" ht="32.25" customHeight="1" thickBot="1" x14ac:dyDescent="0.3">
      <c r="A160" s="608"/>
      <c r="B160" s="268"/>
      <c r="C160" s="623"/>
      <c r="D160" s="595"/>
      <c r="E160" s="141" t="s">
        <v>144</v>
      </c>
      <c r="F160" s="142" t="s">
        <v>388</v>
      </c>
      <c r="G160" s="143" t="s">
        <v>266</v>
      </c>
      <c r="H160" s="165">
        <v>1</v>
      </c>
      <c r="I160" s="165">
        <v>1</v>
      </c>
      <c r="J160" s="289">
        <f>IF(I160/H160*100&gt;100,100,I160/H160*100)</f>
        <v>100</v>
      </c>
      <c r="K160" s="290">
        <f>J160</f>
        <v>100</v>
      </c>
      <c r="L160" s="661"/>
      <c r="M160" s="651"/>
      <c r="N160" s="625"/>
    </row>
    <row r="161" spans="1:16" s="297" customFormat="1" ht="63.75" customHeight="1" thickBot="1" x14ac:dyDescent="0.3">
      <c r="A161" s="608"/>
      <c r="B161" s="266" t="s">
        <v>187</v>
      </c>
      <c r="C161" s="621" t="s">
        <v>54</v>
      </c>
      <c r="D161" s="593" t="s">
        <v>137</v>
      </c>
      <c r="E161" s="133" t="s">
        <v>138</v>
      </c>
      <c r="F161" s="133" t="s">
        <v>385</v>
      </c>
      <c r="G161" s="134" t="s">
        <v>140</v>
      </c>
      <c r="H161" s="286">
        <v>100</v>
      </c>
      <c r="I161" s="287">
        <v>100</v>
      </c>
      <c r="J161" s="289">
        <f>IF(I161/H161*100&gt;100,100,I161/H161*100)</f>
        <v>100</v>
      </c>
      <c r="K161" s="627">
        <f>(J161+J162+J163)/3</f>
        <v>100</v>
      </c>
      <c r="L161" s="615">
        <f>(K161+K164)/2</f>
        <v>100</v>
      </c>
      <c r="M161" s="769"/>
      <c r="N161" s="625"/>
    </row>
    <row r="162" spans="1:16" s="297" customFormat="1" ht="63.75" thickBot="1" x14ac:dyDescent="0.3">
      <c r="A162" s="608"/>
      <c r="B162" s="267"/>
      <c r="C162" s="622"/>
      <c r="D162" s="594"/>
      <c r="E162" s="138" t="s">
        <v>138</v>
      </c>
      <c r="F162" s="133" t="s">
        <v>386</v>
      </c>
      <c r="G162" s="139" t="s">
        <v>140</v>
      </c>
      <c r="H162" s="288">
        <v>100</v>
      </c>
      <c r="I162" s="289">
        <v>100</v>
      </c>
      <c r="J162" s="289">
        <f>IF(I162/H162*100&gt;100,100,I162/H162*100)</f>
        <v>100</v>
      </c>
      <c r="K162" s="676"/>
      <c r="L162" s="684"/>
      <c r="M162" s="769"/>
      <c r="N162" s="625"/>
    </row>
    <row r="163" spans="1:16" s="297" customFormat="1" ht="63" x14ac:dyDescent="0.25">
      <c r="A163" s="608"/>
      <c r="B163" s="267"/>
      <c r="C163" s="622"/>
      <c r="D163" s="594"/>
      <c r="E163" s="138" t="s">
        <v>138</v>
      </c>
      <c r="F163" s="133" t="s">
        <v>391</v>
      </c>
      <c r="G163" s="139" t="s">
        <v>140</v>
      </c>
      <c r="H163" s="288">
        <v>100</v>
      </c>
      <c r="I163" s="288">
        <v>100</v>
      </c>
      <c r="J163" s="289">
        <f>IF(I163/H163*100&gt;100,100,I163/H163*100)</f>
        <v>100</v>
      </c>
      <c r="K163" s="677"/>
      <c r="L163" s="684"/>
      <c r="M163" s="769"/>
      <c r="N163" s="625"/>
    </row>
    <row r="164" spans="1:16" s="297" customFormat="1" ht="32.25" thickBot="1" x14ac:dyDescent="0.3">
      <c r="A164" s="608"/>
      <c r="B164" s="268"/>
      <c r="C164" s="623"/>
      <c r="D164" s="595"/>
      <c r="E164" s="141" t="s">
        <v>144</v>
      </c>
      <c r="F164" s="142" t="s">
        <v>388</v>
      </c>
      <c r="G164" s="143" t="s">
        <v>266</v>
      </c>
      <c r="H164" s="165">
        <v>103</v>
      </c>
      <c r="I164" s="165">
        <v>104</v>
      </c>
      <c r="J164" s="289">
        <f>IF(I164/H164*100&gt;100,100,I164/H164*100)</f>
        <v>100</v>
      </c>
      <c r="K164" s="290">
        <f>J164</f>
        <v>100</v>
      </c>
      <c r="L164" s="661"/>
      <c r="M164" s="769"/>
      <c r="N164" s="625"/>
    </row>
    <row r="165" spans="1:16" s="302" customFormat="1" ht="63.75" hidden="1" customHeight="1" thickBot="1" x14ac:dyDescent="0.3">
      <c r="A165" s="608"/>
      <c r="B165" s="266" t="s">
        <v>206</v>
      </c>
      <c r="C165" s="618" t="s">
        <v>207</v>
      </c>
      <c r="D165" s="501" t="s">
        <v>137</v>
      </c>
      <c r="E165" s="155" t="s">
        <v>138</v>
      </c>
      <c r="F165" s="147" t="s">
        <v>385</v>
      </c>
      <c r="G165" s="156" t="s">
        <v>140</v>
      </c>
      <c r="H165" s="101"/>
      <c r="I165" s="88"/>
      <c r="J165" s="88" t="e">
        <f>IF(H165/I165*100&gt;100,100,H165/I165*100)</f>
        <v>#DIV/0!</v>
      </c>
      <c r="K165" s="627" t="e">
        <f>(J165+J166+J167)/3</f>
        <v>#DIV/0!</v>
      </c>
      <c r="L165" s="521" t="e">
        <f>(K165+K168)/2</f>
        <v>#DIV/0!</v>
      </c>
      <c r="M165" s="770"/>
      <c r="N165" s="625"/>
    </row>
    <row r="166" spans="1:16" s="302" customFormat="1" ht="63.75" hidden="1" customHeight="1" thickBot="1" x14ac:dyDescent="0.3">
      <c r="A166" s="608"/>
      <c r="B166" s="267"/>
      <c r="C166" s="619"/>
      <c r="D166" s="502"/>
      <c r="E166" s="159" t="s">
        <v>138</v>
      </c>
      <c r="F166" s="147" t="s">
        <v>386</v>
      </c>
      <c r="G166" s="160" t="s">
        <v>140</v>
      </c>
      <c r="H166" s="102"/>
      <c r="I166" s="92"/>
      <c r="J166" s="92" t="e">
        <f>IF(I166/H166*100&gt;100,100,I166/H166*100)</f>
        <v>#DIV/0!</v>
      </c>
      <c r="K166" s="678"/>
      <c r="L166" s="680"/>
      <c r="M166" s="770"/>
      <c r="N166" s="625"/>
    </row>
    <row r="167" spans="1:16" s="302" customFormat="1" ht="63.75" hidden="1" customHeight="1" x14ac:dyDescent="0.25">
      <c r="A167" s="608"/>
      <c r="B167" s="267"/>
      <c r="C167" s="619"/>
      <c r="D167" s="502"/>
      <c r="E167" s="159" t="s">
        <v>138</v>
      </c>
      <c r="F167" s="147" t="s">
        <v>391</v>
      </c>
      <c r="G167" s="160" t="s">
        <v>140</v>
      </c>
      <c r="H167" s="102"/>
      <c r="I167" s="102"/>
      <c r="J167" s="92" t="e">
        <f>IF(I167/H167*100&gt;100,100,I167/H167*100)</f>
        <v>#DIV/0!</v>
      </c>
      <c r="K167" s="679"/>
      <c r="L167" s="680"/>
      <c r="M167" s="770"/>
      <c r="N167" s="625"/>
    </row>
    <row r="168" spans="1:16" s="302" customFormat="1" ht="32.25" hidden="1" customHeight="1" thickBot="1" x14ac:dyDescent="0.3">
      <c r="A168" s="608"/>
      <c r="B168" s="268"/>
      <c r="C168" s="620"/>
      <c r="D168" s="503"/>
      <c r="E168" s="163" t="s">
        <v>144</v>
      </c>
      <c r="F168" s="142" t="s">
        <v>388</v>
      </c>
      <c r="G168" s="164" t="s">
        <v>266</v>
      </c>
      <c r="H168" s="167"/>
      <c r="I168" s="165"/>
      <c r="J168" s="97" t="e">
        <f>IF(I168/H168*100&gt;100,100,I168/H168*100)</f>
        <v>#DIV/0!</v>
      </c>
      <c r="K168" s="97" t="e">
        <f>J168</f>
        <v>#DIV/0!</v>
      </c>
      <c r="L168" s="685"/>
      <c r="M168" s="770"/>
      <c r="N168" s="625"/>
    </row>
    <row r="169" spans="1:16" s="302" customFormat="1" ht="63.75" customHeight="1" thickBot="1" x14ac:dyDescent="0.3">
      <c r="A169" s="608"/>
      <c r="B169" s="266" t="s">
        <v>198</v>
      </c>
      <c r="C169" s="621" t="s">
        <v>199</v>
      </c>
      <c r="D169" s="593" t="s">
        <v>137</v>
      </c>
      <c r="E169" s="155" t="s">
        <v>138</v>
      </c>
      <c r="F169" s="147" t="s">
        <v>385</v>
      </c>
      <c r="G169" s="156" t="s">
        <v>140</v>
      </c>
      <c r="H169" s="101">
        <v>100</v>
      </c>
      <c r="I169" s="88">
        <v>100</v>
      </c>
      <c r="J169" s="88">
        <f>IF(H169/I169*100&gt;100,100,H169/I169*100)</f>
        <v>100</v>
      </c>
      <c r="K169" s="627">
        <f>(J169+J170)/2</f>
        <v>100</v>
      </c>
      <c r="L169" s="521">
        <f>(K169+K172)/2</f>
        <v>100</v>
      </c>
      <c r="M169" s="770"/>
      <c r="N169" s="625"/>
      <c r="O169" s="306"/>
      <c r="P169" s="297"/>
    </row>
    <row r="170" spans="1:16" s="302" customFormat="1" ht="63.75" customHeight="1" thickBot="1" x14ac:dyDescent="0.3">
      <c r="A170" s="608"/>
      <c r="B170" s="267"/>
      <c r="C170" s="622"/>
      <c r="D170" s="594"/>
      <c r="E170" s="159" t="s">
        <v>138</v>
      </c>
      <c r="F170" s="147" t="s">
        <v>386</v>
      </c>
      <c r="G170" s="160" t="s">
        <v>140</v>
      </c>
      <c r="H170" s="101">
        <v>100</v>
      </c>
      <c r="I170" s="88">
        <v>100</v>
      </c>
      <c r="J170" s="92">
        <f>IF(I170/H170*100&gt;100,100,I170/H170*100)</f>
        <v>100</v>
      </c>
      <c r="K170" s="678"/>
      <c r="L170" s="680"/>
      <c r="M170" s="770"/>
      <c r="N170" s="625"/>
      <c r="O170" s="297"/>
      <c r="P170" s="297"/>
    </row>
    <row r="171" spans="1:16" s="302" customFormat="1" ht="63" x14ac:dyDescent="0.25">
      <c r="A171" s="608"/>
      <c r="B171" s="267"/>
      <c r="C171" s="622"/>
      <c r="D171" s="594"/>
      <c r="E171" s="159" t="s">
        <v>138</v>
      </c>
      <c r="F171" s="147" t="s">
        <v>391</v>
      </c>
      <c r="G171" s="160" t="s">
        <v>140</v>
      </c>
      <c r="H171" s="101">
        <v>0</v>
      </c>
      <c r="I171" s="88">
        <v>0</v>
      </c>
      <c r="J171" s="92">
        <v>0</v>
      </c>
      <c r="K171" s="679"/>
      <c r="L171" s="680"/>
      <c r="M171" s="770"/>
      <c r="N171" s="625"/>
      <c r="O171" s="306"/>
      <c r="P171" s="297"/>
    </row>
    <row r="172" spans="1:16" s="302" customFormat="1" ht="32.25" thickBot="1" x14ac:dyDescent="0.3">
      <c r="A172" s="608"/>
      <c r="B172" s="268"/>
      <c r="C172" s="623"/>
      <c r="D172" s="595"/>
      <c r="E172" s="163" t="s">
        <v>144</v>
      </c>
      <c r="F172" s="142" t="s">
        <v>388</v>
      </c>
      <c r="G172" s="164" t="s">
        <v>266</v>
      </c>
      <c r="H172" s="165">
        <v>2</v>
      </c>
      <c r="I172" s="165">
        <v>2</v>
      </c>
      <c r="J172" s="97">
        <f>IF(I172/H172*100&gt;100,100,I172/H172*100)</f>
        <v>100</v>
      </c>
      <c r="K172" s="97">
        <f>J172</f>
        <v>100</v>
      </c>
      <c r="L172" s="685"/>
      <c r="M172" s="770"/>
      <c r="N172" s="625"/>
    </row>
    <row r="173" spans="1:16" s="300" customFormat="1" ht="63.75" hidden="1" customHeight="1" thickBot="1" x14ac:dyDescent="0.3">
      <c r="A173" s="608"/>
      <c r="B173" s="270"/>
      <c r="C173" s="618" t="s">
        <v>55</v>
      </c>
      <c r="D173" s="501" t="s">
        <v>137</v>
      </c>
      <c r="E173" s="155" t="s">
        <v>138</v>
      </c>
      <c r="F173" s="147" t="s">
        <v>385</v>
      </c>
      <c r="G173" s="156" t="s">
        <v>140</v>
      </c>
      <c r="H173" s="157"/>
      <c r="I173" s="158"/>
      <c r="J173" s="158" t="e">
        <f>IF(H173/I173*100&gt;100,100,H173/I173*100)</f>
        <v>#DIV/0!</v>
      </c>
      <c r="K173" s="627" t="e">
        <f>(J173+J174+J175)/3</f>
        <v>#DIV/0!</v>
      </c>
      <c r="L173" s="766" t="e">
        <f>(K173+K176)/2</f>
        <v>#DIV/0!</v>
      </c>
      <c r="M173" s="716"/>
      <c r="N173" s="625"/>
    </row>
    <row r="174" spans="1:16" s="300" customFormat="1" ht="63.75" hidden="1" customHeight="1" thickBot="1" x14ac:dyDescent="0.3">
      <c r="A174" s="608"/>
      <c r="B174" s="271"/>
      <c r="C174" s="619"/>
      <c r="D174" s="502"/>
      <c r="E174" s="159" t="s">
        <v>138</v>
      </c>
      <c r="F174" s="147" t="s">
        <v>386</v>
      </c>
      <c r="G174" s="160" t="s">
        <v>140</v>
      </c>
      <c r="H174" s="161"/>
      <c r="I174" s="162"/>
      <c r="J174" s="162" t="e">
        <f>IF(I174/H174*100&gt;100,100,I174/H174*100)</f>
        <v>#DIV/0!</v>
      </c>
      <c r="K174" s="678"/>
      <c r="L174" s="767"/>
      <c r="M174" s="716"/>
      <c r="N174" s="625"/>
    </row>
    <row r="175" spans="1:16" s="300" customFormat="1" ht="95.25" hidden="1" customHeight="1" x14ac:dyDescent="0.25">
      <c r="A175" s="608"/>
      <c r="B175" s="271"/>
      <c r="C175" s="619"/>
      <c r="D175" s="502"/>
      <c r="E175" s="159" t="s">
        <v>138</v>
      </c>
      <c r="F175" s="147" t="s">
        <v>387</v>
      </c>
      <c r="G175" s="160" t="s">
        <v>140</v>
      </c>
      <c r="H175" s="161"/>
      <c r="I175" s="161"/>
      <c r="J175" s="162" t="e">
        <f>IF(I175/H175*100&gt;100,100,I175/H175*100)</f>
        <v>#DIV/0!</v>
      </c>
      <c r="K175" s="679"/>
      <c r="L175" s="767"/>
      <c r="M175" s="716"/>
      <c r="N175" s="625"/>
    </row>
    <row r="176" spans="1:16" s="300" customFormat="1" ht="32.25" hidden="1" customHeight="1" thickBot="1" x14ac:dyDescent="0.3">
      <c r="A176" s="608"/>
      <c r="B176" s="272"/>
      <c r="C176" s="620"/>
      <c r="D176" s="586"/>
      <c r="E176" s="163" t="s">
        <v>144</v>
      </c>
      <c r="F176" s="142" t="s">
        <v>388</v>
      </c>
      <c r="G176" s="164" t="s">
        <v>266</v>
      </c>
      <c r="H176" s="377"/>
      <c r="I176" s="377"/>
      <c r="J176" s="166" t="e">
        <f>IF(I176/H176*100&gt;100,100,I176/H176*100)</f>
        <v>#DIV/0!</v>
      </c>
      <c r="K176" s="166" t="e">
        <f>J176</f>
        <v>#DIV/0!</v>
      </c>
      <c r="L176" s="681"/>
      <c r="M176" s="716"/>
      <c r="N176" s="625"/>
    </row>
    <row r="177" spans="1:15" s="297" customFormat="1" ht="63.75" thickBot="1" x14ac:dyDescent="0.3">
      <c r="A177" s="608"/>
      <c r="B177" s="266" t="s">
        <v>192</v>
      </c>
      <c r="C177" s="621" t="s">
        <v>193</v>
      </c>
      <c r="D177" s="529" t="s">
        <v>137</v>
      </c>
      <c r="E177" s="133" t="s">
        <v>138</v>
      </c>
      <c r="F177" s="133" t="s">
        <v>385</v>
      </c>
      <c r="G177" s="134" t="s">
        <v>140</v>
      </c>
      <c r="H177" s="369">
        <v>100</v>
      </c>
      <c r="I177" s="287">
        <v>100</v>
      </c>
      <c r="J177" s="289">
        <f>IF(I177/H177*100&gt;100,100,I177/H177*100)</f>
        <v>100</v>
      </c>
      <c r="K177" s="612">
        <f>(J177+J178)/2</f>
        <v>100</v>
      </c>
      <c r="L177" s="615">
        <f>(K177+K180)/2</f>
        <v>100</v>
      </c>
      <c r="M177" s="769"/>
      <c r="N177" s="625"/>
      <c r="O177" s="306"/>
    </row>
    <row r="178" spans="1:15" s="297" customFormat="1" ht="63.75" thickBot="1" x14ac:dyDescent="0.3">
      <c r="A178" s="608"/>
      <c r="B178" s="267"/>
      <c r="C178" s="622"/>
      <c r="D178" s="530"/>
      <c r="E178" s="138" t="s">
        <v>138</v>
      </c>
      <c r="F178" s="133" t="s">
        <v>386</v>
      </c>
      <c r="G178" s="139" t="s">
        <v>140</v>
      </c>
      <c r="H178" s="371">
        <v>100</v>
      </c>
      <c r="I178" s="289">
        <v>100</v>
      </c>
      <c r="J178" s="289">
        <f>IF(I178/H178*100&gt;100,100,I178/H178*100)</f>
        <v>100</v>
      </c>
      <c r="K178" s="670"/>
      <c r="L178" s="660"/>
      <c r="M178" s="769"/>
      <c r="N178" s="625"/>
    </row>
    <row r="179" spans="1:15" s="297" customFormat="1" ht="63" x14ac:dyDescent="0.25">
      <c r="A179" s="608"/>
      <c r="B179" s="267"/>
      <c r="C179" s="622"/>
      <c r="D179" s="530"/>
      <c r="E179" s="138" t="s">
        <v>138</v>
      </c>
      <c r="F179" s="133" t="s">
        <v>391</v>
      </c>
      <c r="G179" s="139" t="s">
        <v>140</v>
      </c>
      <c r="H179" s="371">
        <v>0</v>
      </c>
      <c r="I179" s="371">
        <v>0</v>
      </c>
      <c r="J179" s="289" t="s">
        <v>389</v>
      </c>
      <c r="K179" s="671"/>
      <c r="L179" s="660"/>
      <c r="M179" s="769"/>
      <c r="N179" s="625"/>
      <c r="O179" s="306"/>
    </row>
    <row r="180" spans="1:15" s="297" customFormat="1" ht="32.25" thickBot="1" x14ac:dyDescent="0.3">
      <c r="A180" s="608"/>
      <c r="B180" s="268"/>
      <c r="C180" s="623"/>
      <c r="D180" s="595"/>
      <c r="E180" s="141" t="s">
        <v>144</v>
      </c>
      <c r="F180" s="142" t="s">
        <v>388</v>
      </c>
      <c r="G180" s="143" t="s">
        <v>266</v>
      </c>
      <c r="H180" s="165">
        <v>36</v>
      </c>
      <c r="I180" s="165">
        <v>36</v>
      </c>
      <c r="J180" s="289">
        <f>IF(I180/H180*100&gt;100,100,I180/H180*100)</f>
        <v>100</v>
      </c>
      <c r="K180" s="290">
        <f>J180</f>
        <v>100</v>
      </c>
      <c r="L180" s="661"/>
      <c r="M180" s="769"/>
      <c r="N180" s="625"/>
    </row>
    <row r="181" spans="1:15" s="297" customFormat="1" ht="63.75" customHeight="1" thickBot="1" x14ac:dyDescent="0.3">
      <c r="A181" s="608"/>
      <c r="B181" s="266" t="s">
        <v>256</v>
      </c>
      <c r="C181" s="621" t="s">
        <v>201</v>
      </c>
      <c r="D181" s="593" t="s">
        <v>137</v>
      </c>
      <c r="E181" s="133" t="s">
        <v>138</v>
      </c>
      <c r="F181" s="133" t="s">
        <v>385</v>
      </c>
      <c r="G181" s="134" t="s">
        <v>140</v>
      </c>
      <c r="H181" s="286">
        <v>100</v>
      </c>
      <c r="I181" s="287">
        <v>100</v>
      </c>
      <c r="J181" s="289">
        <f>IF(I181/H181*100&gt;100,100,I181/H181*100)</f>
        <v>100</v>
      </c>
      <c r="K181" s="627">
        <f>(J181+J182+J183)/3</f>
        <v>100</v>
      </c>
      <c r="L181" s="615">
        <f>(K181+K184)/2</f>
        <v>100</v>
      </c>
      <c r="M181" s="769"/>
      <c r="N181" s="625"/>
      <c r="O181" s="306"/>
    </row>
    <row r="182" spans="1:15" s="297" customFormat="1" ht="63.75" thickBot="1" x14ac:dyDescent="0.3">
      <c r="A182" s="608"/>
      <c r="B182" s="267"/>
      <c r="C182" s="622"/>
      <c r="D182" s="594"/>
      <c r="E182" s="138" t="s">
        <v>138</v>
      </c>
      <c r="F182" s="133" t="s">
        <v>386</v>
      </c>
      <c r="G182" s="139" t="s">
        <v>140</v>
      </c>
      <c r="H182" s="288">
        <v>100</v>
      </c>
      <c r="I182" s="289">
        <v>100</v>
      </c>
      <c r="J182" s="289">
        <f>IF(I182/H182*100&gt;100,100,I182/H182*100)</f>
        <v>100</v>
      </c>
      <c r="K182" s="676"/>
      <c r="L182" s="684"/>
      <c r="M182" s="769"/>
      <c r="N182" s="625"/>
    </row>
    <row r="183" spans="1:15" s="297" customFormat="1" ht="63" x14ac:dyDescent="0.25">
      <c r="A183" s="608"/>
      <c r="B183" s="267"/>
      <c r="C183" s="622"/>
      <c r="D183" s="594"/>
      <c r="E183" s="138" t="s">
        <v>138</v>
      </c>
      <c r="F183" s="133" t="s">
        <v>391</v>
      </c>
      <c r="G183" s="139" t="s">
        <v>140</v>
      </c>
      <c r="H183" s="288">
        <v>100</v>
      </c>
      <c r="I183" s="288">
        <v>100</v>
      </c>
      <c r="J183" s="289">
        <f>IF(I183/H183*100&gt;100,100,I183/H183*100)</f>
        <v>100</v>
      </c>
      <c r="K183" s="677"/>
      <c r="L183" s="684"/>
      <c r="M183" s="769"/>
      <c r="N183" s="625"/>
      <c r="O183" s="306"/>
    </row>
    <row r="184" spans="1:15" s="297" customFormat="1" ht="32.25" thickBot="1" x14ac:dyDescent="0.3">
      <c r="A184" s="608"/>
      <c r="B184" s="268"/>
      <c r="C184" s="623"/>
      <c r="D184" s="595"/>
      <c r="E184" s="141" t="s">
        <v>144</v>
      </c>
      <c r="F184" s="142" t="s">
        <v>388</v>
      </c>
      <c r="G184" s="143" t="s">
        <v>266</v>
      </c>
      <c r="H184" s="165">
        <v>1</v>
      </c>
      <c r="I184" s="165">
        <v>1</v>
      </c>
      <c r="J184" s="289">
        <f>IF(I184/H184*100&gt;100,100,I184/H184*100)</f>
        <v>100</v>
      </c>
      <c r="K184" s="290">
        <f>J184</f>
        <v>100</v>
      </c>
      <c r="L184" s="661"/>
      <c r="M184" s="769"/>
      <c r="N184" s="625"/>
    </row>
    <row r="185" spans="1:15" s="302" customFormat="1" ht="63.75" hidden="1" customHeight="1" thickBot="1" x14ac:dyDescent="0.3">
      <c r="A185" s="608"/>
      <c r="B185" s="266" t="s">
        <v>56</v>
      </c>
      <c r="C185" s="618" t="s">
        <v>57</v>
      </c>
      <c r="D185" s="501" t="s">
        <v>137</v>
      </c>
      <c r="E185" s="155" t="s">
        <v>138</v>
      </c>
      <c r="F185" s="147" t="s">
        <v>385</v>
      </c>
      <c r="G185" s="156" t="s">
        <v>140</v>
      </c>
      <c r="H185" s="101"/>
      <c r="I185" s="88"/>
      <c r="J185" s="88" t="e">
        <f>IF(H185/I185*100&gt;100,100,H185/I185*100)</f>
        <v>#DIV/0!</v>
      </c>
      <c r="K185" s="627" t="e">
        <f>(J185+J186+J187)/3</f>
        <v>#DIV/0!</v>
      </c>
      <c r="L185" s="521" t="e">
        <f>(K185+K188)/2</f>
        <v>#DIV/0!</v>
      </c>
      <c r="M185" s="715"/>
      <c r="N185" s="625"/>
    </row>
    <row r="186" spans="1:15" s="302" customFormat="1" ht="63.75" hidden="1" customHeight="1" thickBot="1" x14ac:dyDescent="0.3">
      <c r="A186" s="608"/>
      <c r="B186" s="267"/>
      <c r="C186" s="619"/>
      <c r="D186" s="502"/>
      <c r="E186" s="159" t="s">
        <v>138</v>
      </c>
      <c r="F186" s="147" t="s">
        <v>386</v>
      </c>
      <c r="G186" s="160" t="s">
        <v>140</v>
      </c>
      <c r="H186" s="102"/>
      <c r="I186" s="92"/>
      <c r="J186" s="92" t="e">
        <f>IF(I186/H186*100&gt;100,100,I186/H186*100)</f>
        <v>#DIV/0!</v>
      </c>
      <c r="K186" s="678"/>
      <c r="L186" s="680"/>
      <c r="M186" s="715"/>
      <c r="N186" s="625"/>
    </row>
    <row r="187" spans="1:15" s="302" customFormat="1" ht="111" hidden="1" customHeight="1" x14ac:dyDescent="0.25">
      <c r="A187" s="608"/>
      <c r="B187" s="267"/>
      <c r="C187" s="619"/>
      <c r="D187" s="502"/>
      <c r="E187" s="159" t="s">
        <v>138</v>
      </c>
      <c r="F187" s="147" t="s">
        <v>387</v>
      </c>
      <c r="G187" s="160" t="s">
        <v>140</v>
      </c>
      <c r="H187" s="102"/>
      <c r="I187" s="102"/>
      <c r="J187" s="92" t="e">
        <f>IF(I187/H187*100&gt;100,100,I187/H187*100)</f>
        <v>#DIV/0!</v>
      </c>
      <c r="K187" s="679"/>
      <c r="L187" s="680"/>
      <c r="M187" s="715"/>
      <c r="N187" s="625"/>
    </row>
    <row r="188" spans="1:15" s="302" customFormat="1" ht="32.25" hidden="1" customHeight="1" thickBot="1" x14ac:dyDescent="0.3">
      <c r="A188" s="608"/>
      <c r="B188" s="268"/>
      <c r="C188" s="620"/>
      <c r="D188" s="503"/>
      <c r="E188" s="163" t="s">
        <v>144</v>
      </c>
      <c r="F188" s="142" t="s">
        <v>388</v>
      </c>
      <c r="G188" s="164" t="s">
        <v>266</v>
      </c>
      <c r="H188" s="167"/>
      <c r="I188" s="165"/>
      <c r="J188" s="97" t="e">
        <f>IF(I188/H188*100&gt;100,100,I188/H188*100)</f>
        <v>#DIV/0!</v>
      </c>
      <c r="K188" s="97" t="e">
        <f>J188</f>
        <v>#DIV/0!</v>
      </c>
      <c r="L188" s="685"/>
      <c r="M188" s="715"/>
      <c r="N188" s="625"/>
    </row>
    <row r="189" spans="1:15" s="302" customFormat="1" ht="63.75" hidden="1" customHeight="1" thickBot="1" x14ac:dyDescent="0.3">
      <c r="A189" s="608"/>
      <c r="B189" s="266"/>
      <c r="C189" s="618" t="s">
        <v>55</v>
      </c>
      <c r="D189" s="501" t="s">
        <v>137</v>
      </c>
      <c r="E189" s="155" t="s">
        <v>138</v>
      </c>
      <c r="F189" s="147" t="s">
        <v>385</v>
      </c>
      <c r="G189" s="156" t="s">
        <v>140</v>
      </c>
      <c r="H189" s="101"/>
      <c r="I189" s="88"/>
      <c r="J189" s="88" t="e">
        <f>IF(H189/I189*100&gt;100,100,H189/I189*100)</f>
        <v>#DIV/0!</v>
      </c>
      <c r="K189" s="627" t="e">
        <f>(J189+J190+J191)/3</f>
        <v>#DIV/0!</v>
      </c>
      <c r="L189" s="521" t="e">
        <f>(K189+K192)/2</f>
        <v>#DIV/0!</v>
      </c>
      <c r="M189" s="715"/>
      <c r="N189" s="625"/>
    </row>
    <row r="190" spans="1:15" s="302" customFormat="1" ht="63.75" hidden="1" customHeight="1" thickBot="1" x14ac:dyDescent="0.3">
      <c r="A190" s="608"/>
      <c r="B190" s="267"/>
      <c r="C190" s="619"/>
      <c r="D190" s="502"/>
      <c r="E190" s="159" t="s">
        <v>138</v>
      </c>
      <c r="F190" s="147" t="s">
        <v>386</v>
      </c>
      <c r="G190" s="160" t="s">
        <v>140</v>
      </c>
      <c r="H190" s="102"/>
      <c r="I190" s="92"/>
      <c r="J190" s="92" t="e">
        <f t="shared" ref="J190:J197" si="5">IF(I190/H190*100&gt;100,100,I190/H190*100)</f>
        <v>#DIV/0!</v>
      </c>
      <c r="K190" s="678"/>
      <c r="L190" s="680"/>
      <c r="M190" s="715"/>
      <c r="N190" s="625"/>
    </row>
    <row r="191" spans="1:15" s="302" customFormat="1" ht="111" hidden="1" customHeight="1" x14ac:dyDescent="0.25">
      <c r="A191" s="608"/>
      <c r="B191" s="267"/>
      <c r="C191" s="619"/>
      <c r="D191" s="502"/>
      <c r="E191" s="159" t="s">
        <v>138</v>
      </c>
      <c r="F191" s="147" t="s">
        <v>387</v>
      </c>
      <c r="G191" s="160" t="s">
        <v>140</v>
      </c>
      <c r="H191" s="102"/>
      <c r="I191" s="102"/>
      <c r="J191" s="92" t="e">
        <f t="shared" si="5"/>
        <v>#DIV/0!</v>
      </c>
      <c r="K191" s="679"/>
      <c r="L191" s="680"/>
      <c r="M191" s="715"/>
      <c r="N191" s="625"/>
    </row>
    <row r="192" spans="1:15" s="302" customFormat="1" ht="32.25" hidden="1" customHeight="1" thickBot="1" x14ac:dyDescent="0.3">
      <c r="A192" s="608"/>
      <c r="B192" s="268"/>
      <c r="C192" s="620"/>
      <c r="D192" s="503"/>
      <c r="E192" s="163" t="s">
        <v>144</v>
      </c>
      <c r="F192" s="142" t="s">
        <v>388</v>
      </c>
      <c r="G192" s="164" t="s">
        <v>266</v>
      </c>
      <c r="H192" s="167"/>
      <c r="I192" s="165"/>
      <c r="J192" s="97" t="e">
        <f t="shared" si="5"/>
        <v>#DIV/0!</v>
      </c>
      <c r="K192" s="97" t="e">
        <f>J192</f>
        <v>#DIV/0!</v>
      </c>
      <c r="L192" s="685"/>
      <c r="M192" s="715"/>
      <c r="N192" s="625"/>
    </row>
    <row r="193" spans="1:15" s="302" customFormat="1" ht="79.5" hidden="1" customHeight="1" thickBot="1" x14ac:dyDescent="0.3">
      <c r="A193" s="608"/>
      <c r="B193" s="263"/>
      <c r="C193" s="641" t="s">
        <v>58</v>
      </c>
      <c r="D193" s="501" t="s">
        <v>137</v>
      </c>
      <c r="E193" s="188" t="s">
        <v>138</v>
      </c>
      <c r="F193" s="201" t="s">
        <v>392</v>
      </c>
      <c r="G193" s="189" t="s">
        <v>140</v>
      </c>
      <c r="H193" s="87"/>
      <c r="I193" s="87"/>
      <c r="J193" s="137" t="e">
        <f t="shared" si="5"/>
        <v>#DIV/0!</v>
      </c>
      <c r="K193" s="635" t="e">
        <f>(J193+J194+J195)/3</f>
        <v>#DIV/0!</v>
      </c>
      <c r="L193" s="546" t="e">
        <f>(K193+K196)/2</f>
        <v>#DIV/0!</v>
      </c>
      <c r="M193" s="303"/>
      <c r="N193" s="625"/>
    </row>
    <row r="194" spans="1:15" s="302" customFormat="1" ht="79.5" hidden="1" customHeight="1" thickBot="1" x14ac:dyDescent="0.3">
      <c r="A194" s="608"/>
      <c r="B194" s="264"/>
      <c r="C194" s="642"/>
      <c r="D194" s="502"/>
      <c r="E194" s="190" t="s">
        <v>138</v>
      </c>
      <c r="F194" s="201" t="s">
        <v>393</v>
      </c>
      <c r="G194" s="191" t="s">
        <v>140</v>
      </c>
      <c r="H194" s="87"/>
      <c r="I194" s="87"/>
      <c r="J194" s="112" t="e">
        <f t="shared" si="5"/>
        <v>#DIV/0!</v>
      </c>
      <c r="K194" s="700"/>
      <c r="L194" s="712"/>
      <c r="M194" s="303"/>
      <c r="N194" s="625"/>
    </row>
    <row r="195" spans="1:15" s="302" customFormat="1" ht="63.75" hidden="1" customHeight="1" thickBot="1" x14ac:dyDescent="0.3">
      <c r="A195" s="608"/>
      <c r="B195" s="264"/>
      <c r="C195" s="642"/>
      <c r="D195" s="502"/>
      <c r="E195" s="190" t="s">
        <v>138</v>
      </c>
      <c r="F195" s="201" t="s">
        <v>211</v>
      </c>
      <c r="G195" s="191" t="s">
        <v>140</v>
      </c>
      <c r="H195" s="87"/>
      <c r="I195" s="87"/>
      <c r="J195" s="112" t="e">
        <f t="shared" si="5"/>
        <v>#DIV/0!</v>
      </c>
      <c r="K195" s="701"/>
      <c r="L195" s="712"/>
      <c r="M195" s="303"/>
      <c r="N195" s="625"/>
    </row>
    <row r="196" spans="1:15" s="302" customFormat="1" ht="32.25" hidden="1" customHeight="1" thickBot="1" x14ac:dyDescent="0.3">
      <c r="A196" s="608"/>
      <c r="B196" s="265"/>
      <c r="C196" s="643"/>
      <c r="D196" s="586"/>
      <c r="E196" s="192" t="s">
        <v>144</v>
      </c>
      <c r="F196" s="202" t="s">
        <v>394</v>
      </c>
      <c r="G196" s="193" t="s">
        <v>310</v>
      </c>
      <c r="H196" s="356"/>
      <c r="I196" s="356"/>
      <c r="J196" s="126" t="e">
        <f t="shared" si="5"/>
        <v>#DIV/0!</v>
      </c>
      <c r="K196" s="126" t="e">
        <f>J196</f>
        <v>#DIV/0!</v>
      </c>
      <c r="L196" s="713"/>
      <c r="M196" s="303"/>
      <c r="N196" s="625"/>
    </row>
    <row r="197" spans="1:15" s="297" customFormat="1" ht="79.5" customHeight="1" thickBot="1" x14ac:dyDescent="0.3">
      <c r="A197" s="608"/>
      <c r="B197" s="263" t="s">
        <v>232</v>
      </c>
      <c r="C197" s="638" t="s">
        <v>59</v>
      </c>
      <c r="D197" s="529" t="s">
        <v>137</v>
      </c>
      <c r="E197" s="171" t="s">
        <v>138</v>
      </c>
      <c r="F197" s="171" t="s">
        <v>392</v>
      </c>
      <c r="G197" s="172" t="s">
        <v>140</v>
      </c>
      <c r="H197" s="369">
        <v>29.8</v>
      </c>
      <c r="I197" s="369">
        <v>29.6</v>
      </c>
      <c r="J197" s="289">
        <f t="shared" si="5"/>
        <v>99.328859060402692</v>
      </c>
      <c r="K197" s="632">
        <f>(J197+J199)/2</f>
        <v>99.664429530201346</v>
      </c>
      <c r="L197" s="647">
        <f>(K197+K200)/2</f>
        <v>99.832214765100673</v>
      </c>
      <c r="M197" s="304"/>
      <c r="N197" s="625"/>
      <c r="O197" s="306"/>
    </row>
    <row r="198" spans="1:15" s="297" customFormat="1" ht="79.5" thickBot="1" x14ac:dyDescent="0.3">
      <c r="A198" s="608"/>
      <c r="B198" s="264"/>
      <c r="C198" s="639"/>
      <c r="D198" s="530"/>
      <c r="E198" s="173" t="s">
        <v>138</v>
      </c>
      <c r="F198" s="171" t="s">
        <v>393</v>
      </c>
      <c r="G198" s="174" t="s">
        <v>140</v>
      </c>
      <c r="H198" s="369">
        <v>0</v>
      </c>
      <c r="I198" s="369">
        <v>0</v>
      </c>
      <c r="J198" s="289"/>
      <c r="K198" s="704"/>
      <c r="L198" s="709"/>
      <c r="M198" s="304"/>
      <c r="N198" s="625"/>
      <c r="O198" s="306"/>
    </row>
    <row r="199" spans="1:15" s="297" customFormat="1" ht="63.75" customHeight="1" thickBot="1" x14ac:dyDescent="0.3">
      <c r="A199" s="608"/>
      <c r="B199" s="264"/>
      <c r="C199" s="639"/>
      <c r="D199" s="530"/>
      <c r="E199" s="173" t="s">
        <v>138</v>
      </c>
      <c r="F199" s="171" t="s">
        <v>211</v>
      </c>
      <c r="G199" s="174" t="s">
        <v>140</v>
      </c>
      <c r="H199" s="371">
        <v>100</v>
      </c>
      <c r="I199" s="369">
        <v>100</v>
      </c>
      <c r="J199" s="289">
        <f t="shared" ref="J199:J213" si="6">IF(I199/H199*100&gt;100,100,I199/H199*100)</f>
        <v>100</v>
      </c>
      <c r="K199" s="705"/>
      <c r="L199" s="709"/>
      <c r="M199" s="304"/>
      <c r="N199" s="625"/>
    </row>
    <row r="200" spans="1:15" s="297" customFormat="1" ht="32.25" thickBot="1" x14ac:dyDescent="0.3">
      <c r="A200" s="608"/>
      <c r="B200" s="265"/>
      <c r="C200" s="640"/>
      <c r="D200" s="531"/>
      <c r="E200" s="175" t="s">
        <v>144</v>
      </c>
      <c r="F200" s="1" t="s">
        <v>394</v>
      </c>
      <c r="G200" s="6" t="s">
        <v>310</v>
      </c>
      <c r="H200" s="291">
        <v>33716</v>
      </c>
      <c r="I200" s="291">
        <v>34630</v>
      </c>
      <c r="J200" s="289">
        <f t="shared" si="6"/>
        <v>100</v>
      </c>
      <c r="K200" s="292">
        <f>J200</f>
        <v>100</v>
      </c>
      <c r="L200" s="710"/>
      <c r="M200" s="304"/>
      <c r="N200" s="625"/>
    </row>
    <row r="201" spans="1:15" s="302" customFormat="1" ht="79.5" hidden="1" customHeight="1" thickBot="1" x14ac:dyDescent="0.3">
      <c r="A201" s="608"/>
      <c r="B201" s="263" t="s">
        <v>236</v>
      </c>
      <c r="C201" s="641" t="s">
        <v>60</v>
      </c>
      <c r="D201" s="501" t="s">
        <v>137</v>
      </c>
      <c r="E201" s="188" t="s">
        <v>138</v>
      </c>
      <c r="F201" s="201" t="s">
        <v>392</v>
      </c>
      <c r="G201" s="189" t="s">
        <v>140</v>
      </c>
      <c r="H201" s="87"/>
      <c r="I201" s="87"/>
      <c r="J201" s="137" t="e">
        <f t="shared" si="6"/>
        <v>#DIV/0!</v>
      </c>
      <c r="K201" s="635" t="e">
        <f>(J201+J202+J203)/3</f>
        <v>#DIV/0!</v>
      </c>
      <c r="L201" s="546" t="e">
        <f>(K201+K204)/2</f>
        <v>#DIV/0!</v>
      </c>
      <c r="M201" s="303"/>
      <c r="N201" s="625"/>
    </row>
    <row r="202" spans="1:15" s="302" customFormat="1" ht="79.5" hidden="1" customHeight="1" thickBot="1" x14ac:dyDescent="0.3">
      <c r="A202" s="608"/>
      <c r="B202" s="264"/>
      <c r="C202" s="642"/>
      <c r="D202" s="502"/>
      <c r="E202" s="190" t="s">
        <v>138</v>
      </c>
      <c r="F202" s="201" t="s">
        <v>393</v>
      </c>
      <c r="G202" s="191" t="s">
        <v>140</v>
      </c>
      <c r="H202" s="87"/>
      <c r="I202" s="87"/>
      <c r="J202" s="112" t="e">
        <f t="shared" si="6"/>
        <v>#DIV/0!</v>
      </c>
      <c r="K202" s="700"/>
      <c r="L202" s="712"/>
      <c r="M202" s="303"/>
      <c r="N202" s="625"/>
    </row>
    <row r="203" spans="1:15" s="302" customFormat="1" ht="63.75" hidden="1" customHeight="1" thickBot="1" x14ac:dyDescent="0.3">
      <c r="A203" s="608"/>
      <c r="B203" s="264"/>
      <c r="C203" s="642"/>
      <c r="D203" s="502"/>
      <c r="E203" s="190" t="s">
        <v>138</v>
      </c>
      <c r="F203" s="201" t="s">
        <v>211</v>
      </c>
      <c r="G203" s="191" t="s">
        <v>140</v>
      </c>
      <c r="H203" s="87"/>
      <c r="I203" s="87"/>
      <c r="J203" s="112" t="e">
        <f t="shared" si="6"/>
        <v>#DIV/0!</v>
      </c>
      <c r="K203" s="701"/>
      <c r="L203" s="712"/>
      <c r="M203" s="303"/>
      <c r="N203" s="625"/>
    </row>
    <row r="204" spans="1:15" s="302" customFormat="1" ht="32.25" hidden="1" customHeight="1" thickBot="1" x14ac:dyDescent="0.3">
      <c r="A204" s="608"/>
      <c r="B204" s="265"/>
      <c r="C204" s="643"/>
      <c r="D204" s="503"/>
      <c r="E204" s="192" t="s">
        <v>144</v>
      </c>
      <c r="F204" s="202" t="s">
        <v>394</v>
      </c>
      <c r="G204" s="193" t="s">
        <v>310</v>
      </c>
      <c r="H204" s="87"/>
      <c r="I204" s="87"/>
      <c r="J204" s="126" t="e">
        <f t="shared" si="6"/>
        <v>#DIV/0!</v>
      </c>
      <c r="K204" s="126" t="e">
        <f>J204</f>
        <v>#DIV/0!</v>
      </c>
      <c r="L204" s="714"/>
      <c r="M204" s="303"/>
      <c r="N204" s="625"/>
    </row>
    <row r="205" spans="1:15" s="302" customFormat="1" ht="79.5" hidden="1" customHeight="1" thickBot="1" x14ac:dyDescent="0.3">
      <c r="A205" s="608"/>
      <c r="B205" s="263" t="s">
        <v>230</v>
      </c>
      <c r="C205" s="641" t="s">
        <v>61</v>
      </c>
      <c r="D205" s="501" t="s">
        <v>137</v>
      </c>
      <c r="E205" s="188" t="s">
        <v>138</v>
      </c>
      <c r="F205" s="201" t="s">
        <v>392</v>
      </c>
      <c r="G205" s="189" t="s">
        <v>140</v>
      </c>
      <c r="H205" s="87"/>
      <c r="I205" s="87"/>
      <c r="J205" s="137" t="e">
        <f t="shared" si="6"/>
        <v>#DIV/0!</v>
      </c>
      <c r="K205" s="635" t="e">
        <f>(J205+J206+J207)/3</f>
        <v>#DIV/0!</v>
      </c>
      <c r="L205" s="546" t="e">
        <f>(K205+K208)/2</f>
        <v>#DIV/0!</v>
      </c>
      <c r="M205" s="303"/>
      <c r="N205" s="625"/>
    </row>
    <row r="206" spans="1:15" s="302" customFormat="1" ht="79.5" hidden="1" customHeight="1" thickBot="1" x14ac:dyDescent="0.3">
      <c r="A206" s="608"/>
      <c r="B206" s="264"/>
      <c r="C206" s="642"/>
      <c r="D206" s="502"/>
      <c r="E206" s="190" t="s">
        <v>138</v>
      </c>
      <c r="F206" s="201" t="s">
        <v>393</v>
      </c>
      <c r="G206" s="191" t="s">
        <v>140</v>
      </c>
      <c r="H206" s="87"/>
      <c r="I206" s="87"/>
      <c r="J206" s="112" t="e">
        <f t="shared" si="6"/>
        <v>#DIV/0!</v>
      </c>
      <c r="K206" s="700"/>
      <c r="L206" s="712"/>
      <c r="M206" s="303"/>
      <c r="N206" s="625"/>
    </row>
    <row r="207" spans="1:15" s="302" customFormat="1" ht="63.75" hidden="1" customHeight="1" thickBot="1" x14ac:dyDescent="0.3">
      <c r="A207" s="608"/>
      <c r="B207" s="264"/>
      <c r="C207" s="642"/>
      <c r="D207" s="502"/>
      <c r="E207" s="190" t="s">
        <v>138</v>
      </c>
      <c r="F207" s="201" t="s">
        <v>211</v>
      </c>
      <c r="G207" s="191" t="s">
        <v>140</v>
      </c>
      <c r="H207" s="87"/>
      <c r="I207" s="87"/>
      <c r="J207" s="112" t="e">
        <f t="shared" si="6"/>
        <v>#DIV/0!</v>
      </c>
      <c r="K207" s="701"/>
      <c r="L207" s="712"/>
      <c r="M207" s="303"/>
      <c r="N207" s="625"/>
    </row>
    <row r="208" spans="1:15" s="302" customFormat="1" ht="32.25" hidden="1" customHeight="1" thickBot="1" x14ac:dyDescent="0.3">
      <c r="A208" s="608"/>
      <c r="B208" s="265"/>
      <c r="C208" s="643"/>
      <c r="D208" s="586"/>
      <c r="E208" s="192" t="s">
        <v>144</v>
      </c>
      <c r="F208" s="202" t="s">
        <v>394</v>
      </c>
      <c r="G208" s="193" t="s">
        <v>310</v>
      </c>
      <c r="H208" s="356"/>
      <c r="I208" s="356"/>
      <c r="J208" s="126" t="e">
        <f t="shared" si="6"/>
        <v>#DIV/0!</v>
      </c>
      <c r="K208" s="126" t="e">
        <f>J208</f>
        <v>#DIV/0!</v>
      </c>
      <c r="L208" s="713"/>
      <c r="M208" s="303"/>
      <c r="N208" s="625"/>
    </row>
    <row r="209" spans="1:15" s="302" customFormat="1" ht="79.5" hidden="1" customHeight="1" thickBot="1" x14ac:dyDescent="0.3">
      <c r="A209" s="608"/>
      <c r="B209" s="263" t="s">
        <v>228</v>
      </c>
      <c r="C209" s="641" t="s">
        <v>62</v>
      </c>
      <c r="D209" s="507" t="s">
        <v>137</v>
      </c>
      <c r="E209" s="188" t="s">
        <v>138</v>
      </c>
      <c r="F209" s="201" t="s">
        <v>392</v>
      </c>
      <c r="G209" s="189" t="s">
        <v>140</v>
      </c>
      <c r="H209" s="356"/>
      <c r="I209" s="356"/>
      <c r="J209" s="289" t="e">
        <f t="shared" si="6"/>
        <v>#DIV/0!</v>
      </c>
      <c r="K209" s="632" t="e">
        <f>(J209+J210+J211)/3</f>
        <v>#DIV/0!</v>
      </c>
      <c r="L209" s="546" t="e">
        <f>(K209+K212)/2</f>
        <v>#DIV/0!</v>
      </c>
      <c r="M209" s="303"/>
      <c r="N209" s="625"/>
    </row>
    <row r="210" spans="1:15" s="302" customFormat="1" ht="79.5" hidden="1" customHeight="1" thickBot="1" x14ac:dyDescent="0.3">
      <c r="A210" s="608"/>
      <c r="B210" s="264"/>
      <c r="C210" s="642"/>
      <c r="D210" s="585"/>
      <c r="E210" s="190" t="s">
        <v>138</v>
      </c>
      <c r="F210" s="201" t="s">
        <v>393</v>
      </c>
      <c r="G210" s="191" t="s">
        <v>140</v>
      </c>
      <c r="H210" s="356"/>
      <c r="I210" s="356"/>
      <c r="J210" s="112" t="e">
        <f t="shared" si="6"/>
        <v>#DIV/0!</v>
      </c>
      <c r="K210" s="702"/>
      <c r="L210" s="717"/>
      <c r="M210" s="303"/>
      <c r="N210" s="625"/>
    </row>
    <row r="211" spans="1:15" s="302" customFormat="1" ht="63.75" hidden="1" customHeight="1" thickBot="1" x14ac:dyDescent="0.3">
      <c r="A211" s="608"/>
      <c r="B211" s="264"/>
      <c r="C211" s="642"/>
      <c r="D211" s="585"/>
      <c r="E211" s="190" t="s">
        <v>138</v>
      </c>
      <c r="F211" s="201" t="s">
        <v>211</v>
      </c>
      <c r="G211" s="191" t="s">
        <v>140</v>
      </c>
      <c r="H211" s="356"/>
      <c r="I211" s="356"/>
      <c r="J211" s="112" t="e">
        <f t="shared" si="6"/>
        <v>#DIV/0!</v>
      </c>
      <c r="K211" s="703"/>
      <c r="L211" s="717"/>
      <c r="M211" s="303"/>
      <c r="N211" s="625"/>
    </row>
    <row r="212" spans="1:15" s="302" customFormat="1" ht="32.25" hidden="1" customHeight="1" thickBot="1" x14ac:dyDescent="0.3">
      <c r="A212" s="608"/>
      <c r="B212" s="265"/>
      <c r="C212" s="643"/>
      <c r="D212" s="586"/>
      <c r="E212" s="192" t="s">
        <v>144</v>
      </c>
      <c r="F212" s="202" t="s">
        <v>394</v>
      </c>
      <c r="G212" s="193" t="s">
        <v>310</v>
      </c>
      <c r="H212" s="356"/>
      <c r="I212" s="356"/>
      <c r="J212" s="126" t="e">
        <f t="shared" si="6"/>
        <v>#DIV/0!</v>
      </c>
      <c r="K212" s="126" t="e">
        <f>J212</f>
        <v>#DIV/0!</v>
      </c>
      <c r="L212" s="713"/>
      <c r="M212" s="303"/>
      <c r="N212" s="625"/>
    </row>
    <row r="213" spans="1:15" s="297" customFormat="1" ht="79.5" customHeight="1" thickBot="1" x14ac:dyDescent="0.3">
      <c r="A213" s="608"/>
      <c r="B213" s="263" t="s">
        <v>238</v>
      </c>
      <c r="C213" s="638" t="s">
        <v>63</v>
      </c>
      <c r="D213" s="529" t="s">
        <v>137</v>
      </c>
      <c r="E213" s="171" t="s">
        <v>138</v>
      </c>
      <c r="F213" s="171" t="s">
        <v>392</v>
      </c>
      <c r="G213" s="172" t="s">
        <v>140</v>
      </c>
      <c r="H213" s="369">
        <v>8.8000000000000007</v>
      </c>
      <c r="I213" s="369">
        <v>8.6999999999999993</v>
      </c>
      <c r="J213" s="289">
        <f t="shared" si="6"/>
        <v>98.863636363636346</v>
      </c>
      <c r="K213" s="632">
        <f>(J213+J215)/2</f>
        <v>99.431818181818173</v>
      </c>
      <c r="L213" s="647">
        <f>(K213+K216)/2</f>
        <v>99.715909090909093</v>
      </c>
      <c r="M213" s="304"/>
      <c r="N213" s="625"/>
      <c r="O213" s="306"/>
    </row>
    <row r="214" spans="1:15" s="297" customFormat="1" ht="79.5" thickBot="1" x14ac:dyDescent="0.3">
      <c r="A214" s="608"/>
      <c r="B214" s="264"/>
      <c r="C214" s="639"/>
      <c r="D214" s="530"/>
      <c r="E214" s="173" t="s">
        <v>138</v>
      </c>
      <c r="F214" s="171" t="s">
        <v>393</v>
      </c>
      <c r="G214" s="174" t="s">
        <v>140</v>
      </c>
      <c r="H214" s="369">
        <v>0</v>
      </c>
      <c r="I214" s="369">
        <v>0</v>
      </c>
      <c r="J214" s="289"/>
      <c r="K214" s="704"/>
      <c r="L214" s="709"/>
      <c r="M214" s="304"/>
      <c r="N214" s="625"/>
      <c r="O214" s="306"/>
    </row>
    <row r="215" spans="1:15" s="297" customFormat="1" ht="63.75" thickBot="1" x14ac:dyDescent="0.3">
      <c r="A215" s="608"/>
      <c r="B215" s="264"/>
      <c r="C215" s="639"/>
      <c r="D215" s="530"/>
      <c r="E215" s="173" t="s">
        <v>138</v>
      </c>
      <c r="F215" s="171" t="s">
        <v>211</v>
      </c>
      <c r="G215" s="174" t="s">
        <v>140</v>
      </c>
      <c r="H215" s="371">
        <v>100</v>
      </c>
      <c r="I215" s="369">
        <v>100</v>
      </c>
      <c r="J215" s="289">
        <f>IF(I215/H215*100&gt;100,100,I215/H215*100)</f>
        <v>100</v>
      </c>
      <c r="K215" s="705"/>
      <c r="L215" s="709"/>
      <c r="M215" s="304"/>
      <c r="N215" s="625"/>
    </row>
    <row r="216" spans="1:15" s="297" customFormat="1" ht="32.25" thickBot="1" x14ac:dyDescent="0.3">
      <c r="A216" s="608"/>
      <c r="B216" s="265"/>
      <c r="C216" s="640"/>
      <c r="D216" s="531"/>
      <c r="E216" s="175" t="s">
        <v>144</v>
      </c>
      <c r="F216" s="1" t="s">
        <v>394</v>
      </c>
      <c r="G216" s="6" t="s">
        <v>310</v>
      </c>
      <c r="H216" s="369">
        <v>8030</v>
      </c>
      <c r="I216" s="369">
        <v>8186</v>
      </c>
      <c r="J216" s="289">
        <f>IF(I216/H216*100&gt;100,100,I216/H216*100)</f>
        <v>100</v>
      </c>
      <c r="K216" s="292">
        <f>J216</f>
        <v>100</v>
      </c>
      <c r="L216" s="694"/>
      <c r="M216" s="304"/>
      <c r="N216" s="625"/>
    </row>
    <row r="217" spans="1:15" s="297" customFormat="1" ht="79.5" customHeight="1" thickBot="1" x14ac:dyDescent="0.3">
      <c r="A217" s="608"/>
      <c r="B217" s="263" t="s">
        <v>234</v>
      </c>
      <c r="C217" s="638" t="s">
        <v>64</v>
      </c>
      <c r="D217" s="529" t="s">
        <v>137</v>
      </c>
      <c r="E217" s="171" t="s">
        <v>138</v>
      </c>
      <c r="F217" s="171" t="s">
        <v>392</v>
      </c>
      <c r="G217" s="172" t="s">
        <v>140</v>
      </c>
      <c r="H217" s="369">
        <v>28.9</v>
      </c>
      <c r="I217" s="369">
        <v>28.8</v>
      </c>
      <c r="J217" s="289">
        <f>IF(I217/H217*100&gt;100,100,I217/H217*100)</f>
        <v>99.653979238754332</v>
      </c>
      <c r="K217" s="632">
        <f>(J217+J219)/2</f>
        <v>99.826989619377173</v>
      </c>
      <c r="L217" s="647">
        <f>(K217+K220)/2</f>
        <v>99.913494809688586</v>
      </c>
      <c r="M217" s="304"/>
      <c r="N217" s="625"/>
      <c r="O217" s="306"/>
    </row>
    <row r="218" spans="1:15" s="297" customFormat="1" ht="79.5" thickBot="1" x14ac:dyDescent="0.3">
      <c r="A218" s="608"/>
      <c r="B218" s="264"/>
      <c r="C218" s="639"/>
      <c r="D218" s="530"/>
      <c r="E218" s="173" t="s">
        <v>138</v>
      </c>
      <c r="F218" s="171" t="s">
        <v>393</v>
      </c>
      <c r="G218" s="174" t="s">
        <v>140</v>
      </c>
      <c r="H218" s="369">
        <v>0</v>
      </c>
      <c r="I218" s="369">
        <v>0</v>
      </c>
      <c r="J218" s="289"/>
      <c r="K218" s="704"/>
      <c r="L218" s="709"/>
      <c r="M218" s="304"/>
      <c r="N218" s="625"/>
      <c r="O218" s="306"/>
    </row>
    <row r="219" spans="1:15" s="297" customFormat="1" ht="63.75" thickBot="1" x14ac:dyDescent="0.3">
      <c r="A219" s="608"/>
      <c r="B219" s="264"/>
      <c r="C219" s="639"/>
      <c r="D219" s="530"/>
      <c r="E219" s="173" t="s">
        <v>138</v>
      </c>
      <c r="F219" s="171" t="s">
        <v>211</v>
      </c>
      <c r="G219" s="174" t="s">
        <v>140</v>
      </c>
      <c r="H219" s="371">
        <v>100</v>
      </c>
      <c r="I219" s="369">
        <v>100</v>
      </c>
      <c r="J219" s="289">
        <f>IF(I219/H219*100&gt;100,100,I219/H219*100)</f>
        <v>100</v>
      </c>
      <c r="K219" s="705"/>
      <c r="L219" s="709"/>
      <c r="M219" s="304"/>
      <c r="N219" s="625"/>
    </row>
    <row r="220" spans="1:15" s="297" customFormat="1" ht="32.25" thickBot="1" x14ac:dyDescent="0.3">
      <c r="A220" s="608"/>
      <c r="B220" s="265"/>
      <c r="C220" s="640"/>
      <c r="D220" s="531"/>
      <c r="E220" s="175" t="s">
        <v>144</v>
      </c>
      <c r="F220" s="1" t="s">
        <v>394</v>
      </c>
      <c r="G220" s="6" t="s">
        <v>310</v>
      </c>
      <c r="H220" s="369">
        <v>28336</v>
      </c>
      <c r="I220" s="369">
        <v>29049</v>
      </c>
      <c r="J220" s="289">
        <f>IF(I220/H220*100&gt;100,100,I220/H220*100)</f>
        <v>100</v>
      </c>
      <c r="K220" s="292">
        <f>J220</f>
        <v>100</v>
      </c>
      <c r="L220" s="694"/>
      <c r="M220" s="304"/>
      <c r="N220" s="625"/>
    </row>
    <row r="221" spans="1:15" s="300" customFormat="1" ht="79.5" customHeight="1" thickBot="1" x14ac:dyDescent="0.3">
      <c r="A221" s="608"/>
      <c r="B221" s="263" t="s">
        <v>311</v>
      </c>
      <c r="C221" s="638" t="s">
        <v>65</v>
      </c>
      <c r="D221" s="529" t="s">
        <v>137</v>
      </c>
      <c r="E221" s="177" t="s">
        <v>138</v>
      </c>
      <c r="F221" s="178" t="s">
        <v>392</v>
      </c>
      <c r="G221" s="179" t="s">
        <v>140</v>
      </c>
      <c r="H221" s="382">
        <v>3.9</v>
      </c>
      <c r="I221" s="382">
        <v>3.9</v>
      </c>
      <c r="J221" s="289">
        <f>IF(I221/H221*100&gt;100,100,I221/H221*100)</f>
        <v>100</v>
      </c>
      <c r="K221" s="632">
        <f>(J221+J223)/2</f>
        <v>100</v>
      </c>
      <c r="L221" s="652">
        <f>(K221+K224)/2</f>
        <v>100</v>
      </c>
      <c r="M221" s="305"/>
      <c r="N221" s="625"/>
      <c r="O221" s="306"/>
    </row>
    <row r="222" spans="1:15" s="300" customFormat="1" ht="78.75" customHeight="1" thickBot="1" x14ac:dyDescent="0.3">
      <c r="A222" s="608"/>
      <c r="B222" s="264"/>
      <c r="C222" s="639"/>
      <c r="D222" s="530"/>
      <c r="E222" s="181" t="s">
        <v>138</v>
      </c>
      <c r="F222" s="178" t="s">
        <v>393</v>
      </c>
      <c r="G222" s="182" t="s">
        <v>140</v>
      </c>
      <c r="H222" s="382">
        <v>0</v>
      </c>
      <c r="I222" s="382">
        <v>0</v>
      </c>
      <c r="J222" s="183"/>
      <c r="K222" s="728"/>
      <c r="L222" s="718"/>
      <c r="M222" s="305"/>
      <c r="N222" s="625"/>
      <c r="O222" s="306"/>
    </row>
    <row r="223" spans="1:15" s="296" customFormat="1" ht="63" customHeight="1" thickBot="1" x14ac:dyDescent="0.3">
      <c r="A223" s="608"/>
      <c r="B223" s="264"/>
      <c r="C223" s="639"/>
      <c r="D223" s="530"/>
      <c r="E223" s="181" t="s">
        <v>138</v>
      </c>
      <c r="F223" s="178" t="s">
        <v>211</v>
      </c>
      <c r="G223" s="182" t="s">
        <v>140</v>
      </c>
      <c r="H223" s="382">
        <v>100</v>
      </c>
      <c r="I223" s="382">
        <v>100</v>
      </c>
      <c r="J223" s="183">
        <f>IF(I223/H223*100&gt;100,100,I223/H223*100)</f>
        <v>100</v>
      </c>
      <c r="K223" s="729"/>
      <c r="L223" s="718"/>
      <c r="M223" s="305"/>
      <c r="N223" s="625"/>
    </row>
    <row r="224" spans="1:15" s="300" customFormat="1" ht="32.25" customHeight="1" thickBot="1" x14ac:dyDescent="0.3">
      <c r="A224" s="608"/>
      <c r="B224" s="265"/>
      <c r="C224" s="640"/>
      <c r="D224" s="531"/>
      <c r="E224" s="184" t="s">
        <v>144</v>
      </c>
      <c r="F224" s="1" t="s">
        <v>394</v>
      </c>
      <c r="G224" s="185" t="s">
        <v>310</v>
      </c>
      <c r="H224" s="197">
        <v>5728</v>
      </c>
      <c r="I224" s="197">
        <v>6012</v>
      </c>
      <c r="J224" s="187">
        <f>IF(I224/H224*100&gt;100,100,I224/H224*100)</f>
        <v>100</v>
      </c>
      <c r="K224" s="187">
        <f>J224</f>
        <v>100</v>
      </c>
      <c r="L224" s="719"/>
      <c r="M224" s="305"/>
      <c r="N224" s="625"/>
    </row>
    <row r="225" spans="1:15" s="300" customFormat="1" ht="79.5" customHeight="1" thickBot="1" x14ac:dyDescent="0.3">
      <c r="A225" s="608"/>
      <c r="B225" s="263" t="s">
        <v>311</v>
      </c>
      <c r="C225" s="638" t="s">
        <v>66</v>
      </c>
      <c r="D225" s="593" t="s">
        <v>137</v>
      </c>
      <c r="E225" s="177" t="s">
        <v>138</v>
      </c>
      <c r="F225" s="178" t="s">
        <v>392</v>
      </c>
      <c r="G225" s="179" t="s">
        <v>140</v>
      </c>
      <c r="H225" s="157">
        <v>1.4</v>
      </c>
      <c r="I225" s="157">
        <v>1.4</v>
      </c>
      <c r="J225" s="289">
        <f>IF(I225/H225*100&gt;100,100,I225/H225*100)</f>
        <v>100</v>
      </c>
      <c r="K225" s="635">
        <f>(J225+J227)/2</f>
        <v>100</v>
      </c>
      <c r="L225" s="652">
        <f>(K225+K228)/2</f>
        <v>100</v>
      </c>
      <c r="M225" s="305"/>
      <c r="N225" s="625"/>
      <c r="O225" s="306"/>
    </row>
    <row r="226" spans="1:15" s="300" customFormat="1" ht="78.75" customHeight="1" thickBot="1" x14ac:dyDescent="0.3">
      <c r="A226" s="608"/>
      <c r="B226" s="264"/>
      <c r="C226" s="639"/>
      <c r="D226" s="594"/>
      <c r="E226" s="181" t="s">
        <v>138</v>
      </c>
      <c r="F226" s="178" t="s">
        <v>393</v>
      </c>
      <c r="G226" s="182" t="s">
        <v>140</v>
      </c>
      <c r="H226" s="157">
        <v>0</v>
      </c>
      <c r="I226" s="157">
        <v>0</v>
      </c>
      <c r="J226" s="183"/>
      <c r="K226" s="726"/>
      <c r="L226" s="724"/>
      <c r="M226" s="305"/>
      <c r="N226" s="625"/>
      <c r="O226" s="306"/>
    </row>
    <row r="227" spans="1:15" s="300" customFormat="1" ht="63" customHeight="1" thickBot="1" x14ac:dyDescent="0.3">
      <c r="A227" s="608"/>
      <c r="B227" s="264"/>
      <c r="C227" s="639"/>
      <c r="D227" s="594"/>
      <c r="E227" s="181" t="s">
        <v>138</v>
      </c>
      <c r="F227" s="178" t="s">
        <v>211</v>
      </c>
      <c r="G227" s="182" t="s">
        <v>140</v>
      </c>
      <c r="H227" s="157">
        <v>100</v>
      </c>
      <c r="I227" s="157">
        <v>100</v>
      </c>
      <c r="J227" s="183">
        <f>IF(I227/H227*100&gt;100,100,I227/H227*100)</f>
        <v>100</v>
      </c>
      <c r="K227" s="727"/>
      <c r="L227" s="724"/>
      <c r="M227" s="305"/>
      <c r="N227" s="625"/>
    </row>
    <row r="228" spans="1:15" s="296" customFormat="1" ht="32.25" customHeight="1" thickBot="1" x14ac:dyDescent="0.3">
      <c r="A228" s="611"/>
      <c r="B228" s="265"/>
      <c r="C228" s="640"/>
      <c r="D228" s="595"/>
      <c r="E228" s="184" t="s">
        <v>144</v>
      </c>
      <c r="F228" s="1" t="s">
        <v>394</v>
      </c>
      <c r="G228" s="185" t="s">
        <v>310</v>
      </c>
      <c r="H228" s="382">
        <v>2536</v>
      </c>
      <c r="I228" s="382">
        <v>2616</v>
      </c>
      <c r="J228" s="187">
        <f>IF(I228/H228*100&gt;100,100,I228/H228*100)</f>
        <v>100</v>
      </c>
      <c r="K228" s="187">
        <f>J228</f>
        <v>100</v>
      </c>
      <c r="L228" s="725"/>
      <c r="M228" s="305"/>
      <c r="N228" s="626"/>
    </row>
    <row r="229" spans="1:15" x14ac:dyDescent="0.25">
      <c r="A229" s="296" t="s">
        <v>398</v>
      </c>
      <c r="F229" s="296"/>
    </row>
    <row r="231" spans="1:15" x14ac:dyDescent="0.25">
      <c r="A231" s="17" t="s">
        <v>67</v>
      </c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B3:N229">
    <filterColumn colId="0" showButton="0"/>
    <filterColumn colId="8">
      <filters blank="1">
        <filter val="-"/>
        <filter val="0,0"/>
        <filter val="100,0"/>
        <filter val="9"/>
        <filter val="98,9"/>
        <filter val="99,3"/>
        <filter val="99,6"/>
        <filter val="99,7"/>
      </filters>
    </filterColumn>
  </autoFilter>
  <mergeCells count="228">
    <mergeCell ref="A1:N1"/>
    <mergeCell ref="C101:C104"/>
    <mergeCell ref="D101:D104"/>
    <mergeCell ref="K101:K103"/>
    <mergeCell ref="L101:L104"/>
    <mergeCell ref="M5:M192"/>
    <mergeCell ref="D165:D168"/>
    <mergeCell ref="K185:K187"/>
    <mergeCell ref="L185:L188"/>
    <mergeCell ref="K177:K179"/>
    <mergeCell ref="N5:N228"/>
    <mergeCell ref="K197:K199"/>
    <mergeCell ref="L189:L192"/>
    <mergeCell ref="K205:K207"/>
    <mergeCell ref="K181:K183"/>
    <mergeCell ref="K225:K227"/>
    <mergeCell ref="K209:K211"/>
    <mergeCell ref="L205:L208"/>
    <mergeCell ref="D193:D196"/>
    <mergeCell ref="L181:L184"/>
    <mergeCell ref="D205:D208"/>
    <mergeCell ref="C209:C212"/>
    <mergeCell ref="D185:D188"/>
    <mergeCell ref="C201:C204"/>
    <mergeCell ref="D217:D220"/>
    <mergeCell ref="A5:A228"/>
    <mergeCell ref="C221:C224"/>
    <mergeCell ref="D221:D224"/>
    <mergeCell ref="K221:K223"/>
    <mergeCell ref="C225:C228"/>
    <mergeCell ref="D225:D228"/>
    <mergeCell ref="K217:K219"/>
    <mergeCell ref="L217:L220"/>
    <mergeCell ref="L197:L200"/>
    <mergeCell ref="K193:K195"/>
    <mergeCell ref="L221:L224"/>
    <mergeCell ref="L201:L204"/>
    <mergeCell ref="K201:K203"/>
    <mergeCell ref="L157:L160"/>
    <mergeCell ref="L173:L176"/>
    <mergeCell ref="K169:K171"/>
    <mergeCell ref="C213:C216"/>
    <mergeCell ref="L209:L212"/>
    <mergeCell ref="L225:L228"/>
    <mergeCell ref="C181:C184"/>
    <mergeCell ref="C217:C220"/>
    <mergeCell ref="K165:K167"/>
    <mergeCell ref="L177:L180"/>
    <mergeCell ref="L165:L168"/>
    <mergeCell ref="L193:L196"/>
    <mergeCell ref="D213:D216"/>
    <mergeCell ref="L161:L164"/>
    <mergeCell ref="K173:K175"/>
    <mergeCell ref="L169:L172"/>
    <mergeCell ref="K189:K191"/>
    <mergeCell ref="D209:D212"/>
    <mergeCell ref="D197:D200"/>
    <mergeCell ref="D189:D192"/>
    <mergeCell ref="D169:D172"/>
    <mergeCell ref="D177:D180"/>
    <mergeCell ref="L213:L216"/>
    <mergeCell ref="K213:K215"/>
    <mergeCell ref="D173:D176"/>
    <mergeCell ref="D181:D184"/>
    <mergeCell ref="C185:C188"/>
    <mergeCell ref="C141:C144"/>
    <mergeCell ref="C145:C148"/>
    <mergeCell ref="C149:C152"/>
    <mergeCell ref="C165:C168"/>
    <mergeCell ref="D201:D204"/>
    <mergeCell ref="C205:C208"/>
    <mergeCell ref="C197:C200"/>
    <mergeCell ref="C189:C192"/>
    <mergeCell ref="C169:C172"/>
    <mergeCell ref="C177:C180"/>
    <mergeCell ref="C173:C176"/>
    <mergeCell ref="C193:C196"/>
    <mergeCell ref="D149:D152"/>
    <mergeCell ref="K149:K151"/>
    <mergeCell ref="K145:K147"/>
    <mergeCell ref="D153:D156"/>
    <mergeCell ref="L145:L148"/>
    <mergeCell ref="L149:L152"/>
    <mergeCell ref="D141:D144"/>
    <mergeCell ref="D145:D148"/>
    <mergeCell ref="C137:C140"/>
    <mergeCell ref="D137:D140"/>
    <mergeCell ref="K153:K155"/>
    <mergeCell ref="K161:K163"/>
    <mergeCell ref="C153:C156"/>
    <mergeCell ref="D161:D164"/>
    <mergeCell ref="K157:K159"/>
    <mergeCell ref="C157:C160"/>
    <mergeCell ref="C161:C164"/>
    <mergeCell ref="D157:D160"/>
    <mergeCell ref="L153:L156"/>
    <mergeCell ref="C113:C116"/>
    <mergeCell ref="K109:K111"/>
    <mergeCell ref="L121:L124"/>
    <mergeCell ref="K121:K123"/>
    <mergeCell ref="K133:K135"/>
    <mergeCell ref="K125:K127"/>
    <mergeCell ref="D129:D132"/>
    <mergeCell ref="L141:L144"/>
    <mergeCell ref="K141:K143"/>
    <mergeCell ref="L137:L140"/>
    <mergeCell ref="L129:L132"/>
    <mergeCell ref="L125:L128"/>
    <mergeCell ref="L133:L136"/>
    <mergeCell ref="L117:L120"/>
    <mergeCell ref="K117:K119"/>
    <mergeCell ref="K137:K139"/>
    <mergeCell ref="K129:K131"/>
    <mergeCell ref="C105:C108"/>
    <mergeCell ref="D113:D116"/>
    <mergeCell ref="K113:K115"/>
    <mergeCell ref="C109:C112"/>
    <mergeCell ref="D109:D112"/>
    <mergeCell ref="D125:D128"/>
    <mergeCell ref="C133:C136"/>
    <mergeCell ref="D133:D136"/>
    <mergeCell ref="C125:C128"/>
    <mergeCell ref="C129:C132"/>
    <mergeCell ref="L113:L116"/>
    <mergeCell ref="L109:L112"/>
    <mergeCell ref="C117:C120"/>
    <mergeCell ref="D117:D120"/>
    <mergeCell ref="C121:C124"/>
    <mergeCell ref="D121:D124"/>
    <mergeCell ref="C97:C100"/>
    <mergeCell ref="D105:D108"/>
    <mergeCell ref="K89:K91"/>
    <mergeCell ref="C89:C92"/>
    <mergeCell ref="C93:C96"/>
    <mergeCell ref="D89:D92"/>
    <mergeCell ref="D97:D100"/>
    <mergeCell ref="K105:K107"/>
    <mergeCell ref="L97:L100"/>
    <mergeCell ref="L105:L108"/>
    <mergeCell ref="L85:L88"/>
    <mergeCell ref="K85:K87"/>
    <mergeCell ref="L93:L96"/>
    <mergeCell ref="D93:D96"/>
    <mergeCell ref="K97:K99"/>
    <mergeCell ref="K81:K83"/>
    <mergeCell ref="L81:L84"/>
    <mergeCell ref="L69:L72"/>
    <mergeCell ref="K73:K75"/>
    <mergeCell ref="L77:L80"/>
    <mergeCell ref="K77:K79"/>
    <mergeCell ref="L73:L76"/>
    <mergeCell ref="L89:L92"/>
    <mergeCell ref="K93:K95"/>
    <mergeCell ref="C85:C88"/>
    <mergeCell ref="D85:D88"/>
    <mergeCell ref="C81:C84"/>
    <mergeCell ref="D81:D84"/>
    <mergeCell ref="C73:C76"/>
    <mergeCell ref="C77:C80"/>
    <mergeCell ref="D77:D80"/>
    <mergeCell ref="D73:D76"/>
    <mergeCell ref="C57:C60"/>
    <mergeCell ref="D57:D60"/>
    <mergeCell ref="K57:K59"/>
    <mergeCell ref="L57:L60"/>
    <mergeCell ref="C69:C72"/>
    <mergeCell ref="D69:D72"/>
    <mergeCell ref="K69:K71"/>
    <mergeCell ref="K65:K67"/>
    <mergeCell ref="C65:C68"/>
    <mergeCell ref="D65:D68"/>
    <mergeCell ref="L65:L68"/>
    <mergeCell ref="C61:C64"/>
    <mergeCell ref="D61:D64"/>
    <mergeCell ref="L61:L64"/>
    <mergeCell ref="K61:K63"/>
    <mergeCell ref="K45:K47"/>
    <mergeCell ref="L45:L48"/>
    <mergeCell ref="D49:D52"/>
    <mergeCell ref="K49:K51"/>
    <mergeCell ref="C33:C36"/>
    <mergeCell ref="D33:D36"/>
    <mergeCell ref="K33:K35"/>
    <mergeCell ref="C41:C44"/>
    <mergeCell ref="D37:D40"/>
    <mergeCell ref="D41:D44"/>
    <mergeCell ref="L53:L56"/>
    <mergeCell ref="C53:C56"/>
    <mergeCell ref="C49:C52"/>
    <mergeCell ref="L49:L52"/>
    <mergeCell ref="D53:D56"/>
    <mergeCell ref="K53:K55"/>
    <mergeCell ref="D45:D48"/>
    <mergeCell ref="L5:L8"/>
    <mergeCell ref="L9:L12"/>
    <mergeCell ref="L33:L36"/>
    <mergeCell ref="L13:L16"/>
    <mergeCell ref="K41:K43"/>
    <mergeCell ref="C45:C48"/>
    <mergeCell ref="L41:L44"/>
    <mergeCell ref="K37:K39"/>
    <mergeCell ref="L37:L40"/>
    <mergeCell ref="C37:C40"/>
    <mergeCell ref="K29:K31"/>
    <mergeCell ref="L17:L20"/>
    <mergeCell ref="K13:K15"/>
    <mergeCell ref="K25:K27"/>
    <mergeCell ref="K21:K23"/>
    <mergeCell ref="K17:K19"/>
    <mergeCell ref="L21:L24"/>
    <mergeCell ref="L29:L32"/>
    <mergeCell ref="L25:L28"/>
    <mergeCell ref="C5:C8"/>
    <mergeCell ref="D5:D8"/>
    <mergeCell ref="K5:K7"/>
    <mergeCell ref="C13:C16"/>
    <mergeCell ref="C9:C12"/>
    <mergeCell ref="D9:D12"/>
    <mergeCell ref="K9:K11"/>
    <mergeCell ref="C17:C20"/>
    <mergeCell ref="D13:D16"/>
    <mergeCell ref="D17:D20"/>
    <mergeCell ref="D29:D32"/>
    <mergeCell ref="D25:D28"/>
    <mergeCell ref="C21:C24"/>
    <mergeCell ref="D21:D24"/>
    <mergeCell ref="C29:C32"/>
    <mergeCell ref="C25:C28"/>
  </mergeCells>
  <phoneticPr fontId="0" type="noConversion"/>
  <pageMargins left="0.32" right="0.70866141732283472" top="0.31" bottom="0.34" header="0.17" footer="0.19"/>
  <pageSetup paperSize="9" scale="50" orientation="landscape" r:id="rId1"/>
  <headerFooter alignWithMargins="0"/>
  <rowBreaks count="1" manualBreakCount="1">
    <brk id="199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300"/>
  <sheetViews>
    <sheetView showZeros="0" topLeftCell="B1" zoomScale="80" zoomScaleNormal="80" workbookViewId="0">
      <selection activeCell="I6" sqref="I6"/>
    </sheetView>
  </sheetViews>
  <sheetFormatPr defaultColWidth="9.140625" defaultRowHeight="15.75" x14ac:dyDescent="0.25"/>
  <cols>
    <col min="1" max="1" width="18.7109375" style="17" customWidth="1"/>
    <col min="2" max="2" width="35.7109375" style="17" customWidth="1"/>
    <col min="3" max="3" width="34.28515625" style="17" customWidth="1"/>
    <col min="4" max="4" width="10.28515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34" t="s">
        <v>302</v>
      </c>
      <c r="B1" s="534"/>
      <c r="C1" s="534"/>
      <c r="D1" s="534"/>
      <c r="E1" s="534"/>
      <c r="F1" s="534"/>
      <c r="G1" s="534"/>
      <c r="H1" s="535"/>
      <c r="I1" s="535"/>
      <c r="J1" s="535"/>
      <c r="K1" s="535"/>
      <c r="L1" s="535"/>
      <c r="M1" s="534"/>
      <c r="N1" s="534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s="297" customFormat="1" ht="63.75" customHeight="1" thickBot="1" x14ac:dyDescent="0.3">
      <c r="A4" s="558" t="s">
        <v>118</v>
      </c>
      <c r="B4" s="536" t="str">
        <f>'[3]Свод по услугам'!B4:B7</f>
        <v>801012О.99.0.БА81АА00001</v>
      </c>
      <c r="C4" s="423" t="str">
        <f>'[3]Свод по услугам'!C4:C7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4" s="529" t="s">
        <v>137</v>
      </c>
      <c r="E4" s="71" t="s">
        <v>138</v>
      </c>
      <c r="F4" s="71" t="s">
        <v>385</v>
      </c>
      <c r="G4" s="72" t="s">
        <v>140</v>
      </c>
      <c r="H4" s="350">
        <v>100</v>
      </c>
      <c r="I4" s="293">
        <v>100</v>
      </c>
      <c r="J4" s="128">
        <f>IF(I4/H4*100&gt;100,100,I4/H4*100)</f>
        <v>100</v>
      </c>
      <c r="K4" s="504">
        <f>(J4+J5+J6)/3</f>
        <v>100</v>
      </c>
      <c r="L4" s="515">
        <f>(K4+K7)/2</f>
        <v>100</v>
      </c>
      <c r="M4" s="539" t="s">
        <v>141</v>
      </c>
      <c r="N4" s="518"/>
    </row>
    <row r="5" spans="1:14" s="297" customFormat="1" ht="63.75" thickBot="1" x14ac:dyDescent="0.3">
      <c r="A5" s="559"/>
      <c r="B5" s="537"/>
      <c r="C5" s="423"/>
      <c r="D5" s="530"/>
      <c r="E5" s="76" t="s">
        <v>138</v>
      </c>
      <c r="F5" s="71" t="s">
        <v>386</v>
      </c>
      <c r="G5" s="77" t="s">
        <v>140</v>
      </c>
      <c r="H5" s="352">
        <v>87</v>
      </c>
      <c r="I5" s="128">
        <v>87</v>
      </c>
      <c r="J5" s="128">
        <f>IF(I5/H5*100&gt;100,100,I5/H5*100)</f>
        <v>100</v>
      </c>
      <c r="K5" s="505"/>
      <c r="L5" s="516"/>
      <c r="M5" s="540"/>
      <c r="N5" s="519"/>
    </row>
    <row r="6" spans="1:14" s="297" customFormat="1" ht="94.5" x14ac:dyDescent="0.25">
      <c r="A6" s="559"/>
      <c r="B6" s="537"/>
      <c r="C6" s="423"/>
      <c r="D6" s="530"/>
      <c r="E6" s="76" t="s">
        <v>138</v>
      </c>
      <c r="F6" s="71" t="s">
        <v>387</v>
      </c>
      <c r="G6" s="226" t="s">
        <v>140</v>
      </c>
      <c r="H6" s="352">
        <v>100</v>
      </c>
      <c r="I6" s="352">
        <v>100</v>
      </c>
      <c r="J6" s="128">
        <f>IF(I6/H6*100&gt;100,100,I6/H6*100)</f>
        <v>100</v>
      </c>
      <c r="K6" s="506"/>
      <c r="L6" s="516"/>
      <c r="M6" s="540"/>
      <c r="N6" s="519"/>
    </row>
    <row r="7" spans="1:14" s="297" customFormat="1" ht="32.25" thickBot="1" x14ac:dyDescent="0.3">
      <c r="A7" s="559"/>
      <c r="B7" s="538"/>
      <c r="C7" s="423"/>
      <c r="D7" s="531"/>
      <c r="E7" s="80" t="s">
        <v>144</v>
      </c>
      <c r="F7" s="81" t="s">
        <v>388</v>
      </c>
      <c r="G7" s="82" t="s">
        <v>266</v>
      </c>
      <c r="H7" s="355">
        <v>9</v>
      </c>
      <c r="I7" s="355">
        <v>9.7799999999999994</v>
      </c>
      <c r="J7" s="128">
        <f>IF(I7/H7*100&gt;100,100,I7/H7*100)</f>
        <v>100</v>
      </c>
      <c r="K7" s="284">
        <f>J7</f>
        <v>100</v>
      </c>
      <c r="L7" s="517"/>
      <c r="M7" s="540"/>
      <c r="N7" s="519"/>
    </row>
    <row r="8" spans="1:14" s="302" customFormat="1" ht="63.75" hidden="1" customHeight="1" thickBot="1" x14ac:dyDescent="0.3">
      <c r="A8" s="560"/>
      <c r="B8" s="508" t="str">
        <f>'[3]Свод по услугам'!B8:B11</f>
        <v>801012О.99.0.БА81АА24001</v>
      </c>
      <c r="C8" s="514" t="str">
        <f>'[3]Свод по услугам'!C8:C11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v>
      </c>
      <c r="D8" s="507" t="s">
        <v>137</v>
      </c>
      <c r="E8" s="84" t="s">
        <v>138</v>
      </c>
      <c r="F8" s="85" t="s">
        <v>385</v>
      </c>
      <c r="G8" s="86" t="s">
        <v>140</v>
      </c>
      <c r="H8" s="87"/>
      <c r="I8" s="88"/>
      <c r="J8" s="88" t="e">
        <f>IF(H8/I8*100&gt;100,100,H8/I8*100)</f>
        <v>#DIV/0!</v>
      </c>
      <c r="K8" s="511" t="e">
        <f>(J8+J9+J10)/3</f>
        <v>#DIV/0!</v>
      </c>
      <c r="L8" s="521" t="e">
        <f>(K8+K11)/2</f>
        <v>#DIV/0!</v>
      </c>
      <c r="M8" s="541"/>
      <c r="N8" s="519"/>
    </row>
    <row r="9" spans="1:14" s="302" customFormat="1" ht="63.75" hidden="1" customHeight="1" thickBot="1" x14ac:dyDescent="0.3">
      <c r="A9" s="560"/>
      <c r="B9" s="509"/>
      <c r="C9" s="514"/>
      <c r="D9" s="502"/>
      <c r="E9" s="89" t="s">
        <v>138</v>
      </c>
      <c r="F9" s="85" t="s">
        <v>386</v>
      </c>
      <c r="G9" s="90" t="s">
        <v>140</v>
      </c>
      <c r="H9" s="91"/>
      <c r="I9" s="92"/>
      <c r="J9" s="92" t="e">
        <f>IF(I9/H9*100&gt;100,100,I9/H9*100)</f>
        <v>#DIV/0!</v>
      </c>
      <c r="K9" s="512"/>
      <c r="L9" s="524"/>
      <c r="M9" s="541"/>
      <c r="N9" s="519"/>
    </row>
    <row r="10" spans="1:14" s="302" customFormat="1" ht="111" hidden="1" customHeight="1" x14ac:dyDescent="0.25">
      <c r="A10" s="560"/>
      <c r="B10" s="509"/>
      <c r="C10" s="514"/>
      <c r="D10" s="502"/>
      <c r="E10" s="89" t="s">
        <v>138</v>
      </c>
      <c r="F10" s="85" t="s">
        <v>387</v>
      </c>
      <c r="G10" s="90" t="s">
        <v>140</v>
      </c>
      <c r="H10" s="91"/>
      <c r="I10" s="91"/>
      <c r="J10" s="92" t="e">
        <f>IF(I10/H10*100&gt;100,100,I10/H10*100)</f>
        <v>#DIV/0!</v>
      </c>
      <c r="K10" s="513"/>
      <c r="L10" s="524"/>
      <c r="M10" s="541"/>
      <c r="N10" s="519"/>
    </row>
    <row r="11" spans="1:14" s="302" customFormat="1" ht="32.25" hidden="1" customHeight="1" thickBot="1" x14ac:dyDescent="0.3">
      <c r="A11" s="560"/>
      <c r="B11" s="510"/>
      <c r="C11" s="514"/>
      <c r="D11" s="503"/>
      <c r="E11" s="93" t="s">
        <v>144</v>
      </c>
      <c r="F11" s="81" t="s">
        <v>388</v>
      </c>
      <c r="G11" s="94" t="s">
        <v>266</v>
      </c>
      <c r="H11" s="95"/>
      <c r="I11" s="96"/>
      <c r="J11" s="97" t="e">
        <f>IF(I11/H11*100&gt;100,100,I11/H11*100)</f>
        <v>#DIV/0!</v>
      </c>
      <c r="K11" s="97" t="e">
        <f>J11</f>
        <v>#DIV/0!</v>
      </c>
      <c r="L11" s="525"/>
      <c r="M11" s="541"/>
      <c r="N11" s="519"/>
    </row>
    <row r="12" spans="1:14" s="302" customFormat="1" ht="63.75" hidden="1" customHeight="1" thickBot="1" x14ac:dyDescent="0.3">
      <c r="A12" s="560"/>
      <c r="B12" s="508">
        <f>'[3]Свод по услугам'!B12:B15</f>
        <v>0</v>
      </c>
      <c r="C12" s="514" t="str">
        <f>'[3]Свод по услугам'!C12:C15</f>
        <v>Реализация основных общеобразовательных программ начального общего образования</v>
      </c>
      <c r="D12" s="501" t="s">
        <v>137</v>
      </c>
      <c r="E12" s="84" t="s">
        <v>138</v>
      </c>
      <c r="F12" s="85" t="s">
        <v>385</v>
      </c>
      <c r="G12" s="86" t="s">
        <v>140</v>
      </c>
      <c r="H12" s="87"/>
      <c r="I12" s="88"/>
      <c r="J12" s="88" t="e">
        <f>IF(H12/I12*100&gt;100,100,H12/I12*100)</f>
        <v>#DIV/0!</v>
      </c>
      <c r="K12" s="511" t="e">
        <f>(J12+J13+J14)/3</f>
        <v>#DIV/0!</v>
      </c>
      <c r="L12" s="521" t="e">
        <f>(K12+K15)/2</f>
        <v>#DIV/0!</v>
      </c>
      <c r="M12" s="541"/>
      <c r="N12" s="519"/>
    </row>
    <row r="13" spans="1:14" s="302" customFormat="1" ht="63.75" hidden="1" customHeight="1" thickBot="1" x14ac:dyDescent="0.3">
      <c r="A13" s="560"/>
      <c r="B13" s="509"/>
      <c r="C13" s="514"/>
      <c r="D13" s="502"/>
      <c r="E13" s="89" t="s">
        <v>138</v>
      </c>
      <c r="F13" s="85" t="s">
        <v>386</v>
      </c>
      <c r="G13" s="90" t="s">
        <v>140</v>
      </c>
      <c r="H13" s="91"/>
      <c r="I13" s="92"/>
      <c r="J13" s="92" t="e">
        <f>IF(I13/H13*100&gt;100,100,I13/H13*100)</f>
        <v>#DIV/0!</v>
      </c>
      <c r="K13" s="512"/>
      <c r="L13" s="524"/>
      <c r="M13" s="541"/>
      <c r="N13" s="519"/>
    </row>
    <row r="14" spans="1:14" s="302" customFormat="1" ht="111" hidden="1" customHeight="1" x14ac:dyDescent="0.25">
      <c r="A14" s="560"/>
      <c r="B14" s="509"/>
      <c r="C14" s="514"/>
      <c r="D14" s="502"/>
      <c r="E14" s="89" t="s">
        <v>138</v>
      </c>
      <c r="F14" s="85" t="s">
        <v>387</v>
      </c>
      <c r="G14" s="90" t="s">
        <v>140</v>
      </c>
      <c r="H14" s="91"/>
      <c r="I14" s="91"/>
      <c r="J14" s="92" t="e">
        <f>IF(I14/H14*100&gt;100,100,I14/H14*100)</f>
        <v>#DIV/0!</v>
      </c>
      <c r="K14" s="513"/>
      <c r="L14" s="524"/>
      <c r="M14" s="541"/>
      <c r="N14" s="519"/>
    </row>
    <row r="15" spans="1:14" s="302" customFormat="1" ht="32.25" hidden="1" customHeight="1" thickBot="1" x14ac:dyDescent="0.3">
      <c r="A15" s="560"/>
      <c r="B15" s="510"/>
      <c r="C15" s="514"/>
      <c r="D15" s="503"/>
      <c r="E15" s="93" t="s">
        <v>144</v>
      </c>
      <c r="F15" s="81" t="s">
        <v>388</v>
      </c>
      <c r="G15" s="94" t="s">
        <v>266</v>
      </c>
      <c r="H15" s="95"/>
      <c r="I15" s="96"/>
      <c r="J15" s="97" t="e">
        <f>IF(I15/H15*100&gt;100,100,I15/H15*100)</f>
        <v>#DIV/0!</v>
      </c>
      <c r="K15" s="97" t="e">
        <f>J15</f>
        <v>#DIV/0!</v>
      </c>
      <c r="L15" s="525"/>
      <c r="M15" s="541"/>
      <c r="N15" s="519"/>
    </row>
    <row r="16" spans="1:14" s="302" customFormat="1" ht="63.75" hidden="1" customHeight="1" thickBot="1" x14ac:dyDescent="0.3">
      <c r="A16" s="560"/>
      <c r="B16" s="508" t="str">
        <f>'[3]Свод по услугам'!B16:B19</f>
        <v>801012О.99.0.БА81АБ44001</v>
      </c>
      <c r="C16" s="514" t="str">
        <f>'[3]Свод по услугам'!C16:C19</f>
        <v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v>
      </c>
      <c r="D16" s="507" t="s">
        <v>137</v>
      </c>
      <c r="E16" s="84" t="s">
        <v>138</v>
      </c>
      <c r="F16" s="85" t="s">
        <v>385</v>
      </c>
      <c r="G16" s="86" t="s">
        <v>140</v>
      </c>
      <c r="H16" s="356"/>
      <c r="I16" s="88"/>
      <c r="J16" s="88" t="e">
        <f>IF(H16/I16*100&gt;100,100,H16/I16*100)</f>
        <v>#DIV/0!</v>
      </c>
      <c r="K16" s="504" t="e">
        <f>(J16+J17+J18)/3</f>
        <v>#DIV/0!</v>
      </c>
      <c r="L16" s="521" t="e">
        <f>(K16+K19)/2</f>
        <v>#DIV/0!</v>
      </c>
      <c r="M16" s="541"/>
      <c r="N16" s="519"/>
    </row>
    <row r="17" spans="1:14" s="302" customFormat="1" ht="63.75" hidden="1" customHeight="1" thickBot="1" x14ac:dyDescent="0.3">
      <c r="A17" s="560"/>
      <c r="B17" s="509"/>
      <c r="C17" s="514"/>
      <c r="D17" s="585"/>
      <c r="E17" s="89" t="s">
        <v>138</v>
      </c>
      <c r="F17" s="85" t="s">
        <v>386</v>
      </c>
      <c r="G17" s="90" t="s">
        <v>140</v>
      </c>
      <c r="H17" s="357"/>
      <c r="I17" s="92"/>
      <c r="J17" s="92" t="e">
        <f>IF(I17/H17*100&gt;100,100,I17/H17*100)</f>
        <v>#DIV/0!</v>
      </c>
      <c r="K17" s="532"/>
      <c r="L17" s="522"/>
      <c r="M17" s="541"/>
      <c r="N17" s="519"/>
    </row>
    <row r="18" spans="1:14" s="302" customFormat="1" ht="111" hidden="1" customHeight="1" x14ac:dyDescent="0.25">
      <c r="A18" s="560"/>
      <c r="B18" s="509"/>
      <c r="C18" s="514"/>
      <c r="D18" s="585"/>
      <c r="E18" s="89" t="s">
        <v>138</v>
      </c>
      <c r="F18" s="85" t="s">
        <v>387</v>
      </c>
      <c r="G18" s="90" t="s">
        <v>140</v>
      </c>
      <c r="H18" s="357"/>
      <c r="I18" s="357"/>
      <c r="J18" s="92" t="e">
        <f>IF(I18/H18*100&gt;100,100,I18/H18*100)</f>
        <v>#DIV/0!</v>
      </c>
      <c r="K18" s="533"/>
      <c r="L18" s="522"/>
      <c r="M18" s="541"/>
      <c r="N18" s="519"/>
    </row>
    <row r="19" spans="1:14" s="302" customFormat="1" ht="32.25" hidden="1" customHeight="1" thickBot="1" x14ac:dyDescent="0.3">
      <c r="A19" s="560"/>
      <c r="B19" s="510"/>
      <c r="C19" s="514"/>
      <c r="D19" s="586"/>
      <c r="E19" s="93" t="s">
        <v>144</v>
      </c>
      <c r="F19" s="81" t="s">
        <v>388</v>
      </c>
      <c r="G19" s="94" t="s">
        <v>266</v>
      </c>
      <c r="H19" s="355"/>
      <c r="I19" s="355"/>
      <c r="J19" s="97" t="e">
        <f>IF(I19/H19*100&gt;100,100,I19/H19*100)</f>
        <v>#DIV/0!</v>
      </c>
      <c r="K19" s="97" t="e">
        <f>J19</f>
        <v>#DIV/0!</v>
      </c>
      <c r="L19" s="523"/>
      <c r="M19" s="541"/>
      <c r="N19" s="519"/>
    </row>
    <row r="20" spans="1:14" s="302" customFormat="1" ht="63.75" hidden="1" customHeight="1" thickBot="1" x14ac:dyDescent="0.3">
      <c r="A20" s="560"/>
      <c r="B20" s="508" t="str">
        <f>'[3]Свод по услугам'!B20:B23</f>
        <v>801012О.99.0.БА81АБ68001</v>
      </c>
      <c r="C20" s="514" t="str">
        <f>'[3]Свод по услугам'!C20:C23</f>
        <v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v>
      </c>
      <c r="D20" s="501" t="s">
        <v>137</v>
      </c>
      <c r="E20" s="84" t="s">
        <v>138</v>
      </c>
      <c r="F20" s="85" t="s">
        <v>385</v>
      </c>
      <c r="G20" s="86" t="s">
        <v>140</v>
      </c>
      <c r="H20" s="87"/>
      <c r="I20" s="88"/>
      <c r="J20" s="88" t="e">
        <f>IF(H20/I20*100&gt;100,100,H20/I20*100)</f>
        <v>#DIV/0!</v>
      </c>
      <c r="K20" s="511" t="e">
        <f>(J20+J21+J22)/3</f>
        <v>#DIV/0!</v>
      </c>
      <c r="L20" s="521" t="e">
        <f>(K20+K23)/2</f>
        <v>#DIV/0!</v>
      </c>
      <c r="M20" s="541"/>
      <c r="N20" s="519"/>
    </row>
    <row r="21" spans="1:14" s="302" customFormat="1" ht="63.75" hidden="1" customHeight="1" thickBot="1" x14ac:dyDescent="0.3">
      <c r="A21" s="560"/>
      <c r="B21" s="509"/>
      <c r="C21" s="514"/>
      <c r="D21" s="502"/>
      <c r="E21" s="89" t="s">
        <v>138</v>
      </c>
      <c r="F21" s="85" t="s">
        <v>386</v>
      </c>
      <c r="G21" s="90" t="s">
        <v>140</v>
      </c>
      <c r="H21" s="91"/>
      <c r="I21" s="92"/>
      <c r="J21" s="92" t="e">
        <f>IF(I21/H21*100&gt;100,100,I21/H21*100)</f>
        <v>#DIV/0!</v>
      </c>
      <c r="K21" s="512"/>
      <c r="L21" s="524"/>
      <c r="M21" s="541"/>
      <c r="N21" s="519"/>
    </row>
    <row r="22" spans="1:14" s="302" customFormat="1" ht="111" hidden="1" customHeight="1" x14ac:dyDescent="0.25">
      <c r="A22" s="560"/>
      <c r="B22" s="509"/>
      <c r="C22" s="514"/>
      <c r="D22" s="502"/>
      <c r="E22" s="89" t="s">
        <v>138</v>
      </c>
      <c r="F22" s="85" t="s">
        <v>387</v>
      </c>
      <c r="G22" s="90" t="s">
        <v>140</v>
      </c>
      <c r="H22" s="91"/>
      <c r="I22" s="91"/>
      <c r="J22" s="92" t="e">
        <f>IF(I22/H22*100&gt;100,100,I22/H22*100)</f>
        <v>#DIV/0!</v>
      </c>
      <c r="K22" s="513"/>
      <c r="L22" s="524"/>
      <c r="M22" s="541"/>
      <c r="N22" s="519"/>
    </row>
    <row r="23" spans="1:14" s="302" customFormat="1" ht="32.25" hidden="1" customHeight="1" thickBot="1" x14ac:dyDescent="0.3">
      <c r="A23" s="560"/>
      <c r="B23" s="510"/>
      <c r="C23" s="514"/>
      <c r="D23" s="503"/>
      <c r="E23" s="93" t="s">
        <v>144</v>
      </c>
      <c r="F23" s="81" t="s">
        <v>388</v>
      </c>
      <c r="G23" s="94" t="s">
        <v>266</v>
      </c>
      <c r="H23" s="95"/>
      <c r="I23" s="96"/>
      <c r="J23" s="97" t="e">
        <f>IF(I23/H23*100&gt;100,100,I23/H23*100)</f>
        <v>#DIV/0!</v>
      </c>
      <c r="K23" s="97" t="e">
        <f>J23</f>
        <v>#DIV/0!</v>
      </c>
      <c r="L23" s="525"/>
      <c r="M23" s="541"/>
      <c r="N23" s="519"/>
    </row>
    <row r="24" spans="1:14" s="302" customFormat="1" ht="63.75" hidden="1" customHeight="1" thickBot="1" x14ac:dyDescent="0.3">
      <c r="A24" s="560"/>
      <c r="B24" s="508">
        <f>'[3]Свод по услугам'!B24:B27</f>
        <v>0</v>
      </c>
      <c r="C24" s="514" t="str">
        <f>'[3]Свод по услугам'!C24:C27</f>
        <v>Реализация основных общеобразовательных программ начального общего образования</v>
      </c>
      <c r="D24" s="501" t="s">
        <v>137</v>
      </c>
      <c r="E24" s="84" t="s">
        <v>138</v>
      </c>
      <c r="F24" s="85" t="s">
        <v>385</v>
      </c>
      <c r="G24" s="86" t="s">
        <v>140</v>
      </c>
      <c r="H24" s="87"/>
      <c r="I24" s="88"/>
      <c r="J24" s="88" t="e">
        <f>IF(H24/I24*100&gt;100,100,H24/I24*100)</f>
        <v>#DIV/0!</v>
      </c>
      <c r="K24" s="511" t="e">
        <f>(J24+J25+J26)/3</f>
        <v>#DIV/0!</v>
      </c>
      <c r="L24" s="521" t="e">
        <f>(K24+K27)/2</f>
        <v>#DIV/0!</v>
      </c>
      <c r="M24" s="541"/>
      <c r="N24" s="519"/>
    </row>
    <row r="25" spans="1:14" s="302" customFormat="1" ht="63.75" hidden="1" customHeight="1" thickBot="1" x14ac:dyDescent="0.3">
      <c r="A25" s="560"/>
      <c r="B25" s="509"/>
      <c r="C25" s="514"/>
      <c r="D25" s="502"/>
      <c r="E25" s="89" t="s">
        <v>138</v>
      </c>
      <c r="F25" s="85" t="s">
        <v>386</v>
      </c>
      <c r="G25" s="90" t="s">
        <v>140</v>
      </c>
      <c r="H25" s="91"/>
      <c r="I25" s="92"/>
      <c r="J25" s="92" t="e">
        <f>IF(I25/H25*100&gt;100,100,I25/H25*100)</f>
        <v>#DIV/0!</v>
      </c>
      <c r="K25" s="512"/>
      <c r="L25" s="524"/>
      <c r="M25" s="541"/>
      <c r="N25" s="519"/>
    </row>
    <row r="26" spans="1:14" s="302" customFormat="1" ht="111" hidden="1" customHeight="1" x14ac:dyDescent="0.25">
      <c r="A26" s="560"/>
      <c r="B26" s="509"/>
      <c r="C26" s="514"/>
      <c r="D26" s="502"/>
      <c r="E26" s="89" t="s">
        <v>138</v>
      </c>
      <c r="F26" s="85" t="s">
        <v>387</v>
      </c>
      <c r="G26" s="90" t="s">
        <v>140</v>
      </c>
      <c r="H26" s="91"/>
      <c r="I26" s="91"/>
      <c r="J26" s="92" t="e">
        <f>IF(I26/H26*100&gt;100,100,I26/H26*100)</f>
        <v>#DIV/0!</v>
      </c>
      <c r="K26" s="513"/>
      <c r="L26" s="524"/>
      <c r="M26" s="541"/>
      <c r="N26" s="519"/>
    </row>
    <row r="27" spans="1:14" s="302" customFormat="1" ht="32.25" hidden="1" customHeight="1" thickBot="1" x14ac:dyDescent="0.3">
      <c r="A27" s="560"/>
      <c r="B27" s="510"/>
      <c r="C27" s="514"/>
      <c r="D27" s="503"/>
      <c r="E27" s="93" t="s">
        <v>144</v>
      </c>
      <c r="F27" s="81" t="s">
        <v>388</v>
      </c>
      <c r="G27" s="94" t="s">
        <v>266</v>
      </c>
      <c r="H27" s="95"/>
      <c r="I27" s="96"/>
      <c r="J27" s="97" t="e">
        <f>IF(I27/H27*100&gt;100,100,I27/H27*100)</f>
        <v>#DIV/0!</v>
      </c>
      <c r="K27" s="97" t="e">
        <f>J27</f>
        <v>#DIV/0!</v>
      </c>
      <c r="L27" s="525"/>
      <c r="M27" s="541"/>
      <c r="N27" s="519"/>
    </row>
    <row r="28" spans="1:14" s="302" customFormat="1" ht="63.75" hidden="1" customHeight="1" thickBot="1" x14ac:dyDescent="0.3">
      <c r="A28" s="560"/>
      <c r="B28" s="508">
        <f>'[3]Свод по услугам'!B28:B31</f>
        <v>0</v>
      </c>
      <c r="C28" s="514" t="str">
        <f>'[3]Свод по услугам'!C28:C31</f>
        <v>Реализация основных общеобразовательных программ начального общего образования</v>
      </c>
      <c r="D28" s="501" t="s">
        <v>137</v>
      </c>
      <c r="E28" s="84" t="s">
        <v>138</v>
      </c>
      <c r="F28" s="85" t="s">
        <v>385</v>
      </c>
      <c r="G28" s="86" t="s">
        <v>140</v>
      </c>
      <c r="H28" s="87"/>
      <c r="I28" s="88"/>
      <c r="J28" s="88" t="e">
        <f>IF(H28/I28*100&gt;100,100,H28/I28*100)</f>
        <v>#DIV/0!</v>
      </c>
      <c r="K28" s="511" t="e">
        <f>(J28+J29+J30)/3</f>
        <v>#DIV/0!</v>
      </c>
      <c r="L28" s="521" t="e">
        <f>(K28+K31)/2</f>
        <v>#DIV/0!</v>
      </c>
      <c r="M28" s="541"/>
      <c r="N28" s="519"/>
    </row>
    <row r="29" spans="1:14" s="302" customFormat="1" ht="63.75" hidden="1" customHeight="1" thickBot="1" x14ac:dyDescent="0.3">
      <c r="A29" s="560"/>
      <c r="B29" s="509"/>
      <c r="C29" s="514"/>
      <c r="D29" s="502"/>
      <c r="E29" s="89" t="s">
        <v>138</v>
      </c>
      <c r="F29" s="85" t="s">
        <v>386</v>
      </c>
      <c r="G29" s="90" t="s">
        <v>140</v>
      </c>
      <c r="H29" s="91"/>
      <c r="I29" s="92"/>
      <c r="J29" s="92" t="e">
        <f>IF(I29/H29*100&gt;100,100,I29/H29*100)</f>
        <v>#DIV/0!</v>
      </c>
      <c r="K29" s="512"/>
      <c r="L29" s="524"/>
      <c r="M29" s="541"/>
      <c r="N29" s="519"/>
    </row>
    <row r="30" spans="1:14" s="302" customFormat="1" ht="111" hidden="1" customHeight="1" x14ac:dyDescent="0.25">
      <c r="A30" s="560"/>
      <c r="B30" s="509"/>
      <c r="C30" s="514"/>
      <c r="D30" s="502"/>
      <c r="E30" s="89" t="s">
        <v>138</v>
      </c>
      <c r="F30" s="85" t="s">
        <v>387</v>
      </c>
      <c r="G30" s="90" t="s">
        <v>140</v>
      </c>
      <c r="H30" s="91"/>
      <c r="I30" s="91"/>
      <c r="J30" s="92" t="e">
        <f>IF(I30/H30*100&gt;100,100,I30/H30*100)</f>
        <v>#DIV/0!</v>
      </c>
      <c r="K30" s="513"/>
      <c r="L30" s="524"/>
      <c r="M30" s="541"/>
      <c r="N30" s="519"/>
    </row>
    <row r="31" spans="1:14" s="302" customFormat="1" ht="32.25" hidden="1" customHeight="1" thickBot="1" x14ac:dyDescent="0.3">
      <c r="A31" s="560"/>
      <c r="B31" s="510"/>
      <c r="C31" s="514"/>
      <c r="D31" s="503"/>
      <c r="E31" s="93" t="s">
        <v>144</v>
      </c>
      <c r="F31" s="81" t="s">
        <v>388</v>
      </c>
      <c r="G31" s="94" t="s">
        <v>266</v>
      </c>
      <c r="H31" s="95"/>
      <c r="I31" s="96"/>
      <c r="J31" s="97" t="e">
        <f>IF(I31/H31*100&gt;100,100,I31/H31*100)</f>
        <v>#DIV/0!</v>
      </c>
      <c r="K31" s="97" t="e">
        <f>J31</f>
        <v>#DIV/0!</v>
      </c>
      <c r="L31" s="525"/>
      <c r="M31" s="541"/>
      <c r="N31" s="519"/>
    </row>
    <row r="32" spans="1:14" s="302" customFormat="1" ht="63.75" hidden="1" customHeight="1" thickBot="1" x14ac:dyDescent="0.3">
      <c r="A32" s="560"/>
      <c r="B32" s="508" t="str">
        <f>'[3]Свод по услугам'!B32:B35</f>
        <v>801012О.99.0.БА81АН96001</v>
      </c>
      <c r="C32" s="514" t="str">
        <f>'[3]Свод по услугам'!C32:C35</f>
        <v>Реализация основных общеобразовательных программ начального общего образования (профильное обучение, дети-инвалиды, не указано)</v>
      </c>
      <c r="D32" s="501" t="s">
        <v>137</v>
      </c>
      <c r="E32" s="84" t="s">
        <v>138</v>
      </c>
      <c r="F32" s="85" t="s">
        <v>385</v>
      </c>
      <c r="G32" s="86" t="s">
        <v>140</v>
      </c>
      <c r="H32" s="87"/>
      <c r="I32" s="88"/>
      <c r="J32" s="88" t="e">
        <f>IF(H32/I32*100&gt;100,100,H32/I32*100)</f>
        <v>#DIV/0!</v>
      </c>
      <c r="K32" s="511" t="e">
        <f>(J32+J33+J34)/3</f>
        <v>#DIV/0!</v>
      </c>
      <c r="L32" s="521" t="e">
        <f>(K32+K35)/2</f>
        <v>#DIV/0!</v>
      </c>
      <c r="M32" s="541"/>
      <c r="N32" s="519"/>
    </row>
    <row r="33" spans="1:14" s="302" customFormat="1" ht="63.75" hidden="1" customHeight="1" thickBot="1" x14ac:dyDescent="0.3">
      <c r="A33" s="560"/>
      <c r="B33" s="509"/>
      <c r="C33" s="514"/>
      <c r="D33" s="502"/>
      <c r="E33" s="89" t="s">
        <v>138</v>
      </c>
      <c r="F33" s="85" t="s">
        <v>386</v>
      </c>
      <c r="G33" s="90" t="s">
        <v>140</v>
      </c>
      <c r="H33" s="91"/>
      <c r="I33" s="92"/>
      <c r="J33" s="92" t="e">
        <f>IF(I33/H33*100&gt;100,100,I33/H33*100)</f>
        <v>#DIV/0!</v>
      </c>
      <c r="K33" s="512"/>
      <c r="L33" s="524"/>
      <c r="M33" s="541"/>
      <c r="N33" s="519"/>
    </row>
    <row r="34" spans="1:14" s="302" customFormat="1" ht="111" hidden="1" customHeight="1" x14ac:dyDescent="0.25">
      <c r="A34" s="560"/>
      <c r="B34" s="509"/>
      <c r="C34" s="514"/>
      <c r="D34" s="502"/>
      <c r="E34" s="89" t="s">
        <v>138</v>
      </c>
      <c r="F34" s="85" t="s">
        <v>387</v>
      </c>
      <c r="G34" s="90" t="s">
        <v>140</v>
      </c>
      <c r="H34" s="91"/>
      <c r="I34" s="91"/>
      <c r="J34" s="92" t="e">
        <f>IF(I34/H34*100&gt;100,100,I34/H34*100)</f>
        <v>#DIV/0!</v>
      </c>
      <c r="K34" s="513"/>
      <c r="L34" s="524"/>
      <c r="M34" s="541"/>
      <c r="N34" s="519"/>
    </row>
    <row r="35" spans="1:14" s="302" customFormat="1" ht="32.25" hidden="1" customHeight="1" thickBot="1" x14ac:dyDescent="0.3">
      <c r="A35" s="560"/>
      <c r="B35" s="510"/>
      <c r="C35" s="514"/>
      <c r="D35" s="503"/>
      <c r="E35" s="93" t="s">
        <v>144</v>
      </c>
      <c r="F35" s="81" t="s">
        <v>388</v>
      </c>
      <c r="G35" s="94" t="s">
        <v>266</v>
      </c>
      <c r="H35" s="95"/>
      <c r="I35" s="96"/>
      <c r="J35" s="97" t="e">
        <f>IF(I35/H35*100&gt;100,100,I35/H35*100)</f>
        <v>#DIV/0!</v>
      </c>
      <c r="K35" s="97" t="e">
        <f>J35</f>
        <v>#DIV/0!</v>
      </c>
      <c r="L35" s="525"/>
      <c r="M35" s="541"/>
      <c r="N35" s="519"/>
    </row>
    <row r="36" spans="1:14" s="302" customFormat="1" ht="63.75" hidden="1" customHeight="1" thickBot="1" x14ac:dyDescent="0.3">
      <c r="A36" s="560"/>
      <c r="B36" s="508" t="str">
        <f>'[3]Свод по услугам'!B36:B39</f>
        <v>801012О.99.0.БА81АП40001</v>
      </c>
      <c r="C36" s="514" t="str">
        <f>'[3]Свод по услугам'!C36:C39</f>
        <v>Реализация основных общеобразовательных программ начального общего образования (профильное обучение, не указано, не указано)</v>
      </c>
      <c r="D36" s="501" t="s">
        <v>137</v>
      </c>
      <c r="E36" s="84" t="s">
        <v>138</v>
      </c>
      <c r="F36" s="85" t="s">
        <v>385</v>
      </c>
      <c r="G36" s="86" t="s">
        <v>140</v>
      </c>
      <c r="H36" s="87"/>
      <c r="I36" s="88"/>
      <c r="J36" s="88" t="e">
        <f>IF(H36/I36*100&gt;100,100,H36/I36*100)</f>
        <v>#DIV/0!</v>
      </c>
      <c r="K36" s="511" t="e">
        <f>(J36+J37+J38)/3</f>
        <v>#DIV/0!</v>
      </c>
      <c r="L36" s="521" t="e">
        <f>(K36+K39)/2</f>
        <v>#DIV/0!</v>
      </c>
      <c r="M36" s="541"/>
      <c r="N36" s="519"/>
    </row>
    <row r="37" spans="1:14" s="302" customFormat="1" ht="63.75" hidden="1" customHeight="1" thickBot="1" x14ac:dyDescent="0.3">
      <c r="A37" s="560"/>
      <c r="B37" s="509"/>
      <c r="C37" s="514"/>
      <c r="D37" s="502"/>
      <c r="E37" s="89" t="s">
        <v>138</v>
      </c>
      <c r="F37" s="85" t="s">
        <v>386</v>
      </c>
      <c r="G37" s="90" t="s">
        <v>140</v>
      </c>
      <c r="H37" s="91"/>
      <c r="I37" s="92"/>
      <c r="J37" s="92" t="e">
        <f>IF(I37/H37*100&gt;100,100,I37/H37*100)</f>
        <v>#DIV/0!</v>
      </c>
      <c r="K37" s="512"/>
      <c r="L37" s="524"/>
      <c r="M37" s="541"/>
      <c r="N37" s="519"/>
    </row>
    <row r="38" spans="1:14" s="302" customFormat="1" ht="111" hidden="1" customHeight="1" x14ac:dyDescent="0.25">
      <c r="A38" s="560"/>
      <c r="B38" s="509"/>
      <c r="C38" s="514"/>
      <c r="D38" s="502"/>
      <c r="E38" s="89" t="s">
        <v>138</v>
      </c>
      <c r="F38" s="85" t="s">
        <v>387</v>
      </c>
      <c r="G38" s="90" t="s">
        <v>140</v>
      </c>
      <c r="H38" s="91"/>
      <c r="I38" s="91"/>
      <c r="J38" s="92" t="e">
        <f>IF(I38/H38*100&gt;100,100,I38/H38*100)</f>
        <v>#DIV/0!</v>
      </c>
      <c r="K38" s="513"/>
      <c r="L38" s="524"/>
      <c r="M38" s="541"/>
      <c r="N38" s="519"/>
    </row>
    <row r="39" spans="1:14" s="302" customFormat="1" ht="32.25" hidden="1" customHeight="1" thickBot="1" x14ac:dyDescent="0.3">
      <c r="A39" s="560"/>
      <c r="B39" s="510"/>
      <c r="C39" s="514"/>
      <c r="D39" s="503"/>
      <c r="E39" s="93" t="s">
        <v>144</v>
      </c>
      <c r="F39" s="81" t="s">
        <v>388</v>
      </c>
      <c r="G39" s="94" t="s">
        <v>266</v>
      </c>
      <c r="H39" s="95"/>
      <c r="I39" s="96"/>
      <c r="J39" s="97" t="e">
        <f>IF(I39/H39*100&gt;100,100,I39/H39*100)</f>
        <v>#DIV/0!</v>
      </c>
      <c r="K39" s="97" t="e">
        <f>J39</f>
        <v>#DIV/0!</v>
      </c>
      <c r="L39" s="525"/>
      <c r="M39" s="541"/>
      <c r="N39" s="519"/>
    </row>
    <row r="40" spans="1:14" s="297" customFormat="1" ht="63.75" customHeight="1" thickBot="1" x14ac:dyDescent="0.3">
      <c r="A40" s="559"/>
      <c r="B40" s="508" t="str">
        <f>'[3]Свод по услугам'!B40:B43</f>
        <v>801012О.99.0.БА81АЩ48001</v>
      </c>
      <c r="C40" s="423" t="str">
        <f>'[3]Свод по услугам'!C40:C43</f>
        <v>Реализация основных общеобразовательных программ начального общего образования (не указано, дети-инвалиды, не указано)</v>
      </c>
      <c r="D40" s="529" t="s">
        <v>137</v>
      </c>
      <c r="E40" s="71" t="s">
        <v>138</v>
      </c>
      <c r="F40" s="71" t="s">
        <v>385</v>
      </c>
      <c r="G40" s="72" t="s">
        <v>140</v>
      </c>
      <c r="H40" s="350">
        <v>100</v>
      </c>
      <c r="I40" s="293">
        <v>100</v>
      </c>
      <c r="J40" s="128">
        <f>IF(I40/H40*100&gt;100,100,I40/H40*100)</f>
        <v>100</v>
      </c>
      <c r="K40" s="504">
        <f>(J40+J41)/2</f>
        <v>100</v>
      </c>
      <c r="L40" s="515">
        <f>(K40+K43)/2</f>
        <v>100</v>
      </c>
      <c r="M40" s="540"/>
      <c r="N40" s="519"/>
    </row>
    <row r="41" spans="1:14" s="297" customFormat="1" ht="63.75" customHeight="1" thickBot="1" x14ac:dyDescent="0.3">
      <c r="A41" s="559"/>
      <c r="B41" s="509"/>
      <c r="C41" s="423"/>
      <c r="D41" s="530"/>
      <c r="E41" s="76" t="s">
        <v>138</v>
      </c>
      <c r="F41" s="71" t="s">
        <v>386</v>
      </c>
      <c r="G41" s="77" t="s">
        <v>140</v>
      </c>
      <c r="H41" s="352">
        <v>50</v>
      </c>
      <c r="I41" s="128">
        <v>50</v>
      </c>
      <c r="J41" s="128">
        <f>IF(I41/H41*100&gt;100,100,I41/H41*100)</f>
        <v>100</v>
      </c>
      <c r="K41" s="505"/>
      <c r="L41" s="516"/>
      <c r="M41" s="540"/>
      <c r="N41" s="519"/>
    </row>
    <row r="42" spans="1:14" s="297" customFormat="1" ht="111" customHeight="1" x14ac:dyDescent="0.25">
      <c r="A42" s="559"/>
      <c r="B42" s="509"/>
      <c r="C42" s="423"/>
      <c r="D42" s="530"/>
      <c r="E42" s="76" t="s">
        <v>138</v>
      </c>
      <c r="F42" s="71" t="s">
        <v>387</v>
      </c>
      <c r="G42" s="77" t="s">
        <v>140</v>
      </c>
      <c r="H42" s="352">
        <v>0</v>
      </c>
      <c r="I42" s="352">
        <v>0</v>
      </c>
      <c r="J42" s="128"/>
      <c r="K42" s="506"/>
      <c r="L42" s="516"/>
      <c r="M42" s="540"/>
      <c r="N42" s="519"/>
    </row>
    <row r="43" spans="1:14" s="297" customFormat="1" ht="32.25" customHeight="1" thickBot="1" x14ac:dyDescent="0.3">
      <c r="A43" s="559"/>
      <c r="B43" s="510"/>
      <c r="C43" s="423"/>
      <c r="D43" s="531"/>
      <c r="E43" s="80" t="s">
        <v>144</v>
      </c>
      <c r="F43" s="81" t="s">
        <v>388</v>
      </c>
      <c r="G43" s="82" t="s">
        <v>266</v>
      </c>
      <c r="H43" s="355">
        <v>1.2222222222222223</v>
      </c>
      <c r="I43" s="355">
        <v>1.2222222222222223</v>
      </c>
      <c r="J43" s="128">
        <f>IF(I43/H43*100&gt;100,100,I43/H43*100)</f>
        <v>100</v>
      </c>
      <c r="K43" s="284">
        <f>J43</f>
        <v>100</v>
      </c>
      <c r="L43" s="517"/>
      <c r="M43" s="540"/>
      <c r="N43" s="519"/>
    </row>
    <row r="44" spans="1:14" s="302" customFormat="1" ht="63.75" hidden="1" customHeight="1" thickBot="1" x14ac:dyDescent="0.3">
      <c r="A44" s="560"/>
      <c r="B44" s="508" t="str">
        <f>'[3]Свод по услугам'!B44:B47</f>
        <v>801012О.99.0.БА81АЩ72001</v>
      </c>
      <c r="C44" s="514" t="str">
        <f>'[3]Свод по услугам'!C44:C47</f>
        <v>Реализация основных общеобразовательных программ начального общего образования (не указано, дети-инвалиды, на дому)</v>
      </c>
      <c r="D44" s="507" t="s">
        <v>137</v>
      </c>
      <c r="E44" s="84" t="s">
        <v>138</v>
      </c>
      <c r="F44" s="85" t="s">
        <v>385</v>
      </c>
      <c r="G44" s="86" t="s">
        <v>140</v>
      </c>
      <c r="H44" s="356"/>
      <c r="I44" s="88"/>
      <c r="J44" s="88" t="e">
        <f>IF(H44/I44*100&gt;100,100,H44/I44*100)</f>
        <v>#DIV/0!</v>
      </c>
      <c r="K44" s="504" t="e">
        <f>(J44+J45+J46)/3</f>
        <v>#DIV/0!</v>
      </c>
      <c r="L44" s="521" t="e">
        <f>(K44+K47)/2</f>
        <v>#DIV/0!</v>
      </c>
      <c r="M44" s="541"/>
      <c r="N44" s="519"/>
    </row>
    <row r="45" spans="1:14" s="302" customFormat="1" ht="63.75" hidden="1" customHeight="1" thickBot="1" x14ac:dyDescent="0.3">
      <c r="A45" s="560"/>
      <c r="B45" s="509"/>
      <c r="C45" s="514"/>
      <c r="D45" s="585"/>
      <c r="E45" s="89" t="s">
        <v>138</v>
      </c>
      <c r="F45" s="85" t="s">
        <v>386</v>
      </c>
      <c r="G45" s="90" t="s">
        <v>140</v>
      </c>
      <c r="H45" s="357"/>
      <c r="I45" s="92"/>
      <c r="J45" s="92" t="e">
        <f>IF(I45/H45*100&gt;100,100,I45/H45*100)</f>
        <v>#DIV/0!</v>
      </c>
      <c r="K45" s="532"/>
      <c r="L45" s="522"/>
      <c r="M45" s="541"/>
      <c r="N45" s="519"/>
    </row>
    <row r="46" spans="1:14" s="302" customFormat="1" ht="111" hidden="1" customHeight="1" x14ac:dyDescent="0.25">
      <c r="A46" s="560"/>
      <c r="B46" s="509"/>
      <c r="C46" s="514"/>
      <c r="D46" s="585"/>
      <c r="E46" s="89" t="s">
        <v>138</v>
      </c>
      <c r="F46" s="85" t="s">
        <v>387</v>
      </c>
      <c r="G46" s="90" t="s">
        <v>140</v>
      </c>
      <c r="H46" s="357"/>
      <c r="I46" s="357"/>
      <c r="J46" s="92" t="e">
        <f>IF(I46/H46*100&gt;100,100,I46/H46*100)</f>
        <v>#DIV/0!</v>
      </c>
      <c r="K46" s="533"/>
      <c r="L46" s="522"/>
      <c r="M46" s="541"/>
      <c r="N46" s="519"/>
    </row>
    <row r="47" spans="1:14" s="302" customFormat="1" ht="32.25" hidden="1" customHeight="1" thickBot="1" x14ac:dyDescent="0.3">
      <c r="A47" s="560"/>
      <c r="B47" s="510"/>
      <c r="C47" s="514"/>
      <c r="D47" s="586"/>
      <c r="E47" s="93" t="s">
        <v>144</v>
      </c>
      <c r="F47" s="81" t="s">
        <v>388</v>
      </c>
      <c r="G47" s="94" t="s">
        <v>266</v>
      </c>
      <c r="H47" s="355"/>
      <c r="I47" s="355"/>
      <c r="J47" s="97" t="e">
        <f>IF(I47/H47*100&gt;100,100,I47/H47*100)</f>
        <v>#DIV/0!</v>
      </c>
      <c r="K47" s="97" t="e">
        <f>J47</f>
        <v>#DIV/0!</v>
      </c>
      <c r="L47" s="523"/>
      <c r="M47" s="541"/>
      <c r="N47" s="519"/>
    </row>
    <row r="48" spans="1:14" s="302" customFormat="1" ht="63.75" hidden="1" customHeight="1" thickBot="1" x14ac:dyDescent="0.3">
      <c r="A48" s="560"/>
      <c r="B48" s="508" t="str">
        <f>'[3]Свод по услугам'!B48:B51</f>
        <v>801012О.99.0.БА81АШ04001</v>
      </c>
      <c r="C48" s="514" t="str">
        <f>'[3]Свод по услугам'!C48:C51</f>
        <v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v>
      </c>
      <c r="D48" s="501" t="s">
        <v>137</v>
      </c>
      <c r="E48" s="84" t="s">
        <v>138</v>
      </c>
      <c r="F48" s="85" t="s">
        <v>385</v>
      </c>
      <c r="G48" s="86" t="s">
        <v>140</v>
      </c>
      <c r="H48" s="87"/>
      <c r="I48" s="88"/>
      <c r="J48" s="88" t="e">
        <f>IF(H48/I48*100&gt;100,100,H48/I48*100)</f>
        <v>#DIV/0!</v>
      </c>
      <c r="K48" s="511" t="e">
        <f>(J48+J49+J50)/3</f>
        <v>#DIV/0!</v>
      </c>
      <c r="L48" s="521" t="e">
        <f>(K48+K51)/2</f>
        <v>#DIV/0!</v>
      </c>
      <c r="M48" s="541"/>
      <c r="N48" s="519"/>
    </row>
    <row r="49" spans="1:14" s="302" customFormat="1" ht="63.75" hidden="1" customHeight="1" thickBot="1" x14ac:dyDescent="0.3">
      <c r="A49" s="560"/>
      <c r="B49" s="509"/>
      <c r="C49" s="514"/>
      <c r="D49" s="502"/>
      <c r="E49" s="89" t="s">
        <v>138</v>
      </c>
      <c r="F49" s="85" t="s">
        <v>386</v>
      </c>
      <c r="G49" s="90" t="s">
        <v>140</v>
      </c>
      <c r="H49" s="91"/>
      <c r="I49" s="92"/>
      <c r="J49" s="92" t="e">
        <f t="shared" ref="J49:J55" si="0">IF(I49/H49*100&gt;100,100,I49/H49*100)</f>
        <v>#DIV/0!</v>
      </c>
      <c r="K49" s="512"/>
      <c r="L49" s="524"/>
      <c r="M49" s="541"/>
      <c r="N49" s="519"/>
    </row>
    <row r="50" spans="1:14" s="302" customFormat="1" ht="111" hidden="1" customHeight="1" x14ac:dyDescent="0.25">
      <c r="A50" s="560"/>
      <c r="B50" s="509"/>
      <c r="C50" s="514"/>
      <c r="D50" s="502"/>
      <c r="E50" s="89" t="s">
        <v>138</v>
      </c>
      <c r="F50" s="85" t="s">
        <v>387</v>
      </c>
      <c r="G50" s="90" t="s">
        <v>140</v>
      </c>
      <c r="H50" s="91"/>
      <c r="I50" s="91"/>
      <c r="J50" s="92" t="e">
        <f t="shared" si="0"/>
        <v>#DIV/0!</v>
      </c>
      <c r="K50" s="513"/>
      <c r="L50" s="524"/>
      <c r="M50" s="541"/>
      <c r="N50" s="519"/>
    </row>
    <row r="51" spans="1:14" s="302" customFormat="1" ht="32.25" hidden="1" customHeight="1" thickBot="1" x14ac:dyDescent="0.3">
      <c r="A51" s="560"/>
      <c r="B51" s="510"/>
      <c r="C51" s="514"/>
      <c r="D51" s="503"/>
      <c r="E51" s="93" t="s">
        <v>144</v>
      </c>
      <c r="F51" s="81" t="s">
        <v>388</v>
      </c>
      <c r="G51" s="94" t="s">
        <v>266</v>
      </c>
      <c r="H51" s="95"/>
      <c r="I51" s="96"/>
      <c r="J51" s="97" t="e">
        <f t="shared" si="0"/>
        <v>#DIV/0!</v>
      </c>
      <c r="K51" s="97" t="e">
        <f>J51</f>
        <v>#DIV/0!</v>
      </c>
      <c r="L51" s="525"/>
      <c r="M51" s="541"/>
      <c r="N51" s="519"/>
    </row>
    <row r="52" spans="1:14" s="297" customFormat="1" ht="63.75" customHeight="1" thickBot="1" x14ac:dyDescent="0.3">
      <c r="A52" s="559"/>
      <c r="B52" s="508" t="str">
        <f>'[3]Свод по услугам'!B52:B55</f>
        <v>801012О.99.0.БА81АЭ92001</v>
      </c>
      <c r="C52" s="423" t="str">
        <f>'[3]Свод по услугам'!C52:C55</f>
        <v>Реализация основных общеобразовательных программ начального общего образования (не указано, не указано, не указано)</v>
      </c>
      <c r="D52" s="529" t="s">
        <v>137</v>
      </c>
      <c r="E52" s="71" t="s">
        <v>138</v>
      </c>
      <c r="F52" s="71" t="s">
        <v>385</v>
      </c>
      <c r="G52" s="72" t="s">
        <v>140</v>
      </c>
      <c r="H52" s="350">
        <v>100</v>
      </c>
      <c r="I52" s="293">
        <v>100</v>
      </c>
      <c r="J52" s="128">
        <f t="shared" si="0"/>
        <v>100</v>
      </c>
      <c r="K52" s="504">
        <f>(J52+J53+J54)/3</f>
        <v>100</v>
      </c>
      <c r="L52" s="515">
        <f>(K52+K55)/2</f>
        <v>99.584304746044964</v>
      </c>
      <c r="M52" s="540"/>
      <c r="N52" s="519"/>
    </row>
    <row r="53" spans="1:14" s="297" customFormat="1" ht="63.75" thickBot="1" x14ac:dyDescent="0.3">
      <c r="A53" s="559"/>
      <c r="B53" s="509"/>
      <c r="C53" s="423"/>
      <c r="D53" s="530"/>
      <c r="E53" s="76" t="s">
        <v>138</v>
      </c>
      <c r="F53" s="71" t="s">
        <v>386</v>
      </c>
      <c r="G53" s="77" t="s">
        <v>140</v>
      </c>
      <c r="H53" s="352">
        <v>85.7</v>
      </c>
      <c r="I53" s="128">
        <v>85.7</v>
      </c>
      <c r="J53" s="128">
        <f t="shared" si="0"/>
        <v>100</v>
      </c>
      <c r="K53" s="505"/>
      <c r="L53" s="516"/>
      <c r="M53" s="540"/>
      <c r="N53" s="519"/>
    </row>
    <row r="54" spans="1:14" s="297" customFormat="1" ht="94.5" x14ac:dyDescent="0.25">
      <c r="A54" s="559"/>
      <c r="B54" s="509"/>
      <c r="C54" s="423"/>
      <c r="D54" s="530"/>
      <c r="E54" s="76" t="s">
        <v>138</v>
      </c>
      <c r="F54" s="71" t="s">
        <v>387</v>
      </c>
      <c r="G54" s="77" t="s">
        <v>140</v>
      </c>
      <c r="H54" s="352">
        <v>100</v>
      </c>
      <c r="I54" s="352">
        <v>100</v>
      </c>
      <c r="J54" s="128">
        <f t="shared" si="0"/>
        <v>100</v>
      </c>
      <c r="K54" s="506"/>
      <c r="L54" s="516"/>
      <c r="M54" s="540"/>
      <c r="N54" s="519"/>
    </row>
    <row r="55" spans="1:14" s="297" customFormat="1" ht="32.25" thickBot="1" x14ac:dyDescent="0.3">
      <c r="A55" s="559"/>
      <c r="B55" s="510"/>
      <c r="C55" s="423"/>
      <c r="D55" s="531"/>
      <c r="E55" s="80" t="s">
        <v>144</v>
      </c>
      <c r="F55" s="81" t="s">
        <v>388</v>
      </c>
      <c r="G55" s="82" t="s">
        <v>266</v>
      </c>
      <c r="H55" s="355">
        <v>266.88888888888891</v>
      </c>
      <c r="I55" s="355">
        <v>264.67</v>
      </c>
      <c r="J55" s="128">
        <f t="shared" si="0"/>
        <v>99.168609492089928</v>
      </c>
      <c r="K55" s="284">
        <f>J55</f>
        <v>99.168609492089928</v>
      </c>
      <c r="L55" s="517"/>
      <c r="M55" s="540"/>
      <c r="N55" s="519"/>
    </row>
    <row r="56" spans="1:14" s="302" customFormat="1" ht="63.75" hidden="1" customHeight="1" thickBot="1" x14ac:dyDescent="0.3">
      <c r="A56" s="560"/>
      <c r="B56" s="508" t="str">
        <f>'[3]Свод по услугам'!B56:B59</f>
        <v>801012О.99.0.БА81АЮ16001</v>
      </c>
      <c r="C56" s="514" t="str">
        <f>'[3]Свод по услугам'!C56:C59</f>
        <v>Реализация основных общеобразовательных программ начального общего образования (не указано, не указано, на дому)</v>
      </c>
      <c r="D56" s="507" t="s">
        <v>137</v>
      </c>
      <c r="E56" s="84" t="s">
        <v>138</v>
      </c>
      <c r="F56" s="85" t="s">
        <v>385</v>
      </c>
      <c r="G56" s="86" t="s">
        <v>140</v>
      </c>
      <c r="H56" s="356"/>
      <c r="I56" s="88"/>
      <c r="J56" s="88" t="e">
        <f>IF(H56/I56*100&gt;100,100,H56/I56*100)</f>
        <v>#DIV/0!</v>
      </c>
      <c r="K56" s="504" t="e">
        <f>(J56+J57+J58)/3</f>
        <v>#DIV/0!</v>
      </c>
      <c r="L56" s="521" t="e">
        <f>(K56+K59)/2</f>
        <v>#DIV/0!</v>
      </c>
      <c r="M56" s="541"/>
      <c r="N56" s="519"/>
    </row>
    <row r="57" spans="1:14" s="302" customFormat="1" ht="63.75" hidden="1" customHeight="1" thickBot="1" x14ac:dyDescent="0.3">
      <c r="A57" s="560"/>
      <c r="B57" s="509"/>
      <c r="C57" s="514"/>
      <c r="D57" s="585"/>
      <c r="E57" s="89" t="s">
        <v>138</v>
      </c>
      <c r="F57" s="85" t="s">
        <v>386</v>
      </c>
      <c r="G57" s="90" t="s">
        <v>140</v>
      </c>
      <c r="H57" s="357"/>
      <c r="I57" s="92"/>
      <c r="J57" s="92" t="e">
        <f>IF(I57/H57*100&gt;100,100,I57/H57*100)</f>
        <v>#DIV/0!</v>
      </c>
      <c r="K57" s="532"/>
      <c r="L57" s="522"/>
      <c r="M57" s="541"/>
      <c r="N57" s="519"/>
    </row>
    <row r="58" spans="1:14" s="302" customFormat="1" ht="111" hidden="1" customHeight="1" x14ac:dyDescent="0.25">
      <c r="A58" s="560"/>
      <c r="B58" s="509"/>
      <c r="C58" s="514"/>
      <c r="D58" s="585"/>
      <c r="E58" s="89" t="s">
        <v>138</v>
      </c>
      <c r="F58" s="85" t="s">
        <v>387</v>
      </c>
      <c r="G58" s="90" t="s">
        <v>140</v>
      </c>
      <c r="H58" s="357"/>
      <c r="I58" s="357"/>
      <c r="J58" s="92" t="e">
        <f>IF(I58/H58*100&gt;100,100,I58/H58*100)</f>
        <v>#DIV/0!</v>
      </c>
      <c r="K58" s="533"/>
      <c r="L58" s="522"/>
      <c r="M58" s="541"/>
      <c r="N58" s="519"/>
    </row>
    <row r="59" spans="1:14" s="302" customFormat="1" ht="32.25" hidden="1" customHeight="1" thickBot="1" x14ac:dyDescent="0.3">
      <c r="A59" s="560"/>
      <c r="B59" s="510"/>
      <c r="C59" s="514"/>
      <c r="D59" s="586"/>
      <c r="E59" s="93" t="s">
        <v>144</v>
      </c>
      <c r="F59" s="81" t="s">
        <v>388</v>
      </c>
      <c r="G59" s="94" t="s">
        <v>266</v>
      </c>
      <c r="H59" s="355"/>
      <c r="I59" s="355"/>
      <c r="J59" s="97" t="e">
        <f>IF(I59/H59*100&gt;100,100,I59/H59*100)</f>
        <v>#DIV/0!</v>
      </c>
      <c r="K59" s="97" t="e">
        <f>J59</f>
        <v>#DIV/0!</v>
      </c>
      <c r="L59" s="523"/>
      <c r="M59" s="541"/>
      <c r="N59" s="519"/>
    </row>
    <row r="60" spans="1:14" s="302" customFormat="1" ht="63.75" hidden="1" customHeight="1" thickBot="1" x14ac:dyDescent="0.3">
      <c r="A60" s="560"/>
      <c r="B60" s="508" t="str">
        <f>'[3]Свод по услугам'!B60:B63</f>
        <v>801012О.99.0.БА81АЮ40001</v>
      </c>
      <c r="C60" s="514" t="str">
        <f>'[3]Свод по услугам'!C60:C63</f>
        <v>Реализация основных общеобразовательных программ начального общего образования (не указано, не указано, в медицинских учреждениях)</v>
      </c>
      <c r="D60" s="501" t="s">
        <v>137</v>
      </c>
      <c r="E60" s="84" t="s">
        <v>138</v>
      </c>
      <c r="F60" s="85" t="s">
        <v>385</v>
      </c>
      <c r="G60" s="86" t="s">
        <v>140</v>
      </c>
      <c r="H60" s="87"/>
      <c r="I60" s="88"/>
      <c r="J60" s="88" t="e">
        <f>IF(H60/I60*100&gt;100,100,H60/I60*100)</f>
        <v>#DIV/0!</v>
      </c>
      <c r="K60" s="511" t="e">
        <f>(J60+J61+J62)/3</f>
        <v>#DIV/0!</v>
      </c>
      <c r="L60" s="521" t="e">
        <f>(K60+K63)/2</f>
        <v>#DIV/0!</v>
      </c>
      <c r="M60" s="541"/>
      <c r="N60" s="519"/>
    </row>
    <row r="61" spans="1:14" s="302" customFormat="1" ht="63.75" hidden="1" customHeight="1" thickBot="1" x14ac:dyDescent="0.3">
      <c r="A61" s="560"/>
      <c r="B61" s="509"/>
      <c r="C61" s="514"/>
      <c r="D61" s="502"/>
      <c r="E61" s="89" t="s">
        <v>138</v>
      </c>
      <c r="F61" s="85" t="s">
        <v>386</v>
      </c>
      <c r="G61" s="90" t="s">
        <v>140</v>
      </c>
      <c r="H61" s="91"/>
      <c r="I61" s="92"/>
      <c r="J61" s="92" t="e">
        <f t="shared" ref="J61:J67" si="1">IF(I61/H61*100&gt;100,100,I61/H61*100)</f>
        <v>#DIV/0!</v>
      </c>
      <c r="K61" s="512"/>
      <c r="L61" s="524"/>
      <c r="M61" s="541"/>
      <c r="N61" s="519"/>
    </row>
    <row r="62" spans="1:14" s="302" customFormat="1" ht="111" hidden="1" customHeight="1" x14ac:dyDescent="0.25">
      <c r="A62" s="560"/>
      <c r="B62" s="509"/>
      <c r="C62" s="514"/>
      <c r="D62" s="502"/>
      <c r="E62" s="89" t="s">
        <v>138</v>
      </c>
      <c r="F62" s="85" t="s">
        <v>387</v>
      </c>
      <c r="G62" s="90" t="s">
        <v>140</v>
      </c>
      <c r="H62" s="91"/>
      <c r="I62" s="91"/>
      <c r="J62" s="92" t="e">
        <f t="shared" si="1"/>
        <v>#DIV/0!</v>
      </c>
      <c r="K62" s="513"/>
      <c r="L62" s="524"/>
      <c r="M62" s="541"/>
      <c r="N62" s="519"/>
    </row>
    <row r="63" spans="1:14" s="302" customFormat="1" ht="32.25" hidden="1" customHeight="1" thickBot="1" x14ac:dyDescent="0.3">
      <c r="A63" s="560"/>
      <c r="B63" s="510"/>
      <c r="C63" s="514"/>
      <c r="D63" s="503"/>
      <c r="E63" s="93" t="s">
        <v>144</v>
      </c>
      <c r="F63" s="81" t="s">
        <v>388</v>
      </c>
      <c r="G63" s="94" t="s">
        <v>266</v>
      </c>
      <c r="H63" s="95"/>
      <c r="I63" s="96"/>
      <c r="J63" s="97" t="e">
        <f t="shared" si="1"/>
        <v>#DIV/0!</v>
      </c>
      <c r="K63" s="97" t="e">
        <f>J63</f>
        <v>#DIV/0!</v>
      </c>
      <c r="L63" s="525"/>
      <c r="M63" s="541"/>
      <c r="N63" s="519"/>
    </row>
    <row r="64" spans="1:14" s="297" customFormat="1" ht="63.75" customHeight="1" thickBot="1" x14ac:dyDescent="0.3">
      <c r="A64" s="559"/>
      <c r="B64" s="508" t="str">
        <f>'[3]Свод по услугам'!B64:B67</f>
        <v>802111О.99.0.БА96АА00001</v>
      </c>
      <c r="C64" s="423" t="str">
        <f>'[3]Свод по услугам'!C64:C67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64" s="593" t="s">
        <v>137</v>
      </c>
      <c r="E64" s="71" t="s">
        <v>138</v>
      </c>
      <c r="F64" s="71" t="s">
        <v>385</v>
      </c>
      <c r="G64" s="72" t="s">
        <v>140</v>
      </c>
      <c r="H64" s="280">
        <v>100</v>
      </c>
      <c r="I64" s="293">
        <v>100</v>
      </c>
      <c r="J64" s="128">
        <f t="shared" si="1"/>
        <v>100</v>
      </c>
      <c r="K64" s="253">
        <f>(J64+J65+J66)/3</f>
        <v>100</v>
      </c>
      <c r="L64" s="515">
        <f>(K64+K67)/2</f>
        <v>94.5</v>
      </c>
      <c r="M64" s="540"/>
      <c r="N64" s="519"/>
    </row>
    <row r="65" spans="1:14" s="297" customFormat="1" ht="63.75" thickBot="1" x14ac:dyDescent="0.3">
      <c r="A65" s="559"/>
      <c r="B65" s="509"/>
      <c r="C65" s="423"/>
      <c r="D65" s="594"/>
      <c r="E65" s="76" t="s">
        <v>138</v>
      </c>
      <c r="F65" s="71" t="s">
        <v>386</v>
      </c>
      <c r="G65" s="77" t="s">
        <v>140</v>
      </c>
      <c r="H65" s="282">
        <v>83.3</v>
      </c>
      <c r="I65" s="128">
        <v>83.3</v>
      </c>
      <c r="J65" s="128">
        <f t="shared" si="1"/>
        <v>100</v>
      </c>
      <c r="K65" s="309"/>
      <c r="L65" s="589"/>
      <c r="M65" s="540"/>
      <c r="N65" s="519"/>
    </row>
    <row r="66" spans="1:14" s="297" customFormat="1" ht="78.75" x14ac:dyDescent="0.25">
      <c r="A66" s="559"/>
      <c r="B66" s="509"/>
      <c r="C66" s="423"/>
      <c r="D66" s="594"/>
      <c r="E66" s="76" t="s">
        <v>138</v>
      </c>
      <c r="F66" s="71" t="s">
        <v>390</v>
      </c>
      <c r="G66" s="77" t="s">
        <v>140</v>
      </c>
      <c r="H66" s="282">
        <v>100</v>
      </c>
      <c r="I66" s="282">
        <v>100</v>
      </c>
      <c r="J66" s="92">
        <f t="shared" si="1"/>
        <v>100</v>
      </c>
      <c r="K66" s="310"/>
      <c r="L66" s="589"/>
      <c r="M66" s="540"/>
      <c r="N66" s="519"/>
    </row>
    <row r="67" spans="1:14" s="297" customFormat="1" ht="32.25" customHeight="1" thickBot="1" x14ac:dyDescent="0.3">
      <c r="A67" s="559"/>
      <c r="B67" s="510"/>
      <c r="C67" s="423"/>
      <c r="D67" s="595"/>
      <c r="E67" s="80" t="s">
        <v>144</v>
      </c>
      <c r="F67" s="81" t="s">
        <v>388</v>
      </c>
      <c r="G67" s="82" t="s">
        <v>266</v>
      </c>
      <c r="H67" s="96">
        <v>2</v>
      </c>
      <c r="I67" s="96">
        <v>1.78</v>
      </c>
      <c r="J67" s="128">
        <f t="shared" si="1"/>
        <v>89</v>
      </c>
      <c r="K67" s="284">
        <f>J67</f>
        <v>89</v>
      </c>
      <c r="L67" s="590"/>
      <c r="M67" s="540"/>
      <c r="N67" s="519"/>
    </row>
    <row r="68" spans="1:14" s="302" customFormat="1" ht="63.75" hidden="1" customHeight="1" thickBot="1" x14ac:dyDescent="0.3">
      <c r="A68" s="560"/>
      <c r="B68" s="508" t="str">
        <f>'[3]Свод по услугам'!B68:B71</f>
        <v>802111О.99.0.БА96АА25001</v>
      </c>
      <c r="C68" s="514" t="str">
        <f>'[3]Свод по услугам'!C68:C71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v>
      </c>
      <c r="D68" s="501" t="s">
        <v>137</v>
      </c>
      <c r="E68" s="84" t="s">
        <v>138</v>
      </c>
      <c r="F68" s="85" t="s">
        <v>385</v>
      </c>
      <c r="G68" s="86" t="s">
        <v>140</v>
      </c>
      <c r="H68" s="101"/>
      <c r="I68" s="88"/>
      <c r="J68" s="88" t="e">
        <f>IF(H68/I68*100&gt;100,100,H68/I68*100)</f>
        <v>#DIV/0!</v>
      </c>
      <c r="K68" s="511" t="e">
        <f>(J68+J69+J70)/3</f>
        <v>#DIV/0!</v>
      </c>
      <c r="L68" s="521" t="e">
        <f>(K68+K71)/2</f>
        <v>#DIV/0!</v>
      </c>
      <c r="M68" s="541"/>
      <c r="N68" s="519"/>
    </row>
    <row r="69" spans="1:14" s="302" customFormat="1" ht="63.75" hidden="1" customHeight="1" thickBot="1" x14ac:dyDescent="0.3">
      <c r="A69" s="560"/>
      <c r="B69" s="509"/>
      <c r="C69" s="514"/>
      <c r="D69" s="502"/>
      <c r="E69" s="89" t="s">
        <v>138</v>
      </c>
      <c r="F69" s="85" t="s">
        <v>386</v>
      </c>
      <c r="G69" s="90" t="s">
        <v>140</v>
      </c>
      <c r="H69" s="102"/>
      <c r="I69" s="92"/>
      <c r="J69" s="92" t="e">
        <f>IF(I69/H69*100&gt;100,100,I69/H69*100)</f>
        <v>#DIV/0!</v>
      </c>
      <c r="K69" s="512"/>
      <c r="L69" s="524"/>
      <c r="M69" s="541"/>
      <c r="N69" s="519"/>
    </row>
    <row r="70" spans="1:14" s="302" customFormat="1" ht="111" hidden="1" customHeight="1" x14ac:dyDescent="0.25">
      <c r="A70" s="560"/>
      <c r="B70" s="509"/>
      <c r="C70" s="514"/>
      <c r="D70" s="502"/>
      <c r="E70" s="89" t="s">
        <v>138</v>
      </c>
      <c r="F70" s="85" t="s">
        <v>387</v>
      </c>
      <c r="G70" s="90" t="s">
        <v>140</v>
      </c>
      <c r="H70" s="102"/>
      <c r="I70" s="102"/>
      <c r="J70" s="92" t="e">
        <f>IF(I70/H70*100&gt;100,100,I70/H70*100)</f>
        <v>#DIV/0!</v>
      </c>
      <c r="K70" s="513"/>
      <c r="L70" s="524"/>
      <c r="M70" s="541"/>
      <c r="N70" s="519"/>
    </row>
    <row r="71" spans="1:14" s="302" customFormat="1" ht="32.25" hidden="1" customHeight="1" thickBot="1" x14ac:dyDescent="0.3">
      <c r="A71" s="560"/>
      <c r="B71" s="510"/>
      <c r="C71" s="514"/>
      <c r="D71" s="503"/>
      <c r="E71" s="93" t="s">
        <v>144</v>
      </c>
      <c r="F71" s="81" t="s">
        <v>388</v>
      </c>
      <c r="G71" s="94" t="s">
        <v>266</v>
      </c>
      <c r="H71" s="95"/>
      <c r="I71" s="96"/>
      <c r="J71" s="97" t="e">
        <f>IF(I71/H71*100&gt;100,100,I71/H71*100)</f>
        <v>#DIV/0!</v>
      </c>
      <c r="K71" s="97" t="e">
        <f>J71</f>
        <v>#DIV/0!</v>
      </c>
      <c r="L71" s="525"/>
      <c r="M71" s="541"/>
      <c r="N71" s="519"/>
    </row>
    <row r="72" spans="1:14" s="302" customFormat="1" ht="63.75" hidden="1" customHeight="1" thickBot="1" x14ac:dyDescent="0.3">
      <c r="A72" s="560"/>
      <c r="B72" s="508">
        <f>'[3]Свод по услугам'!B72:B75</f>
        <v>0</v>
      </c>
      <c r="C72" s="514" t="str">
        <f>'[3]Свод по услугам'!C72:C75</f>
        <v>Реализация основных общеобразовательных программ основного общего образования</v>
      </c>
      <c r="D72" s="501" t="s">
        <v>137</v>
      </c>
      <c r="E72" s="84" t="s">
        <v>138</v>
      </c>
      <c r="F72" s="85" t="s">
        <v>385</v>
      </c>
      <c r="G72" s="86" t="s">
        <v>140</v>
      </c>
      <c r="H72" s="101"/>
      <c r="I72" s="88"/>
      <c r="J72" s="88" t="e">
        <f>IF(H72/I72*100&gt;100,100,H72/I72*100)</f>
        <v>#DIV/0!</v>
      </c>
      <c r="K72" s="511" t="e">
        <f>(J72+J73+J74)/3</f>
        <v>#DIV/0!</v>
      </c>
      <c r="L72" s="521" t="e">
        <f>(K72+K75)/2</f>
        <v>#DIV/0!</v>
      </c>
      <c r="M72" s="541"/>
      <c r="N72" s="519"/>
    </row>
    <row r="73" spans="1:14" s="302" customFormat="1" ht="63.75" hidden="1" customHeight="1" thickBot="1" x14ac:dyDescent="0.3">
      <c r="A73" s="560"/>
      <c r="B73" s="509"/>
      <c r="C73" s="514"/>
      <c r="D73" s="502"/>
      <c r="E73" s="89" t="s">
        <v>138</v>
      </c>
      <c r="F73" s="85" t="s">
        <v>386</v>
      </c>
      <c r="G73" s="90" t="s">
        <v>140</v>
      </c>
      <c r="H73" s="102"/>
      <c r="I73" s="92"/>
      <c r="J73" s="92" t="e">
        <f>IF(I73/H73*100&gt;100,100,I73/H73*100)</f>
        <v>#DIV/0!</v>
      </c>
      <c r="K73" s="512"/>
      <c r="L73" s="524"/>
      <c r="M73" s="541"/>
      <c r="N73" s="519"/>
    </row>
    <row r="74" spans="1:14" s="302" customFormat="1" ht="111" hidden="1" customHeight="1" x14ac:dyDescent="0.25">
      <c r="A74" s="560"/>
      <c r="B74" s="509"/>
      <c r="C74" s="514"/>
      <c r="D74" s="502"/>
      <c r="E74" s="89" t="s">
        <v>138</v>
      </c>
      <c r="F74" s="85" t="s">
        <v>387</v>
      </c>
      <c r="G74" s="90" t="s">
        <v>140</v>
      </c>
      <c r="H74" s="102"/>
      <c r="I74" s="102"/>
      <c r="J74" s="92" t="e">
        <f>IF(I74/H74*100&gt;100,100,I74/H74*100)</f>
        <v>#DIV/0!</v>
      </c>
      <c r="K74" s="513"/>
      <c r="L74" s="524"/>
      <c r="M74" s="541"/>
      <c r="N74" s="519"/>
    </row>
    <row r="75" spans="1:14" s="302" customFormat="1" ht="32.25" hidden="1" customHeight="1" thickBot="1" x14ac:dyDescent="0.3">
      <c r="A75" s="560"/>
      <c r="B75" s="510"/>
      <c r="C75" s="514"/>
      <c r="D75" s="503"/>
      <c r="E75" s="93" t="s">
        <v>144</v>
      </c>
      <c r="F75" s="81" t="s">
        <v>388</v>
      </c>
      <c r="G75" s="94" t="s">
        <v>266</v>
      </c>
      <c r="H75" s="95"/>
      <c r="I75" s="96"/>
      <c r="J75" s="97" t="e">
        <f>IF(I75/H75*100&gt;100,100,I75/H75*100)</f>
        <v>#DIV/0!</v>
      </c>
      <c r="K75" s="97" t="e">
        <f>J75</f>
        <v>#DIV/0!</v>
      </c>
      <c r="L75" s="525"/>
      <c r="M75" s="541"/>
      <c r="N75" s="519"/>
    </row>
    <row r="76" spans="1:14" s="297" customFormat="1" ht="63.75" customHeight="1" thickBot="1" x14ac:dyDescent="0.3">
      <c r="A76" s="559"/>
      <c r="B76" s="508" t="str">
        <f>'[3]Свод по услугам'!B76:B79</f>
        <v>802111О.99.0.БА96АБ50001</v>
      </c>
      <c r="C76" s="423" t="str">
        <f>'[3]Свод по услугам'!C76:C79</f>
        <v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v>
      </c>
      <c r="D76" s="529" t="s">
        <v>137</v>
      </c>
      <c r="E76" s="71" t="s">
        <v>138</v>
      </c>
      <c r="F76" s="71" t="s">
        <v>385</v>
      </c>
      <c r="G76" s="72" t="s">
        <v>140</v>
      </c>
      <c r="H76" s="350">
        <v>100</v>
      </c>
      <c r="I76" s="293">
        <v>100</v>
      </c>
      <c r="J76" s="128">
        <f>IF(I76/H76*100&gt;100,100,I76/H76*100)</f>
        <v>100</v>
      </c>
      <c r="K76" s="504">
        <f>(J76+J77)/2</f>
        <v>100</v>
      </c>
      <c r="L76" s="515">
        <f>(K76+K79)/2</f>
        <v>100</v>
      </c>
      <c r="M76" s="540"/>
      <c r="N76" s="519"/>
    </row>
    <row r="77" spans="1:14" s="297" customFormat="1" ht="63.75" customHeight="1" thickBot="1" x14ac:dyDescent="0.3">
      <c r="A77" s="559"/>
      <c r="B77" s="509"/>
      <c r="C77" s="423"/>
      <c r="D77" s="530"/>
      <c r="E77" s="76" t="s">
        <v>138</v>
      </c>
      <c r="F77" s="71" t="s">
        <v>386</v>
      </c>
      <c r="G77" s="77" t="s">
        <v>140</v>
      </c>
      <c r="H77" s="352">
        <v>92.9</v>
      </c>
      <c r="I77" s="128">
        <v>92.9</v>
      </c>
      <c r="J77" s="128">
        <f>IF(I77/H77*100&gt;100,100,I77/H77*100)</f>
        <v>100</v>
      </c>
      <c r="K77" s="505"/>
      <c r="L77" s="516"/>
      <c r="M77" s="540"/>
      <c r="N77" s="519"/>
    </row>
    <row r="78" spans="1:14" s="297" customFormat="1" ht="111" customHeight="1" x14ac:dyDescent="0.25">
      <c r="A78" s="559"/>
      <c r="B78" s="509"/>
      <c r="C78" s="423"/>
      <c r="D78" s="530"/>
      <c r="E78" s="76" t="s">
        <v>138</v>
      </c>
      <c r="F78" s="71" t="s">
        <v>387</v>
      </c>
      <c r="G78" s="77" t="s">
        <v>140</v>
      </c>
      <c r="H78" s="352">
        <v>0</v>
      </c>
      <c r="I78" s="352">
        <v>0</v>
      </c>
      <c r="J78" s="128"/>
      <c r="K78" s="506"/>
      <c r="L78" s="516"/>
      <c r="M78" s="540"/>
      <c r="N78" s="519"/>
    </row>
    <row r="79" spans="1:14" s="297" customFormat="1" ht="32.25" customHeight="1" thickBot="1" x14ac:dyDescent="0.3">
      <c r="A79" s="559"/>
      <c r="B79" s="510"/>
      <c r="C79" s="423"/>
      <c r="D79" s="531"/>
      <c r="E79" s="80" t="s">
        <v>144</v>
      </c>
      <c r="F79" s="81" t="s">
        <v>388</v>
      </c>
      <c r="G79" s="82" t="s">
        <v>266</v>
      </c>
      <c r="H79" s="355">
        <v>0.44444444444444442</v>
      </c>
      <c r="I79" s="355">
        <v>0.44444444444444442</v>
      </c>
      <c r="J79" s="128">
        <f>IF(I79/H79*100&gt;100,100,I79/H79*100)</f>
        <v>100</v>
      </c>
      <c r="K79" s="284">
        <f>J79</f>
        <v>100</v>
      </c>
      <c r="L79" s="517"/>
      <c r="M79" s="540"/>
      <c r="N79" s="519"/>
    </row>
    <row r="80" spans="1:14" s="302" customFormat="1" ht="63.75" hidden="1" customHeight="1" thickBot="1" x14ac:dyDescent="0.3">
      <c r="A80" s="560"/>
      <c r="B80" s="508" t="str">
        <f>'[3]Свод по услугам'!B80:B83</f>
        <v>802111О.99.0.БА96АБ75001</v>
      </c>
      <c r="C80" s="514" t="str">
        <f>'[3]Свод по услугам'!C80:C83</f>
        <v>Реализация основных общеобразовательных программ основного общего образования (адаптированная образовательная программа, дети-инвалиды, на дому)</v>
      </c>
      <c r="D80" s="501" t="s">
        <v>137</v>
      </c>
      <c r="E80" s="84" t="s">
        <v>138</v>
      </c>
      <c r="F80" s="85" t="s">
        <v>385</v>
      </c>
      <c r="G80" s="86" t="s">
        <v>140</v>
      </c>
      <c r="H80" s="101"/>
      <c r="I80" s="88"/>
      <c r="J80" s="88" t="e">
        <f>IF(H80/I80*100&gt;100,100,H80/I80*100)</f>
        <v>#DIV/0!</v>
      </c>
      <c r="K80" s="511" t="e">
        <f>(J80+J81+J82)/3</f>
        <v>#DIV/0!</v>
      </c>
      <c r="L80" s="521" t="e">
        <f>(K80+K83)/2</f>
        <v>#DIV/0!</v>
      </c>
      <c r="M80" s="541"/>
      <c r="N80" s="519"/>
    </row>
    <row r="81" spans="1:14" s="302" customFormat="1" ht="63.75" hidden="1" customHeight="1" thickBot="1" x14ac:dyDescent="0.3">
      <c r="A81" s="560"/>
      <c r="B81" s="509"/>
      <c r="C81" s="514"/>
      <c r="D81" s="502"/>
      <c r="E81" s="89" t="s">
        <v>138</v>
      </c>
      <c r="F81" s="85" t="s">
        <v>386</v>
      </c>
      <c r="G81" s="90" t="s">
        <v>140</v>
      </c>
      <c r="H81" s="102"/>
      <c r="I81" s="92"/>
      <c r="J81" s="92" t="e">
        <f>IF(I81/H81*100&gt;100,100,I81/H81*100)</f>
        <v>#DIV/0!</v>
      </c>
      <c r="K81" s="512"/>
      <c r="L81" s="524"/>
      <c r="M81" s="541"/>
      <c r="N81" s="519"/>
    </row>
    <row r="82" spans="1:14" s="302" customFormat="1" ht="111" hidden="1" customHeight="1" x14ac:dyDescent="0.25">
      <c r="A82" s="560"/>
      <c r="B82" s="509"/>
      <c r="C82" s="514"/>
      <c r="D82" s="502"/>
      <c r="E82" s="89" t="s">
        <v>138</v>
      </c>
      <c r="F82" s="85" t="s">
        <v>387</v>
      </c>
      <c r="G82" s="90" t="s">
        <v>140</v>
      </c>
      <c r="H82" s="102"/>
      <c r="I82" s="102"/>
      <c r="J82" s="92" t="e">
        <f>IF(I82/H82*100&gt;100,100,I82/H82*100)</f>
        <v>#DIV/0!</v>
      </c>
      <c r="K82" s="513"/>
      <c r="L82" s="524"/>
      <c r="M82" s="541"/>
      <c r="N82" s="519"/>
    </row>
    <row r="83" spans="1:14" s="302" customFormat="1" ht="32.25" hidden="1" customHeight="1" thickBot="1" x14ac:dyDescent="0.3">
      <c r="A83" s="560"/>
      <c r="B83" s="510"/>
      <c r="C83" s="514"/>
      <c r="D83" s="503"/>
      <c r="E83" s="93" t="s">
        <v>144</v>
      </c>
      <c r="F83" s="81" t="s">
        <v>388</v>
      </c>
      <c r="G83" s="94" t="s">
        <v>266</v>
      </c>
      <c r="H83" s="95"/>
      <c r="I83" s="96"/>
      <c r="J83" s="97" t="e">
        <f>IF(I83/H83*100&gt;100,100,I83/H83*100)</f>
        <v>#DIV/0!</v>
      </c>
      <c r="K83" s="97" t="e">
        <f>J83</f>
        <v>#DIV/0!</v>
      </c>
      <c r="L83" s="525"/>
      <c r="M83" s="541"/>
      <c r="N83" s="519"/>
    </row>
    <row r="84" spans="1:14" s="302" customFormat="1" ht="63.75" hidden="1" customHeight="1" thickBot="1" x14ac:dyDescent="0.3">
      <c r="A84" s="560"/>
      <c r="B84" s="508">
        <f>'[3]Свод по услугам'!B84:B87</f>
        <v>0</v>
      </c>
      <c r="C84" s="514" t="str">
        <f>'[3]Свод по услугам'!C84:C87</f>
        <v>Реализация основных общеобразовательных программ основного общего образования</v>
      </c>
      <c r="D84" s="501" t="s">
        <v>137</v>
      </c>
      <c r="E84" s="84" t="s">
        <v>138</v>
      </c>
      <c r="F84" s="85" t="s">
        <v>385</v>
      </c>
      <c r="G84" s="86" t="s">
        <v>140</v>
      </c>
      <c r="H84" s="101"/>
      <c r="I84" s="88"/>
      <c r="J84" s="88" t="e">
        <f>IF(H84/I84*100&gt;100,100,H84/I84*100)</f>
        <v>#DIV/0!</v>
      </c>
      <c r="K84" s="511" t="e">
        <f>(J84+J85+J86)/3</f>
        <v>#DIV/0!</v>
      </c>
      <c r="L84" s="521" t="e">
        <f>(K84+K87)/2</f>
        <v>#DIV/0!</v>
      </c>
      <c r="M84" s="541"/>
      <c r="N84" s="519"/>
    </row>
    <row r="85" spans="1:14" s="302" customFormat="1" ht="63.75" hidden="1" customHeight="1" thickBot="1" x14ac:dyDescent="0.3">
      <c r="A85" s="560"/>
      <c r="B85" s="509"/>
      <c r="C85" s="514"/>
      <c r="D85" s="502"/>
      <c r="E85" s="89" t="s">
        <v>138</v>
      </c>
      <c r="F85" s="85" t="s">
        <v>386</v>
      </c>
      <c r="G85" s="90" t="s">
        <v>140</v>
      </c>
      <c r="H85" s="102"/>
      <c r="I85" s="92"/>
      <c r="J85" s="92" t="e">
        <f>IF(I85/H85*100&gt;100,100,I85/H85*100)</f>
        <v>#DIV/0!</v>
      </c>
      <c r="K85" s="512"/>
      <c r="L85" s="524"/>
      <c r="M85" s="541"/>
      <c r="N85" s="519"/>
    </row>
    <row r="86" spans="1:14" s="302" customFormat="1" ht="111" hidden="1" customHeight="1" x14ac:dyDescent="0.25">
      <c r="A86" s="560"/>
      <c r="B86" s="509"/>
      <c r="C86" s="514"/>
      <c r="D86" s="502"/>
      <c r="E86" s="89" t="s">
        <v>138</v>
      </c>
      <c r="F86" s="85" t="s">
        <v>387</v>
      </c>
      <c r="G86" s="90" t="s">
        <v>140</v>
      </c>
      <c r="H86" s="102"/>
      <c r="I86" s="102"/>
      <c r="J86" s="92" t="e">
        <f>IF(I86/H86*100&gt;100,100,I86/H86*100)</f>
        <v>#DIV/0!</v>
      </c>
      <c r="K86" s="513"/>
      <c r="L86" s="524"/>
      <c r="M86" s="541"/>
      <c r="N86" s="519"/>
    </row>
    <row r="87" spans="1:14" s="302" customFormat="1" ht="32.25" hidden="1" customHeight="1" thickBot="1" x14ac:dyDescent="0.3">
      <c r="A87" s="560"/>
      <c r="B87" s="510"/>
      <c r="C87" s="514"/>
      <c r="D87" s="503"/>
      <c r="E87" s="93" t="s">
        <v>144</v>
      </c>
      <c r="F87" s="81" t="s">
        <v>388</v>
      </c>
      <c r="G87" s="94" t="s">
        <v>266</v>
      </c>
      <c r="H87" s="95"/>
      <c r="I87" s="96"/>
      <c r="J87" s="97" t="e">
        <f>IF(I87/H87*100&gt;100,100,I87/H87*100)</f>
        <v>#DIV/0!</v>
      </c>
      <c r="K87" s="97" t="e">
        <f>J87</f>
        <v>#DIV/0!</v>
      </c>
      <c r="L87" s="525"/>
      <c r="M87" s="541"/>
      <c r="N87" s="519"/>
    </row>
    <row r="88" spans="1:14" s="302" customFormat="1" ht="63.75" hidden="1" customHeight="1" thickBot="1" x14ac:dyDescent="0.3">
      <c r="A88" s="560"/>
      <c r="B88" s="508" t="str">
        <f>'[3]Свод по услугам'!B88:B91</f>
        <v>802111О.99.0.БА96АМ76001</v>
      </c>
      <c r="C88" s="514" t="str">
        <f>'[3]Свод по услугам'!C88:C91</f>
        <v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v>
      </c>
      <c r="D88" s="501" t="s">
        <v>137</v>
      </c>
      <c r="E88" s="84" t="s">
        <v>138</v>
      </c>
      <c r="F88" s="85" t="s">
        <v>385</v>
      </c>
      <c r="G88" s="86" t="s">
        <v>140</v>
      </c>
      <c r="H88" s="101"/>
      <c r="I88" s="88"/>
      <c r="J88" s="88" t="e">
        <f>IF(H88/I88*100&gt;100,100,H88/I88*100)</f>
        <v>#DIV/0!</v>
      </c>
      <c r="K88" s="511" t="e">
        <f>(J88+J89+J90)/3</f>
        <v>#DIV/0!</v>
      </c>
      <c r="L88" s="521" t="e">
        <f>(K88+K91)/2</f>
        <v>#DIV/0!</v>
      </c>
      <c r="M88" s="541"/>
      <c r="N88" s="519"/>
    </row>
    <row r="89" spans="1:14" s="302" customFormat="1" ht="63.75" hidden="1" customHeight="1" thickBot="1" x14ac:dyDescent="0.3">
      <c r="A89" s="560"/>
      <c r="B89" s="509"/>
      <c r="C89" s="514"/>
      <c r="D89" s="502"/>
      <c r="E89" s="89" t="s">
        <v>138</v>
      </c>
      <c r="F89" s="85" t="s">
        <v>386</v>
      </c>
      <c r="G89" s="90" t="s">
        <v>140</v>
      </c>
      <c r="H89" s="102"/>
      <c r="I89" s="92"/>
      <c r="J89" s="92" t="e">
        <f>IF(I89/H89*100&gt;100,100,I89/H89*100)</f>
        <v>#DIV/0!</v>
      </c>
      <c r="K89" s="512"/>
      <c r="L89" s="524"/>
      <c r="M89" s="541"/>
      <c r="N89" s="519"/>
    </row>
    <row r="90" spans="1:14" s="302" customFormat="1" ht="111" hidden="1" customHeight="1" x14ac:dyDescent="0.25">
      <c r="A90" s="560"/>
      <c r="B90" s="509"/>
      <c r="C90" s="514"/>
      <c r="D90" s="502"/>
      <c r="E90" s="89" t="s">
        <v>138</v>
      </c>
      <c r="F90" s="85" t="s">
        <v>387</v>
      </c>
      <c r="G90" s="90" t="s">
        <v>140</v>
      </c>
      <c r="H90" s="102"/>
      <c r="I90" s="102"/>
      <c r="J90" s="92" t="e">
        <f>IF(I90/H90*100&gt;100,100,I90/H90*100)</f>
        <v>#DIV/0!</v>
      </c>
      <c r="K90" s="513"/>
      <c r="L90" s="524"/>
      <c r="M90" s="541"/>
      <c r="N90" s="519"/>
    </row>
    <row r="91" spans="1:14" s="302" customFormat="1" ht="32.25" hidden="1" customHeight="1" thickBot="1" x14ac:dyDescent="0.3">
      <c r="A91" s="560"/>
      <c r="B91" s="510"/>
      <c r="C91" s="514"/>
      <c r="D91" s="503"/>
      <c r="E91" s="93" t="s">
        <v>144</v>
      </c>
      <c r="F91" s="81" t="s">
        <v>388</v>
      </c>
      <c r="G91" s="94" t="s">
        <v>266</v>
      </c>
      <c r="H91" s="95"/>
      <c r="I91" s="96"/>
      <c r="J91" s="97" t="e">
        <f>IF(I91/H91*100&gt;100,100,I91/H91*100)</f>
        <v>#DIV/0!</v>
      </c>
      <c r="K91" s="97" t="e">
        <f>J91</f>
        <v>#DIV/0!</v>
      </c>
      <c r="L91" s="525"/>
      <c r="M91" s="541"/>
      <c r="N91" s="519"/>
    </row>
    <row r="92" spans="1:14" s="302" customFormat="1" ht="63.75" hidden="1" customHeight="1" thickBot="1" x14ac:dyDescent="0.3">
      <c r="A92" s="560"/>
      <c r="B92" s="508" t="str">
        <f>'[3]Свод по услугам'!B92:B95</f>
        <v>802111О.99.0.БА96АО26001</v>
      </c>
      <c r="C92" s="514" t="str">
        <f>'[3]Свод по услугам'!C92:C95</f>
        <v>Реализация основных общеобразовательных программ основного общего образования (профильное обучение, дети-инвалиды, не указано)</v>
      </c>
      <c r="D92" s="501" t="s">
        <v>137</v>
      </c>
      <c r="E92" s="84" t="s">
        <v>138</v>
      </c>
      <c r="F92" s="85" t="s">
        <v>385</v>
      </c>
      <c r="G92" s="86" t="s">
        <v>140</v>
      </c>
      <c r="H92" s="101"/>
      <c r="I92" s="88"/>
      <c r="J92" s="88" t="e">
        <f>IF(H92/I92*100&gt;100,100,H92/I92*100)</f>
        <v>#DIV/0!</v>
      </c>
      <c r="K92" s="511" t="e">
        <f>(J92+J93+J94)/3</f>
        <v>#DIV/0!</v>
      </c>
      <c r="L92" s="521" t="e">
        <f>(K92+K95)/2</f>
        <v>#DIV/0!</v>
      </c>
      <c r="M92" s="541"/>
      <c r="N92" s="519"/>
    </row>
    <row r="93" spans="1:14" s="302" customFormat="1" ht="63.75" hidden="1" customHeight="1" thickBot="1" x14ac:dyDescent="0.3">
      <c r="A93" s="560"/>
      <c r="B93" s="509"/>
      <c r="C93" s="514"/>
      <c r="D93" s="502"/>
      <c r="E93" s="89" t="s">
        <v>138</v>
      </c>
      <c r="F93" s="85" t="s">
        <v>386</v>
      </c>
      <c r="G93" s="90" t="s">
        <v>140</v>
      </c>
      <c r="H93" s="102"/>
      <c r="I93" s="92"/>
      <c r="J93" s="92" t="e">
        <f t="shared" ref="J93:J99" si="2">IF(I93/H93*100&gt;100,100,I93/H93*100)</f>
        <v>#DIV/0!</v>
      </c>
      <c r="K93" s="512"/>
      <c r="L93" s="524"/>
      <c r="M93" s="541"/>
      <c r="N93" s="519"/>
    </row>
    <row r="94" spans="1:14" s="302" customFormat="1" ht="111" hidden="1" customHeight="1" x14ac:dyDescent="0.25">
      <c r="A94" s="560"/>
      <c r="B94" s="509"/>
      <c r="C94" s="514"/>
      <c r="D94" s="502"/>
      <c r="E94" s="89" t="s">
        <v>138</v>
      </c>
      <c r="F94" s="85" t="s">
        <v>387</v>
      </c>
      <c r="G94" s="90" t="s">
        <v>140</v>
      </c>
      <c r="H94" s="102"/>
      <c r="I94" s="102"/>
      <c r="J94" s="92" t="e">
        <f t="shared" si="2"/>
        <v>#DIV/0!</v>
      </c>
      <c r="K94" s="513"/>
      <c r="L94" s="524"/>
      <c r="M94" s="541"/>
      <c r="N94" s="519"/>
    </row>
    <row r="95" spans="1:14" s="302" customFormat="1" ht="32.25" hidden="1" customHeight="1" thickBot="1" x14ac:dyDescent="0.3">
      <c r="A95" s="560"/>
      <c r="B95" s="510"/>
      <c r="C95" s="514"/>
      <c r="D95" s="503"/>
      <c r="E95" s="93" t="s">
        <v>144</v>
      </c>
      <c r="F95" s="81" t="s">
        <v>388</v>
      </c>
      <c r="G95" s="94" t="s">
        <v>266</v>
      </c>
      <c r="H95" s="95"/>
      <c r="I95" s="96"/>
      <c r="J95" s="97" t="e">
        <f t="shared" si="2"/>
        <v>#DIV/0!</v>
      </c>
      <c r="K95" s="97" t="e">
        <f>J95</f>
        <v>#DIV/0!</v>
      </c>
      <c r="L95" s="525"/>
      <c r="M95" s="541"/>
      <c r="N95" s="519"/>
    </row>
    <row r="96" spans="1:14" s="297" customFormat="1" ht="63.75" customHeight="1" thickBot="1" x14ac:dyDescent="0.3">
      <c r="A96" s="559"/>
      <c r="B96" s="508" t="str">
        <f>'[3]Свод по услугам'!B96:B99</f>
        <v>802111О.99.0.БА96АП76001</v>
      </c>
      <c r="C96" s="423" t="str">
        <f>'[3]Свод по услугам'!C96:C99</f>
        <v>Реализация основных общеобразовательных программ основного общего образования (профильное обучение, не указано, не указано)</v>
      </c>
      <c r="D96" s="593" t="s">
        <v>137</v>
      </c>
      <c r="E96" s="71" t="s">
        <v>138</v>
      </c>
      <c r="F96" s="71" t="s">
        <v>385</v>
      </c>
      <c r="G96" s="72" t="s">
        <v>140</v>
      </c>
      <c r="H96" s="280">
        <v>100</v>
      </c>
      <c r="I96" s="293">
        <v>100</v>
      </c>
      <c r="J96" s="128">
        <f t="shared" si="2"/>
        <v>100</v>
      </c>
      <c r="K96" s="511">
        <f>(J96+J97+J98)/3</f>
        <v>100</v>
      </c>
      <c r="L96" s="515">
        <f>(K96+K99)/2</f>
        <v>100</v>
      </c>
      <c r="M96" s="540"/>
      <c r="N96" s="519"/>
    </row>
    <row r="97" spans="1:14" s="297" customFormat="1" ht="63.75" thickBot="1" x14ac:dyDescent="0.3">
      <c r="A97" s="559"/>
      <c r="B97" s="509"/>
      <c r="C97" s="423"/>
      <c r="D97" s="594"/>
      <c r="E97" s="76" t="s">
        <v>138</v>
      </c>
      <c r="F97" s="71" t="s">
        <v>386</v>
      </c>
      <c r="G97" s="77" t="s">
        <v>140</v>
      </c>
      <c r="H97" s="282">
        <v>93.1</v>
      </c>
      <c r="I97" s="128">
        <v>93.1</v>
      </c>
      <c r="J97" s="128">
        <f t="shared" si="2"/>
        <v>100</v>
      </c>
      <c r="K97" s="587"/>
      <c r="L97" s="589"/>
      <c r="M97" s="540"/>
      <c r="N97" s="519"/>
    </row>
    <row r="98" spans="1:14" s="297" customFormat="1" ht="78.75" x14ac:dyDescent="0.25">
      <c r="A98" s="559"/>
      <c r="B98" s="509"/>
      <c r="C98" s="423"/>
      <c r="D98" s="594"/>
      <c r="E98" s="76" t="s">
        <v>138</v>
      </c>
      <c r="F98" s="71" t="s">
        <v>390</v>
      </c>
      <c r="G98" s="77" t="s">
        <v>140</v>
      </c>
      <c r="H98" s="282">
        <v>100</v>
      </c>
      <c r="I98" s="282">
        <v>100</v>
      </c>
      <c r="J98" s="128">
        <f t="shared" si="2"/>
        <v>100</v>
      </c>
      <c r="K98" s="588"/>
      <c r="L98" s="589"/>
      <c r="M98" s="540"/>
      <c r="N98" s="519"/>
    </row>
    <row r="99" spans="1:14" s="297" customFormat="1" ht="32.25" thickBot="1" x14ac:dyDescent="0.3">
      <c r="A99" s="559"/>
      <c r="B99" s="510"/>
      <c r="C99" s="423"/>
      <c r="D99" s="595"/>
      <c r="E99" s="80" t="s">
        <v>144</v>
      </c>
      <c r="F99" s="81" t="s">
        <v>388</v>
      </c>
      <c r="G99" s="82" t="s">
        <v>266</v>
      </c>
      <c r="H99" s="96">
        <v>134.44444444444446</v>
      </c>
      <c r="I99" s="96">
        <v>135.66999999999999</v>
      </c>
      <c r="J99" s="128">
        <f t="shared" si="2"/>
        <v>100</v>
      </c>
      <c r="K99" s="284">
        <f>J99</f>
        <v>100</v>
      </c>
      <c r="L99" s="590"/>
      <c r="M99" s="540"/>
      <c r="N99" s="519"/>
    </row>
    <row r="100" spans="1:14" s="302" customFormat="1" ht="63.75" hidden="1" customHeight="1" thickBot="1" x14ac:dyDescent="0.3">
      <c r="A100" s="560"/>
      <c r="B100" s="508" t="str">
        <f>'[3]Свод по услугам'!B100:B103</f>
        <v>802111О.99.0.БА96АР01001</v>
      </c>
      <c r="C100" s="514" t="str">
        <f>'[3]Свод по услугам'!C100:C103</f>
        <v>Реализация основных общеобразовательных программ основного общего образования (профильное обучение, не указано, на дому)</v>
      </c>
      <c r="D100" s="501" t="s">
        <v>137</v>
      </c>
      <c r="E100" s="84" t="s">
        <v>138</v>
      </c>
      <c r="F100" s="85" t="s">
        <v>385</v>
      </c>
      <c r="G100" s="86" t="s">
        <v>140</v>
      </c>
      <c r="H100" s="101"/>
      <c r="I100" s="88"/>
      <c r="J100" s="88" t="e">
        <f>IF(H100/I100*100&gt;100,100,H100/I100*100)</f>
        <v>#DIV/0!</v>
      </c>
      <c r="K100" s="511" t="e">
        <f>(J100+J101+J102)/3</f>
        <v>#DIV/0!</v>
      </c>
      <c r="L100" s="521" t="e">
        <f>(K100+K103)/2</f>
        <v>#DIV/0!</v>
      </c>
      <c r="M100" s="541"/>
      <c r="N100" s="519"/>
    </row>
    <row r="101" spans="1:14" s="302" customFormat="1" ht="63.75" hidden="1" customHeight="1" thickBot="1" x14ac:dyDescent="0.3">
      <c r="A101" s="560"/>
      <c r="B101" s="509"/>
      <c r="C101" s="514"/>
      <c r="D101" s="502"/>
      <c r="E101" s="89" t="s">
        <v>138</v>
      </c>
      <c r="F101" s="85" t="s">
        <v>386</v>
      </c>
      <c r="G101" s="90" t="s">
        <v>140</v>
      </c>
      <c r="H101" s="102"/>
      <c r="I101" s="92"/>
      <c r="J101" s="92" t="e">
        <f>IF(I101/H101*100&gt;100,100,I101/H101*100)</f>
        <v>#DIV/0!</v>
      </c>
      <c r="K101" s="512"/>
      <c r="L101" s="524"/>
      <c r="M101" s="541"/>
      <c r="N101" s="519"/>
    </row>
    <row r="102" spans="1:14" s="302" customFormat="1" ht="79.5" hidden="1" customHeight="1" x14ac:dyDescent="0.25">
      <c r="A102" s="560"/>
      <c r="B102" s="509"/>
      <c r="C102" s="514"/>
      <c r="D102" s="502"/>
      <c r="E102" s="89" t="s">
        <v>138</v>
      </c>
      <c r="F102" s="85" t="s">
        <v>390</v>
      </c>
      <c r="G102" s="90" t="s">
        <v>140</v>
      </c>
      <c r="H102" s="102"/>
      <c r="I102" s="102"/>
      <c r="J102" s="92" t="e">
        <f>IF(I102/H102*100&gt;100,100,I102/H102*100)</f>
        <v>#DIV/0!</v>
      </c>
      <c r="K102" s="513"/>
      <c r="L102" s="524"/>
      <c r="M102" s="541"/>
      <c r="N102" s="519"/>
    </row>
    <row r="103" spans="1:14" s="302" customFormat="1" ht="32.25" hidden="1" customHeight="1" thickBot="1" x14ac:dyDescent="0.3">
      <c r="A103" s="560"/>
      <c r="B103" s="510"/>
      <c r="C103" s="514"/>
      <c r="D103" s="503"/>
      <c r="E103" s="93" t="s">
        <v>144</v>
      </c>
      <c r="F103" s="81" t="s">
        <v>388</v>
      </c>
      <c r="G103" s="94" t="s">
        <v>266</v>
      </c>
      <c r="H103" s="95"/>
      <c r="I103" s="96"/>
      <c r="J103" s="97" t="e">
        <f>IF(I103/H103*100&gt;100,100,I103/H103*100)</f>
        <v>#DIV/0!</v>
      </c>
      <c r="K103" s="97" t="e">
        <f>J103</f>
        <v>#DIV/0!</v>
      </c>
      <c r="L103" s="525"/>
      <c r="M103" s="541"/>
      <c r="N103" s="519"/>
    </row>
    <row r="104" spans="1:14" s="302" customFormat="1" ht="63.75" hidden="1" customHeight="1" thickBot="1" x14ac:dyDescent="0.3">
      <c r="A104" s="560"/>
      <c r="B104" s="508" t="str">
        <f>'[3]Свод по услугам'!B104:B107</f>
        <v>802111О.99.0.БА96АЭ08001</v>
      </c>
      <c r="C104" s="514" t="str">
        <f>'[3]Свод по услугам'!C104:C107</f>
        <v>Реализация основных общеобразовательных программ основного общего образования (не указано, дети-инвалиды, не указано)</v>
      </c>
      <c r="D104" s="507" t="s">
        <v>137</v>
      </c>
      <c r="E104" s="84" t="s">
        <v>138</v>
      </c>
      <c r="F104" s="85" t="s">
        <v>385</v>
      </c>
      <c r="G104" s="86" t="s">
        <v>140</v>
      </c>
      <c r="H104" s="360"/>
      <c r="I104" s="88"/>
      <c r="J104" s="88" t="e">
        <f>IF(H104/I104*100&gt;100,100,H104/I104*100)</f>
        <v>#DIV/0!</v>
      </c>
      <c r="K104" s="504" t="e">
        <f>(J104+J105+J106)/3</f>
        <v>#DIV/0!</v>
      </c>
      <c r="L104" s="521" t="e">
        <f>(K104+K107)/2</f>
        <v>#DIV/0!</v>
      </c>
      <c r="M104" s="541"/>
      <c r="N104" s="519"/>
    </row>
    <row r="105" spans="1:14" s="302" customFormat="1" ht="63.75" hidden="1" customHeight="1" thickBot="1" x14ac:dyDescent="0.3">
      <c r="A105" s="560"/>
      <c r="B105" s="509"/>
      <c r="C105" s="514"/>
      <c r="D105" s="585"/>
      <c r="E105" s="89" t="s">
        <v>138</v>
      </c>
      <c r="F105" s="85" t="s">
        <v>386</v>
      </c>
      <c r="G105" s="90" t="s">
        <v>140</v>
      </c>
      <c r="H105" s="361"/>
      <c r="I105" s="92"/>
      <c r="J105" s="92" t="e">
        <f>IF(I105/H105*100&gt;100,100,I105/H105*100)</f>
        <v>#DIV/0!</v>
      </c>
      <c r="K105" s="532"/>
      <c r="L105" s="522"/>
      <c r="M105" s="541"/>
      <c r="N105" s="519"/>
    </row>
    <row r="106" spans="1:14" s="302" customFormat="1" ht="111" hidden="1" customHeight="1" x14ac:dyDescent="0.25">
      <c r="A106" s="560"/>
      <c r="B106" s="509"/>
      <c r="C106" s="514"/>
      <c r="D106" s="585"/>
      <c r="E106" s="89" t="s">
        <v>138</v>
      </c>
      <c r="F106" s="85" t="s">
        <v>387</v>
      </c>
      <c r="G106" s="90" t="s">
        <v>140</v>
      </c>
      <c r="H106" s="361"/>
      <c r="I106" s="361"/>
      <c r="J106" s="92" t="e">
        <f>IF(I106/H106*100&gt;100,100,I106/H106*100)</f>
        <v>#DIV/0!</v>
      </c>
      <c r="K106" s="533"/>
      <c r="L106" s="522"/>
      <c r="M106" s="541"/>
      <c r="N106" s="519"/>
    </row>
    <row r="107" spans="1:14" s="302" customFormat="1" ht="32.25" hidden="1" customHeight="1" thickBot="1" x14ac:dyDescent="0.3">
      <c r="A107" s="560"/>
      <c r="B107" s="510"/>
      <c r="C107" s="514"/>
      <c r="D107" s="586"/>
      <c r="E107" s="93" t="s">
        <v>144</v>
      </c>
      <c r="F107" s="81" t="s">
        <v>388</v>
      </c>
      <c r="G107" s="94" t="s">
        <v>266</v>
      </c>
      <c r="H107" s="355"/>
      <c r="I107" s="355"/>
      <c r="J107" s="97" t="e">
        <f>IF(I107/H107*100&gt;100,100,I107/H107*100)</f>
        <v>#DIV/0!</v>
      </c>
      <c r="K107" s="97" t="e">
        <f>J107</f>
        <v>#DIV/0!</v>
      </c>
      <c r="L107" s="523"/>
      <c r="M107" s="541"/>
      <c r="N107" s="519"/>
    </row>
    <row r="108" spans="1:14" s="302" customFormat="1" ht="63.75" hidden="1" customHeight="1" thickBot="1" x14ac:dyDescent="0.3">
      <c r="A108" s="560"/>
      <c r="B108" s="508" t="str">
        <f>'[3]Свод по услугам'!B108:B111</f>
        <v>802111О.99.0.БА96АЭ33001</v>
      </c>
      <c r="C108" s="514" t="str">
        <f>'[3]Свод по услугам'!C108:C111</f>
        <v>Реализация основных общеобразовательных программ основного общего образования (не указано, дети-инвалиды, на дому)</v>
      </c>
      <c r="D108" s="507" t="s">
        <v>137</v>
      </c>
      <c r="E108" s="84" t="s">
        <v>138</v>
      </c>
      <c r="F108" s="85" t="s">
        <v>385</v>
      </c>
      <c r="G108" s="86" t="s">
        <v>140</v>
      </c>
      <c r="H108" s="360"/>
      <c r="I108" s="88"/>
      <c r="J108" s="88" t="e">
        <f>IF(H108/I108*100&gt;100,100,H108/I108*100)</f>
        <v>#DIV/0!</v>
      </c>
      <c r="K108" s="504" t="e">
        <f>(J108+J109+J110)/3</f>
        <v>#DIV/0!</v>
      </c>
      <c r="L108" s="521" t="e">
        <f>(K108+K111)/2</f>
        <v>#DIV/0!</v>
      </c>
      <c r="M108" s="541"/>
      <c r="N108" s="519"/>
    </row>
    <row r="109" spans="1:14" s="302" customFormat="1" ht="63.75" hidden="1" customHeight="1" thickBot="1" x14ac:dyDescent="0.3">
      <c r="A109" s="560"/>
      <c r="B109" s="509"/>
      <c r="C109" s="514"/>
      <c r="D109" s="585"/>
      <c r="E109" s="89" t="s">
        <v>138</v>
      </c>
      <c r="F109" s="85" t="s">
        <v>386</v>
      </c>
      <c r="G109" s="90" t="s">
        <v>140</v>
      </c>
      <c r="H109" s="361"/>
      <c r="I109" s="92"/>
      <c r="J109" s="92" t="e">
        <f>IF(I109/H109*100&gt;100,100,I109/H109*100)</f>
        <v>#DIV/0!</v>
      </c>
      <c r="K109" s="532"/>
      <c r="L109" s="522"/>
      <c r="M109" s="541"/>
      <c r="N109" s="519"/>
    </row>
    <row r="110" spans="1:14" s="302" customFormat="1" ht="111" hidden="1" customHeight="1" x14ac:dyDescent="0.25">
      <c r="A110" s="560"/>
      <c r="B110" s="509"/>
      <c r="C110" s="514"/>
      <c r="D110" s="585"/>
      <c r="E110" s="89" t="s">
        <v>138</v>
      </c>
      <c r="F110" s="85" t="s">
        <v>387</v>
      </c>
      <c r="G110" s="90" t="s">
        <v>140</v>
      </c>
      <c r="H110" s="361"/>
      <c r="I110" s="361"/>
      <c r="J110" s="92" t="e">
        <f>IF(I110/H110*100&gt;100,100,I110/H110*100)</f>
        <v>#DIV/0!</v>
      </c>
      <c r="K110" s="533"/>
      <c r="L110" s="522"/>
      <c r="M110" s="541"/>
      <c r="N110" s="519"/>
    </row>
    <row r="111" spans="1:14" s="302" customFormat="1" ht="32.25" hidden="1" customHeight="1" thickBot="1" x14ac:dyDescent="0.3">
      <c r="A111" s="560"/>
      <c r="B111" s="510"/>
      <c r="C111" s="514"/>
      <c r="D111" s="586"/>
      <c r="E111" s="93" t="s">
        <v>144</v>
      </c>
      <c r="F111" s="81" t="s">
        <v>388</v>
      </c>
      <c r="G111" s="94" t="s">
        <v>266</v>
      </c>
      <c r="H111" s="355"/>
      <c r="I111" s="355"/>
      <c r="J111" s="97" t="e">
        <f>IF(I111/H111*100&gt;100,100,I111/H111*100)</f>
        <v>#DIV/0!</v>
      </c>
      <c r="K111" s="97" t="e">
        <f>J111</f>
        <v>#DIV/0!</v>
      </c>
      <c r="L111" s="523"/>
      <c r="M111" s="541"/>
      <c r="N111" s="519"/>
    </row>
    <row r="112" spans="1:14" s="302" customFormat="1" ht="63.75" hidden="1" customHeight="1" thickBot="1" x14ac:dyDescent="0.3">
      <c r="A112" s="560"/>
      <c r="B112" s="508" t="str">
        <f>'[3]Свод по услугам'!B112:B115</f>
        <v>802111О.99.0.БА96АШ58001</v>
      </c>
      <c r="C112" s="514" t="str">
        <f>'[3]Свод по услугам'!C112:C115</f>
        <v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v>
      </c>
      <c r="D112" s="501" t="s">
        <v>137</v>
      </c>
      <c r="E112" s="84" t="s">
        <v>138</v>
      </c>
      <c r="F112" s="85" t="s">
        <v>385</v>
      </c>
      <c r="G112" s="86" t="s">
        <v>140</v>
      </c>
      <c r="H112" s="101"/>
      <c r="I112" s="88"/>
      <c r="J112" s="88" t="e">
        <f>IF(H112/I112*100&gt;100,100,H112/I112*100)</f>
        <v>#DIV/0!</v>
      </c>
      <c r="K112" s="511" t="e">
        <f>(J112+J113+J114)/3</f>
        <v>#DIV/0!</v>
      </c>
      <c r="L112" s="521" t="e">
        <f>(K112+K115)/2</f>
        <v>#DIV/0!</v>
      </c>
      <c r="M112" s="541"/>
      <c r="N112" s="519"/>
    </row>
    <row r="113" spans="1:14" s="302" customFormat="1" ht="63.75" hidden="1" customHeight="1" thickBot="1" x14ac:dyDescent="0.3">
      <c r="A113" s="560"/>
      <c r="B113" s="509"/>
      <c r="C113" s="514"/>
      <c r="D113" s="502"/>
      <c r="E113" s="89" t="s">
        <v>138</v>
      </c>
      <c r="F113" s="85" t="s">
        <v>386</v>
      </c>
      <c r="G113" s="90" t="s">
        <v>140</v>
      </c>
      <c r="H113" s="102"/>
      <c r="I113" s="92"/>
      <c r="J113" s="92" t="e">
        <f t="shared" ref="J113:J119" si="3">IF(I113/H113*100&gt;100,100,I113/H113*100)</f>
        <v>#DIV/0!</v>
      </c>
      <c r="K113" s="512"/>
      <c r="L113" s="524"/>
      <c r="M113" s="541"/>
      <c r="N113" s="519"/>
    </row>
    <row r="114" spans="1:14" s="302" customFormat="1" ht="111" hidden="1" customHeight="1" x14ac:dyDescent="0.25">
      <c r="A114" s="560"/>
      <c r="B114" s="509"/>
      <c r="C114" s="514"/>
      <c r="D114" s="502"/>
      <c r="E114" s="89" t="s">
        <v>138</v>
      </c>
      <c r="F114" s="85" t="s">
        <v>387</v>
      </c>
      <c r="G114" s="90" t="s">
        <v>140</v>
      </c>
      <c r="H114" s="102"/>
      <c r="I114" s="102"/>
      <c r="J114" s="92" t="e">
        <f t="shared" si="3"/>
        <v>#DIV/0!</v>
      </c>
      <c r="K114" s="513"/>
      <c r="L114" s="524"/>
      <c r="M114" s="541"/>
      <c r="N114" s="519"/>
    </row>
    <row r="115" spans="1:14" s="302" customFormat="1" ht="32.25" hidden="1" customHeight="1" thickBot="1" x14ac:dyDescent="0.3">
      <c r="A115" s="560"/>
      <c r="B115" s="510"/>
      <c r="C115" s="514"/>
      <c r="D115" s="503"/>
      <c r="E115" s="93" t="s">
        <v>144</v>
      </c>
      <c r="F115" s="81" t="s">
        <v>388</v>
      </c>
      <c r="G115" s="94" t="s">
        <v>266</v>
      </c>
      <c r="H115" s="95"/>
      <c r="I115" s="96"/>
      <c r="J115" s="97" t="e">
        <f t="shared" si="3"/>
        <v>#DIV/0!</v>
      </c>
      <c r="K115" s="97" t="e">
        <f>J115</f>
        <v>#DIV/0!</v>
      </c>
      <c r="L115" s="525"/>
      <c r="M115" s="541"/>
      <c r="N115" s="519"/>
    </row>
    <row r="116" spans="1:14" s="297" customFormat="1" ht="63.75" customHeight="1" thickBot="1" x14ac:dyDescent="0.3">
      <c r="A116" s="559"/>
      <c r="B116" s="508" t="str">
        <f>'[3]Свод по услугам'!B116:B119</f>
        <v>802111О.99.0.БА96АЮ58001</v>
      </c>
      <c r="C116" s="423" t="str">
        <f>'[3]Свод по услугам'!C116:C119</f>
        <v>Реализация основных общеобразовательных программ основного общего образования (не указано, не указано, не указано)</v>
      </c>
      <c r="D116" s="529" t="s">
        <v>137</v>
      </c>
      <c r="E116" s="71" t="s">
        <v>138</v>
      </c>
      <c r="F116" s="71" t="s">
        <v>385</v>
      </c>
      <c r="G116" s="72" t="s">
        <v>140</v>
      </c>
      <c r="H116" s="350">
        <v>100</v>
      </c>
      <c r="I116" s="293">
        <v>100</v>
      </c>
      <c r="J116" s="128">
        <f t="shared" si="3"/>
        <v>100</v>
      </c>
      <c r="K116" s="504">
        <f>(J116+J117+J118)/3</f>
        <v>100</v>
      </c>
      <c r="L116" s="515">
        <f>(K116+K119)/2</f>
        <v>98.578073089700993</v>
      </c>
      <c r="M116" s="540"/>
      <c r="N116" s="519"/>
    </row>
    <row r="117" spans="1:14" s="297" customFormat="1" ht="63.75" thickBot="1" x14ac:dyDescent="0.3">
      <c r="A117" s="559"/>
      <c r="B117" s="509"/>
      <c r="C117" s="423"/>
      <c r="D117" s="530"/>
      <c r="E117" s="76" t="s">
        <v>138</v>
      </c>
      <c r="F117" s="71" t="s">
        <v>386</v>
      </c>
      <c r="G117" s="77" t="s">
        <v>140</v>
      </c>
      <c r="H117" s="352">
        <v>94.4</v>
      </c>
      <c r="I117" s="128">
        <v>94.4</v>
      </c>
      <c r="J117" s="128">
        <f t="shared" si="3"/>
        <v>100</v>
      </c>
      <c r="K117" s="505"/>
      <c r="L117" s="516"/>
      <c r="M117" s="540"/>
      <c r="N117" s="519"/>
    </row>
    <row r="118" spans="1:14" s="297" customFormat="1" ht="78.75" x14ac:dyDescent="0.25">
      <c r="A118" s="559"/>
      <c r="B118" s="509"/>
      <c r="C118" s="423"/>
      <c r="D118" s="530"/>
      <c r="E118" s="76" t="s">
        <v>138</v>
      </c>
      <c r="F118" s="71" t="s">
        <v>390</v>
      </c>
      <c r="G118" s="77" t="s">
        <v>140</v>
      </c>
      <c r="H118" s="352">
        <v>100</v>
      </c>
      <c r="I118" s="352">
        <v>100</v>
      </c>
      <c r="J118" s="128">
        <f t="shared" si="3"/>
        <v>100</v>
      </c>
      <c r="K118" s="506"/>
      <c r="L118" s="516"/>
      <c r="M118" s="540"/>
      <c r="N118" s="519"/>
    </row>
    <row r="119" spans="1:14" s="297" customFormat="1" ht="31.5" customHeight="1" thickBot="1" x14ac:dyDescent="0.3">
      <c r="A119" s="559"/>
      <c r="B119" s="510"/>
      <c r="C119" s="423"/>
      <c r="D119" s="531"/>
      <c r="E119" s="80" t="s">
        <v>144</v>
      </c>
      <c r="F119" s="81" t="s">
        <v>388</v>
      </c>
      <c r="G119" s="82" t="s">
        <v>266</v>
      </c>
      <c r="H119" s="355">
        <v>301</v>
      </c>
      <c r="I119" s="355">
        <v>292.44</v>
      </c>
      <c r="J119" s="128">
        <f t="shared" si="3"/>
        <v>97.156146179401986</v>
      </c>
      <c r="K119" s="284">
        <f>J119</f>
        <v>97.156146179401986</v>
      </c>
      <c r="L119" s="517"/>
      <c r="M119" s="540"/>
      <c r="N119" s="519"/>
    </row>
    <row r="120" spans="1:14" s="302" customFormat="1" ht="63.75" customHeight="1" thickBot="1" x14ac:dyDescent="0.3">
      <c r="A120" s="560"/>
      <c r="B120" s="508" t="str">
        <f>'[3]Свод по услугам'!B120:B123</f>
        <v>802111О.99.0.БА96АЮ83001</v>
      </c>
      <c r="C120" s="423" t="str">
        <f>'[3]Свод по услугам'!C120:C123</f>
        <v>Реализация основных общеобразовательных программ основного общего образования (не указано, не указано, на дому)</v>
      </c>
      <c r="D120" s="593" t="s">
        <v>137</v>
      </c>
      <c r="E120" s="84" t="s">
        <v>138</v>
      </c>
      <c r="F120" s="85" t="s">
        <v>385</v>
      </c>
      <c r="G120" s="86" t="s">
        <v>140</v>
      </c>
      <c r="H120" s="101">
        <v>100</v>
      </c>
      <c r="I120" s="88">
        <v>100</v>
      </c>
      <c r="J120" s="88">
        <f>IF(H120/I120*100&gt;100,100,H120/I120*100)</f>
        <v>100</v>
      </c>
      <c r="K120" s="511">
        <f>(J120+J121+J122)/3</f>
        <v>100</v>
      </c>
      <c r="L120" s="521">
        <f>(K120+K123)/2</f>
        <v>100</v>
      </c>
      <c r="M120" s="541"/>
      <c r="N120" s="519"/>
    </row>
    <row r="121" spans="1:14" s="302" customFormat="1" ht="63.75" customHeight="1" thickBot="1" x14ac:dyDescent="0.3">
      <c r="A121" s="560"/>
      <c r="B121" s="509"/>
      <c r="C121" s="423"/>
      <c r="D121" s="594"/>
      <c r="E121" s="89" t="s">
        <v>138</v>
      </c>
      <c r="F121" s="85" t="s">
        <v>386</v>
      </c>
      <c r="G121" s="90" t="s">
        <v>140</v>
      </c>
      <c r="H121" s="101">
        <v>100</v>
      </c>
      <c r="I121" s="88">
        <v>100</v>
      </c>
      <c r="J121" s="92">
        <f>IF(I121/H121*100&gt;100,100,I121/H121*100)</f>
        <v>100</v>
      </c>
      <c r="K121" s="512"/>
      <c r="L121" s="524"/>
      <c r="M121" s="541"/>
      <c r="N121" s="519"/>
    </row>
    <row r="122" spans="1:14" s="302" customFormat="1" ht="79.5" customHeight="1" x14ac:dyDescent="0.25">
      <c r="A122" s="560"/>
      <c r="B122" s="509"/>
      <c r="C122" s="423"/>
      <c r="D122" s="594"/>
      <c r="E122" s="89" t="s">
        <v>138</v>
      </c>
      <c r="F122" s="85" t="s">
        <v>390</v>
      </c>
      <c r="G122" s="90" t="s">
        <v>140</v>
      </c>
      <c r="H122" s="101">
        <v>100</v>
      </c>
      <c r="I122" s="88">
        <v>100</v>
      </c>
      <c r="J122" s="92">
        <f>IF(I122/H122*100&gt;100,100,I122/H122*100)</f>
        <v>100</v>
      </c>
      <c r="K122" s="513"/>
      <c r="L122" s="524"/>
      <c r="M122" s="541"/>
      <c r="N122" s="519"/>
    </row>
    <row r="123" spans="1:14" s="302" customFormat="1" ht="32.25" customHeight="1" thickBot="1" x14ac:dyDescent="0.3">
      <c r="A123" s="560"/>
      <c r="B123" s="510"/>
      <c r="C123" s="423"/>
      <c r="D123" s="595"/>
      <c r="E123" s="93" t="s">
        <v>144</v>
      </c>
      <c r="F123" s="81" t="s">
        <v>388</v>
      </c>
      <c r="G123" s="94" t="s">
        <v>266</v>
      </c>
      <c r="H123" s="96">
        <v>0.88888888888888884</v>
      </c>
      <c r="I123" s="96">
        <v>0.88888888888888884</v>
      </c>
      <c r="J123" s="97">
        <f>IF(I123/H123*100&gt;100,100,I123/H123*100)</f>
        <v>100</v>
      </c>
      <c r="K123" s="97">
        <f>J123</f>
        <v>100</v>
      </c>
      <c r="L123" s="525"/>
      <c r="M123" s="541"/>
      <c r="N123" s="519"/>
    </row>
    <row r="124" spans="1:14" s="302" customFormat="1" ht="63.75" hidden="1" customHeight="1" thickBot="1" x14ac:dyDescent="0.3">
      <c r="A124" s="560"/>
      <c r="B124" s="508" t="str">
        <f>'[3]Свод по услугам'!B124:B127</f>
        <v>802111О.99.0.БА96АЯ08001</v>
      </c>
      <c r="C124" s="514" t="str">
        <f>'[3]Свод по услугам'!C124:C127</f>
        <v>Реализация основных общеобразовательных программ основного общего образования (не указано, не указано, в медицинских учреждениях)</v>
      </c>
      <c r="D124" s="501" t="s">
        <v>137</v>
      </c>
      <c r="E124" s="84" t="s">
        <v>138</v>
      </c>
      <c r="F124" s="85" t="s">
        <v>385</v>
      </c>
      <c r="G124" s="86" t="s">
        <v>140</v>
      </c>
      <c r="H124" s="101"/>
      <c r="I124" s="88"/>
      <c r="J124" s="88" t="e">
        <f>IF(H124/I124*100&gt;100,100,H124/I124*100)</f>
        <v>#DIV/0!</v>
      </c>
      <c r="K124" s="511" t="e">
        <f>(J124+J125+J126)/3</f>
        <v>#DIV/0!</v>
      </c>
      <c r="L124" s="521" t="e">
        <f>(K124+K127)/2</f>
        <v>#DIV/0!</v>
      </c>
      <c r="M124" s="541"/>
      <c r="N124" s="519"/>
    </row>
    <row r="125" spans="1:14" s="302" customFormat="1" ht="63.75" hidden="1" customHeight="1" thickBot="1" x14ac:dyDescent="0.3">
      <c r="A125" s="560"/>
      <c r="B125" s="509"/>
      <c r="C125" s="514"/>
      <c r="D125" s="502"/>
      <c r="E125" s="89" t="s">
        <v>138</v>
      </c>
      <c r="F125" s="85" t="s">
        <v>386</v>
      </c>
      <c r="G125" s="90" t="s">
        <v>140</v>
      </c>
      <c r="H125" s="102"/>
      <c r="I125" s="92"/>
      <c r="J125" s="92" t="e">
        <f>IF(I125/H125*100&gt;100,100,I125/H125*100)</f>
        <v>#DIV/0!</v>
      </c>
      <c r="K125" s="512"/>
      <c r="L125" s="524"/>
      <c r="M125" s="541"/>
      <c r="N125" s="519"/>
    </row>
    <row r="126" spans="1:14" s="302" customFormat="1" ht="111" hidden="1" customHeight="1" x14ac:dyDescent="0.25">
      <c r="A126" s="560"/>
      <c r="B126" s="509"/>
      <c r="C126" s="514"/>
      <c r="D126" s="502"/>
      <c r="E126" s="89" t="s">
        <v>138</v>
      </c>
      <c r="F126" s="85" t="s">
        <v>387</v>
      </c>
      <c r="G126" s="90" t="s">
        <v>140</v>
      </c>
      <c r="H126" s="102"/>
      <c r="I126" s="102"/>
      <c r="J126" s="92" t="e">
        <f>IF(I126/H126*100&gt;100,100,I126/H126*100)</f>
        <v>#DIV/0!</v>
      </c>
      <c r="K126" s="513"/>
      <c r="L126" s="524"/>
      <c r="M126" s="541"/>
      <c r="N126" s="519"/>
    </row>
    <row r="127" spans="1:14" s="302" customFormat="1" ht="32.25" hidden="1" customHeight="1" thickBot="1" x14ac:dyDescent="0.3">
      <c r="A127" s="560"/>
      <c r="B127" s="510"/>
      <c r="C127" s="514"/>
      <c r="D127" s="503"/>
      <c r="E127" s="93" t="s">
        <v>144</v>
      </c>
      <c r="F127" s="81" t="s">
        <v>388</v>
      </c>
      <c r="G127" s="94" t="s">
        <v>266</v>
      </c>
      <c r="H127" s="95"/>
      <c r="I127" s="96"/>
      <c r="J127" s="97" t="e">
        <f>IF(I127/H127*100&gt;100,100,I127/H127*100)</f>
        <v>#DIV/0!</v>
      </c>
      <c r="K127" s="97" t="e">
        <f>J127</f>
        <v>#DIV/0!</v>
      </c>
      <c r="L127" s="525"/>
      <c r="M127" s="541"/>
      <c r="N127" s="519"/>
    </row>
    <row r="128" spans="1:14" s="302" customFormat="1" ht="63.75" hidden="1" customHeight="1" thickBot="1" x14ac:dyDescent="0.3">
      <c r="A128" s="560"/>
      <c r="B128" s="508" t="str">
        <f>'[3]Свод по услугам'!B128:B131</f>
        <v>802112О.99.0.ББ11АА00001</v>
      </c>
      <c r="C128" s="514" t="str">
        <f>'[3]Свод по услугам'!C128:C131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v>
      </c>
      <c r="D128" s="501" t="s">
        <v>137</v>
      </c>
      <c r="E128" s="84" t="s">
        <v>138</v>
      </c>
      <c r="F128" s="85" t="s">
        <v>385</v>
      </c>
      <c r="G128" s="86" t="s">
        <v>140</v>
      </c>
      <c r="H128" s="101"/>
      <c r="I128" s="88"/>
      <c r="J128" s="88" t="e">
        <f>IF(H128/I128*100&gt;100,100,H128/I128*100)</f>
        <v>#DIV/0!</v>
      </c>
      <c r="K128" s="511" t="e">
        <f>(J128+J129+J130)/3</f>
        <v>#DIV/0!</v>
      </c>
      <c r="L128" s="521" t="e">
        <f>(K128+K131)/2</f>
        <v>#DIV/0!</v>
      </c>
      <c r="M128" s="541"/>
      <c r="N128" s="519"/>
    </row>
    <row r="129" spans="1:14" s="302" customFormat="1" ht="63.75" hidden="1" customHeight="1" thickBot="1" x14ac:dyDescent="0.3">
      <c r="A129" s="560"/>
      <c r="B129" s="509"/>
      <c r="C129" s="514"/>
      <c r="D129" s="502"/>
      <c r="E129" s="89" t="s">
        <v>138</v>
      </c>
      <c r="F129" s="85" t="s">
        <v>386</v>
      </c>
      <c r="G129" s="90" t="s">
        <v>140</v>
      </c>
      <c r="H129" s="102"/>
      <c r="I129" s="92"/>
      <c r="J129" s="92" t="e">
        <f>IF(I129/H129*100&gt;100,100,I129/H129*100)</f>
        <v>#DIV/0!</v>
      </c>
      <c r="K129" s="512"/>
      <c r="L129" s="524"/>
      <c r="M129" s="541"/>
      <c r="N129" s="519"/>
    </row>
    <row r="130" spans="1:14" s="302" customFormat="1" ht="111" hidden="1" customHeight="1" x14ac:dyDescent="0.25">
      <c r="A130" s="560"/>
      <c r="B130" s="509"/>
      <c r="C130" s="514"/>
      <c r="D130" s="502"/>
      <c r="E130" s="89" t="s">
        <v>138</v>
      </c>
      <c r="F130" s="85" t="s">
        <v>387</v>
      </c>
      <c r="G130" s="90" t="s">
        <v>140</v>
      </c>
      <c r="H130" s="102"/>
      <c r="I130" s="102"/>
      <c r="J130" s="92" t="e">
        <f>IF(I130/H130*100&gt;100,100,I130/H130*100)</f>
        <v>#DIV/0!</v>
      </c>
      <c r="K130" s="513"/>
      <c r="L130" s="524"/>
      <c r="M130" s="541"/>
      <c r="N130" s="519"/>
    </row>
    <row r="131" spans="1:14" s="302" customFormat="1" ht="32.25" hidden="1" customHeight="1" thickBot="1" x14ac:dyDescent="0.3">
      <c r="A131" s="560"/>
      <c r="B131" s="510"/>
      <c r="C131" s="514"/>
      <c r="D131" s="503"/>
      <c r="E131" s="93" t="s">
        <v>144</v>
      </c>
      <c r="F131" s="81" t="s">
        <v>388</v>
      </c>
      <c r="G131" s="94" t="s">
        <v>266</v>
      </c>
      <c r="H131" s="95"/>
      <c r="I131" s="96"/>
      <c r="J131" s="97" t="e">
        <f>IF(I131/H131*100&gt;100,100,I131/H131*100)</f>
        <v>#DIV/0!</v>
      </c>
      <c r="K131" s="97" t="e">
        <f>J131</f>
        <v>#DIV/0!</v>
      </c>
      <c r="L131" s="525"/>
      <c r="M131" s="541"/>
      <c r="N131" s="519"/>
    </row>
    <row r="132" spans="1:14" s="302" customFormat="1" ht="63.75" hidden="1" customHeight="1" thickBot="1" x14ac:dyDescent="0.3">
      <c r="A132" s="560"/>
      <c r="B132" s="508" t="str">
        <f>'[3]Свод по услугам'!B132:B135</f>
        <v>802112О.99.0.ББ11АА25001</v>
      </c>
      <c r="C132" s="514" t="str">
        <f>'[3]Свод по услугам'!C132:C135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v>
      </c>
      <c r="D132" s="501" t="s">
        <v>137</v>
      </c>
      <c r="E132" s="84" t="s">
        <v>138</v>
      </c>
      <c r="F132" s="85" t="s">
        <v>385</v>
      </c>
      <c r="G132" s="86" t="s">
        <v>140</v>
      </c>
      <c r="H132" s="101"/>
      <c r="I132" s="88"/>
      <c r="J132" s="88" t="e">
        <f>IF(H132/I132*100&gt;100,100,H132/I132*100)</f>
        <v>#DIV/0!</v>
      </c>
      <c r="K132" s="511" t="e">
        <f>(J132+J133+J134)/3</f>
        <v>#DIV/0!</v>
      </c>
      <c r="L132" s="521" t="e">
        <f>(K132+K135)/2</f>
        <v>#DIV/0!</v>
      </c>
      <c r="M132" s="541"/>
      <c r="N132" s="519"/>
    </row>
    <row r="133" spans="1:14" s="302" customFormat="1" ht="63.75" hidden="1" customHeight="1" thickBot="1" x14ac:dyDescent="0.3">
      <c r="A133" s="560"/>
      <c r="B133" s="509"/>
      <c r="C133" s="514"/>
      <c r="D133" s="502"/>
      <c r="E133" s="89" t="s">
        <v>138</v>
      </c>
      <c r="F133" s="85" t="s">
        <v>386</v>
      </c>
      <c r="G133" s="90" t="s">
        <v>140</v>
      </c>
      <c r="H133" s="102"/>
      <c r="I133" s="92"/>
      <c r="J133" s="92" t="e">
        <f>IF(I133/H133*100&gt;100,100,I133/H133*100)</f>
        <v>#DIV/0!</v>
      </c>
      <c r="K133" s="512"/>
      <c r="L133" s="524"/>
      <c r="M133" s="541"/>
      <c r="N133" s="519"/>
    </row>
    <row r="134" spans="1:14" s="302" customFormat="1" ht="111" hidden="1" customHeight="1" x14ac:dyDescent="0.25">
      <c r="A134" s="560"/>
      <c r="B134" s="509"/>
      <c r="C134" s="514"/>
      <c r="D134" s="502"/>
      <c r="E134" s="89" t="s">
        <v>138</v>
      </c>
      <c r="F134" s="85" t="s">
        <v>387</v>
      </c>
      <c r="G134" s="90" t="s">
        <v>140</v>
      </c>
      <c r="H134" s="102"/>
      <c r="I134" s="102"/>
      <c r="J134" s="92" t="e">
        <f>IF(I134/H134*100&gt;100,100,I134/H134*100)</f>
        <v>#DIV/0!</v>
      </c>
      <c r="K134" s="513"/>
      <c r="L134" s="524"/>
      <c r="M134" s="541"/>
      <c r="N134" s="519"/>
    </row>
    <row r="135" spans="1:14" s="302" customFormat="1" ht="32.25" hidden="1" customHeight="1" thickBot="1" x14ac:dyDescent="0.3">
      <c r="A135" s="560"/>
      <c r="B135" s="510"/>
      <c r="C135" s="514"/>
      <c r="D135" s="503"/>
      <c r="E135" s="93" t="s">
        <v>144</v>
      </c>
      <c r="F135" s="81" t="s">
        <v>388</v>
      </c>
      <c r="G135" s="94" t="s">
        <v>266</v>
      </c>
      <c r="H135" s="95"/>
      <c r="I135" s="96"/>
      <c r="J135" s="97" t="e">
        <f>IF(I135/H135*100&gt;100,100,I135/H135*100)</f>
        <v>#DIV/0!</v>
      </c>
      <c r="K135" s="97" t="e">
        <f>J135</f>
        <v>#DIV/0!</v>
      </c>
      <c r="L135" s="525"/>
      <c r="M135" s="541"/>
      <c r="N135" s="519"/>
    </row>
    <row r="136" spans="1:14" s="302" customFormat="1" ht="63.75" hidden="1" customHeight="1" thickBot="1" x14ac:dyDescent="0.3">
      <c r="A136" s="560"/>
      <c r="B136" s="508">
        <f>'[3]Свод по услугам'!B136:B139</f>
        <v>0</v>
      </c>
      <c r="C136" s="514" t="str">
        <f>'[3]Свод по услугам'!C136:C139</f>
        <v>Реализация основных общеобразовательных программ среднего общего образования</v>
      </c>
      <c r="D136" s="501" t="s">
        <v>137</v>
      </c>
      <c r="E136" s="84" t="s">
        <v>138</v>
      </c>
      <c r="F136" s="85" t="s">
        <v>385</v>
      </c>
      <c r="G136" s="86" t="s">
        <v>140</v>
      </c>
      <c r="H136" s="101"/>
      <c r="I136" s="88"/>
      <c r="J136" s="88" t="e">
        <f>IF(H136/I136*100&gt;100,100,H136/I136*100)</f>
        <v>#DIV/0!</v>
      </c>
      <c r="K136" s="511" t="e">
        <f>(J136+J137+J138)/3</f>
        <v>#DIV/0!</v>
      </c>
      <c r="L136" s="521" t="e">
        <f>(K136+K139)/2</f>
        <v>#DIV/0!</v>
      </c>
      <c r="M136" s="541"/>
      <c r="N136" s="519"/>
    </row>
    <row r="137" spans="1:14" s="302" customFormat="1" ht="63.75" hidden="1" customHeight="1" thickBot="1" x14ac:dyDescent="0.3">
      <c r="A137" s="560"/>
      <c r="B137" s="509"/>
      <c r="C137" s="514"/>
      <c r="D137" s="502"/>
      <c r="E137" s="89" t="s">
        <v>138</v>
      </c>
      <c r="F137" s="85" t="s">
        <v>386</v>
      </c>
      <c r="G137" s="90" t="s">
        <v>140</v>
      </c>
      <c r="H137" s="102"/>
      <c r="I137" s="92"/>
      <c r="J137" s="92" t="e">
        <f>IF(I137/H137*100&gt;100,100,I137/H137*100)</f>
        <v>#DIV/0!</v>
      </c>
      <c r="K137" s="512"/>
      <c r="L137" s="524"/>
      <c r="M137" s="541"/>
      <c r="N137" s="519"/>
    </row>
    <row r="138" spans="1:14" s="302" customFormat="1" ht="111" hidden="1" customHeight="1" x14ac:dyDescent="0.25">
      <c r="A138" s="560"/>
      <c r="B138" s="509"/>
      <c r="C138" s="514"/>
      <c r="D138" s="502"/>
      <c r="E138" s="89" t="s">
        <v>138</v>
      </c>
      <c r="F138" s="85" t="s">
        <v>387</v>
      </c>
      <c r="G138" s="90" t="s">
        <v>140</v>
      </c>
      <c r="H138" s="102"/>
      <c r="I138" s="102"/>
      <c r="J138" s="92" t="e">
        <f>IF(I138/H138*100&gt;100,100,I138/H138*100)</f>
        <v>#DIV/0!</v>
      </c>
      <c r="K138" s="513"/>
      <c r="L138" s="524"/>
      <c r="M138" s="541"/>
      <c r="N138" s="519"/>
    </row>
    <row r="139" spans="1:14" s="302" customFormat="1" ht="32.25" hidden="1" customHeight="1" thickBot="1" x14ac:dyDescent="0.3">
      <c r="A139" s="560"/>
      <c r="B139" s="510"/>
      <c r="C139" s="514"/>
      <c r="D139" s="503"/>
      <c r="E139" s="93" t="s">
        <v>144</v>
      </c>
      <c r="F139" s="81" t="s">
        <v>388</v>
      </c>
      <c r="G139" s="94" t="s">
        <v>266</v>
      </c>
      <c r="H139" s="95"/>
      <c r="I139" s="96"/>
      <c r="J139" s="97" t="e">
        <f>IF(I139/H139*100&gt;100,100,I139/H139*100)</f>
        <v>#DIV/0!</v>
      </c>
      <c r="K139" s="97" t="e">
        <f>J139</f>
        <v>#DIV/0!</v>
      </c>
      <c r="L139" s="525"/>
      <c r="M139" s="541"/>
      <c r="N139" s="519"/>
    </row>
    <row r="140" spans="1:14" s="302" customFormat="1" ht="63.75" hidden="1" customHeight="1" thickBot="1" x14ac:dyDescent="0.3">
      <c r="A140" s="560"/>
      <c r="B140" s="508" t="str">
        <f>'[3]Свод по услугам'!B140:B143</f>
        <v>802112О.99.0.ББ11АБ50001</v>
      </c>
      <c r="C140" s="514" t="str">
        <f>'[3]Свод по услугам'!C140:C143</f>
        <v>Реализация основных общеобразовательных программ среднего общего образования (адаптированная образовательная программа, дети-инвалиды, не указано)</v>
      </c>
      <c r="D140" s="501" t="s">
        <v>137</v>
      </c>
      <c r="E140" s="84" t="s">
        <v>138</v>
      </c>
      <c r="F140" s="85" t="s">
        <v>385</v>
      </c>
      <c r="G140" s="86" t="s">
        <v>140</v>
      </c>
      <c r="H140" s="101"/>
      <c r="I140" s="88"/>
      <c r="J140" s="88" t="e">
        <f>IF(H140/I140*100&gt;100,100,H140/I140*100)</f>
        <v>#DIV/0!</v>
      </c>
      <c r="K140" s="511" t="e">
        <f>(J140+J141+J142)/3</f>
        <v>#DIV/0!</v>
      </c>
      <c r="L140" s="521" t="e">
        <f>(K140+K143)/2</f>
        <v>#DIV/0!</v>
      </c>
      <c r="M140" s="541"/>
      <c r="N140" s="519"/>
    </row>
    <row r="141" spans="1:14" s="302" customFormat="1" ht="63.75" hidden="1" customHeight="1" thickBot="1" x14ac:dyDescent="0.3">
      <c r="A141" s="560"/>
      <c r="B141" s="509"/>
      <c r="C141" s="514"/>
      <c r="D141" s="502"/>
      <c r="E141" s="89" t="s">
        <v>138</v>
      </c>
      <c r="F141" s="85" t="s">
        <v>386</v>
      </c>
      <c r="G141" s="90" t="s">
        <v>140</v>
      </c>
      <c r="H141" s="102"/>
      <c r="I141" s="92"/>
      <c r="J141" s="92" t="e">
        <f>IF(I141/H141*100&gt;100,100,I141/H141*100)</f>
        <v>#DIV/0!</v>
      </c>
      <c r="K141" s="512"/>
      <c r="L141" s="524"/>
      <c r="M141" s="541"/>
      <c r="N141" s="519"/>
    </row>
    <row r="142" spans="1:14" s="302" customFormat="1" ht="111" hidden="1" customHeight="1" x14ac:dyDescent="0.25">
      <c r="A142" s="560"/>
      <c r="B142" s="509"/>
      <c r="C142" s="514"/>
      <c r="D142" s="502"/>
      <c r="E142" s="89" t="s">
        <v>138</v>
      </c>
      <c r="F142" s="85" t="s">
        <v>387</v>
      </c>
      <c r="G142" s="90" t="s">
        <v>140</v>
      </c>
      <c r="H142" s="102"/>
      <c r="I142" s="102"/>
      <c r="J142" s="92" t="e">
        <f>IF(I142/H142*100&gt;100,100,I142/H142*100)</f>
        <v>#DIV/0!</v>
      </c>
      <c r="K142" s="513"/>
      <c r="L142" s="524"/>
      <c r="M142" s="541"/>
      <c r="N142" s="519"/>
    </row>
    <row r="143" spans="1:14" s="302" customFormat="1" ht="32.25" hidden="1" customHeight="1" thickBot="1" x14ac:dyDescent="0.3">
      <c r="A143" s="560"/>
      <c r="B143" s="510"/>
      <c r="C143" s="514"/>
      <c r="D143" s="503"/>
      <c r="E143" s="93" t="s">
        <v>144</v>
      </c>
      <c r="F143" s="81" t="s">
        <v>388</v>
      </c>
      <c r="G143" s="94" t="s">
        <v>266</v>
      </c>
      <c r="H143" s="95"/>
      <c r="I143" s="96"/>
      <c r="J143" s="97" t="e">
        <f>IF(I143/H143*100&gt;100,100,I143/H143*100)</f>
        <v>#DIV/0!</v>
      </c>
      <c r="K143" s="97" t="e">
        <f>J143</f>
        <v>#DIV/0!</v>
      </c>
      <c r="L143" s="525"/>
      <c r="M143" s="541"/>
      <c r="N143" s="519"/>
    </row>
    <row r="144" spans="1:14" s="302" customFormat="1" ht="63.75" hidden="1" customHeight="1" thickBot="1" x14ac:dyDescent="0.3">
      <c r="A144" s="560"/>
      <c r="B144" s="508" t="str">
        <f>'[3]Свод по услугам'!B144:B147</f>
        <v>802112О.99.0.ББ11АБ75001</v>
      </c>
      <c r="C144" s="514" t="str">
        <f>'[3]Свод по услугам'!C144:C147</f>
        <v>Реализация основных общеобразовательных программ среднего общего образования (адаптированная образовательная программа, дети-инвалиды, на дому)</v>
      </c>
      <c r="D144" s="501" t="s">
        <v>137</v>
      </c>
      <c r="E144" s="84" t="s">
        <v>138</v>
      </c>
      <c r="F144" s="85" t="s">
        <v>385</v>
      </c>
      <c r="G144" s="86" t="s">
        <v>140</v>
      </c>
      <c r="H144" s="101"/>
      <c r="I144" s="88"/>
      <c r="J144" s="88" t="e">
        <f>IF(H144/I144*100&gt;100,100,H144/I144*100)</f>
        <v>#DIV/0!</v>
      </c>
      <c r="K144" s="511" t="e">
        <f>(J144+J145+J146)/3</f>
        <v>#DIV/0!</v>
      </c>
      <c r="L144" s="521" t="e">
        <f>(K144+K147)/2</f>
        <v>#DIV/0!</v>
      </c>
      <c r="M144" s="541"/>
      <c r="N144" s="519"/>
    </row>
    <row r="145" spans="1:14" s="302" customFormat="1" ht="63.75" hidden="1" customHeight="1" thickBot="1" x14ac:dyDescent="0.3">
      <c r="A145" s="560"/>
      <c r="B145" s="509"/>
      <c r="C145" s="514"/>
      <c r="D145" s="502"/>
      <c r="E145" s="89" t="s">
        <v>138</v>
      </c>
      <c r="F145" s="85" t="s">
        <v>386</v>
      </c>
      <c r="G145" s="90" t="s">
        <v>140</v>
      </c>
      <c r="H145" s="102"/>
      <c r="I145" s="92"/>
      <c r="J145" s="92" t="e">
        <f>IF(I145/H145*100&gt;100,100,I145/H145*100)</f>
        <v>#DIV/0!</v>
      </c>
      <c r="K145" s="512"/>
      <c r="L145" s="524"/>
      <c r="M145" s="541"/>
      <c r="N145" s="519"/>
    </row>
    <row r="146" spans="1:14" s="302" customFormat="1" ht="111" hidden="1" customHeight="1" x14ac:dyDescent="0.25">
      <c r="A146" s="560"/>
      <c r="B146" s="509"/>
      <c r="C146" s="514"/>
      <c r="D146" s="502"/>
      <c r="E146" s="89" t="s">
        <v>138</v>
      </c>
      <c r="F146" s="85" t="s">
        <v>387</v>
      </c>
      <c r="G146" s="90" t="s">
        <v>140</v>
      </c>
      <c r="H146" s="102"/>
      <c r="I146" s="102"/>
      <c r="J146" s="92" t="e">
        <f>IF(I146/H146*100&gt;100,100,I146/H146*100)</f>
        <v>#DIV/0!</v>
      </c>
      <c r="K146" s="513"/>
      <c r="L146" s="524"/>
      <c r="M146" s="541"/>
      <c r="N146" s="519"/>
    </row>
    <row r="147" spans="1:14" s="302" customFormat="1" ht="32.25" hidden="1" customHeight="1" thickBot="1" x14ac:dyDescent="0.3">
      <c r="A147" s="560"/>
      <c r="B147" s="510"/>
      <c r="C147" s="514"/>
      <c r="D147" s="503"/>
      <c r="E147" s="93" t="s">
        <v>144</v>
      </c>
      <c r="F147" s="81" t="s">
        <v>388</v>
      </c>
      <c r="G147" s="94" t="s">
        <v>266</v>
      </c>
      <c r="H147" s="95"/>
      <c r="I147" s="96"/>
      <c r="J147" s="97" t="e">
        <f>IF(I147/H147*100&gt;100,100,I147/H147*100)</f>
        <v>#DIV/0!</v>
      </c>
      <c r="K147" s="97" t="e">
        <f>J147</f>
        <v>#DIV/0!</v>
      </c>
      <c r="L147" s="525"/>
      <c r="M147" s="541"/>
      <c r="N147" s="519"/>
    </row>
    <row r="148" spans="1:14" s="302" customFormat="1" ht="63.75" hidden="1" customHeight="1" thickBot="1" x14ac:dyDescent="0.3">
      <c r="A148" s="560"/>
      <c r="B148" s="508" t="str">
        <f>'[3]Свод по услугам'!B148:B151</f>
        <v>802112О.99.0.ББ11АН01001</v>
      </c>
      <c r="C148" s="514" t="str">
        <f>'[3]Свод по услугам'!C148:C151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v>
      </c>
      <c r="D148" s="501" t="s">
        <v>137</v>
      </c>
      <c r="E148" s="84" t="s">
        <v>138</v>
      </c>
      <c r="F148" s="85" t="s">
        <v>385</v>
      </c>
      <c r="G148" s="86" t="s">
        <v>140</v>
      </c>
      <c r="H148" s="101"/>
      <c r="I148" s="88"/>
      <c r="J148" s="88" t="e">
        <f>IF(H148/I148*100&gt;100,100,H148/I148*100)</f>
        <v>#DIV/0!</v>
      </c>
      <c r="K148" s="511" t="e">
        <f>(J148+J149+J150)/3</f>
        <v>#DIV/0!</v>
      </c>
      <c r="L148" s="521" t="e">
        <f>(K148+K151)/2</f>
        <v>#DIV/0!</v>
      </c>
      <c r="M148" s="541"/>
      <c r="N148" s="519"/>
    </row>
    <row r="149" spans="1:14" s="302" customFormat="1" ht="63.75" hidden="1" customHeight="1" thickBot="1" x14ac:dyDescent="0.3">
      <c r="A149" s="560"/>
      <c r="B149" s="509"/>
      <c r="C149" s="514"/>
      <c r="D149" s="502"/>
      <c r="E149" s="89" t="s">
        <v>138</v>
      </c>
      <c r="F149" s="85" t="s">
        <v>386</v>
      </c>
      <c r="G149" s="90" t="s">
        <v>140</v>
      </c>
      <c r="H149" s="102"/>
      <c r="I149" s="92"/>
      <c r="J149" s="92" t="e">
        <f>IF(I149/H149*100&gt;100,100,I149/H149*100)</f>
        <v>#DIV/0!</v>
      </c>
      <c r="K149" s="512"/>
      <c r="L149" s="524"/>
      <c r="M149" s="541"/>
      <c r="N149" s="519"/>
    </row>
    <row r="150" spans="1:14" s="302" customFormat="1" ht="111" hidden="1" customHeight="1" x14ac:dyDescent="0.25">
      <c r="A150" s="560"/>
      <c r="B150" s="509"/>
      <c r="C150" s="514"/>
      <c r="D150" s="502"/>
      <c r="E150" s="89" t="s">
        <v>138</v>
      </c>
      <c r="F150" s="85" t="s">
        <v>387</v>
      </c>
      <c r="G150" s="90" t="s">
        <v>140</v>
      </c>
      <c r="H150" s="102"/>
      <c r="I150" s="102"/>
      <c r="J150" s="92" t="e">
        <f>IF(I150/H150*100&gt;100,100,I150/H150*100)</f>
        <v>#DIV/0!</v>
      </c>
      <c r="K150" s="513"/>
      <c r="L150" s="524"/>
      <c r="M150" s="541"/>
      <c r="N150" s="519"/>
    </row>
    <row r="151" spans="1:14" s="302" customFormat="1" ht="32.25" hidden="1" customHeight="1" thickBot="1" x14ac:dyDescent="0.3">
      <c r="A151" s="560"/>
      <c r="B151" s="510"/>
      <c r="C151" s="514"/>
      <c r="D151" s="503"/>
      <c r="E151" s="93" t="s">
        <v>144</v>
      </c>
      <c r="F151" s="81" t="s">
        <v>388</v>
      </c>
      <c r="G151" s="94" t="s">
        <v>266</v>
      </c>
      <c r="H151" s="95"/>
      <c r="I151" s="96"/>
      <c r="J151" s="97" t="e">
        <f>IF(I151/H151*100&gt;100,100,I151/H151*100)</f>
        <v>#DIV/0!</v>
      </c>
      <c r="K151" s="97" t="e">
        <f>J151</f>
        <v>#DIV/0!</v>
      </c>
      <c r="L151" s="525"/>
      <c r="M151" s="541"/>
      <c r="N151" s="519"/>
    </row>
    <row r="152" spans="1:14" s="302" customFormat="1" ht="63.75" hidden="1" customHeight="1" thickBot="1" x14ac:dyDescent="0.3">
      <c r="A152" s="560"/>
      <c r="B152" s="508" t="str">
        <f>'[3]Свод по услугам'!B152:B155</f>
        <v>802112О.99.0.ББ11АМ76001</v>
      </c>
      <c r="C152" s="514" t="str">
        <f>'[3]Свод по услугам'!C152:C155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v>
      </c>
      <c r="D152" s="501" t="s">
        <v>137</v>
      </c>
      <c r="E152" s="84" t="s">
        <v>138</v>
      </c>
      <c r="F152" s="85" t="s">
        <v>385</v>
      </c>
      <c r="G152" s="86" t="s">
        <v>140</v>
      </c>
      <c r="H152" s="101"/>
      <c r="I152" s="88"/>
      <c r="J152" s="88" t="e">
        <f>IF(H152/I152*100&gt;100,100,H152/I152*100)</f>
        <v>#DIV/0!</v>
      </c>
      <c r="K152" s="511" t="e">
        <f>(J152+J153+J154)/3</f>
        <v>#DIV/0!</v>
      </c>
      <c r="L152" s="521" t="e">
        <f>(K152+K155)/2</f>
        <v>#DIV/0!</v>
      </c>
      <c r="M152" s="541"/>
      <c r="N152" s="519"/>
    </row>
    <row r="153" spans="1:14" s="302" customFormat="1" ht="63.75" hidden="1" customHeight="1" thickBot="1" x14ac:dyDescent="0.3">
      <c r="A153" s="560"/>
      <c r="B153" s="509"/>
      <c r="C153" s="514"/>
      <c r="D153" s="502"/>
      <c r="E153" s="89" t="s">
        <v>138</v>
      </c>
      <c r="F153" s="85" t="s">
        <v>386</v>
      </c>
      <c r="G153" s="90" t="s">
        <v>140</v>
      </c>
      <c r="H153" s="102"/>
      <c r="I153" s="92"/>
      <c r="J153" s="92" t="e">
        <f t="shared" ref="J153:J163" si="4">IF(I153/H153*100&gt;100,100,I153/H153*100)</f>
        <v>#DIV/0!</v>
      </c>
      <c r="K153" s="512"/>
      <c r="L153" s="524"/>
      <c r="M153" s="541"/>
      <c r="N153" s="519"/>
    </row>
    <row r="154" spans="1:14" s="302" customFormat="1" ht="111" hidden="1" customHeight="1" x14ac:dyDescent="0.25">
      <c r="A154" s="560"/>
      <c r="B154" s="509"/>
      <c r="C154" s="514"/>
      <c r="D154" s="502"/>
      <c r="E154" s="89" t="s">
        <v>138</v>
      </c>
      <c r="F154" s="85" t="s">
        <v>387</v>
      </c>
      <c r="G154" s="90" t="s">
        <v>140</v>
      </c>
      <c r="H154" s="102"/>
      <c r="I154" s="102"/>
      <c r="J154" s="92" t="e">
        <f t="shared" si="4"/>
        <v>#DIV/0!</v>
      </c>
      <c r="K154" s="513"/>
      <c r="L154" s="524"/>
      <c r="M154" s="541"/>
      <c r="N154" s="519"/>
    </row>
    <row r="155" spans="1:14" s="302" customFormat="1" ht="32.25" hidden="1" customHeight="1" thickBot="1" x14ac:dyDescent="0.3">
      <c r="A155" s="560"/>
      <c r="B155" s="510"/>
      <c r="C155" s="514"/>
      <c r="D155" s="503"/>
      <c r="E155" s="93" t="s">
        <v>144</v>
      </c>
      <c r="F155" s="81" t="s">
        <v>388</v>
      </c>
      <c r="G155" s="94" t="s">
        <v>266</v>
      </c>
      <c r="H155" s="95"/>
      <c r="I155" s="96"/>
      <c r="J155" s="97" t="e">
        <f t="shared" si="4"/>
        <v>#DIV/0!</v>
      </c>
      <c r="K155" s="97" t="e">
        <f>J155</f>
        <v>#DIV/0!</v>
      </c>
      <c r="L155" s="525"/>
      <c r="M155" s="541"/>
      <c r="N155" s="519"/>
    </row>
    <row r="156" spans="1:14" s="297" customFormat="1" ht="63.75" customHeight="1" thickBot="1" x14ac:dyDescent="0.3">
      <c r="A156" s="559"/>
      <c r="B156" s="508" t="str">
        <f>'[3]Свод по услугам'!B156:B159</f>
        <v>802112О.99.0.ББ11АО26001</v>
      </c>
      <c r="C156" s="423" t="str">
        <f>'[3]Свод по услугам'!C156:C159</f>
        <v>Реализация основных общеобразовательных программ среднего общего образования (профильное обучение, дети-инвалиды, не указано)</v>
      </c>
      <c r="D156" s="593" t="s">
        <v>137</v>
      </c>
      <c r="E156" s="71" t="s">
        <v>138</v>
      </c>
      <c r="F156" s="71" t="s">
        <v>385</v>
      </c>
      <c r="G156" s="72" t="s">
        <v>140</v>
      </c>
      <c r="H156" s="280">
        <v>100</v>
      </c>
      <c r="I156" s="293">
        <v>100</v>
      </c>
      <c r="J156" s="128">
        <f t="shared" si="4"/>
        <v>100</v>
      </c>
      <c r="K156" s="511">
        <f>(J156+J157+J158)/3</f>
        <v>100</v>
      </c>
      <c r="L156" s="515">
        <f>(K156+K159)/2</f>
        <v>98.021582733812949</v>
      </c>
      <c r="M156" s="540"/>
      <c r="N156" s="519"/>
    </row>
    <row r="157" spans="1:14" s="297" customFormat="1" ht="63.75" customHeight="1" thickBot="1" x14ac:dyDescent="0.3">
      <c r="A157" s="559"/>
      <c r="B157" s="509"/>
      <c r="C157" s="423"/>
      <c r="D157" s="594"/>
      <c r="E157" s="76" t="s">
        <v>138</v>
      </c>
      <c r="F157" s="71" t="s">
        <v>386</v>
      </c>
      <c r="G157" s="77" t="s">
        <v>140</v>
      </c>
      <c r="H157" s="282">
        <v>100</v>
      </c>
      <c r="I157" s="128">
        <v>100</v>
      </c>
      <c r="J157" s="128">
        <f t="shared" si="4"/>
        <v>100</v>
      </c>
      <c r="K157" s="587"/>
      <c r="L157" s="589"/>
      <c r="M157" s="540"/>
      <c r="N157" s="519"/>
    </row>
    <row r="158" spans="1:14" s="297" customFormat="1" ht="111" customHeight="1" x14ac:dyDescent="0.25">
      <c r="A158" s="559"/>
      <c r="B158" s="509"/>
      <c r="C158" s="423"/>
      <c r="D158" s="594"/>
      <c r="E158" s="76" t="s">
        <v>138</v>
      </c>
      <c r="F158" s="71" t="s">
        <v>387</v>
      </c>
      <c r="G158" s="77" t="s">
        <v>140</v>
      </c>
      <c r="H158" s="282">
        <v>100</v>
      </c>
      <c r="I158" s="282">
        <v>100</v>
      </c>
      <c r="J158" s="128">
        <f t="shared" si="4"/>
        <v>100</v>
      </c>
      <c r="K158" s="588"/>
      <c r="L158" s="589"/>
      <c r="M158" s="540"/>
      <c r="N158" s="519"/>
    </row>
    <row r="159" spans="1:14" s="297" customFormat="1" ht="32.25" customHeight="1" thickBot="1" x14ac:dyDescent="0.3">
      <c r="A159" s="559"/>
      <c r="B159" s="510"/>
      <c r="C159" s="423"/>
      <c r="D159" s="595"/>
      <c r="E159" s="80" t="s">
        <v>144</v>
      </c>
      <c r="F159" s="81" t="s">
        <v>388</v>
      </c>
      <c r="G159" s="82" t="s">
        <v>266</v>
      </c>
      <c r="H159" s="96">
        <v>2.78</v>
      </c>
      <c r="I159" s="96">
        <v>2.67</v>
      </c>
      <c r="J159" s="128">
        <f t="shared" si="4"/>
        <v>96.043165467625897</v>
      </c>
      <c r="K159" s="284">
        <f>J159</f>
        <v>96.043165467625897</v>
      </c>
      <c r="L159" s="590"/>
      <c r="M159" s="540"/>
      <c r="N159" s="519"/>
    </row>
    <row r="160" spans="1:14" s="297" customFormat="1" ht="63.75" customHeight="1" thickBot="1" x14ac:dyDescent="0.3">
      <c r="A160" s="559"/>
      <c r="B160" s="508" t="str">
        <f>'[3]Свод по услугам'!B160:B163</f>
        <v>802112О.99.0.ББ11АП76001</v>
      </c>
      <c r="C160" s="423" t="str">
        <f>'[3]Свод по услугам'!C160:C163</f>
        <v>Реализация основных общеобразовательных программ среднего общего образования (профильное обучение, не указано, не указано)</v>
      </c>
      <c r="D160" s="593" t="s">
        <v>137</v>
      </c>
      <c r="E160" s="71" t="s">
        <v>138</v>
      </c>
      <c r="F160" s="71" t="s">
        <v>385</v>
      </c>
      <c r="G160" s="72" t="s">
        <v>140</v>
      </c>
      <c r="H160" s="280">
        <v>100</v>
      </c>
      <c r="I160" s="293">
        <v>100</v>
      </c>
      <c r="J160" s="128">
        <f t="shared" si="4"/>
        <v>100</v>
      </c>
      <c r="K160" s="511">
        <f>(J160+J161+J162)/3</f>
        <v>100</v>
      </c>
      <c r="L160" s="515">
        <f>(K160+K163)/2</f>
        <v>99.172729991029598</v>
      </c>
      <c r="M160" s="540"/>
      <c r="N160" s="519"/>
    </row>
    <row r="161" spans="1:14" s="297" customFormat="1" ht="63.75" thickBot="1" x14ac:dyDescent="0.3">
      <c r="A161" s="559"/>
      <c r="B161" s="509"/>
      <c r="C161" s="423"/>
      <c r="D161" s="594"/>
      <c r="E161" s="76" t="s">
        <v>138</v>
      </c>
      <c r="F161" s="71" t="s">
        <v>386</v>
      </c>
      <c r="G161" s="77" t="s">
        <v>140</v>
      </c>
      <c r="H161" s="282">
        <v>100</v>
      </c>
      <c r="I161" s="128">
        <v>100</v>
      </c>
      <c r="J161" s="128">
        <f t="shared" si="4"/>
        <v>100</v>
      </c>
      <c r="K161" s="587"/>
      <c r="L161" s="589"/>
      <c r="M161" s="540"/>
      <c r="N161" s="519"/>
    </row>
    <row r="162" spans="1:14" s="297" customFormat="1" ht="49.5" customHeight="1" x14ac:dyDescent="0.25">
      <c r="A162" s="559"/>
      <c r="B162" s="509"/>
      <c r="C162" s="423"/>
      <c r="D162" s="594"/>
      <c r="E162" s="76" t="s">
        <v>138</v>
      </c>
      <c r="F162" s="71" t="s">
        <v>391</v>
      </c>
      <c r="G162" s="77" t="s">
        <v>140</v>
      </c>
      <c r="H162" s="282">
        <v>100</v>
      </c>
      <c r="I162" s="282">
        <v>100</v>
      </c>
      <c r="J162" s="128">
        <f t="shared" si="4"/>
        <v>100</v>
      </c>
      <c r="K162" s="588"/>
      <c r="L162" s="589"/>
      <c r="M162" s="540"/>
      <c r="N162" s="519"/>
    </row>
    <row r="163" spans="1:14" s="297" customFormat="1" ht="32.25" thickBot="1" x14ac:dyDescent="0.3">
      <c r="A163" s="559"/>
      <c r="B163" s="510"/>
      <c r="C163" s="423"/>
      <c r="D163" s="595"/>
      <c r="E163" s="80" t="s">
        <v>144</v>
      </c>
      <c r="F163" s="81" t="s">
        <v>388</v>
      </c>
      <c r="G163" s="82" t="s">
        <v>266</v>
      </c>
      <c r="H163" s="96">
        <v>100.33</v>
      </c>
      <c r="I163" s="96">
        <v>98.67</v>
      </c>
      <c r="J163" s="128">
        <f t="shared" si="4"/>
        <v>98.345459982059211</v>
      </c>
      <c r="K163" s="284">
        <f>J163</f>
        <v>98.345459982059211</v>
      </c>
      <c r="L163" s="590"/>
      <c r="M163" s="540"/>
      <c r="N163" s="519"/>
    </row>
    <row r="164" spans="1:14" s="302" customFormat="1" ht="63.75" hidden="1" customHeight="1" thickBot="1" x14ac:dyDescent="0.3">
      <c r="A164" s="560"/>
      <c r="B164" s="508" t="str">
        <f>'[3]Свод по услугам'!B164:B167</f>
        <v>802112О.99.0.ББ11АЭ08001</v>
      </c>
      <c r="C164" s="514" t="str">
        <f>'[3]Свод по услугам'!C164:C167</f>
        <v>Реализация основных общеобразовательных программ среднего общего образования (не указано, дети-инвалиды, не указано)</v>
      </c>
      <c r="D164" s="501" t="s">
        <v>137</v>
      </c>
      <c r="E164" s="84" t="s">
        <v>138</v>
      </c>
      <c r="F164" s="85" t="s">
        <v>385</v>
      </c>
      <c r="G164" s="86" t="s">
        <v>140</v>
      </c>
      <c r="H164" s="101"/>
      <c r="I164" s="88"/>
      <c r="J164" s="88" t="e">
        <f>IF(H164/I164*100&gt;100,100,H164/I164*100)</f>
        <v>#DIV/0!</v>
      </c>
      <c r="K164" s="511" t="e">
        <f>(J164+J165+J166)/3</f>
        <v>#DIV/0!</v>
      </c>
      <c r="L164" s="521" t="e">
        <f>(K164+K167)/2</f>
        <v>#DIV/0!</v>
      </c>
      <c r="M164" s="541"/>
      <c r="N164" s="519"/>
    </row>
    <row r="165" spans="1:14" s="302" customFormat="1" ht="63.75" hidden="1" customHeight="1" thickBot="1" x14ac:dyDescent="0.3">
      <c r="A165" s="560"/>
      <c r="B165" s="509"/>
      <c r="C165" s="514"/>
      <c r="D165" s="502"/>
      <c r="E165" s="89" t="s">
        <v>138</v>
      </c>
      <c r="F165" s="85" t="s">
        <v>386</v>
      </c>
      <c r="G165" s="90" t="s">
        <v>140</v>
      </c>
      <c r="H165" s="102"/>
      <c r="I165" s="92"/>
      <c r="J165" s="92" t="e">
        <f>IF(I165/H165*100&gt;100,100,I165/H165*100)</f>
        <v>#DIV/0!</v>
      </c>
      <c r="K165" s="512"/>
      <c r="L165" s="524"/>
      <c r="M165" s="541"/>
      <c r="N165" s="519"/>
    </row>
    <row r="166" spans="1:14" s="302" customFormat="1" ht="111" hidden="1" customHeight="1" x14ac:dyDescent="0.25">
      <c r="A166" s="560"/>
      <c r="B166" s="509"/>
      <c r="C166" s="514"/>
      <c r="D166" s="502"/>
      <c r="E166" s="89" t="s">
        <v>138</v>
      </c>
      <c r="F166" s="85" t="s">
        <v>387</v>
      </c>
      <c r="G166" s="90" t="s">
        <v>140</v>
      </c>
      <c r="H166" s="102"/>
      <c r="I166" s="102"/>
      <c r="J166" s="92" t="e">
        <f>IF(I166/H166*100&gt;100,100,I166/H166*100)</f>
        <v>#DIV/0!</v>
      </c>
      <c r="K166" s="513"/>
      <c r="L166" s="524"/>
      <c r="M166" s="541"/>
      <c r="N166" s="519"/>
    </row>
    <row r="167" spans="1:14" s="302" customFormat="1" ht="32.25" hidden="1" customHeight="1" thickBot="1" x14ac:dyDescent="0.3">
      <c r="A167" s="560"/>
      <c r="B167" s="510"/>
      <c r="C167" s="514"/>
      <c r="D167" s="503"/>
      <c r="E167" s="93" t="s">
        <v>144</v>
      </c>
      <c r="F167" s="81" t="s">
        <v>388</v>
      </c>
      <c r="G167" s="94" t="s">
        <v>266</v>
      </c>
      <c r="H167" s="95"/>
      <c r="I167" s="96"/>
      <c r="J167" s="97" t="e">
        <f>IF(I167/H167*100&gt;100,100,I167/H167*100)</f>
        <v>#DIV/0!</v>
      </c>
      <c r="K167" s="97" t="e">
        <f>J167</f>
        <v>#DIV/0!</v>
      </c>
      <c r="L167" s="525"/>
      <c r="M167" s="541"/>
      <c r="N167" s="519"/>
    </row>
    <row r="168" spans="1:14" s="302" customFormat="1" ht="63.75" hidden="1" customHeight="1" thickBot="1" x14ac:dyDescent="0.3">
      <c r="A168" s="560"/>
      <c r="B168" s="508" t="str">
        <f>'[3]Свод по услугам'!B168:B171</f>
        <v>802112О.99.0.ББ11АЭ33001</v>
      </c>
      <c r="C168" s="514" t="str">
        <f>'[3]Свод по услугам'!C168:C171</f>
        <v>Реализация основных общеобразовательных программ среднего общего образования (не указано, дети-инвалиды, на дому)</v>
      </c>
      <c r="D168" s="501" t="s">
        <v>137</v>
      </c>
      <c r="E168" s="84" t="s">
        <v>138</v>
      </c>
      <c r="F168" s="85" t="s">
        <v>385</v>
      </c>
      <c r="G168" s="86" t="s">
        <v>140</v>
      </c>
      <c r="H168" s="101"/>
      <c r="I168" s="88"/>
      <c r="J168" s="88" t="e">
        <f>IF(H168/I168*100&gt;100,100,H168/I168*100)</f>
        <v>#DIV/0!</v>
      </c>
      <c r="K168" s="511" t="e">
        <f>(J168+J169+J170)/3</f>
        <v>#DIV/0!</v>
      </c>
      <c r="L168" s="521" t="e">
        <f>(K168+K171)/2</f>
        <v>#DIV/0!</v>
      </c>
      <c r="M168" s="541"/>
      <c r="N168" s="519"/>
    </row>
    <row r="169" spans="1:14" s="302" customFormat="1" ht="63.75" hidden="1" customHeight="1" thickBot="1" x14ac:dyDescent="0.3">
      <c r="A169" s="560"/>
      <c r="B169" s="509"/>
      <c r="C169" s="514"/>
      <c r="D169" s="502"/>
      <c r="E169" s="89" t="s">
        <v>138</v>
      </c>
      <c r="F169" s="85" t="s">
        <v>386</v>
      </c>
      <c r="G169" s="90" t="s">
        <v>140</v>
      </c>
      <c r="H169" s="102"/>
      <c r="I169" s="92"/>
      <c r="J169" s="92" t="e">
        <f>IF(I169/H169*100&gt;100,100,I169/H169*100)</f>
        <v>#DIV/0!</v>
      </c>
      <c r="K169" s="512"/>
      <c r="L169" s="524"/>
      <c r="M169" s="541"/>
      <c r="N169" s="519"/>
    </row>
    <row r="170" spans="1:14" s="302" customFormat="1" ht="111" hidden="1" customHeight="1" x14ac:dyDescent="0.25">
      <c r="A170" s="560"/>
      <c r="B170" s="509"/>
      <c r="C170" s="514"/>
      <c r="D170" s="502"/>
      <c r="E170" s="89" t="s">
        <v>138</v>
      </c>
      <c r="F170" s="85" t="s">
        <v>387</v>
      </c>
      <c r="G170" s="90" t="s">
        <v>140</v>
      </c>
      <c r="H170" s="102"/>
      <c r="I170" s="102"/>
      <c r="J170" s="92" t="e">
        <f>IF(I170/H170*100&gt;100,100,I170/H170*100)</f>
        <v>#DIV/0!</v>
      </c>
      <c r="K170" s="513"/>
      <c r="L170" s="524"/>
      <c r="M170" s="541"/>
      <c r="N170" s="519"/>
    </row>
    <row r="171" spans="1:14" s="302" customFormat="1" ht="32.25" hidden="1" customHeight="1" thickBot="1" x14ac:dyDescent="0.3">
      <c r="A171" s="560"/>
      <c r="B171" s="510"/>
      <c r="C171" s="514"/>
      <c r="D171" s="503"/>
      <c r="E171" s="93" t="s">
        <v>144</v>
      </c>
      <c r="F171" s="81" t="s">
        <v>388</v>
      </c>
      <c r="G171" s="94" t="s">
        <v>266</v>
      </c>
      <c r="H171" s="95"/>
      <c r="I171" s="96"/>
      <c r="J171" s="97" t="e">
        <f>IF(I171/H171*100&gt;100,100,I171/H171*100)</f>
        <v>#DIV/0!</v>
      </c>
      <c r="K171" s="97" t="e">
        <f>J171</f>
        <v>#DIV/0!</v>
      </c>
      <c r="L171" s="525"/>
      <c r="M171" s="541"/>
      <c r="N171" s="519"/>
    </row>
    <row r="172" spans="1:14" s="302" customFormat="1" ht="63.75" hidden="1" customHeight="1" thickBot="1" x14ac:dyDescent="0.3">
      <c r="A172" s="560"/>
      <c r="B172" s="508">
        <f>'[3]Свод по услугам'!B172:B175</f>
        <v>0</v>
      </c>
      <c r="C172" s="514" t="str">
        <f>'[3]Свод по услугам'!C172:C175</f>
        <v xml:space="preserve">Реализация основных общеобразовательных программ среднего общего образования </v>
      </c>
      <c r="D172" s="501" t="s">
        <v>137</v>
      </c>
      <c r="E172" s="84" t="s">
        <v>138</v>
      </c>
      <c r="F172" s="85" t="s">
        <v>385</v>
      </c>
      <c r="G172" s="86" t="s">
        <v>140</v>
      </c>
      <c r="H172" s="101"/>
      <c r="I172" s="88"/>
      <c r="J172" s="88" t="e">
        <f>IF(H172/I172*100&gt;100,100,H172/I172*100)</f>
        <v>#DIV/0!</v>
      </c>
      <c r="K172" s="511" t="e">
        <f>(J172+J173+J174)/3</f>
        <v>#DIV/0!</v>
      </c>
      <c r="L172" s="521" t="e">
        <f>(K172+K175)/2</f>
        <v>#DIV/0!</v>
      </c>
      <c r="M172" s="541"/>
      <c r="N172" s="519"/>
    </row>
    <row r="173" spans="1:14" s="302" customFormat="1" ht="63.75" hidden="1" customHeight="1" thickBot="1" x14ac:dyDescent="0.3">
      <c r="A173" s="560"/>
      <c r="B173" s="509"/>
      <c r="C173" s="514"/>
      <c r="D173" s="502"/>
      <c r="E173" s="89" t="s">
        <v>138</v>
      </c>
      <c r="F173" s="85" t="s">
        <v>386</v>
      </c>
      <c r="G173" s="90" t="s">
        <v>140</v>
      </c>
      <c r="H173" s="102"/>
      <c r="I173" s="92"/>
      <c r="J173" s="92" t="e">
        <f>IF(I173/H173*100&gt;100,100,I173/H173*100)</f>
        <v>#DIV/0!</v>
      </c>
      <c r="K173" s="512"/>
      <c r="L173" s="524"/>
      <c r="M173" s="541"/>
      <c r="N173" s="519"/>
    </row>
    <row r="174" spans="1:14" s="302" customFormat="1" ht="111" hidden="1" customHeight="1" x14ac:dyDescent="0.25">
      <c r="A174" s="560"/>
      <c r="B174" s="509"/>
      <c r="C174" s="514"/>
      <c r="D174" s="502"/>
      <c r="E174" s="89" t="s">
        <v>138</v>
      </c>
      <c r="F174" s="85" t="s">
        <v>387</v>
      </c>
      <c r="G174" s="90" t="s">
        <v>140</v>
      </c>
      <c r="H174" s="102"/>
      <c r="I174" s="102"/>
      <c r="J174" s="92" t="e">
        <f>IF(I174/H174*100&gt;100,100,I174/H174*100)</f>
        <v>#DIV/0!</v>
      </c>
      <c r="K174" s="513"/>
      <c r="L174" s="524"/>
      <c r="M174" s="541"/>
      <c r="N174" s="519"/>
    </row>
    <row r="175" spans="1:14" s="302" customFormat="1" ht="32.25" hidden="1" customHeight="1" thickBot="1" x14ac:dyDescent="0.3">
      <c r="A175" s="560"/>
      <c r="B175" s="510"/>
      <c r="C175" s="514"/>
      <c r="D175" s="503"/>
      <c r="E175" s="93" t="s">
        <v>144</v>
      </c>
      <c r="F175" s="81" t="s">
        <v>388</v>
      </c>
      <c r="G175" s="94" t="s">
        <v>266</v>
      </c>
      <c r="H175" s="95"/>
      <c r="I175" s="96"/>
      <c r="J175" s="97" t="e">
        <f>IF(I175/H175*100&gt;100,100,I175/H175*100)</f>
        <v>#DIV/0!</v>
      </c>
      <c r="K175" s="97" t="e">
        <f>J175</f>
        <v>#DIV/0!</v>
      </c>
      <c r="L175" s="525"/>
      <c r="M175" s="541"/>
      <c r="N175" s="519"/>
    </row>
    <row r="176" spans="1:14" s="308" customFormat="1" ht="63.75" customHeight="1" thickBot="1" x14ac:dyDescent="0.3">
      <c r="A176" s="560"/>
      <c r="B176" s="508" t="str">
        <f>'[3]Свод по услугам'!B176:B179</f>
        <v>802112О.99.0.ББ11АЮ58001</v>
      </c>
      <c r="C176" s="423" t="str">
        <f>'[3]Свод по услугам'!C176:C179</f>
        <v>Реализация основных общеобразовательных программ среднего общего образования (не указано, не указано, не указано)</v>
      </c>
      <c r="D176" s="529" t="s">
        <v>137</v>
      </c>
      <c r="E176" s="84" t="s">
        <v>138</v>
      </c>
      <c r="F176" s="85" t="s">
        <v>385</v>
      </c>
      <c r="G176" s="86" t="s">
        <v>140</v>
      </c>
      <c r="H176" s="360">
        <v>100</v>
      </c>
      <c r="I176" s="88">
        <v>100</v>
      </c>
      <c r="J176" s="88">
        <f>IF(H176/I176*100&gt;100,100,H176/I176*100)</f>
        <v>100</v>
      </c>
      <c r="K176" s="504">
        <f>(J176+J177+J178)/3</f>
        <v>100</v>
      </c>
      <c r="L176" s="521">
        <f>(K176+K179)/2</f>
        <v>100</v>
      </c>
      <c r="M176" s="541"/>
      <c r="N176" s="519"/>
    </row>
    <row r="177" spans="1:14" s="308" customFormat="1" ht="63.75" customHeight="1" thickBot="1" x14ac:dyDescent="0.3">
      <c r="A177" s="560"/>
      <c r="B177" s="509"/>
      <c r="C177" s="423"/>
      <c r="D177" s="530"/>
      <c r="E177" s="89" t="s">
        <v>138</v>
      </c>
      <c r="F177" s="85" t="s">
        <v>386</v>
      </c>
      <c r="G177" s="90" t="s">
        <v>140</v>
      </c>
      <c r="H177" s="361">
        <v>100</v>
      </c>
      <c r="I177" s="92">
        <v>100</v>
      </c>
      <c r="J177" s="92">
        <f>IF(I177/H177*100&gt;100,100,I177/H177*100)</f>
        <v>100</v>
      </c>
      <c r="K177" s="532"/>
      <c r="L177" s="522"/>
      <c r="M177" s="541"/>
      <c r="N177" s="519"/>
    </row>
    <row r="178" spans="1:14" s="308" customFormat="1" ht="111" customHeight="1" x14ac:dyDescent="0.25">
      <c r="A178" s="560"/>
      <c r="B178" s="509"/>
      <c r="C178" s="423"/>
      <c r="D178" s="530"/>
      <c r="E178" s="89" t="s">
        <v>138</v>
      </c>
      <c r="F178" s="85" t="s">
        <v>387</v>
      </c>
      <c r="G178" s="90" t="s">
        <v>140</v>
      </c>
      <c r="H178" s="361">
        <v>100</v>
      </c>
      <c r="I178" s="361">
        <v>100</v>
      </c>
      <c r="J178" s="92">
        <f>IF(I178/H178*100&gt;100,100,I178/H178*100)</f>
        <v>100</v>
      </c>
      <c r="K178" s="533"/>
      <c r="L178" s="522"/>
      <c r="M178" s="541"/>
      <c r="N178" s="519"/>
    </row>
    <row r="179" spans="1:14" s="308" customFormat="1" ht="32.25" customHeight="1" thickBot="1" x14ac:dyDescent="0.3">
      <c r="A179" s="560"/>
      <c r="B179" s="510"/>
      <c r="C179" s="423"/>
      <c r="D179" s="531"/>
      <c r="E179" s="93" t="s">
        <v>144</v>
      </c>
      <c r="F179" s="81" t="s">
        <v>388</v>
      </c>
      <c r="G179" s="94" t="s">
        <v>266</v>
      </c>
      <c r="H179" s="355">
        <v>54.888888888888886</v>
      </c>
      <c r="I179" s="355">
        <v>54.89</v>
      </c>
      <c r="J179" s="97">
        <f>IF(I179/H179*100&gt;100,100,I179/H179*100)</f>
        <v>100</v>
      </c>
      <c r="K179" s="97">
        <f>J179</f>
        <v>100</v>
      </c>
      <c r="L179" s="523"/>
      <c r="M179" s="541"/>
      <c r="N179" s="519"/>
    </row>
    <row r="180" spans="1:14" s="302" customFormat="1" ht="63.75" hidden="1" customHeight="1" thickBot="1" x14ac:dyDescent="0.3">
      <c r="A180" s="560"/>
      <c r="B180" s="508" t="str">
        <f>'[3]Свод по услугам'!B180:B183</f>
        <v>802112О.99.0.ББ11АЮ83001</v>
      </c>
      <c r="C180" s="514" t="str">
        <f>'[3]Свод по услугам'!C180:C183</f>
        <v>Реализация основных общеобразовательных программ среднего общего образования (не указано, не указано, на дому)</v>
      </c>
      <c r="D180" s="501" t="s">
        <v>137</v>
      </c>
      <c r="E180" s="84" t="s">
        <v>138</v>
      </c>
      <c r="F180" s="85" t="s">
        <v>385</v>
      </c>
      <c r="G180" s="86" t="s">
        <v>140</v>
      </c>
      <c r="H180" s="101"/>
      <c r="I180" s="88"/>
      <c r="J180" s="88" t="e">
        <f>IF(H180/I180*100&gt;100,100,H180/I180*100)</f>
        <v>#DIV/0!</v>
      </c>
      <c r="K180" s="511" t="e">
        <f>(J180+J181+J182)/3</f>
        <v>#DIV/0!</v>
      </c>
      <c r="L180" s="521" t="e">
        <f>(K180+K183)/2</f>
        <v>#DIV/0!</v>
      </c>
      <c r="M180" s="541"/>
      <c r="N180" s="519"/>
    </row>
    <row r="181" spans="1:14" s="302" customFormat="1" ht="63.75" hidden="1" customHeight="1" thickBot="1" x14ac:dyDescent="0.3">
      <c r="A181" s="560"/>
      <c r="B181" s="509"/>
      <c r="C181" s="514"/>
      <c r="D181" s="502"/>
      <c r="E181" s="89" t="s">
        <v>138</v>
      </c>
      <c r="F181" s="85" t="s">
        <v>386</v>
      </c>
      <c r="G181" s="90" t="s">
        <v>140</v>
      </c>
      <c r="H181" s="102"/>
      <c r="I181" s="92"/>
      <c r="J181" s="92" t="e">
        <f>IF(I181/H181*100&gt;100,100,I181/H181*100)</f>
        <v>#DIV/0!</v>
      </c>
      <c r="K181" s="512"/>
      <c r="L181" s="524"/>
      <c r="M181" s="541"/>
      <c r="N181" s="519"/>
    </row>
    <row r="182" spans="1:14" s="302" customFormat="1" ht="111" hidden="1" customHeight="1" x14ac:dyDescent="0.25">
      <c r="A182" s="560"/>
      <c r="B182" s="509"/>
      <c r="C182" s="514"/>
      <c r="D182" s="502"/>
      <c r="E182" s="89" t="s">
        <v>138</v>
      </c>
      <c r="F182" s="85" t="s">
        <v>387</v>
      </c>
      <c r="G182" s="90" t="s">
        <v>140</v>
      </c>
      <c r="H182" s="102"/>
      <c r="I182" s="102"/>
      <c r="J182" s="92" t="e">
        <f>IF(I182/H182*100&gt;100,100,I182/H182*100)</f>
        <v>#DIV/0!</v>
      </c>
      <c r="K182" s="513"/>
      <c r="L182" s="524"/>
      <c r="M182" s="541"/>
      <c r="N182" s="519"/>
    </row>
    <row r="183" spans="1:14" s="302" customFormat="1" ht="32.25" hidden="1" customHeight="1" thickBot="1" x14ac:dyDescent="0.3">
      <c r="A183" s="560"/>
      <c r="B183" s="510"/>
      <c r="C183" s="514"/>
      <c r="D183" s="503"/>
      <c r="E183" s="93" t="s">
        <v>144</v>
      </c>
      <c r="F183" s="81" t="s">
        <v>388</v>
      </c>
      <c r="G183" s="94" t="s">
        <v>266</v>
      </c>
      <c r="H183" s="95"/>
      <c r="I183" s="96"/>
      <c r="J183" s="97" t="e">
        <f>IF(I183/H183*100&gt;100,100,I183/H183*100)</f>
        <v>#DIV/0!</v>
      </c>
      <c r="K183" s="97" t="e">
        <f>J183</f>
        <v>#DIV/0!</v>
      </c>
      <c r="L183" s="525"/>
      <c r="M183" s="541"/>
      <c r="N183" s="519"/>
    </row>
    <row r="184" spans="1:14" s="302" customFormat="1" ht="63.75" hidden="1" customHeight="1" thickBot="1" x14ac:dyDescent="0.3">
      <c r="A184" s="560"/>
      <c r="B184" s="508" t="str">
        <f>'[3]Свод по услугам'!B184:B187</f>
        <v>802112О.99.0.ББ11АЯ08001</v>
      </c>
      <c r="C184" s="514" t="str">
        <f>'[3]Свод по услугам'!C184:C187</f>
        <v>Реализация основных общеобразовательных программ среднего общего образования (не указано, не указано, в медицинских учреждениях)</v>
      </c>
      <c r="D184" s="501" t="s">
        <v>137</v>
      </c>
      <c r="E184" s="84" t="s">
        <v>138</v>
      </c>
      <c r="F184" s="85" t="s">
        <v>385</v>
      </c>
      <c r="G184" s="86" t="s">
        <v>140</v>
      </c>
      <c r="H184" s="101"/>
      <c r="I184" s="88"/>
      <c r="J184" s="88" t="e">
        <f>IF(H184/I184*100&gt;100,100,H184/I184*100)</f>
        <v>#DIV/0!</v>
      </c>
      <c r="K184" s="511" t="e">
        <f>(J184+J185+J186)/3</f>
        <v>#DIV/0!</v>
      </c>
      <c r="L184" s="521" t="e">
        <f>(K184+K187)/2</f>
        <v>#DIV/0!</v>
      </c>
      <c r="M184" s="541"/>
      <c r="N184" s="519"/>
    </row>
    <row r="185" spans="1:14" s="302" customFormat="1" ht="63.75" hidden="1" customHeight="1" thickBot="1" x14ac:dyDescent="0.3">
      <c r="A185" s="560"/>
      <c r="B185" s="509"/>
      <c r="C185" s="514"/>
      <c r="D185" s="502"/>
      <c r="E185" s="89" t="s">
        <v>138</v>
      </c>
      <c r="F185" s="85" t="s">
        <v>386</v>
      </c>
      <c r="G185" s="90" t="s">
        <v>140</v>
      </c>
      <c r="H185" s="102"/>
      <c r="I185" s="92"/>
      <c r="J185" s="92" t="e">
        <f t="shared" ref="J185:J208" si="5">IF(I185/H185*100&gt;100,100,I185/H185*100)</f>
        <v>#DIV/0!</v>
      </c>
      <c r="K185" s="512"/>
      <c r="L185" s="524"/>
      <c r="M185" s="541"/>
      <c r="N185" s="519"/>
    </row>
    <row r="186" spans="1:14" s="302" customFormat="1" ht="111" hidden="1" customHeight="1" x14ac:dyDescent="0.25">
      <c r="A186" s="560"/>
      <c r="B186" s="509"/>
      <c r="C186" s="514"/>
      <c r="D186" s="502"/>
      <c r="E186" s="89" t="s">
        <v>138</v>
      </c>
      <c r="F186" s="85" t="s">
        <v>387</v>
      </c>
      <c r="G186" s="90" t="s">
        <v>140</v>
      </c>
      <c r="H186" s="102"/>
      <c r="I186" s="102"/>
      <c r="J186" s="92" t="e">
        <f t="shared" si="5"/>
        <v>#DIV/0!</v>
      </c>
      <c r="K186" s="513"/>
      <c r="L186" s="524"/>
      <c r="M186" s="541"/>
      <c r="N186" s="519"/>
    </row>
    <row r="187" spans="1:14" s="302" customFormat="1" ht="32.25" hidden="1" customHeight="1" thickBot="1" x14ac:dyDescent="0.3">
      <c r="A187" s="560"/>
      <c r="B187" s="510"/>
      <c r="C187" s="514"/>
      <c r="D187" s="503"/>
      <c r="E187" s="93" t="s">
        <v>144</v>
      </c>
      <c r="F187" s="81" t="s">
        <v>388</v>
      </c>
      <c r="G187" s="94" t="s">
        <v>266</v>
      </c>
      <c r="H187" s="95"/>
      <c r="I187" s="96"/>
      <c r="J187" s="97" t="e">
        <f t="shared" si="5"/>
        <v>#DIV/0!</v>
      </c>
      <c r="K187" s="97" t="e">
        <f>J187</f>
        <v>#DIV/0!</v>
      </c>
      <c r="L187" s="525"/>
      <c r="M187" s="541"/>
      <c r="N187" s="519"/>
    </row>
    <row r="188" spans="1:14" s="297" customFormat="1" ht="63.75" hidden="1" customHeight="1" thickBot="1" x14ac:dyDescent="0.3">
      <c r="A188" s="559"/>
      <c r="B188" s="508">
        <f>'[3]Свод по услугам'!B188:B191</f>
        <v>0</v>
      </c>
      <c r="C188" s="514" t="str">
        <f>'[3]Свод по услугам'!C188:C191</f>
        <v xml:space="preserve">Реализация основных общеобразовательных программ среднего общего образования </v>
      </c>
      <c r="D188" s="501" t="s">
        <v>137</v>
      </c>
      <c r="E188" s="71" t="s">
        <v>138</v>
      </c>
      <c r="F188" s="71" t="s">
        <v>385</v>
      </c>
      <c r="G188" s="72" t="s">
        <v>140</v>
      </c>
      <c r="H188" s="73"/>
      <c r="I188" s="104"/>
      <c r="J188" s="75" t="e">
        <f t="shared" si="5"/>
        <v>#DIV/0!</v>
      </c>
      <c r="K188" s="543" t="e">
        <f>(J188+J189+J190)/3</f>
        <v>#DIV/0!</v>
      </c>
      <c r="L188" s="526" t="e">
        <f>(K188+K191)/2</f>
        <v>#DIV/0!</v>
      </c>
      <c r="M188" s="540"/>
      <c r="N188" s="519"/>
    </row>
    <row r="189" spans="1:14" s="297" customFormat="1" ht="63.75" hidden="1" customHeight="1" thickBot="1" x14ac:dyDescent="0.3">
      <c r="A189" s="559"/>
      <c r="B189" s="509"/>
      <c r="C189" s="514"/>
      <c r="D189" s="502"/>
      <c r="E189" s="76" t="s">
        <v>138</v>
      </c>
      <c r="F189" s="71" t="s">
        <v>386</v>
      </c>
      <c r="G189" s="77" t="s">
        <v>140</v>
      </c>
      <c r="H189" s="78"/>
      <c r="I189" s="75"/>
      <c r="J189" s="75" t="e">
        <f t="shared" si="5"/>
        <v>#DIV/0!</v>
      </c>
      <c r="K189" s="544"/>
      <c r="L189" s="527"/>
      <c r="M189" s="540"/>
      <c r="N189" s="519"/>
    </row>
    <row r="190" spans="1:14" s="297" customFormat="1" ht="111" hidden="1" customHeight="1" x14ac:dyDescent="0.25">
      <c r="A190" s="559"/>
      <c r="B190" s="509"/>
      <c r="C190" s="514"/>
      <c r="D190" s="502"/>
      <c r="E190" s="76" t="s">
        <v>138</v>
      </c>
      <c r="F190" s="71" t="s">
        <v>387</v>
      </c>
      <c r="G190" s="77" t="s">
        <v>140</v>
      </c>
      <c r="H190" s="78"/>
      <c r="I190" s="78"/>
      <c r="J190" s="75" t="e">
        <f t="shared" si="5"/>
        <v>#DIV/0!</v>
      </c>
      <c r="K190" s="545"/>
      <c r="L190" s="527"/>
      <c r="M190" s="540"/>
      <c r="N190" s="519"/>
    </row>
    <row r="191" spans="1:14" s="297" customFormat="1" ht="32.25" hidden="1" customHeight="1" thickBot="1" x14ac:dyDescent="0.3">
      <c r="A191" s="559"/>
      <c r="B191" s="510"/>
      <c r="C191" s="514"/>
      <c r="D191" s="503"/>
      <c r="E191" s="80" t="s">
        <v>144</v>
      </c>
      <c r="F191" s="81" t="s">
        <v>388</v>
      </c>
      <c r="G191" s="82" t="s">
        <v>266</v>
      </c>
      <c r="H191" s="105"/>
      <c r="I191" s="106"/>
      <c r="J191" s="75" t="e">
        <f t="shared" si="5"/>
        <v>#DIV/0!</v>
      </c>
      <c r="K191" s="83" t="e">
        <f>J191</f>
        <v>#DIV/0!</v>
      </c>
      <c r="L191" s="528"/>
      <c r="M191" s="540"/>
      <c r="N191" s="519"/>
    </row>
    <row r="192" spans="1:14" s="302" customFormat="1" ht="79.5" hidden="1" customHeight="1" thickBot="1" x14ac:dyDescent="0.3">
      <c r="A192" s="560"/>
      <c r="B192" s="508">
        <f>'[3]Свод по услугам'!B192:B195</f>
        <v>0</v>
      </c>
      <c r="C192" s="514" t="str">
        <f>'[3]Свод по услугам'!C192:C195</f>
        <v xml:space="preserve">Реализация дополнительных общеобразовательных общеразвивающих </v>
      </c>
      <c r="D192" s="501" t="s">
        <v>137</v>
      </c>
      <c r="E192" s="118" t="s">
        <v>138</v>
      </c>
      <c r="F192" s="119" t="s">
        <v>392</v>
      </c>
      <c r="G192" s="120" t="s">
        <v>140</v>
      </c>
      <c r="H192" s="87"/>
      <c r="I192" s="87"/>
      <c r="J192" s="75" t="e">
        <f t="shared" si="5"/>
        <v>#DIV/0!</v>
      </c>
      <c r="K192" s="562" t="e">
        <f>(J192+J193+J194)/3</f>
        <v>#DIV/0!</v>
      </c>
      <c r="L192" s="546" t="e">
        <f>(K192+K195)/2</f>
        <v>#DIV/0!</v>
      </c>
      <c r="M192" s="314"/>
      <c r="N192" s="519"/>
    </row>
    <row r="193" spans="1:14" s="302" customFormat="1" ht="79.5" hidden="1" customHeight="1" thickBot="1" x14ac:dyDescent="0.3">
      <c r="A193" s="560"/>
      <c r="B193" s="509"/>
      <c r="C193" s="514"/>
      <c r="D193" s="502"/>
      <c r="E193" s="122" t="s">
        <v>138</v>
      </c>
      <c r="F193" s="119" t="s">
        <v>393</v>
      </c>
      <c r="G193" s="123" t="s">
        <v>140</v>
      </c>
      <c r="H193" s="87"/>
      <c r="I193" s="87"/>
      <c r="J193" s="75" t="e">
        <f t="shared" si="5"/>
        <v>#DIV/0!</v>
      </c>
      <c r="K193" s="563"/>
      <c r="L193" s="547"/>
      <c r="M193" s="314"/>
      <c r="N193" s="519"/>
    </row>
    <row r="194" spans="1:14" s="302" customFormat="1" ht="63.75" hidden="1" customHeight="1" thickBot="1" x14ac:dyDescent="0.3">
      <c r="A194" s="560"/>
      <c r="B194" s="509"/>
      <c r="C194" s="514"/>
      <c r="D194" s="502"/>
      <c r="E194" s="122" t="s">
        <v>138</v>
      </c>
      <c r="F194" s="119" t="s">
        <v>211</v>
      </c>
      <c r="G194" s="123" t="s">
        <v>140</v>
      </c>
      <c r="H194" s="87"/>
      <c r="I194" s="87"/>
      <c r="J194" s="75" t="e">
        <f t="shared" si="5"/>
        <v>#DIV/0!</v>
      </c>
      <c r="K194" s="564"/>
      <c r="L194" s="547"/>
      <c r="M194" s="314"/>
      <c r="N194" s="519"/>
    </row>
    <row r="195" spans="1:14" s="302" customFormat="1" ht="32.25" hidden="1" customHeight="1" thickBot="1" x14ac:dyDescent="0.3">
      <c r="A195" s="560"/>
      <c r="B195" s="510"/>
      <c r="C195" s="514"/>
      <c r="D195" s="503"/>
      <c r="E195" s="124" t="s">
        <v>144</v>
      </c>
      <c r="F195" s="114" t="s">
        <v>394</v>
      </c>
      <c r="G195" s="125" t="s">
        <v>310</v>
      </c>
      <c r="H195" s="87"/>
      <c r="I195" s="87"/>
      <c r="J195" s="75" t="e">
        <f t="shared" si="5"/>
        <v>#DIV/0!</v>
      </c>
      <c r="K195" s="126" t="e">
        <f>J195</f>
        <v>#DIV/0!</v>
      </c>
      <c r="L195" s="548"/>
      <c r="M195" s="314"/>
      <c r="N195" s="519"/>
    </row>
    <row r="196" spans="1:14" s="297" customFormat="1" ht="79.5" customHeight="1" thickBot="1" x14ac:dyDescent="0.3">
      <c r="A196" s="559"/>
      <c r="B196" s="508" t="str">
        <f>'[3]Свод по услугам'!B196:B199</f>
        <v>804200О.99.0.ББ52АЕ52000</v>
      </c>
      <c r="C196" s="423" t="str">
        <f>'[3]Свод по услугам'!C196:C199</f>
        <v>Реализация дополнительных общеобразовательных общеразвивающих (физкультурно-спортивной)</v>
      </c>
      <c r="D196" s="529" t="s">
        <v>137</v>
      </c>
      <c r="E196" s="107" t="s">
        <v>138</v>
      </c>
      <c r="F196" s="107" t="s">
        <v>392</v>
      </c>
      <c r="G196" s="108" t="s">
        <v>140</v>
      </c>
      <c r="H196" s="350">
        <v>17.399999999999999</v>
      </c>
      <c r="I196" s="350">
        <v>17.5</v>
      </c>
      <c r="J196" s="128">
        <f t="shared" si="5"/>
        <v>100</v>
      </c>
      <c r="K196" s="552">
        <f>(J196+J197+J198)/3</f>
        <v>100</v>
      </c>
      <c r="L196" s="565">
        <f>(K196+K199)/2</f>
        <v>100</v>
      </c>
      <c r="M196" s="313"/>
      <c r="N196" s="519"/>
    </row>
    <row r="197" spans="1:14" s="297" customFormat="1" ht="79.5" thickBot="1" x14ac:dyDescent="0.3">
      <c r="A197" s="559"/>
      <c r="B197" s="509"/>
      <c r="C197" s="423"/>
      <c r="D197" s="530"/>
      <c r="E197" s="110" t="s">
        <v>138</v>
      </c>
      <c r="F197" s="107" t="s">
        <v>393</v>
      </c>
      <c r="G197" s="111" t="s">
        <v>140</v>
      </c>
      <c r="H197" s="350">
        <v>43.8</v>
      </c>
      <c r="I197" s="350">
        <v>100</v>
      </c>
      <c r="J197" s="128">
        <f t="shared" si="5"/>
        <v>100</v>
      </c>
      <c r="K197" s="553"/>
      <c r="L197" s="566"/>
      <c r="M197" s="313"/>
      <c r="N197" s="519"/>
    </row>
    <row r="198" spans="1:14" s="297" customFormat="1" ht="63.75" thickBot="1" x14ac:dyDescent="0.3">
      <c r="A198" s="559"/>
      <c r="B198" s="509"/>
      <c r="C198" s="423"/>
      <c r="D198" s="530"/>
      <c r="E198" s="110" t="s">
        <v>138</v>
      </c>
      <c r="F198" s="107" t="s">
        <v>211</v>
      </c>
      <c r="G198" s="111" t="s">
        <v>140</v>
      </c>
      <c r="H198" s="350">
        <v>100</v>
      </c>
      <c r="I198" s="350">
        <v>100</v>
      </c>
      <c r="J198" s="128">
        <f t="shared" si="5"/>
        <v>100</v>
      </c>
      <c r="K198" s="554"/>
      <c r="L198" s="566"/>
      <c r="M198" s="313"/>
      <c r="N198" s="519"/>
    </row>
    <row r="199" spans="1:14" s="297" customFormat="1" ht="32.25" thickBot="1" x14ac:dyDescent="0.3">
      <c r="A199" s="559"/>
      <c r="B199" s="510"/>
      <c r="C199" s="423"/>
      <c r="D199" s="531"/>
      <c r="E199" s="113" t="s">
        <v>144</v>
      </c>
      <c r="F199" s="114" t="s">
        <v>394</v>
      </c>
      <c r="G199" s="115" t="s">
        <v>310</v>
      </c>
      <c r="H199" s="350">
        <v>18360</v>
      </c>
      <c r="I199" s="350">
        <v>19247</v>
      </c>
      <c r="J199" s="128">
        <f t="shared" si="5"/>
        <v>100</v>
      </c>
      <c r="K199" s="285">
        <f>J199</f>
        <v>100</v>
      </c>
      <c r="L199" s="567"/>
      <c r="M199" s="313"/>
      <c r="N199" s="519"/>
    </row>
    <row r="200" spans="1:14" s="297" customFormat="1" ht="79.5" hidden="1" customHeight="1" thickBot="1" x14ac:dyDescent="0.3">
      <c r="A200" s="559"/>
      <c r="B200" s="508" t="str">
        <f>'[3]Свод по услугам'!B200:B203</f>
        <v>804200О.99.0.ББ52АЖ00000</v>
      </c>
      <c r="C200" s="514" t="str">
        <f>'[3]Свод по услугам'!C200:C203</f>
        <v>Реализация дополнительных общеобразовательных общеразвивающих (туристко-краеведческой)</v>
      </c>
      <c r="D200" s="507" t="s">
        <v>137</v>
      </c>
      <c r="E200" s="107" t="s">
        <v>138</v>
      </c>
      <c r="F200" s="107" t="s">
        <v>392</v>
      </c>
      <c r="G200" s="108" t="s">
        <v>140</v>
      </c>
      <c r="H200" s="73"/>
      <c r="I200" s="73"/>
      <c r="J200" s="75" t="e">
        <f t="shared" si="5"/>
        <v>#DIV/0!</v>
      </c>
      <c r="K200" s="549" t="e">
        <f>(J200+J201+J202)/3</f>
        <v>#DIV/0!</v>
      </c>
      <c r="L200" s="572" t="e">
        <f>(K200+K203)/2</f>
        <v>#DIV/0!</v>
      </c>
      <c r="M200" s="313"/>
      <c r="N200" s="519"/>
    </row>
    <row r="201" spans="1:14" s="297" customFormat="1" ht="79.5" hidden="1" customHeight="1" thickBot="1" x14ac:dyDescent="0.3">
      <c r="A201" s="559"/>
      <c r="B201" s="509"/>
      <c r="C201" s="514"/>
      <c r="D201" s="502"/>
      <c r="E201" s="110" t="s">
        <v>138</v>
      </c>
      <c r="F201" s="107" t="s">
        <v>393</v>
      </c>
      <c r="G201" s="111" t="s">
        <v>140</v>
      </c>
      <c r="H201" s="73"/>
      <c r="I201" s="73"/>
      <c r="J201" s="75" t="e">
        <f t="shared" si="5"/>
        <v>#DIV/0!</v>
      </c>
      <c r="K201" s="550"/>
      <c r="L201" s="573"/>
      <c r="M201" s="313"/>
      <c r="N201" s="519"/>
    </row>
    <row r="202" spans="1:14" s="297" customFormat="1" ht="63.75" hidden="1" customHeight="1" thickBot="1" x14ac:dyDescent="0.3">
      <c r="A202" s="559"/>
      <c r="B202" s="509"/>
      <c r="C202" s="514"/>
      <c r="D202" s="502"/>
      <c r="E202" s="110" t="s">
        <v>138</v>
      </c>
      <c r="F202" s="107" t="s">
        <v>211</v>
      </c>
      <c r="G202" s="111" t="s">
        <v>140</v>
      </c>
      <c r="H202" s="73"/>
      <c r="I202" s="73"/>
      <c r="J202" s="75" t="e">
        <f t="shared" si="5"/>
        <v>#DIV/0!</v>
      </c>
      <c r="K202" s="551"/>
      <c r="L202" s="573"/>
      <c r="M202" s="313"/>
      <c r="N202" s="519"/>
    </row>
    <row r="203" spans="1:14" s="297" customFormat="1" ht="22.5" hidden="1" customHeight="1" thickBot="1" x14ac:dyDescent="0.3">
      <c r="A203" s="559"/>
      <c r="B203" s="510"/>
      <c r="C203" s="514"/>
      <c r="D203" s="503"/>
      <c r="E203" s="113" t="s">
        <v>144</v>
      </c>
      <c r="F203" s="114" t="s">
        <v>394</v>
      </c>
      <c r="G203" s="115" t="s">
        <v>310</v>
      </c>
      <c r="H203" s="73"/>
      <c r="I203" s="73"/>
      <c r="J203" s="75" t="e">
        <f t="shared" si="5"/>
        <v>#DIV/0!</v>
      </c>
      <c r="K203" s="116" t="e">
        <f>J203</f>
        <v>#DIV/0!</v>
      </c>
      <c r="L203" s="574"/>
      <c r="M203" s="313"/>
      <c r="N203" s="519"/>
    </row>
    <row r="204" spans="1:14" s="297" customFormat="1" ht="75.75" customHeight="1" thickBot="1" x14ac:dyDescent="0.3">
      <c r="A204" s="559"/>
      <c r="B204" s="508" t="str">
        <f>'[3]Свод по услугам'!B204:B207</f>
        <v>804200О.99.0.ББ52АЕ28000</v>
      </c>
      <c r="C204" s="423" t="str">
        <f>'[3]Свод по услугам'!C204:C207</f>
        <v>Реализация дополнительных общеобразовательных общеразвивающих (естественнонаучной)</v>
      </c>
      <c r="D204" s="593" t="s">
        <v>137</v>
      </c>
      <c r="E204" s="107" t="s">
        <v>138</v>
      </c>
      <c r="F204" s="107" t="s">
        <v>392</v>
      </c>
      <c r="G204" s="108" t="s">
        <v>140</v>
      </c>
      <c r="H204" s="280">
        <v>8</v>
      </c>
      <c r="I204" s="280">
        <v>8.8000000000000007</v>
      </c>
      <c r="J204" s="128">
        <f t="shared" si="5"/>
        <v>100</v>
      </c>
      <c r="K204" s="562">
        <f>(J204+J205+J206)/3</f>
        <v>92.54498714652955</v>
      </c>
      <c r="L204" s="565">
        <f>(K204+K207)/2</f>
        <v>96.272493573264768</v>
      </c>
      <c r="M204" s="313"/>
      <c r="N204" s="519"/>
    </row>
    <row r="205" spans="1:14" s="297" customFormat="1" ht="79.5" customHeight="1" thickBot="1" x14ac:dyDescent="0.3">
      <c r="A205" s="559"/>
      <c r="B205" s="509"/>
      <c r="C205" s="423"/>
      <c r="D205" s="594"/>
      <c r="E205" s="110" t="s">
        <v>138</v>
      </c>
      <c r="F205" s="107" t="s">
        <v>393</v>
      </c>
      <c r="G205" s="111" t="s">
        <v>140</v>
      </c>
      <c r="H205" s="280">
        <v>38.9</v>
      </c>
      <c r="I205" s="280">
        <v>30.2</v>
      </c>
      <c r="J205" s="128">
        <f t="shared" si="5"/>
        <v>77.634961439588693</v>
      </c>
      <c r="K205" s="601"/>
      <c r="L205" s="591"/>
      <c r="M205" s="313"/>
      <c r="N205" s="519"/>
    </row>
    <row r="206" spans="1:14" s="297" customFormat="1" ht="63.75" thickBot="1" x14ac:dyDescent="0.3">
      <c r="A206" s="559"/>
      <c r="B206" s="509"/>
      <c r="C206" s="423"/>
      <c r="D206" s="594"/>
      <c r="E206" s="110" t="s">
        <v>138</v>
      </c>
      <c r="F206" s="107" t="s">
        <v>211</v>
      </c>
      <c r="G206" s="111" t="s">
        <v>140</v>
      </c>
      <c r="H206" s="280">
        <v>100</v>
      </c>
      <c r="I206" s="280">
        <v>100</v>
      </c>
      <c r="J206" s="128">
        <f t="shared" si="5"/>
        <v>100</v>
      </c>
      <c r="K206" s="602"/>
      <c r="L206" s="591"/>
      <c r="M206" s="313"/>
      <c r="N206" s="519"/>
    </row>
    <row r="207" spans="1:14" s="297" customFormat="1" ht="32.25" thickBot="1" x14ac:dyDescent="0.3">
      <c r="A207" s="559"/>
      <c r="B207" s="510"/>
      <c r="C207" s="423"/>
      <c r="D207" s="595"/>
      <c r="E207" s="113" t="s">
        <v>144</v>
      </c>
      <c r="F207" s="114" t="s">
        <v>394</v>
      </c>
      <c r="G207" s="115" t="s">
        <v>310</v>
      </c>
      <c r="H207" s="294">
        <v>6460</v>
      </c>
      <c r="I207" s="294">
        <v>6727</v>
      </c>
      <c r="J207" s="128">
        <f t="shared" si="5"/>
        <v>100</v>
      </c>
      <c r="K207" s="285">
        <f>J207</f>
        <v>100</v>
      </c>
      <c r="L207" s="592"/>
      <c r="M207" s="313"/>
      <c r="N207" s="519"/>
    </row>
    <row r="208" spans="1:14" s="297" customFormat="1" ht="79.5" customHeight="1" thickBot="1" x14ac:dyDescent="0.3">
      <c r="A208" s="559"/>
      <c r="B208" s="508" t="str">
        <f>'[3]Свод по услугам'!B208:B211</f>
        <v>804200О.99.0.ББ52АЕ04000</v>
      </c>
      <c r="C208" s="423" t="str">
        <f>'[3]Свод по услугам'!C208:C211</f>
        <v>Реализация дополнительных общеобразовательных общеразвивающих (технической)</v>
      </c>
      <c r="D208" s="529" t="s">
        <v>137</v>
      </c>
      <c r="E208" s="107" t="s">
        <v>138</v>
      </c>
      <c r="F208" s="107" t="s">
        <v>392</v>
      </c>
      <c r="G208" s="108" t="s">
        <v>140</v>
      </c>
      <c r="H208" s="350">
        <v>3</v>
      </c>
      <c r="I208" s="350">
        <v>3.5</v>
      </c>
      <c r="J208" s="128">
        <f t="shared" si="5"/>
        <v>100</v>
      </c>
      <c r="K208" s="552">
        <f>(J208+J210)/2</f>
        <v>100</v>
      </c>
      <c r="L208" s="565">
        <f>(K208+K211)/2</f>
        <v>99.754901960784309</v>
      </c>
      <c r="M208" s="313"/>
      <c r="N208" s="519"/>
    </row>
    <row r="209" spans="1:14" s="297" customFormat="1" ht="79.5" customHeight="1" thickBot="1" x14ac:dyDescent="0.3">
      <c r="A209" s="559"/>
      <c r="B209" s="509"/>
      <c r="C209" s="423"/>
      <c r="D209" s="530"/>
      <c r="E209" s="110" t="s">
        <v>138</v>
      </c>
      <c r="F209" s="107" t="s">
        <v>393</v>
      </c>
      <c r="G209" s="111" t="s">
        <v>140</v>
      </c>
      <c r="H209" s="350">
        <v>0</v>
      </c>
      <c r="I209" s="350">
        <v>66.7</v>
      </c>
      <c r="J209" s="128"/>
      <c r="K209" s="553"/>
      <c r="L209" s="566"/>
      <c r="M209" s="313"/>
      <c r="N209" s="519"/>
    </row>
    <row r="210" spans="1:14" s="297" customFormat="1" ht="63.75" thickBot="1" x14ac:dyDescent="0.3">
      <c r="A210" s="559"/>
      <c r="B210" s="509"/>
      <c r="C210" s="423"/>
      <c r="D210" s="530"/>
      <c r="E210" s="110" t="s">
        <v>138</v>
      </c>
      <c r="F210" s="107" t="s">
        <v>211</v>
      </c>
      <c r="G210" s="111" t="s">
        <v>140</v>
      </c>
      <c r="H210" s="350">
        <v>100</v>
      </c>
      <c r="I210" s="350">
        <v>100</v>
      </c>
      <c r="J210" s="128">
        <f t="shared" ref="J210:J216" si="6">IF(I210/H210*100&gt;100,100,I210/H210*100)</f>
        <v>100</v>
      </c>
      <c r="K210" s="554"/>
      <c r="L210" s="566"/>
      <c r="M210" s="313"/>
      <c r="N210" s="519"/>
    </row>
    <row r="211" spans="1:14" s="297" customFormat="1" ht="32.25" customHeight="1" thickBot="1" x14ac:dyDescent="0.3">
      <c r="A211" s="559"/>
      <c r="B211" s="510"/>
      <c r="C211" s="423"/>
      <c r="D211" s="531"/>
      <c r="E211" s="113" t="s">
        <v>144</v>
      </c>
      <c r="F211" s="114" t="s">
        <v>394</v>
      </c>
      <c r="G211" s="115" t="s">
        <v>310</v>
      </c>
      <c r="H211" s="350">
        <v>2040</v>
      </c>
      <c r="I211" s="350">
        <v>2030</v>
      </c>
      <c r="J211" s="128">
        <f t="shared" si="6"/>
        <v>99.509803921568633</v>
      </c>
      <c r="K211" s="285">
        <f>J211</f>
        <v>99.509803921568633</v>
      </c>
      <c r="L211" s="567"/>
      <c r="M211" s="313"/>
      <c r="N211" s="519"/>
    </row>
    <row r="212" spans="1:14" s="297" customFormat="1" ht="79.5" customHeight="1" thickBot="1" x14ac:dyDescent="0.3">
      <c r="A212" s="559"/>
      <c r="B212" s="508" t="str">
        <f>'[3]Свод по услугам'!B212:B215</f>
        <v>804200О.99.0.ББ52АЖ24000</v>
      </c>
      <c r="C212" s="423" t="str">
        <f>'[3]Свод по услугам'!C212:C215</f>
        <v>Реализация дополнительных общеобразовательных общеразвивающих (социально-педагогической)</v>
      </c>
      <c r="D212" s="529" t="s">
        <v>137</v>
      </c>
      <c r="E212" s="107" t="s">
        <v>138</v>
      </c>
      <c r="F212" s="107" t="s">
        <v>392</v>
      </c>
      <c r="G212" s="108" t="s">
        <v>140</v>
      </c>
      <c r="H212" s="350">
        <v>2.9</v>
      </c>
      <c r="I212" s="350">
        <v>2.9</v>
      </c>
      <c r="J212" s="128">
        <f t="shared" si="6"/>
        <v>100</v>
      </c>
      <c r="K212" s="552">
        <f>(J212+J213+J214)/3</f>
        <v>100</v>
      </c>
      <c r="L212" s="565">
        <f>(K212+K215)/2</f>
        <v>100</v>
      </c>
      <c r="M212" s="313"/>
      <c r="N212" s="519"/>
    </row>
    <row r="213" spans="1:14" s="297" customFormat="1" ht="79.5" thickBot="1" x14ac:dyDescent="0.3">
      <c r="A213" s="559"/>
      <c r="B213" s="509"/>
      <c r="C213" s="423"/>
      <c r="D213" s="530"/>
      <c r="E213" s="110" t="s">
        <v>138</v>
      </c>
      <c r="F213" s="107" t="s">
        <v>393</v>
      </c>
      <c r="G213" s="111" t="s">
        <v>140</v>
      </c>
      <c r="H213" s="350">
        <v>50</v>
      </c>
      <c r="I213" s="350">
        <v>100</v>
      </c>
      <c r="J213" s="128">
        <f t="shared" si="6"/>
        <v>100</v>
      </c>
      <c r="K213" s="553"/>
      <c r="L213" s="566"/>
      <c r="M213" s="313"/>
      <c r="N213" s="519"/>
    </row>
    <row r="214" spans="1:14" s="297" customFormat="1" ht="63.75" thickBot="1" x14ac:dyDescent="0.3">
      <c r="A214" s="559"/>
      <c r="B214" s="509"/>
      <c r="C214" s="423"/>
      <c r="D214" s="530"/>
      <c r="E214" s="110" t="s">
        <v>138</v>
      </c>
      <c r="F214" s="107" t="s">
        <v>211</v>
      </c>
      <c r="G214" s="111" t="s">
        <v>140</v>
      </c>
      <c r="H214" s="350">
        <v>100</v>
      </c>
      <c r="I214" s="350">
        <v>100</v>
      </c>
      <c r="J214" s="128">
        <f t="shared" si="6"/>
        <v>100</v>
      </c>
      <c r="K214" s="554"/>
      <c r="L214" s="566"/>
      <c r="M214" s="313"/>
      <c r="N214" s="519"/>
    </row>
    <row r="215" spans="1:14" s="297" customFormat="1" ht="32.25" thickBot="1" x14ac:dyDescent="0.3">
      <c r="A215" s="559"/>
      <c r="B215" s="510"/>
      <c r="C215" s="423"/>
      <c r="D215" s="531"/>
      <c r="E215" s="113" t="s">
        <v>144</v>
      </c>
      <c r="F215" s="114" t="s">
        <v>394</v>
      </c>
      <c r="G215" s="115" t="s">
        <v>310</v>
      </c>
      <c r="H215" s="350">
        <v>1700</v>
      </c>
      <c r="I215" s="350">
        <v>1756</v>
      </c>
      <c r="J215" s="128">
        <f t="shared" si="6"/>
        <v>100</v>
      </c>
      <c r="K215" s="285">
        <f>J215</f>
        <v>100</v>
      </c>
      <c r="L215" s="567"/>
      <c r="M215" s="313"/>
      <c r="N215" s="519"/>
    </row>
    <row r="216" spans="1:14" s="297" customFormat="1" ht="79.5" customHeight="1" thickBot="1" x14ac:dyDescent="0.3">
      <c r="A216" s="559"/>
      <c r="B216" s="508" t="str">
        <f>'[3]Свод по услугам'!B216:B219</f>
        <v>804200О.99.0.ББ52АЕ76000</v>
      </c>
      <c r="C216" s="423" t="str">
        <f>'[3]Свод по услугам'!C216:C219</f>
        <v>Реализация дополнительных общеобразовательных общеразвивающих (художественной)</v>
      </c>
      <c r="D216" s="529" t="s">
        <v>137</v>
      </c>
      <c r="E216" s="107" t="s">
        <v>138</v>
      </c>
      <c r="F216" s="107" t="s">
        <v>392</v>
      </c>
      <c r="G216" s="108" t="s">
        <v>140</v>
      </c>
      <c r="H216" s="350">
        <v>43.4</v>
      </c>
      <c r="I216" s="350">
        <v>43.9</v>
      </c>
      <c r="J216" s="128">
        <f t="shared" si="6"/>
        <v>100</v>
      </c>
      <c r="K216" s="552">
        <f>(J216+J218)/2</f>
        <v>100</v>
      </c>
      <c r="L216" s="565">
        <f>(K216+K219)/2</f>
        <v>100</v>
      </c>
      <c r="M216" s="313"/>
      <c r="N216" s="519"/>
    </row>
    <row r="217" spans="1:14" s="297" customFormat="1" ht="79.5" customHeight="1" thickBot="1" x14ac:dyDescent="0.3">
      <c r="A217" s="559"/>
      <c r="B217" s="509"/>
      <c r="C217" s="423"/>
      <c r="D217" s="530"/>
      <c r="E217" s="110" t="s">
        <v>138</v>
      </c>
      <c r="F217" s="107" t="s">
        <v>393</v>
      </c>
      <c r="G217" s="111" t="s">
        <v>140</v>
      </c>
      <c r="H217" s="350">
        <v>0</v>
      </c>
      <c r="I217" s="350">
        <v>87.5</v>
      </c>
      <c r="J217" s="128"/>
      <c r="K217" s="553"/>
      <c r="L217" s="566"/>
      <c r="M217" s="313"/>
      <c r="N217" s="519"/>
    </row>
    <row r="218" spans="1:14" s="297" customFormat="1" ht="63.75" thickBot="1" x14ac:dyDescent="0.3">
      <c r="A218" s="559"/>
      <c r="B218" s="509"/>
      <c r="C218" s="423"/>
      <c r="D218" s="530"/>
      <c r="E218" s="110" t="s">
        <v>138</v>
      </c>
      <c r="F218" s="107" t="s">
        <v>211</v>
      </c>
      <c r="G218" s="111" t="s">
        <v>140</v>
      </c>
      <c r="H218" s="350">
        <v>60</v>
      </c>
      <c r="I218" s="350">
        <v>60</v>
      </c>
      <c r="J218" s="128">
        <f t="shared" ref="J218:J224" si="7">IF(I218/H218*100&gt;100,100,I218/H218*100)</f>
        <v>100</v>
      </c>
      <c r="K218" s="554"/>
      <c r="L218" s="566"/>
      <c r="M218" s="313"/>
      <c r="N218" s="519"/>
    </row>
    <row r="219" spans="1:14" s="297" customFormat="1" ht="32.25" thickBot="1" x14ac:dyDescent="0.3">
      <c r="A219" s="559"/>
      <c r="B219" s="510"/>
      <c r="C219" s="423"/>
      <c r="D219" s="531"/>
      <c r="E219" s="113" t="s">
        <v>144</v>
      </c>
      <c r="F219" s="114" t="s">
        <v>394</v>
      </c>
      <c r="G219" s="115" t="s">
        <v>310</v>
      </c>
      <c r="H219" s="350">
        <v>19890</v>
      </c>
      <c r="I219" s="350">
        <v>20628</v>
      </c>
      <c r="J219" s="128">
        <f t="shared" si="7"/>
        <v>100</v>
      </c>
      <c r="K219" s="285">
        <f>J219</f>
        <v>100</v>
      </c>
      <c r="L219" s="567"/>
      <c r="M219" s="313"/>
      <c r="N219" s="519"/>
    </row>
    <row r="220" spans="1:14" s="297" customFormat="1" ht="79.5" customHeight="1" thickBot="1" x14ac:dyDescent="0.3">
      <c r="A220" s="559"/>
      <c r="B220" s="508" t="str">
        <f>'[3]Свод по услугам'!B220:B223</f>
        <v>804200О.99.0.ББ52АЖ48000</v>
      </c>
      <c r="C220" s="423" t="str">
        <f>'[3]Свод по услугам'!C220:C223</f>
        <v>Реализация дополнительных общеобразовательных общеразвивающих (не указано (культурологической))</v>
      </c>
      <c r="D220" s="529" t="s">
        <v>137</v>
      </c>
      <c r="E220" s="107" t="s">
        <v>138</v>
      </c>
      <c r="F220" s="107" t="s">
        <v>392</v>
      </c>
      <c r="G220" s="108" t="s">
        <v>140</v>
      </c>
      <c r="H220" s="350">
        <v>4.0999999999999996</v>
      </c>
      <c r="I220" s="350">
        <v>4.0999999999999996</v>
      </c>
      <c r="J220" s="128">
        <f t="shared" si="7"/>
        <v>100</v>
      </c>
      <c r="K220" s="552">
        <f>(J220+J221+J222)/3</f>
        <v>100</v>
      </c>
      <c r="L220" s="565">
        <f>(K220+K223)/2</f>
        <v>100</v>
      </c>
      <c r="M220" s="313"/>
      <c r="N220" s="519"/>
    </row>
    <row r="221" spans="1:14" s="297" customFormat="1" ht="79.5" thickBot="1" x14ac:dyDescent="0.3">
      <c r="A221" s="559"/>
      <c r="B221" s="509"/>
      <c r="C221" s="423"/>
      <c r="D221" s="530"/>
      <c r="E221" s="110" t="s">
        <v>138</v>
      </c>
      <c r="F221" s="107" t="s">
        <v>393</v>
      </c>
      <c r="G221" s="111" t="s">
        <v>140</v>
      </c>
      <c r="H221" s="350">
        <v>13.3</v>
      </c>
      <c r="I221" s="350">
        <v>25</v>
      </c>
      <c r="J221" s="128">
        <f t="shared" si="7"/>
        <v>100</v>
      </c>
      <c r="K221" s="553"/>
      <c r="L221" s="566"/>
      <c r="M221" s="313"/>
      <c r="N221" s="519"/>
    </row>
    <row r="222" spans="1:14" s="297" customFormat="1" ht="63.75" thickBot="1" x14ac:dyDescent="0.3">
      <c r="A222" s="559"/>
      <c r="B222" s="509"/>
      <c r="C222" s="423"/>
      <c r="D222" s="530"/>
      <c r="E222" s="110" t="s">
        <v>138</v>
      </c>
      <c r="F222" s="107" t="s">
        <v>211</v>
      </c>
      <c r="G222" s="111" t="s">
        <v>140</v>
      </c>
      <c r="H222" s="350">
        <v>100</v>
      </c>
      <c r="I222" s="350">
        <v>100</v>
      </c>
      <c r="J222" s="128">
        <f t="shared" si="7"/>
        <v>100</v>
      </c>
      <c r="K222" s="554"/>
      <c r="L222" s="566"/>
      <c r="M222" s="313"/>
      <c r="N222" s="519"/>
    </row>
    <row r="223" spans="1:14" s="297" customFormat="1" ht="32.25" thickBot="1" x14ac:dyDescent="0.3">
      <c r="A223" s="559"/>
      <c r="B223" s="510"/>
      <c r="C223" s="423"/>
      <c r="D223" s="531"/>
      <c r="E223" s="113" t="s">
        <v>144</v>
      </c>
      <c r="F223" s="114" t="s">
        <v>394</v>
      </c>
      <c r="G223" s="115" t="s">
        <v>310</v>
      </c>
      <c r="H223" s="350">
        <v>2380</v>
      </c>
      <c r="I223" s="350">
        <v>2475</v>
      </c>
      <c r="J223" s="128">
        <f t="shared" si="7"/>
        <v>100</v>
      </c>
      <c r="K223" s="285">
        <f>J223</f>
        <v>100</v>
      </c>
      <c r="L223" s="567"/>
      <c r="M223" s="313"/>
      <c r="N223" s="519"/>
    </row>
    <row r="224" spans="1:14" s="297" customFormat="1" ht="79.5" customHeight="1" thickBot="1" x14ac:dyDescent="0.3">
      <c r="A224" s="559"/>
      <c r="B224" s="508" t="str">
        <f>'[3]Свод по услугам'!B224:B227</f>
        <v>804200О.99.0.ББ52АЖ48000</v>
      </c>
      <c r="C224" s="423" t="str">
        <f>'[3]Свод по услугам'!C224:C227</f>
        <v>Реализация дополнительных общеобразовательных общеразвивающих (не указано (военно - патриотической))</v>
      </c>
      <c r="D224" s="529" t="s">
        <v>137</v>
      </c>
      <c r="E224" s="107" t="s">
        <v>138</v>
      </c>
      <c r="F224" s="107" t="s">
        <v>392</v>
      </c>
      <c r="G224" s="108" t="s">
        <v>140</v>
      </c>
      <c r="H224" s="280">
        <v>1.2</v>
      </c>
      <c r="I224" s="280">
        <v>1.2</v>
      </c>
      <c r="J224" s="128">
        <f t="shared" si="7"/>
        <v>100</v>
      </c>
      <c r="K224" s="562">
        <f>(J224+J226)/2</f>
        <v>100</v>
      </c>
      <c r="L224" s="565">
        <f>(K224+K227)/2</f>
        <v>99.779411764705884</v>
      </c>
      <c r="M224" s="313"/>
      <c r="N224" s="519"/>
    </row>
    <row r="225" spans="1:14" s="297" customFormat="1" ht="79.5" customHeight="1" thickBot="1" x14ac:dyDescent="0.3">
      <c r="A225" s="559"/>
      <c r="B225" s="509"/>
      <c r="C225" s="423"/>
      <c r="D225" s="594"/>
      <c r="E225" s="110" t="s">
        <v>138</v>
      </c>
      <c r="F225" s="107" t="s">
        <v>393</v>
      </c>
      <c r="G225" s="111" t="s">
        <v>140</v>
      </c>
      <c r="H225" s="280">
        <v>0</v>
      </c>
      <c r="I225" s="280">
        <v>0</v>
      </c>
      <c r="J225" s="128"/>
      <c r="K225" s="601"/>
      <c r="L225" s="591"/>
      <c r="M225" s="313"/>
      <c r="N225" s="519"/>
    </row>
    <row r="226" spans="1:14" s="297" customFormat="1" ht="63.75" thickBot="1" x14ac:dyDescent="0.3">
      <c r="A226" s="559"/>
      <c r="B226" s="509"/>
      <c r="C226" s="423"/>
      <c r="D226" s="594"/>
      <c r="E226" s="110" t="s">
        <v>138</v>
      </c>
      <c r="F226" s="107" t="s">
        <v>211</v>
      </c>
      <c r="G226" s="111" t="s">
        <v>140</v>
      </c>
      <c r="H226" s="280">
        <v>100</v>
      </c>
      <c r="I226" s="280">
        <v>100</v>
      </c>
      <c r="J226" s="128">
        <f>IF(I226/H226*100&gt;100,100,I226/H226*100)</f>
        <v>100</v>
      </c>
      <c r="K226" s="602"/>
      <c r="L226" s="591"/>
      <c r="M226" s="313"/>
      <c r="N226" s="519"/>
    </row>
    <row r="227" spans="1:14" s="297" customFormat="1" ht="32.25" customHeight="1" thickBot="1" x14ac:dyDescent="0.3">
      <c r="A227" s="561"/>
      <c r="B227" s="510"/>
      <c r="C227" s="423"/>
      <c r="D227" s="595"/>
      <c r="E227" s="113" t="s">
        <v>144</v>
      </c>
      <c r="F227" s="114" t="s">
        <v>394</v>
      </c>
      <c r="G227" s="115" t="s">
        <v>310</v>
      </c>
      <c r="H227" s="294">
        <v>680</v>
      </c>
      <c r="I227" s="294">
        <v>677</v>
      </c>
      <c r="J227" s="128">
        <f>IF(I227/H227*100&gt;100,100,I227/H227*100)</f>
        <v>99.558823529411768</v>
      </c>
      <c r="K227" s="285">
        <f>J227</f>
        <v>99.558823529411768</v>
      </c>
      <c r="L227" s="592"/>
      <c r="M227" s="313"/>
      <c r="N227" s="520"/>
    </row>
    <row r="229" spans="1:14" x14ac:dyDescent="0.25">
      <c r="B229" s="296"/>
      <c r="G229" s="296"/>
    </row>
    <row r="230" spans="1:14" x14ac:dyDescent="0.25">
      <c r="A230" s="17" t="s">
        <v>398</v>
      </c>
    </row>
    <row r="232" spans="1:14" x14ac:dyDescent="0.25">
      <c r="A232" s="17" t="s">
        <v>396</v>
      </c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A2:N228">
    <filterColumn colId="1" showButton="0"/>
    <filterColumn colId="9">
      <filters blank="1">
        <filter val="-"/>
        <filter val="10"/>
        <filter val="100,0"/>
        <filter val="77,6"/>
        <filter val="89,0"/>
        <filter val="96,0"/>
        <filter val="97,2"/>
        <filter val="98,3"/>
        <filter val="99,2"/>
        <filter val="99,5"/>
        <filter val="99,6"/>
      </filters>
    </filterColumn>
  </autoFilter>
  <mergeCells count="283">
    <mergeCell ref="K200:K202"/>
    <mergeCell ref="L80:L83"/>
    <mergeCell ref="L164:L167"/>
    <mergeCell ref="L184:L187"/>
    <mergeCell ref="L132:L135"/>
    <mergeCell ref="L124:L127"/>
    <mergeCell ref="L116:L119"/>
    <mergeCell ref="L100:L103"/>
    <mergeCell ref="K224:K226"/>
    <mergeCell ref="D220:D223"/>
    <mergeCell ref="K220:K222"/>
    <mergeCell ref="D208:D211"/>
    <mergeCell ref="K208:K210"/>
    <mergeCell ref="K204:K206"/>
    <mergeCell ref="L216:L219"/>
    <mergeCell ref="K216:K218"/>
    <mergeCell ref="K212:K214"/>
    <mergeCell ref="L152:L155"/>
    <mergeCell ref="L148:L151"/>
    <mergeCell ref="L4:L7"/>
    <mergeCell ref="L20:L23"/>
    <mergeCell ref="L12:L15"/>
    <mergeCell ref="L56:L59"/>
    <mergeCell ref="L52:L55"/>
    <mergeCell ref="L44:L47"/>
    <mergeCell ref="L64:L67"/>
    <mergeCell ref="L40:L43"/>
    <mergeCell ref="L92:L95"/>
    <mergeCell ref="L88:L91"/>
    <mergeCell ref="D148:D151"/>
    <mergeCell ref="D160:D163"/>
    <mergeCell ref="D108:D111"/>
    <mergeCell ref="D152:D155"/>
    <mergeCell ref="L128:L131"/>
    <mergeCell ref="N4:N227"/>
    <mergeCell ref="L224:L227"/>
    <mergeCell ref="L220:L223"/>
    <mergeCell ref="L212:L215"/>
    <mergeCell ref="L160:L163"/>
    <mergeCell ref="L200:L203"/>
    <mergeCell ref="L196:L199"/>
    <mergeCell ref="L204:L207"/>
    <mergeCell ref="L176:L179"/>
    <mergeCell ref="L140:L143"/>
    <mergeCell ref="L208:L211"/>
    <mergeCell ref="L180:L183"/>
    <mergeCell ref="L188:L191"/>
    <mergeCell ref="L136:L139"/>
    <mergeCell ref="L144:L147"/>
    <mergeCell ref="L192:L195"/>
    <mergeCell ref="L172:L175"/>
    <mergeCell ref="L168:L171"/>
    <mergeCell ref="L156:L159"/>
    <mergeCell ref="K196:K198"/>
    <mergeCell ref="K192:K194"/>
    <mergeCell ref="K160:K162"/>
    <mergeCell ref="D164:D167"/>
    <mergeCell ref="D176:D179"/>
    <mergeCell ref="K168:K170"/>
    <mergeCell ref="D172:D175"/>
    <mergeCell ref="D168:D171"/>
    <mergeCell ref="K176:K178"/>
    <mergeCell ref="K172:K174"/>
    <mergeCell ref="K164:K166"/>
    <mergeCell ref="D180:D183"/>
    <mergeCell ref="K180:K182"/>
    <mergeCell ref="K188:K190"/>
    <mergeCell ref="K184:K186"/>
    <mergeCell ref="B120:B123"/>
    <mergeCell ref="B132:B135"/>
    <mergeCell ref="B128:B131"/>
    <mergeCell ref="C152:C155"/>
    <mergeCell ref="C128:C131"/>
    <mergeCell ref="D224:D227"/>
    <mergeCell ref="C200:C203"/>
    <mergeCell ref="C216:C219"/>
    <mergeCell ref="B192:B195"/>
    <mergeCell ref="B196:B199"/>
    <mergeCell ref="B184:B187"/>
    <mergeCell ref="B224:B227"/>
    <mergeCell ref="C224:C227"/>
    <mergeCell ref="B204:B207"/>
    <mergeCell ref="B208:B211"/>
    <mergeCell ref="D188:D191"/>
    <mergeCell ref="D196:D199"/>
    <mergeCell ref="D212:D215"/>
    <mergeCell ref="D184:D187"/>
    <mergeCell ref="D192:D195"/>
    <mergeCell ref="C208:C211"/>
    <mergeCell ref="D200:D203"/>
    <mergeCell ref="D204:D207"/>
    <mergeCell ref="D216:D219"/>
    <mergeCell ref="B216:B219"/>
    <mergeCell ref="C188:C191"/>
    <mergeCell ref="B200:B203"/>
    <mergeCell ref="C204:C207"/>
    <mergeCell ref="C124:C127"/>
    <mergeCell ref="B116:B119"/>
    <mergeCell ref="C108:C111"/>
    <mergeCell ref="C196:C199"/>
    <mergeCell ref="C140:C143"/>
    <mergeCell ref="B148:B151"/>
    <mergeCell ref="B152:B155"/>
    <mergeCell ref="C144:C147"/>
    <mergeCell ref="C148:C151"/>
    <mergeCell ref="C156:C159"/>
    <mergeCell ref="C172:C175"/>
    <mergeCell ref="C192:C195"/>
    <mergeCell ref="B156:B159"/>
    <mergeCell ref="B136:B139"/>
    <mergeCell ref="B140:B143"/>
    <mergeCell ref="B144:B147"/>
    <mergeCell ref="B112:B115"/>
    <mergeCell ref="C112:C115"/>
    <mergeCell ref="B124:B127"/>
    <mergeCell ref="C116:C119"/>
    <mergeCell ref="K152:K154"/>
    <mergeCell ref="K136:K138"/>
    <mergeCell ref="D136:D139"/>
    <mergeCell ref="D132:D135"/>
    <mergeCell ref="K128:K130"/>
    <mergeCell ref="K148:K150"/>
    <mergeCell ref="A4:A227"/>
    <mergeCell ref="B220:B223"/>
    <mergeCell ref="C220:C223"/>
    <mergeCell ref="B212:B215"/>
    <mergeCell ref="C212:C215"/>
    <mergeCell ref="B164:B167"/>
    <mergeCell ref="C164:C167"/>
    <mergeCell ref="C180:C183"/>
    <mergeCell ref="C184:C187"/>
    <mergeCell ref="B188:B191"/>
    <mergeCell ref="B180:B183"/>
    <mergeCell ref="B160:B163"/>
    <mergeCell ref="B168:B171"/>
    <mergeCell ref="C168:C171"/>
    <mergeCell ref="B176:B179"/>
    <mergeCell ref="C176:C179"/>
    <mergeCell ref="C160:C163"/>
    <mergeCell ref="B172:B175"/>
    <mergeCell ref="L120:L123"/>
    <mergeCell ref="L112:L115"/>
    <mergeCell ref="L104:L107"/>
    <mergeCell ref="D72:D75"/>
    <mergeCell ref="D68:D71"/>
    <mergeCell ref="C136:C139"/>
    <mergeCell ref="D144:D147"/>
    <mergeCell ref="D128:D131"/>
    <mergeCell ref="D140:D143"/>
    <mergeCell ref="K144:K146"/>
    <mergeCell ref="C132:C135"/>
    <mergeCell ref="K132:K134"/>
    <mergeCell ref="K140:K142"/>
    <mergeCell ref="C120:C123"/>
    <mergeCell ref="L76:L79"/>
    <mergeCell ref="D64:D67"/>
    <mergeCell ref="D156:D159"/>
    <mergeCell ref="K156:K158"/>
    <mergeCell ref="D76:D79"/>
    <mergeCell ref="K76:K78"/>
    <mergeCell ref="D112:D115"/>
    <mergeCell ref="K104:K106"/>
    <mergeCell ref="D104:D107"/>
    <mergeCell ref="K92:K94"/>
    <mergeCell ref="D88:D91"/>
    <mergeCell ref="D96:D99"/>
    <mergeCell ref="K96:K98"/>
    <mergeCell ref="K88:K90"/>
    <mergeCell ref="D124:D127"/>
    <mergeCell ref="K84:K86"/>
    <mergeCell ref="D84:D87"/>
    <mergeCell ref="D92:D95"/>
    <mergeCell ref="K112:K114"/>
    <mergeCell ref="K124:K126"/>
    <mergeCell ref="K116:K118"/>
    <mergeCell ref="D100:D103"/>
    <mergeCell ref="K100:K102"/>
    <mergeCell ref="D120:D123"/>
    <mergeCell ref="D116:D119"/>
    <mergeCell ref="A1:N1"/>
    <mergeCell ref="B4:B7"/>
    <mergeCell ref="C4:C7"/>
    <mergeCell ref="D4:D7"/>
    <mergeCell ref="K4:K6"/>
    <mergeCell ref="M4:M191"/>
    <mergeCell ref="B108:B111"/>
    <mergeCell ref="L60:L63"/>
    <mergeCell ref="L68:L71"/>
    <mergeCell ref="B20:B23"/>
    <mergeCell ref="D60:D63"/>
    <mergeCell ref="K52:K54"/>
    <mergeCell ref="K24:K26"/>
    <mergeCell ref="K28:K30"/>
    <mergeCell ref="C36:C39"/>
    <mergeCell ref="K60:K62"/>
    <mergeCell ref="D56:D59"/>
    <mergeCell ref="D80:D83"/>
    <mergeCell ref="K80:K82"/>
    <mergeCell ref="K68:K70"/>
    <mergeCell ref="K72:K74"/>
    <mergeCell ref="K108:K110"/>
    <mergeCell ref="L108:L111"/>
    <mergeCell ref="K120:K122"/>
    <mergeCell ref="B16:B19"/>
    <mergeCell ref="C12:C15"/>
    <mergeCell ref="C32:C35"/>
    <mergeCell ref="C24:C27"/>
    <mergeCell ref="D36:D39"/>
    <mergeCell ref="D52:D55"/>
    <mergeCell ref="K56:K58"/>
    <mergeCell ref="K40:K42"/>
    <mergeCell ref="K48:K50"/>
    <mergeCell ref="K44:K46"/>
    <mergeCell ref="K12:K14"/>
    <mergeCell ref="K20:K22"/>
    <mergeCell ref="C44:C47"/>
    <mergeCell ref="B24:B27"/>
    <mergeCell ref="B28:B31"/>
    <mergeCell ref="B40:B43"/>
    <mergeCell ref="B32:B35"/>
    <mergeCell ref="B36:B39"/>
    <mergeCell ref="C28:C31"/>
    <mergeCell ref="B48:B51"/>
    <mergeCell ref="C52:C55"/>
    <mergeCell ref="B68:B71"/>
    <mergeCell ref="B60:B63"/>
    <mergeCell ref="B72:B75"/>
    <mergeCell ref="C84:C87"/>
    <mergeCell ref="K8:K10"/>
    <mergeCell ref="C72:C75"/>
    <mergeCell ref="B64:B67"/>
    <mergeCell ref="C40:C43"/>
    <mergeCell ref="B52:B55"/>
    <mergeCell ref="C68:C71"/>
    <mergeCell ref="C60:C63"/>
    <mergeCell ref="C64:C67"/>
    <mergeCell ref="C48:C51"/>
    <mergeCell ref="D12:D15"/>
    <mergeCell ref="C16:C19"/>
    <mergeCell ref="K36:K38"/>
    <mergeCell ref="D8:D11"/>
    <mergeCell ref="B44:B47"/>
    <mergeCell ref="B56:B59"/>
    <mergeCell ref="D48:D51"/>
    <mergeCell ref="D44:D47"/>
    <mergeCell ref="B12:B15"/>
    <mergeCell ref="B8:B11"/>
    <mergeCell ref="C8:C11"/>
    <mergeCell ref="L8:L11"/>
    <mergeCell ref="L48:L51"/>
    <mergeCell ref="L32:L35"/>
    <mergeCell ref="D40:D43"/>
    <mergeCell ref="L28:L31"/>
    <mergeCell ref="L16:L19"/>
    <mergeCell ref="D24:D27"/>
    <mergeCell ref="D28:D31"/>
    <mergeCell ref="C96:C99"/>
    <mergeCell ref="L24:L27"/>
    <mergeCell ref="L36:L39"/>
    <mergeCell ref="D20:D23"/>
    <mergeCell ref="D16:D19"/>
    <mergeCell ref="K16:K18"/>
    <mergeCell ref="C20:C23"/>
    <mergeCell ref="K32:K34"/>
    <mergeCell ref="D32:D35"/>
    <mergeCell ref="C92:C95"/>
    <mergeCell ref="C80:C83"/>
    <mergeCell ref="C56:C59"/>
    <mergeCell ref="C88:C91"/>
    <mergeCell ref="L96:L99"/>
    <mergeCell ref="L84:L87"/>
    <mergeCell ref="L72:L75"/>
    <mergeCell ref="B104:B107"/>
    <mergeCell ref="B76:B79"/>
    <mergeCell ref="C76:C79"/>
    <mergeCell ref="B80:B83"/>
    <mergeCell ref="C104:C107"/>
    <mergeCell ref="B100:B103"/>
    <mergeCell ref="C100:C103"/>
    <mergeCell ref="B96:B99"/>
    <mergeCell ref="B84:B87"/>
    <mergeCell ref="B92:B95"/>
    <mergeCell ref="B88:B91"/>
  </mergeCells>
  <phoneticPr fontId="0" type="noConversion"/>
  <pageMargins left="0.7" right="0.7" top="0.75" bottom="0.75" header="0.3" footer="0.3"/>
  <pageSetup paperSize="9" scale="45" fitToHeight="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300"/>
  <sheetViews>
    <sheetView showZeros="0" topLeftCell="B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1.85546875" style="17" customWidth="1"/>
    <col min="3" max="3" width="35.42578125" style="17" customWidth="1"/>
    <col min="4" max="4" width="10.28515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34" t="s">
        <v>302</v>
      </c>
      <c r="B1" s="534"/>
      <c r="C1" s="534"/>
      <c r="D1" s="534"/>
      <c r="E1" s="534"/>
      <c r="F1" s="534"/>
      <c r="G1" s="534"/>
      <c r="H1" s="535"/>
      <c r="I1" s="535"/>
      <c r="J1" s="535"/>
      <c r="K1" s="535"/>
      <c r="L1" s="535"/>
      <c r="M1" s="534"/>
      <c r="N1" s="534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s="297" customFormat="1" ht="63.75" customHeight="1" thickBot="1" x14ac:dyDescent="0.3">
      <c r="A4" s="558" t="s">
        <v>120</v>
      </c>
      <c r="B4" s="536" t="str">
        <f>'[3]Свод по услугам'!B4:B7</f>
        <v>801012О.99.0.БА81АА00001</v>
      </c>
      <c r="C4" s="423" t="str">
        <f>'[3]Свод по услугам'!C4:C7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4" s="529" t="s">
        <v>137</v>
      </c>
      <c r="E4" s="71" t="s">
        <v>138</v>
      </c>
      <c r="F4" s="71" t="s">
        <v>385</v>
      </c>
      <c r="G4" s="72" t="s">
        <v>140</v>
      </c>
      <c r="H4" s="350">
        <v>100</v>
      </c>
      <c r="I4" s="293">
        <v>100</v>
      </c>
      <c r="J4" s="128">
        <f>IF(I4/H4*100&gt;100,100,I4/H4*100)</f>
        <v>100</v>
      </c>
      <c r="K4" s="504">
        <f>(J4+J5+J6)/3</f>
        <v>100</v>
      </c>
      <c r="L4" s="515">
        <f>(K4+K7)/2</f>
        <v>99.098214285714278</v>
      </c>
      <c r="M4" s="771" t="s">
        <v>141</v>
      </c>
      <c r="N4" s="518"/>
    </row>
    <row r="5" spans="1:14" s="297" customFormat="1" ht="63.75" thickBot="1" x14ac:dyDescent="0.3">
      <c r="A5" s="559"/>
      <c r="B5" s="537"/>
      <c r="C5" s="423"/>
      <c r="D5" s="530"/>
      <c r="E5" s="76" t="s">
        <v>138</v>
      </c>
      <c r="F5" s="71" t="s">
        <v>386</v>
      </c>
      <c r="G5" s="77" t="s">
        <v>140</v>
      </c>
      <c r="H5" s="352">
        <v>95.8</v>
      </c>
      <c r="I5" s="128">
        <v>95.8</v>
      </c>
      <c r="J5" s="128">
        <f>IF(I5/H5*100&gt;100,100,I5/H5*100)</f>
        <v>100</v>
      </c>
      <c r="K5" s="505"/>
      <c r="L5" s="516"/>
      <c r="M5" s="772"/>
      <c r="N5" s="519"/>
    </row>
    <row r="6" spans="1:14" s="297" customFormat="1" ht="94.5" x14ac:dyDescent="0.25">
      <c r="A6" s="559"/>
      <c r="B6" s="537"/>
      <c r="C6" s="423"/>
      <c r="D6" s="530"/>
      <c r="E6" s="76" t="s">
        <v>138</v>
      </c>
      <c r="F6" s="71" t="s">
        <v>387</v>
      </c>
      <c r="G6" s="226" t="s">
        <v>140</v>
      </c>
      <c r="H6" s="352">
        <v>100</v>
      </c>
      <c r="I6" s="352">
        <v>100</v>
      </c>
      <c r="J6" s="128">
        <f>IF(I6/H6*100&gt;100,100,I6/H6*100)</f>
        <v>100</v>
      </c>
      <c r="K6" s="506"/>
      <c r="L6" s="516"/>
      <c r="M6" s="772"/>
      <c r="N6" s="519"/>
    </row>
    <row r="7" spans="1:14" s="297" customFormat="1" ht="32.25" customHeight="1" thickBot="1" x14ac:dyDescent="0.3">
      <c r="A7" s="559"/>
      <c r="B7" s="538"/>
      <c r="C7" s="423"/>
      <c r="D7" s="531"/>
      <c r="E7" s="80" t="s">
        <v>144</v>
      </c>
      <c r="F7" s="81" t="s">
        <v>388</v>
      </c>
      <c r="G7" s="82" t="s">
        <v>266</v>
      </c>
      <c r="H7" s="355">
        <v>24.888888888888889</v>
      </c>
      <c r="I7" s="355">
        <v>24.44</v>
      </c>
      <c r="J7" s="128">
        <f>IF(I7/H7*100&gt;100,100,I7/H7*100)</f>
        <v>98.196428571428569</v>
      </c>
      <c r="K7" s="284">
        <f>J7</f>
        <v>98.196428571428569</v>
      </c>
      <c r="L7" s="517"/>
      <c r="M7" s="772"/>
      <c r="N7" s="519"/>
    </row>
    <row r="8" spans="1:14" s="302" customFormat="1" ht="63.75" hidden="1" customHeight="1" thickBot="1" x14ac:dyDescent="0.3">
      <c r="A8" s="560"/>
      <c r="B8" s="508" t="str">
        <f>'[3]Свод по услугам'!B8:B11</f>
        <v>801012О.99.0.БА81АА24001</v>
      </c>
      <c r="C8" s="514" t="str">
        <f>'[3]Свод по услугам'!C8:C11</f>
        <v>Реализация основных общеобразовательных программ начального общего образования (Адаптированная образовательная программа, обучающиеся с ограниченными возможностями здоровья (ОВЗ), проходящие обучение по состоянию здоровья на дому)</v>
      </c>
      <c r="D8" s="507" t="s">
        <v>137</v>
      </c>
      <c r="E8" s="84" t="s">
        <v>138</v>
      </c>
      <c r="F8" s="85" t="s">
        <v>385</v>
      </c>
      <c r="G8" s="86" t="s">
        <v>140</v>
      </c>
      <c r="H8" s="87"/>
      <c r="I8" s="88"/>
      <c r="J8" s="88" t="e">
        <f>IF(H8/I8*100&gt;100,100,H8/I8*100)</f>
        <v>#DIV/0!</v>
      </c>
      <c r="K8" s="511" t="e">
        <f>(J8+J9+J10)/3</f>
        <v>#DIV/0!</v>
      </c>
      <c r="L8" s="521" t="e">
        <f>(K8+K11)/2</f>
        <v>#DIV/0!</v>
      </c>
      <c r="M8" s="541"/>
      <c r="N8" s="519"/>
    </row>
    <row r="9" spans="1:14" s="302" customFormat="1" ht="63.75" hidden="1" customHeight="1" thickBot="1" x14ac:dyDescent="0.3">
      <c r="A9" s="560"/>
      <c r="B9" s="509"/>
      <c r="C9" s="514"/>
      <c r="D9" s="502"/>
      <c r="E9" s="89" t="s">
        <v>138</v>
      </c>
      <c r="F9" s="85" t="s">
        <v>386</v>
      </c>
      <c r="G9" s="90" t="s">
        <v>140</v>
      </c>
      <c r="H9" s="91"/>
      <c r="I9" s="92"/>
      <c r="J9" s="92" t="e">
        <f>IF(I9/H9*100&gt;100,100,I9/H9*100)</f>
        <v>#DIV/0!</v>
      </c>
      <c r="K9" s="512"/>
      <c r="L9" s="524"/>
      <c r="M9" s="541"/>
      <c r="N9" s="519"/>
    </row>
    <row r="10" spans="1:14" s="302" customFormat="1" ht="111" hidden="1" customHeight="1" x14ac:dyDescent="0.25">
      <c r="A10" s="560"/>
      <c r="B10" s="509"/>
      <c r="C10" s="514"/>
      <c r="D10" s="502"/>
      <c r="E10" s="89" t="s">
        <v>138</v>
      </c>
      <c r="F10" s="85" t="s">
        <v>387</v>
      </c>
      <c r="G10" s="90" t="s">
        <v>140</v>
      </c>
      <c r="H10" s="91"/>
      <c r="I10" s="91"/>
      <c r="J10" s="92" t="e">
        <f>IF(I10/H10*100&gt;100,100,I10/H10*100)</f>
        <v>#DIV/0!</v>
      </c>
      <c r="K10" s="513"/>
      <c r="L10" s="524"/>
      <c r="M10" s="541"/>
      <c r="N10" s="519"/>
    </row>
    <row r="11" spans="1:14" s="302" customFormat="1" ht="32.25" hidden="1" customHeight="1" thickBot="1" x14ac:dyDescent="0.3">
      <c r="A11" s="560"/>
      <c r="B11" s="510"/>
      <c r="C11" s="514"/>
      <c r="D11" s="503"/>
      <c r="E11" s="93" t="s">
        <v>144</v>
      </c>
      <c r="F11" s="81" t="s">
        <v>388</v>
      </c>
      <c r="G11" s="94" t="s">
        <v>266</v>
      </c>
      <c r="H11" s="95"/>
      <c r="I11" s="96"/>
      <c r="J11" s="97" t="e">
        <f>IF(I11/H11*100&gt;100,100,I11/H11*100)</f>
        <v>#DIV/0!</v>
      </c>
      <c r="K11" s="97" t="e">
        <f>J11</f>
        <v>#DIV/0!</v>
      </c>
      <c r="L11" s="525"/>
      <c r="M11" s="541"/>
      <c r="N11" s="519"/>
    </row>
    <row r="12" spans="1:14" s="302" customFormat="1" ht="63.75" hidden="1" customHeight="1" thickBot="1" x14ac:dyDescent="0.3">
      <c r="A12" s="560"/>
      <c r="B12" s="508">
        <f>'[3]Свод по услугам'!B12:B15</f>
        <v>0</v>
      </c>
      <c r="C12" s="514" t="str">
        <f>'[3]Свод по услугам'!C12:C15</f>
        <v>Реализация основных общеобразовательных программ начального общего образования</v>
      </c>
      <c r="D12" s="501" t="s">
        <v>137</v>
      </c>
      <c r="E12" s="84" t="s">
        <v>138</v>
      </c>
      <c r="F12" s="85" t="s">
        <v>385</v>
      </c>
      <c r="G12" s="86" t="s">
        <v>140</v>
      </c>
      <c r="H12" s="87"/>
      <c r="I12" s="88"/>
      <c r="J12" s="88" t="e">
        <f>IF(H12/I12*100&gt;100,100,H12/I12*100)</f>
        <v>#DIV/0!</v>
      </c>
      <c r="K12" s="511" t="e">
        <f>(J12+J13+J14)/3</f>
        <v>#DIV/0!</v>
      </c>
      <c r="L12" s="521" t="e">
        <f>(K12+K15)/2</f>
        <v>#DIV/0!</v>
      </c>
      <c r="M12" s="541"/>
      <c r="N12" s="519"/>
    </row>
    <row r="13" spans="1:14" s="302" customFormat="1" ht="63.75" hidden="1" customHeight="1" thickBot="1" x14ac:dyDescent="0.3">
      <c r="A13" s="560"/>
      <c r="B13" s="509"/>
      <c r="C13" s="514"/>
      <c r="D13" s="502"/>
      <c r="E13" s="89" t="s">
        <v>138</v>
      </c>
      <c r="F13" s="85" t="s">
        <v>386</v>
      </c>
      <c r="G13" s="90" t="s">
        <v>140</v>
      </c>
      <c r="H13" s="91"/>
      <c r="I13" s="92"/>
      <c r="J13" s="92" t="e">
        <f>IF(I13/H13*100&gt;100,100,I13/H13*100)</f>
        <v>#DIV/0!</v>
      </c>
      <c r="K13" s="512"/>
      <c r="L13" s="524"/>
      <c r="M13" s="541"/>
      <c r="N13" s="519"/>
    </row>
    <row r="14" spans="1:14" s="302" customFormat="1" ht="111" hidden="1" customHeight="1" x14ac:dyDescent="0.25">
      <c r="A14" s="560"/>
      <c r="B14" s="509"/>
      <c r="C14" s="514"/>
      <c r="D14" s="502"/>
      <c r="E14" s="89" t="s">
        <v>138</v>
      </c>
      <c r="F14" s="85" t="s">
        <v>387</v>
      </c>
      <c r="G14" s="90" t="s">
        <v>140</v>
      </c>
      <c r="H14" s="91"/>
      <c r="I14" s="91"/>
      <c r="J14" s="92" t="e">
        <f>IF(I14/H14*100&gt;100,100,I14/H14*100)</f>
        <v>#DIV/0!</v>
      </c>
      <c r="K14" s="513"/>
      <c r="L14" s="524"/>
      <c r="M14" s="541"/>
      <c r="N14" s="519"/>
    </row>
    <row r="15" spans="1:14" s="302" customFormat="1" ht="32.25" hidden="1" customHeight="1" thickBot="1" x14ac:dyDescent="0.3">
      <c r="A15" s="560"/>
      <c r="B15" s="510"/>
      <c r="C15" s="514"/>
      <c r="D15" s="503"/>
      <c r="E15" s="93" t="s">
        <v>144</v>
      </c>
      <c r="F15" s="81" t="s">
        <v>388</v>
      </c>
      <c r="G15" s="94" t="s">
        <v>266</v>
      </c>
      <c r="H15" s="95"/>
      <c r="I15" s="96"/>
      <c r="J15" s="97" t="e">
        <f>IF(I15/H15*100&gt;100,100,I15/H15*100)</f>
        <v>#DIV/0!</v>
      </c>
      <c r="K15" s="97" t="e">
        <f>J15</f>
        <v>#DIV/0!</v>
      </c>
      <c r="L15" s="525"/>
      <c r="M15" s="541"/>
      <c r="N15" s="519"/>
    </row>
    <row r="16" spans="1:14" s="308" customFormat="1" ht="63.75" customHeight="1" thickBot="1" x14ac:dyDescent="0.3">
      <c r="A16" s="560"/>
      <c r="B16" s="508" t="str">
        <f>'[3]Свод по услугам'!B16:B19</f>
        <v>801012О.99.0.БА81АБ44001</v>
      </c>
      <c r="C16" s="423" t="str">
        <f>'[3]Свод по услугам'!C16:C19</f>
        <v>Реализация основных общеобразовательных программ начального общего образования (Адаптированная образовательная программа, дети-инвалиды, не указано)</v>
      </c>
      <c r="D16" s="529" t="s">
        <v>137</v>
      </c>
      <c r="E16" s="84" t="s">
        <v>138</v>
      </c>
      <c r="F16" s="85" t="s">
        <v>385</v>
      </c>
      <c r="G16" s="86" t="s">
        <v>140</v>
      </c>
      <c r="H16" s="356">
        <v>100</v>
      </c>
      <c r="I16" s="88">
        <v>100</v>
      </c>
      <c r="J16" s="88">
        <f>IF(H16/I16*100&gt;100,100,H16/I16*100)</f>
        <v>100</v>
      </c>
      <c r="K16" s="504">
        <f>(J16+J17)/2</f>
        <v>100</v>
      </c>
      <c r="L16" s="521">
        <f>(K16+K19)/2</f>
        <v>100</v>
      </c>
      <c r="M16" s="541"/>
      <c r="N16" s="519"/>
    </row>
    <row r="17" spans="1:14" s="308" customFormat="1" ht="63.75" customHeight="1" thickBot="1" x14ac:dyDescent="0.3">
      <c r="A17" s="560"/>
      <c r="B17" s="509"/>
      <c r="C17" s="423"/>
      <c r="D17" s="530"/>
      <c r="E17" s="89" t="s">
        <v>138</v>
      </c>
      <c r="F17" s="85" t="s">
        <v>386</v>
      </c>
      <c r="G17" s="90" t="s">
        <v>140</v>
      </c>
      <c r="H17" s="357">
        <v>95.8</v>
      </c>
      <c r="I17" s="92">
        <v>95.8</v>
      </c>
      <c r="J17" s="92">
        <f>IF(I17/H17*100&gt;100,100,I17/H17*100)</f>
        <v>100</v>
      </c>
      <c r="K17" s="532"/>
      <c r="L17" s="522"/>
      <c r="M17" s="541"/>
      <c r="N17" s="519"/>
    </row>
    <row r="18" spans="1:14" s="308" customFormat="1" ht="111" customHeight="1" x14ac:dyDescent="0.25">
      <c r="A18" s="560"/>
      <c r="B18" s="509"/>
      <c r="C18" s="423"/>
      <c r="D18" s="530"/>
      <c r="E18" s="89" t="s">
        <v>138</v>
      </c>
      <c r="F18" s="85" t="s">
        <v>387</v>
      </c>
      <c r="G18" s="90" t="s">
        <v>140</v>
      </c>
      <c r="H18" s="357">
        <v>0</v>
      </c>
      <c r="I18" s="357">
        <v>0</v>
      </c>
      <c r="J18" s="92"/>
      <c r="K18" s="533"/>
      <c r="L18" s="522"/>
      <c r="M18" s="541"/>
      <c r="N18" s="519"/>
    </row>
    <row r="19" spans="1:14" s="308" customFormat="1" ht="32.25" customHeight="1" thickBot="1" x14ac:dyDescent="0.3">
      <c r="A19" s="560"/>
      <c r="B19" s="510"/>
      <c r="C19" s="423"/>
      <c r="D19" s="531"/>
      <c r="E19" s="93" t="s">
        <v>144</v>
      </c>
      <c r="F19" s="81" t="s">
        <v>388</v>
      </c>
      <c r="G19" s="94" t="s">
        <v>266</v>
      </c>
      <c r="H19" s="355">
        <v>2.7777777777777777</v>
      </c>
      <c r="I19" s="355">
        <v>2.7777777777777777</v>
      </c>
      <c r="J19" s="97">
        <f>IF(I19/H19*100&gt;100,100,I19/H19*100)</f>
        <v>100</v>
      </c>
      <c r="K19" s="97">
        <f>J19</f>
        <v>100</v>
      </c>
      <c r="L19" s="523"/>
      <c r="M19" s="541"/>
      <c r="N19" s="519"/>
    </row>
    <row r="20" spans="1:14" s="302" customFormat="1" ht="63.75" hidden="1" customHeight="1" thickBot="1" x14ac:dyDescent="0.3">
      <c r="A20" s="560"/>
      <c r="B20" s="508" t="str">
        <f>'[3]Свод по услугам'!B20:B23</f>
        <v>801012О.99.0.БА81АБ68001</v>
      </c>
      <c r="C20" s="514" t="str">
        <f>'[3]Свод по услугам'!C20:C23</f>
        <v>Реализация основных общеобразовательных программ начального общего образования (Адаптированная образовательная программа, дети-инвалиды, проходящие обучение по состоянию здоровья на дому)</v>
      </c>
      <c r="D20" s="501" t="s">
        <v>137</v>
      </c>
      <c r="E20" s="84" t="s">
        <v>138</v>
      </c>
      <c r="F20" s="85" t="s">
        <v>385</v>
      </c>
      <c r="G20" s="86" t="s">
        <v>140</v>
      </c>
      <c r="H20" s="87"/>
      <c r="I20" s="88"/>
      <c r="J20" s="88" t="e">
        <f>IF(H20/I20*100&gt;100,100,H20/I20*100)</f>
        <v>#DIV/0!</v>
      </c>
      <c r="K20" s="511" t="e">
        <f>(J20+J21+J22)/3</f>
        <v>#DIV/0!</v>
      </c>
      <c r="L20" s="521" t="e">
        <f>(K20+K23)/2</f>
        <v>#DIV/0!</v>
      </c>
      <c r="M20" s="541"/>
      <c r="N20" s="519"/>
    </row>
    <row r="21" spans="1:14" s="302" customFormat="1" ht="63.75" hidden="1" customHeight="1" thickBot="1" x14ac:dyDescent="0.3">
      <c r="A21" s="560"/>
      <c r="B21" s="509"/>
      <c r="C21" s="514"/>
      <c r="D21" s="502"/>
      <c r="E21" s="89" t="s">
        <v>138</v>
      </c>
      <c r="F21" s="85" t="s">
        <v>386</v>
      </c>
      <c r="G21" s="90" t="s">
        <v>140</v>
      </c>
      <c r="H21" s="91"/>
      <c r="I21" s="92"/>
      <c r="J21" s="92" t="e">
        <f>IF(I21/H21*100&gt;100,100,I21/H21*100)</f>
        <v>#DIV/0!</v>
      </c>
      <c r="K21" s="512"/>
      <c r="L21" s="524"/>
      <c r="M21" s="541"/>
      <c r="N21" s="519"/>
    </row>
    <row r="22" spans="1:14" s="302" customFormat="1" ht="111" hidden="1" customHeight="1" x14ac:dyDescent="0.25">
      <c r="A22" s="560"/>
      <c r="B22" s="509"/>
      <c r="C22" s="514"/>
      <c r="D22" s="502"/>
      <c r="E22" s="89" t="s">
        <v>138</v>
      </c>
      <c r="F22" s="85" t="s">
        <v>387</v>
      </c>
      <c r="G22" s="90" t="s">
        <v>140</v>
      </c>
      <c r="H22" s="91"/>
      <c r="I22" s="91"/>
      <c r="J22" s="92" t="e">
        <f>IF(I22/H22*100&gt;100,100,I22/H22*100)</f>
        <v>#DIV/0!</v>
      </c>
      <c r="K22" s="513"/>
      <c r="L22" s="524"/>
      <c r="M22" s="541"/>
      <c r="N22" s="519"/>
    </row>
    <row r="23" spans="1:14" s="302" customFormat="1" ht="32.25" hidden="1" customHeight="1" thickBot="1" x14ac:dyDescent="0.3">
      <c r="A23" s="560"/>
      <c r="B23" s="510"/>
      <c r="C23" s="514"/>
      <c r="D23" s="503"/>
      <c r="E23" s="93" t="s">
        <v>144</v>
      </c>
      <c r="F23" s="81" t="s">
        <v>388</v>
      </c>
      <c r="G23" s="94" t="s">
        <v>266</v>
      </c>
      <c r="H23" s="95"/>
      <c r="I23" s="96"/>
      <c r="J23" s="97" t="e">
        <f>IF(I23/H23*100&gt;100,100,I23/H23*100)</f>
        <v>#DIV/0!</v>
      </c>
      <c r="K23" s="97" t="e">
        <f>J23</f>
        <v>#DIV/0!</v>
      </c>
      <c r="L23" s="525"/>
      <c r="M23" s="541"/>
      <c r="N23" s="519"/>
    </row>
    <row r="24" spans="1:14" s="302" customFormat="1" ht="63.75" hidden="1" customHeight="1" thickBot="1" x14ac:dyDescent="0.3">
      <c r="A24" s="560"/>
      <c r="B24" s="508">
        <f>'[3]Свод по услугам'!B24:B27</f>
        <v>0</v>
      </c>
      <c r="C24" s="514" t="str">
        <f>'[3]Свод по услугам'!C24:C27</f>
        <v>Реализация основных общеобразовательных программ начального общего образования</v>
      </c>
      <c r="D24" s="501" t="s">
        <v>137</v>
      </c>
      <c r="E24" s="84" t="s">
        <v>138</v>
      </c>
      <c r="F24" s="85" t="s">
        <v>385</v>
      </c>
      <c r="G24" s="86" t="s">
        <v>140</v>
      </c>
      <c r="H24" s="87"/>
      <c r="I24" s="88"/>
      <c r="J24" s="88" t="e">
        <f>IF(H24/I24*100&gt;100,100,H24/I24*100)</f>
        <v>#DIV/0!</v>
      </c>
      <c r="K24" s="511" t="e">
        <f>(J24+J25+J26)/3</f>
        <v>#DIV/0!</v>
      </c>
      <c r="L24" s="521" t="e">
        <f>(K24+K27)/2</f>
        <v>#DIV/0!</v>
      </c>
      <c r="M24" s="541"/>
      <c r="N24" s="519"/>
    </row>
    <row r="25" spans="1:14" s="302" customFormat="1" ht="63.75" hidden="1" customHeight="1" thickBot="1" x14ac:dyDescent="0.3">
      <c r="A25" s="560"/>
      <c r="B25" s="509"/>
      <c r="C25" s="514"/>
      <c r="D25" s="502"/>
      <c r="E25" s="89" t="s">
        <v>138</v>
      </c>
      <c r="F25" s="85" t="s">
        <v>386</v>
      </c>
      <c r="G25" s="90" t="s">
        <v>140</v>
      </c>
      <c r="H25" s="91"/>
      <c r="I25" s="92"/>
      <c r="J25" s="92" t="e">
        <f>IF(I25/H25*100&gt;100,100,I25/H25*100)</f>
        <v>#DIV/0!</v>
      </c>
      <c r="K25" s="512"/>
      <c r="L25" s="524"/>
      <c r="M25" s="541"/>
      <c r="N25" s="519"/>
    </row>
    <row r="26" spans="1:14" s="302" customFormat="1" ht="111" hidden="1" customHeight="1" x14ac:dyDescent="0.25">
      <c r="A26" s="560"/>
      <c r="B26" s="509"/>
      <c r="C26" s="514"/>
      <c r="D26" s="502"/>
      <c r="E26" s="89" t="s">
        <v>138</v>
      </c>
      <c r="F26" s="85" t="s">
        <v>387</v>
      </c>
      <c r="G26" s="90" t="s">
        <v>140</v>
      </c>
      <c r="H26" s="91"/>
      <c r="I26" s="91"/>
      <c r="J26" s="92" t="e">
        <f>IF(I26/H26*100&gt;100,100,I26/H26*100)</f>
        <v>#DIV/0!</v>
      </c>
      <c r="K26" s="513"/>
      <c r="L26" s="524"/>
      <c r="M26" s="541"/>
      <c r="N26" s="519"/>
    </row>
    <row r="27" spans="1:14" s="302" customFormat="1" ht="32.25" hidden="1" customHeight="1" thickBot="1" x14ac:dyDescent="0.3">
      <c r="A27" s="560"/>
      <c r="B27" s="510"/>
      <c r="C27" s="514"/>
      <c r="D27" s="503"/>
      <c r="E27" s="93" t="s">
        <v>144</v>
      </c>
      <c r="F27" s="81" t="s">
        <v>388</v>
      </c>
      <c r="G27" s="94" t="s">
        <v>266</v>
      </c>
      <c r="H27" s="95"/>
      <c r="I27" s="96"/>
      <c r="J27" s="97" t="e">
        <f>IF(I27/H27*100&gt;100,100,I27/H27*100)</f>
        <v>#DIV/0!</v>
      </c>
      <c r="K27" s="97" t="e">
        <f>J27</f>
        <v>#DIV/0!</v>
      </c>
      <c r="L27" s="525"/>
      <c r="M27" s="541"/>
      <c r="N27" s="519"/>
    </row>
    <row r="28" spans="1:14" s="302" customFormat="1" ht="63.75" hidden="1" customHeight="1" thickBot="1" x14ac:dyDescent="0.3">
      <c r="A28" s="560"/>
      <c r="B28" s="508">
        <f>'[3]Свод по услугам'!B28:B31</f>
        <v>0</v>
      </c>
      <c r="C28" s="514" t="str">
        <f>'[3]Свод по услугам'!C28:C31</f>
        <v>Реализация основных общеобразовательных программ начального общего образования</v>
      </c>
      <c r="D28" s="501" t="s">
        <v>137</v>
      </c>
      <c r="E28" s="84" t="s">
        <v>138</v>
      </c>
      <c r="F28" s="85" t="s">
        <v>385</v>
      </c>
      <c r="G28" s="86" t="s">
        <v>140</v>
      </c>
      <c r="H28" s="87"/>
      <c r="I28" s="88"/>
      <c r="J28" s="88" t="e">
        <f>IF(H28/I28*100&gt;100,100,H28/I28*100)</f>
        <v>#DIV/0!</v>
      </c>
      <c r="K28" s="511" t="e">
        <f>(J28+J29+J30)/3</f>
        <v>#DIV/0!</v>
      </c>
      <c r="L28" s="521" t="e">
        <f>(K28+K31)/2</f>
        <v>#DIV/0!</v>
      </c>
      <c r="M28" s="541"/>
      <c r="N28" s="519"/>
    </row>
    <row r="29" spans="1:14" s="302" customFormat="1" ht="63.75" hidden="1" customHeight="1" thickBot="1" x14ac:dyDescent="0.3">
      <c r="A29" s="560"/>
      <c r="B29" s="509"/>
      <c r="C29" s="514"/>
      <c r="D29" s="502"/>
      <c r="E29" s="89" t="s">
        <v>138</v>
      </c>
      <c r="F29" s="85" t="s">
        <v>386</v>
      </c>
      <c r="G29" s="90" t="s">
        <v>140</v>
      </c>
      <c r="H29" s="91"/>
      <c r="I29" s="92"/>
      <c r="J29" s="92" t="e">
        <f>IF(I29/H29*100&gt;100,100,I29/H29*100)</f>
        <v>#DIV/0!</v>
      </c>
      <c r="K29" s="512"/>
      <c r="L29" s="524"/>
      <c r="M29" s="541"/>
      <c r="N29" s="519"/>
    </row>
    <row r="30" spans="1:14" s="302" customFormat="1" ht="111" hidden="1" customHeight="1" x14ac:dyDescent="0.25">
      <c r="A30" s="560"/>
      <c r="B30" s="509"/>
      <c r="C30" s="514"/>
      <c r="D30" s="502"/>
      <c r="E30" s="89" t="s">
        <v>138</v>
      </c>
      <c r="F30" s="85" t="s">
        <v>387</v>
      </c>
      <c r="G30" s="90" t="s">
        <v>140</v>
      </c>
      <c r="H30" s="91"/>
      <c r="I30" s="91"/>
      <c r="J30" s="92" t="e">
        <f>IF(I30/H30*100&gt;100,100,I30/H30*100)</f>
        <v>#DIV/0!</v>
      </c>
      <c r="K30" s="513"/>
      <c r="L30" s="524"/>
      <c r="M30" s="541"/>
      <c r="N30" s="519"/>
    </row>
    <row r="31" spans="1:14" s="302" customFormat="1" ht="32.25" hidden="1" customHeight="1" thickBot="1" x14ac:dyDescent="0.3">
      <c r="A31" s="560"/>
      <c r="B31" s="510"/>
      <c r="C31" s="514"/>
      <c r="D31" s="503"/>
      <c r="E31" s="93" t="s">
        <v>144</v>
      </c>
      <c r="F31" s="81" t="s">
        <v>388</v>
      </c>
      <c r="G31" s="94" t="s">
        <v>266</v>
      </c>
      <c r="H31" s="95"/>
      <c r="I31" s="96"/>
      <c r="J31" s="97" t="e">
        <f>IF(I31/H31*100&gt;100,100,I31/H31*100)</f>
        <v>#DIV/0!</v>
      </c>
      <c r="K31" s="97" t="e">
        <f>J31</f>
        <v>#DIV/0!</v>
      </c>
      <c r="L31" s="525"/>
      <c r="M31" s="541"/>
      <c r="N31" s="519"/>
    </row>
    <row r="32" spans="1:14" s="302" customFormat="1" ht="63.75" hidden="1" customHeight="1" thickBot="1" x14ac:dyDescent="0.3">
      <c r="A32" s="560"/>
      <c r="B32" s="508" t="str">
        <f>'[3]Свод по услугам'!B32:B35</f>
        <v>801012О.99.0.БА81АН96001</v>
      </c>
      <c r="C32" s="514" t="str">
        <f>'[3]Свод по услугам'!C32:C35</f>
        <v>Реализация основных общеобразовательных программ начального общего образования (профильное обучение, дети-инвалиды, не указано)</v>
      </c>
      <c r="D32" s="501" t="s">
        <v>137</v>
      </c>
      <c r="E32" s="84" t="s">
        <v>138</v>
      </c>
      <c r="F32" s="85" t="s">
        <v>385</v>
      </c>
      <c r="G32" s="86" t="s">
        <v>140</v>
      </c>
      <c r="H32" s="87"/>
      <c r="I32" s="88"/>
      <c r="J32" s="88" t="e">
        <f>IF(H32/I32*100&gt;100,100,H32/I32*100)</f>
        <v>#DIV/0!</v>
      </c>
      <c r="K32" s="511" t="e">
        <f>(J32+J33+J34)/3</f>
        <v>#DIV/0!</v>
      </c>
      <c r="L32" s="521" t="e">
        <f>(K32+K35)/2</f>
        <v>#DIV/0!</v>
      </c>
      <c r="M32" s="541"/>
      <c r="N32" s="519"/>
    </row>
    <row r="33" spans="1:14" s="302" customFormat="1" ht="63.75" hidden="1" customHeight="1" thickBot="1" x14ac:dyDescent="0.3">
      <c r="A33" s="560"/>
      <c r="B33" s="509"/>
      <c r="C33" s="514"/>
      <c r="D33" s="502"/>
      <c r="E33" s="89" t="s">
        <v>138</v>
      </c>
      <c r="F33" s="85" t="s">
        <v>386</v>
      </c>
      <c r="G33" s="90" t="s">
        <v>140</v>
      </c>
      <c r="H33" s="91"/>
      <c r="I33" s="92"/>
      <c r="J33" s="92" t="e">
        <f>IF(I33/H33*100&gt;100,100,I33/H33*100)</f>
        <v>#DIV/0!</v>
      </c>
      <c r="K33" s="512"/>
      <c r="L33" s="524"/>
      <c r="M33" s="541"/>
      <c r="N33" s="519"/>
    </row>
    <row r="34" spans="1:14" s="302" customFormat="1" ht="111" hidden="1" customHeight="1" x14ac:dyDescent="0.25">
      <c r="A34" s="560"/>
      <c r="B34" s="509"/>
      <c r="C34" s="514"/>
      <c r="D34" s="502"/>
      <c r="E34" s="89" t="s">
        <v>138</v>
      </c>
      <c r="F34" s="85" t="s">
        <v>387</v>
      </c>
      <c r="G34" s="90" t="s">
        <v>140</v>
      </c>
      <c r="H34" s="91"/>
      <c r="I34" s="91"/>
      <c r="J34" s="92" t="e">
        <f>IF(I34/H34*100&gt;100,100,I34/H34*100)</f>
        <v>#DIV/0!</v>
      </c>
      <c r="K34" s="513"/>
      <c r="L34" s="524"/>
      <c r="M34" s="541"/>
      <c r="N34" s="519"/>
    </row>
    <row r="35" spans="1:14" s="302" customFormat="1" ht="32.25" hidden="1" customHeight="1" thickBot="1" x14ac:dyDescent="0.3">
      <c r="A35" s="560"/>
      <c r="B35" s="510"/>
      <c r="C35" s="514"/>
      <c r="D35" s="503"/>
      <c r="E35" s="93" t="s">
        <v>144</v>
      </c>
      <c r="F35" s="81" t="s">
        <v>388</v>
      </c>
      <c r="G35" s="94" t="s">
        <v>266</v>
      </c>
      <c r="H35" s="95"/>
      <c r="I35" s="96"/>
      <c r="J35" s="97" t="e">
        <f>IF(I35/H35*100&gt;100,100,I35/H35*100)</f>
        <v>#DIV/0!</v>
      </c>
      <c r="K35" s="97" t="e">
        <f>J35</f>
        <v>#DIV/0!</v>
      </c>
      <c r="L35" s="525"/>
      <c r="M35" s="541"/>
      <c r="N35" s="519"/>
    </row>
    <row r="36" spans="1:14" s="302" customFormat="1" ht="63.75" hidden="1" customHeight="1" thickBot="1" x14ac:dyDescent="0.3">
      <c r="A36" s="560"/>
      <c r="B36" s="508" t="str">
        <f>'[3]Свод по услугам'!B36:B39</f>
        <v>801012О.99.0.БА81АП40001</v>
      </c>
      <c r="C36" s="514" t="str">
        <f>'[3]Свод по услугам'!C36:C39</f>
        <v>Реализация основных общеобразовательных программ начального общего образования (профильное обучение, не указано, не указано)</v>
      </c>
      <c r="D36" s="501" t="s">
        <v>137</v>
      </c>
      <c r="E36" s="84" t="s">
        <v>138</v>
      </c>
      <c r="F36" s="85" t="s">
        <v>385</v>
      </c>
      <c r="G36" s="86" t="s">
        <v>140</v>
      </c>
      <c r="H36" s="87"/>
      <c r="I36" s="88"/>
      <c r="J36" s="88" t="e">
        <f>IF(H36/I36*100&gt;100,100,H36/I36*100)</f>
        <v>#DIV/0!</v>
      </c>
      <c r="K36" s="511" t="e">
        <f>(J36+J37+J38)/3</f>
        <v>#DIV/0!</v>
      </c>
      <c r="L36" s="521" t="e">
        <f>(K36+K39)/2</f>
        <v>#DIV/0!</v>
      </c>
      <c r="M36" s="541"/>
      <c r="N36" s="519"/>
    </row>
    <row r="37" spans="1:14" s="302" customFormat="1" ht="63.75" hidden="1" customHeight="1" thickBot="1" x14ac:dyDescent="0.3">
      <c r="A37" s="560"/>
      <c r="B37" s="509"/>
      <c r="C37" s="514"/>
      <c r="D37" s="502"/>
      <c r="E37" s="89" t="s">
        <v>138</v>
      </c>
      <c r="F37" s="85" t="s">
        <v>386</v>
      </c>
      <c r="G37" s="90" t="s">
        <v>140</v>
      </c>
      <c r="H37" s="91"/>
      <c r="I37" s="92"/>
      <c r="J37" s="92" t="e">
        <f>IF(I37/H37*100&gt;100,100,I37/H37*100)</f>
        <v>#DIV/0!</v>
      </c>
      <c r="K37" s="512"/>
      <c r="L37" s="524"/>
      <c r="M37" s="541"/>
      <c r="N37" s="519"/>
    </row>
    <row r="38" spans="1:14" s="302" customFormat="1" ht="111" hidden="1" customHeight="1" x14ac:dyDescent="0.25">
      <c r="A38" s="560"/>
      <c r="B38" s="509"/>
      <c r="C38" s="514"/>
      <c r="D38" s="502"/>
      <c r="E38" s="89" t="s">
        <v>138</v>
      </c>
      <c r="F38" s="85" t="s">
        <v>387</v>
      </c>
      <c r="G38" s="90" t="s">
        <v>140</v>
      </c>
      <c r="H38" s="91"/>
      <c r="I38" s="91"/>
      <c r="J38" s="92" t="e">
        <f>IF(I38/H38*100&gt;100,100,I38/H38*100)</f>
        <v>#DIV/0!</v>
      </c>
      <c r="K38" s="513"/>
      <c r="L38" s="524"/>
      <c r="M38" s="541"/>
      <c r="N38" s="519"/>
    </row>
    <row r="39" spans="1:14" s="302" customFormat="1" ht="32.25" hidden="1" customHeight="1" thickBot="1" x14ac:dyDescent="0.3">
      <c r="A39" s="560"/>
      <c r="B39" s="510"/>
      <c r="C39" s="514"/>
      <c r="D39" s="503"/>
      <c r="E39" s="93" t="s">
        <v>144</v>
      </c>
      <c r="F39" s="81" t="s">
        <v>388</v>
      </c>
      <c r="G39" s="94" t="s">
        <v>266</v>
      </c>
      <c r="H39" s="95"/>
      <c r="I39" s="96"/>
      <c r="J39" s="97" t="e">
        <f>IF(I39/H39*100&gt;100,100,I39/H39*100)</f>
        <v>#DIV/0!</v>
      </c>
      <c r="K39" s="97" t="e">
        <f>J39</f>
        <v>#DIV/0!</v>
      </c>
      <c r="L39" s="525"/>
      <c r="M39" s="541"/>
      <c r="N39" s="519"/>
    </row>
    <row r="40" spans="1:14" s="302" customFormat="1" ht="63.75" hidden="1" customHeight="1" thickBot="1" x14ac:dyDescent="0.3">
      <c r="A40" s="560"/>
      <c r="B40" s="508" t="str">
        <f>'[3]Свод по услугам'!B40:B43</f>
        <v>801012О.99.0.БА81АЩ48001</v>
      </c>
      <c r="C40" s="514" t="str">
        <f>'[3]Свод по услугам'!C40:C43</f>
        <v>Реализация основных общеобразовательных программ начального общего образования (не указано, дети-инвалиды, не указано)</v>
      </c>
      <c r="D40" s="507" t="s">
        <v>137</v>
      </c>
      <c r="E40" s="84" t="s">
        <v>138</v>
      </c>
      <c r="F40" s="85" t="s">
        <v>385</v>
      </c>
      <c r="G40" s="86" t="s">
        <v>140</v>
      </c>
      <c r="H40" s="356"/>
      <c r="I40" s="88"/>
      <c r="J40" s="88" t="e">
        <f>IF(H40/I40*100&gt;100,100,H40/I40*100)</f>
        <v>#DIV/0!</v>
      </c>
      <c r="K40" s="504" t="e">
        <f>(J40+J41+J42)/3</f>
        <v>#DIV/0!</v>
      </c>
      <c r="L40" s="521" t="e">
        <f>(K40+K43)/2</f>
        <v>#DIV/0!</v>
      </c>
      <c r="M40" s="541"/>
      <c r="N40" s="519"/>
    </row>
    <row r="41" spans="1:14" s="302" customFormat="1" ht="63.75" hidden="1" customHeight="1" thickBot="1" x14ac:dyDescent="0.3">
      <c r="A41" s="560"/>
      <c r="B41" s="509"/>
      <c r="C41" s="514"/>
      <c r="D41" s="585"/>
      <c r="E41" s="89" t="s">
        <v>138</v>
      </c>
      <c r="F41" s="85" t="s">
        <v>386</v>
      </c>
      <c r="G41" s="90" t="s">
        <v>140</v>
      </c>
      <c r="H41" s="357"/>
      <c r="I41" s="92"/>
      <c r="J41" s="92" t="e">
        <f>IF(I41/H41*100&gt;100,100,I41/H41*100)</f>
        <v>#DIV/0!</v>
      </c>
      <c r="K41" s="532"/>
      <c r="L41" s="522"/>
      <c r="M41" s="541"/>
      <c r="N41" s="519"/>
    </row>
    <row r="42" spans="1:14" s="302" customFormat="1" ht="111" hidden="1" customHeight="1" x14ac:dyDescent="0.25">
      <c r="A42" s="560"/>
      <c r="B42" s="509"/>
      <c r="C42" s="514"/>
      <c r="D42" s="585"/>
      <c r="E42" s="89" t="s">
        <v>138</v>
      </c>
      <c r="F42" s="85" t="s">
        <v>387</v>
      </c>
      <c r="G42" s="90" t="s">
        <v>140</v>
      </c>
      <c r="H42" s="357"/>
      <c r="I42" s="357"/>
      <c r="J42" s="92" t="e">
        <f>IF(I42/H42*100&gt;100,100,I42/H42*100)</f>
        <v>#DIV/0!</v>
      </c>
      <c r="K42" s="533"/>
      <c r="L42" s="522"/>
      <c r="M42" s="541"/>
      <c r="N42" s="519"/>
    </row>
    <row r="43" spans="1:14" s="302" customFormat="1" ht="32.25" hidden="1" customHeight="1" thickBot="1" x14ac:dyDescent="0.3">
      <c r="A43" s="560"/>
      <c r="B43" s="510"/>
      <c r="C43" s="514"/>
      <c r="D43" s="586"/>
      <c r="E43" s="93" t="s">
        <v>144</v>
      </c>
      <c r="F43" s="81" t="s">
        <v>388</v>
      </c>
      <c r="G43" s="94" t="s">
        <v>266</v>
      </c>
      <c r="H43" s="355"/>
      <c r="I43" s="355"/>
      <c r="J43" s="97" t="e">
        <f>IF(I43/H43*100&gt;100,100,I43/H43*100)</f>
        <v>#DIV/0!</v>
      </c>
      <c r="K43" s="97" t="e">
        <f>J43</f>
        <v>#DIV/0!</v>
      </c>
      <c r="L43" s="523"/>
      <c r="M43" s="541"/>
      <c r="N43" s="519"/>
    </row>
    <row r="44" spans="1:14" s="302" customFormat="1" ht="63.75" hidden="1" customHeight="1" thickBot="1" x14ac:dyDescent="0.3">
      <c r="A44" s="560"/>
      <c r="B44" s="508" t="str">
        <f>'[3]Свод по услугам'!B44:B47</f>
        <v>801012О.99.0.БА81АЩ72001</v>
      </c>
      <c r="C44" s="514" t="str">
        <f>'[3]Свод по услугам'!C44:C47</f>
        <v>Реализация основных общеобразовательных программ начального общего образования (не указано, дети-инвалиды, на дому)</v>
      </c>
      <c r="D44" s="507" t="s">
        <v>137</v>
      </c>
      <c r="E44" s="84" t="s">
        <v>138</v>
      </c>
      <c r="F44" s="85" t="s">
        <v>385</v>
      </c>
      <c r="G44" s="86" t="s">
        <v>140</v>
      </c>
      <c r="H44" s="356"/>
      <c r="I44" s="88"/>
      <c r="J44" s="88" t="e">
        <f>IF(H44/I44*100&gt;100,100,H44/I44*100)</f>
        <v>#DIV/0!</v>
      </c>
      <c r="K44" s="504" t="e">
        <f>(J44+J45+J46)/3</f>
        <v>#DIV/0!</v>
      </c>
      <c r="L44" s="521" t="e">
        <f>(K44+K47)/2</f>
        <v>#DIV/0!</v>
      </c>
      <c r="M44" s="541"/>
      <c r="N44" s="519"/>
    </row>
    <row r="45" spans="1:14" s="302" customFormat="1" ht="63.75" hidden="1" customHeight="1" thickBot="1" x14ac:dyDescent="0.3">
      <c r="A45" s="560"/>
      <c r="B45" s="509"/>
      <c r="C45" s="514"/>
      <c r="D45" s="585"/>
      <c r="E45" s="89" t="s">
        <v>138</v>
      </c>
      <c r="F45" s="85" t="s">
        <v>386</v>
      </c>
      <c r="G45" s="90" t="s">
        <v>140</v>
      </c>
      <c r="H45" s="357"/>
      <c r="I45" s="92"/>
      <c r="J45" s="92" t="e">
        <f>IF(I45/H45*100&gt;100,100,I45/H45*100)</f>
        <v>#DIV/0!</v>
      </c>
      <c r="K45" s="532"/>
      <c r="L45" s="522"/>
      <c r="M45" s="541"/>
      <c r="N45" s="519"/>
    </row>
    <row r="46" spans="1:14" s="302" customFormat="1" ht="111" hidden="1" customHeight="1" x14ac:dyDescent="0.25">
      <c r="A46" s="560"/>
      <c r="B46" s="509"/>
      <c r="C46" s="514"/>
      <c r="D46" s="585"/>
      <c r="E46" s="89" t="s">
        <v>138</v>
      </c>
      <c r="F46" s="85" t="s">
        <v>387</v>
      </c>
      <c r="G46" s="90" t="s">
        <v>140</v>
      </c>
      <c r="H46" s="357"/>
      <c r="I46" s="357"/>
      <c r="J46" s="92" t="e">
        <f>IF(I46/H46*100&gt;100,100,I46/H46*100)</f>
        <v>#DIV/0!</v>
      </c>
      <c r="K46" s="533"/>
      <c r="L46" s="522"/>
      <c r="M46" s="541"/>
      <c r="N46" s="519"/>
    </row>
    <row r="47" spans="1:14" s="302" customFormat="1" ht="32.25" hidden="1" customHeight="1" thickBot="1" x14ac:dyDescent="0.3">
      <c r="A47" s="560"/>
      <c r="B47" s="510"/>
      <c r="C47" s="514"/>
      <c r="D47" s="586"/>
      <c r="E47" s="93" t="s">
        <v>144</v>
      </c>
      <c r="F47" s="81" t="s">
        <v>388</v>
      </c>
      <c r="G47" s="94" t="s">
        <v>266</v>
      </c>
      <c r="H47" s="355"/>
      <c r="I47" s="355"/>
      <c r="J47" s="97" t="e">
        <f>IF(I47/H47*100&gt;100,100,I47/H47*100)</f>
        <v>#DIV/0!</v>
      </c>
      <c r="K47" s="97" t="e">
        <f>J47</f>
        <v>#DIV/0!</v>
      </c>
      <c r="L47" s="523"/>
      <c r="M47" s="541"/>
      <c r="N47" s="519"/>
    </row>
    <row r="48" spans="1:14" s="302" customFormat="1" ht="63.75" hidden="1" customHeight="1" thickBot="1" x14ac:dyDescent="0.3">
      <c r="A48" s="560"/>
      <c r="B48" s="508" t="str">
        <f>'[3]Свод по услугам'!B48:B51</f>
        <v>801012О.99.0.БА81АШ04001</v>
      </c>
      <c r="C48" s="514" t="str">
        <f>'[3]Свод по услугам'!C48:C51</f>
        <v>Реализация основных общеобразовательных программ начального общего образования (не указано, обучающиеся с ограниченными возможностями здоровья (ОВЗ), не указано)</v>
      </c>
      <c r="D48" s="501" t="s">
        <v>137</v>
      </c>
      <c r="E48" s="84" t="s">
        <v>138</v>
      </c>
      <c r="F48" s="85" t="s">
        <v>385</v>
      </c>
      <c r="G48" s="86" t="s">
        <v>140</v>
      </c>
      <c r="H48" s="87"/>
      <c r="I48" s="88"/>
      <c r="J48" s="88" t="e">
        <f>IF(H48/I48*100&gt;100,100,H48/I48*100)</f>
        <v>#DIV/0!</v>
      </c>
      <c r="K48" s="511" t="e">
        <f>(J48+J49+J50)/3</f>
        <v>#DIV/0!</v>
      </c>
      <c r="L48" s="521" t="e">
        <f>(K48+K51)/2</f>
        <v>#DIV/0!</v>
      </c>
      <c r="M48" s="541"/>
      <c r="N48" s="519"/>
    </row>
    <row r="49" spans="1:14" s="302" customFormat="1" ht="63.75" hidden="1" customHeight="1" thickBot="1" x14ac:dyDescent="0.3">
      <c r="A49" s="560"/>
      <c r="B49" s="509"/>
      <c r="C49" s="514"/>
      <c r="D49" s="502"/>
      <c r="E49" s="89" t="s">
        <v>138</v>
      </c>
      <c r="F49" s="85" t="s">
        <v>386</v>
      </c>
      <c r="G49" s="90" t="s">
        <v>140</v>
      </c>
      <c r="H49" s="91"/>
      <c r="I49" s="92"/>
      <c r="J49" s="92" t="e">
        <f t="shared" ref="J49:J55" si="0">IF(I49/H49*100&gt;100,100,I49/H49*100)</f>
        <v>#DIV/0!</v>
      </c>
      <c r="K49" s="512"/>
      <c r="L49" s="524"/>
      <c r="M49" s="541"/>
      <c r="N49" s="519"/>
    </row>
    <row r="50" spans="1:14" s="302" customFormat="1" ht="111" hidden="1" customHeight="1" x14ac:dyDescent="0.25">
      <c r="A50" s="560"/>
      <c r="B50" s="509"/>
      <c r="C50" s="514"/>
      <c r="D50" s="502"/>
      <c r="E50" s="89" t="s">
        <v>138</v>
      </c>
      <c r="F50" s="85" t="s">
        <v>387</v>
      </c>
      <c r="G50" s="90" t="s">
        <v>140</v>
      </c>
      <c r="H50" s="91"/>
      <c r="I50" s="91"/>
      <c r="J50" s="92" t="e">
        <f t="shared" si="0"/>
        <v>#DIV/0!</v>
      </c>
      <c r="K50" s="513"/>
      <c r="L50" s="524"/>
      <c r="M50" s="541"/>
      <c r="N50" s="519"/>
    </row>
    <row r="51" spans="1:14" s="302" customFormat="1" ht="32.25" hidden="1" customHeight="1" thickBot="1" x14ac:dyDescent="0.3">
      <c r="A51" s="560"/>
      <c r="B51" s="510"/>
      <c r="C51" s="514"/>
      <c r="D51" s="503"/>
      <c r="E51" s="93" t="s">
        <v>144</v>
      </c>
      <c r="F51" s="81" t="s">
        <v>388</v>
      </c>
      <c r="G51" s="94" t="s">
        <v>266</v>
      </c>
      <c r="H51" s="95"/>
      <c r="I51" s="96"/>
      <c r="J51" s="97" t="e">
        <f t="shared" si="0"/>
        <v>#DIV/0!</v>
      </c>
      <c r="K51" s="97" t="e">
        <f>J51</f>
        <v>#DIV/0!</v>
      </c>
      <c r="L51" s="525"/>
      <c r="M51" s="541"/>
      <c r="N51" s="519"/>
    </row>
    <row r="52" spans="1:14" s="297" customFormat="1" ht="63.75" customHeight="1" thickBot="1" x14ac:dyDescent="0.3">
      <c r="A52" s="559"/>
      <c r="B52" s="508" t="str">
        <f>'[3]Свод по услугам'!B52:B55</f>
        <v>801012О.99.0.БА81АЭ92001</v>
      </c>
      <c r="C52" s="423" t="str">
        <f>'[3]Свод по услугам'!C52:C55</f>
        <v>Реализация основных общеобразовательных программ начального общего образования (не указано, не указано, не указано)</v>
      </c>
      <c r="D52" s="529" t="s">
        <v>137</v>
      </c>
      <c r="E52" s="71" t="s">
        <v>138</v>
      </c>
      <c r="F52" s="71" t="s">
        <v>385</v>
      </c>
      <c r="G52" s="72" t="s">
        <v>140</v>
      </c>
      <c r="H52" s="350">
        <v>100</v>
      </c>
      <c r="I52" s="293">
        <v>100</v>
      </c>
      <c r="J52" s="128">
        <f t="shared" si="0"/>
        <v>100</v>
      </c>
      <c r="K52" s="504">
        <f>(J52+J53+J54)/3</f>
        <v>100</v>
      </c>
      <c r="L52" s="515">
        <f>(K52+K55)/2</f>
        <v>98.050024521824426</v>
      </c>
      <c r="M52" s="772"/>
      <c r="N52" s="519"/>
    </row>
    <row r="53" spans="1:14" s="297" customFormat="1" ht="63.75" thickBot="1" x14ac:dyDescent="0.3">
      <c r="A53" s="559"/>
      <c r="B53" s="509"/>
      <c r="C53" s="423"/>
      <c r="D53" s="530"/>
      <c r="E53" s="76" t="s">
        <v>138</v>
      </c>
      <c r="F53" s="71" t="s">
        <v>386</v>
      </c>
      <c r="G53" s="77" t="s">
        <v>140</v>
      </c>
      <c r="H53" s="352">
        <v>95.8</v>
      </c>
      <c r="I53" s="128">
        <v>95.8</v>
      </c>
      <c r="J53" s="128">
        <f t="shared" si="0"/>
        <v>100</v>
      </c>
      <c r="K53" s="505"/>
      <c r="L53" s="516"/>
      <c r="M53" s="772"/>
      <c r="N53" s="519"/>
    </row>
    <row r="54" spans="1:14" s="297" customFormat="1" ht="94.5" x14ac:dyDescent="0.25">
      <c r="A54" s="559"/>
      <c r="B54" s="509"/>
      <c r="C54" s="423"/>
      <c r="D54" s="530"/>
      <c r="E54" s="76" t="s">
        <v>138</v>
      </c>
      <c r="F54" s="71" t="s">
        <v>387</v>
      </c>
      <c r="G54" s="77" t="s">
        <v>140</v>
      </c>
      <c r="H54" s="352">
        <v>100</v>
      </c>
      <c r="I54" s="352">
        <v>100</v>
      </c>
      <c r="J54" s="128">
        <f t="shared" si="0"/>
        <v>100</v>
      </c>
      <c r="K54" s="506"/>
      <c r="L54" s="516"/>
      <c r="M54" s="772"/>
      <c r="N54" s="519"/>
    </row>
    <row r="55" spans="1:14" s="297" customFormat="1" ht="32.25" customHeight="1" thickBot="1" x14ac:dyDescent="0.3">
      <c r="A55" s="559"/>
      <c r="B55" s="510"/>
      <c r="C55" s="423"/>
      <c r="D55" s="531"/>
      <c r="E55" s="80" t="s">
        <v>144</v>
      </c>
      <c r="F55" s="81" t="s">
        <v>388</v>
      </c>
      <c r="G55" s="82" t="s">
        <v>266</v>
      </c>
      <c r="H55" s="355">
        <v>453.11111111111109</v>
      </c>
      <c r="I55" s="355">
        <v>435.44</v>
      </c>
      <c r="J55" s="128">
        <f t="shared" si="0"/>
        <v>96.100049043648852</v>
      </c>
      <c r="K55" s="284">
        <f>J55</f>
        <v>96.100049043648852</v>
      </c>
      <c r="L55" s="517"/>
      <c r="M55" s="772"/>
      <c r="N55" s="519"/>
    </row>
    <row r="56" spans="1:14" s="302" customFormat="1" ht="63.75" hidden="1" customHeight="1" thickBot="1" x14ac:dyDescent="0.3">
      <c r="A56" s="560"/>
      <c r="B56" s="508" t="str">
        <f>'[3]Свод по услугам'!B56:B59</f>
        <v>801012О.99.0.БА81АЮ16001</v>
      </c>
      <c r="C56" s="514" t="str">
        <f>'[3]Свод по услугам'!C56:C59</f>
        <v>Реализация основных общеобразовательных программ начального общего образования (не указано, не указано, на дому)</v>
      </c>
      <c r="D56" s="507" t="s">
        <v>137</v>
      </c>
      <c r="E56" s="84" t="s">
        <v>138</v>
      </c>
      <c r="F56" s="85" t="s">
        <v>385</v>
      </c>
      <c r="G56" s="86" t="s">
        <v>140</v>
      </c>
      <c r="H56" s="356"/>
      <c r="I56" s="88"/>
      <c r="J56" s="88" t="e">
        <f>IF(H56/I56*100&gt;100,100,H56/I56*100)</f>
        <v>#DIV/0!</v>
      </c>
      <c r="K56" s="504" t="e">
        <f>(J56+J57+J58)/3</f>
        <v>#DIV/0!</v>
      </c>
      <c r="L56" s="521" t="e">
        <f>(K56+K59)/2</f>
        <v>#DIV/0!</v>
      </c>
      <c r="M56" s="541"/>
      <c r="N56" s="519"/>
    </row>
    <row r="57" spans="1:14" s="302" customFormat="1" ht="63.75" hidden="1" customHeight="1" thickBot="1" x14ac:dyDescent="0.3">
      <c r="A57" s="560"/>
      <c r="B57" s="509"/>
      <c r="C57" s="514"/>
      <c r="D57" s="585"/>
      <c r="E57" s="89" t="s">
        <v>138</v>
      </c>
      <c r="F57" s="85" t="s">
        <v>386</v>
      </c>
      <c r="G57" s="90" t="s">
        <v>140</v>
      </c>
      <c r="H57" s="357"/>
      <c r="I57" s="92"/>
      <c r="J57" s="92" t="e">
        <f>IF(I57/H57*100&gt;100,100,I57/H57*100)</f>
        <v>#DIV/0!</v>
      </c>
      <c r="K57" s="532"/>
      <c r="L57" s="522"/>
      <c r="M57" s="541"/>
      <c r="N57" s="519"/>
    </row>
    <row r="58" spans="1:14" s="302" customFormat="1" ht="111" hidden="1" customHeight="1" x14ac:dyDescent="0.25">
      <c r="A58" s="560"/>
      <c r="B58" s="509"/>
      <c r="C58" s="514"/>
      <c r="D58" s="585"/>
      <c r="E58" s="89" t="s">
        <v>138</v>
      </c>
      <c r="F58" s="85" t="s">
        <v>387</v>
      </c>
      <c r="G58" s="90" t="s">
        <v>140</v>
      </c>
      <c r="H58" s="357"/>
      <c r="I58" s="357"/>
      <c r="J58" s="92" t="e">
        <f>IF(I58/H58*100&gt;100,100,I58/H58*100)</f>
        <v>#DIV/0!</v>
      </c>
      <c r="K58" s="533"/>
      <c r="L58" s="522"/>
      <c r="M58" s="541"/>
      <c r="N58" s="519"/>
    </row>
    <row r="59" spans="1:14" s="302" customFormat="1" ht="32.25" hidden="1" customHeight="1" thickBot="1" x14ac:dyDescent="0.3">
      <c r="A59" s="560"/>
      <c r="B59" s="510"/>
      <c r="C59" s="514"/>
      <c r="D59" s="586"/>
      <c r="E59" s="93" t="s">
        <v>144</v>
      </c>
      <c r="F59" s="81" t="s">
        <v>388</v>
      </c>
      <c r="G59" s="94" t="s">
        <v>266</v>
      </c>
      <c r="H59" s="355"/>
      <c r="I59" s="355"/>
      <c r="J59" s="97" t="e">
        <f>IF(I59/H59*100&gt;100,100,I59/H59*100)</f>
        <v>#DIV/0!</v>
      </c>
      <c r="K59" s="97" t="e">
        <f>J59</f>
        <v>#DIV/0!</v>
      </c>
      <c r="L59" s="523"/>
      <c r="M59" s="541"/>
      <c r="N59" s="519"/>
    </row>
    <row r="60" spans="1:14" s="302" customFormat="1" ht="63.75" hidden="1" customHeight="1" thickBot="1" x14ac:dyDescent="0.3">
      <c r="A60" s="560"/>
      <c r="B60" s="508" t="str">
        <f>'[3]Свод по услугам'!B60:B63</f>
        <v>801012О.99.0.БА81АЮ40001</v>
      </c>
      <c r="C60" s="514" t="str">
        <f>'[3]Свод по услугам'!C60:C63</f>
        <v>Реализация основных общеобразовательных программ начального общего образования (не указано, не указано, в медицинских учреждениях)</v>
      </c>
      <c r="D60" s="501" t="s">
        <v>137</v>
      </c>
      <c r="E60" s="84" t="s">
        <v>138</v>
      </c>
      <c r="F60" s="85" t="s">
        <v>385</v>
      </c>
      <c r="G60" s="86" t="s">
        <v>140</v>
      </c>
      <c r="H60" s="87"/>
      <c r="I60" s="88"/>
      <c r="J60" s="88" t="e">
        <f>IF(H60/I60*100&gt;100,100,H60/I60*100)</f>
        <v>#DIV/0!</v>
      </c>
      <c r="K60" s="511" t="e">
        <f>(J60+J61+J62)/3</f>
        <v>#DIV/0!</v>
      </c>
      <c r="L60" s="521" t="e">
        <f>(K60+K63)/2</f>
        <v>#DIV/0!</v>
      </c>
      <c r="M60" s="541"/>
      <c r="N60" s="519"/>
    </row>
    <row r="61" spans="1:14" s="302" customFormat="1" ht="63.75" hidden="1" customHeight="1" thickBot="1" x14ac:dyDescent="0.3">
      <c r="A61" s="560"/>
      <c r="B61" s="509"/>
      <c r="C61" s="514"/>
      <c r="D61" s="502"/>
      <c r="E61" s="89" t="s">
        <v>138</v>
      </c>
      <c r="F61" s="85" t="s">
        <v>386</v>
      </c>
      <c r="G61" s="90" t="s">
        <v>140</v>
      </c>
      <c r="H61" s="91"/>
      <c r="I61" s="92"/>
      <c r="J61" s="92" t="e">
        <f t="shared" ref="J61:J67" si="1">IF(I61/H61*100&gt;100,100,I61/H61*100)</f>
        <v>#DIV/0!</v>
      </c>
      <c r="K61" s="512"/>
      <c r="L61" s="524"/>
      <c r="M61" s="541"/>
      <c r="N61" s="519"/>
    </row>
    <row r="62" spans="1:14" s="302" customFormat="1" ht="111" hidden="1" customHeight="1" x14ac:dyDescent="0.25">
      <c r="A62" s="560"/>
      <c r="B62" s="509"/>
      <c r="C62" s="514"/>
      <c r="D62" s="502"/>
      <c r="E62" s="89" t="s">
        <v>138</v>
      </c>
      <c r="F62" s="85" t="s">
        <v>387</v>
      </c>
      <c r="G62" s="90" t="s">
        <v>140</v>
      </c>
      <c r="H62" s="91"/>
      <c r="I62" s="91"/>
      <c r="J62" s="92" t="e">
        <f t="shared" si="1"/>
        <v>#DIV/0!</v>
      </c>
      <c r="K62" s="513"/>
      <c r="L62" s="524"/>
      <c r="M62" s="541"/>
      <c r="N62" s="519"/>
    </row>
    <row r="63" spans="1:14" s="302" customFormat="1" ht="32.25" hidden="1" customHeight="1" thickBot="1" x14ac:dyDescent="0.3">
      <c r="A63" s="560"/>
      <c r="B63" s="510"/>
      <c r="C63" s="514"/>
      <c r="D63" s="503"/>
      <c r="E63" s="93" t="s">
        <v>144</v>
      </c>
      <c r="F63" s="81" t="s">
        <v>388</v>
      </c>
      <c r="G63" s="94" t="s">
        <v>266</v>
      </c>
      <c r="H63" s="95"/>
      <c r="I63" s="96"/>
      <c r="J63" s="97" t="e">
        <f t="shared" si="1"/>
        <v>#DIV/0!</v>
      </c>
      <c r="K63" s="97" t="e">
        <f>J63</f>
        <v>#DIV/0!</v>
      </c>
      <c r="L63" s="525"/>
      <c r="M63" s="541"/>
      <c r="N63" s="519"/>
    </row>
    <row r="64" spans="1:14" s="297" customFormat="1" ht="63.75" hidden="1" customHeight="1" thickBot="1" x14ac:dyDescent="0.3">
      <c r="A64" s="559"/>
      <c r="B64" s="508" t="str">
        <f>'[3]Свод по услугам'!B64:B67</f>
        <v>802111О.99.0.БА96АА00001</v>
      </c>
      <c r="C64" s="514" t="str">
        <f>'[3]Свод по услугам'!C64:C67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не указано)</v>
      </c>
      <c r="D64" s="501" t="s">
        <v>137</v>
      </c>
      <c r="E64" s="71" t="s">
        <v>138</v>
      </c>
      <c r="F64" s="71" t="s">
        <v>385</v>
      </c>
      <c r="G64" s="72" t="s">
        <v>140</v>
      </c>
      <c r="H64" s="73"/>
      <c r="I64" s="104"/>
      <c r="J64" s="75" t="e">
        <f t="shared" si="1"/>
        <v>#DIV/0!</v>
      </c>
      <c r="K64" s="543" t="e">
        <f>(J64+J65+J66)/3</f>
        <v>#DIV/0!</v>
      </c>
      <c r="L64" s="526" t="e">
        <f>(K64+K67)/2</f>
        <v>#DIV/0!</v>
      </c>
      <c r="M64" s="772"/>
      <c r="N64" s="519"/>
    </row>
    <row r="65" spans="1:14" s="297" customFormat="1" ht="63.75" hidden="1" customHeight="1" thickBot="1" x14ac:dyDescent="0.3">
      <c r="A65" s="559"/>
      <c r="B65" s="509"/>
      <c r="C65" s="514"/>
      <c r="D65" s="502"/>
      <c r="E65" s="76" t="s">
        <v>138</v>
      </c>
      <c r="F65" s="71" t="s">
        <v>386</v>
      </c>
      <c r="G65" s="77" t="s">
        <v>140</v>
      </c>
      <c r="H65" s="78"/>
      <c r="I65" s="75"/>
      <c r="J65" s="75" t="e">
        <f t="shared" si="1"/>
        <v>#DIV/0!</v>
      </c>
      <c r="K65" s="544"/>
      <c r="L65" s="527"/>
      <c r="M65" s="772"/>
      <c r="N65" s="519"/>
    </row>
    <row r="66" spans="1:14" s="297" customFormat="1" ht="79.5" hidden="1" customHeight="1" x14ac:dyDescent="0.25">
      <c r="A66" s="559"/>
      <c r="B66" s="509"/>
      <c r="C66" s="514"/>
      <c r="D66" s="502"/>
      <c r="E66" s="76" t="s">
        <v>138</v>
      </c>
      <c r="F66" s="71" t="s">
        <v>390</v>
      </c>
      <c r="G66" s="77" t="s">
        <v>140</v>
      </c>
      <c r="H66" s="78"/>
      <c r="I66" s="78"/>
      <c r="J66" s="75" t="e">
        <f t="shared" si="1"/>
        <v>#DIV/0!</v>
      </c>
      <c r="K66" s="545"/>
      <c r="L66" s="527"/>
      <c r="M66" s="772"/>
      <c r="N66" s="519"/>
    </row>
    <row r="67" spans="1:14" s="297" customFormat="1" ht="32.25" hidden="1" customHeight="1" thickBot="1" x14ac:dyDescent="0.3">
      <c r="A67" s="559"/>
      <c r="B67" s="510"/>
      <c r="C67" s="514"/>
      <c r="D67" s="503"/>
      <c r="E67" s="80" t="s">
        <v>144</v>
      </c>
      <c r="F67" s="81" t="s">
        <v>388</v>
      </c>
      <c r="G67" s="82" t="s">
        <v>266</v>
      </c>
      <c r="H67" s="105"/>
      <c r="I67" s="106"/>
      <c r="J67" s="75" t="e">
        <f t="shared" si="1"/>
        <v>#DIV/0!</v>
      </c>
      <c r="K67" s="83" t="e">
        <f>J67</f>
        <v>#DIV/0!</v>
      </c>
      <c r="L67" s="528"/>
      <c r="M67" s="772"/>
      <c r="N67" s="519"/>
    </row>
    <row r="68" spans="1:14" s="302" customFormat="1" ht="63.75" hidden="1" customHeight="1" thickBot="1" x14ac:dyDescent="0.3">
      <c r="A68" s="560"/>
      <c r="B68" s="508" t="str">
        <f>'[3]Свод по услугам'!B68:B71</f>
        <v>802111О.99.0.БА96АА25001</v>
      </c>
      <c r="C68" s="514" t="str">
        <f>'[3]Свод по услугам'!C68:C71</f>
        <v>Реализация основных общеобразовательных программ основного общего образования (адаптированная образовательная программа, обучающиеся с ограниченными возможностями здоровья (ОВЗ), на дому)</v>
      </c>
      <c r="D68" s="501" t="s">
        <v>137</v>
      </c>
      <c r="E68" s="84" t="s">
        <v>138</v>
      </c>
      <c r="F68" s="85" t="s">
        <v>385</v>
      </c>
      <c r="G68" s="86" t="s">
        <v>140</v>
      </c>
      <c r="H68" s="101"/>
      <c r="I68" s="88"/>
      <c r="J68" s="88" t="e">
        <f>IF(H68/I68*100&gt;100,100,H68/I68*100)</f>
        <v>#DIV/0!</v>
      </c>
      <c r="K68" s="511" t="e">
        <f>(J68+J69+J70)/3</f>
        <v>#DIV/0!</v>
      </c>
      <c r="L68" s="521" t="e">
        <f>(K68+K71)/2</f>
        <v>#DIV/0!</v>
      </c>
      <c r="M68" s="541"/>
      <c r="N68" s="519"/>
    </row>
    <row r="69" spans="1:14" s="302" customFormat="1" ht="63.75" hidden="1" customHeight="1" thickBot="1" x14ac:dyDescent="0.3">
      <c r="A69" s="560"/>
      <c r="B69" s="509"/>
      <c r="C69" s="514"/>
      <c r="D69" s="502"/>
      <c r="E69" s="89" t="s">
        <v>138</v>
      </c>
      <c r="F69" s="85" t="s">
        <v>386</v>
      </c>
      <c r="G69" s="90" t="s">
        <v>140</v>
      </c>
      <c r="H69" s="102"/>
      <c r="I69" s="92"/>
      <c r="J69" s="92" t="e">
        <f>IF(I69/H69*100&gt;100,100,I69/H69*100)</f>
        <v>#DIV/0!</v>
      </c>
      <c r="K69" s="512"/>
      <c r="L69" s="524"/>
      <c r="M69" s="541"/>
      <c r="N69" s="519"/>
    </row>
    <row r="70" spans="1:14" s="302" customFormat="1" ht="111" hidden="1" customHeight="1" x14ac:dyDescent="0.25">
      <c r="A70" s="560"/>
      <c r="B70" s="509"/>
      <c r="C70" s="514"/>
      <c r="D70" s="502"/>
      <c r="E70" s="89" t="s">
        <v>138</v>
      </c>
      <c r="F70" s="85" t="s">
        <v>387</v>
      </c>
      <c r="G70" s="90" t="s">
        <v>140</v>
      </c>
      <c r="H70" s="102"/>
      <c r="I70" s="102"/>
      <c r="J70" s="92" t="e">
        <f>IF(I70/H70*100&gt;100,100,I70/H70*100)</f>
        <v>#DIV/0!</v>
      </c>
      <c r="K70" s="513"/>
      <c r="L70" s="524"/>
      <c r="M70" s="541"/>
      <c r="N70" s="519"/>
    </row>
    <row r="71" spans="1:14" s="302" customFormat="1" ht="32.25" hidden="1" customHeight="1" thickBot="1" x14ac:dyDescent="0.3">
      <c r="A71" s="560"/>
      <c r="B71" s="510"/>
      <c r="C71" s="514"/>
      <c r="D71" s="503"/>
      <c r="E71" s="93" t="s">
        <v>144</v>
      </c>
      <c r="F71" s="81" t="s">
        <v>388</v>
      </c>
      <c r="G71" s="94" t="s">
        <v>266</v>
      </c>
      <c r="H71" s="95"/>
      <c r="I71" s="96"/>
      <c r="J71" s="97" t="e">
        <f>IF(I71/H71*100&gt;100,100,I71/H71*100)</f>
        <v>#DIV/0!</v>
      </c>
      <c r="K71" s="97" t="e">
        <f>J71</f>
        <v>#DIV/0!</v>
      </c>
      <c r="L71" s="525"/>
      <c r="M71" s="541"/>
      <c r="N71" s="519"/>
    </row>
    <row r="72" spans="1:14" s="302" customFormat="1" ht="63.75" hidden="1" customHeight="1" thickBot="1" x14ac:dyDescent="0.3">
      <c r="A72" s="560"/>
      <c r="B72" s="508">
        <f>'[3]Свод по услугам'!B72:B75</f>
        <v>0</v>
      </c>
      <c r="C72" s="514" t="str">
        <f>'[3]Свод по услугам'!C72:C75</f>
        <v>Реализация основных общеобразовательных программ основного общего образования</v>
      </c>
      <c r="D72" s="501" t="s">
        <v>137</v>
      </c>
      <c r="E72" s="84" t="s">
        <v>138</v>
      </c>
      <c r="F72" s="85" t="s">
        <v>385</v>
      </c>
      <c r="G72" s="86" t="s">
        <v>140</v>
      </c>
      <c r="H72" s="101"/>
      <c r="I72" s="88"/>
      <c r="J72" s="88" t="e">
        <f>IF(H72/I72*100&gt;100,100,H72/I72*100)</f>
        <v>#DIV/0!</v>
      </c>
      <c r="K72" s="511" t="e">
        <f>(J72+J73+J74)/3</f>
        <v>#DIV/0!</v>
      </c>
      <c r="L72" s="521" t="e">
        <f>(K72+K75)/2</f>
        <v>#DIV/0!</v>
      </c>
      <c r="M72" s="541"/>
      <c r="N72" s="519"/>
    </row>
    <row r="73" spans="1:14" s="302" customFormat="1" ht="63.75" hidden="1" customHeight="1" thickBot="1" x14ac:dyDescent="0.3">
      <c r="A73" s="560"/>
      <c r="B73" s="509"/>
      <c r="C73" s="514"/>
      <c r="D73" s="502"/>
      <c r="E73" s="89" t="s">
        <v>138</v>
      </c>
      <c r="F73" s="85" t="s">
        <v>386</v>
      </c>
      <c r="G73" s="90" t="s">
        <v>140</v>
      </c>
      <c r="H73" s="102"/>
      <c r="I73" s="92"/>
      <c r="J73" s="92" t="e">
        <f>IF(I73/H73*100&gt;100,100,I73/H73*100)</f>
        <v>#DIV/0!</v>
      </c>
      <c r="K73" s="512"/>
      <c r="L73" s="524"/>
      <c r="M73" s="541"/>
      <c r="N73" s="519"/>
    </row>
    <row r="74" spans="1:14" s="302" customFormat="1" ht="111" hidden="1" customHeight="1" x14ac:dyDescent="0.25">
      <c r="A74" s="560"/>
      <c r="B74" s="509"/>
      <c r="C74" s="514"/>
      <c r="D74" s="502"/>
      <c r="E74" s="89" t="s">
        <v>138</v>
      </c>
      <c r="F74" s="85" t="s">
        <v>387</v>
      </c>
      <c r="G74" s="90" t="s">
        <v>140</v>
      </c>
      <c r="H74" s="102"/>
      <c r="I74" s="102"/>
      <c r="J74" s="92" t="e">
        <f>IF(I74/H74*100&gt;100,100,I74/H74*100)</f>
        <v>#DIV/0!</v>
      </c>
      <c r="K74" s="513"/>
      <c r="L74" s="524"/>
      <c r="M74" s="541"/>
      <c r="N74" s="519"/>
    </row>
    <row r="75" spans="1:14" s="302" customFormat="1" ht="32.25" hidden="1" customHeight="1" thickBot="1" x14ac:dyDescent="0.3">
      <c r="A75" s="560"/>
      <c r="B75" s="510"/>
      <c r="C75" s="514"/>
      <c r="D75" s="503"/>
      <c r="E75" s="93" t="s">
        <v>144</v>
      </c>
      <c r="F75" s="81" t="s">
        <v>388</v>
      </c>
      <c r="G75" s="94" t="s">
        <v>266</v>
      </c>
      <c r="H75" s="95"/>
      <c r="I75" s="96"/>
      <c r="J75" s="97" t="e">
        <f>IF(I75/H75*100&gt;100,100,I75/H75*100)</f>
        <v>#DIV/0!</v>
      </c>
      <c r="K75" s="97" t="e">
        <f>J75</f>
        <v>#DIV/0!</v>
      </c>
      <c r="L75" s="525"/>
      <c r="M75" s="541"/>
      <c r="N75" s="519"/>
    </row>
    <row r="76" spans="1:14" s="297" customFormat="1" ht="63.75" customHeight="1" thickBot="1" x14ac:dyDescent="0.3">
      <c r="A76" s="559"/>
      <c r="B76" s="508" t="str">
        <f>'[3]Свод по услугам'!B76:B79</f>
        <v>802111О.99.0.БА96АБ50001</v>
      </c>
      <c r="C76" s="423" t="str">
        <f>'[3]Свод по услугам'!C76:C79</f>
        <v>Реализация основных общеобразовательных программ основного общего образования (адаптированная образовательная программа, дети-инвалиды, не указано)</v>
      </c>
      <c r="D76" s="529" t="s">
        <v>137</v>
      </c>
      <c r="E76" s="71" t="s">
        <v>138</v>
      </c>
      <c r="F76" s="71" t="s">
        <v>385</v>
      </c>
      <c r="G76" s="72" t="s">
        <v>140</v>
      </c>
      <c r="H76" s="350">
        <v>100</v>
      </c>
      <c r="I76" s="293">
        <v>100</v>
      </c>
      <c r="J76" s="128">
        <f>IF(I76/H76*100&gt;100,100,I76/H76*100)</f>
        <v>100</v>
      </c>
      <c r="K76" s="351">
        <f>(J76+J77)/2</f>
        <v>100</v>
      </c>
      <c r="L76" s="515">
        <f>(K76+K79)/2</f>
        <v>100</v>
      </c>
      <c r="M76" s="772"/>
      <c r="N76" s="519"/>
    </row>
    <row r="77" spans="1:14" s="297" customFormat="1" ht="63.75" customHeight="1" thickBot="1" x14ac:dyDescent="0.3">
      <c r="A77" s="559"/>
      <c r="B77" s="509"/>
      <c r="C77" s="423"/>
      <c r="D77" s="530"/>
      <c r="E77" s="76" t="s">
        <v>138</v>
      </c>
      <c r="F77" s="71" t="s">
        <v>386</v>
      </c>
      <c r="G77" s="77" t="s">
        <v>140</v>
      </c>
      <c r="H77" s="352">
        <v>98</v>
      </c>
      <c r="I77" s="128">
        <v>98</v>
      </c>
      <c r="J77" s="128">
        <f>IF(I77/H77*100&gt;100,100,I77/H77*100)</f>
        <v>100</v>
      </c>
      <c r="K77" s="358"/>
      <c r="L77" s="516"/>
      <c r="M77" s="772"/>
      <c r="N77" s="519"/>
    </row>
    <row r="78" spans="1:14" s="297" customFormat="1" ht="111" customHeight="1" x14ac:dyDescent="0.25">
      <c r="A78" s="559"/>
      <c r="B78" s="509"/>
      <c r="C78" s="423"/>
      <c r="D78" s="530"/>
      <c r="E78" s="76" t="s">
        <v>138</v>
      </c>
      <c r="F78" s="71" t="s">
        <v>387</v>
      </c>
      <c r="G78" s="77" t="s">
        <v>140</v>
      </c>
      <c r="H78" s="357">
        <v>0</v>
      </c>
      <c r="I78" s="357">
        <v>0</v>
      </c>
      <c r="J78" s="92"/>
      <c r="K78" s="359"/>
      <c r="L78" s="516"/>
      <c r="M78" s="772"/>
      <c r="N78" s="519"/>
    </row>
    <row r="79" spans="1:14" s="297" customFormat="1" ht="32.25" customHeight="1" thickBot="1" x14ac:dyDescent="0.3">
      <c r="A79" s="559"/>
      <c r="B79" s="510"/>
      <c r="C79" s="423"/>
      <c r="D79" s="531"/>
      <c r="E79" s="80" t="s">
        <v>144</v>
      </c>
      <c r="F79" s="81" t="s">
        <v>388</v>
      </c>
      <c r="G79" s="82" t="s">
        <v>266</v>
      </c>
      <c r="H79" s="355">
        <v>2.8888888888888888</v>
      </c>
      <c r="I79" s="355">
        <v>2.8888888888888888</v>
      </c>
      <c r="J79" s="128">
        <f>IF(I79/H79*100&gt;100,100,I79/H79*100)</f>
        <v>100</v>
      </c>
      <c r="K79" s="284">
        <f>J79</f>
        <v>100</v>
      </c>
      <c r="L79" s="517"/>
      <c r="M79" s="772"/>
      <c r="N79" s="519"/>
    </row>
    <row r="80" spans="1:14" s="297" customFormat="1" ht="63.75" hidden="1" customHeight="1" thickBot="1" x14ac:dyDescent="0.3">
      <c r="A80" s="559"/>
      <c r="B80" s="508" t="str">
        <f>'[3]Свод по услугам'!B80:B83</f>
        <v>802111О.99.0.БА96АБ75001</v>
      </c>
      <c r="C80" s="514" t="str">
        <f>'[3]Свод по услугам'!C80:C83</f>
        <v>Реализация основных общеобразовательных программ основного общего образования (адаптированная образовательная программа, дети-инвалиды, на дому)</v>
      </c>
      <c r="D80" s="501" t="s">
        <v>137</v>
      </c>
      <c r="E80" s="71" t="s">
        <v>138</v>
      </c>
      <c r="F80" s="71" t="s">
        <v>385</v>
      </c>
      <c r="G80" s="72" t="s">
        <v>140</v>
      </c>
      <c r="H80" s="73"/>
      <c r="I80" s="104"/>
      <c r="J80" s="75" t="e">
        <f>IF(I80/H80*100&gt;100,100,I80/H80*100)</f>
        <v>#DIV/0!</v>
      </c>
      <c r="K80" s="543" t="e">
        <f>(J80+J81+J82)/3</f>
        <v>#DIV/0!</v>
      </c>
      <c r="L80" s="526" t="e">
        <f>(K80+K83)/2</f>
        <v>#DIV/0!</v>
      </c>
      <c r="M80" s="772"/>
      <c r="N80" s="519"/>
    </row>
    <row r="81" spans="1:14" s="297" customFormat="1" ht="63.75" hidden="1" customHeight="1" thickBot="1" x14ac:dyDescent="0.3">
      <c r="A81" s="559"/>
      <c r="B81" s="509"/>
      <c r="C81" s="514"/>
      <c r="D81" s="502"/>
      <c r="E81" s="76" t="s">
        <v>138</v>
      </c>
      <c r="F81" s="71" t="s">
        <v>386</v>
      </c>
      <c r="G81" s="77" t="s">
        <v>140</v>
      </c>
      <c r="H81" s="78"/>
      <c r="I81" s="75"/>
      <c r="J81" s="75" t="e">
        <f>IF(I81/H81*100&gt;100,100,I81/H81*100)</f>
        <v>#DIV/0!</v>
      </c>
      <c r="K81" s="544"/>
      <c r="L81" s="527"/>
      <c r="M81" s="772"/>
      <c r="N81" s="519"/>
    </row>
    <row r="82" spans="1:14" s="297" customFormat="1" ht="111" hidden="1" customHeight="1" x14ac:dyDescent="0.25">
      <c r="A82" s="559"/>
      <c r="B82" s="509"/>
      <c r="C82" s="514"/>
      <c r="D82" s="502"/>
      <c r="E82" s="76" t="s">
        <v>138</v>
      </c>
      <c r="F82" s="71" t="s">
        <v>387</v>
      </c>
      <c r="G82" s="77" t="s">
        <v>140</v>
      </c>
      <c r="H82" s="78"/>
      <c r="I82" s="78"/>
      <c r="J82" s="75" t="e">
        <f>IF(I82/H82*100&gt;100,100,I82/H82*100)</f>
        <v>#DIV/0!</v>
      </c>
      <c r="K82" s="545"/>
      <c r="L82" s="527"/>
      <c r="M82" s="772"/>
      <c r="N82" s="519"/>
    </row>
    <row r="83" spans="1:14" s="297" customFormat="1" ht="32.25" hidden="1" customHeight="1" thickBot="1" x14ac:dyDescent="0.3">
      <c r="A83" s="559"/>
      <c r="B83" s="510"/>
      <c r="C83" s="514"/>
      <c r="D83" s="503"/>
      <c r="E83" s="80" t="s">
        <v>144</v>
      </c>
      <c r="F83" s="81" t="s">
        <v>388</v>
      </c>
      <c r="G83" s="82" t="s">
        <v>266</v>
      </c>
      <c r="H83" s="105"/>
      <c r="I83" s="127"/>
      <c r="J83" s="75" t="e">
        <f>IF(I83/H83*100&gt;100,100,I83/H83*100)</f>
        <v>#DIV/0!</v>
      </c>
      <c r="K83" s="83" t="e">
        <f>J83</f>
        <v>#DIV/0!</v>
      </c>
      <c r="L83" s="528"/>
      <c r="M83" s="772"/>
      <c r="N83" s="519"/>
    </row>
    <row r="84" spans="1:14" s="302" customFormat="1" ht="63.75" hidden="1" customHeight="1" thickBot="1" x14ac:dyDescent="0.3">
      <c r="A84" s="560"/>
      <c r="B84" s="508">
        <f>'[3]Свод по услугам'!B84:B87</f>
        <v>0</v>
      </c>
      <c r="C84" s="514" t="str">
        <f>'[3]Свод по услугам'!C84:C87</f>
        <v>Реализация основных общеобразовательных программ основного общего образования</v>
      </c>
      <c r="D84" s="501" t="s">
        <v>137</v>
      </c>
      <c r="E84" s="84" t="s">
        <v>138</v>
      </c>
      <c r="F84" s="85" t="s">
        <v>385</v>
      </c>
      <c r="G84" s="86" t="s">
        <v>140</v>
      </c>
      <c r="H84" s="101"/>
      <c r="I84" s="88"/>
      <c r="J84" s="88" t="e">
        <f>IF(H84/I84*100&gt;100,100,H84/I84*100)</f>
        <v>#DIV/0!</v>
      </c>
      <c r="K84" s="511" t="e">
        <f>(J84+J85+J86)/3</f>
        <v>#DIV/0!</v>
      </c>
      <c r="L84" s="521" t="e">
        <f>(K84+K87)/2</f>
        <v>#DIV/0!</v>
      </c>
      <c r="M84" s="541"/>
      <c r="N84" s="519"/>
    </row>
    <row r="85" spans="1:14" s="302" customFormat="1" ht="63.75" hidden="1" customHeight="1" thickBot="1" x14ac:dyDescent="0.3">
      <c r="A85" s="560"/>
      <c r="B85" s="509"/>
      <c r="C85" s="514"/>
      <c r="D85" s="502"/>
      <c r="E85" s="89" t="s">
        <v>138</v>
      </c>
      <c r="F85" s="85" t="s">
        <v>386</v>
      </c>
      <c r="G85" s="90" t="s">
        <v>140</v>
      </c>
      <c r="H85" s="102"/>
      <c r="I85" s="92"/>
      <c r="J85" s="92" t="e">
        <f>IF(I85/H85*100&gt;100,100,I85/H85*100)</f>
        <v>#DIV/0!</v>
      </c>
      <c r="K85" s="512"/>
      <c r="L85" s="524"/>
      <c r="M85" s="541"/>
      <c r="N85" s="519"/>
    </row>
    <row r="86" spans="1:14" s="302" customFormat="1" ht="111" hidden="1" customHeight="1" x14ac:dyDescent="0.25">
      <c r="A86" s="560"/>
      <c r="B86" s="509"/>
      <c r="C86" s="514"/>
      <c r="D86" s="502"/>
      <c r="E86" s="89" t="s">
        <v>138</v>
      </c>
      <c r="F86" s="85" t="s">
        <v>387</v>
      </c>
      <c r="G86" s="90" t="s">
        <v>140</v>
      </c>
      <c r="H86" s="102"/>
      <c r="I86" s="102"/>
      <c r="J86" s="92" t="e">
        <f>IF(I86/H86*100&gt;100,100,I86/H86*100)</f>
        <v>#DIV/0!</v>
      </c>
      <c r="K86" s="513"/>
      <c r="L86" s="524"/>
      <c r="M86" s="541"/>
      <c r="N86" s="519"/>
    </row>
    <row r="87" spans="1:14" s="302" customFormat="1" ht="32.25" hidden="1" customHeight="1" thickBot="1" x14ac:dyDescent="0.3">
      <c r="A87" s="560"/>
      <c r="B87" s="510"/>
      <c r="C87" s="514"/>
      <c r="D87" s="503"/>
      <c r="E87" s="93" t="s">
        <v>144</v>
      </c>
      <c r="F87" s="81" t="s">
        <v>388</v>
      </c>
      <c r="G87" s="94" t="s">
        <v>266</v>
      </c>
      <c r="H87" s="95"/>
      <c r="I87" s="96"/>
      <c r="J87" s="97" t="e">
        <f>IF(I87/H87*100&gt;100,100,I87/H87*100)</f>
        <v>#DIV/0!</v>
      </c>
      <c r="K87" s="97" t="e">
        <f>J87</f>
        <v>#DIV/0!</v>
      </c>
      <c r="L87" s="525"/>
      <c r="M87" s="541"/>
      <c r="N87" s="519"/>
    </row>
    <row r="88" spans="1:14" s="302" customFormat="1" ht="63.75" hidden="1" customHeight="1" thickBot="1" x14ac:dyDescent="0.3">
      <c r="A88" s="560"/>
      <c r="B88" s="508" t="str">
        <f>'[3]Свод по услугам'!B88:B91</f>
        <v>802111О.99.0.БА96АМ76001</v>
      </c>
      <c r="C88" s="514" t="str">
        <f>'[3]Свод по услугам'!C88:C91</f>
        <v>Реализация основных общеобразовательных программ основного общего образования (профильное обучение, обучающиеся с ограниченными возможностями здоровья (ОВЗ), не указано)</v>
      </c>
      <c r="D88" s="501" t="s">
        <v>137</v>
      </c>
      <c r="E88" s="84" t="s">
        <v>138</v>
      </c>
      <c r="F88" s="85" t="s">
        <v>385</v>
      </c>
      <c r="G88" s="86" t="s">
        <v>140</v>
      </c>
      <c r="H88" s="101"/>
      <c r="I88" s="88"/>
      <c r="J88" s="88" t="e">
        <f>IF(H88/I88*100&gt;100,100,H88/I88*100)</f>
        <v>#DIV/0!</v>
      </c>
      <c r="K88" s="511" t="e">
        <f>(J88+J89+J90)/3</f>
        <v>#DIV/0!</v>
      </c>
      <c r="L88" s="521" t="e">
        <f>(K88+K91)/2</f>
        <v>#DIV/0!</v>
      </c>
      <c r="M88" s="541"/>
      <c r="N88" s="519"/>
    </row>
    <row r="89" spans="1:14" s="302" customFormat="1" ht="63.75" hidden="1" customHeight="1" thickBot="1" x14ac:dyDescent="0.3">
      <c r="A89" s="560"/>
      <c r="B89" s="509"/>
      <c r="C89" s="514"/>
      <c r="D89" s="502"/>
      <c r="E89" s="89" t="s">
        <v>138</v>
      </c>
      <c r="F89" s="85" t="s">
        <v>386</v>
      </c>
      <c r="G89" s="90" t="s">
        <v>140</v>
      </c>
      <c r="H89" s="102"/>
      <c r="I89" s="92"/>
      <c r="J89" s="92" t="e">
        <f>IF(I89/H89*100&gt;100,100,I89/H89*100)</f>
        <v>#DIV/0!</v>
      </c>
      <c r="K89" s="512"/>
      <c r="L89" s="524"/>
      <c r="M89" s="541"/>
      <c r="N89" s="519"/>
    </row>
    <row r="90" spans="1:14" s="302" customFormat="1" ht="111" hidden="1" customHeight="1" x14ac:dyDescent="0.25">
      <c r="A90" s="560"/>
      <c r="B90" s="509"/>
      <c r="C90" s="514"/>
      <c r="D90" s="502"/>
      <c r="E90" s="89" t="s">
        <v>138</v>
      </c>
      <c r="F90" s="85" t="s">
        <v>387</v>
      </c>
      <c r="G90" s="90" t="s">
        <v>140</v>
      </c>
      <c r="H90" s="102"/>
      <c r="I90" s="102"/>
      <c r="J90" s="92" t="e">
        <f>IF(I90/H90*100&gt;100,100,I90/H90*100)</f>
        <v>#DIV/0!</v>
      </c>
      <c r="K90" s="513"/>
      <c r="L90" s="524"/>
      <c r="M90" s="541"/>
      <c r="N90" s="519"/>
    </row>
    <row r="91" spans="1:14" s="302" customFormat="1" ht="32.25" hidden="1" customHeight="1" thickBot="1" x14ac:dyDescent="0.3">
      <c r="A91" s="560"/>
      <c r="B91" s="510"/>
      <c r="C91" s="514"/>
      <c r="D91" s="503"/>
      <c r="E91" s="93" t="s">
        <v>144</v>
      </c>
      <c r="F91" s="81" t="s">
        <v>388</v>
      </c>
      <c r="G91" s="94" t="s">
        <v>266</v>
      </c>
      <c r="H91" s="95"/>
      <c r="I91" s="96"/>
      <c r="J91" s="97" t="e">
        <f>IF(I91/H91*100&gt;100,100,I91/H91*100)</f>
        <v>#DIV/0!</v>
      </c>
      <c r="K91" s="97" t="e">
        <f>J91</f>
        <v>#DIV/0!</v>
      </c>
      <c r="L91" s="525"/>
      <c r="M91" s="541"/>
      <c r="N91" s="519"/>
    </row>
    <row r="92" spans="1:14" s="302" customFormat="1" ht="63.75" hidden="1" customHeight="1" thickBot="1" x14ac:dyDescent="0.3">
      <c r="A92" s="560"/>
      <c r="B92" s="508" t="str">
        <f>'[3]Свод по услугам'!B92:B95</f>
        <v>802111О.99.0.БА96АО26001</v>
      </c>
      <c r="C92" s="514" t="str">
        <f>'[3]Свод по услугам'!C92:C95</f>
        <v>Реализация основных общеобразовательных программ основного общего образования (профильное обучение, дети-инвалиды, не указано)</v>
      </c>
      <c r="D92" s="501" t="s">
        <v>137</v>
      </c>
      <c r="E92" s="84" t="s">
        <v>138</v>
      </c>
      <c r="F92" s="85" t="s">
        <v>385</v>
      </c>
      <c r="G92" s="86" t="s">
        <v>140</v>
      </c>
      <c r="H92" s="101"/>
      <c r="I92" s="88"/>
      <c r="J92" s="88" t="e">
        <f>IF(H92/I92*100&gt;100,100,H92/I92*100)</f>
        <v>#DIV/0!</v>
      </c>
      <c r="K92" s="511" t="e">
        <f>(J92+J93+J94)/3</f>
        <v>#DIV/0!</v>
      </c>
      <c r="L92" s="521" t="e">
        <f>(K92+K95)/2</f>
        <v>#DIV/0!</v>
      </c>
      <c r="M92" s="541"/>
      <c r="N92" s="519"/>
    </row>
    <row r="93" spans="1:14" s="302" customFormat="1" ht="63.75" hidden="1" customHeight="1" thickBot="1" x14ac:dyDescent="0.3">
      <c r="A93" s="560"/>
      <c r="B93" s="509"/>
      <c r="C93" s="514"/>
      <c r="D93" s="502"/>
      <c r="E93" s="89" t="s">
        <v>138</v>
      </c>
      <c r="F93" s="85" t="s">
        <v>386</v>
      </c>
      <c r="G93" s="90" t="s">
        <v>140</v>
      </c>
      <c r="H93" s="102"/>
      <c r="I93" s="92"/>
      <c r="J93" s="92" t="e">
        <f t="shared" ref="J93:J99" si="2">IF(I93/H93*100&gt;100,100,I93/H93*100)</f>
        <v>#DIV/0!</v>
      </c>
      <c r="K93" s="512"/>
      <c r="L93" s="524"/>
      <c r="M93" s="541"/>
      <c r="N93" s="519"/>
    </row>
    <row r="94" spans="1:14" s="302" customFormat="1" ht="111" hidden="1" customHeight="1" x14ac:dyDescent="0.25">
      <c r="A94" s="560"/>
      <c r="B94" s="509"/>
      <c r="C94" s="514"/>
      <c r="D94" s="502"/>
      <c r="E94" s="89" t="s">
        <v>138</v>
      </c>
      <c r="F94" s="85" t="s">
        <v>387</v>
      </c>
      <c r="G94" s="90" t="s">
        <v>140</v>
      </c>
      <c r="H94" s="102"/>
      <c r="I94" s="102"/>
      <c r="J94" s="92" t="e">
        <f t="shared" si="2"/>
        <v>#DIV/0!</v>
      </c>
      <c r="K94" s="513"/>
      <c r="L94" s="524"/>
      <c r="M94" s="541"/>
      <c r="N94" s="519"/>
    </row>
    <row r="95" spans="1:14" s="302" customFormat="1" ht="32.25" hidden="1" customHeight="1" thickBot="1" x14ac:dyDescent="0.3">
      <c r="A95" s="560"/>
      <c r="B95" s="510"/>
      <c r="C95" s="514"/>
      <c r="D95" s="503"/>
      <c r="E95" s="93" t="s">
        <v>144</v>
      </c>
      <c r="F95" s="81" t="s">
        <v>388</v>
      </c>
      <c r="G95" s="94" t="s">
        <v>266</v>
      </c>
      <c r="H95" s="95"/>
      <c r="I95" s="96"/>
      <c r="J95" s="97" t="e">
        <f t="shared" si="2"/>
        <v>#DIV/0!</v>
      </c>
      <c r="K95" s="97" t="e">
        <f>J95</f>
        <v>#DIV/0!</v>
      </c>
      <c r="L95" s="525"/>
      <c r="M95" s="541"/>
      <c r="N95" s="519"/>
    </row>
    <row r="96" spans="1:14" s="297" customFormat="1" ht="63.75" customHeight="1" thickBot="1" x14ac:dyDescent="0.3">
      <c r="A96" s="559"/>
      <c r="B96" s="508" t="str">
        <f>'[3]Свод по услугам'!B96:B99</f>
        <v>802111О.99.0.БА96АП76001</v>
      </c>
      <c r="C96" s="423" t="str">
        <f>'[3]Свод по услугам'!C96:C99</f>
        <v>Реализация основных общеобразовательных программ основного общего образования (профильное обучение, не указано, не указано)</v>
      </c>
      <c r="D96" s="593" t="s">
        <v>137</v>
      </c>
      <c r="E96" s="71" t="s">
        <v>138</v>
      </c>
      <c r="F96" s="71" t="s">
        <v>385</v>
      </c>
      <c r="G96" s="72" t="s">
        <v>140</v>
      </c>
      <c r="H96" s="350">
        <v>100</v>
      </c>
      <c r="I96" s="293">
        <v>100</v>
      </c>
      <c r="J96" s="128">
        <f t="shared" si="2"/>
        <v>100</v>
      </c>
      <c r="K96" s="504">
        <f>(J96+J97+J98)/3</f>
        <v>100</v>
      </c>
      <c r="L96" s="515">
        <f>(K96+K99)/2</f>
        <v>100</v>
      </c>
      <c r="M96" s="772"/>
      <c r="N96" s="519"/>
    </row>
    <row r="97" spans="1:14" s="297" customFormat="1" ht="63.75" thickBot="1" x14ac:dyDescent="0.3">
      <c r="A97" s="559"/>
      <c r="B97" s="509"/>
      <c r="C97" s="423"/>
      <c r="D97" s="594"/>
      <c r="E97" s="76" t="s">
        <v>138</v>
      </c>
      <c r="F97" s="71" t="s">
        <v>386</v>
      </c>
      <c r="G97" s="77" t="s">
        <v>140</v>
      </c>
      <c r="H97" s="352">
        <v>98</v>
      </c>
      <c r="I97" s="128">
        <v>98</v>
      </c>
      <c r="J97" s="128">
        <f t="shared" si="2"/>
        <v>100</v>
      </c>
      <c r="K97" s="505"/>
      <c r="L97" s="516"/>
      <c r="M97" s="772"/>
      <c r="N97" s="519"/>
    </row>
    <row r="98" spans="1:14" s="297" customFormat="1" ht="78.75" x14ac:dyDescent="0.25">
      <c r="A98" s="559"/>
      <c r="B98" s="509"/>
      <c r="C98" s="423"/>
      <c r="D98" s="594"/>
      <c r="E98" s="76" t="s">
        <v>138</v>
      </c>
      <c r="F98" s="71" t="s">
        <v>390</v>
      </c>
      <c r="G98" s="77" t="s">
        <v>140</v>
      </c>
      <c r="H98" s="352">
        <v>100</v>
      </c>
      <c r="I98" s="352">
        <v>100</v>
      </c>
      <c r="J98" s="128">
        <f t="shared" si="2"/>
        <v>100</v>
      </c>
      <c r="K98" s="506"/>
      <c r="L98" s="516"/>
      <c r="M98" s="772"/>
      <c r="N98" s="519"/>
    </row>
    <row r="99" spans="1:14" s="297" customFormat="1" ht="32.25" thickBot="1" x14ac:dyDescent="0.3">
      <c r="A99" s="559"/>
      <c r="B99" s="510"/>
      <c r="C99" s="423"/>
      <c r="D99" s="595"/>
      <c r="E99" s="80" t="s">
        <v>144</v>
      </c>
      <c r="F99" s="81" t="s">
        <v>388</v>
      </c>
      <c r="G99" s="82" t="s">
        <v>266</v>
      </c>
      <c r="H99" s="355">
        <v>585</v>
      </c>
      <c r="I99" s="355">
        <v>586.89</v>
      </c>
      <c r="J99" s="128">
        <f t="shared" si="2"/>
        <v>100</v>
      </c>
      <c r="K99" s="284">
        <f>J99</f>
        <v>100</v>
      </c>
      <c r="L99" s="517"/>
      <c r="M99" s="772"/>
      <c r="N99" s="519"/>
    </row>
    <row r="100" spans="1:14" s="302" customFormat="1" ht="63.75" hidden="1" customHeight="1" thickBot="1" x14ac:dyDescent="0.3">
      <c r="A100" s="560"/>
      <c r="B100" s="508" t="str">
        <f>'[3]Свод по услугам'!B100:B103</f>
        <v>802111О.99.0.БА96АР01001</v>
      </c>
      <c r="C100" s="514" t="str">
        <f>'[3]Свод по услугам'!C100:C103</f>
        <v>Реализация основных общеобразовательных программ основного общего образования (профильное обучение, не указано, на дому)</v>
      </c>
      <c r="D100" s="501" t="s">
        <v>137</v>
      </c>
      <c r="E100" s="84" t="s">
        <v>138</v>
      </c>
      <c r="F100" s="85" t="s">
        <v>385</v>
      </c>
      <c r="G100" s="86" t="s">
        <v>140</v>
      </c>
      <c r="H100" s="101"/>
      <c r="I100" s="88"/>
      <c r="J100" s="88" t="e">
        <f>IF(H100/I100*100&gt;100,100,H100/I100*100)</f>
        <v>#DIV/0!</v>
      </c>
      <c r="K100" s="511" t="e">
        <f>(J100+J101+J102)/3</f>
        <v>#DIV/0!</v>
      </c>
      <c r="L100" s="521" t="e">
        <f>(K100+K103)/2</f>
        <v>#DIV/0!</v>
      </c>
      <c r="M100" s="541"/>
      <c r="N100" s="519"/>
    </row>
    <row r="101" spans="1:14" s="302" customFormat="1" ht="63.75" hidden="1" customHeight="1" thickBot="1" x14ac:dyDescent="0.3">
      <c r="A101" s="560"/>
      <c r="B101" s="509"/>
      <c r="C101" s="514"/>
      <c r="D101" s="502"/>
      <c r="E101" s="89" t="s">
        <v>138</v>
      </c>
      <c r="F101" s="85" t="s">
        <v>386</v>
      </c>
      <c r="G101" s="90" t="s">
        <v>140</v>
      </c>
      <c r="H101" s="102"/>
      <c r="I101" s="92"/>
      <c r="J101" s="92" t="e">
        <f>IF(I101/H101*100&gt;100,100,I101/H101*100)</f>
        <v>#DIV/0!</v>
      </c>
      <c r="K101" s="512"/>
      <c r="L101" s="524"/>
      <c r="M101" s="541"/>
      <c r="N101" s="519"/>
    </row>
    <row r="102" spans="1:14" s="302" customFormat="1" ht="79.5" hidden="1" customHeight="1" x14ac:dyDescent="0.25">
      <c r="A102" s="560"/>
      <c r="B102" s="509"/>
      <c r="C102" s="514"/>
      <c r="D102" s="502"/>
      <c r="E102" s="89" t="s">
        <v>138</v>
      </c>
      <c r="F102" s="85" t="s">
        <v>390</v>
      </c>
      <c r="G102" s="90" t="s">
        <v>140</v>
      </c>
      <c r="H102" s="102"/>
      <c r="I102" s="102"/>
      <c r="J102" s="92" t="e">
        <f>IF(I102/H102*100&gt;100,100,I102/H102*100)</f>
        <v>#DIV/0!</v>
      </c>
      <c r="K102" s="513"/>
      <c r="L102" s="524"/>
      <c r="M102" s="541"/>
      <c r="N102" s="519"/>
    </row>
    <row r="103" spans="1:14" s="302" customFormat="1" ht="32.25" hidden="1" customHeight="1" thickBot="1" x14ac:dyDescent="0.3">
      <c r="A103" s="560"/>
      <c r="B103" s="510"/>
      <c r="C103" s="514"/>
      <c r="D103" s="503"/>
      <c r="E103" s="93" t="s">
        <v>144</v>
      </c>
      <c r="F103" s="81" t="s">
        <v>388</v>
      </c>
      <c r="G103" s="94" t="s">
        <v>266</v>
      </c>
      <c r="H103" s="95"/>
      <c r="I103" s="131"/>
      <c r="J103" s="97" t="e">
        <f>IF(I103/H103*100&gt;100,100,I103/H103*100)</f>
        <v>#DIV/0!</v>
      </c>
      <c r="K103" s="97" t="e">
        <f>J103</f>
        <v>#DIV/0!</v>
      </c>
      <c r="L103" s="525"/>
      <c r="M103" s="541"/>
      <c r="N103" s="519"/>
    </row>
    <row r="104" spans="1:14" s="302" customFormat="1" ht="63.75" hidden="1" customHeight="1" thickBot="1" x14ac:dyDescent="0.3">
      <c r="A104" s="560"/>
      <c r="B104" s="508" t="str">
        <f>'[3]Свод по услугам'!B104:B107</f>
        <v>802111О.99.0.БА96АЭ08001</v>
      </c>
      <c r="C104" s="514" t="str">
        <f>'[3]Свод по услугам'!C104:C107</f>
        <v>Реализация основных общеобразовательных программ основного общего образования (не указано, дети-инвалиды, не указано)</v>
      </c>
      <c r="D104" s="507" t="s">
        <v>137</v>
      </c>
      <c r="E104" s="84" t="s">
        <v>138</v>
      </c>
      <c r="F104" s="85" t="s">
        <v>385</v>
      </c>
      <c r="G104" s="86" t="s">
        <v>140</v>
      </c>
      <c r="H104" s="360"/>
      <c r="I104" s="88"/>
      <c r="J104" s="88" t="e">
        <f>IF(H104/I104*100&gt;100,100,H104/I104*100)</f>
        <v>#DIV/0!</v>
      </c>
      <c r="K104" s="504" t="e">
        <f>(J104+J105+J106)/3</f>
        <v>#DIV/0!</v>
      </c>
      <c r="L104" s="521" t="e">
        <f>(K104+K107)/2</f>
        <v>#DIV/0!</v>
      </c>
      <c r="M104" s="541"/>
      <c r="N104" s="519"/>
    </row>
    <row r="105" spans="1:14" s="302" customFormat="1" ht="63.75" hidden="1" customHeight="1" thickBot="1" x14ac:dyDescent="0.3">
      <c r="A105" s="560"/>
      <c r="B105" s="509"/>
      <c r="C105" s="514"/>
      <c r="D105" s="585"/>
      <c r="E105" s="89" t="s">
        <v>138</v>
      </c>
      <c r="F105" s="85" t="s">
        <v>386</v>
      </c>
      <c r="G105" s="90" t="s">
        <v>140</v>
      </c>
      <c r="H105" s="361"/>
      <c r="I105" s="92"/>
      <c r="J105" s="92" t="e">
        <f>IF(I105/H105*100&gt;100,100,I105/H105*100)</f>
        <v>#DIV/0!</v>
      </c>
      <c r="K105" s="532"/>
      <c r="L105" s="522"/>
      <c r="M105" s="541"/>
      <c r="N105" s="519"/>
    </row>
    <row r="106" spans="1:14" s="302" customFormat="1" ht="111" hidden="1" customHeight="1" x14ac:dyDescent="0.25">
      <c r="A106" s="560"/>
      <c r="B106" s="509"/>
      <c r="C106" s="514"/>
      <c r="D106" s="585"/>
      <c r="E106" s="89" t="s">
        <v>138</v>
      </c>
      <c r="F106" s="85" t="s">
        <v>387</v>
      </c>
      <c r="G106" s="90" t="s">
        <v>140</v>
      </c>
      <c r="H106" s="361"/>
      <c r="I106" s="361"/>
      <c r="J106" s="92" t="e">
        <f>IF(I106/H106*100&gt;100,100,I106/H106*100)</f>
        <v>#DIV/0!</v>
      </c>
      <c r="K106" s="533"/>
      <c r="L106" s="522"/>
      <c r="M106" s="541"/>
      <c r="N106" s="519"/>
    </row>
    <row r="107" spans="1:14" s="302" customFormat="1" ht="32.25" hidden="1" customHeight="1" thickBot="1" x14ac:dyDescent="0.3">
      <c r="A107" s="560"/>
      <c r="B107" s="510"/>
      <c r="C107" s="514"/>
      <c r="D107" s="586"/>
      <c r="E107" s="93" t="s">
        <v>144</v>
      </c>
      <c r="F107" s="81" t="s">
        <v>388</v>
      </c>
      <c r="G107" s="94" t="s">
        <v>266</v>
      </c>
      <c r="H107" s="355"/>
      <c r="I107" s="355"/>
      <c r="J107" s="97" t="e">
        <f>IF(I107/H107*100&gt;100,100,I107/H107*100)</f>
        <v>#DIV/0!</v>
      </c>
      <c r="K107" s="97" t="e">
        <f>J107</f>
        <v>#DIV/0!</v>
      </c>
      <c r="L107" s="523"/>
      <c r="M107" s="541"/>
      <c r="N107" s="519"/>
    </row>
    <row r="108" spans="1:14" s="297" customFormat="1" ht="63.75" customHeight="1" thickBot="1" x14ac:dyDescent="0.3">
      <c r="A108" s="559"/>
      <c r="B108" s="508" t="str">
        <f>'[3]Свод по услугам'!B108:B111</f>
        <v>802111О.99.0.БА96АЭ33001</v>
      </c>
      <c r="C108" s="423" t="str">
        <f>'[3]Свод по услугам'!C108:C111</f>
        <v>Реализация основных общеобразовательных программ основного общего образования (не указано, дети-инвалиды, на дому)</v>
      </c>
      <c r="D108" s="529" t="s">
        <v>137</v>
      </c>
      <c r="E108" s="71" t="s">
        <v>138</v>
      </c>
      <c r="F108" s="71" t="s">
        <v>385</v>
      </c>
      <c r="G108" s="72" t="s">
        <v>140</v>
      </c>
      <c r="H108" s="350">
        <v>100</v>
      </c>
      <c r="I108" s="293">
        <v>100</v>
      </c>
      <c r="J108" s="128">
        <f>IF(I108/H108*100&gt;100,100,I108/H108*100)</f>
        <v>100</v>
      </c>
      <c r="K108" s="504">
        <v>100</v>
      </c>
      <c r="L108" s="515">
        <f>(K108+K111)/2</f>
        <v>100</v>
      </c>
      <c r="M108" s="772"/>
      <c r="N108" s="519"/>
    </row>
    <row r="109" spans="1:14" s="297" customFormat="1" ht="63.75" thickBot="1" x14ac:dyDescent="0.3">
      <c r="A109" s="559"/>
      <c r="B109" s="509"/>
      <c r="C109" s="423"/>
      <c r="D109" s="530"/>
      <c r="E109" s="76" t="s">
        <v>138</v>
      </c>
      <c r="F109" s="71" t="s">
        <v>386</v>
      </c>
      <c r="G109" s="77" t="s">
        <v>140</v>
      </c>
      <c r="H109" s="352">
        <v>98</v>
      </c>
      <c r="I109" s="128">
        <v>98</v>
      </c>
      <c r="J109" s="128">
        <f>IF(I109/H109*100&gt;100,100,I109/H109*100)</f>
        <v>100</v>
      </c>
      <c r="K109" s="505"/>
      <c r="L109" s="516"/>
      <c r="M109" s="772"/>
      <c r="N109" s="519"/>
    </row>
    <row r="110" spans="1:14" s="297" customFormat="1" ht="78.75" customHeight="1" x14ac:dyDescent="0.25">
      <c r="A110" s="559"/>
      <c r="B110" s="509"/>
      <c r="C110" s="423"/>
      <c r="D110" s="530"/>
      <c r="E110" s="76" t="s">
        <v>138</v>
      </c>
      <c r="F110" s="71" t="s">
        <v>390</v>
      </c>
      <c r="G110" s="77" t="s">
        <v>140</v>
      </c>
      <c r="H110" s="357">
        <v>0</v>
      </c>
      <c r="I110" s="357">
        <v>0</v>
      </c>
      <c r="J110" s="92"/>
      <c r="K110" s="506"/>
      <c r="L110" s="516"/>
      <c r="M110" s="772"/>
      <c r="N110" s="519"/>
    </row>
    <row r="111" spans="1:14" s="297" customFormat="1" ht="32.25" thickBot="1" x14ac:dyDescent="0.3">
      <c r="A111" s="559"/>
      <c r="B111" s="510"/>
      <c r="C111" s="423"/>
      <c r="D111" s="531"/>
      <c r="E111" s="80" t="s">
        <v>144</v>
      </c>
      <c r="F111" s="81" t="s">
        <v>388</v>
      </c>
      <c r="G111" s="82" t="s">
        <v>266</v>
      </c>
      <c r="H111" s="355">
        <v>1</v>
      </c>
      <c r="I111" s="355">
        <v>1</v>
      </c>
      <c r="J111" s="128">
        <f>IF(I111/H111*100&gt;100,100,I111/H111*100)</f>
        <v>100</v>
      </c>
      <c r="K111" s="284">
        <f>J111</f>
        <v>100</v>
      </c>
      <c r="L111" s="517"/>
      <c r="M111" s="772"/>
      <c r="N111" s="519"/>
    </row>
    <row r="112" spans="1:14" s="302" customFormat="1" ht="63.75" hidden="1" customHeight="1" thickBot="1" x14ac:dyDescent="0.3">
      <c r="A112" s="560"/>
      <c r="B112" s="508" t="str">
        <f>'[3]Свод по услугам'!B112:B115</f>
        <v>802111О.99.0.БА96АШ58001</v>
      </c>
      <c r="C112" s="514" t="str">
        <f>'[3]Свод по услугам'!C112:C115</f>
        <v>Реализация основных общеобразовательных программ основного общего образования (не указано, обучающиеся с ограниченными возможностями здоровья (ОВЗ), не указано)</v>
      </c>
      <c r="D112" s="501" t="s">
        <v>137</v>
      </c>
      <c r="E112" s="84" t="s">
        <v>138</v>
      </c>
      <c r="F112" s="85" t="s">
        <v>385</v>
      </c>
      <c r="G112" s="86" t="s">
        <v>140</v>
      </c>
      <c r="H112" s="101"/>
      <c r="I112" s="88"/>
      <c r="J112" s="88" t="e">
        <f>IF(H112/I112*100&gt;100,100,H112/I112*100)</f>
        <v>#DIV/0!</v>
      </c>
      <c r="K112" s="511" t="e">
        <f>(J112+J113+J114)/3</f>
        <v>#DIV/0!</v>
      </c>
      <c r="L112" s="521" t="e">
        <f>(K112+K115)/2</f>
        <v>#DIV/0!</v>
      </c>
      <c r="M112" s="541"/>
      <c r="N112" s="519"/>
    </row>
    <row r="113" spans="1:14" s="302" customFormat="1" ht="63.75" hidden="1" customHeight="1" thickBot="1" x14ac:dyDescent="0.3">
      <c r="A113" s="560"/>
      <c r="B113" s="509"/>
      <c r="C113" s="514"/>
      <c r="D113" s="502"/>
      <c r="E113" s="89" t="s">
        <v>138</v>
      </c>
      <c r="F113" s="85" t="s">
        <v>386</v>
      </c>
      <c r="G113" s="90" t="s">
        <v>140</v>
      </c>
      <c r="H113" s="102"/>
      <c r="I113" s="92"/>
      <c r="J113" s="92" t="e">
        <f>IF(I113/H113*100&gt;100,100,I113/H113*100)</f>
        <v>#DIV/0!</v>
      </c>
      <c r="K113" s="512"/>
      <c r="L113" s="524"/>
      <c r="M113" s="541"/>
      <c r="N113" s="519"/>
    </row>
    <row r="114" spans="1:14" s="302" customFormat="1" ht="111" hidden="1" customHeight="1" x14ac:dyDescent="0.25">
      <c r="A114" s="560"/>
      <c r="B114" s="509"/>
      <c r="C114" s="514"/>
      <c r="D114" s="502"/>
      <c r="E114" s="89" t="s">
        <v>138</v>
      </c>
      <c r="F114" s="85" t="s">
        <v>387</v>
      </c>
      <c r="G114" s="90" t="s">
        <v>140</v>
      </c>
      <c r="H114" s="102"/>
      <c r="I114" s="102"/>
      <c r="J114" s="92" t="e">
        <f>IF(I114/H114*100&gt;100,100,I114/H114*100)</f>
        <v>#DIV/0!</v>
      </c>
      <c r="K114" s="513"/>
      <c r="L114" s="524"/>
      <c r="M114" s="541"/>
      <c r="N114" s="519"/>
    </row>
    <row r="115" spans="1:14" s="302" customFormat="1" ht="32.25" hidden="1" customHeight="1" thickBot="1" x14ac:dyDescent="0.3">
      <c r="A115" s="560"/>
      <c r="B115" s="510"/>
      <c r="C115" s="514"/>
      <c r="D115" s="503"/>
      <c r="E115" s="93" t="s">
        <v>144</v>
      </c>
      <c r="F115" s="81" t="s">
        <v>388</v>
      </c>
      <c r="G115" s="94" t="s">
        <v>266</v>
      </c>
      <c r="H115" s="95"/>
      <c r="I115" s="96"/>
      <c r="J115" s="97" t="e">
        <f>IF(I115/H115*100&gt;100,100,I115/H115*100)</f>
        <v>#DIV/0!</v>
      </c>
      <c r="K115" s="97" t="e">
        <f>J115</f>
        <v>#DIV/0!</v>
      </c>
      <c r="L115" s="525"/>
      <c r="M115" s="541"/>
      <c r="N115" s="519"/>
    </row>
    <row r="116" spans="1:14" s="302" customFormat="1" ht="63.75" hidden="1" customHeight="1" thickBot="1" x14ac:dyDescent="0.3">
      <c r="A116" s="560"/>
      <c r="B116" s="508" t="str">
        <f>'[3]Свод по услугам'!B116:B119</f>
        <v>802111О.99.0.БА96АЮ58001</v>
      </c>
      <c r="C116" s="514" t="str">
        <f>'[3]Свод по услугам'!C116:C119</f>
        <v>Реализация основных общеобразовательных программ основного общего образования (не указано, не указано, не указано)</v>
      </c>
      <c r="D116" s="507" t="s">
        <v>137</v>
      </c>
      <c r="E116" s="84" t="s">
        <v>138</v>
      </c>
      <c r="F116" s="85" t="s">
        <v>385</v>
      </c>
      <c r="G116" s="86" t="s">
        <v>140</v>
      </c>
      <c r="H116" s="360"/>
      <c r="I116" s="88"/>
      <c r="J116" s="88" t="e">
        <f>IF(H116/I116*100&gt;100,100,H116/I116*100)</f>
        <v>#DIV/0!</v>
      </c>
      <c r="K116" s="504" t="e">
        <f>(J116+J117+J118)/3</f>
        <v>#DIV/0!</v>
      </c>
      <c r="L116" s="521" t="e">
        <f>(K116+K119)/2</f>
        <v>#DIV/0!</v>
      </c>
      <c r="M116" s="541"/>
      <c r="N116" s="519"/>
    </row>
    <row r="117" spans="1:14" s="302" customFormat="1" ht="63.75" hidden="1" customHeight="1" thickBot="1" x14ac:dyDescent="0.3">
      <c r="A117" s="560"/>
      <c r="B117" s="509"/>
      <c r="C117" s="514"/>
      <c r="D117" s="585"/>
      <c r="E117" s="89" t="s">
        <v>138</v>
      </c>
      <c r="F117" s="85" t="s">
        <v>386</v>
      </c>
      <c r="G117" s="90" t="s">
        <v>140</v>
      </c>
      <c r="H117" s="361"/>
      <c r="I117" s="92"/>
      <c r="J117" s="92" t="e">
        <f>IF(I117/H117*100&gt;100,100,I117/H117*100)</f>
        <v>#DIV/0!</v>
      </c>
      <c r="K117" s="532"/>
      <c r="L117" s="522"/>
      <c r="M117" s="541"/>
      <c r="N117" s="519"/>
    </row>
    <row r="118" spans="1:14" s="302" customFormat="1" ht="79.5" hidden="1" customHeight="1" x14ac:dyDescent="0.25">
      <c r="A118" s="560"/>
      <c r="B118" s="509"/>
      <c r="C118" s="514"/>
      <c r="D118" s="585"/>
      <c r="E118" s="89" t="s">
        <v>138</v>
      </c>
      <c r="F118" s="85" t="s">
        <v>390</v>
      </c>
      <c r="G118" s="90" t="s">
        <v>140</v>
      </c>
      <c r="H118" s="361"/>
      <c r="I118" s="361"/>
      <c r="J118" s="92" t="e">
        <f>IF(I118/H118*100&gt;100,100,I118/H118*100)</f>
        <v>#DIV/0!</v>
      </c>
      <c r="K118" s="533"/>
      <c r="L118" s="522"/>
      <c r="M118" s="541"/>
      <c r="N118" s="519"/>
    </row>
    <row r="119" spans="1:14" s="302" customFormat="1" ht="32.25" hidden="1" customHeight="1" thickBot="1" x14ac:dyDescent="0.3">
      <c r="A119" s="560"/>
      <c r="B119" s="510"/>
      <c r="C119" s="514"/>
      <c r="D119" s="586"/>
      <c r="E119" s="93" t="s">
        <v>144</v>
      </c>
      <c r="F119" s="81" t="s">
        <v>388</v>
      </c>
      <c r="G119" s="94" t="s">
        <v>266</v>
      </c>
      <c r="H119" s="355"/>
      <c r="I119" s="355"/>
      <c r="J119" s="97" t="e">
        <f>IF(I119/H119*100&gt;100,100,I119/H119*100)</f>
        <v>#DIV/0!</v>
      </c>
      <c r="K119" s="97" t="e">
        <f>J119</f>
        <v>#DIV/0!</v>
      </c>
      <c r="L119" s="523"/>
      <c r="M119" s="541"/>
      <c r="N119" s="519"/>
    </row>
    <row r="120" spans="1:14" s="302" customFormat="1" ht="63.75" hidden="1" customHeight="1" thickBot="1" x14ac:dyDescent="0.3">
      <c r="A120" s="560"/>
      <c r="B120" s="508" t="str">
        <f>'[3]Свод по услугам'!B120:B123</f>
        <v>802111О.99.0.БА96АЮ83001</v>
      </c>
      <c r="C120" s="514" t="str">
        <f>'[3]Свод по услугам'!C120:C123</f>
        <v>Реализация основных общеобразовательных программ основного общего образования (не указано, не указано, на дому)</v>
      </c>
      <c r="D120" s="501" t="s">
        <v>137</v>
      </c>
      <c r="E120" s="84" t="s">
        <v>138</v>
      </c>
      <c r="F120" s="85" t="s">
        <v>385</v>
      </c>
      <c r="G120" s="86" t="s">
        <v>140</v>
      </c>
      <c r="H120" s="101"/>
      <c r="I120" s="88"/>
      <c r="J120" s="88" t="e">
        <f>IF(H120/I120*100&gt;100,100,H120/I120*100)</f>
        <v>#DIV/0!</v>
      </c>
      <c r="K120" s="511" t="e">
        <f>(J120+J121+J122)/3</f>
        <v>#DIV/0!</v>
      </c>
      <c r="L120" s="521" t="e">
        <f>(K120+K123)/2</f>
        <v>#DIV/0!</v>
      </c>
      <c r="M120" s="541"/>
      <c r="N120" s="519"/>
    </row>
    <row r="121" spans="1:14" s="302" customFormat="1" ht="63.75" hidden="1" customHeight="1" thickBot="1" x14ac:dyDescent="0.3">
      <c r="A121" s="560"/>
      <c r="B121" s="509"/>
      <c r="C121" s="514"/>
      <c r="D121" s="502"/>
      <c r="E121" s="89" t="s">
        <v>138</v>
      </c>
      <c r="F121" s="85" t="s">
        <v>386</v>
      </c>
      <c r="G121" s="90" t="s">
        <v>140</v>
      </c>
      <c r="H121" s="102"/>
      <c r="I121" s="92"/>
      <c r="J121" s="92" t="e">
        <f>IF(I121/H121*100&gt;100,100,I121/H121*100)</f>
        <v>#DIV/0!</v>
      </c>
      <c r="K121" s="512"/>
      <c r="L121" s="524"/>
      <c r="M121" s="541"/>
      <c r="N121" s="519"/>
    </row>
    <row r="122" spans="1:14" s="302" customFormat="1" ht="111" hidden="1" customHeight="1" x14ac:dyDescent="0.25">
      <c r="A122" s="560"/>
      <c r="B122" s="509"/>
      <c r="C122" s="514"/>
      <c r="D122" s="502"/>
      <c r="E122" s="89" t="s">
        <v>138</v>
      </c>
      <c r="F122" s="85" t="s">
        <v>387</v>
      </c>
      <c r="G122" s="90" t="s">
        <v>140</v>
      </c>
      <c r="H122" s="102"/>
      <c r="I122" s="102"/>
      <c r="J122" s="92" t="e">
        <f>IF(I122/H122*100&gt;100,100,I122/H122*100)</f>
        <v>#DIV/0!</v>
      </c>
      <c r="K122" s="513"/>
      <c r="L122" s="524"/>
      <c r="M122" s="541"/>
      <c r="N122" s="519"/>
    </row>
    <row r="123" spans="1:14" s="302" customFormat="1" ht="32.25" hidden="1" customHeight="1" thickBot="1" x14ac:dyDescent="0.3">
      <c r="A123" s="560"/>
      <c r="B123" s="510"/>
      <c r="C123" s="514"/>
      <c r="D123" s="503"/>
      <c r="E123" s="93" t="s">
        <v>144</v>
      </c>
      <c r="F123" s="81" t="s">
        <v>388</v>
      </c>
      <c r="G123" s="94" t="s">
        <v>266</v>
      </c>
      <c r="H123" s="95"/>
      <c r="I123" s="96"/>
      <c r="J123" s="97" t="e">
        <f>IF(I123/H123*100&gt;100,100,I123/H123*100)</f>
        <v>#DIV/0!</v>
      </c>
      <c r="K123" s="97" t="e">
        <f>J123</f>
        <v>#DIV/0!</v>
      </c>
      <c r="L123" s="525"/>
      <c r="M123" s="541"/>
      <c r="N123" s="519"/>
    </row>
    <row r="124" spans="1:14" s="302" customFormat="1" ht="63.75" hidden="1" customHeight="1" thickBot="1" x14ac:dyDescent="0.3">
      <c r="A124" s="560"/>
      <c r="B124" s="508" t="str">
        <f>'[3]Свод по услугам'!B124:B127</f>
        <v>802111О.99.0.БА96АЯ08001</v>
      </c>
      <c r="C124" s="514" t="str">
        <f>'[3]Свод по услугам'!C124:C127</f>
        <v>Реализация основных общеобразовательных программ основного общего образования (не указано, не указано, в медицинских учреждениях)</v>
      </c>
      <c r="D124" s="501" t="s">
        <v>137</v>
      </c>
      <c r="E124" s="84" t="s">
        <v>138</v>
      </c>
      <c r="F124" s="85" t="s">
        <v>385</v>
      </c>
      <c r="G124" s="86" t="s">
        <v>140</v>
      </c>
      <c r="H124" s="101"/>
      <c r="I124" s="88"/>
      <c r="J124" s="88" t="e">
        <f>IF(H124/I124*100&gt;100,100,H124/I124*100)</f>
        <v>#DIV/0!</v>
      </c>
      <c r="K124" s="511" t="e">
        <f>(J124+J125+J126)/3</f>
        <v>#DIV/0!</v>
      </c>
      <c r="L124" s="521" t="e">
        <f>(K124+K127)/2</f>
        <v>#DIV/0!</v>
      </c>
      <c r="M124" s="541"/>
      <c r="N124" s="519"/>
    </row>
    <row r="125" spans="1:14" s="302" customFormat="1" ht="63.75" hidden="1" customHeight="1" thickBot="1" x14ac:dyDescent="0.3">
      <c r="A125" s="560"/>
      <c r="B125" s="509"/>
      <c r="C125" s="514"/>
      <c r="D125" s="502"/>
      <c r="E125" s="89" t="s">
        <v>138</v>
      </c>
      <c r="F125" s="85" t="s">
        <v>386</v>
      </c>
      <c r="G125" s="90" t="s">
        <v>140</v>
      </c>
      <c r="H125" s="102"/>
      <c r="I125" s="92"/>
      <c r="J125" s="92" t="e">
        <f>IF(I125/H125*100&gt;100,100,I125/H125*100)</f>
        <v>#DIV/0!</v>
      </c>
      <c r="K125" s="512"/>
      <c r="L125" s="524"/>
      <c r="M125" s="541"/>
      <c r="N125" s="519"/>
    </row>
    <row r="126" spans="1:14" s="302" customFormat="1" ht="111" hidden="1" customHeight="1" x14ac:dyDescent="0.25">
      <c r="A126" s="560"/>
      <c r="B126" s="509"/>
      <c r="C126" s="514"/>
      <c r="D126" s="502"/>
      <c r="E126" s="89" t="s">
        <v>138</v>
      </c>
      <c r="F126" s="85" t="s">
        <v>387</v>
      </c>
      <c r="G126" s="90" t="s">
        <v>140</v>
      </c>
      <c r="H126" s="102"/>
      <c r="I126" s="102"/>
      <c r="J126" s="92" t="e">
        <f>IF(I126/H126*100&gt;100,100,I126/H126*100)</f>
        <v>#DIV/0!</v>
      </c>
      <c r="K126" s="513"/>
      <c r="L126" s="524"/>
      <c r="M126" s="541"/>
      <c r="N126" s="519"/>
    </row>
    <row r="127" spans="1:14" s="302" customFormat="1" ht="32.25" hidden="1" customHeight="1" thickBot="1" x14ac:dyDescent="0.3">
      <c r="A127" s="560"/>
      <c r="B127" s="510"/>
      <c r="C127" s="514"/>
      <c r="D127" s="503"/>
      <c r="E127" s="93" t="s">
        <v>144</v>
      </c>
      <c r="F127" s="81" t="s">
        <v>388</v>
      </c>
      <c r="G127" s="94" t="s">
        <v>266</v>
      </c>
      <c r="H127" s="95"/>
      <c r="I127" s="96"/>
      <c r="J127" s="97" t="e">
        <f>IF(I127/H127*100&gt;100,100,I127/H127*100)</f>
        <v>#DIV/0!</v>
      </c>
      <c r="K127" s="97" t="e">
        <f>J127</f>
        <v>#DIV/0!</v>
      </c>
      <c r="L127" s="525"/>
      <c r="M127" s="541"/>
      <c r="N127" s="519"/>
    </row>
    <row r="128" spans="1:14" s="302" customFormat="1" ht="63.75" hidden="1" customHeight="1" thickBot="1" x14ac:dyDescent="0.3">
      <c r="A128" s="560"/>
      <c r="B128" s="508" t="str">
        <f>'[3]Свод по услугам'!B128:B131</f>
        <v>802112О.99.0.ББ11АА00001</v>
      </c>
      <c r="C128" s="514" t="str">
        <f>'[3]Свод по услугам'!C128:C131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не указано)</v>
      </c>
      <c r="D128" s="501" t="s">
        <v>137</v>
      </c>
      <c r="E128" s="84" t="s">
        <v>138</v>
      </c>
      <c r="F128" s="85" t="s">
        <v>385</v>
      </c>
      <c r="G128" s="86" t="s">
        <v>140</v>
      </c>
      <c r="H128" s="101"/>
      <c r="I128" s="88"/>
      <c r="J128" s="88" t="e">
        <f>IF(H128/I128*100&gt;100,100,H128/I128*100)</f>
        <v>#DIV/0!</v>
      </c>
      <c r="K128" s="511" t="e">
        <f>(J128+J129+J130)/3</f>
        <v>#DIV/0!</v>
      </c>
      <c r="L128" s="521" t="e">
        <f>(K128+K131)/2</f>
        <v>#DIV/0!</v>
      </c>
      <c r="M128" s="541"/>
      <c r="N128" s="519"/>
    </row>
    <row r="129" spans="1:14" s="302" customFormat="1" ht="63.75" hidden="1" customHeight="1" thickBot="1" x14ac:dyDescent="0.3">
      <c r="A129" s="560"/>
      <c r="B129" s="509"/>
      <c r="C129" s="514"/>
      <c r="D129" s="502"/>
      <c r="E129" s="89" t="s">
        <v>138</v>
      </c>
      <c r="F129" s="85" t="s">
        <v>386</v>
      </c>
      <c r="G129" s="90" t="s">
        <v>140</v>
      </c>
      <c r="H129" s="102"/>
      <c r="I129" s="92"/>
      <c r="J129" s="92" t="e">
        <f>IF(I129/H129*100&gt;100,100,I129/H129*100)</f>
        <v>#DIV/0!</v>
      </c>
      <c r="K129" s="512"/>
      <c r="L129" s="524"/>
      <c r="M129" s="541"/>
      <c r="N129" s="519"/>
    </row>
    <row r="130" spans="1:14" s="302" customFormat="1" ht="111" hidden="1" customHeight="1" x14ac:dyDescent="0.25">
      <c r="A130" s="560"/>
      <c r="B130" s="509"/>
      <c r="C130" s="514"/>
      <c r="D130" s="502"/>
      <c r="E130" s="89" t="s">
        <v>138</v>
      </c>
      <c r="F130" s="85" t="s">
        <v>387</v>
      </c>
      <c r="G130" s="90" t="s">
        <v>140</v>
      </c>
      <c r="H130" s="102"/>
      <c r="I130" s="102"/>
      <c r="J130" s="92" t="e">
        <f>IF(I130/H130*100&gt;100,100,I130/H130*100)</f>
        <v>#DIV/0!</v>
      </c>
      <c r="K130" s="513"/>
      <c r="L130" s="524"/>
      <c r="M130" s="541"/>
      <c r="N130" s="519"/>
    </row>
    <row r="131" spans="1:14" s="302" customFormat="1" ht="32.25" hidden="1" customHeight="1" thickBot="1" x14ac:dyDescent="0.3">
      <c r="A131" s="560"/>
      <c r="B131" s="510"/>
      <c r="C131" s="514"/>
      <c r="D131" s="503"/>
      <c r="E131" s="93" t="s">
        <v>144</v>
      </c>
      <c r="F131" s="81" t="s">
        <v>388</v>
      </c>
      <c r="G131" s="94" t="s">
        <v>266</v>
      </c>
      <c r="H131" s="95"/>
      <c r="I131" s="96"/>
      <c r="J131" s="97" t="e">
        <f>IF(I131/H131*100&gt;100,100,I131/H131*100)</f>
        <v>#DIV/0!</v>
      </c>
      <c r="K131" s="97" t="e">
        <f>J131</f>
        <v>#DIV/0!</v>
      </c>
      <c r="L131" s="525"/>
      <c r="M131" s="541"/>
      <c r="N131" s="519"/>
    </row>
    <row r="132" spans="1:14" s="302" customFormat="1" ht="63.75" hidden="1" customHeight="1" thickBot="1" x14ac:dyDescent="0.3">
      <c r="A132" s="560"/>
      <c r="B132" s="508" t="str">
        <f>'[3]Свод по услугам'!B132:B135</f>
        <v>802112О.99.0.ББ11АА25001</v>
      </c>
      <c r="C132" s="514" t="str">
        <f>'[3]Свод по услугам'!C132:C135</f>
        <v>Реализация основных общеобразовательных программ среднего общего образования (адаптированная образовательная программа, обучающиеся с ограниченными возможностями здоровья (ОВЗ), на дому)</v>
      </c>
      <c r="D132" s="501" t="s">
        <v>137</v>
      </c>
      <c r="E132" s="84" t="s">
        <v>138</v>
      </c>
      <c r="F132" s="85" t="s">
        <v>385</v>
      </c>
      <c r="G132" s="86" t="s">
        <v>140</v>
      </c>
      <c r="H132" s="101"/>
      <c r="I132" s="88"/>
      <c r="J132" s="88" t="e">
        <f>IF(H132/I132*100&gt;100,100,H132/I132*100)</f>
        <v>#DIV/0!</v>
      </c>
      <c r="K132" s="511" t="e">
        <f>(J132+J133+J134)/3</f>
        <v>#DIV/0!</v>
      </c>
      <c r="L132" s="521" t="e">
        <f>(K132+K135)/2</f>
        <v>#DIV/0!</v>
      </c>
      <c r="M132" s="541"/>
      <c r="N132" s="519"/>
    </row>
    <row r="133" spans="1:14" s="302" customFormat="1" ht="63.75" hidden="1" customHeight="1" thickBot="1" x14ac:dyDescent="0.3">
      <c r="A133" s="560"/>
      <c r="B133" s="509"/>
      <c r="C133" s="514"/>
      <c r="D133" s="502"/>
      <c r="E133" s="89" t="s">
        <v>138</v>
      </c>
      <c r="F133" s="85" t="s">
        <v>386</v>
      </c>
      <c r="G133" s="90" t="s">
        <v>140</v>
      </c>
      <c r="H133" s="102"/>
      <c r="I133" s="92"/>
      <c r="J133" s="92" t="e">
        <f>IF(I133/H133*100&gt;100,100,I133/H133*100)</f>
        <v>#DIV/0!</v>
      </c>
      <c r="K133" s="512"/>
      <c r="L133" s="524"/>
      <c r="M133" s="541"/>
      <c r="N133" s="519"/>
    </row>
    <row r="134" spans="1:14" s="302" customFormat="1" ht="111" hidden="1" customHeight="1" x14ac:dyDescent="0.25">
      <c r="A134" s="560"/>
      <c r="B134" s="509"/>
      <c r="C134" s="514"/>
      <c r="D134" s="502"/>
      <c r="E134" s="89" t="s">
        <v>138</v>
      </c>
      <c r="F134" s="85" t="s">
        <v>387</v>
      </c>
      <c r="G134" s="90" t="s">
        <v>140</v>
      </c>
      <c r="H134" s="102"/>
      <c r="I134" s="102"/>
      <c r="J134" s="92" t="e">
        <f>IF(I134/H134*100&gt;100,100,I134/H134*100)</f>
        <v>#DIV/0!</v>
      </c>
      <c r="K134" s="513"/>
      <c r="L134" s="524"/>
      <c r="M134" s="541"/>
      <c r="N134" s="519"/>
    </row>
    <row r="135" spans="1:14" s="302" customFormat="1" ht="32.25" hidden="1" customHeight="1" thickBot="1" x14ac:dyDescent="0.3">
      <c r="A135" s="560"/>
      <c r="B135" s="510"/>
      <c r="C135" s="514"/>
      <c r="D135" s="503"/>
      <c r="E135" s="93" t="s">
        <v>144</v>
      </c>
      <c r="F135" s="81" t="s">
        <v>388</v>
      </c>
      <c r="G135" s="94" t="s">
        <v>266</v>
      </c>
      <c r="H135" s="95"/>
      <c r="I135" s="96"/>
      <c r="J135" s="97" t="e">
        <f>IF(I135/H135*100&gt;100,100,I135/H135*100)</f>
        <v>#DIV/0!</v>
      </c>
      <c r="K135" s="97" t="e">
        <f>J135</f>
        <v>#DIV/0!</v>
      </c>
      <c r="L135" s="525"/>
      <c r="M135" s="541"/>
      <c r="N135" s="519"/>
    </row>
    <row r="136" spans="1:14" s="302" customFormat="1" ht="63.75" hidden="1" customHeight="1" thickBot="1" x14ac:dyDescent="0.3">
      <c r="A136" s="560"/>
      <c r="B136" s="508">
        <f>'[3]Свод по услугам'!B136:B139</f>
        <v>0</v>
      </c>
      <c r="C136" s="514" t="str">
        <f>'[3]Свод по услугам'!C136:C139</f>
        <v>Реализация основных общеобразовательных программ среднего общего образования</v>
      </c>
      <c r="D136" s="501" t="s">
        <v>137</v>
      </c>
      <c r="E136" s="84" t="s">
        <v>138</v>
      </c>
      <c r="F136" s="85" t="s">
        <v>385</v>
      </c>
      <c r="G136" s="86" t="s">
        <v>140</v>
      </c>
      <c r="H136" s="101"/>
      <c r="I136" s="88"/>
      <c r="J136" s="88" t="e">
        <f>IF(H136/I136*100&gt;100,100,H136/I136*100)</f>
        <v>#DIV/0!</v>
      </c>
      <c r="K136" s="511" t="e">
        <f>(J136+J137+J138)/3</f>
        <v>#DIV/0!</v>
      </c>
      <c r="L136" s="521" t="e">
        <f>(K136+K139)/2</f>
        <v>#DIV/0!</v>
      </c>
      <c r="M136" s="541"/>
      <c r="N136" s="519"/>
    </row>
    <row r="137" spans="1:14" s="302" customFormat="1" ht="63.75" hidden="1" customHeight="1" thickBot="1" x14ac:dyDescent="0.3">
      <c r="A137" s="560"/>
      <c r="B137" s="509"/>
      <c r="C137" s="514"/>
      <c r="D137" s="502"/>
      <c r="E137" s="89" t="s">
        <v>138</v>
      </c>
      <c r="F137" s="85" t="s">
        <v>386</v>
      </c>
      <c r="G137" s="90" t="s">
        <v>140</v>
      </c>
      <c r="H137" s="102"/>
      <c r="I137" s="92"/>
      <c r="J137" s="92" t="e">
        <f>IF(I137/H137*100&gt;100,100,I137/H137*100)</f>
        <v>#DIV/0!</v>
      </c>
      <c r="K137" s="512"/>
      <c r="L137" s="524"/>
      <c r="M137" s="541"/>
      <c r="N137" s="519"/>
    </row>
    <row r="138" spans="1:14" s="302" customFormat="1" ht="111" hidden="1" customHeight="1" x14ac:dyDescent="0.25">
      <c r="A138" s="560"/>
      <c r="B138" s="509"/>
      <c r="C138" s="514"/>
      <c r="D138" s="502"/>
      <c r="E138" s="89" t="s">
        <v>138</v>
      </c>
      <c r="F138" s="85" t="s">
        <v>387</v>
      </c>
      <c r="G138" s="90" t="s">
        <v>140</v>
      </c>
      <c r="H138" s="102"/>
      <c r="I138" s="102"/>
      <c r="J138" s="92" t="e">
        <f>IF(I138/H138*100&gt;100,100,I138/H138*100)</f>
        <v>#DIV/0!</v>
      </c>
      <c r="K138" s="513"/>
      <c r="L138" s="524"/>
      <c r="M138" s="541"/>
      <c r="N138" s="519"/>
    </row>
    <row r="139" spans="1:14" s="302" customFormat="1" ht="32.25" hidden="1" customHeight="1" thickBot="1" x14ac:dyDescent="0.3">
      <c r="A139" s="560"/>
      <c r="B139" s="510"/>
      <c r="C139" s="514"/>
      <c r="D139" s="503"/>
      <c r="E139" s="93" t="s">
        <v>144</v>
      </c>
      <c r="F139" s="81" t="s">
        <v>388</v>
      </c>
      <c r="G139" s="94" t="s">
        <v>266</v>
      </c>
      <c r="H139" s="95"/>
      <c r="I139" s="96"/>
      <c r="J139" s="97" t="e">
        <f>IF(I139/H139*100&gt;100,100,I139/H139*100)</f>
        <v>#DIV/0!</v>
      </c>
      <c r="K139" s="97" t="e">
        <f>J139</f>
        <v>#DIV/0!</v>
      </c>
      <c r="L139" s="525"/>
      <c r="M139" s="541"/>
      <c r="N139" s="519"/>
    </row>
    <row r="140" spans="1:14" s="302" customFormat="1" ht="63.75" customHeight="1" thickBot="1" x14ac:dyDescent="0.3">
      <c r="A140" s="560"/>
      <c r="B140" s="508" t="str">
        <f>'[3]Свод по услугам'!B140:B143</f>
        <v>802112О.99.0.ББ11АБ50001</v>
      </c>
      <c r="C140" s="423" t="str">
        <f>'[3]Свод по услугам'!C140:C143</f>
        <v>Реализация основных общеобразовательных программ среднего общего образования (адаптированная образовательная программа, дети-инвалиды, не указано)</v>
      </c>
      <c r="D140" s="593" t="s">
        <v>137</v>
      </c>
      <c r="E140" s="84" t="s">
        <v>138</v>
      </c>
      <c r="F140" s="85" t="s">
        <v>385</v>
      </c>
      <c r="G140" s="86" t="s">
        <v>140</v>
      </c>
      <c r="H140" s="360">
        <v>100</v>
      </c>
      <c r="I140" s="88">
        <v>100</v>
      </c>
      <c r="J140" s="88">
        <f>IF(H140/I140*100&gt;100,100,H140/I140*100)</f>
        <v>100</v>
      </c>
      <c r="K140" s="351">
        <v>100</v>
      </c>
      <c r="L140" s="521">
        <f>(K140+K143)/2</f>
        <v>100</v>
      </c>
      <c r="M140" s="541"/>
      <c r="N140" s="519"/>
    </row>
    <row r="141" spans="1:14" s="302" customFormat="1" ht="63.75" customHeight="1" thickBot="1" x14ac:dyDescent="0.3">
      <c r="A141" s="560"/>
      <c r="B141" s="509"/>
      <c r="C141" s="423"/>
      <c r="D141" s="594"/>
      <c r="E141" s="89" t="s">
        <v>138</v>
      </c>
      <c r="F141" s="85" t="s">
        <v>386</v>
      </c>
      <c r="G141" s="90" t="s">
        <v>140</v>
      </c>
      <c r="H141" s="361">
        <v>100</v>
      </c>
      <c r="I141" s="92">
        <v>100</v>
      </c>
      <c r="J141" s="92">
        <f>IF(I141/H141*100&gt;100,100,I141/H141*100)</f>
        <v>100</v>
      </c>
      <c r="K141" s="353"/>
      <c r="L141" s="522"/>
      <c r="M141" s="541"/>
      <c r="N141" s="519"/>
    </row>
    <row r="142" spans="1:14" s="302" customFormat="1" ht="111" customHeight="1" x14ac:dyDescent="0.25">
      <c r="A142" s="560"/>
      <c r="B142" s="509"/>
      <c r="C142" s="423"/>
      <c r="D142" s="594"/>
      <c r="E142" s="89" t="s">
        <v>138</v>
      </c>
      <c r="F142" s="85" t="s">
        <v>387</v>
      </c>
      <c r="G142" s="90" t="s">
        <v>140</v>
      </c>
      <c r="H142" s="357">
        <v>0</v>
      </c>
      <c r="I142" s="357">
        <v>0</v>
      </c>
      <c r="J142" s="92"/>
      <c r="K142" s="354"/>
      <c r="L142" s="522"/>
      <c r="M142" s="541"/>
      <c r="N142" s="519"/>
    </row>
    <row r="143" spans="1:14" s="302" customFormat="1" ht="32.25" customHeight="1" thickBot="1" x14ac:dyDescent="0.3">
      <c r="A143" s="560"/>
      <c r="B143" s="510"/>
      <c r="C143" s="423"/>
      <c r="D143" s="595"/>
      <c r="E143" s="93" t="s">
        <v>144</v>
      </c>
      <c r="F143" s="81" t="s">
        <v>388</v>
      </c>
      <c r="G143" s="94" t="s">
        <v>266</v>
      </c>
      <c r="H143" s="355">
        <v>2.1111111111111112</v>
      </c>
      <c r="I143" s="355">
        <v>2.56</v>
      </c>
      <c r="J143" s="97">
        <f>IF(I143/H143*100&gt;100,100,I143/H143*100)</f>
        <v>100</v>
      </c>
      <c r="K143" s="97">
        <f>J143</f>
        <v>100</v>
      </c>
      <c r="L143" s="523"/>
      <c r="M143" s="541"/>
      <c r="N143" s="519"/>
    </row>
    <row r="144" spans="1:14" s="297" customFormat="1" ht="63.75" hidden="1" customHeight="1" thickBot="1" x14ac:dyDescent="0.3">
      <c r="A144" s="559"/>
      <c r="B144" s="508" t="str">
        <f>'[3]Свод по услугам'!B144:B147</f>
        <v>802112О.99.0.ББ11АБ75001</v>
      </c>
      <c r="C144" s="514" t="str">
        <f>'[3]Свод по услугам'!C144:C147</f>
        <v>Реализация основных общеобразовательных программ среднего общего образования (адаптированная образовательная программа, дети-инвалиды, на дому)</v>
      </c>
      <c r="D144" s="501" t="s">
        <v>137</v>
      </c>
      <c r="E144" s="71" t="s">
        <v>138</v>
      </c>
      <c r="F144" s="71" t="s">
        <v>385</v>
      </c>
      <c r="G144" s="72" t="s">
        <v>140</v>
      </c>
      <c r="H144" s="73"/>
      <c r="I144" s="104"/>
      <c r="J144" s="75" t="e">
        <f>IF(I144/H144*100&gt;100,100,I144/H144*100)</f>
        <v>#DIV/0!</v>
      </c>
      <c r="K144" s="543" t="e">
        <f>(J144+J145+J146)/3</f>
        <v>#DIV/0!</v>
      </c>
      <c r="L144" s="526" t="e">
        <f>(K144+K147)/2</f>
        <v>#DIV/0!</v>
      </c>
      <c r="M144" s="772"/>
      <c r="N144" s="519"/>
    </row>
    <row r="145" spans="1:14" s="297" customFormat="1" ht="63.75" hidden="1" customHeight="1" thickBot="1" x14ac:dyDescent="0.3">
      <c r="A145" s="559"/>
      <c r="B145" s="509"/>
      <c r="C145" s="514"/>
      <c r="D145" s="502"/>
      <c r="E145" s="76" t="s">
        <v>138</v>
      </c>
      <c r="F145" s="71" t="s">
        <v>386</v>
      </c>
      <c r="G145" s="77" t="s">
        <v>140</v>
      </c>
      <c r="H145" s="78"/>
      <c r="I145" s="75"/>
      <c r="J145" s="75" t="e">
        <f>IF(I145/H145*100&gt;100,100,I145/H145*100)</f>
        <v>#DIV/0!</v>
      </c>
      <c r="K145" s="544"/>
      <c r="L145" s="527"/>
      <c r="M145" s="772"/>
      <c r="N145" s="519"/>
    </row>
    <row r="146" spans="1:14" s="297" customFormat="1" ht="111" hidden="1" customHeight="1" x14ac:dyDescent="0.25">
      <c r="A146" s="559"/>
      <c r="B146" s="509"/>
      <c r="C146" s="514"/>
      <c r="D146" s="502"/>
      <c r="E146" s="76" t="s">
        <v>138</v>
      </c>
      <c r="F146" s="71" t="s">
        <v>387</v>
      </c>
      <c r="G146" s="77" t="s">
        <v>140</v>
      </c>
      <c r="H146" s="78"/>
      <c r="I146" s="78"/>
      <c r="J146" s="75" t="e">
        <f>IF(I146/H146*100&gt;100,100,I146/H146*100)</f>
        <v>#DIV/0!</v>
      </c>
      <c r="K146" s="545"/>
      <c r="L146" s="527"/>
      <c r="M146" s="772"/>
      <c r="N146" s="519"/>
    </row>
    <row r="147" spans="1:14" s="297" customFormat="1" ht="32.25" hidden="1" customHeight="1" thickBot="1" x14ac:dyDescent="0.3">
      <c r="A147" s="559"/>
      <c r="B147" s="510"/>
      <c r="C147" s="514"/>
      <c r="D147" s="503"/>
      <c r="E147" s="80" t="s">
        <v>144</v>
      </c>
      <c r="F147" s="81" t="s">
        <v>388</v>
      </c>
      <c r="G147" s="82" t="s">
        <v>266</v>
      </c>
      <c r="H147" s="105"/>
      <c r="I147" s="127"/>
      <c r="J147" s="75" t="e">
        <f>IF(I147/H147*100&gt;100,100,I147/H147*100)</f>
        <v>#DIV/0!</v>
      </c>
      <c r="K147" s="83" t="e">
        <f>J147</f>
        <v>#DIV/0!</v>
      </c>
      <c r="L147" s="528"/>
      <c r="M147" s="772"/>
      <c r="N147" s="519"/>
    </row>
    <row r="148" spans="1:14" s="302" customFormat="1" ht="63.75" hidden="1" customHeight="1" thickBot="1" x14ac:dyDescent="0.3">
      <c r="A148" s="560"/>
      <c r="B148" s="508" t="str">
        <f>'[3]Свод по услугам'!B148:B151</f>
        <v>802112О.99.0.ББ11АН01001</v>
      </c>
      <c r="C148" s="514" t="str">
        <f>'[3]Свод по услугам'!C148:C151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на дому)</v>
      </c>
      <c r="D148" s="501" t="s">
        <v>137</v>
      </c>
      <c r="E148" s="84" t="s">
        <v>138</v>
      </c>
      <c r="F148" s="85" t="s">
        <v>385</v>
      </c>
      <c r="G148" s="86" t="s">
        <v>140</v>
      </c>
      <c r="H148" s="101"/>
      <c r="I148" s="88"/>
      <c r="J148" s="88" t="e">
        <f>IF(H148/I148*100&gt;100,100,H148/I148*100)</f>
        <v>#DIV/0!</v>
      </c>
      <c r="K148" s="511" t="e">
        <f>(J148+J149+J150)/3</f>
        <v>#DIV/0!</v>
      </c>
      <c r="L148" s="521" t="e">
        <f>(K148+K151)/2</f>
        <v>#DIV/0!</v>
      </c>
      <c r="M148" s="541"/>
      <c r="N148" s="519"/>
    </row>
    <row r="149" spans="1:14" s="302" customFormat="1" ht="63.75" hidden="1" customHeight="1" thickBot="1" x14ac:dyDescent="0.3">
      <c r="A149" s="560"/>
      <c r="B149" s="509"/>
      <c r="C149" s="514"/>
      <c r="D149" s="502"/>
      <c r="E149" s="89" t="s">
        <v>138</v>
      </c>
      <c r="F149" s="85" t="s">
        <v>386</v>
      </c>
      <c r="G149" s="90" t="s">
        <v>140</v>
      </c>
      <c r="H149" s="102"/>
      <c r="I149" s="92"/>
      <c r="J149" s="92" t="e">
        <f t="shared" ref="J149:J163" si="3">IF(I149/H149*100&gt;100,100,I149/H149*100)</f>
        <v>#DIV/0!</v>
      </c>
      <c r="K149" s="512"/>
      <c r="L149" s="524"/>
      <c r="M149" s="541"/>
      <c r="N149" s="519"/>
    </row>
    <row r="150" spans="1:14" s="302" customFormat="1" ht="111" hidden="1" customHeight="1" x14ac:dyDescent="0.25">
      <c r="A150" s="560"/>
      <c r="B150" s="509"/>
      <c r="C150" s="514"/>
      <c r="D150" s="502"/>
      <c r="E150" s="89" t="s">
        <v>138</v>
      </c>
      <c r="F150" s="85" t="s">
        <v>387</v>
      </c>
      <c r="G150" s="90" t="s">
        <v>140</v>
      </c>
      <c r="H150" s="102"/>
      <c r="I150" s="102"/>
      <c r="J150" s="92" t="e">
        <f t="shared" si="3"/>
        <v>#DIV/0!</v>
      </c>
      <c r="K150" s="513"/>
      <c r="L150" s="524"/>
      <c r="M150" s="541"/>
      <c r="N150" s="519"/>
    </row>
    <row r="151" spans="1:14" s="302" customFormat="1" ht="32.25" hidden="1" customHeight="1" thickBot="1" x14ac:dyDescent="0.3">
      <c r="A151" s="560"/>
      <c r="B151" s="510"/>
      <c r="C151" s="514"/>
      <c r="D151" s="503"/>
      <c r="E151" s="93" t="s">
        <v>144</v>
      </c>
      <c r="F151" s="81" t="s">
        <v>388</v>
      </c>
      <c r="G151" s="94" t="s">
        <v>266</v>
      </c>
      <c r="H151" s="95"/>
      <c r="I151" s="96"/>
      <c r="J151" s="97" t="e">
        <f t="shared" si="3"/>
        <v>#DIV/0!</v>
      </c>
      <c r="K151" s="97" t="e">
        <f>J151</f>
        <v>#DIV/0!</v>
      </c>
      <c r="L151" s="525"/>
      <c r="M151" s="541"/>
      <c r="N151" s="519"/>
    </row>
    <row r="152" spans="1:14" s="297" customFormat="1" ht="63.75" hidden="1" customHeight="1" thickBot="1" x14ac:dyDescent="0.3">
      <c r="A152" s="559"/>
      <c r="B152" s="508" t="str">
        <f>'[3]Свод по услугам'!B152:B155</f>
        <v>802112О.99.0.ББ11АМ76001</v>
      </c>
      <c r="C152" s="514" t="str">
        <f>'[3]Свод по услугам'!C152:C155</f>
        <v>Реализация основных общеобразовательных программ среднего общего образования (профильное обучение, обучающиеся с ограниченными возможностями здоровья (ОВЗ), не указано)</v>
      </c>
      <c r="D152" s="501" t="s">
        <v>137</v>
      </c>
      <c r="E152" s="71" t="s">
        <v>138</v>
      </c>
      <c r="F152" s="71" t="s">
        <v>385</v>
      </c>
      <c r="G152" s="72" t="s">
        <v>140</v>
      </c>
      <c r="H152" s="73"/>
      <c r="I152" s="104"/>
      <c r="J152" s="75" t="e">
        <f t="shared" si="3"/>
        <v>#DIV/0!</v>
      </c>
      <c r="K152" s="543" t="e">
        <f>(J152+J153+J154)/3</f>
        <v>#DIV/0!</v>
      </c>
      <c r="L152" s="526" t="e">
        <f>(K152+K155)/2</f>
        <v>#DIV/0!</v>
      </c>
      <c r="M152" s="772"/>
      <c r="N152" s="519"/>
    </row>
    <row r="153" spans="1:14" s="297" customFormat="1" ht="63.75" hidden="1" customHeight="1" thickBot="1" x14ac:dyDescent="0.3">
      <c r="A153" s="559"/>
      <c r="B153" s="509"/>
      <c r="C153" s="514"/>
      <c r="D153" s="502"/>
      <c r="E153" s="76" t="s">
        <v>138</v>
      </c>
      <c r="F153" s="71" t="s">
        <v>386</v>
      </c>
      <c r="G153" s="77" t="s">
        <v>140</v>
      </c>
      <c r="H153" s="78"/>
      <c r="I153" s="75"/>
      <c r="J153" s="75" t="e">
        <f t="shared" si="3"/>
        <v>#DIV/0!</v>
      </c>
      <c r="K153" s="544"/>
      <c r="L153" s="527"/>
      <c r="M153" s="772"/>
      <c r="N153" s="519"/>
    </row>
    <row r="154" spans="1:14" s="297" customFormat="1" ht="111" hidden="1" customHeight="1" x14ac:dyDescent="0.25">
      <c r="A154" s="559"/>
      <c r="B154" s="509"/>
      <c r="C154" s="514"/>
      <c r="D154" s="502"/>
      <c r="E154" s="76" t="s">
        <v>138</v>
      </c>
      <c r="F154" s="71" t="s">
        <v>387</v>
      </c>
      <c r="G154" s="77" t="s">
        <v>140</v>
      </c>
      <c r="H154" s="78"/>
      <c r="I154" s="78"/>
      <c r="J154" s="75" t="e">
        <f t="shared" si="3"/>
        <v>#DIV/0!</v>
      </c>
      <c r="K154" s="545"/>
      <c r="L154" s="527"/>
      <c r="M154" s="772"/>
      <c r="N154" s="519"/>
    </row>
    <row r="155" spans="1:14" s="297" customFormat="1" ht="32.25" hidden="1" customHeight="1" thickBot="1" x14ac:dyDescent="0.3">
      <c r="A155" s="559"/>
      <c r="B155" s="510"/>
      <c r="C155" s="514"/>
      <c r="D155" s="503"/>
      <c r="E155" s="80" t="s">
        <v>144</v>
      </c>
      <c r="F155" s="81" t="s">
        <v>388</v>
      </c>
      <c r="G155" s="82" t="s">
        <v>266</v>
      </c>
      <c r="H155" s="105"/>
      <c r="I155" s="127"/>
      <c r="J155" s="75" t="e">
        <f t="shared" si="3"/>
        <v>#DIV/0!</v>
      </c>
      <c r="K155" s="83" t="e">
        <f>J155</f>
        <v>#DIV/0!</v>
      </c>
      <c r="L155" s="528"/>
      <c r="M155" s="772"/>
      <c r="N155" s="519"/>
    </row>
    <row r="156" spans="1:14" s="297" customFormat="1" ht="63.75" hidden="1" customHeight="1" thickBot="1" x14ac:dyDescent="0.3">
      <c r="A156" s="559"/>
      <c r="B156" s="508" t="str">
        <f>'[3]Свод по услугам'!B156:B159</f>
        <v>802112О.99.0.ББ11АО26001</v>
      </c>
      <c r="C156" s="514" t="str">
        <f>'[3]Свод по услугам'!C156:C159</f>
        <v>Реализация основных общеобразовательных программ среднего общего образования (профильное обучение, дети-инвалиды, не указано)</v>
      </c>
      <c r="D156" s="501" t="s">
        <v>137</v>
      </c>
      <c r="E156" s="71" t="s">
        <v>138</v>
      </c>
      <c r="F156" s="71" t="s">
        <v>385</v>
      </c>
      <c r="G156" s="72" t="s">
        <v>140</v>
      </c>
      <c r="H156" s="73"/>
      <c r="I156" s="104"/>
      <c r="J156" s="75" t="e">
        <f t="shared" si="3"/>
        <v>#DIV/0!</v>
      </c>
      <c r="K156" s="543" t="e">
        <f>(J156+J157+J158)/3</f>
        <v>#DIV/0!</v>
      </c>
      <c r="L156" s="526" t="e">
        <f>(K156+K159)/2</f>
        <v>#DIV/0!</v>
      </c>
      <c r="M156" s="772"/>
      <c r="N156" s="519"/>
    </row>
    <row r="157" spans="1:14" s="297" customFormat="1" ht="63.75" hidden="1" customHeight="1" thickBot="1" x14ac:dyDescent="0.3">
      <c r="A157" s="559"/>
      <c r="B157" s="509"/>
      <c r="C157" s="514"/>
      <c r="D157" s="502"/>
      <c r="E157" s="76" t="s">
        <v>138</v>
      </c>
      <c r="F157" s="71" t="s">
        <v>386</v>
      </c>
      <c r="G157" s="77" t="s">
        <v>140</v>
      </c>
      <c r="H157" s="78"/>
      <c r="I157" s="75"/>
      <c r="J157" s="75" t="e">
        <f t="shared" si="3"/>
        <v>#DIV/0!</v>
      </c>
      <c r="K157" s="544"/>
      <c r="L157" s="527"/>
      <c r="M157" s="772"/>
      <c r="N157" s="519"/>
    </row>
    <row r="158" spans="1:14" s="297" customFormat="1" ht="111" hidden="1" customHeight="1" x14ac:dyDescent="0.25">
      <c r="A158" s="559"/>
      <c r="B158" s="509"/>
      <c r="C158" s="514"/>
      <c r="D158" s="502"/>
      <c r="E158" s="76" t="s">
        <v>138</v>
      </c>
      <c r="F158" s="71" t="s">
        <v>387</v>
      </c>
      <c r="G158" s="77" t="s">
        <v>140</v>
      </c>
      <c r="H158" s="78"/>
      <c r="I158" s="78"/>
      <c r="J158" s="75" t="e">
        <f t="shared" si="3"/>
        <v>#DIV/0!</v>
      </c>
      <c r="K158" s="545"/>
      <c r="L158" s="527"/>
      <c r="M158" s="772"/>
      <c r="N158" s="519"/>
    </row>
    <row r="159" spans="1:14" s="297" customFormat="1" ht="32.25" hidden="1" customHeight="1" thickBot="1" x14ac:dyDescent="0.3">
      <c r="A159" s="559"/>
      <c r="B159" s="510"/>
      <c r="C159" s="514"/>
      <c r="D159" s="503"/>
      <c r="E159" s="80" t="s">
        <v>144</v>
      </c>
      <c r="F159" s="81" t="s">
        <v>388</v>
      </c>
      <c r="G159" s="82" t="s">
        <v>266</v>
      </c>
      <c r="H159" s="105"/>
      <c r="I159" s="127"/>
      <c r="J159" s="75" t="e">
        <f t="shared" si="3"/>
        <v>#DIV/0!</v>
      </c>
      <c r="K159" s="83" t="e">
        <f>J159</f>
        <v>#DIV/0!</v>
      </c>
      <c r="L159" s="528"/>
      <c r="M159" s="772"/>
      <c r="N159" s="519"/>
    </row>
    <row r="160" spans="1:14" s="297" customFormat="1" ht="63.75" customHeight="1" thickBot="1" x14ac:dyDescent="0.3">
      <c r="A160" s="559"/>
      <c r="B160" s="508" t="str">
        <f>'[3]Свод по услугам'!B160:B163</f>
        <v>802112О.99.0.ББ11АП76001</v>
      </c>
      <c r="C160" s="423" t="str">
        <f>'[3]Свод по услугам'!C160:C163</f>
        <v>Реализация основных общеобразовательных программ среднего общего образования (профильное обучение, не указано, не указано)</v>
      </c>
      <c r="D160" s="593" t="s">
        <v>137</v>
      </c>
      <c r="E160" s="71" t="s">
        <v>138</v>
      </c>
      <c r="F160" s="71" t="s">
        <v>385</v>
      </c>
      <c r="G160" s="72" t="s">
        <v>140</v>
      </c>
      <c r="H160" s="350">
        <v>100</v>
      </c>
      <c r="I160" s="293">
        <v>100</v>
      </c>
      <c r="J160" s="128">
        <f t="shared" si="3"/>
        <v>100</v>
      </c>
      <c r="K160" s="504">
        <f>(J160+J161+J162)/3</f>
        <v>99.7</v>
      </c>
      <c r="L160" s="515">
        <f>(K160+K163)/2</f>
        <v>98.532730923694771</v>
      </c>
      <c r="M160" s="772"/>
      <c r="N160" s="519"/>
    </row>
    <row r="161" spans="1:14" s="297" customFormat="1" ht="63.75" thickBot="1" x14ac:dyDescent="0.3">
      <c r="A161" s="559"/>
      <c r="B161" s="509"/>
      <c r="C161" s="423"/>
      <c r="D161" s="594"/>
      <c r="E161" s="76" t="s">
        <v>138</v>
      </c>
      <c r="F161" s="71" t="s">
        <v>386</v>
      </c>
      <c r="G161" s="77" t="s">
        <v>140</v>
      </c>
      <c r="H161" s="352">
        <v>100</v>
      </c>
      <c r="I161" s="128">
        <v>100</v>
      </c>
      <c r="J161" s="128">
        <f t="shared" si="3"/>
        <v>100</v>
      </c>
      <c r="K161" s="505"/>
      <c r="L161" s="516"/>
      <c r="M161" s="772"/>
      <c r="N161" s="519"/>
    </row>
    <row r="162" spans="1:14" s="297" customFormat="1" ht="63" x14ac:dyDescent="0.25">
      <c r="A162" s="559"/>
      <c r="B162" s="509"/>
      <c r="C162" s="423"/>
      <c r="D162" s="594"/>
      <c r="E162" s="76" t="s">
        <v>138</v>
      </c>
      <c r="F162" s="71" t="s">
        <v>391</v>
      </c>
      <c r="G162" s="77" t="s">
        <v>140</v>
      </c>
      <c r="H162" s="352">
        <v>100</v>
      </c>
      <c r="I162" s="352">
        <v>99.1</v>
      </c>
      <c r="J162" s="128">
        <f t="shared" si="3"/>
        <v>99.1</v>
      </c>
      <c r="K162" s="506"/>
      <c r="L162" s="516"/>
      <c r="M162" s="772"/>
      <c r="N162" s="519"/>
    </row>
    <row r="163" spans="1:14" s="297" customFormat="1" ht="32.25" customHeight="1" thickBot="1" x14ac:dyDescent="0.3">
      <c r="A163" s="559"/>
      <c r="B163" s="510"/>
      <c r="C163" s="423"/>
      <c r="D163" s="595"/>
      <c r="E163" s="80" t="s">
        <v>144</v>
      </c>
      <c r="F163" s="81" t="s">
        <v>388</v>
      </c>
      <c r="G163" s="82" t="s">
        <v>266</v>
      </c>
      <c r="H163" s="355">
        <v>249</v>
      </c>
      <c r="I163" s="355">
        <v>242.44</v>
      </c>
      <c r="J163" s="128">
        <f t="shared" si="3"/>
        <v>97.365461847389554</v>
      </c>
      <c r="K163" s="284">
        <f>J163</f>
        <v>97.365461847389554</v>
      </c>
      <c r="L163" s="517"/>
      <c r="M163" s="772"/>
      <c r="N163" s="519"/>
    </row>
    <row r="164" spans="1:14" s="302" customFormat="1" ht="63.75" hidden="1" customHeight="1" thickBot="1" x14ac:dyDescent="0.3">
      <c r="A164" s="560"/>
      <c r="B164" s="508" t="str">
        <f>'[3]Свод по услугам'!B164:B167</f>
        <v>802112О.99.0.ББ11АЭ08001</v>
      </c>
      <c r="C164" s="514" t="str">
        <f>'[3]Свод по услугам'!C164:C167</f>
        <v>Реализация основных общеобразовательных программ среднего общего образования (не указано, дети-инвалиды, не указано)</v>
      </c>
      <c r="D164" s="501" t="s">
        <v>137</v>
      </c>
      <c r="E164" s="84" t="s">
        <v>138</v>
      </c>
      <c r="F164" s="85" t="s">
        <v>385</v>
      </c>
      <c r="G164" s="86" t="s">
        <v>140</v>
      </c>
      <c r="H164" s="101"/>
      <c r="I164" s="88"/>
      <c r="J164" s="88" t="e">
        <f>IF(H164/I164*100&gt;100,100,H164/I164*100)</f>
        <v>#DIV/0!</v>
      </c>
      <c r="K164" s="511" t="e">
        <f>(J164+J165+J166)/3</f>
        <v>#DIV/0!</v>
      </c>
      <c r="L164" s="521" t="e">
        <f>(K164+K167)/2</f>
        <v>#DIV/0!</v>
      </c>
      <c r="M164" s="541"/>
      <c r="N164" s="519"/>
    </row>
    <row r="165" spans="1:14" s="302" customFormat="1" ht="63.75" hidden="1" customHeight="1" thickBot="1" x14ac:dyDescent="0.3">
      <c r="A165" s="560"/>
      <c r="B165" s="509"/>
      <c r="C165" s="514"/>
      <c r="D165" s="502"/>
      <c r="E165" s="89" t="s">
        <v>138</v>
      </c>
      <c r="F165" s="85" t="s">
        <v>386</v>
      </c>
      <c r="G165" s="90" t="s">
        <v>140</v>
      </c>
      <c r="H165" s="102"/>
      <c r="I165" s="92"/>
      <c r="J165" s="92" t="e">
        <f>IF(I165/H165*100&gt;100,100,I165/H165*100)</f>
        <v>#DIV/0!</v>
      </c>
      <c r="K165" s="512"/>
      <c r="L165" s="524"/>
      <c r="M165" s="541"/>
      <c r="N165" s="519"/>
    </row>
    <row r="166" spans="1:14" s="302" customFormat="1" ht="111" hidden="1" customHeight="1" x14ac:dyDescent="0.25">
      <c r="A166" s="560"/>
      <c r="B166" s="509"/>
      <c r="C166" s="514"/>
      <c r="D166" s="502"/>
      <c r="E166" s="89" t="s">
        <v>138</v>
      </c>
      <c r="F166" s="85" t="s">
        <v>387</v>
      </c>
      <c r="G166" s="90" t="s">
        <v>140</v>
      </c>
      <c r="H166" s="102"/>
      <c r="I166" s="102"/>
      <c r="J166" s="92" t="e">
        <f>IF(I166/H166*100&gt;100,100,I166/H166*100)</f>
        <v>#DIV/0!</v>
      </c>
      <c r="K166" s="513"/>
      <c r="L166" s="524"/>
      <c r="M166" s="541"/>
      <c r="N166" s="519"/>
    </row>
    <row r="167" spans="1:14" s="302" customFormat="1" ht="32.25" hidden="1" customHeight="1" thickBot="1" x14ac:dyDescent="0.3">
      <c r="A167" s="560"/>
      <c r="B167" s="510"/>
      <c r="C167" s="514"/>
      <c r="D167" s="503"/>
      <c r="E167" s="93" t="s">
        <v>144</v>
      </c>
      <c r="F167" s="81" t="s">
        <v>388</v>
      </c>
      <c r="G167" s="94" t="s">
        <v>266</v>
      </c>
      <c r="H167" s="95"/>
      <c r="I167" s="96"/>
      <c r="J167" s="97" t="e">
        <f>IF(I167/H167*100&gt;100,100,I167/H167*100)</f>
        <v>#DIV/0!</v>
      </c>
      <c r="K167" s="97" t="e">
        <f>J167</f>
        <v>#DIV/0!</v>
      </c>
      <c r="L167" s="525"/>
      <c r="M167" s="541"/>
      <c r="N167" s="519"/>
    </row>
    <row r="168" spans="1:14" s="302" customFormat="1" ht="63.75" customHeight="1" thickBot="1" x14ac:dyDescent="0.3">
      <c r="A168" s="560"/>
      <c r="B168" s="508" t="str">
        <f>'[3]Свод по услугам'!B168:B171</f>
        <v>802112О.99.0.ББ11АЭ33001</v>
      </c>
      <c r="C168" s="423" t="str">
        <f>'[3]Свод по услугам'!C168:C171</f>
        <v>Реализация основных общеобразовательных программ среднего общего образования (не указано, дети-инвалиды, на дому)</v>
      </c>
      <c r="D168" s="593" t="s">
        <v>137</v>
      </c>
      <c r="E168" s="84" t="s">
        <v>138</v>
      </c>
      <c r="F168" s="85" t="s">
        <v>385</v>
      </c>
      <c r="G168" s="86" t="s">
        <v>140</v>
      </c>
      <c r="H168" s="360">
        <v>100</v>
      </c>
      <c r="I168" s="88">
        <v>100</v>
      </c>
      <c r="J168" s="88">
        <f>IF(H168/I168*100&gt;100,100,H168/I168*100)</f>
        <v>100</v>
      </c>
      <c r="K168" s="504">
        <f>(J168+J169+J170)/3</f>
        <v>100</v>
      </c>
      <c r="L168" s="521">
        <f>(K168+K171)/2</f>
        <v>100</v>
      </c>
      <c r="M168" s="541"/>
      <c r="N168" s="519"/>
    </row>
    <row r="169" spans="1:14" s="302" customFormat="1" ht="63.75" customHeight="1" thickBot="1" x14ac:dyDescent="0.3">
      <c r="A169" s="560"/>
      <c r="B169" s="509"/>
      <c r="C169" s="423"/>
      <c r="D169" s="594"/>
      <c r="E169" s="89" t="s">
        <v>138</v>
      </c>
      <c r="F169" s="85" t="s">
        <v>386</v>
      </c>
      <c r="G169" s="90" t="s">
        <v>140</v>
      </c>
      <c r="H169" s="361">
        <v>100</v>
      </c>
      <c r="I169" s="92">
        <v>100</v>
      </c>
      <c r="J169" s="92">
        <f>IF(I169/H169*100&gt;100,100,I169/H169*100)</f>
        <v>100</v>
      </c>
      <c r="K169" s="532"/>
      <c r="L169" s="522"/>
      <c r="M169" s="541"/>
      <c r="N169" s="519"/>
    </row>
    <row r="170" spans="1:14" s="302" customFormat="1" ht="111" customHeight="1" x14ac:dyDescent="0.25">
      <c r="A170" s="560"/>
      <c r="B170" s="509"/>
      <c r="C170" s="423"/>
      <c r="D170" s="594"/>
      <c r="E170" s="89" t="s">
        <v>138</v>
      </c>
      <c r="F170" s="85" t="s">
        <v>387</v>
      </c>
      <c r="G170" s="90" t="s">
        <v>140</v>
      </c>
      <c r="H170" s="361">
        <v>100</v>
      </c>
      <c r="I170" s="361">
        <v>100</v>
      </c>
      <c r="J170" s="92">
        <f>IF(I170/H170*100&gt;100,100,I170/H170*100)</f>
        <v>100</v>
      </c>
      <c r="K170" s="533"/>
      <c r="L170" s="522"/>
      <c r="M170" s="541"/>
      <c r="N170" s="519"/>
    </row>
    <row r="171" spans="1:14" s="302" customFormat="1" ht="32.25" customHeight="1" thickBot="1" x14ac:dyDescent="0.3">
      <c r="A171" s="560"/>
      <c r="B171" s="510"/>
      <c r="C171" s="423"/>
      <c r="D171" s="595"/>
      <c r="E171" s="93" t="s">
        <v>144</v>
      </c>
      <c r="F171" s="81" t="s">
        <v>388</v>
      </c>
      <c r="G171" s="94" t="s">
        <v>266</v>
      </c>
      <c r="H171" s="355">
        <v>0.55555555555555558</v>
      </c>
      <c r="I171" s="355">
        <v>0.55555555555555558</v>
      </c>
      <c r="J171" s="97">
        <f>IF(I171/H171*100&gt;100,100,I171/H171*100)</f>
        <v>100</v>
      </c>
      <c r="K171" s="97">
        <f>J171</f>
        <v>100</v>
      </c>
      <c r="L171" s="523"/>
      <c r="M171" s="541"/>
      <c r="N171" s="519"/>
    </row>
    <row r="172" spans="1:14" s="302" customFormat="1" ht="63.75" hidden="1" customHeight="1" thickBot="1" x14ac:dyDescent="0.3">
      <c r="A172" s="560"/>
      <c r="B172" s="508">
        <f>'[3]Свод по услугам'!B172:B175</f>
        <v>0</v>
      </c>
      <c r="C172" s="514" t="str">
        <f>'[3]Свод по услугам'!C172:C175</f>
        <v xml:space="preserve">Реализация основных общеобразовательных программ среднего общего образования </v>
      </c>
      <c r="D172" s="501" t="s">
        <v>137</v>
      </c>
      <c r="E172" s="84" t="s">
        <v>138</v>
      </c>
      <c r="F172" s="85" t="s">
        <v>385</v>
      </c>
      <c r="G172" s="86" t="s">
        <v>140</v>
      </c>
      <c r="H172" s="101"/>
      <c r="I172" s="88"/>
      <c r="J172" s="88" t="e">
        <f>IF(H172/I172*100&gt;100,100,H172/I172*100)</f>
        <v>#DIV/0!</v>
      </c>
      <c r="K172" s="511" t="e">
        <f>(J172+J173+J174)/3</f>
        <v>#DIV/0!</v>
      </c>
      <c r="L172" s="521" t="e">
        <f>(K172+K175)/2</f>
        <v>#DIV/0!</v>
      </c>
      <c r="M172" s="541"/>
      <c r="N172" s="519"/>
    </row>
    <row r="173" spans="1:14" s="302" customFormat="1" ht="63.75" hidden="1" customHeight="1" thickBot="1" x14ac:dyDescent="0.3">
      <c r="A173" s="560"/>
      <c r="B173" s="509"/>
      <c r="C173" s="514"/>
      <c r="D173" s="502"/>
      <c r="E173" s="89" t="s">
        <v>138</v>
      </c>
      <c r="F173" s="85" t="s">
        <v>386</v>
      </c>
      <c r="G173" s="90" t="s">
        <v>140</v>
      </c>
      <c r="H173" s="102"/>
      <c r="I173" s="92"/>
      <c r="J173" s="92" t="e">
        <f>IF(I173/H173*100&gt;100,100,I173/H173*100)</f>
        <v>#DIV/0!</v>
      </c>
      <c r="K173" s="512"/>
      <c r="L173" s="524"/>
      <c r="M173" s="541"/>
      <c r="N173" s="519"/>
    </row>
    <row r="174" spans="1:14" s="302" customFormat="1" ht="111" hidden="1" customHeight="1" x14ac:dyDescent="0.25">
      <c r="A174" s="560"/>
      <c r="B174" s="509"/>
      <c r="C174" s="514"/>
      <c r="D174" s="502"/>
      <c r="E174" s="89" t="s">
        <v>138</v>
      </c>
      <c r="F174" s="85" t="s">
        <v>387</v>
      </c>
      <c r="G174" s="90" t="s">
        <v>140</v>
      </c>
      <c r="H174" s="102"/>
      <c r="I174" s="102"/>
      <c r="J174" s="92" t="e">
        <f>IF(I174/H174*100&gt;100,100,I174/H174*100)</f>
        <v>#DIV/0!</v>
      </c>
      <c r="K174" s="513"/>
      <c r="L174" s="524"/>
      <c r="M174" s="541"/>
      <c r="N174" s="519"/>
    </row>
    <row r="175" spans="1:14" s="302" customFormat="1" ht="32.25" hidden="1" customHeight="1" thickBot="1" x14ac:dyDescent="0.3">
      <c r="A175" s="560"/>
      <c r="B175" s="510"/>
      <c r="C175" s="514"/>
      <c r="D175" s="503"/>
      <c r="E175" s="93" t="s">
        <v>144</v>
      </c>
      <c r="F175" s="81" t="s">
        <v>388</v>
      </c>
      <c r="G175" s="94" t="s">
        <v>266</v>
      </c>
      <c r="H175" s="95"/>
      <c r="I175" s="96"/>
      <c r="J175" s="97" t="e">
        <f>IF(I175/H175*100&gt;100,100,I175/H175*100)</f>
        <v>#DIV/0!</v>
      </c>
      <c r="K175" s="97" t="e">
        <f>J175</f>
        <v>#DIV/0!</v>
      </c>
      <c r="L175" s="525"/>
      <c r="M175" s="541"/>
      <c r="N175" s="519"/>
    </row>
    <row r="176" spans="1:14" s="302" customFormat="1" ht="63.75" hidden="1" customHeight="1" thickBot="1" x14ac:dyDescent="0.3">
      <c r="A176" s="560"/>
      <c r="B176" s="508" t="str">
        <f>'[3]Свод по услугам'!B176:B179</f>
        <v>802112О.99.0.ББ11АЮ58001</v>
      </c>
      <c r="C176" s="514" t="str">
        <f>'[3]Свод по услугам'!C176:C179</f>
        <v>Реализация основных общеобразовательных программ среднего общего образования (не указано, не указано, не указано)</v>
      </c>
      <c r="D176" s="507" t="s">
        <v>137</v>
      </c>
      <c r="E176" s="84" t="s">
        <v>138</v>
      </c>
      <c r="F176" s="85" t="s">
        <v>385</v>
      </c>
      <c r="G176" s="86" t="s">
        <v>140</v>
      </c>
      <c r="H176" s="360"/>
      <c r="I176" s="88"/>
      <c r="J176" s="88" t="e">
        <f>IF(H176/I176*100&gt;100,100,H176/I176*100)</f>
        <v>#DIV/0!</v>
      </c>
      <c r="K176" s="504" t="e">
        <f>(J176+J177+J178)/3</f>
        <v>#DIV/0!</v>
      </c>
      <c r="L176" s="521" t="e">
        <f>(K176+K179)/2</f>
        <v>#DIV/0!</v>
      </c>
      <c r="M176" s="541"/>
      <c r="N176" s="519"/>
    </row>
    <row r="177" spans="1:14" s="302" customFormat="1" ht="63.75" hidden="1" customHeight="1" thickBot="1" x14ac:dyDescent="0.3">
      <c r="A177" s="560"/>
      <c r="B177" s="509"/>
      <c r="C177" s="514"/>
      <c r="D177" s="585"/>
      <c r="E177" s="89" t="s">
        <v>138</v>
      </c>
      <c r="F177" s="85" t="s">
        <v>386</v>
      </c>
      <c r="G177" s="90" t="s">
        <v>140</v>
      </c>
      <c r="H177" s="361"/>
      <c r="I177" s="92"/>
      <c r="J177" s="92" t="e">
        <f>IF(I177/H177*100&gt;100,100,I177/H177*100)</f>
        <v>#DIV/0!</v>
      </c>
      <c r="K177" s="532"/>
      <c r="L177" s="522"/>
      <c r="M177" s="541"/>
      <c r="N177" s="519"/>
    </row>
    <row r="178" spans="1:14" s="302" customFormat="1" ht="63.75" hidden="1" customHeight="1" x14ac:dyDescent="0.25">
      <c r="A178" s="560"/>
      <c r="B178" s="509"/>
      <c r="C178" s="514"/>
      <c r="D178" s="585"/>
      <c r="E178" s="89" t="s">
        <v>138</v>
      </c>
      <c r="F178" s="85" t="s">
        <v>391</v>
      </c>
      <c r="G178" s="90" t="s">
        <v>140</v>
      </c>
      <c r="H178" s="361"/>
      <c r="I178" s="361"/>
      <c r="J178" s="92" t="e">
        <f>IF(I178/H178*100&gt;100,100,I178/H178*100)</f>
        <v>#DIV/0!</v>
      </c>
      <c r="K178" s="533"/>
      <c r="L178" s="522"/>
      <c r="M178" s="541"/>
      <c r="N178" s="519"/>
    </row>
    <row r="179" spans="1:14" s="302" customFormat="1" ht="32.25" hidden="1" customHeight="1" thickBot="1" x14ac:dyDescent="0.3">
      <c r="A179" s="560"/>
      <c r="B179" s="510"/>
      <c r="C179" s="514"/>
      <c r="D179" s="586"/>
      <c r="E179" s="93" t="s">
        <v>144</v>
      </c>
      <c r="F179" s="81" t="s">
        <v>388</v>
      </c>
      <c r="G179" s="94" t="s">
        <v>266</v>
      </c>
      <c r="H179" s="355"/>
      <c r="I179" s="355"/>
      <c r="J179" s="97" t="e">
        <f>IF(I179/H179*100&gt;100,100,I179/H179*100)</f>
        <v>#DIV/0!</v>
      </c>
      <c r="K179" s="97" t="e">
        <f>J179</f>
        <v>#DIV/0!</v>
      </c>
      <c r="L179" s="523"/>
      <c r="M179" s="541"/>
      <c r="N179" s="519"/>
    </row>
    <row r="180" spans="1:14" s="302" customFormat="1" ht="63.75" hidden="1" customHeight="1" thickBot="1" x14ac:dyDescent="0.3">
      <c r="A180" s="560"/>
      <c r="B180" s="508" t="str">
        <f>'[3]Свод по услугам'!B180:B183</f>
        <v>802112О.99.0.ББ11АЮ83001</v>
      </c>
      <c r="C180" s="514" t="str">
        <f>'[3]Свод по услугам'!C180:C183</f>
        <v>Реализация основных общеобразовательных программ среднего общего образования (не указано, не указано, на дому)</v>
      </c>
      <c r="D180" s="501" t="s">
        <v>137</v>
      </c>
      <c r="E180" s="84" t="s">
        <v>138</v>
      </c>
      <c r="F180" s="85" t="s">
        <v>385</v>
      </c>
      <c r="G180" s="86" t="s">
        <v>140</v>
      </c>
      <c r="H180" s="101"/>
      <c r="I180" s="88"/>
      <c r="J180" s="88" t="e">
        <f>IF(H180/I180*100&gt;100,100,H180/I180*100)</f>
        <v>#DIV/0!</v>
      </c>
      <c r="K180" s="511" t="e">
        <f>(J180+J181+J182)/3</f>
        <v>#DIV/0!</v>
      </c>
      <c r="L180" s="521" t="e">
        <f>(K180+K183)/2</f>
        <v>#DIV/0!</v>
      </c>
      <c r="M180" s="541"/>
      <c r="N180" s="519"/>
    </row>
    <row r="181" spans="1:14" s="302" customFormat="1" ht="63.75" hidden="1" customHeight="1" thickBot="1" x14ac:dyDescent="0.3">
      <c r="A181" s="560"/>
      <c r="B181" s="509"/>
      <c r="C181" s="514"/>
      <c r="D181" s="502"/>
      <c r="E181" s="89" t="s">
        <v>138</v>
      </c>
      <c r="F181" s="85" t="s">
        <v>386</v>
      </c>
      <c r="G181" s="90" t="s">
        <v>140</v>
      </c>
      <c r="H181" s="102"/>
      <c r="I181" s="92"/>
      <c r="J181" s="92" t="e">
        <f>IF(I181/H181*100&gt;100,100,I181/H181*100)</f>
        <v>#DIV/0!</v>
      </c>
      <c r="K181" s="512"/>
      <c r="L181" s="524"/>
      <c r="M181" s="541"/>
      <c r="N181" s="519"/>
    </row>
    <row r="182" spans="1:14" s="302" customFormat="1" ht="111" hidden="1" customHeight="1" x14ac:dyDescent="0.25">
      <c r="A182" s="560"/>
      <c r="B182" s="509"/>
      <c r="C182" s="514"/>
      <c r="D182" s="502"/>
      <c r="E182" s="89" t="s">
        <v>138</v>
      </c>
      <c r="F182" s="85" t="s">
        <v>387</v>
      </c>
      <c r="G182" s="90" t="s">
        <v>140</v>
      </c>
      <c r="H182" s="102"/>
      <c r="I182" s="102"/>
      <c r="J182" s="92" t="e">
        <f>IF(I182/H182*100&gt;100,100,I182/H182*100)</f>
        <v>#DIV/0!</v>
      </c>
      <c r="K182" s="513"/>
      <c r="L182" s="524"/>
      <c r="M182" s="541"/>
      <c r="N182" s="519"/>
    </row>
    <row r="183" spans="1:14" s="302" customFormat="1" ht="32.25" hidden="1" customHeight="1" thickBot="1" x14ac:dyDescent="0.3">
      <c r="A183" s="560"/>
      <c r="B183" s="510"/>
      <c r="C183" s="514"/>
      <c r="D183" s="503"/>
      <c r="E183" s="93" t="s">
        <v>144</v>
      </c>
      <c r="F183" s="81" t="s">
        <v>388</v>
      </c>
      <c r="G183" s="94" t="s">
        <v>266</v>
      </c>
      <c r="H183" s="95"/>
      <c r="I183" s="96"/>
      <c r="J183" s="97" t="e">
        <f>IF(I183/H183*100&gt;100,100,I183/H183*100)</f>
        <v>#DIV/0!</v>
      </c>
      <c r="K183" s="97" t="e">
        <f>J183</f>
        <v>#DIV/0!</v>
      </c>
      <c r="L183" s="525"/>
      <c r="M183" s="541"/>
      <c r="N183" s="519"/>
    </row>
    <row r="184" spans="1:14" s="302" customFormat="1" ht="63.75" hidden="1" customHeight="1" thickBot="1" x14ac:dyDescent="0.3">
      <c r="A184" s="560"/>
      <c r="B184" s="508" t="str">
        <f>'[3]Свод по услугам'!B184:B187</f>
        <v>802112О.99.0.ББ11АЯ08001</v>
      </c>
      <c r="C184" s="514" t="str">
        <f>'[3]Свод по услугам'!C184:C187</f>
        <v>Реализация основных общеобразовательных программ среднего общего образования (не указано, не указано, в медицинских учреждениях)</v>
      </c>
      <c r="D184" s="501" t="s">
        <v>137</v>
      </c>
      <c r="E184" s="84" t="s">
        <v>138</v>
      </c>
      <c r="F184" s="85" t="s">
        <v>385</v>
      </c>
      <c r="G184" s="86" t="s">
        <v>140</v>
      </c>
      <c r="H184" s="101"/>
      <c r="I184" s="88"/>
      <c r="J184" s="88" t="e">
        <f>IF(H184/I184*100&gt;100,100,H184/I184*100)</f>
        <v>#DIV/0!</v>
      </c>
      <c r="K184" s="511" t="e">
        <f>(J184+J185+J186)/3</f>
        <v>#DIV/0!</v>
      </c>
      <c r="L184" s="521" t="e">
        <f>(K184+K187)/2</f>
        <v>#DIV/0!</v>
      </c>
      <c r="M184" s="541"/>
      <c r="N184" s="519"/>
    </row>
    <row r="185" spans="1:14" s="302" customFormat="1" ht="63.75" hidden="1" customHeight="1" thickBot="1" x14ac:dyDescent="0.3">
      <c r="A185" s="560"/>
      <c r="B185" s="509"/>
      <c r="C185" s="514"/>
      <c r="D185" s="502"/>
      <c r="E185" s="89" t="s">
        <v>138</v>
      </c>
      <c r="F185" s="85" t="s">
        <v>386</v>
      </c>
      <c r="G185" s="90" t="s">
        <v>140</v>
      </c>
      <c r="H185" s="102"/>
      <c r="I185" s="92"/>
      <c r="J185" s="92" t="e">
        <f>IF(I185/H185*100&gt;100,100,I185/H185*100)</f>
        <v>#DIV/0!</v>
      </c>
      <c r="K185" s="512"/>
      <c r="L185" s="524"/>
      <c r="M185" s="541"/>
      <c r="N185" s="519"/>
    </row>
    <row r="186" spans="1:14" s="302" customFormat="1" ht="111" hidden="1" customHeight="1" x14ac:dyDescent="0.25">
      <c r="A186" s="560"/>
      <c r="B186" s="509"/>
      <c r="C186" s="514"/>
      <c r="D186" s="502"/>
      <c r="E186" s="89" t="s">
        <v>138</v>
      </c>
      <c r="F186" s="85" t="s">
        <v>387</v>
      </c>
      <c r="G186" s="90" t="s">
        <v>140</v>
      </c>
      <c r="H186" s="102"/>
      <c r="I186" s="102"/>
      <c r="J186" s="92" t="e">
        <f>IF(I186/H186*100&gt;100,100,I186/H186*100)</f>
        <v>#DIV/0!</v>
      </c>
      <c r="K186" s="513"/>
      <c r="L186" s="524"/>
      <c r="M186" s="541"/>
      <c r="N186" s="519"/>
    </row>
    <row r="187" spans="1:14" s="302" customFormat="1" ht="32.25" hidden="1" customHeight="1" thickBot="1" x14ac:dyDescent="0.3">
      <c r="A187" s="560"/>
      <c r="B187" s="510"/>
      <c r="C187" s="514"/>
      <c r="D187" s="503"/>
      <c r="E187" s="93" t="s">
        <v>144</v>
      </c>
      <c r="F187" s="81" t="s">
        <v>388</v>
      </c>
      <c r="G187" s="94" t="s">
        <v>266</v>
      </c>
      <c r="H187" s="95"/>
      <c r="I187" s="96"/>
      <c r="J187" s="97" t="e">
        <f>IF(I187/H187*100&gt;100,100,I187/H187*100)</f>
        <v>#DIV/0!</v>
      </c>
      <c r="K187" s="97" t="e">
        <f>J187</f>
        <v>#DIV/0!</v>
      </c>
      <c r="L187" s="525"/>
      <c r="M187" s="541"/>
      <c r="N187" s="519"/>
    </row>
    <row r="188" spans="1:14" s="302" customFormat="1" ht="63.75" hidden="1" customHeight="1" thickBot="1" x14ac:dyDescent="0.3">
      <c r="A188" s="560"/>
      <c r="B188" s="508">
        <f>'[3]Свод по услугам'!B188:B191</f>
        <v>0</v>
      </c>
      <c r="C188" s="514" t="str">
        <f>'[3]Свод по услугам'!C188:C191</f>
        <v xml:space="preserve">Реализация основных общеобразовательных программ среднего общего образования </v>
      </c>
      <c r="D188" s="501" t="s">
        <v>137</v>
      </c>
      <c r="E188" s="84" t="s">
        <v>138</v>
      </c>
      <c r="F188" s="85" t="s">
        <v>385</v>
      </c>
      <c r="G188" s="86" t="s">
        <v>140</v>
      </c>
      <c r="H188" s="101"/>
      <c r="I188" s="88"/>
      <c r="J188" s="88" t="e">
        <f>IF(H188/I188*100&gt;100,100,H188/I188*100)</f>
        <v>#DIV/0!</v>
      </c>
      <c r="K188" s="511" t="e">
        <f>(J188+J189+J190)/3</f>
        <v>#DIV/0!</v>
      </c>
      <c r="L188" s="521" t="e">
        <f>(K188+K191)/2</f>
        <v>#DIV/0!</v>
      </c>
      <c r="M188" s="541"/>
      <c r="N188" s="519"/>
    </row>
    <row r="189" spans="1:14" s="302" customFormat="1" ht="63.75" hidden="1" customHeight="1" thickBot="1" x14ac:dyDescent="0.3">
      <c r="A189" s="560"/>
      <c r="B189" s="509"/>
      <c r="C189" s="514"/>
      <c r="D189" s="502"/>
      <c r="E189" s="89" t="s">
        <v>138</v>
      </c>
      <c r="F189" s="85" t="s">
        <v>386</v>
      </c>
      <c r="G189" s="90" t="s">
        <v>140</v>
      </c>
      <c r="H189" s="102"/>
      <c r="I189" s="92"/>
      <c r="J189" s="92" t="e">
        <f t="shared" ref="J189:J227" si="4">IF(I189/H189*100&gt;100,100,I189/H189*100)</f>
        <v>#DIV/0!</v>
      </c>
      <c r="K189" s="512"/>
      <c r="L189" s="524"/>
      <c r="M189" s="541"/>
      <c r="N189" s="519"/>
    </row>
    <row r="190" spans="1:14" s="302" customFormat="1" ht="111" hidden="1" customHeight="1" x14ac:dyDescent="0.25">
      <c r="A190" s="560"/>
      <c r="B190" s="509"/>
      <c r="C190" s="514"/>
      <c r="D190" s="502"/>
      <c r="E190" s="89" t="s">
        <v>138</v>
      </c>
      <c r="F190" s="85" t="s">
        <v>387</v>
      </c>
      <c r="G190" s="90" t="s">
        <v>140</v>
      </c>
      <c r="H190" s="102"/>
      <c r="I190" s="102"/>
      <c r="J190" s="92" t="e">
        <f t="shared" si="4"/>
        <v>#DIV/0!</v>
      </c>
      <c r="K190" s="513"/>
      <c r="L190" s="524"/>
      <c r="M190" s="541"/>
      <c r="N190" s="519"/>
    </row>
    <row r="191" spans="1:14" s="302" customFormat="1" ht="32.25" hidden="1" customHeight="1" thickBot="1" x14ac:dyDescent="0.3">
      <c r="A191" s="560"/>
      <c r="B191" s="510"/>
      <c r="C191" s="514"/>
      <c r="D191" s="503"/>
      <c r="E191" s="93" t="s">
        <v>144</v>
      </c>
      <c r="F191" s="81" t="s">
        <v>388</v>
      </c>
      <c r="G191" s="94" t="s">
        <v>266</v>
      </c>
      <c r="H191" s="95"/>
      <c r="I191" s="96"/>
      <c r="J191" s="97" t="e">
        <f t="shared" si="4"/>
        <v>#DIV/0!</v>
      </c>
      <c r="K191" s="97" t="e">
        <f>J191</f>
        <v>#DIV/0!</v>
      </c>
      <c r="L191" s="525"/>
      <c r="M191" s="541"/>
      <c r="N191" s="519"/>
    </row>
    <row r="192" spans="1:14" s="297" customFormat="1" ht="79.5" hidden="1" customHeight="1" thickBot="1" x14ac:dyDescent="0.3">
      <c r="A192" s="559"/>
      <c r="B192" s="508">
        <f>'[3]Свод по услугам'!B192:B195</f>
        <v>0</v>
      </c>
      <c r="C192" s="514" t="str">
        <f>'[3]Свод по услугам'!C192:C195</f>
        <v xml:space="preserve">Реализация дополнительных общеобразовательных общеразвивающих </v>
      </c>
      <c r="D192" s="501" t="s">
        <v>137</v>
      </c>
      <c r="E192" s="107" t="s">
        <v>138</v>
      </c>
      <c r="F192" s="107" t="s">
        <v>392</v>
      </c>
      <c r="G192" s="108" t="s">
        <v>140</v>
      </c>
      <c r="H192" s="73"/>
      <c r="I192" s="73"/>
      <c r="J192" s="75" t="e">
        <f t="shared" si="4"/>
        <v>#DIV/0!</v>
      </c>
      <c r="K192" s="549" t="e">
        <f>(J192+J193+J194)/3</f>
        <v>#DIV/0!</v>
      </c>
      <c r="L192" s="572" t="e">
        <f>(K192+K195)/2</f>
        <v>#DIV/0!</v>
      </c>
      <c r="M192" s="313"/>
      <c r="N192" s="519"/>
    </row>
    <row r="193" spans="1:14" s="297" customFormat="1" ht="79.5" hidden="1" customHeight="1" thickBot="1" x14ac:dyDescent="0.3">
      <c r="A193" s="559"/>
      <c r="B193" s="509"/>
      <c r="C193" s="514"/>
      <c r="D193" s="502"/>
      <c r="E193" s="110" t="s">
        <v>138</v>
      </c>
      <c r="F193" s="107" t="s">
        <v>393</v>
      </c>
      <c r="G193" s="111" t="s">
        <v>140</v>
      </c>
      <c r="H193" s="73"/>
      <c r="I193" s="73"/>
      <c r="J193" s="75" t="e">
        <f t="shared" si="4"/>
        <v>#DIV/0!</v>
      </c>
      <c r="K193" s="550"/>
      <c r="L193" s="573"/>
      <c r="M193" s="313"/>
      <c r="N193" s="519"/>
    </row>
    <row r="194" spans="1:14" s="297" customFormat="1" ht="63.75" hidden="1" customHeight="1" thickBot="1" x14ac:dyDescent="0.3">
      <c r="A194" s="559"/>
      <c r="B194" s="509"/>
      <c r="C194" s="514"/>
      <c r="D194" s="502"/>
      <c r="E194" s="110" t="s">
        <v>138</v>
      </c>
      <c r="F194" s="107" t="s">
        <v>211</v>
      </c>
      <c r="G194" s="111" t="s">
        <v>140</v>
      </c>
      <c r="H194" s="73"/>
      <c r="I194" s="73"/>
      <c r="J194" s="75" t="e">
        <f t="shared" si="4"/>
        <v>#DIV/0!</v>
      </c>
      <c r="K194" s="551"/>
      <c r="L194" s="573"/>
      <c r="M194" s="313"/>
      <c r="N194" s="519"/>
    </row>
    <row r="195" spans="1:14" s="297" customFormat="1" ht="32.25" hidden="1" customHeight="1" thickBot="1" x14ac:dyDescent="0.3">
      <c r="A195" s="559"/>
      <c r="B195" s="510"/>
      <c r="C195" s="514"/>
      <c r="D195" s="503"/>
      <c r="E195" s="113" t="s">
        <v>144</v>
      </c>
      <c r="F195" s="114" t="s">
        <v>394</v>
      </c>
      <c r="G195" s="115" t="s">
        <v>310</v>
      </c>
      <c r="H195" s="129"/>
      <c r="I195" s="129"/>
      <c r="J195" s="75" t="e">
        <f t="shared" si="4"/>
        <v>#DIV/0!</v>
      </c>
      <c r="K195" s="116" t="e">
        <f>J195</f>
        <v>#DIV/0!</v>
      </c>
      <c r="L195" s="574"/>
      <c r="M195" s="313"/>
      <c r="N195" s="519"/>
    </row>
    <row r="196" spans="1:14" s="297" customFormat="1" ht="79.5" customHeight="1" thickBot="1" x14ac:dyDescent="0.3">
      <c r="A196" s="559"/>
      <c r="B196" s="508" t="str">
        <f>'[3]Свод по услугам'!B196:B199</f>
        <v>804200О.99.0.ББ52АЕ52000</v>
      </c>
      <c r="C196" s="423" t="str">
        <f>'[3]Свод по услугам'!C196:C199</f>
        <v>Реализация дополнительных общеобразовательных общеразвивающих (физкультурно-спортивной)</v>
      </c>
      <c r="D196" s="529" t="s">
        <v>137</v>
      </c>
      <c r="E196" s="107" t="s">
        <v>138</v>
      </c>
      <c r="F196" s="107" t="s">
        <v>392</v>
      </c>
      <c r="G196" s="108" t="s">
        <v>140</v>
      </c>
      <c r="H196" s="350">
        <v>21.1</v>
      </c>
      <c r="I196" s="350">
        <v>20.2</v>
      </c>
      <c r="J196" s="128">
        <f t="shared" si="4"/>
        <v>95.734597156398095</v>
      </c>
      <c r="K196" s="552">
        <f>(J196+J197+J198)/3</f>
        <v>98.578199052132689</v>
      </c>
      <c r="L196" s="565">
        <f>(K196+K199)/2</f>
        <v>99.289099526066337</v>
      </c>
      <c r="M196" s="313"/>
      <c r="N196" s="519"/>
    </row>
    <row r="197" spans="1:14" s="297" customFormat="1" ht="79.5" thickBot="1" x14ac:dyDescent="0.3">
      <c r="A197" s="559"/>
      <c r="B197" s="509"/>
      <c r="C197" s="423"/>
      <c r="D197" s="530"/>
      <c r="E197" s="110" t="s">
        <v>138</v>
      </c>
      <c r="F197" s="107" t="s">
        <v>393</v>
      </c>
      <c r="G197" s="111" t="s">
        <v>140</v>
      </c>
      <c r="H197" s="350">
        <v>11.9</v>
      </c>
      <c r="I197" s="350">
        <v>11.9</v>
      </c>
      <c r="J197" s="128">
        <f t="shared" si="4"/>
        <v>100</v>
      </c>
      <c r="K197" s="553"/>
      <c r="L197" s="566"/>
      <c r="M197" s="313"/>
      <c r="N197" s="519"/>
    </row>
    <row r="198" spans="1:14" s="297" customFormat="1" ht="63.75" thickBot="1" x14ac:dyDescent="0.3">
      <c r="A198" s="559"/>
      <c r="B198" s="509"/>
      <c r="C198" s="423"/>
      <c r="D198" s="530"/>
      <c r="E198" s="110" t="s">
        <v>138</v>
      </c>
      <c r="F198" s="107" t="s">
        <v>211</v>
      </c>
      <c r="G198" s="111" t="s">
        <v>140</v>
      </c>
      <c r="H198" s="350">
        <v>75</v>
      </c>
      <c r="I198" s="350">
        <v>75</v>
      </c>
      <c r="J198" s="128">
        <f t="shared" si="4"/>
        <v>100</v>
      </c>
      <c r="K198" s="554"/>
      <c r="L198" s="566"/>
      <c r="M198" s="313"/>
      <c r="N198" s="519"/>
    </row>
    <row r="199" spans="1:14" s="297" customFormat="1" ht="88.5" customHeight="1" thickBot="1" x14ac:dyDescent="0.3">
      <c r="A199" s="559"/>
      <c r="B199" s="510"/>
      <c r="C199" s="423"/>
      <c r="D199" s="531"/>
      <c r="E199" s="113" t="s">
        <v>144</v>
      </c>
      <c r="F199" s="114" t="s">
        <v>394</v>
      </c>
      <c r="G199" s="115" t="s">
        <v>310</v>
      </c>
      <c r="H199" s="350">
        <v>28116</v>
      </c>
      <c r="I199" s="350">
        <v>28116</v>
      </c>
      <c r="J199" s="128">
        <f t="shared" si="4"/>
        <v>100</v>
      </c>
      <c r="K199" s="285">
        <f>J199</f>
        <v>100</v>
      </c>
      <c r="L199" s="567"/>
      <c r="M199" s="313"/>
      <c r="N199" s="519"/>
    </row>
    <row r="200" spans="1:14" s="302" customFormat="1" ht="79.5" hidden="1" customHeight="1" thickBot="1" x14ac:dyDescent="0.3">
      <c r="A200" s="560"/>
      <c r="B200" s="508" t="str">
        <f>'[3]Свод по услугам'!B200:B203</f>
        <v>804200О.99.0.ББ52АЖ00000</v>
      </c>
      <c r="C200" s="514" t="str">
        <f>'[3]Свод по услугам'!C200:C203</f>
        <v>Реализация дополнительных общеобразовательных общеразвивающих (туристко-краеведческой)</v>
      </c>
      <c r="D200" s="507" t="s">
        <v>137</v>
      </c>
      <c r="E200" s="118" t="s">
        <v>138</v>
      </c>
      <c r="F200" s="119" t="s">
        <v>392</v>
      </c>
      <c r="G200" s="120" t="s">
        <v>140</v>
      </c>
      <c r="H200" s="87"/>
      <c r="I200" s="87"/>
      <c r="J200" s="75" t="e">
        <f t="shared" si="4"/>
        <v>#DIV/0!</v>
      </c>
      <c r="K200" s="562" t="e">
        <f>(J200+J201+J202)/3</f>
        <v>#DIV/0!</v>
      </c>
      <c r="L200" s="546" t="e">
        <f>(K200+K203)/2</f>
        <v>#DIV/0!</v>
      </c>
      <c r="M200" s="314"/>
      <c r="N200" s="519"/>
    </row>
    <row r="201" spans="1:14" s="302" customFormat="1" ht="79.5" hidden="1" customHeight="1" thickBot="1" x14ac:dyDescent="0.3">
      <c r="A201" s="560"/>
      <c r="B201" s="509"/>
      <c r="C201" s="514"/>
      <c r="D201" s="502"/>
      <c r="E201" s="122" t="s">
        <v>138</v>
      </c>
      <c r="F201" s="119" t="s">
        <v>393</v>
      </c>
      <c r="G201" s="123" t="s">
        <v>140</v>
      </c>
      <c r="H201" s="87"/>
      <c r="I201" s="87"/>
      <c r="J201" s="75" t="e">
        <f t="shared" si="4"/>
        <v>#DIV/0!</v>
      </c>
      <c r="K201" s="563"/>
      <c r="L201" s="547"/>
      <c r="M201" s="314"/>
      <c r="N201" s="519"/>
    </row>
    <row r="202" spans="1:14" s="302" customFormat="1" ht="63.75" hidden="1" customHeight="1" thickBot="1" x14ac:dyDescent="0.3">
      <c r="A202" s="560"/>
      <c r="B202" s="509"/>
      <c r="C202" s="514"/>
      <c r="D202" s="502"/>
      <c r="E202" s="122" t="s">
        <v>138</v>
      </c>
      <c r="F202" s="119" t="s">
        <v>211</v>
      </c>
      <c r="G202" s="123" t="s">
        <v>140</v>
      </c>
      <c r="H202" s="87"/>
      <c r="I202" s="87"/>
      <c r="J202" s="75" t="e">
        <f t="shared" si="4"/>
        <v>#DIV/0!</v>
      </c>
      <c r="K202" s="564"/>
      <c r="L202" s="547"/>
      <c r="M202" s="314"/>
      <c r="N202" s="519"/>
    </row>
    <row r="203" spans="1:14" s="302" customFormat="1" ht="32.25" hidden="1" customHeight="1" thickBot="1" x14ac:dyDescent="0.3">
      <c r="A203" s="560"/>
      <c r="B203" s="510"/>
      <c r="C203" s="514"/>
      <c r="D203" s="503"/>
      <c r="E203" s="124" t="s">
        <v>144</v>
      </c>
      <c r="F203" s="114" t="s">
        <v>394</v>
      </c>
      <c r="G203" s="125" t="s">
        <v>310</v>
      </c>
      <c r="H203" s="87"/>
      <c r="I203" s="87"/>
      <c r="J203" s="75" t="e">
        <f t="shared" si="4"/>
        <v>#DIV/0!</v>
      </c>
      <c r="K203" s="126" t="e">
        <f>J203</f>
        <v>#DIV/0!</v>
      </c>
      <c r="L203" s="548"/>
      <c r="M203" s="314"/>
      <c r="N203" s="519"/>
    </row>
    <row r="204" spans="1:14" s="297" customFormat="1" ht="79.5" customHeight="1" thickBot="1" x14ac:dyDescent="0.3">
      <c r="A204" s="559"/>
      <c r="B204" s="508" t="str">
        <f>'[3]Свод по услугам'!B204:B207</f>
        <v>804200О.99.0.ББ52АЕ28000</v>
      </c>
      <c r="C204" s="423" t="str">
        <f>'[3]Свод по услугам'!C204:C207</f>
        <v>Реализация дополнительных общеобразовательных общеразвивающих (естественнонаучной)</v>
      </c>
      <c r="D204" s="593" t="s">
        <v>137</v>
      </c>
      <c r="E204" s="107" t="s">
        <v>138</v>
      </c>
      <c r="F204" s="107" t="s">
        <v>392</v>
      </c>
      <c r="G204" s="108" t="s">
        <v>140</v>
      </c>
      <c r="H204" s="350">
        <v>9</v>
      </c>
      <c r="I204" s="350">
        <v>8.6</v>
      </c>
      <c r="J204" s="128">
        <f t="shared" si="4"/>
        <v>95.555555555555543</v>
      </c>
      <c r="K204" s="552">
        <f>(J204+J205+J206)/3</f>
        <v>98.518518518518519</v>
      </c>
      <c r="L204" s="565">
        <f>(K204+K207)/2</f>
        <v>99.259259259259267</v>
      </c>
      <c r="M204" s="313"/>
      <c r="N204" s="519"/>
    </row>
    <row r="205" spans="1:14" s="297" customFormat="1" ht="79.5" thickBot="1" x14ac:dyDescent="0.3">
      <c r="A205" s="559"/>
      <c r="B205" s="509"/>
      <c r="C205" s="423"/>
      <c r="D205" s="594"/>
      <c r="E205" s="110" t="s">
        <v>138</v>
      </c>
      <c r="F205" s="107" t="s">
        <v>393</v>
      </c>
      <c r="G205" s="111" t="s">
        <v>140</v>
      </c>
      <c r="H205" s="350">
        <v>34</v>
      </c>
      <c r="I205" s="350">
        <v>34</v>
      </c>
      <c r="J205" s="128">
        <f t="shared" si="4"/>
        <v>100</v>
      </c>
      <c r="K205" s="553"/>
      <c r="L205" s="566"/>
      <c r="M205" s="313"/>
      <c r="N205" s="519"/>
    </row>
    <row r="206" spans="1:14" s="297" customFormat="1" ht="63.75" thickBot="1" x14ac:dyDescent="0.3">
      <c r="A206" s="559"/>
      <c r="B206" s="509"/>
      <c r="C206" s="423"/>
      <c r="D206" s="594"/>
      <c r="E206" s="110" t="s">
        <v>138</v>
      </c>
      <c r="F206" s="107" t="s">
        <v>211</v>
      </c>
      <c r="G206" s="111" t="s">
        <v>140</v>
      </c>
      <c r="H206" s="350">
        <v>100</v>
      </c>
      <c r="I206" s="350">
        <v>100</v>
      </c>
      <c r="J206" s="128">
        <f t="shared" si="4"/>
        <v>100</v>
      </c>
      <c r="K206" s="554"/>
      <c r="L206" s="566"/>
      <c r="M206" s="313"/>
      <c r="N206" s="519"/>
    </row>
    <row r="207" spans="1:14" s="297" customFormat="1" ht="32.25" thickBot="1" x14ac:dyDescent="0.3">
      <c r="A207" s="559"/>
      <c r="B207" s="510"/>
      <c r="C207" s="423"/>
      <c r="D207" s="595"/>
      <c r="E207" s="113" t="s">
        <v>144</v>
      </c>
      <c r="F207" s="114" t="s">
        <v>394</v>
      </c>
      <c r="G207" s="115" t="s">
        <v>310</v>
      </c>
      <c r="H207" s="350">
        <v>11286</v>
      </c>
      <c r="I207" s="350">
        <v>11286</v>
      </c>
      <c r="J207" s="128">
        <f t="shared" si="4"/>
        <v>100</v>
      </c>
      <c r="K207" s="285">
        <f>J207</f>
        <v>100</v>
      </c>
      <c r="L207" s="567"/>
      <c r="M207" s="313"/>
      <c r="N207" s="519"/>
    </row>
    <row r="208" spans="1:14" s="297" customFormat="1" ht="79.5" customHeight="1" thickBot="1" x14ac:dyDescent="0.3">
      <c r="A208" s="559"/>
      <c r="B208" s="508" t="str">
        <f>'[3]Свод по услугам'!B208:B211</f>
        <v>804200О.99.0.ББ52АЕ04000</v>
      </c>
      <c r="C208" s="423" t="str">
        <f>'[3]Свод по услугам'!C208:C211</f>
        <v>Реализация дополнительных общеобразовательных общеразвивающих (технической)</v>
      </c>
      <c r="D208" s="529" t="s">
        <v>137</v>
      </c>
      <c r="E208" s="107" t="s">
        <v>138</v>
      </c>
      <c r="F208" s="107" t="s">
        <v>392</v>
      </c>
      <c r="G208" s="108" t="s">
        <v>140</v>
      </c>
      <c r="H208" s="350">
        <v>20.7</v>
      </c>
      <c r="I208" s="350">
        <v>19.8</v>
      </c>
      <c r="J208" s="128">
        <f t="shared" si="4"/>
        <v>95.652173913043484</v>
      </c>
      <c r="K208" s="552">
        <f>(J208+J209+J210)/3</f>
        <v>98.550724637681171</v>
      </c>
      <c r="L208" s="565">
        <f>(K208+K211)/2</f>
        <v>99.275362318840592</v>
      </c>
      <c r="M208" s="313"/>
      <c r="N208" s="519"/>
    </row>
    <row r="209" spans="1:14" s="297" customFormat="1" ht="79.5" thickBot="1" x14ac:dyDescent="0.3">
      <c r="A209" s="559"/>
      <c r="B209" s="509"/>
      <c r="C209" s="423"/>
      <c r="D209" s="530"/>
      <c r="E209" s="110" t="s">
        <v>138</v>
      </c>
      <c r="F209" s="107" t="s">
        <v>393</v>
      </c>
      <c r="G209" s="111" t="s">
        <v>140</v>
      </c>
      <c r="H209" s="350">
        <v>11.9</v>
      </c>
      <c r="I209" s="350">
        <v>11.9</v>
      </c>
      <c r="J209" s="128">
        <f t="shared" si="4"/>
        <v>100</v>
      </c>
      <c r="K209" s="553"/>
      <c r="L209" s="566"/>
      <c r="M209" s="313"/>
      <c r="N209" s="519"/>
    </row>
    <row r="210" spans="1:14" s="297" customFormat="1" ht="63.75" thickBot="1" x14ac:dyDescent="0.3">
      <c r="A210" s="559"/>
      <c r="B210" s="509"/>
      <c r="C210" s="423"/>
      <c r="D210" s="530"/>
      <c r="E210" s="110" t="s">
        <v>138</v>
      </c>
      <c r="F210" s="107" t="s">
        <v>211</v>
      </c>
      <c r="G210" s="111" t="s">
        <v>140</v>
      </c>
      <c r="H210" s="350">
        <v>100</v>
      </c>
      <c r="I210" s="350">
        <v>100</v>
      </c>
      <c r="J210" s="128">
        <f t="shared" si="4"/>
        <v>100</v>
      </c>
      <c r="K210" s="554"/>
      <c r="L210" s="566"/>
      <c r="M210" s="313"/>
      <c r="N210" s="519"/>
    </row>
    <row r="211" spans="1:14" s="297" customFormat="1" ht="32.25" thickBot="1" x14ac:dyDescent="0.3">
      <c r="A211" s="559"/>
      <c r="B211" s="510"/>
      <c r="C211" s="423"/>
      <c r="D211" s="531"/>
      <c r="E211" s="113" t="s">
        <v>144</v>
      </c>
      <c r="F211" s="114" t="s">
        <v>394</v>
      </c>
      <c r="G211" s="115" t="s">
        <v>310</v>
      </c>
      <c r="H211" s="350">
        <v>22886</v>
      </c>
      <c r="I211" s="350">
        <v>22886</v>
      </c>
      <c r="J211" s="128">
        <f t="shared" si="4"/>
        <v>100</v>
      </c>
      <c r="K211" s="285">
        <f>J211</f>
        <v>100</v>
      </c>
      <c r="L211" s="567"/>
      <c r="M211" s="313"/>
      <c r="N211" s="519"/>
    </row>
    <row r="212" spans="1:14" s="302" customFormat="1" ht="79.5" hidden="1" customHeight="1" thickBot="1" x14ac:dyDescent="0.3">
      <c r="A212" s="560"/>
      <c r="B212" s="508" t="str">
        <f>'[3]Свод по услугам'!B212:B215</f>
        <v>804200О.99.0.ББ52АЖ24000</v>
      </c>
      <c r="C212" s="514" t="str">
        <f>'[3]Свод по услугам'!C212:C215</f>
        <v>Реализация дополнительных общеобразовательных общеразвивающих (социально-педагогической)</v>
      </c>
      <c r="D212" s="507" t="s">
        <v>137</v>
      </c>
      <c r="E212" s="118" t="s">
        <v>138</v>
      </c>
      <c r="F212" s="119" t="s">
        <v>392</v>
      </c>
      <c r="G212" s="120" t="s">
        <v>140</v>
      </c>
      <c r="H212" s="356"/>
      <c r="I212" s="356"/>
      <c r="J212" s="128" t="e">
        <f t="shared" si="4"/>
        <v>#DIV/0!</v>
      </c>
      <c r="K212" s="552" t="e">
        <f>(J212+J213+J214)/3</f>
        <v>#DIV/0!</v>
      </c>
      <c r="L212" s="546" t="e">
        <f>(K212+K215)/2</f>
        <v>#DIV/0!</v>
      </c>
      <c r="M212" s="314"/>
      <c r="N212" s="519"/>
    </row>
    <row r="213" spans="1:14" s="302" customFormat="1" ht="79.5" hidden="1" customHeight="1" thickBot="1" x14ac:dyDescent="0.3">
      <c r="A213" s="560"/>
      <c r="B213" s="509"/>
      <c r="C213" s="514"/>
      <c r="D213" s="585"/>
      <c r="E213" s="122" t="s">
        <v>138</v>
      </c>
      <c r="F213" s="119" t="s">
        <v>393</v>
      </c>
      <c r="G213" s="123" t="s">
        <v>140</v>
      </c>
      <c r="H213" s="356"/>
      <c r="I213" s="356"/>
      <c r="J213" s="128" t="e">
        <f t="shared" si="4"/>
        <v>#DIV/0!</v>
      </c>
      <c r="K213" s="568"/>
      <c r="L213" s="570"/>
      <c r="M213" s="314"/>
      <c r="N213" s="519"/>
    </row>
    <row r="214" spans="1:14" s="302" customFormat="1" ht="63.75" hidden="1" customHeight="1" thickBot="1" x14ac:dyDescent="0.3">
      <c r="A214" s="560"/>
      <c r="B214" s="509"/>
      <c r="C214" s="514"/>
      <c r="D214" s="585"/>
      <c r="E214" s="122" t="s">
        <v>138</v>
      </c>
      <c r="F214" s="119" t="s">
        <v>211</v>
      </c>
      <c r="G214" s="123" t="s">
        <v>140</v>
      </c>
      <c r="H214" s="356"/>
      <c r="I214" s="356"/>
      <c r="J214" s="128" t="e">
        <f t="shared" si="4"/>
        <v>#DIV/0!</v>
      </c>
      <c r="K214" s="569"/>
      <c r="L214" s="570"/>
      <c r="M214" s="314"/>
      <c r="N214" s="519"/>
    </row>
    <row r="215" spans="1:14" s="302" customFormat="1" ht="32.25" hidden="1" customHeight="1" thickBot="1" x14ac:dyDescent="0.3">
      <c r="A215" s="560"/>
      <c r="B215" s="510"/>
      <c r="C215" s="514"/>
      <c r="D215" s="586"/>
      <c r="E215" s="124" t="s">
        <v>144</v>
      </c>
      <c r="F215" s="114" t="s">
        <v>394</v>
      </c>
      <c r="G215" s="125" t="s">
        <v>310</v>
      </c>
      <c r="H215" s="356"/>
      <c r="I215" s="356"/>
      <c r="J215" s="128" t="e">
        <f t="shared" si="4"/>
        <v>#DIV/0!</v>
      </c>
      <c r="K215" s="126" t="e">
        <f>J215</f>
        <v>#DIV/0!</v>
      </c>
      <c r="L215" s="571"/>
      <c r="M215" s="314"/>
      <c r="N215" s="519"/>
    </row>
    <row r="216" spans="1:14" s="297" customFormat="1" ht="79.5" customHeight="1" thickBot="1" x14ac:dyDescent="0.3">
      <c r="A216" s="559"/>
      <c r="B216" s="508" t="str">
        <f>'[3]Свод по услугам'!B216:B219</f>
        <v>804200О.99.0.ББ52АЕ76000</v>
      </c>
      <c r="C216" s="423" t="str">
        <f>'[3]Свод по услугам'!C216:C219</f>
        <v>Реализация дополнительных общеобразовательных общеразвивающих (художественной)</v>
      </c>
      <c r="D216" s="529" t="s">
        <v>137</v>
      </c>
      <c r="E216" s="107" t="s">
        <v>138</v>
      </c>
      <c r="F216" s="107" t="s">
        <v>392</v>
      </c>
      <c r="G216" s="108" t="s">
        <v>140</v>
      </c>
      <c r="H216" s="350">
        <v>15</v>
      </c>
      <c r="I216" s="350">
        <v>14.4</v>
      </c>
      <c r="J216" s="128">
        <f t="shared" si="4"/>
        <v>96.000000000000014</v>
      </c>
      <c r="K216" s="552">
        <f>(J216+J217+J218)/3</f>
        <v>98.666666666666671</v>
      </c>
      <c r="L216" s="565">
        <f>(K216+K219)/2</f>
        <v>99.333333333333343</v>
      </c>
      <c r="M216" s="313"/>
      <c r="N216" s="519"/>
    </row>
    <row r="217" spans="1:14" s="297" customFormat="1" ht="79.5" thickBot="1" x14ac:dyDescent="0.3">
      <c r="A217" s="559"/>
      <c r="B217" s="509"/>
      <c r="C217" s="423"/>
      <c r="D217" s="530"/>
      <c r="E217" s="110" t="s">
        <v>138</v>
      </c>
      <c r="F217" s="107" t="s">
        <v>393</v>
      </c>
      <c r="G217" s="111" t="s">
        <v>140</v>
      </c>
      <c r="H217" s="350">
        <v>23.3</v>
      </c>
      <c r="I217" s="350">
        <v>23.3</v>
      </c>
      <c r="J217" s="128">
        <f t="shared" si="4"/>
        <v>100</v>
      </c>
      <c r="K217" s="553"/>
      <c r="L217" s="566"/>
      <c r="M217" s="313"/>
      <c r="N217" s="519"/>
    </row>
    <row r="218" spans="1:14" s="297" customFormat="1" ht="63.75" thickBot="1" x14ac:dyDescent="0.3">
      <c r="A218" s="559"/>
      <c r="B218" s="509"/>
      <c r="C218" s="423"/>
      <c r="D218" s="530"/>
      <c r="E218" s="110" t="s">
        <v>138</v>
      </c>
      <c r="F218" s="107" t="s">
        <v>211</v>
      </c>
      <c r="G218" s="111" t="s">
        <v>140</v>
      </c>
      <c r="H218" s="350">
        <v>85.7</v>
      </c>
      <c r="I218" s="350">
        <v>85.7</v>
      </c>
      <c r="J218" s="128">
        <f t="shared" si="4"/>
        <v>100</v>
      </c>
      <c r="K218" s="554"/>
      <c r="L218" s="566"/>
      <c r="M218" s="313"/>
      <c r="N218" s="519"/>
    </row>
    <row r="219" spans="1:14" s="297" customFormat="1" ht="37.5" customHeight="1" thickBot="1" x14ac:dyDescent="0.3">
      <c r="A219" s="559"/>
      <c r="B219" s="510"/>
      <c r="C219" s="423"/>
      <c r="D219" s="531"/>
      <c r="E219" s="113" t="s">
        <v>144</v>
      </c>
      <c r="F219" s="114" t="s">
        <v>394</v>
      </c>
      <c r="G219" s="115" t="s">
        <v>310</v>
      </c>
      <c r="H219" s="350">
        <v>18256</v>
      </c>
      <c r="I219" s="350">
        <v>18256</v>
      </c>
      <c r="J219" s="128">
        <f t="shared" si="4"/>
        <v>100</v>
      </c>
      <c r="K219" s="285">
        <f>J219</f>
        <v>100</v>
      </c>
      <c r="L219" s="567"/>
      <c r="M219" s="313"/>
      <c r="N219" s="519"/>
    </row>
    <row r="220" spans="1:14" s="297" customFormat="1" ht="79.5" customHeight="1" thickBot="1" x14ac:dyDescent="0.3">
      <c r="A220" s="559"/>
      <c r="B220" s="508" t="str">
        <f>'[3]Свод по услугам'!B220:B223</f>
        <v>804200О.99.0.ББ52АЖ48000</v>
      </c>
      <c r="C220" s="423" t="str">
        <f>'[3]Свод по услугам'!C220:C223</f>
        <v>Реализация дополнительных общеобразовательных общеразвивающих (не указано (культурологической))</v>
      </c>
      <c r="D220" s="529" t="s">
        <v>137</v>
      </c>
      <c r="E220" s="107" t="s">
        <v>138</v>
      </c>
      <c r="F220" s="107" t="s">
        <v>392</v>
      </c>
      <c r="G220" s="108" t="s">
        <v>140</v>
      </c>
      <c r="H220" s="350">
        <v>5.2</v>
      </c>
      <c r="I220" s="350">
        <v>5</v>
      </c>
      <c r="J220" s="128">
        <f t="shared" si="4"/>
        <v>96.153846153846146</v>
      </c>
      <c r="K220" s="552">
        <f>(J220+J221+J222)/3</f>
        <v>98.717948717948715</v>
      </c>
      <c r="L220" s="565">
        <f>(K220+K223)/2</f>
        <v>99.358974358974365</v>
      </c>
      <c r="M220" s="313"/>
      <c r="N220" s="519"/>
    </row>
    <row r="221" spans="1:14" s="297" customFormat="1" ht="79.5" thickBot="1" x14ac:dyDescent="0.3">
      <c r="A221" s="559"/>
      <c r="B221" s="509"/>
      <c r="C221" s="423"/>
      <c r="D221" s="530"/>
      <c r="E221" s="110" t="s">
        <v>138</v>
      </c>
      <c r="F221" s="107" t="s">
        <v>393</v>
      </c>
      <c r="G221" s="111" t="s">
        <v>140</v>
      </c>
      <c r="H221" s="350">
        <v>30</v>
      </c>
      <c r="I221" s="350">
        <v>30</v>
      </c>
      <c r="J221" s="128">
        <f t="shared" si="4"/>
        <v>100</v>
      </c>
      <c r="K221" s="553"/>
      <c r="L221" s="566"/>
      <c r="M221" s="313"/>
      <c r="N221" s="519"/>
    </row>
    <row r="222" spans="1:14" s="297" customFormat="1" ht="63.75" thickBot="1" x14ac:dyDescent="0.3">
      <c r="A222" s="559"/>
      <c r="B222" s="509"/>
      <c r="C222" s="423"/>
      <c r="D222" s="530"/>
      <c r="E222" s="110" t="s">
        <v>138</v>
      </c>
      <c r="F222" s="107" t="s">
        <v>211</v>
      </c>
      <c r="G222" s="111" t="s">
        <v>140</v>
      </c>
      <c r="H222" s="350">
        <v>100</v>
      </c>
      <c r="I222" s="350">
        <v>100</v>
      </c>
      <c r="J222" s="128">
        <f t="shared" si="4"/>
        <v>100</v>
      </c>
      <c r="K222" s="554"/>
      <c r="L222" s="566"/>
      <c r="M222" s="313"/>
      <c r="N222" s="519"/>
    </row>
    <row r="223" spans="1:14" s="297" customFormat="1" ht="32.25" thickBot="1" x14ac:dyDescent="0.3">
      <c r="A223" s="559"/>
      <c r="B223" s="510"/>
      <c r="C223" s="423"/>
      <c r="D223" s="531"/>
      <c r="E223" s="113" t="s">
        <v>144</v>
      </c>
      <c r="F223" s="114" t="s">
        <v>394</v>
      </c>
      <c r="G223" s="115" t="s">
        <v>310</v>
      </c>
      <c r="H223" s="350">
        <v>5338</v>
      </c>
      <c r="I223" s="350">
        <v>5338</v>
      </c>
      <c r="J223" s="128">
        <f t="shared" si="4"/>
        <v>100</v>
      </c>
      <c r="K223" s="285">
        <f>J223</f>
        <v>100</v>
      </c>
      <c r="L223" s="567"/>
      <c r="M223" s="313"/>
      <c r="N223" s="520"/>
    </row>
    <row r="224" spans="1:14" s="297" customFormat="1" ht="79.5" hidden="1" customHeight="1" thickBot="1" x14ac:dyDescent="0.3">
      <c r="A224" s="559"/>
      <c r="B224" s="508" t="str">
        <f>'[3]Свод по услугам'!B224:B227</f>
        <v>804200О.99.0.ББ52АЖ48000</v>
      </c>
      <c r="C224" s="514" t="str">
        <f>'[3]Свод по услугам'!C224:C227</f>
        <v>Реализация дополнительных общеобразовательных общеразвивающих (не указано (военно - патриотической))</v>
      </c>
      <c r="D224" s="507" t="s">
        <v>137</v>
      </c>
      <c r="E224" s="107" t="s">
        <v>138</v>
      </c>
      <c r="F224" s="107" t="s">
        <v>392</v>
      </c>
      <c r="G224" s="108" t="s">
        <v>140</v>
      </c>
      <c r="H224" s="73"/>
      <c r="I224" s="73"/>
      <c r="J224" s="75" t="e">
        <f t="shared" si="4"/>
        <v>#DIV/0!</v>
      </c>
      <c r="K224" s="549" t="e">
        <f>(J224+J225+J226)/3</f>
        <v>#DIV/0!</v>
      </c>
      <c r="L224" s="572" t="e">
        <f>(K224+K227)/2</f>
        <v>#DIV/0!</v>
      </c>
      <c r="M224" s="313"/>
      <c r="N224" s="109"/>
    </row>
    <row r="225" spans="1:14" s="297" customFormat="1" ht="78.75" hidden="1" customHeight="1" thickBot="1" x14ac:dyDescent="0.3">
      <c r="A225" s="559"/>
      <c r="B225" s="509"/>
      <c r="C225" s="514"/>
      <c r="D225" s="502"/>
      <c r="E225" s="110" t="s">
        <v>138</v>
      </c>
      <c r="F225" s="107" t="s">
        <v>393</v>
      </c>
      <c r="G225" s="111" t="s">
        <v>140</v>
      </c>
      <c r="H225" s="73"/>
      <c r="I225" s="73"/>
      <c r="J225" s="75" t="e">
        <f t="shared" si="4"/>
        <v>#DIV/0!</v>
      </c>
      <c r="K225" s="550"/>
      <c r="L225" s="573"/>
      <c r="M225" s="313"/>
      <c r="N225" s="109"/>
    </row>
    <row r="226" spans="1:14" s="297" customFormat="1" ht="63" hidden="1" customHeight="1" thickBot="1" x14ac:dyDescent="0.3">
      <c r="A226" s="559"/>
      <c r="B226" s="509"/>
      <c r="C226" s="514"/>
      <c r="D226" s="502"/>
      <c r="E226" s="110" t="s">
        <v>138</v>
      </c>
      <c r="F226" s="107" t="s">
        <v>211</v>
      </c>
      <c r="G226" s="111" t="s">
        <v>140</v>
      </c>
      <c r="H226" s="73"/>
      <c r="I226" s="73"/>
      <c r="J226" s="75" t="e">
        <f t="shared" si="4"/>
        <v>#DIV/0!</v>
      </c>
      <c r="K226" s="551"/>
      <c r="L226" s="573"/>
      <c r="M226" s="313"/>
      <c r="N226" s="109"/>
    </row>
    <row r="227" spans="1:14" s="297" customFormat="1" ht="32.25" hidden="1" customHeight="1" thickBot="1" x14ac:dyDescent="0.3">
      <c r="A227" s="561"/>
      <c r="B227" s="510"/>
      <c r="C227" s="514"/>
      <c r="D227" s="503"/>
      <c r="E227" s="113" t="s">
        <v>144</v>
      </c>
      <c r="F227" s="114" t="s">
        <v>394</v>
      </c>
      <c r="G227" s="115" t="s">
        <v>310</v>
      </c>
      <c r="H227" s="129"/>
      <c r="I227" s="129"/>
      <c r="J227" s="75" t="e">
        <f t="shared" si="4"/>
        <v>#DIV/0!</v>
      </c>
      <c r="K227" s="116" t="e">
        <f>J227</f>
        <v>#DIV/0!</v>
      </c>
      <c r="L227" s="574"/>
      <c r="M227" s="313"/>
      <c r="N227" s="117"/>
    </row>
    <row r="229" spans="1:14" x14ac:dyDescent="0.25">
      <c r="A229" s="17" t="s">
        <v>398</v>
      </c>
    </row>
    <row r="230" spans="1:14" x14ac:dyDescent="0.25">
      <c r="A230" s="296"/>
      <c r="F230" s="296"/>
    </row>
    <row r="231" spans="1:14" x14ac:dyDescent="0.25">
      <c r="A231" s="17" t="s">
        <v>396</v>
      </c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B2:N227">
    <filterColumn colId="0" showButton="0"/>
    <filterColumn colId="8">
      <filters>
        <filter val="-"/>
        <filter val="10"/>
        <filter val="100,0"/>
        <filter val="95,6"/>
        <filter val="95,7"/>
        <filter val="96,0"/>
        <filter val="96,1"/>
        <filter val="96,2"/>
        <filter val="97,4"/>
        <filter val="98,2"/>
        <filter val="99,1"/>
      </filters>
    </filterColumn>
  </autoFilter>
  <mergeCells count="282">
    <mergeCell ref="L156:L159"/>
    <mergeCell ref="K180:K182"/>
    <mergeCell ref="K204:K206"/>
    <mergeCell ref="N4:N223"/>
    <mergeCell ref="L204:L207"/>
    <mergeCell ref="L192:L195"/>
    <mergeCell ref="K192:K194"/>
    <mergeCell ref="L180:L183"/>
    <mergeCell ref="K196:K198"/>
    <mergeCell ref="L188:L191"/>
    <mergeCell ref="K28:K30"/>
    <mergeCell ref="L172:L175"/>
    <mergeCell ref="L168:L171"/>
    <mergeCell ref="L4:L7"/>
    <mergeCell ref="L20:L23"/>
    <mergeCell ref="L16:L19"/>
    <mergeCell ref="K8:K10"/>
    <mergeCell ref="K16:K18"/>
    <mergeCell ref="L12:L15"/>
    <mergeCell ref="K12:K14"/>
    <mergeCell ref="K20:K22"/>
    <mergeCell ref="L8:L11"/>
    <mergeCell ref="L212:L215"/>
    <mergeCell ref="L176:L179"/>
    <mergeCell ref="L184:L187"/>
    <mergeCell ref="K184:K186"/>
    <mergeCell ref="L200:L203"/>
    <mergeCell ref="D180:D183"/>
    <mergeCell ref="L196:L199"/>
    <mergeCell ref="K200:K202"/>
    <mergeCell ref="L24:L27"/>
    <mergeCell ref="K24:K26"/>
    <mergeCell ref="L164:L167"/>
    <mergeCell ref="K168:K170"/>
    <mergeCell ref="K160:K162"/>
    <mergeCell ref="L160:L163"/>
    <mergeCell ref="L124:L127"/>
    <mergeCell ref="L144:L147"/>
    <mergeCell ref="L120:L123"/>
    <mergeCell ref="K156:K158"/>
    <mergeCell ref="K188:K190"/>
    <mergeCell ref="D184:D187"/>
    <mergeCell ref="K172:K174"/>
    <mergeCell ref="K176:K178"/>
    <mergeCell ref="K164:K166"/>
    <mergeCell ref="K148:K150"/>
    <mergeCell ref="L28:L31"/>
    <mergeCell ref="L36:L39"/>
    <mergeCell ref="L224:L227"/>
    <mergeCell ref="L208:L211"/>
    <mergeCell ref="L220:L223"/>
    <mergeCell ref="D220:D223"/>
    <mergeCell ref="L216:L219"/>
    <mergeCell ref="D212:D215"/>
    <mergeCell ref="K212:K214"/>
    <mergeCell ref="K224:K226"/>
    <mergeCell ref="D204:D207"/>
    <mergeCell ref="K216:K218"/>
    <mergeCell ref="K220:K222"/>
    <mergeCell ref="D224:D227"/>
    <mergeCell ref="C200:C203"/>
    <mergeCell ref="D196:D199"/>
    <mergeCell ref="C208:C211"/>
    <mergeCell ref="D200:D203"/>
    <mergeCell ref="D208:D211"/>
    <mergeCell ref="K208:K210"/>
    <mergeCell ref="B164:B167"/>
    <mergeCell ref="C176:C179"/>
    <mergeCell ref="C184:C187"/>
    <mergeCell ref="C168:C171"/>
    <mergeCell ref="C180:C183"/>
    <mergeCell ref="D172:D175"/>
    <mergeCell ref="D192:D195"/>
    <mergeCell ref="C192:C195"/>
    <mergeCell ref="C196:C199"/>
    <mergeCell ref="B168:B171"/>
    <mergeCell ref="C224:C227"/>
    <mergeCell ref="D216:D219"/>
    <mergeCell ref="K144:K146"/>
    <mergeCell ref="C144:C147"/>
    <mergeCell ref="B156:B159"/>
    <mergeCell ref="C156:C159"/>
    <mergeCell ref="K152:K154"/>
    <mergeCell ref="C148:C151"/>
    <mergeCell ref="D152:D155"/>
    <mergeCell ref="B188:B191"/>
    <mergeCell ref="B204:B207"/>
    <mergeCell ref="B192:B195"/>
    <mergeCell ref="B180:B183"/>
    <mergeCell ref="D164:D167"/>
    <mergeCell ref="D168:D171"/>
    <mergeCell ref="D176:D179"/>
    <mergeCell ref="C172:C175"/>
    <mergeCell ref="B176:B179"/>
    <mergeCell ref="C164:C167"/>
    <mergeCell ref="B172:B175"/>
    <mergeCell ref="D160:D163"/>
    <mergeCell ref="C188:C191"/>
    <mergeCell ref="C204:C207"/>
    <mergeCell ref="D188:D191"/>
    <mergeCell ref="B124:B127"/>
    <mergeCell ref="C124:C127"/>
    <mergeCell ref="D156:D159"/>
    <mergeCell ref="D136:D139"/>
    <mergeCell ref="D128:D131"/>
    <mergeCell ref="D132:D135"/>
    <mergeCell ref="D140:D143"/>
    <mergeCell ref="D144:D147"/>
    <mergeCell ref="K136:K138"/>
    <mergeCell ref="K132:K134"/>
    <mergeCell ref="K128:K130"/>
    <mergeCell ref="K124:K126"/>
    <mergeCell ref="D148:D151"/>
    <mergeCell ref="B152:B155"/>
    <mergeCell ref="B132:B135"/>
    <mergeCell ref="C132:C135"/>
    <mergeCell ref="B148:B151"/>
    <mergeCell ref="C140:C143"/>
    <mergeCell ref="B140:B143"/>
    <mergeCell ref="D124:D127"/>
    <mergeCell ref="A4:A227"/>
    <mergeCell ref="B220:B223"/>
    <mergeCell ref="C220:C223"/>
    <mergeCell ref="B212:B215"/>
    <mergeCell ref="C212:C215"/>
    <mergeCell ref="B224:B227"/>
    <mergeCell ref="B184:B187"/>
    <mergeCell ref="B216:B219"/>
    <mergeCell ref="C216:C219"/>
    <mergeCell ref="C152:C155"/>
    <mergeCell ref="B208:B211"/>
    <mergeCell ref="B200:B203"/>
    <mergeCell ref="B196:B199"/>
    <mergeCell ref="B160:B163"/>
    <mergeCell ref="C160:C163"/>
    <mergeCell ref="B128:B131"/>
    <mergeCell ref="B136:B139"/>
    <mergeCell ref="C136:C139"/>
    <mergeCell ref="C128:C131"/>
    <mergeCell ref="B144:B147"/>
    <mergeCell ref="B120:B123"/>
    <mergeCell ref="C108:C111"/>
    <mergeCell ref="B112:B115"/>
    <mergeCell ref="C76:C79"/>
    <mergeCell ref="B116:B119"/>
    <mergeCell ref="C116:C119"/>
    <mergeCell ref="C120:C123"/>
    <mergeCell ref="D104:D107"/>
    <mergeCell ref="D96:D99"/>
    <mergeCell ref="D116:D119"/>
    <mergeCell ref="B108:B111"/>
    <mergeCell ref="B104:B107"/>
    <mergeCell ref="C104:C107"/>
    <mergeCell ref="B96:B99"/>
    <mergeCell ref="C100:C103"/>
    <mergeCell ref="C80:C83"/>
    <mergeCell ref="B76:B79"/>
    <mergeCell ref="B60:B63"/>
    <mergeCell ref="C60:C63"/>
    <mergeCell ref="C56:C59"/>
    <mergeCell ref="B48:B51"/>
    <mergeCell ref="C48:C51"/>
    <mergeCell ref="B100:B103"/>
    <mergeCell ref="D112:D115"/>
    <mergeCell ref="C112:C115"/>
    <mergeCell ref="L72:L75"/>
    <mergeCell ref="K60:K62"/>
    <mergeCell ref="D76:D79"/>
    <mergeCell ref="L128:L131"/>
    <mergeCell ref="L136:L139"/>
    <mergeCell ref="L116:L119"/>
    <mergeCell ref="L96:L99"/>
    <mergeCell ref="L64:L67"/>
    <mergeCell ref="L68:L71"/>
    <mergeCell ref="L84:L87"/>
    <mergeCell ref="L88:L91"/>
    <mergeCell ref="D64:D67"/>
    <mergeCell ref="D80:D83"/>
    <mergeCell ref="K84:K86"/>
    <mergeCell ref="D84:D87"/>
    <mergeCell ref="D92:D95"/>
    <mergeCell ref="D108:D111"/>
    <mergeCell ref="D100:D103"/>
    <mergeCell ref="K68:K70"/>
    <mergeCell ref="L60:L63"/>
    <mergeCell ref="D68:D71"/>
    <mergeCell ref="D88:D91"/>
    <mergeCell ref="D72:D75"/>
    <mergeCell ref="D120:D123"/>
    <mergeCell ref="L100:L103"/>
    <mergeCell ref="L104:L107"/>
    <mergeCell ref="L80:L83"/>
    <mergeCell ref="K80:K82"/>
    <mergeCell ref="K92:K94"/>
    <mergeCell ref="K88:K90"/>
    <mergeCell ref="L92:L95"/>
    <mergeCell ref="K96:K98"/>
    <mergeCell ref="L76:L79"/>
    <mergeCell ref="K120:K122"/>
    <mergeCell ref="K116:K118"/>
    <mergeCell ref="K72:K74"/>
    <mergeCell ref="B28:B31"/>
    <mergeCell ref="C28:C31"/>
    <mergeCell ref="B32:B35"/>
    <mergeCell ref="K64:K66"/>
    <mergeCell ref="B92:B95"/>
    <mergeCell ref="C92:C95"/>
    <mergeCell ref="C96:C99"/>
    <mergeCell ref="B80:B83"/>
    <mergeCell ref="K48:K50"/>
    <mergeCell ref="K52:K54"/>
    <mergeCell ref="K56:K58"/>
    <mergeCell ref="B72:B75"/>
    <mergeCell ref="B68:B71"/>
    <mergeCell ref="B88:B91"/>
    <mergeCell ref="C88:C91"/>
    <mergeCell ref="C52:C55"/>
    <mergeCell ref="C72:C75"/>
    <mergeCell ref="C64:C67"/>
    <mergeCell ref="B64:B67"/>
    <mergeCell ref="B84:B87"/>
    <mergeCell ref="C84:C87"/>
    <mergeCell ref="K36:K38"/>
    <mergeCell ref="B36:B39"/>
    <mergeCell ref="D56:D59"/>
    <mergeCell ref="K108:K110"/>
    <mergeCell ref="K100:K102"/>
    <mergeCell ref="K104:K106"/>
    <mergeCell ref="D60:D63"/>
    <mergeCell ref="A1:N1"/>
    <mergeCell ref="B4:B7"/>
    <mergeCell ref="C4:C7"/>
    <mergeCell ref="D4:D7"/>
    <mergeCell ref="K4:K6"/>
    <mergeCell ref="M4:M191"/>
    <mergeCell ref="L148:L151"/>
    <mergeCell ref="B40:B43"/>
    <mergeCell ref="C40:C43"/>
    <mergeCell ref="D40:D43"/>
    <mergeCell ref="C68:C71"/>
    <mergeCell ref="L152:L155"/>
    <mergeCell ref="L112:L115"/>
    <mergeCell ref="L108:L111"/>
    <mergeCell ref="L140:L143"/>
    <mergeCell ref="L132:L135"/>
    <mergeCell ref="K112:K114"/>
    <mergeCell ref="B8:B11"/>
    <mergeCell ref="D8:D11"/>
    <mergeCell ref="D20:D23"/>
    <mergeCell ref="B16:B19"/>
    <mergeCell ref="C16:C19"/>
    <mergeCell ref="D16:D19"/>
    <mergeCell ref="C8:C11"/>
    <mergeCell ref="D12:D15"/>
    <mergeCell ref="C44:C47"/>
    <mergeCell ref="B12:B15"/>
    <mergeCell ref="C12:C15"/>
    <mergeCell ref="D36:D39"/>
    <mergeCell ref="L40:L43"/>
    <mergeCell ref="D48:D51"/>
    <mergeCell ref="L44:L47"/>
    <mergeCell ref="B20:B23"/>
    <mergeCell ref="C20:C23"/>
    <mergeCell ref="D28:D31"/>
    <mergeCell ref="L32:L35"/>
    <mergeCell ref="L48:L51"/>
    <mergeCell ref="L56:L59"/>
    <mergeCell ref="L52:L55"/>
    <mergeCell ref="D52:D55"/>
    <mergeCell ref="B56:B59"/>
    <mergeCell ref="B52:B55"/>
    <mergeCell ref="B24:B27"/>
    <mergeCell ref="C24:C27"/>
    <mergeCell ref="B44:B47"/>
    <mergeCell ref="C32:C35"/>
    <mergeCell ref="C36:C39"/>
    <mergeCell ref="D44:D47"/>
    <mergeCell ref="D32:D35"/>
    <mergeCell ref="D24:D27"/>
    <mergeCell ref="K32:K34"/>
    <mergeCell ref="K44:K46"/>
    <mergeCell ref="K40:K42"/>
  </mergeCells>
  <phoneticPr fontId="0" type="noConversion"/>
  <pageMargins left="0.7" right="0.7" top="0.75" bottom="0.75" header="0.3" footer="0.3"/>
  <pageSetup paperSize="9" scale="45" fitToHeight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R300"/>
  <sheetViews>
    <sheetView showZeros="0" topLeftCell="B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3.5703125" style="17" customWidth="1"/>
    <col min="3" max="3" width="36.42578125" style="17" customWidth="1"/>
    <col min="4" max="4" width="9.57031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8" x14ac:dyDescent="0.25">
      <c r="A1" s="500" t="s">
        <v>302</v>
      </c>
      <c r="B1" s="500"/>
      <c r="C1" s="500"/>
      <c r="D1" s="500"/>
      <c r="E1" s="500"/>
      <c r="F1" s="500"/>
      <c r="G1" s="500"/>
      <c r="H1" s="606"/>
      <c r="I1" s="606"/>
      <c r="J1" s="606"/>
      <c r="K1" s="606"/>
      <c r="L1" s="606"/>
      <c r="M1" s="500"/>
      <c r="N1" s="500"/>
    </row>
    <row r="2" spans="1:18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8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8" ht="32.25" hidden="1" thickBot="1" x14ac:dyDescent="0.3">
      <c r="A4" s="17">
        <v>1</v>
      </c>
      <c r="B4" s="70"/>
      <c r="C4" s="70"/>
      <c r="D4" s="70">
        <v>3</v>
      </c>
      <c r="E4" s="70">
        <v>4</v>
      </c>
      <c r="F4" s="70">
        <v>5</v>
      </c>
      <c r="G4" s="70">
        <v>6</v>
      </c>
      <c r="H4" s="368">
        <v>7</v>
      </c>
      <c r="I4" s="368">
        <v>8</v>
      </c>
      <c r="J4" s="368">
        <v>9</v>
      </c>
      <c r="K4" s="368">
        <v>10</v>
      </c>
      <c r="L4" s="368">
        <v>11</v>
      </c>
      <c r="M4" s="132" t="s">
        <v>141</v>
      </c>
      <c r="N4" s="70">
        <v>13</v>
      </c>
    </row>
    <row r="5" spans="1:18" s="297" customFormat="1" ht="63.75" customHeight="1" thickBot="1" x14ac:dyDescent="0.3">
      <c r="A5" s="607" t="s">
        <v>121</v>
      </c>
      <c r="B5" s="536" t="s">
        <v>159</v>
      </c>
      <c r="C5" s="596" t="s">
        <v>402</v>
      </c>
      <c r="D5" s="529" t="s">
        <v>137</v>
      </c>
      <c r="E5" s="133" t="s">
        <v>138</v>
      </c>
      <c r="F5" s="133" t="s">
        <v>385</v>
      </c>
      <c r="G5" s="134" t="s">
        <v>140</v>
      </c>
      <c r="H5" s="369">
        <v>100</v>
      </c>
      <c r="I5" s="287">
        <v>100</v>
      </c>
      <c r="J5" s="289">
        <f>IF(I5/H5*100&gt;100,100,I5/H5*100)</f>
        <v>100</v>
      </c>
      <c r="K5" s="612">
        <f>(J5+J6+J7)/3</f>
        <v>100</v>
      </c>
      <c r="L5" s="615">
        <f>(K5+K8)/2</f>
        <v>100</v>
      </c>
      <c r="M5" s="650" t="s">
        <v>190</v>
      </c>
      <c r="N5" s="624"/>
    </row>
    <row r="6" spans="1:18" s="297" customFormat="1" ht="63.75" thickBot="1" x14ac:dyDescent="0.3">
      <c r="A6" s="608"/>
      <c r="B6" s="537"/>
      <c r="C6" s="596"/>
      <c r="D6" s="530"/>
      <c r="E6" s="138" t="s">
        <v>138</v>
      </c>
      <c r="F6" s="133" t="s">
        <v>386</v>
      </c>
      <c r="G6" s="227" t="s">
        <v>140</v>
      </c>
      <c r="H6" s="371">
        <v>95</v>
      </c>
      <c r="I6" s="289">
        <v>95</v>
      </c>
      <c r="J6" s="289">
        <f>IF(I6/H6*100&gt;100,100,I6/H6*100)</f>
        <v>100</v>
      </c>
      <c r="K6" s="670"/>
      <c r="L6" s="660"/>
      <c r="M6" s="651"/>
      <c r="N6" s="625"/>
    </row>
    <row r="7" spans="1:18" s="297" customFormat="1" ht="94.5" x14ac:dyDescent="0.25">
      <c r="A7" s="608"/>
      <c r="B7" s="537"/>
      <c r="C7" s="596"/>
      <c r="D7" s="530"/>
      <c r="E7" s="138" t="s">
        <v>138</v>
      </c>
      <c r="F7" s="133" t="s">
        <v>387</v>
      </c>
      <c r="G7" s="139" t="s">
        <v>140</v>
      </c>
      <c r="H7" s="371">
        <v>100</v>
      </c>
      <c r="I7" s="371">
        <v>100</v>
      </c>
      <c r="J7" s="289">
        <f>IF(I7/H7*100&gt;100,100,I7/H7*100)</f>
        <v>100</v>
      </c>
      <c r="K7" s="671"/>
      <c r="L7" s="660"/>
      <c r="M7" s="651"/>
      <c r="N7" s="625"/>
    </row>
    <row r="8" spans="1:18" s="297" customFormat="1" ht="32.25" thickBot="1" x14ac:dyDescent="0.3">
      <c r="A8" s="608"/>
      <c r="B8" s="538"/>
      <c r="C8" s="596"/>
      <c r="D8" s="531"/>
      <c r="E8" s="141" t="s">
        <v>144</v>
      </c>
      <c r="F8" s="142" t="s">
        <v>388</v>
      </c>
      <c r="G8" s="143" t="s">
        <v>266</v>
      </c>
      <c r="H8" s="377">
        <v>11</v>
      </c>
      <c r="I8" s="377">
        <v>12</v>
      </c>
      <c r="J8" s="289">
        <f>IF(I8/H8*100&gt;100,100,I8/H8*100)</f>
        <v>100</v>
      </c>
      <c r="K8" s="290">
        <f>J8</f>
        <v>100</v>
      </c>
      <c r="L8" s="673"/>
      <c r="M8" s="651"/>
      <c r="N8" s="625"/>
    </row>
    <row r="9" spans="1:18" s="302" customFormat="1" ht="63.75" hidden="1" customHeight="1" thickBot="1" x14ac:dyDescent="0.3">
      <c r="A9" s="608"/>
      <c r="B9" s="536" t="s">
        <v>161</v>
      </c>
      <c r="C9" s="618" t="s">
        <v>403</v>
      </c>
      <c r="D9" s="501" t="s">
        <v>137</v>
      </c>
      <c r="E9" s="146" t="s">
        <v>138</v>
      </c>
      <c r="F9" s="147" t="s">
        <v>385</v>
      </c>
      <c r="G9" s="156" t="s">
        <v>140</v>
      </c>
      <c r="H9" s="157"/>
      <c r="I9" s="158"/>
      <c r="J9" s="158" t="e">
        <f>IF(H9/I9*100&gt;100,100,H9/I9*100)</f>
        <v>#DIV/0!</v>
      </c>
      <c r="K9" s="627" t="e">
        <f>(J9+J10+J11)/3</f>
        <v>#DIV/0!</v>
      </c>
      <c r="L9" s="644" t="e">
        <f>(K9+K12)/2</f>
        <v>#DIV/0!</v>
      </c>
      <c r="M9" s="716"/>
      <c r="N9" s="625"/>
      <c r="O9" s="300"/>
      <c r="P9" s="300"/>
      <c r="Q9" s="300"/>
      <c r="R9" s="300"/>
    </row>
    <row r="10" spans="1:18" s="302" customFormat="1" ht="63.75" hidden="1" customHeight="1" thickBot="1" x14ac:dyDescent="0.3">
      <c r="A10" s="608"/>
      <c r="B10" s="509"/>
      <c r="C10" s="619"/>
      <c r="D10" s="502"/>
      <c r="E10" s="149" t="s">
        <v>138</v>
      </c>
      <c r="F10" s="147" t="s">
        <v>386</v>
      </c>
      <c r="G10" s="160" t="s">
        <v>140</v>
      </c>
      <c r="H10" s="161"/>
      <c r="I10" s="162"/>
      <c r="J10" s="162" t="e">
        <f>IF(I10/H10*100&gt;100,100,I10/H10*100)</f>
        <v>#DIV/0!</v>
      </c>
      <c r="K10" s="678"/>
      <c r="L10" s="680"/>
      <c r="M10" s="716"/>
      <c r="N10" s="625"/>
      <c r="O10" s="300"/>
      <c r="P10" s="300"/>
      <c r="Q10" s="300"/>
      <c r="R10" s="300"/>
    </row>
    <row r="11" spans="1:18" s="302" customFormat="1" ht="111" hidden="1" customHeight="1" x14ac:dyDescent="0.25">
      <c r="A11" s="608"/>
      <c r="B11" s="509"/>
      <c r="C11" s="619"/>
      <c r="D11" s="502"/>
      <c r="E11" s="149" t="s">
        <v>138</v>
      </c>
      <c r="F11" s="147" t="s">
        <v>387</v>
      </c>
      <c r="G11" s="160" t="s">
        <v>140</v>
      </c>
      <c r="H11" s="161"/>
      <c r="I11" s="161"/>
      <c r="J11" s="162" t="e">
        <f>IF(I11/H11*100&gt;100,100,I11/H11*100)</f>
        <v>#DIV/0!</v>
      </c>
      <c r="K11" s="679"/>
      <c r="L11" s="680"/>
      <c r="M11" s="716"/>
      <c r="N11" s="625"/>
      <c r="O11" s="300"/>
      <c r="P11" s="300"/>
      <c r="Q11" s="300"/>
      <c r="R11" s="300"/>
    </row>
    <row r="12" spans="1:18" s="302" customFormat="1" ht="32.25" hidden="1" customHeight="1" thickBot="1" x14ac:dyDescent="0.3">
      <c r="A12" s="608"/>
      <c r="B12" s="510"/>
      <c r="C12" s="620"/>
      <c r="D12" s="503"/>
      <c r="E12" s="151" t="s">
        <v>144</v>
      </c>
      <c r="F12" s="142" t="s">
        <v>388</v>
      </c>
      <c r="G12" s="164" t="s">
        <v>266</v>
      </c>
      <c r="H12" s="167"/>
      <c r="I12" s="165"/>
      <c r="J12" s="166" t="e">
        <f>IF(I12/H12*100&gt;100,100,I12/H12*100)</f>
        <v>#DIV/0!</v>
      </c>
      <c r="K12" s="166" t="e">
        <f>J12</f>
        <v>#DIV/0!</v>
      </c>
      <c r="L12" s="685"/>
      <c r="M12" s="716"/>
      <c r="N12" s="625"/>
      <c r="O12" s="300"/>
      <c r="P12" s="300"/>
      <c r="Q12" s="300"/>
      <c r="R12" s="300"/>
    </row>
    <row r="13" spans="1:18" s="302" customFormat="1" ht="63.75" hidden="1" customHeight="1" thickBot="1" x14ac:dyDescent="0.3">
      <c r="A13" s="608"/>
      <c r="B13" s="536"/>
      <c r="C13" s="618" t="s">
        <v>404</v>
      </c>
      <c r="D13" s="501" t="s">
        <v>137</v>
      </c>
      <c r="E13" s="146" t="s">
        <v>138</v>
      </c>
      <c r="F13" s="147" t="s">
        <v>385</v>
      </c>
      <c r="G13" s="156" t="s">
        <v>140</v>
      </c>
      <c r="H13" s="157"/>
      <c r="I13" s="158"/>
      <c r="J13" s="158" t="e">
        <f>IF(H13/I13*100&gt;100,100,H13/I13*100)</f>
        <v>#DIV/0!</v>
      </c>
      <c r="K13" s="627" t="e">
        <f>(J13+J14+J15)/3</f>
        <v>#DIV/0!</v>
      </c>
      <c r="L13" s="644" t="e">
        <f>(K13+K16)/2</f>
        <v>#DIV/0!</v>
      </c>
      <c r="M13" s="716"/>
      <c r="N13" s="625"/>
      <c r="O13" s="300"/>
      <c r="P13" s="300"/>
      <c r="Q13" s="300"/>
      <c r="R13" s="300"/>
    </row>
    <row r="14" spans="1:18" s="302" customFormat="1" ht="63.75" hidden="1" customHeight="1" thickBot="1" x14ac:dyDescent="0.3">
      <c r="A14" s="608"/>
      <c r="B14" s="509"/>
      <c r="C14" s="619"/>
      <c r="D14" s="502"/>
      <c r="E14" s="149" t="s">
        <v>138</v>
      </c>
      <c r="F14" s="147" t="s">
        <v>386</v>
      </c>
      <c r="G14" s="160" t="s">
        <v>140</v>
      </c>
      <c r="H14" s="161"/>
      <c r="I14" s="162"/>
      <c r="J14" s="162" t="e">
        <f>IF(I14/H14*100&gt;100,100,I14/H14*100)</f>
        <v>#DIV/0!</v>
      </c>
      <c r="K14" s="678"/>
      <c r="L14" s="680"/>
      <c r="M14" s="716"/>
      <c r="N14" s="625"/>
      <c r="O14" s="300"/>
      <c r="P14" s="300"/>
      <c r="Q14" s="300"/>
      <c r="R14" s="300"/>
    </row>
    <row r="15" spans="1:18" s="302" customFormat="1" ht="111" hidden="1" customHeight="1" x14ac:dyDescent="0.25">
      <c r="A15" s="608"/>
      <c r="B15" s="509"/>
      <c r="C15" s="619"/>
      <c r="D15" s="502"/>
      <c r="E15" s="149" t="s">
        <v>138</v>
      </c>
      <c r="F15" s="147" t="s">
        <v>387</v>
      </c>
      <c r="G15" s="160" t="s">
        <v>140</v>
      </c>
      <c r="H15" s="161"/>
      <c r="I15" s="161"/>
      <c r="J15" s="162" t="e">
        <f>IF(I15/H15*100&gt;100,100,I15/H15*100)</f>
        <v>#DIV/0!</v>
      </c>
      <c r="K15" s="679"/>
      <c r="L15" s="680"/>
      <c r="M15" s="716"/>
      <c r="N15" s="625"/>
      <c r="O15" s="300"/>
      <c r="P15" s="300"/>
      <c r="Q15" s="300"/>
      <c r="R15" s="300"/>
    </row>
    <row r="16" spans="1:18" s="302" customFormat="1" ht="32.25" hidden="1" customHeight="1" thickBot="1" x14ac:dyDescent="0.3">
      <c r="A16" s="608"/>
      <c r="B16" s="510"/>
      <c r="C16" s="620"/>
      <c r="D16" s="586"/>
      <c r="E16" s="151" t="s">
        <v>144</v>
      </c>
      <c r="F16" s="142" t="s">
        <v>388</v>
      </c>
      <c r="G16" s="164" t="s">
        <v>266</v>
      </c>
      <c r="H16" s="377"/>
      <c r="I16" s="377"/>
      <c r="J16" s="166" t="e">
        <f>IF(I16/H16*100&gt;100,100,I16/H16*100)</f>
        <v>#DIV/0!</v>
      </c>
      <c r="K16" s="166" t="e">
        <f>J16</f>
        <v>#DIV/0!</v>
      </c>
      <c r="L16" s="681"/>
      <c r="M16" s="716"/>
      <c r="N16" s="625"/>
      <c r="O16" s="300"/>
      <c r="P16" s="300"/>
      <c r="Q16" s="300"/>
      <c r="R16" s="300"/>
    </row>
    <row r="17" spans="1:18" s="296" customFormat="1" ht="63.75" customHeight="1" thickBot="1" x14ac:dyDescent="0.3">
      <c r="A17" s="608"/>
      <c r="B17" s="536" t="s">
        <v>405</v>
      </c>
      <c r="C17" s="621" t="s">
        <v>406</v>
      </c>
      <c r="D17" s="529" t="s">
        <v>137</v>
      </c>
      <c r="E17" s="155" t="s">
        <v>138</v>
      </c>
      <c r="F17" s="147" t="s">
        <v>385</v>
      </c>
      <c r="G17" s="156" t="s">
        <v>140</v>
      </c>
      <c r="H17" s="382">
        <v>100</v>
      </c>
      <c r="I17" s="158">
        <v>100</v>
      </c>
      <c r="J17" s="158">
        <f>IF(H17/I17*100&gt;100,100,H17/I17*100)</f>
        <v>100</v>
      </c>
      <c r="K17" s="612">
        <f>(J17+J18+J19)/3</f>
        <v>100</v>
      </c>
      <c r="L17" s="644">
        <f>(K17+K20)/2</f>
        <v>100</v>
      </c>
      <c r="M17" s="716"/>
      <c r="N17" s="625"/>
    </row>
    <row r="18" spans="1:18" s="296" customFormat="1" ht="63.75" customHeight="1" thickBot="1" x14ac:dyDescent="0.3">
      <c r="A18" s="608"/>
      <c r="B18" s="509"/>
      <c r="C18" s="622"/>
      <c r="D18" s="530"/>
      <c r="E18" s="159" t="s">
        <v>138</v>
      </c>
      <c r="F18" s="147" t="s">
        <v>386</v>
      </c>
      <c r="G18" s="160" t="s">
        <v>140</v>
      </c>
      <c r="H18" s="400">
        <v>95</v>
      </c>
      <c r="I18" s="162">
        <v>95</v>
      </c>
      <c r="J18" s="162">
        <f>IF(I18/H18*100&gt;100,100,I18/H18*100)</f>
        <v>100</v>
      </c>
      <c r="K18" s="682"/>
      <c r="L18" s="711"/>
      <c r="M18" s="716"/>
      <c r="N18" s="625"/>
    </row>
    <row r="19" spans="1:18" s="296" customFormat="1" ht="111" customHeight="1" x14ac:dyDescent="0.25">
      <c r="A19" s="608"/>
      <c r="B19" s="509"/>
      <c r="C19" s="622"/>
      <c r="D19" s="530"/>
      <c r="E19" s="159" t="s">
        <v>138</v>
      </c>
      <c r="F19" s="147" t="s">
        <v>387</v>
      </c>
      <c r="G19" s="160" t="s">
        <v>140</v>
      </c>
      <c r="H19" s="400">
        <v>100</v>
      </c>
      <c r="I19" s="400">
        <v>100</v>
      </c>
      <c r="J19" s="162">
        <f>IF(I19/H19*100&gt;100,100,I19/H19*100)</f>
        <v>100</v>
      </c>
      <c r="K19" s="683"/>
      <c r="L19" s="711"/>
      <c r="M19" s="716"/>
      <c r="N19" s="625"/>
    </row>
    <row r="20" spans="1:18" s="300" customFormat="1" ht="32.25" customHeight="1" thickBot="1" x14ac:dyDescent="0.3">
      <c r="A20" s="608"/>
      <c r="B20" s="510"/>
      <c r="C20" s="623"/>
      <c r="D20" s="595"/>
      <c r="E20" s="163" t="s">
        <v>144</v>
      </c>
      <c r="F20" s="142" t="s">
        <v>388</v>
      </c>
      <c r="G20" s="164" t="s">
        <v>266</v>
      </c>
      <c r="H20" s="377">
        <v>3</v>
      </c>
      <c r="I20" s="377">
        <v>3</v>
      </c>
      <c r="J20" s="166">
        <f>IF(I20/H20*100&gt;100,100,I20/H20*100)</f>
        <v>100</v>
      </c>
      <c r="K20" s="166">
        <f>J20</f>
        <v>100</v>
      </c>
      <c r="L20" s="681"/>
      <c r="M20" s="716"/>
      <c r="N20" s="625"/>
    </row>
    <row r="21" spans="1:18" s="302" customFormat="1" ht="63.75" hidden="1" customHeight="1" thickBot="1" x14ac:dyDescent="0.3">
      <c r="A21" s="608"/>
      <c r="B21" s="536" t="s">
        <v>407</v>
      </c>
      <c r="C21" s="618" t="s">
        <v>408</v>
      </c>
      <c r="D21" s="501" t="s">
        <v>137</v>
      </c>
      <c r="E21" s="146" t="s">
        <v>138</v>
      </c>
      <c r="F21" s="147" t="s">
        <v>385</v>
      </c>
      <c r="G21" s="156" t="s">
        <v>140</v>
      </c>
      <c r="H21" s="157"/>
      <c r="I21" s="158"/>
      <c r="J21" s="158" t="e">
        <f>IF(H21/I21*100&gt;100,100,H21/I21*100)</f>
        <v>#DIV/0!</v>
      </c>
      <c r="K21" s="627" t="e">
        <f>(J21+J22+J23)/3</f>
        <v>#DIV/0!</v>
      </c>
      <c r="L21" s="644" t="e">
        <f>(K21+K24)/2</f>
        <v>#DIV/0!</v>
      </c>
      <c r="M21" s="716"/>
      <c r="N21" s="625"/>
      <c r="O21" s="300"/>
      <c r="P21" s="300"/>
      <c r="Q21" s="300"/>
      <c r="R21" s="300"/>
    </row>
    <row r="22" spans="1:18" s="302" customFormat="1" ht="63.75" hidden="1" customHeight="1" thickBot="1" x14ac:dyDescent="0.3">
      <c r="A22" s="608"/>
      <c r="B22" s="509"/>
      <c r="C22" s="619"/>
      <c r="D22" s="502"/>
      <c r="E22" s="149" t="s">
        <v>138</v>
      </c>
      <c r="F22" s="147" t="s">
        <v>386</v>
      </c>
      <c r="G22" s="160" t="s">
        <v>140</v>
      </c>
      <c r="H22" s="161"/>
      <c r="I22" s="162"/>
      <c r="J22" s="162" t="e">
        <f>IF(I22/H22*100&gt;100,100,I22/H22*100)</f>
        <v>#DIV/0!</v>
      </c>
      <c r="K22" s="678"/>
      <c r="L22" s="680"/>
      <c r="M22" s="716"/>
      <c r="N22" s="625"/>
      <c r="O22" s="300"/>
      <c r="P22" s="300"/>
      <c r="Q22" s="300"/>
      <c r="R22" s="300"/>
    </row>
    <row r="23" spans="1:18" s="302" customFormat="1" ht="111" hidden="1" customHeight="1" x14ac:dyDescent="0.25">
      <c r="A23" s="608"/>
      <c r="B23" s="509"/>
      <c r="C23" s="619"/>
      <c r="D23" s="502"/>
      <c r="E23" s="149" t="s">
        <v>138</v>
      </c>
      <c r="F23" s="147" t="s">
        <v>387</v>
      </c>
      <c r="G23" s="160" t="s">
        <v>140</v>
      </c>
      <c r="H23" s="161"/>
      <c r="I23" s="161"/>
      <c r="J23" s="162" t="e">
        <f>IF(I23/H23*100&gt;100,100,I23/H23*100)</f>
        <v>#DIV/0!</v>
      </c>
      <c r="K23" s="679"/>
      <c r="L23" s="680"/>
      <c r="M23" s="716"/>
      <c r="N23" s="625"/>
      <c r="O23" s="300"/>
      <c r="P23" s="300"/>
      <c r="Q23" s="300"/>
      <c r="R23" s="300"/>
    </row>
    <row r="24" spans="1:18" s="302" customFormat="1" ht="32.25" hidden="1" customHeight="1" thickBot="1" x14ac:dyDescent="0.3">
      <c r="A24" s="608"/>
      <c r="B24" s="510"/>
      <c r="C24" s="620"/>
      <c r="D24" s="503"/>
      <c r="E24" s="151" t="s">
        <v>144</v>
      </c>
      <c r="F24" s="142" t="s">
        <v>388</v>
      </c>
      <c r="G24" s="164" t="s">
        <v>266</v>
      </c>
      <c r="H24" s="167"/>
      <c r="I24" s="165"/>
      <c r="J24" s="166" t="e">
        <f>IF(I24/H24*100&gt;100,100,I24/H24*100)</f>
        <v>#DIV/0!</v>
      </c>
      <c r="K24" s="166" t="e">
        <f>J24</f>
        <v>#DIV/0!</v>
      </c>
      <c r="L24" s="685"/>
      <c r="M24" s="716"/>
      <c r="N24" s="625"/>
      <c r="O24" s="300"/>
      <c r="P24" s="300"/>
      <c r="Q24" s="300"/>
      <c r="R24" s="300"/>
    </row>
    <row r="25" spans="1:18" s="302" customFormat="1" ht="63.75" hidden="1" customHeight="1" thickBot="1" x14ac:dyDescent="0.3">
      <c r="A25" s="608"/>
      <c r="B25" s="536"/>
      <c r="C25" s="618" t="s">
        <v>404</v>
      </c>
      <c r="D25" s="501" t="s">
        <v>137</v>
      </c>
      <c r="E25" s="146" t="s">
        <v>138</v>
      </c>
      <c r="F25" s="147" t="s">
        <v>385</v>
      </c>
      <c r="G25" s="156" t="s">
        <v>140</v>
      </c>
      <c r="H25" s="157"/>
      <c r="I25" s="158"/>
      <c r="J25" s="158" t="e">
        <f>IF(H25/I25*100&gt;100,100,H25/I25*100)</f>
        <v>#DIV/0!</v>
      </c>
      <c r="K25" s="627" t="e">
        <f>(J25+J26+J27)/3</f>
        <v>#DIV/0!</v>
      </c>
      <c r="L25" s="644" t="e">
        <f>(K25+K28)/2</f>
        <v>#DIV/0!</v>
      </c>
      <c r="M25" s="716"/>
      <c r="N25" s="625"/>
      <c r="O25" s="300"/>
      <c r="P25" s="300"/>
      <c r="Q25" s="300"/>
      <c r="R25" s="300"/>
    </row>
    <row r="26" spans="1:18" s="302" customFormat="1" ht="63.75" hidden="1" customHeight="1" thickBot="1" x14ac:dyDescent="0.3">
      <c r="A26" s="608"/>
      <c r="B26" s="509"/>
      <c r="C26" s="619"/>
      <c r="D26" s="502"/>
      <c r="E26" s="149" t="s">
        <v>138</v>
      </c>
      <c r="F26" s="147" t="s">
        <v>386</v>
      </c>
      <c r="G26" s="160" t="s">
        <v>140</v>
      </c>
      <c r="H26" s="161"/>
      <c r="I26" s="162"/>
      <c r="J26" s="162" t="e">
        <f>IF(I26/H26*100&gt;100,100,I26/H26*100)</f>
        <v>#DIV/0!</v>
      </c>
      <c r="K26" s="678"/>
      <c r="L26" s="680"/>
      <c r="M26" s="716"/>
      <c r="N26" s="625"/>
      <c r="O26" s="300"/>
      <c r="P26" s="300"/>
      <c r="Q26" s="300"/>
      <c r="R26" s="300"/>
    </row>
    <row r="27" spans="1:18" s="302" customFormat="1" ht="111" hidden="1" customHeight="1" x14ac:dyDescent="0.25">
      <c r="A27" s="608"/>
      <c r="B27" s="509"/>
      <c r="C27" s="619"/>
      <c r="D27" s="502"/>
      <c r="E27" s="149" t="s">
        <v>138</v>
      </c>
      <c r="F27" s="147" t="s">
        <v>387</v>
      </c>
      <c r="G27" s="160" t="s">
        <v>140</v>
      </c>
      <c r="H27" s="161"/>
      <c r="I27" s="161"/>
      <c r="J27" s="162" t="e">
        <f>IF(I27/H27*100&gt;100,100,I27/H27*100)</f>
        <v>#DIV/0!</v>
      </c>
      <c r="K27" s="679"/>
      <c r="L27" s="680"/>
      <c r="M27" s="716"/>
      <c r="N27" s="625"/>
      <c r="O27" s="300"/>
      <c r="P27" s="300"/>
      <c r="Q27" s="300"/>
      <c r="R27" s="300"/>
    </row>
    <row r="28" spans="1:18" s="302" customFormat="1" ht="32.25" hidden="1" customHeight="1" thickBot="1" x14ac:dyDescent="0.3">
      <c r="A28" s="608"/>
      <c r="B28" s="510"/>
      <c r="C28" s="620"/>
      <c r="D28" s="503"/>
      <c r="E28" s="151" t="s">
        <v>144</v>
      </c>
      <c r="F28" s="142" t="s">
        <v>388</v>
      </c>
      <c r="G28" s="164" t="s">
        <v>266</v>
      </c>
      <c r="H28" s="167"/>
      <c r="I28" s="165"/>
      <c r="J28" s="166" t="e">
        <f>IF(I28/H28*100&gt;100,100,I28/H28*100)</f>
        <v>#DIV/0!</v>
      </c>
      <c r="K28" s="166" t="e">
        <f>J28</f>
        <v>#DIV/0!</v>
      </c>
      <c r="L28" s="685"/>
      <c r="M28" s="716"/>
      <c r="N28" s="625"/>
      <c r="O28" s="300"/>
      <c r="P28" s="300"/>
      <c r="Q28" s="300"/>
      <c r="R28" s="300"/>
    </row>
    <row r="29" spans="1:18" s="302" customFormat="1" ht="63.75" hidden="1" customHeight="1" thickBot="1" x14ac:dyDescent="0.3">
      <c r="A29" s="608"/>
      <c r="B29" s="536"/>
      <c r="C29" s="618" t="s">
        <v>404</v>
      </c>
      <c r="D29" s="501" t="s">
        <v>137</v>
      </c>
      <c r="E29" s="146" t="s">
        <v>138</v>
      </c>
      <c r="F29" s="147" t="s">
        <v>385</v>
      </c>
      <c r="G29" s="156" t="s">
        <v>140</v>
      </c>
      <c r="H29" s="157"/>
      <c r="I29" s="158"/>
      <c r="J29" s="158" t="e">
        <f>IF(H29/I29*100&gt;100,100,H29/I29*100)</f>
        <v>#DIV/0!</v>
      </c>
      <c r="K29" s="627" t="e">
        <f>(J29+J30+J31)/3</f>
        <v>#DIV/0!</v>
      </c>
      <c r="L29" s="644" t="e">
        <f>(K29+K32)/2</f>
        <v>#DIV/0!</v>
      </c>
      <c r="M29" s="716"/>
      <c r="N29" s="625"/>
      <c r="O29" s="300"/>
      <c r="P29" s="300"/>
      <c r="Q29" s="300"/>
      <c r="R29" s="300"/>
    </row>
    <row r="30" spans="1:18" s="302" customFormat="1" ht="63.75" hidden="1" customHeight="1" thickBot="1" x14ac:dyDescent="0.3">
      <c r="A30" s="608"/>
      <c r="B30" s="509"/>
      <c r="C30" s="619"/>
      <c r="D30" s="502"/>
      <c r="E30" s="149" t="s">
        <v>138</v>
      </c>
      <c r="F30" s="147" t="s">
        <v>386</v>
      </c>
      <c r="G30" s="160" t="s">
        <v>140</v>
      </c>
      <c r="H30" s="161"/>
      <c r="I30" s="162"/>
      <c r="J30" s="162" t="e">
        <f>IF(I30/H30*100&gt;100,100,I30/H30*100)</f>
        <v>#DIV/0!</v>
      </c>
      <c r="K30" s="678"/>
      <c r="L30" s="680"/>
      <c r="M30" s="716"/>
      <c r="N30" s="625"/>
      <c r="O30" s="300"/>
      <c r="P30" s="300"/>
      <c r="Q30" s="300"/>
      <c r="R30" s="300"/>
    </row>
    <row r="31" spans="1:18" s="302" customFormat="1" ht="111" hidden="1" customHeight="1" x14ac:dyDescent="0.25">
      <c r="A31" s="608"/>
      <c r="B31" s="509"/>
      <c r="C31" s="619"/>
      <c r="D31" s="502"/>
      <c r="E31" s="149" t="s">
        <v>138</v>
      </c>
      <c r="F31" s="147" t="s">
        <v>387</v>
      </c>
      <c r="G31" s="160" t="s">
        <v>140</v>
      </c>
      <c r="H31" s="161"/>
      <c r="I31" s="161"/>
      <c r="J31" s="162" t="e">
        <f>IF(I31/H31*100&gt;100,100,I31/H31*100)</f>
        <v>#DIV/0!</v>
      </c>
      <c r="K31" s="679"/>
      <c r="L31" s="680"/>
      <c r="M31" s="716"/>
      <c r="N31" s="625"/>
      <c r="O31" s="300"/>
      <c r="P31" s="300"/>
      <c r="Q31" s="300"/>
      <c r="R31" s="300"/>
    </row>
    <row r="32" spans="1:18" s="302" customFormat="1" ht="32.25" hidden="1" customHeight="1" thickBot="1" x14ac:dyDescent="0.3">
      <c r="A32" s="608"/>
      <c r="B32" s="510"/>
      <c r="C32" s="620"/>
      <c r="D32" s="503"/>
      <c r="E32" s="151" t="s">
        <v>144</v>
      </c>
      <c r="F32" s="142" t="s">
        <v>388</v>
      </c>
      <c r="G32" s="164" t="s">
        <v>266</v>
      </c>
      <c r="H32" s="167"/>
      <c r="I32" s="165"/>
      <c r="J32" s="166" t="e">
        <f>IF(I32/H32*100&gt;100,100,I32/H32*100)</f>
        <v>#DIV/0!</v>
      </c>
      <c r="K32" s="166" t="e">
        <f>J32</f>
        <v>#DIV/0!</v>
      </c>
      <c r="L32" s="685"/>
      <c r="M32" s="716"/>
      <c r="N32" s="625"/>
      <c r="O32" s="300"/>
      <c r="P32" s="300"/>
      <c r="Q32" s="300"/>
      <c r="R32" s="300"/>
    </row>
    <row r="33" spans="1:18" s="302" customFormat="1" ht="63.75" hidden="1" customHeight="1" thickBot="1" x14ac:dyDescent="0.3">
      <c r="A33" s="608"/>
      <c r="B33" s="536" t="s">
        <v>409</v>
      </c>
      <c r="C33" s="618" t="s">
        <v>410</v>
      </c>
      <c r="D33" s="501" t="s">
        <v>137</v>
      </c>
      <c r="E33" s="146" t="s">
        <v>138</v>
      </c>
      <c r="F33" s="147" t="s">
        <v>385</v>
      </c>
      <c r="G33" s="156" t="s">
        <v>140</v>
      </c>
      <c r="H33" s="157"/>
      <c r="I33" s="158"/>
      <c r="J33" s="158" t="e">
        <f>IF(H33/I33*100&gt;100,100,H33/I33*100)</f>
        <v>#DIV/0!</v>
      </c>
      <c r="K33" s="627" t="e">
        <f>(J33+J34+J35)/3</f>
        <v>#DIV/0!</v>
      </c>
      <c r="L33" s="644" t="e">
        <f>(K33+K36)/2</f>
        <v>#DIV/0!</v>
      </c>
      <c r="M33" s="716"/>
      <c r="N33" s="625"/>
      <c r="O33" s="300"/>
      <c r="P33" s="300"/>
      <c r="Q33" s="300"/>
      <c r="R33" s="300"/>
    </row>
    <row r="34" spans="1:18" s="302" customFormat="1" ht="63.75" hidden="1" customHeight="1" thickBot="1" x14ac:dyDescent="0.3">
      <c r="A34" s="608"/>
      <c r="B34" s="509"/>
      <c r="C34" s="619"/>
      <c r="D34" s="502"/>
      <c r="E34" s="149" t="s">
        <v>138</v>
      </c>
      <c r="F34" s="147" t="s">
        <v>386</v>
      </c>
      <c r="G34" s="160" t="s">
        <v>140</v>
      </c>
      <c r="H34" s="161"/>
      <c r="I34" s="162"/>
      <c r="J34" s="162" t="e">
        <f>IF(I34/H34*100&gt;100,100,I34/H34*100)</f>
        <v>#DIV/0!</v>
      </c>
      <c r="K34" s="678"/>
      <c r="L34" s="680"/>
      <c r="M34" s="716"/>
      <c r="N34" s="625"/>
      <c r="O34" s="300"/>
      <c r="P34" s="300"/>
      <c r="Q34" s="300"/>
      <c r="R34" s="300"/>
    </row>
    <row r="35" spans="1:18" s="302" customFormat="1" ht="111" hidden="1" customHeight="1" x14ac:dyDescent="0.25">
      <c r="A35" s="608"/>
      <c r="B35" s="509"/>
      <c r="C35" s="619"/>
      <c r="D35" s="502"/>
      <c r="E35" s="149" t="s">
        <v>138</v>
      </c>
      <c r="F35" s="147" t="s">
        <v>387</v>
      </c>
      <c r="G35" s="160" t="s">
        <v>140</v>
      </c>
      <c r="H35" s="161"/>
      <c r="I35" s="161"/>
      <c r="J35" s="162" t="e">
        <f>IF(I35/H35*100&gt;100,100,I35/H35*100)</f>
        <v>#DIV/0!</v>
      </c>
      <c r="K35" s="679"/>
      <c r="L35" s="680"/>
      <c r="M35" s="716"/>
      <c r="N35" s="625"/>
      <c r="O35" s="300"/>
      <c r="P35" s="300"/>
      <c r="Q35" s="300"/>
      <c r="R35" s="300"/>
    </row>
    <row r="36" spans="1:18" s="302" customFormat="1" ht="32.25" hidden="1" customHeight="1" thickBot="1" x14ac:dyDescent="0.3">
      <c r="A36" s="608"/>
      <c r="B36" s="510"/>
      <c r="C36" s="620"/>
      <c r="D36" s="503"/>
      <c r="E36" s="151" t="s">
        <v>144</v>
      </c>
      <c r="F36" s="142" t="s">
        <v>388</v>
      </c>
      <c r="G36" s="164" t="s">
        <v>266</v>
      </c>
      <c r="H36" s="167"/>
      <c r="I36" s="165"/>
      <c r="J36" s="166" t="e">
        <f>IF(I36/H36*100&gt;100,100,I36/H36*100)</f>
        <v>#DIV/0!</v>
      </c>
      <c r="K36" s="166" t="e">
        <f>J36</f>
        <v>#DIV/0!</v>
      </c>
      <c r="L36" s="685"/>
      <c r="M36" s="716"/>
      <c r="N36" s="625"/>
      <c r="O36" s="300"/>
      <c r="P36" s="300"/>
      <c r="Q36" s="300"/>
      <c r="R36" s="300"/>
    </row>
    <row r="37" spans="1:18" s="302" customFormat="1" ht="63.75" hidden="1" customHeight="1" thickBot="1" x14ac:dyDescent="0.3">
      <c r="A37" s="608"/>
      <c r="B37" s="536" t="s">
        <v>147</v>
      </c>
      <c r="C37" s="618" t="s">
        <v>411</v>
      </c>
      <c r="D37" s="501" t="s">
        <v>137</v>
      </c>
      <c r="E37" s="146" t="s">
        <v>138</v>
      </c>
      <c r="F37" s="147" t="s">
        <v>385</v>
      </c>
      <c r="G37" s="156" t="s">
        <v>140</v>
      </c>
      <c r="H37" s="157"/>
      <c r="I37" s="158"/>
      <c r="J37" s="158" t="e">
        <f>IF(H37/I37*100&gt;100,100,H37/I37*100)</f>
        <v>#DIV/0!</v>
      </c>
      <c r="K37" s="627" t="e">
        <f>(J37+J38+J39)/3</f>
        <v>#DIV/0!</v>
      </c>
      <c r="L37" s="644" t="e">
        <f>(K37+K40)/2</f>
        <v>#DIV/0!</v>
      </c>
      <c r="M37" s="716"/>
      <c r="N37" s="625"/>
      <c r="O37" s="300"/>
      <c r="P37" s="300"/>
      <c r="Q37" s="300"/>
      <c r="R37" s="300"/>
    </row>
    <row r="38" spans="1:18" s="302" customFormat="1" ht="63.75" hidden="1" customHeight="1" thickBot="1" x14ac:dyDescent="0.3">
      <c r="A38" s="608"/>
      <c r="B38" s="509"/>
      <c r="C38" s="619"/>
      <c r="D38" s="502"/>
      <c r="E38" s="149" t="s">
        <v>138</v>
      </c>
      <c r="F38" s="147" t="s">
        <v>386</v>
      </c>
      <c r="G38" s="160" t="s">
        <v>140</v>
      </c>
      <c r="H38" s="161"/>
      <c r="I38" s="162"/>
      <c r="J38" s="162" t="e">
        <f>IF(I38/H38*100&gt;100,100,I38/H38*100)</f>
        <v>#DIV/0!</v>
      </c>
      <c r="K38" s="678"/>
      <c r="L38" s="680"/>
      <c r="M38" s="716"/>
      <c r="N38" s="625"/>
      <c r="O38" s="300"/>
      <c r="P38" s="300"/>
      <c r="Q38" s="300"/>
      <c r="R38" s="300"/>
    </row>
    <row r="39" spans="1:18" s="302" customFormat="1" ht="111" hidden="1" customHeight="1" x14ac:dyDescent="0.25">
      <c r="A39" s="608"/>
      <c r="B39" s="509"/>
      <c r="C39" s="619"/>
      <c r="D39" s="502"/>
      <c r="E39" s="149" t="s">
        <v>138</v>
      </c>
      <c r="F39" s="147" t="s">
        <v>387</v>
      </c>
      <c r="G39" s="160" t="s">
        <v>140</v>
      </c>
      <c r="H39" s="161"/>
      <c r="I39" s="161"/>
      <c r="J39" s="162" t="e">
        <f>IF(I39/H39*100&gt;100,100,I39/H39*100)</f>
        <v>#DIV/0!</v>
      </c>
      <c r="K39" s="679"/>
      <c r="L39" s="680"/>
      <c r="M39" s="716"/>
      <c r="N39" s="625"/>
      <c r="O39" s="300"/>
      <c r="P39" s="300"/>
      <c r="Q39" s="300"/>
      <c r="R39" s="300"/>
    </row>
    <row r="40" spans="1:18" s="302" customFormat="1" ht="32.25" hidden="1" customHeight="1" thickBot="1" x14ac:dyDescent="0.3">
      <c r="A40" s="608"/>
      <c r="B40" s="510"/>
      <c r="C40" s="620"/>
      <c r="D40" s="586"/>
      <c r="E40" s="151" t="s">
        <v>144</v>
      </c>
      <c r="F40" s="142" t="s">
        <v>388</v>
      </c>
      <c r="G40" s="164" t="s">
        <v>266</v>
      </c>
      <c r="H40" s="377"/>
      <c r="I40" s="377"/>
      <c r="J40" s="166" t="e">
        <f>IF(I40/H40*100&gt;100,100,I40/H40*100)</f>
        <v>#DIV/0!</v>
      </c>
      <c r="K40" s="166" t="e">
        <f>J40</f>
        <v>#DIV/0!</v>
      </c>
      <c r="L40" s="681"/>
      <c r="M40" s="716"/>
      <c r="N40" s="625"/>
      <c r="O40" s="300"/>
      <c r="P40" s="300"/>
      <c r="Q40" s="300"/>
      <c r="R40" s="300"/>
    </row>
    <row r="41" spans="1:18" s="302" customFormat="1" ht="63.75" hidden="1" customHeight="1" thickBot="1" x14ac:dyDescent="0.3">
      <c r="A41" s="608"/>
      <c r="B41" s="536" t="s">
        <v>151</v>
      </c>
      <c r="C41" s="618" t="s">
        <v>152</v>
      </c>
      <c r="D41" s="507" t="s">
        <v>137</v>
      </c>
      <c r="E41" s="146" t="s">
        <v>138</v>
      </c>
      <c r="F41" s="147" t="s">
        <v>385</v>
      </c>
      <c r="G41" s="156" t="s">
        <v>140</v>
      </c>
      <c r="H41" s="382"/>
      <c r="I41" s="158"/>
      <c r="J41" s="158" t="e">
        <f>IF(H41/I41*100&gt;100,100,H41/I41*100)</f>
        <v>#DIV/0!</v>
      </c>
      <c r="K41" s="612" t="e">
        <f>(J41+J42+J43)/3</f>
        <v>#DIV/0!</v>
      </c>
      <c r="L41" s="644" t="e">
        <f>(K41+K44)/2</f>
        <v>#DIV/0!</v>
      </c>
      <c r="M41" s="716"/>
      <c r="N41" s="625"/>
      <c r="O41" s="300"/>
      <c r="P41" s="300"/>
      <c r="Q41" s="300"/>
      <c r="R41" s="300"/>
    </row>
    <row r="42" spans="1:18" s="302" customFormat="1" ht="63.75" hidden="1" customHeight="1" thickBot="1" x14ac:dyDescent="0.3">
      <c r="A42" s="608"/>
      <c r="B42" s="509"/>
      <c r="C42" s="619"/>
      <c r="D42" s="585"/>
      <c r="E42" s="149" t="s">
        <v>138</v>
      </c>
      <c r="F42" s="147" t="s">
        <v>386</v>
      </c>
      <c r="G42" s="160" t="s">
        <v>140</v>
      </c>
      <c r="H42" s="400"/>
      <c r="I42" s="162"/>
      <c r="J42" s="162" t="e">
        <f>IF(I42/H42*100&gt;100,100,I42/H42*100)</f>
        <v>#DIV/0!</v>
      </c>
      <c r="K42" s="682"/>
      <c r="L42" s="711"/>
      <c r="M42" s="716"/>
      <c r="N42" s="625"/>
      <c r="O42" s="300"/>
      <c r="P42" s="300"/>
      <c r="Q42" s="300"/>
      <c r="R42" s="300"/>
    </row>
    <row r="43" spans="1:18" s="302" customFormat="1" ht="111" hidden="1" customHeight="1" x14ac:dyDescent="0.25">
      <c r="A43" s="608"/>
      <c r="B43" s="509"/>
      <c r="C43" s="619"/>
      <c r="D43" s="585"/>
      <c r="E43" s="149" t="s">
        <v>138</v>
      </c>
      <c r="F43" s="147" t="s">
        <v>387</v>
      </c>
      <c r="G43" s="160" t="s">
        <v>140</v>
      </c>
      <c r="H43" s="400"/>
      <c r="I43" s="400"/>
      <c r="J43" s="162" t="e">
        <f>IF(I43/H43*100&gt;100,100,I43/H43*100)</f>
        <v>#DIV/0!</v>
      </c>
      <c r="K43" s="683"/>
      <c r="L43" s="711"/>
      <c r="M43" s="716"/>
      <c r="N43" s="625"/>
      <c r="O43" s="300"/>
      <c r="P43" s="300"/>
      <c r="Q43" s="300"/>
      <c r="R43" s="300"/>
    </row>
    <row r="44" spans="1:18" s="302" customFormat="1" ht="32.25" hidden="1" customHeight="1" thickBot="1" x14ac:dyDescent="0.3">
      <c r="A44" s="608"/>
      <c r="B44" s="510"/>
      <c r="C44" s="620"/>
      <c r="D44" s="586"/>
      <c r="E44" s="151" t="s">
        <v>144</v>
      </c>
      <c r="F44" s="142" t="s">
        <v>388</v>
      </c>
      <c r="G44" s="164" t="s">
        <v>266</v>
      </c>
      <c r="H44" s="377"/>
      <c r="I44" s="377"/>
      <c r="J44" s="166" t="e">
        <f>IF(I44/H44*100&gt;100,100,I44/H44*100)</f>
        <v>#DIV/0!</v>
      </c>
      <c r="K44" s="166" t="e">
        <f>J44</f>
        <v>#DIV/0!</v>
      </c>
      <c r="L44" s="681"/>
      <c r="M44" s="716"/>
      <c r="N44" s="625"/>
      <c r="O44" s="300"/>
      <c r="P44" s="300"/>
      <c r="Q44" s="300"/>
      <c r="R44" s="300"/>
    </row>
    <row r="45" spans="1:18" s="302" customFormat="1" ht="63.75" hidden="1" customHeight="1" thickBot="1" x14ac:dyDescent="0.3">
      <c r="A45" s="608"/>
      <c r="B45" s="536" t="s">
        <v>135</v>
      </c>
      <c r="C45" s="618" t="s">
        <v>136</v>
      </c>
      <c r="D45" s="507" t="s">
        <v>137</v>
      </c>
      <c r="E45" s="146" t="s">
        <v>138</v>
      </c>
      <c r="F45" s="147" t="s">
        <v>385</v>
      </c>
      <c r="G45" s="156" t="s">
        <v>140</v>
      </c>
      <c r="H45" s="382"/>
      <c r="I45" s="158"/>
      <c r="J45" s="158" t="e">
        <f>IF(H45/I45*100&gt;100,100,H45/I45*100)</f>
        <v>#DIV/0!</v>
      </c>
      <c r="K45" s="612" t="e">
        <f>(J45+J46+J47)/3</f>
        <v>#DIV/0!</v>
      </c>
      <c r="L45" s="644" t="e">
        <f>(K45+K48)/2</f>
        <v>#DIV/0!</v>
      </c>
      <c r="M45" s="716"/>
      <c r="N45" s="625"/>
      <c r="O45" s="300"/>
      <c r="P45" s="300"/>
      <c r="Q45" s="300"/>
      <c r="R45" s="300"/>
    </row>
    <row r="46" spans="1:18" s="302" customFormat="1" ht="63.75" hidden="1" customHeight="1" thickBot="1" x14ac:dyDescent="0.3">
      <c r="A46" s="608"/>
      <c r="B46" s="509"/>
      <c r="C46" s="619"/>
      <c r="D46" s="585"/>
      <c r="E46" s="149" t="s">
        <v>138</v>
      </c>
      <c r="F46" s="147" t="s">
        <v>386</v>
      </c>
      <c r="G46" s="160" t="s">
        <v>140</v>
      </c>
      <c r="H46" s="400"/>
      <c r="I46" s="162"/>
      <c r="J46" s="162" t="e">
        <f>IF(I46/H46*100&gt;100,100,I46/H46*100)</f>
        <v>#DIV/0!</v>
      </c>
      <c r="K46" s="682"/>
      <c r="L46" s="711"/>
      <c r="M46" s="716"/>
      <c r="N46" s="625"/>
      <c r="O46" s="300"/>
      <c r="P46" s="300"/>
      <c r="Q46" s="300"/>
      <c r="R46" s="300"/>
    </row>
    <row r="47" spans="1:18" s="302" customFormat="1" ht="111" hidden="1" customHeight="1" x14ac:dyDescent="0.25">
      <c r="A47" s="608"/>
      <c r="B47" s="509"/>
      <c r="C47" s="619"/>
      <c r="D47" s="585"/>
      <c r="E47" s="149" t="s">
        <v>138</v>
      </c>
      <c r="F47" s="147" t="s">
        <v>387</v>
      </c>
      <c r="G47" s="160" t="s">
        <v>140</v>
      </c>
      <c r="H47" s="400"/>
      <c r="I47" s="400"/>
      <c r="J47" s="162" t="e">
        <f>IF(I47/H47*100&gt;100,100,I47/H47*100)</f>
        <v>#DIV/0!</v>
      </c>
      <c r="K47" s="683"/>
      <c r="L47" s="711"/>
      <c r="M47" s="716"/>
      <c r="N47" s="625"/>
      <c r="O47" s="300"/>
      <c r="P47" s="300"/>
      <c r="Q47" s="300"/>
      <c r="R47" s="300"/>
    </row>
    <row r="48" spans="1:18" s="302" customFormat="1" ht="32.25" hidden="1" customHeight="1" thickBot="1" x14ac:dyDescent="0.3">
      <c r="A48" s="608"/>
      <c r="B48" s="510"/>
      <c r="C48" s="620"/>
      <c r="D48" s="503"/>
      <c r="E48" s="151" t="s">
        <v>144</v>
      </c>
      <c r="F48" s="142" t="s">
        <v>388</v>
      </c>
      <c r="G48" s="164" t="s">
        <v>266</v>
      </c>
      <c r="H48" s="167"/>
      <c r="I48" s="165"/>
      <c r="J48" s="166" t="e">
        <f>IF(I48/H48*100&gt;100,100,I48/H48*100)</f>
        <v>#DIV/0!</v>
      </c>
      <c r="K48" s="166" t="e">
        <f>J48</f>
        <v>#DIV/0!</v>
      </c>
      <c r="L48" s="685"/>
      <c r="M48" s="716"/>
      <c r="N48" s="625"/>
      <c r="O48" s="300"/>
      <c r="P48" s="300"/>
      <c r="Q48" s="300"/>
      <c r="R48" s="300"/>
    </row>
    <row r="49" spans="1:18" s="302" customFormat="1" ht="63.75" hidden="1" customHeight="1" thickBot="1" x14ac:dyDescent="0.3">
      <c r="A49" s="608"/>
      <c r="B49" s="536" t="s">
        <v>412</v>
      </c>
      <c r="C49" s="618" t="s">
        <v>413</v>
      </c>
      <c r="D49" s="501" t="s">
        <v>137</v>
      </c>
      <c r="E49" s="146" t="s">
        <v>138</v>
      </c>
      <c r="F49" s="147" t="s">
        <v>385</v>
      </c>
      <c r="G49" s="156" t="s">
        <v>140</v>
      </c>
      <c r="H49" s="157"/>
      <c r="I49" s="158"/>
      <c r="J49" s="158" t="e">
        <f>IF(H49/I49*100&gt;100,100,H49/I49*100)</f>
        <v>#DIV/0!</v>
      </c>
      <c r="K49" s="627" t="e">
        <f>(J49+J50+J51)/3</f>
        <v>#DIV/0!</v>
      </c>
      <c r="L49" s="644" t="e">
        <f>(K49+K52)/2</f>
        <v>#DIV/0!</v>
      </c>
      <c r="M49" s="716"/>
      <c r="N49" s="625"/>
      <c r="O49" s="300"/>
      <c r="P49" s="300"/>
      <c r="Q49" s="300"/>
      <c r="R49" s="300"/>
    </row>
    <row r="50" spans="1:18" s="302" customFormat="1" ht="63.75" hidden="1" customHeight="1" thickBot="1" x14ac:dyDescent="0.3">
      <c r="A50" s="608"/>
      <c r="B50" s="509"/>
      <c r="C50" s="619"/>
      <c r="D50" s="502"/>
      <c r="E50" s="149" t="s">
        <v>138</v>
      </c>
      <c r="F50" s="147" t="s">
        <v>386</v>
      </c>
      <c r="G50" s="160" t="s">
        <v>140</v>
      </c>
      <c r="H50" s="161"/>
      <c r="I50" s="162"/>
      <c r="J50" s="162" t="e">
        <f t="shared" ref="J50:J56" si="0">IF(I50/H50*100&gt;100,100,I50/H50*100)</f>
        <v>#DIV/0!</v>
      </c>
      <c r="K50" s="678"/>
      <c r="L50" s="680"/>
      <c r="M50" s="716"/>
      <c r="N50" s="625"/>
      <c r="O50" s="300"/>
      <c r="P50" s="300"/>
      <c r="Q50" s="300"/>
      <c r="R50" s="300"/>
    </row>
    <row r="51" spans="1:18" s="302" customFormat="1" ht="111" hidden="1" customHeight="1" x14ac:dyDescent="0.25">
      <c r="A51" s="608"/>
      <c r="B51" s="509"/>
      <c r="C51" s="619"/>
      <c r="D51" s="502"/>
      <c r="E51" s="149" t="s">
        <v>138</v>
      </c>
      <c r="F51" s="147" t="s">
        <v>387</v>
      </c>
      <c r="G51" s="160" t="s">
        <v>140</v>
      </c>
      <c r="H51" s="161"/>
      <c r="I51" s="161"/>
      <c r="J51" s="162" t="e">
        <f t="shared" si="0"/>
        <v>#DIV/0!</v>
      </c>
      <c r="K51" s="679"/>
      <c r="L51" s="680"/>
      <c r="M51" s="716"/>
      <c r="N51" s="625"/>
      <c r="O51" s="300"/>
      <c r="P51" s="300"/>
      <c r="Q51" s="300"/>
      <c r="R51" s="300"/>
    </row>
    <row r="52" spans="1:18" s="302" customFormat="1" ht="32.25" hidden="1" customHeight="1" thickBot="1" x14ac:dyDescent="0.3">
      <c r="A52" s="608"/>
      <c r="B52" s="510"/>
      <c r="C52" s="620"/>
      <c r="D52" s="586"/>
      <c r="E52" s="151" t="s">
        <v>144</v>
      </c>
      <c r="F52" s="142" t="s">
        <v>388</v>
      </c>
      <c r="G52" s="164" t="s">
        <v>266</v>
      </c>
      <c r="H52" s="377"/>
      <c r="I52" s="377"/>
      <c r="J52" s="166" t="e">
        <f t="shared" si="0"/>
        <v>#DIV/0!</v>
      </c>
      <c r="K52" s="166" t="e">
        <f>J52</f>
        <v>#DIV/0!</v>
      </c>
      <c r="L52" s="681"/>
      <c r="M52" s="716"/>
      <c r="N52" s="625"/>
      <c r="O52" s="300"/>
      <c r="P52" s="300"/>
      <c r="Q52" s="300"/>
      <c r="R52" s="300"/>
    </row>
    <row r="53" spans="1:18" s="297" customFormat="1" ht="63.75" customHeight="1" thickBot="1" x14ac:dyDescent="0.3">
      <c r="A53" s="608"/>
      <c r="B53" s="536" t="s">
        <v>149</v>
      </c>
      <c r="C53" s="621" t="s">
        <v>150</v>
      </c>
      <c r="D53" s="529" t="s">
        <v>137</v>
      </c>
      <c r="E53" s="133" t="s">
        <v>138</v>
      </c>
      <c r="F53" s="133" t="s">
        <v>385</v>
      </c>
      <c r="G53" s="134" t="s">
        <v>140</v>
      </c>
      <c r="H53" s="369">
        <v>100</v>
      </c>
      <c r="I53" s="287">
        <v>100</v>
      </c>
      <c r="J53" s="289">
        <f t="shared" si="0"/>
        <v>100</v>
      </c>
      <c r="K53" s="612">
        <f>(J53+J54+J55)/3</f>
        <v>100</v>
      </c>
      <c r="L53" s="615">
        <f>(K53+K56)/2</f>
        <v>100</v>
      </c>
      <c r="M53" s="651"/>
      <c r="N53" s="625"/>
    </row>
    <row r="54" spans="1:18" s="297" customFormat="1" ht="63.75" thickBot="1" x14ac:dyDescent="0.3">
      <c r="A54" s="608"/>
      <c r="B54" s="509"/>
      <c r="C54" s="622"/>
      <c r="D54" s="530"/>
      <c r="E54" s="138" t="s">
        <v>138</v>
      </c>
      <c r="F54" s="133" t="s">
        <v>386</v>
      </c>
      <c r="G54" s="139" t="s">
        <v>140</v>
      </c>
      <c r="H54" s="371">
        <v>95</v>
      </c>
      <c r="I54" s="289">
        <v>95</v>
      </c>
      <c r="J54" s="289">
        <f t="shared" si="0"/>
        <v>100</v>
      </c>
      <c r="K54" s="670"/>
      <c r="L54" s="660"/>
      <c r="M54" s="651"/>
      <c r="N54" s="625"/>
    </row>
    <row r="55" spans="1:18" s="297" customFormat="1" ht="94.5" x14ac:dyDescent="0.25">
      <c r="A55" s="608"/>
      <c r="B55" s="509"/>
      <c r="C55" s="622"/>
      <c r="D55" s="530"/>
      <c r="E55" s="138" t="s">
        <v>138</v>
      </c>
      <c r="F55" s="133" t="s">
        <v>387</v>
      </c>
      <c r="G55" s="139" t="s">
        <v>140</v>
      </c>
      <c r="H55" s="371">
        <v>100</v>
      </c>
      <c r="I55" s="371">
        <v>100</v>
      </c>
      <c r="J55" s="289">
        <f t="shared" si="0"/>
        <v>100</v>
      </c>
      <c r="K55" s="671"/>
      <c r="L55" s="660"/>
      <c r="M55" s="651"/>
      <c r="N55" s="625"/>
    </row>
    <row r="56" spans="1:18" s="297" customFormat="1" ht="32.25" thickBot="1" x14ac:dyDescent="0.3">
      <c r="A56" s="608"/>
      <c r="B56" s="510"/>
      <c r="C56" s="623"/>
      <c r="D56" s="531"/>
      <c r="E56" s="141" t="s">
        <v>144</v>
      </c>
      <c r="F56" s="142" t="s">
        <v>388</v>
      </c>
      <c r="G56" s="143" t="s">
        <v>266</v>
      </c>
      <c r="H56" s="377">
        <v>299</v>
      </c>
      <c r="I56" s="377">
        <v>303</v>
      </c>
      <c r="J56" s="289">
        <f t="shared" si="0"/>
        <v>100</v>
      </c>
      <c r="K56" s="290">
        <f>J56</f>
        <v>100</v>
      </c>
      <c r="L56" s="673"/>
      <c r="M56" s="651"/>
      <c r="N56" s="625"/>
    </row>
    <row r="57" spans="1:18" s="302" customFormat="1" ht="63.75" hidden="1" customHeight="1" thickBot="1" x14ac:dyDescent="0.3">
      <c r="A57" s="608"/>
      <c r="B57" s="536" t="s">
        <v>157</v>
      </c>
      <c r="C57" s="618" t="s">
        <v>158</v>
      </c>
      <c r="D57" s="507" t="s">
        <v>137</v>
      </c>
      <c r="E57" s="146" t="s">
        <v>138</v>
      </c>
      <c r="F57" s="147" t="s">
        <v>385</v>
      </c>
      <c r="G57" s="156" t="s">
        <v>140</v>
      </c>
      <c r="H57" s="382"/>
      <c r="I57" s="158"/>
      <c r="J57" s="158" t="e">
        <f>IF(H57/I57*100&gt;100,100,H57/I57*100)</f>
        <v>#DIV/0!</v>
      </c>
      <c r="K57" s="612" t="e">
        <f>(J57+J58+J59)/3</f>
        <v>#DIV/0!</v>
      </c>
      <c r="L57" s="644" t="e">
        <f>(K57+K60)/2</f>
        <v>#DIV/0!</v>
      </c>
      <c r="M57" s="716"/>
      <c r="N57" s="625"/>
      <c r="O57" s="300"/>
      <c r="P57" s="300"/>
      <c r="Q57" s="300"/>
      <c r="R57" s="300"/>
    </row>
    <row r="58" spans="1:18" s="302" customFormat="1" ht="63.75" hidden="1" customHeight="1" thickBot="1" x14ac:dyDescent="0.3">
      <c r="A58" s="608"/>
      <c r="B58" s="509"/>
      <c r="C58" s="619"/>
      <c r="D58" s="585"/>
      <c r="E58" s="149" t="s">
        <v>138</v>
      </c>
      <c r="F58" s="147" t="s">
        <v>386</v>
      </c>
      <c r="G58" s="160" t="s">
        <v>140</v>
      </c>
      <c r="H58" s="400"/>
      <c r="I58" s="162"/>
      <c r="J58" s="162" t="e">
        <f>IF(I58/H58*100&gt;100,100,I58/H58*100)</f>
        <v>#DIV/0!</v>
      </c>
      <c r="K58" s="682"/>
      <c r="L58" s="711"/>
      <c r="M58" s="716"/>
      <c r="N58" s="625"/>
      <c r="O58" s="300"/>
      <c r="P58" s="300"/>
      <c r="Q58" s="300"/>
      <c r="R58" s="300"/>
    </row>
    <row r="59" spans="1:18" s="302" customFormat="1" ht="111" hidden="1" customHeight="1" x14ac:dyDescent="0.25">
      <c r="A59" s="608"/>
      <c r="B59" s="509"/>
      <c r="C59" s="619"/>
      <c r="D59" s="585"/>
      <c r="E59" s="149" t="s">
        <v>138</v>
      </c>
      <c r="F59" s="147" t="s">
        <v>387</v>
      </c>
      <c r="G59" s="160" t="s">
        <v>140</v>
      </c>
      <c r="H59" s="400"/>
      <c r="I59" s="400"/>
      <c r="J59" s="162" t="e">
        <f>IF(I59/H59*100&gt;100,100,I59/H59*100)</f>
        <v>#DIV/0!</v>
      </c>
      <c r="K59" s="683"/>
      <c r="L59" s="711"/>
      <c r="M59" s="716"/>
      <c r="N59" s="625"/>
      <c r="O59" s="300"/>
      <c r="P59" s="300"/>
      <c r="Q59" s="300"/>
      <c r="R59" s="300"/>
    </row>
    <row r="60" spans="1:18" s="302" customFormat="1" ht="32.25" hidden="1" customHeight="1" thickBot="1" x14ac:dyDescent="0.3">
      <c r="A60" s="608"/>
      <c r="B60" s="510"/>
      <c r="C60" s="620"/>
      <c r="D60" s="503"/>
      <c r="E60" s="151" t="s">
        <v>144</v>
      </c>
      <c r="F60" s="142" t="s">
        <v>388</v>
      </c>
      <c r="G60" s="164" t="s">
        <v>266</v>
      </c>
      <c r="H60" s="167"/>
      <c r="I60" s="165"/>
      <c r="J60" s="166" t="e">
        <f>IF(I60/H60*100&gt;100,100,I60/H60*100)</f>
        <v>#DIV/0!</v>
      </c>
      <c r="K60" s="166" t="e">
        <f>J60</f>
        <v>#DIV/0!</v>
      </c>
      <c r="L60" s="685"/>
      <c r="M60" s="716"/>
      <c r="N60" s="625"/>
      <c r="O60" s="300"/>
      <c r="P60" s="300"/>
      <c r="Q60" s="300"/>
      <c r="R60" s="300"/>
    </row>
    <row r="61" spans="1:18" s="302" customFormat="1" ht="63.75" hidden="1" customHeight="1" thickBot="1" x14ac:dyDescent="0.3">
      <c r="A61" s="608"/>
      <c r="B61" s="536" t="s">
        <v>154</v>
      </c>
      <c r="C61" s="618" t="s">
        <v>414</v>
      </c>
      <c r="D61" s="501" t="s">
        <v>137</v>
      </c>
      <c r="E61" s="146" t="s">
        <v>138</v>
      </c>
      <c r="F61" s="147" t="s">
        <v>385</v>
      </c>
      <c r="G61" s="156" t="s">
        <v>140</v>
      </c>
      <c r="H61" s="157"/>
      <c r="I61" s="158"/>
      <c r="J61" s="158" t="e">
        <f>IF(H61/I61*100&gt;100,100,H61/I61*100)</f>
        <v>#DIV/0!</v>
      </c>
      <c r="K61" s="627" t="e">
        <f>(J61+J62+J63)/3</f>
        <v>#DIV/0!</v>
      </c>
      <c r="L61" s="644" t="e">
        <f>(K61+K64)/2</f>
        <v>#DIV/0!</v>
      </c>
      <c r="M61" s="716"/>
      <c r="N61" s="625"/>
      <c r="O61" s="300"/>
      <c r="P61" s="300"/>
      <c r="Q61" s="300"/>
      <c r="R61" s="300"/>
    </row>
    <row r="62" spans="1:18" s="302" customFormat="1" ht="63.75" hidden="1" customHeight="1" thickBot="1" x14ac:dyDescent="0.3">
      <c r="A62" s="608"/>
      <c r="B62" s="509"/>
      <c r="C62" s="619"/>
      <c r="D62" s="502"/>
      <c r="E62" s="149" t="s">
        <v>138</v>
      </c>
      <c r="F62" s="147" t="s">
        <v>386</v>
      </c>
      <c r="G62" s="160" t="s">
        <v>140</v>
      </c>
      <c r="H62" s="161"/>
      <c r="I62" s="162"/>
      <c r="J62" s="162" t="e">
        <f>IF(I62/H62*100&gt;100,100,I62/H62*100)</f>
        <v>#DIV/0!</v>
      </c>
      <c r="K62" s="678"/>
      <c r="L62" s="680"/>
      <c r="M62" s="716"/>
      <c r="N62" s="625"/>
      <c r="O62" s="300"/>
      <c r="P62" s="300"/>
      <c r="Q62" s="300"/>
      <c r="R62" s="300"/>
    </row>
    <row r="63" spans="1:18" s="302" customFormat="1" ht="111" hidden="1" customHeight="1" x14ac:dyDescent="0.25">
      <c r="A63" s="608"/>
      <c r="B63" s="509"/>
      <c r="C63" s="619"/>
      <c r="D63" s="502"/>
      <c r="E63" s="149" t="s">
        <v>138</v>
      </c>
      <c r="F63" s="147" t="s">
        <v>387</v>
      </c>
      <c r="G63" s="160" t="s">
        <v>140</v>
      </c>
      <c r="H63" s="161"/>
      <c r="I63" s="161"/>
      <c r="J63" s="162" t="e">
        <f>IF(I63/H63*100&gt;100,100,I63/H63*100)</f>
        <v>#DIV/0!</v>
      </c>
      <c r="K63" s="679"/>
      <c r="L63" s="680"/>
      <c r="M63" s="716"/>
      <c r="N63" s="625"/>
      <c r="O63" s="300"/>
      <c r="P63" s="300"/>
      <c r="Q63" s="300"/>
      <c r="R63" s="300"/>
    </row>
    <row r="64" spans="1:18" s="302" customFormat="1" ht="32.25" hidden="1" customHeight="1" thickBot="1" x14ac:dyDescent="0.3">
      <c r="A64" s="608"/>
      <c r="B64" s="510"/>
      <c r="C64" s="620"/>
      <c r="D64" s="503"/>
      <c r="E64" s="151" t="s">
        <v>144</v>
      </c>
      <c r="F64" s="142" t="s">
        <v>388</v>
      </c>
      <c r="G64" s="164" t="s">
        <v>266</v>
      </c>
      <c r="H64" s="167"/>
      <c r="I64" s="165"/>
      <c r="J64" s="166" t="e">
        <f>IF(I64/H64*100&gt;100,100,I64/H64*100)</f>
        <v>#DIV/0!</v>
      </c>
      <c r="K64" s="166" t="e">
        <f>J64</f>
        <v>#DIV/0!</v>
      </c>
      <c r="L64" s="685"/>
      <c r="M64" s="716"/>
      <c r="N64" s="625"/>
      <c r="O64" s="300"/>
      <c r="P64" s="300"/>
      <c r="Q64" s="300"/>
      <c r="R64" s="300"/>
    </row>
    <row r="65" spans="1:18" s="297" customFormat="1" ht="63.75" customHeight="1" thickBot="1" x14ac:dyDescent="0.3">
      <c r="A65" s="608"/>
      <c r="B65" s="536" t="s">
        <v>183</v>
      </c>
      <c r="C65" s="621" t="s">
        <v>303</v>
      </c>
      <c r="D65" s="593" t="s">
        <v>137</v>
      </c>
      <c r="E65" s="133" t="s">
        <v>138</v>
      </c>
      <c r="F65" s="133" t="s">
        <v>385</v>
      </c>
      <c r="G65" s="134" t="s">
        <v>140</v>
      </c>
      <c r="H65" s="369">
        <v>100</v>
      </c>
      <c r="I65" s="287">
        <v>100</v>
      </c>
      <c r="J65" s="289">
        <f>IF(I65/H65*100&gt;100,100,I65/H65*100)</f>
        <v>100</v>
      </c>
      <c r="K65" s="612">
        <f>(J65+J66)/2</f>
        <v>100</v>
      </c>
      <c r="L65" s="615">
        <f>(K65+K68)/2</f>
        <v>100</v>
      </c>
      <c r="M65" s="651"/>
      <c r="N65" s="625"/>
      <c r="O65" s="306"/>
    </row>
    <row r="66" spans="1:18" s="297" customFormat="1" ht="63.75" thickBot="1" x14ac:dyDescent="0.3">
      <c r="A66" s="608"/>
      <c r="B66" s="509"/>
      <c r="C66" s="622"/>
      <c r="D66" s="594"/>
      <c r="E66" s="138" t="s">
        <v>138</v>
      </c>
      <c r="F66" s="133" t="s">
        <v>386</v>
      </c>
      <c r="G66" s="139" t="s">
        <v>140</v>
      </c>
      <c r="H66" s="371">
        <v>100</v>
      </c>
      <c r="I66" s="289">
        <v>100</v>
      </c>
      <c r="J66" s="289">
        <f>IF(I66/H66*100&gt;100,100,I66/H66*100)</f>
        <v>100</v>
      </c>
      <c r="K66" s="670"/>
      <c r="L66" s="660"/>
      <c r="M66" s="651"/>
      <c r="N66" s="625"/>
    </row>
    <row r="67" spans="1:18" s="297" customFormat="1" ht="78.75" customHeight="1" x14ac:dyDescent="0.25">
      <c r="A67" s="608"/>
      <c r="B67" s="509"/>
      <c r="C67" s="622"/>
      <c r="D67" s="594"/>
      <c r="E67" s="138" t="s">
        <v>138</v>
      </c>
      <c r="F67" s="133" t="s">
        <v>390</v>
      </c>
      <c r="G67" s="139" t="s">
        <v>140</v>
      </c>
      <c r="H67" s="371">
        <v>0</v>
      </c>
      <c r="I67" s="371">
        <v>0</v>
      </c>
      <c r="J67" s="289"/>
      <c r="K67" s="671"/>
      <c r="L67" s="660"/>
      <c r="M67" s="651"/>
      <c r="N67" s="625"/>
      <c r="O67" s="306"/>
    </row>
    <row r="68" spans="1:18" s="297" customFormat="1" ht="32.25" thickBot="1" x14ac:dyDescent="0.3">
      <c r="A68" s="608"/>
      <c r="B68" s="510"/>
      <c r="C68" s="623"/>
      <c r="D68" s="595"/>
      <c r="E68" s="141" t="s">
        <v>144</v>
      </c>
      <c r="F68" s="142" t="s">
        <v>388</v>
      </c>
      <c r="G68" s="143" t="s">
        <v>266</v>
      </c>
      <c r="H68" s="377">
        <v>1</v>
      </c>
      <c r="I68" s="377">
        <v>1</v>
      </c>
      <c r="J68" s="289">
        <f>IF(I68/H68*100&gt;100,100,I68/H68*100)</f>
        <v>100</v>
      </c>
      <c r="K68" s="290">
        <f>J68</f>
        <v>100</v>
      </c>
      <c r="L68" s="673"/>
      <c r="M68" s="651"/>
      <c r="N68" s="625"/>
    </row>
    <row r="69" spans="1:18" s="302" customFormat="1" ht="63.75" hidden="1" customHeight="1" thickBot="1" x14ac:dyDescent="0.3">
      <c r="A69" s="608"/>
      <c r="B69" s="536" t="s">
        <v>167</v>
      </c>
      <c r="C69" s="618" t="s">
        <v>415</v>
      </c>
      <c r="D69" s="501" t="s">
        <v>137</v>
      </c>
      <c r="E69" s="155" t="s">
        <v>138</v>
      </c>
      <c r="F69" s="147" t="s">
        <v>385</v>
      </c>
      <c r="G69" s="156" t="s">
        <v>140</v>
      </c>
      <c r="H69" s="157"/>
      <c r="I69" s="158"/>
      <c r="J69" s="158" t="e">
        <f>IF(H69/I69*100&gt;100,100,H69/I69*100)</f>
        <v>#DIV/0!</v>
      </c>
      <c r="K69" s="627" t="e">
        <f>(J69+J70)/2</f>
        <v>#DIV/0!</v>
      </c>
      <c r="L69" s="644" t="e">
        <f>(K69+K72)/2</f>
        <v>#DIV/0!</v>
      </c>
      <c r="M69" s="716"/>
      <c r="N69" s="625"/>
      <c r="O69" s="17"/>
      <c r="P69" s="300"/>
      <c r="Q69" s="300"/>
      <c r="R69" s="300"/>
    </row>
    <row r="70" spans="1:18" s="302" customFormat="1" ht="63.75" hidden="1" customHeight="1" thickBot="1" x14ac:dyDescent="0.3">
      <c r="A70" s="608"/>
      <c r="B70" s="509"/>
      <c r="C70" s="619"/>
      <c r="D70" s="502"/>
      <c r="E70" s="159" t="s">
        <v>138</v>
      </c>
      <c r="F70" s="147" t="s">
        <v>386</v>
      </c>
      <c r="G70" s="160" t="s">
        <v>140</v>
      </c>
      <c r="H70" s="161"/>
      <c r="I70" s="162"/>
      <c r="J70" s="162" t="e">
        <f>IF(I70/H70*100&gt;100,100,I70/H70*100)</f>
        <v>#DIV/0!</v>
      </c>
      <c r="K70" s="678"/>
      <c r="L70" s="680"/>
      <c r="M70" s="716"/>
      <c r="N70" s="625"/>
      <c r="O70" s="17"/>
      <c r="P70" s="300"/>
      <c r="Q70" s="300"/>
      <c r="R70" s="300"/>
    </row>
    <row r="71" spans="1:18" s="302" customFormat="1" ht="111" hidden="1" customHeight="1" x14ac:dyDescent="0.25">
      <c r="A71" s="608"/>
      <c r="B71" s="509"/>
      <c r="C71" s="619"/>
      <c r="D71" s="502"/>
      <c r="E71" s="159" t="s">
        <v>138</v>
      </c>
      <c r="F71" s="147" t="s">
        <v>387</v>
      </c>
      <c r="G71" s="160" t="s">
        <v>140</v>
      </c>
      <c r="H71" s="161"/>
      <c r="I71" s="161"/>
      <c r="J71" s="137" t="e">
        <f>IF(I71/H71*100&gt;100,100,I71/H71*100)</f>
        <v>#DIV/0!</v>
      </c>
      <c r="K71" s="679"/>
      <c r="L71" s="680"/>
      <c r="M71" s="716"/>
      <c r="N71" s="625"/>
      <c r="O71" s="17"/>
      <c r="P71" s="300"/>
      <c r="Q71" s="300"/>
      <c r="R71" s="300"/>
    </row>
    <row r="72" spans="1:18" s="302" customFormat="1" ht="32.25" hidden="1" customHeight="1" thickBot="1" x14ac:dyDescent="0.3">
      <c r="A72" s="608"/>
      <c r="B72" s="510"/>
      <c r="C72" s="620"/>
      <c r="D72" s="503"/>
      <c r="E72" s="163" t="s">
        <v>144</v>
      </c>
      <c r="F72" s="142" t="s">
        <v>388</v>
      </c>
      <c r="G72" s="164" t="s">
        <v>266</v>
      </c>
      <c r="H72" s="167"/>
      <c r="I72" s="165"/>
      <c r="J72" s="166" t="e">
        <f>IF(I72/H72*100&gt;100,100,I72/H72*100)</f>
        <v>#DIV/0!</v>
      </c>
      <c r="K72" s="166" t="e">
        <f>J72</f>
        <v>#DIV/0!</v>
      </c>
      <c r="L72" s="685"/>
      <c r="M72" s="716"/>
      <c r="N72" s="625"/>
      <c r="O72" s="300"/>
      <c r="P72" s="300"/>
      <c r="Q72" s="300"/>
      <c r="R72" s="300"/>
    </row>
    <row r="73" spans="1:18" s="302" customFormat="1" ht="63.75" hidden="1" customHeight="1" thickBot="1" x14ac:dyDescent="0.3">
      <c r="A73" s="608"/>
      <c r="B73" s="536"/>
      <c r="C73" s="618" t="s">
        <v>416</v>
      </c>
      <c r="D73" s="501" t="s">
        <v>137</v>
      </c>
      <c r="E73" s="155" t="s">
        <v>138</v>
      </c>
      <c r="F73" s="147" t="s">
        <v>385</v>
      </c>
      <c r="G73" s="156" t="s">
        <v>140</v>
      </c>
      <c r="H73" s="157"/>
      <c r="I73" s="158"/>
      <c r="J73" s="158" t="e">
        <f>IF(H73/I73*100&gt;100,100,H73/I73*100)</f>
        <v>#DIV/0!</v>
      </c>
      <c r="K73" s="627" t="e">
        <f>(J73+J74+J75)/3</f>
        <v>#DIV/0!</v>
      </c>
      <c r="L73" s="644" t="e">
        <f>(K73+K76)/2</f>
        <v>#DIV/0!</v>
      </c>
      <c r="M73" s="716"/>
      <c r="N73" s="625"/>
      <c r="O73" s="300"/>
      <c r="P73" s="300"/>
      <c r="Q73" s="300"/>
      <c r="R73" s="300"/>
    </row>
    <row r="74" spans="1:18" s="302" customFormat="1" ht="63.75" hidden="1" customHeight="1" thickBot="1" x14ac:dyDescent="0.3">
      <c r="A74" s="608"/>
      <c r="B74" s="509"/>
      <c r="C74" s="619"/>
      <c r="D74" s="502"/>
      <c r="E74" s="159" t="s">
        <v>138</v>
      </c>
      <c r="F74" s="147" t="s">
        <v>386</v>
      </c>
      <c r="G74" s="160" t="s">
        <v>140</v>
      </c>
      <c r="H74" s="161"/>
      <c r="I74" s="162"/>
      <c r="J74" s="162" t="e">
        <f>IF(I74/H74*100&gt;100,100,I74/H74*100)</f>
        <v>#DIV/0!</v>
      </c>
      <c r="K74" s="678"/>
      <c r="L74" s="680"/>
      <c r="M74" s="716"/>
      <c r="N74" s="625"/>
      <c r="O74" s="300"/>
      <c r="P74" s="300"/>
      <c r="Q74" s="300"/>
      <c r="R74" s="300"/>
    </row>
    <row r="75" spans="1:18" s="302" customFormat="1" ht="111" hidden="1" customHeight="1" x14ac:dyDescent="0.25">
      <c r="A75" s="608"/>
      <c r="B75" s="509"/>
      <c r="C75" s="619"/>
      <c r="D75" s="502"/>
      <c r="E75" s="159" t="s">
        <v>138</v>
      </c>
      <c r="F75" s="147" t="s">
        <v>387</v>
      </c>
      <c r="G75" s="160" t="s">
        <v>140</v>
      </c>
      <c r="H75" s="161"/>
      <c r="I75" s="161"/>
      <c r="J75" s="162" t="e">
        <f>IF(I75/H75*100&gt;100,100,I75/H75*100)</f>
        <v>#DIV/0!</v>
      </c>
      <c r="K75" s="679"/>
      <c r="L75" s="680"/>
      <c r="M75" s="716"/>
      <c r="N75" s="625"/>
      <c r="O75" s="300"/>
      <c r="P75" s="300"/>
      <c r="Q75" s="300"/>
      <c r="R75" s="300"/>
    </row>
    <row r="76" spans="1:18" s="302" customFormat="1" ht="32.25" hidden="1" customHeight="1" thickBot="1" x14ac:dyDescent="0.3">
      <c r="A76" s="608"/>
      <c r="B76" s="510"/>
      <c r="C76" s="620"/>
      <c r="D76" s="586"/>
      <c r="E76" s="163" t="s">
        <v>144</v>
      </c>
      <c r="F76" s="142" t="s">
        <v>388</v>
      </c>
      <c r="G76" s="164" t="s">
        <v>266</v>
      </c>
      <c r="H76" s="377"/>
      <c r="I76" s="377"/>
      <c r="J76" s="166" t="e">
        <f>IF(I76/H76*100&gt;100,100,I76/H76*100)</f>
        <v>#DIV/0!</v>
      </c>
      <c r="K76" s="166" t="e">
        <f>J76</f>
        <v>#DIV/0!</v>
      </c>
      <c r="L76" s="681"/>
      <c r="M76" s="716"/>
      <c r="N76" s="625"/>
      <c r="O76" s="300"/>
      <c r="P76" s="300"/>
      <c r="Q76" s="300"/>
      <c r="R76" s="300"/>
    </row>
    <row r="77" spans="1:18" s="302" customFormat="1" ht="63.75" customHeight="1" thickBot="1" x14ac:dyDescent="0.3">
      <c r="A77" s="608"/>
      <c r="B77" s="536" t="s">
        <v>417</v>
      </c>
      <c r="C77" s="621" t="s">
        <v>268</v>
      </c>
      <c r="D77" s="529" t="s">
        <v>137</v>
      </c>
      <c r="E77" s="155" t="s">
        <v>138</v>
      </c>
      <c r="F77" s="147" t="s">
        <v>385</v>
      </c>
      <c r="G77" s="156" t="s">
        <v>140</v>
      </c>
      <c r="H77" s="382">
        <v>100</v>
      </c>
      <c r="I77" s="158">
        <v>100</v>
      </c>
      <c r="J77" s="158">
        <f>IF(H77/I77*100&gt;100,100,H77/I77*100)</f>
        <v>100</v>
      </c>
      <c r="K77" s="612">
        <f>(J77+J78)/2</f>
        <v>100</v>
      </c>
      <c r="L77" s="644">
        <f>(K77+K80)/2</f>
        <v>100</v>
      </c>
      <c r="M77" s="716"/>
      <c r="N77" s="625"/>
      <c r="O77" s="306"/>
      <c r="P77" s="300"/>
      <c r="Q77" s="300"/>
      <c r="R77" s="300"/>
    </row>
    <row r="78" spans="1:18" s="302" customFormat="1" ht="63.75" customHeight="1" thickBot="1" x14ac:dyDescent="0.3">
      <c r="A78" s="608"/>
      <c r="B78" s="509"/>
      <c r="C78" s="622"/>
      <c r="D78" s="530"/>
      <c r="E78" s="411" t="s">
        <v>138</v>
      </c>
      <c r="F78" s="412" t="s">
        <v>386</v>
      </c>
      <c r="G78" s="413" t="s">
        <v>140</v>
      </c>
      <c r="H78" s="414">
        <v>100</v>
      </c>
      <c r="I78" s="415">
        <v>100</v>
      </c>
      <c r="J78" s="415">
        <f>IF(I78/H78*100&gt;100,100,I78/H78*100)</f>
        <v>100</v>
      </c>
      <c r="K78" s="722"/>
      <c r="L78" s="711"/>
      <c r="M78" s="716"/>
      <c r="N78" s="625"/>
      <c r="O78" s="300"/>
      <c r="P78" s="300"/>
      <c r="Q78" s="300"/>
      <c r="R78" s="300"/>
    </row>
    <row r="79" spans="1:18" s="302" customFormat="1" ht="111" customHeight="1" x14ac:dyDescent="0.25">
      <c r="A79" s="608"/>
      <c r="B79" s="509"/>
      <c r="C79" s="622"/>
      <c r="D79" s="530"/>
      <c r="E79" s="411" t="s">
        <v>138</v>
      </c>
      <c r="F79" s="412" t="s">
        <v>387</v>
      </c>
      <c r="G79" s="413" t="s">
        <v>140</v>
      </c>
      <c r="H79" s="414">
        <v>0</v>
      </c>
      <c r="I79" s="414">
        <v>0</v>
      </c>
      <c r="J79" s="415"/>
      <c r="K79" s="723"/>
      <c r="L79" s="711"/>
      <c r="M79" s="716"/>
      <c r="N79" s="625"/>
      <c r="O79" s="306"/>
      <c r="P79" s="300"/>
      <c r="Q79" s="300"/>
      <c r="R79" s="300"/>
    </row>
    <row r="80" spans="1:18" s="302" customFormat="1" ht="32.25" customHeight="1" thickBot="1" x14ac:dyDescent="0.3">
      <c r="A80" s="608"/>
      <c r="B80" s="510"/>
      <c r="C80" s="623"/>
      <c r="D80" s="595"/>
      <c r="E80" s="163" t="s">
        <v>144</v>
      </c>
      <c r="F80" s="142" t="s">
        <v>388</v>
      </c>
      <c r="G80" s="164" t="s">
        <v>266</v>
      </c>
      <c r="H80" s="377">
        <v>1</v>
      </c>
      <c r="I80" s="377">
        <v>1</v>
      </c>
      <c r="J80" s="166">
        <f>IF(I80/H80*100&gt;100,100,I80/H80*100)</f>
        <v>100</v>
      </c>
      <c r="K80" s="166">
        <f>J80</f>
        <v>100</v>
      </c>
      <c r="L80" s="681"/>
      <c r="M80" s="716"/>
      <c r="N80" s="625"/>
      <c r="O80" s="300"/>
      <c r="P80" s="300"/>
      <c r="Q80" s="300"/>
      <c r="R80" s="300"/>
    </row>
    <row r="81" spans="1:18" s="302" customFormat="1" ht="63.75" customHeight="1" thickBot="1" x14ac:dyDescent="0.3">
      <c r="A81" s="608"/>
      <c r="B81" s="536" t="s">
        <v>418</v>
      </c>
      <c r="C81" s="621" t="s">
        <v>419</v>
      </c>
      <c r="D81" s="593" t="s">
        <v>137</v>
      </c>
      <c r="E81" s="155" t="s">
        <v>138</v>
      </c>
      <c r="F81" s="147" t="s">
        <v>385</v>
      </c>
      <c r="G81" s="156" t="s">
        <v>140</v>
      </c>
      <c r="H81" s="382">
        <v>100</v>
      </c>
      <c r="I81" s="158">
        <v>100</v>
      </c>
      <c r="J81" s="158">
        <f>IF(H81/I81*100&gt;100,100,H81/I81*100)</f>
        <v>100</v>
      </c>
      <c r="K81" s="612">
        <f>(J81+J82)/2</f>
        <v>100</v>
      </c>
      <c r="L81" s="644">
        <f>(K81+K84)/2</f>
        <v>100</v>
      </c>
      <c r="M81" s="716"/>
      <c r="N81" s="625"/>
      <c r="O81" s="306"/>
      <c r="P81" s="300"/>
      <c r="Q81" s="300"/>
      <c r="R81" s="300"/>
    </row>
    <row r="82" spans="1:18" s="302" customFormat="1" ht="63.75" customHeight="1" thickBot="1" x14ac:dyDescent="0.3">
      <c r="A82" s="608"/>
      <c r="B82" s="509"/>
      <c r="C82" s="622"/>
      <c r="D82" s="594"/>
      <c r="E82" s="159" t="s">
        <v>138</v>
      </c>
      <c r="F82" s="147" t="s">
        <v>386</v>
      </c>
      <c r="G82" s="160" t="s">
        <v>140</v>
      </c>
      <c r="H82" s="400">
        <v>100</v>
      </c>
      <c r="I82" s="162">
        <v>100</v>
      </c>
      <c r="J82" s="162">
        <f>IF(I82/H82*100&gt;100,100,I82/H82*100)</f>
        <v>100</v>
      </c>
      <c r="K82" s="682"/>
      <c r="L82" s="711"/>
      <c r="M82" s="716"/>
      <c r="N82" s="625"/>
      <c r="O82" s="300"/>
      <c r="P82" s="300"/>
      <c r="Q82" s="300"/>
      <c r="R82" s="300"/>
    </row>
    <row r="83" spans="1:18" s="302" customFormat="1" ht="111" customHeight="1" x14ac:dyDescent="0.25">
      <c r="A83" s="608"/>
      <c r="B83" s="509"/>
      <c r="C83" s="622"/>
      <c r="D83" s="594"/>
      <c r="E83" s="159" t="s">
        <v>138</v>
      </c>
      <c r="F83" s="147" t="s">
        <v>387</v>
      </c>
      <c r="G83" s="160" t="s">
        <v>140</v>
      </c>
      <c r="H83" s="400">
        <v>0</v>
      </c>
      <c r="I83" s="400">
        <v>0</v>
      </c>
      <c r="J83" s="162"/>
      <c r="K83" s="683"/>
      <c r="L83" s="711"/>
      <c r="M83" s="716"/>
      <c r="N83" s="625"/>
      <c r="O83" s="306"/>
      <c r="P83" s="300"/>
      <c r="Q83" s="300"/>
      <c r="R83" s="300"/>
    </row>
    <row r="84" spans="1:18" s="302" customFormat="1" ht="32.25" customHeight="1" thickBot="1" x14ac:dyDescent="0.3">
      <c r="A84" s="608"/>
      <c r="B84" s="510"/>
      <c r="C84" s="623"/>
      <c r="D84" s="595"/>
      <c r="E84" s="163" t="s">
        <v>144</v>
      </c>
      <c r="F84" s="142" t="s">
        <v>388</v>
      </c>
      <c r="G84" s="164" t="s">
        <v>266</v>
      </c>
      <c r="H84" s="377">
        <v>0.44</v>
      </c>
      <c r="I84" s="377">
        <v>0.44</v>
      </c>
      <c r="J84" s="166">
        <f>IF(I84/H84*100&gt;100,100,I84/H84*100)</f>
        <v>100</v>
      </c>
      <c r="K84" s="166">
        <f>J84</f>
        <v>100</v>
      </c>
      <c r="L84" s="681"/>
      <c r="M84" s="716"/>
      <c r="N84" s="625"/>
      <c r="O84" s="300"/>
      <c r="P84" s="300"/>
      <c r="Q84" s="300"/>
      <c r="R84" s="300"/>
    </row>
    <row r="85" spans="1:18" s="302" customFormat="1" ht="63.75" hidden="1" customHeight="1" thickBot="1" x14ac:dyDescent="0.3">
      <c r="A85" s="608"/>
      <c r="B85" s="536"/>
      <c r="C85" s="618" t="s">
        <v>416</v>
      </c>
      <c r="D85" s="501" t="s">
        <v>137</v>
      </c>
      <c r="E85" s="155" t="s">
        <v>138</v>
      </c>
      <c r="F85" s="147" t="s">
        <v>385</v>
      </c>
      <c r="G85" s="156" t="s">
        <v>140</v>
      </c>
      <c r="H85" s="157"/>
      <c r="I85" s="158"/>
      <c r="J85" s="158" t="e">
        <f>IF(H85/I85*100&gt;100,100,H85/I85*100)</f>
        <v>#DIV/0!</v>
      </c>
      <c r="K85" s="627" t="e">
        <f>(J85+J86+J87)/3</f>
        <v>#DIV/0!</v>
      </c>
      <c r="L85" s="644" t="e">
        <f>(K85+K88)/2</f>
        <v>#DIV/0!</v>
      </c>
      <c r="M85" s="716"/>
      <c r="N85" s="625"/>
      <c r="O85" s="300"/>
      <c r="P85" s="300"/>
      <c r="Q85" s="300"/>
      <c r="R85" s="300"/>
    </row>
    <row r="86" spans="1:18" s="302" customFormat="1" ht="63.75" hidden="1" customHeight="1" thickBot="1" x14ac:dyDescent="0.3">
      <c r="A86" s="608"/>
      <c r="B86" s="509"/>
      <c r="C86" s="619"/>
      <c r="D86" s="502"/>
      <c r="E86" s="159" t="s">
        <v>138</v>
      </c>
      <c r="F86" s="147" t="s">
        <v>386</v>
      </c>
      <c r="G86" s="160" t="s">
        <v>140</v>
      </c>
      <c r="H86" s="161"/>
      <c r="I86" s="162"/>
      <c r="J86" s="162" t="e">
        <f>IF(I86/H86*100&gt;100,100,I86/H86*100)</f>
        <v>#DIV/0!</v>
      </c>
      <c r="K86" s="678"/>
      <c r="L86" s="680"/>
      <c r="M86" s="716"/>
      <c r="N86" s="625"/>
      <c r="O86" s="300"/>
      <c r="P86" s="300"/>
      <c r="Q86" s="300"/>
      <c r="R86" s="300"/>
    </row>
    <row r="87" spans="1:18" s="302" customFormat="1" ht="111" hidden="1" customHeight="1" x14ac:dyDescent="0.25">
      <c r="A87" s="608"/>
      <c r="B87" s="509"/>
      <c r="C87" s="619"/>
      <c r="D87" s="502"/>
      <c r="E87" s="159" t="s">
        <v>138</v>
      </c>
      <c r="F87" s="147" t="s">
        <v>387</v>
      </c>
      <c r="G87" s="160" t="s">
        <v>140</v>
      </c>
      <c r="H87" s="161"/>
      <c r="I87" s="161"/>
      <c r="J87" s="162" t="e">
        <f>IF(I87/H87*100&gt;100,100,I87/H87*100)</f>
        <v>#DIV/0!</v>
      </c>
      <c r="K87" s="679"/>
      <c r="L87" s="680"/>
      <c r="M87" s="716"/>
      <c r="N87" s="625"/>
      <c r="O87" s="300"/>
      <c r="P87" s="300"/>
      <c r="Q87" s="300"/>
      <c r="R87" s="300"/>
    </row>
    <row r="88" spans="1:18" s="302" customFormat="1" ht="32.25" hidden="1" customHeight="1" thickBot="1" x14ac:dyDescent="0.3">
      <c r="A88" s="608"/>
      <c r="B88" s="510"/>
      <c r="C88" s="620"/>
      <c r="D88" s="503"/>
      <c r="E88" s="163" t="s">
        <v>144</v>
      </c>
      <c r="F88" s="142" t="s">
        <v>388</v>
      </c>
      <c r="G88" s="164" t="s">
        <v>266</v>
      </c>
      <c r="H88" s="167"/>
      <c r="I88" s="165"/>
      <c r="J88" s="166" t="e">
        <f>IF(I88/H88*100&gt;100,100,I88/H88*100)</f>
        <v>#DIV/0!</v>
      </c>
      <c r="K88" s="166" t="e">
        <f>J88</f>
        <v>#DIV/0!</v>
      </c>
      <c r="L88" s="685"/>
      <c r="M88" s="716"/>
      <c r="N88" s="625"/>
      <c r="O88" s="300"/>
      <c r="P88" s="300"/>
      <c r="Q88" s="300"/>
      <c r="R88" s="300"/>
    </row>
    <row r="89" spans="1:18" s="302" customFormat="1" ht="63.75" hidden="1" customHeight="1" thickBot="1" x14ac:dyDescent="0.3">
      <c r="A89" s="608"/>
      <c r="B89" s="536" t="s">
        <v>420</v>
      </c>
      <c r="C89" s="618" t="s">
        <v>421</v>
      </c>
      <c r="D89" s="501" t="s">
        <v>137</v>
      </c>
      <c r="E89" s="155" t="s">
        <v>138</v>
      </c>
      <c r="F89" s="147" t="s">
        <v>385</v>
      </c>
      <c r="G89" s="156" t="s">
        <v>140</v>
      </c>
      <c r="H89" s="157"/>
      <c r="I89" s="158"/>
      <c r="J89" s="158" t="e">
        <f>IF(H89/I89*100&gt;100,100,H89/I89*100)</f>
        <v>#DIV/0!</v>
      </c>
      <c r="K89" s="627" t="e">
        <f>(J89+J90+J91)/3</f>
        <v>#DIV/0!</v>
      </c>
      <c r="L89" s="644" t="e">
        <f>(K89+K92)/2</f>
        <v>#DIV/0!</v>
      </c>
      <c r="M89" s="716"/>
      <c r="N89" s="625"/>
      <c r="O89" s="300"/>
      <c r="P89" s="300"/>
      <c r="Q89" s="300"/>
      <c r="R89" s="300"/>
    </row>
    <row r="90" spans="1:18" s="302" customFormat="1" ht="63.75" hidden="1" customHeight="1" thickBot="1" x14ac:dyDescent="0.3">
      <c r="A90" s="608"/>
      <c r="B90" s="509"/>
      <c r="C90" s="619"/>
      <c r="D90" s="502"/>
      <c r="E90" s="159" t="s">
        <v>138</v>
      </c>
      <c r="F90" s="147" t="s">
        <v>386</v>
      </c>
      <c r="G90" s="160" t="s">
        <v>140</v>
      </c>
      <c r="H90" s="161"/>
      <c r="I90" s="162"/>
      <c r="J90" s="162" t="e">
        <f>IF(I90/H90*100&gt;100,100,I90/H90*100)</f>
        <v>#DIV/0!</v>
      </c>
      <c r="K90" s="678"/>
      <c r="L90" s="680"/>
      <c r="M90" s="716"/>
      <c r="N90" s="625"/>
      <c r="O90" s="300"/>
      <c r="P90" s="300"/>
      <c r="Q90" s="300"/>
      <c r="R90" s="300"/>
    </row>
    <row r="91" spans="1:18" s="302" customFormat="1" ht="111" hidden="1" customHeight="1" x14ac:dyDescent="0.25">
      <c r="A91" s="608"/>
      <c r="B91" s="509"/>
      <c r="C91" s="619"/>
      <c r="D91" s="502"/>
      <c r="E91" s="159" t="s">
        <v>138</v>
      </c>
      <c r="F91" s="147" t="s">
        <v>387</v>
      </c>
      <c r="G91" s="160" t="s">
        <v>140</v>
      </c>
      <c r="H91" s="161"/>
      <c r="I91" s="161"/>
      <c r="J91" s="162" t="e">
        <f>IF(I91/H91*100&gt;100,100,I91/H91*100)</f>
        <v>#DIV/0!</v>
      </c>
      <c r="K91" s="679"/>
      <c r="L91" s="680"/>
      <c r="M91" s="716"/>
      <c r="N91" s="625"/>
      <c r="O91" s="300"/>
      <c r="P91" s="300"/>
      <c r="Q91" s="300"/>
      <c r="R91" s="300"/>
    </row>
    <row r="92" spans="1:18" s="302" customFormat="1" ht="32.25" hidden="1" customHeight="1" thickBot="1" x14ac:dyDescent="0.3">
      <c r="A92" s="608"/>
      <c r="B92" s="510"/>
      <c r="C92" s="620"/>
      <c r="D92" s="503"/>
      <c r="E92" s="163" t="s">
        <v>144</v>
      </c>
      <c r="F92" s="142" t="s">
        <v>388</v>
      </c>
      <c r="G92" s="164" t="s">
        <v>266</v>
      </c>
      <c r="H92" s="167"/>
      <c r="I92" s="165"/>
      <c r="J92" s="166" t="e">
        <f>IF(I92/H92*100&gt;100,100,I92/H92*100)</f>
        <v>#DIV/0!</v>
      </c>
      <c r="K92" s="166" t="e">
        <f>J92</f>
        <v>#DIV/0!</v>
      </c>
      <c r="L92" s="685"/>
      <c r="M92" s="716"/>
      <c r="N92" s="625"/>
      <c r="O92" s="300"/>
      <c r="P92" s="300"/>
      <c r="Q92" s="300"/>
      <c r="R92" s="300"/>
    </row>
    <row r="93" spans="1:18" s="302" customFormat="1" ht="63.75" hidden="1" customHeight="1" thickBot="1" x14ac:dyDescent="0.3">
      <c r="A93" s="608"/>
      <c r="B93" s="536" t="s">
        <v>164</v>
      </c>
      <c r="C93" s="618" t="s">
        <v>422</v>
      </c>
      <c r="D93" s="501" t="s">
        <v>137</v>
      </c>
      <c r="E93" s="155" t="s">
        <v>138</v>
      </c>
      <c r="F93" s="147" t="s">
        <v>385</v>
      </c>
      <c r="G93" s="156" t="s">
        <v>140</v>
      </c>
      <c r="H93" s="157"/>
      <c r="I93" s="158"/>
      <c r="J93" s="158" t="e">
        <f>IF(H93/I93*100&gt;100,100,H93/I93*100)</f>
        <v>#DIV/0!</v>
      </c>
      <c r="K93" s="627" t="e">
        <f>(J93+J94+J95)/3</f>
        <v>#DIV/0!</v>
      </c>
      <c r="L93" s="644" t="e">
        <f>(K93+K96)/2</f>
        <v>#DIV/0!</v>
      </c>
      <c r="M93" s="716"/>
      <c r="N93" s="625"/>
      <c r="O93" s="300"/>
      <c r="P93" s="300"/>
      <c r="Q93" s="300"/>
      <c r="R93" s="300"/>
    </row>
    <row r="94" spans="1:18" s="302" customFormat="1" ht="63.75" hidden="1" customHeight="1" thickBot="1" x14ac:dyDescent="0.3">
      <c r="A94" s="608"/>
      <c r="B94" s="509"/>
      <c r="C94" s="619"/>
      <c r="D94" s="502"/>
      <c r="E94" s="159" t="s">
        <v>138</v>
      </c>
      <c r="F94" s="147" t="s">
        <v>386</v>
      </c>
      <c r="G94" s="160" t="s">
        <v>140</v>
      </c>
      <c r="H94" s="161"/>
      <c r="I94" s="162"/>
      <c r="J94" s="162" t="e">
        <f>IF(I94/H94*100&gt;100,100,I94/H94*100)</f>
        <v>#DIV/0!</v>
      </c>
      <c r="K94" s="678"/>
      <c r="L94" s="680"/>
      <c r="M94" s="716"/>
      <c r="N94" s="625"/>
      <c r="O94" s="300"/>
      <c r="P94" s="300"/>
      <c r="Q94" s="300"/>
      <c r="R94" s="300"/>
    </row>
    <row r="95" spans="1:18" s="302" customFormat="1" ht="111" hidden="1" customHeight="1" x14ac:dyDescent="0.25">
      <c r="A95" s="608"/>
      <c r="B95" s="509"/>
      <c r="C95" s="619"/>
      <c r="D95" s="502"/>
      <c r="E95" s="159" t="s">
        <v>138</v>
      </c>
      <c r="F95" s="147" t="s">
        <v>387</v>
      </c>
      <c r="G95" s="160" t="s">
        <v>140</v>
      </c>
      <c r="H95" s="161"/>
      <c r="I95" s="161"/>
      <c r="J95" s="162" t="e">
        <f>IF(I95/H95*100&gt;100,100,I95/H95*100)</f>
        <v>#DIV/0!</v>
      </c>
      <c r="K95" s="679"/>
      <c r="L95" s="680"/>
      <c r="M95" s="716"/>
      <c r="N95" s="625"/>
      <c r="O95" s="300"/>
      <c r="P95" s="300"/>
      <c r="Q95" s="300"/>
      <c r="R95" s="300"/>
    </row>
    <row r="96" spans="1:18" s="302" customFormat="1" ht="32.25" hidden="1" customHeight="1" thickBot="1" x14ac:dyDescent="0.3">
      <c r="A96" s="608"/>
      <c r="B96" s="510"/>
      <c r="C96" s="620"/>
      <c r="D96" s="503"/>
      <c r="E96" s="163" t="s">
        <v>144</v>
      </c>
      <c r="F96" s="142" t="s">
        <v>388</v>
      </c>
      <c r="G96" s="164" t="s">
        <v>266</v>
      </c>
      <c r="H96" s="167"/>
      <c r="I96" s="165"/>
      <c r="J96" s="166" t="e">
        <f>IF(I96/H96*100&gt;100,100,I96/H96*100)</f>
        <v>#DIV/0!</v>
      </c>
      <c r="K96" s="166" t="e">
        <f>J96</f>
        <v>#DIV/0!</v>
      </c>
      <c r="L96" s="685"/>
      <c r="M96" s="716"/>
      <c r="N96" s="625"/>
      <c r="O96" s="300"/>
      <c r="P96" s="300"/>
      <c r="Q96" s="300"/>
      <c r="R96" s="300"/>
    </row>
    <row r="97" spans="1:18" s="297" customFormat="1" ht="63.75" customHeight="1" thickBot="1" x14ac:dyDescent="0.3">
      <c r="A97" s="608"/>
      <c r="B97" s="536" t="s">
        <v>176</v>
      </c>
      <c r="C97" s="621" t="s">
        <v>423</v>
      </c>
      <c r="D97" s="593" t="s">
        <v>137</v>
      </c>
      <c r="E97" s="133" t="s">
        <v>138</v>
      </c>
      <c r="F97" s="133" t="s">
        <v>385</v>
      </c>
      <c r="G97" s="134" t="s">
        <v>140</v>
      </c>
      <c r="H97" s="369">
        <v>100</v>
      </c>
      <c r="I97" s="287">
        <v>100</v>
      </c>
      <c r="J97" s="289">
        <f>IF(I97/H97*100&gt;100,100,I97/H97*100)</f>
        <v>100</v>
      </c>
      <c r="K97" s="612">
        <f>(J97+J98)/2</f>
        <v>100</v>
      </c>
      <c r="L97" s="615">
        <f>(K97+K100)/2</f>
        <v>99.193548387096769</v>
      </c>
      <c r="M97" s="651"/>
      <c r="N97" s="625"/>
      <c r="O97" s="306"/>
    </row>
    <row r="98" spans="1:18" s="297" customFormat="1" ht="63.75" thickBot="1" x14ac:dyDescent="0.3">
      <c r="A98" s="608"/>
      <c r="B98" s="509"/>
      <c r="C98" s="622"/>
      <c r="D98" s="594"/>
      <c r="E98" s="138" t="s">
        <v>138</v>
      </c>
      <c r="F98" s="133" t="s">
        <v>386</v>
      </c>
      <c r="G98" s="139" t="s">
        <v>140</v>
      </c>
      <c r="H98" s="371">
        <v>100</v>
      </c>
      <c r="I98" s="289">
        <v>100</v>
      </c>
      <c r="J98" s="289">
        <f>IF(I98/H98*100&gt;100,100,I98/H98*100)</f>
        <v>100</v>
      </c>
      <c r="K98" s="670"/>
      <c r="L98" s="660"/>
      <c r="M98" s="651"/>
      <c r="N98" s="625"/>
    </row>
    <row r="99" spans="1:18" s="297" customFormat="1" ht="78.75" customHeight="1" x14ac:dyDescent="0.25">
      <c r="A99" s="608"/>
      <c r="B99" s="509"/>
      <c r="C99" s="622"/>
      <c r="D99" s="594"/>
      <c r="E99" s="138" t="s">
        <v>138</v>
      </c>
      <c r="F99" s="133" t="s">
        <v>390</v>
      </c>
      <c r="G99" s="139" t="s">
        <v>140</v>
      </c>
      <c r="H99" s="371">
        <v>0</v>
      </c>
      <c r="I99" s="371">
        <v>0</v>
      </c>
      <c r="J99" s="289"/>
      <c r="K99" s="671"/>
      <c r="L99" s="660"/>
      <c r="M99" s="651"/>
      <c r="N99" s="625"/>
      <c r="O99" s="306"/>
    </row>
    <row r="100" spans="1:18" s="297" customFormat="1" ht="32.25" thickBot="1" x14ac:dyDescent="0.3">
      <c r="A100" s="608"/>
      <c r="B100" s="510"/>
      <c r="C100" s="623"/>
      <c r="D100" s="595"/>
      <c r="E100" s="141" t="s">
        <v>144</v>
      </c>
      <c r="F100" s="142" t="s">
        <v>388</v>
      </c>
      <c r="G100" s="143" t="s">
        <v>266</v>
      </c>
      <c r="H100" s="377">
        <v>62</v>
      </c>
      <c r="I100" s="377">
        <v>61</v>
      </c>
      <c r="J100" s="289">
        <f>IF(I100/H100*100&gt;100,100,I100/H100*100)</f>
        <v>98.387096774193552</v>
      </c>
      <c r="K100" s="290">
        <f>J100</f>
        <v>98.387096774193552</v>
      </c>
      <c r="L100" s="673"/>
      <c r="M100" s="651"/>
      <c r="N100" s="625"/>
    </row>
    <row r="101" spans="1:18" s="302" customFormat="1" ht="63.75" hidden="1" customHeight="1" thickBot="1" x14ac:dyDescent="0.3">
      <c r="A101" s="608"/>
      <c r="B101" s="536" t="s">
        <v>424</v>
      </c>
      <c r="C101" s="618" t="s">
        <v>425</v>
      </c>
      <c r="D101" s="501" t="s">
        <v>137</v>
      </c>
      <c r="E101" s="155" t="s">
        <v>138</v>
      </c>
      <c r="F101" s="147" t="s">
        <v>385</v>
      </c>
      <c r="G101" s="156" t="s">
        <v>140</v>
      </c>
      <c r="H101" s="157"/>
      <c r="I101" s="158"/>
      <c r="J101" s="158" t="e">
        <f>IF(H101/I101*100&gt;100,100,H101/I101*100)</f>
        <v>#DIV/0!</v>
      </c>
      <c r="K101" s="627" t="e">
        <f>(J101+J102+J103)/3</f>
        <v>#DIV/0!</v>
      </c>
      <c r="L101" s="644" t="e">
        <f>(K101+K104)/2</f>
        <v>#DIV/0!</v>
      </c>
      <c r="M101" s="716"/>
      <c r="N101" s="625"/>
      <c r="O101" s="300"/>
      <c r="P101" s="300"/>
      <c r="Q101" s="300"/>
      <c r="R101" s="300"/>
    </row>
    <row r="102" spans="1:18" s="302" customFormat="1" ht="63.75" hidden="1" customHeight="1" thickBot="1" x14ac:dyDescent="0.3">
      <c r="A102" s="608"/>
      <c r="B102" s="509"/>
      <c r="C102" s="619"/>
      <c r="D102" s="502"/>
      <c r="E102" s="159" t="s">
        <v>138</v>
      </c>
      <c r="F102" s="147" t="s">
        <v>386</v>
      </c>
      <c r="G102" s="160" t="s">
        <v>140</v>
      </c>
      <c r="H102" s="161"/>
      <c r="I102" s="162"/>
      <c r="J102" s="162" t="e">
        <f>IF(I102/H102*100&gt;100,100,I102/H102*100)</f>
        <v>#DIV/0!</v>
      </c>
      <c r="K102" s="678"/>
      <c r="L102" s="680"/>
      <c r="M102" s="716"/>
      <c r="N102" s="625"/>
      <c r="O102" s="300"/>
      <c r="P102" s="300"/>
      <c r="Q102" s="300"/>
      <c r="R102" s="300"/>
    </row>
    <row r="103" spans="1:18" s="302" customFormat="1" ht="79.5" hidden="1" customHeight="1" x14ac:dyDescent="0.25">
      <c r="A103" s="608"/>
      <c r="B103" s="509"/>
      <c r="C103" s="619"/>
      <c r="D103" s="502"/>
      <c r="E103" s="159" t="s">
        <v>138</v>
      </c>
      <c r="F103" s="147" t="s">
        <v>390</v>
      </c>
      <c r="G103" s="160" t="s">
        <v>140</v>
      </c>
      <c r="H103" s="161"/>
      <c r="I103" s="161"/>
      <c r="J103" s="162" t="e">
        <f>IF(I103/H103*100&gt;100,100,I103/H103*100)</f>
        <v>#DIV/0!</v>
      </c>
      <c r="K103" s="679"/>
      <c r="L103" s="680"/>
      <c r="M103" s="716"/>
      <c r="N103" s="625"/>
      <c r="O103" s="300"/>
      <c r="P103" s="300"/>
      <c r="Q103" s="300"/>
      <c r="R103" s="300"/>
    </row>
    <row r="104" spans="1:18" s="302" customFormat="1" ht="32.25" hidden="1" customHeight="1" thickBot="1" x14ac:dyDescent="0.3">
      <c r="A104" s="608"/>
      <c r="B104" s="510"/>
      <c r="C104" s="620"/>
      <c r="D104" s="586"/>
      <c r="E104" s="163" t="s">
        <v>144</v>
      </c>
      <c r="F104" s="142" t="s">
        <v>388</v>
      </c>
      <c r="G104" s="164" t="s">
        <v>266</v>
      </c>
      <c r="H104" s="377"/>
      <c r="I104" s="377"/>
      <c r="J104" s="166" t="e">
        <f>IF(I104/H104*100&gt;100,100,I104/H104*100)</f>
        <v>#DIV/0!</v>
      </c>
      <c r="K104" s="166" t="e">
        <f>J104</f>
        <v>#DIV/0!</v>
      </c>
      <c r="L104" s="681"/>
      <c r="M104" s="716"/>
      <c r="N104" s="625"/>
      <c r="O104" s="300"/>
      <c r="P104" s="300"/>
      <c r="Q104" s="300"/>
      <c r="R104" s="300"/>
    </row>
    <row r="105" spans="1:18" s="300" customFormat="1" ht="63.75" hidden="1" customHeight="1" thickBot="1" x14ac:dyDescent="0.3">
      <c r="A105" s="608"/>
      <c r="B105" s="536" t="s">
        <v>185</v>
      </c>
      <c r="C105" s="618" t="s">
        <v>186</v>
      </c>
      <c r="D105" s="507" t="s">
        <v>137</v>
      </c>
      <c r="E105" s="155" t="s">
        <v>138</v>
      </c>
      <c r="F105" s="147" t="s">
        <v>385</v>
      </c>
      <c r="G105" s="156" t="s">
        <v>140</v>
      </c>
      <c r="H105" s="382"/>
      <c r="I105" s="158"/>
      <c r="J105" s="158" t="e">
        <f>IF(H105/I105*100&gt;100,100,H105/I105*100)</f>
        <v>#DIV/0!</v>
      </c>
      <c r="K105" s="612" t="e">
        <f>(J105+J106+J107)/3</f>
        <v>#DIV/0!</v>
      </c>
      <c r="L105" s="644" t="e">
        <f>(K105+K108)/2</f>
        <v>#DIV/0!</v>
      </c>
      <c r="M105" s="716"/>
      <c r="N105" s="625"/>
    </row>
    <row r="106" spans="1:18" s="300" customFormat="1" ht="63.75" hidden="1" customHeight="1" thickBot="1" x14ac:dyDescent="0.3">
      <c r="A106" s="608"/>
      <c r="B106" s="509"/>
      <c r="C106" s="619"/>
      <c r="D106" s="585"/>
      <c r="E106" s="159" t="s">
        <v>138</v>
      </c>
      <c r="F106" s="147" t="s">
        <v>386</v>
      </c>
      <c r="G106" s="160" t="s">
        <v>140</v>
      </c>
      <c r="H106" s="400"/>
      <c r="I106" s="162"/>
      <c r="J106" s="162" t="e">
        <f>IF(I106/H106*100&gt;100,100,I106/H106*100)</f>
        <v>#DIV/0!</v>
      </c>
      <c r="K106" s="682"/>
      <c r="L106" s="711"/>
      <c r="M106" s="716"/>
      <c r="N106" s="625"/>
    </row>
    <row r="107" spans="1:18" s="300" customFormat="1" ht="111" hidden="1" customHeight="1" x14ac:dyDescent="0.25">
      <c r="A107" s="608"/>
      <c r="B107" s="509"/>
      <c r="C107" s="619"/>
      <c r="D107" s="585"/>
      <c r="E107" s="159" t="s">
        <v>138</v>
      </c>
      <c r="F107" s="147" t="s">
        <v>387</v>
      </c>
      <c r="G107" s="160" t="s">
        <v>140</v>
      </c>
      <c r="H107" s="400"/>
      <c r="I107" s="400"/>
      <c r="J107" s="162" t="e">
        <f>IF(I107/H107*100&gt;100,100,I107/H107*100)</f>
        <v>#DIV/0!</v>
      </c>
      <c r="K107" s="683"/>
      <c r="L107" s="711"/>
      <c r="M107" s="716"/>
      <c r="N107" s="625"/>
    </row>
    <row r="108" spans="1:18" s="300" customFormat="1" ht="32.25" hidden="1" customHeight="1" thickBot="1" x14ac:dyDescent="0.3">
      <c r="A108" s="608"/>
      <c r="B108" s="510"/>
      <c r="C108" s="620"/>
      <c r="D108" s="586"/>
      <c r="E108" s="163" t="s">
        <v>144</v>
      </c>
      <c r="F108" s="142" t="s">
        <v>388</v>
      </c>
      <c r="G108" s="164" t="s">
        <v>266</v>
      </c>
      <c r="H108" s="377"/>
      <c r="I108" s="377"/>
      <c r="J108" s="166" t="e">
        <f>IF(I108/H108*100&gt;100,100,I108/H108*100)</f>
        <v>#DIV/0!</v>
      </c>
      <c r="K108" s="166" t="e">
        <f>J108</f>
        <v>#DIV/0!</v>
      </c>
      <c r="L108" s="681"/>
      <c r="M108" s="716"/>
      <c r="N108" s="625"/>
    </row>
    <row r="109" spans="1:18" s="302" customFormat="1" ht="63.75" hidden="1" customHeight="1" thickBot="1" x14ac:dyDescent="0.3">
      <c r="A109" s="608"/>
      <c r="B109" s="536" t="s">
        <v>178</v>
      </c>
      <c r="C109" s="618" t="s">
        <v>179</v>
      </c>
      <c r="D109" s="507" t="s">
        <v>137</v>
      </c>
      <c r="E109" s="155" t="s">
        <v>138</v>
      </c>
      <c r="F109" s="147" t="s">
        <v>385</v>
      </c>
      <c r="G109" s="156" t="s">
        <v>140</v>
      </c>
      <c r="H109" s="382"/>
      <c r="I109" s="158"/>
      <c r="J109" s="158" t="e">
        <f>IF(H109/I109*100&gt;100,100,H109/I109*100)</f>
        <v>#DIV/0!</v>
      </c>
      <c r="K109" s="612" t="e">
        <f>(J109+J110+J111)/3</f>
        <v>#DIV/0!</v>
      </c>
      <c r="L109" s="644" t="e">
        <f>(K109+K112)/2</f>
        <v>#DIV/0!</v>
      </c>
      <c r="M109" s="716"/>
      <c r="N109" s="625"/>
      <c r="O109" s="300"/>
      <c r="P109" s="300"/>
      <c r="Q109" s="300"/>
      <c r="R109" s="300"/>
    </row>
    <row r="110" spans="1:18" s="302" customFormat="1" ht="63.75" hidden="1" customHeight="1" thickBot="1" x14ac:dyDescent="0.3">
      <c r="A110" s="608"/>
      <c r="B110" s="509"/>
      <c r="C110" s="619"/>
      <c r="D110" s="585"/>
      <c r="E110" s="159" t="s">
        <v>138</v>
      </c>
      <c r="F110" s="147" t="s">
        <v>386</v>
      </c>
      <c r="G110" s="160" t="s">
        <v>140</v>
      </c>
      <c r="H110" s="400"/>
      <c r="I110" s="162"/>
      <c r="J110" s="162" t="e">
        <f>IF(I110/H110*100&gt;100,100,I110/H110*100)</f>
        <v>#DIV/0!</v>
      </c>
      <c r="K110" s="682"/>
      <c r="L110" s="711"/>
      <c r="M110" s="716"/>
      <c r="N110" s="625"/>
      <c r="O110" s="300"/>
      <c r="P110" s="300"/>
      <c r="Q110" s="300"/>
      <c r="R110" s="300"/>
    </row>
    <row r="111" spans="1:18" s="302" customFormat="1" ht="111" hidden="1" customHeight="1" x14ac:dyDescent="0.25">
      <c r="A111" s="608"/>
      <c r="B111" s="509"/>
      <c r="C111" s="619"/>
      <c r="D111" s="585"/>
      <c r="E111" s="159" t="s">
        <v>138</v>
      </c>
      <c r="F111" s="147" t="s">
        <v>387</v>
      </c>
      <c r="G111" s="160" t="s">
        <v>140</v>
      </c>
      <c r="H111" s="400"/>
      <c r="I111" s="400"/>
      <c r="J111" s="162" t="e">
        <f>IF(I111/H111*100&gt;100,100,I111/H111*100)</f>
        <v>#DIV/0!</v>
      </c>
      <c r="K111" s="683"/>
      <c r="L111" s="711"/>
      <c r="M111" s="716"/>
      <c r="N111" s="625"/>
      <c r="O111" s="300"/>
      <c r="P111" s="300"/>
      <c r="Q111" s="300"/>
      <c r="R111" s="300"/>
    </row>
    <row r="112" spans="1:18" s="302" customFormat="1" ht="32.25" hidden="1" customHeight="1" thickBot="1" x14ac:dyDescent="0.3">
      <c r="A112" s="608"/>
      <c r="B112" s="510"/>
      <c r="C112" s="620"/>
      <c r="D112" s="503"/>
      <c r="E112" s="163" t="s">
        <v>144</v>
      </c>
      <c r="F112" s="142" t="s">
        <v>388</v>
      </c>
      <c r="G112" s="164" t="s">
        <v>266</v>
      </c>
      <c r="H112" s="167"/>
      <c r="I112" s="165"/>
      <c r="J112" s="166" t="e">
        <f>IF(I112/H112*100&gt;100,100,I112/H112*100)</f>
        <v>#DIV/0!</v>
      </c>
      <c r="K112" s="166" t="e">
        <f>J112</f>
        <v>#DIV/0!</v>
      </c>
      <c r="L112" s="685"/>
      <c r="M112" s="716"/>
      <c r="N112" s="625"/>
      <c r="O112" s="300"/>
      <c r="P112" s="300"/>
      <c r="Q112" s="300"/>
      <c r="R112" s="300"/>
    </row>
    <row r="113" spans="1:18" s="302" customFormat="1" ht="63.75" hidden="1" customHeight="1" thickBot="1" x14ac:dyDescent="0.3">
      <c r="A113" s="608"/>
      <c r="B113" s="536" t="s">
        <v>426</v>
      </c>
      <c r="C113" s="618" t="s">
        <v>0</v>
      </c>
      <c r="D113" s="501" t="s">
        <v>137</v>
      </c>
      <c r="E113" s="155" t="s">
        <v>138</v>
      </c>
      <c r="F113" s="147" t="s">
        <v>385</v>
      </c>
      <c r="G113" s="156" t="s">
        <v>140</v>
      </c>
      <c r="H113" s="157"/>
      <c r="I113" s="158"/>
      <c r="J113" s="158" t="e">
        <f>IF(H113/I113*100&gt;100,100,H113/I113*100)</f>
        <v>#DIV/0!</v>
      </c>
      <c r="K113" s="627" t="e">
        <f>(J113+J114+J115)/3</f>
        <v>#DIV/0!</v>
      </c>
      <c r="L113" s="644" t="e">
        <f>(K113+K116)/2</f>
        <v>#DIV/0!</v>
      </c>
      <c r="M113" s="716"/>
      <c r="N113" s="625"/>
      <c r="O113" s="300"/>
      <c r="P113" s="300"/>
      <c r="Q113" s="300"/>
      <c r="R113" s="300"/>
    </row>
    <row r="114" spans="1:18" s="302" customFormat="1" ht="63.75" hidden="1" customHeight="1" thickBot="1" x14ac:dyDescent="0.3">
      <c r="A114" s="608"/>
      <c r="B114" s="509"/>
      <c r="C114" s="619"/>
      <c r="D114" s="502"/>
      <c r="E114" s="159" t="s">
        <v>138</v>
      </c>
      <c r="F114" s="147" t="s">
        <v>386</v>
      </c>
      <c r="G114" s="160" t="s">
        <v>140</v>
      </c>
      <c r="H114" s="161"/>
      <c r="I114" s="162"/>
      <c r="J114" s="162" t="e">
        <f t="shared" ref="J114:J120" si="1">IF(I114/H114*100&gt;100,100,I114/H114*100)</f>
        <v>#DIV/0!</v>
      </c>
      <c r="K114" s="678"/>
      <c r="L114" s="680"/>
      <c r="M114" s="716"/>
      <c r="N114" s="625"/>
      <c r="O114" s="300"/>
      <c r="P114" s="300"/>
      <c r="Q114" s="300"/>
      <c r="R114" s="300"/>
    </row>
    <row r="115" spans="1:18" s="302" customFormat="1" ht="111" hidden="1" customHeight="1" x14ac:dyDescent="0.25">
      <c r="A115" s="608"/>
      <c r="B115" s="509"/>
      <c r="C115" s="619"/>
      <c r="D115" s="502"/>
      <c r="E115" s="159" t="s">
        <v>138</v>
      </c>
      <c r="F115" s="147" t="s">
        <v>387</v>
      </c>
      <c r="G115" s="160" t="s">
        <v>140</v>
      </c>
      <c r="H115" s="161"/>
      <c r="I115" s="161"/>
      <c r="J115" s="162" t="e">
        <f t="shared" si="1"/>
        <v>#DIV/0!</v>
      </c>
      <c r="K115" s="679"/>
      <c r="L115" s="680"/>
      <c r="M115" s="716"/>
      <c r="N115" s="625"/>
      <c r="O115" s="300"/>
      <c r="P115" s="300"/>
      <c r="Q115" s="300"/>
      <c r="R115" s="300"/>
    </row>
    <row r="116" spans="1:18" s="302" customFormat="1" ht="32.25" hidden="1" customHeight="1" thickBot="1" x14ac:dyDescent="0.3">
      <c r="A116" s="608"/>
      <c r="B116" s="510"/>
      <c r="C116" s="620"/>
      <c r="D116" s="586"/>
      <c r="E116" s="163" t="s">
        <v>144</v>
      </c>
      <c r="F116" s="142" t="s">
        <v>388</v>
      </c>
      <c r="G116" s="164" t="s">
        <v>266</v>
      </c>
      <c r="H116" s="377"/>
      <c r="I116" s="377"/>
      <c r="J116" s="166" t="e">
        <f t="shared" si="1"/>
        <v>#DIV/0!</v>
      </c>
      <c r="K116" s="166" t="e">
        <f>J116</f>
        <v>#DIV/0!</v>
      </c>
      <c r="L116" s="681"/>
      <c r="M116" s="716"/>
      <c r="N116" s="625"/>
      <c r="O116" s="300"/>
      <c r="P116" s="300"/>
      <c r="Q116" s="300"/>
      <c r="R116" s="300"/>
    </row>
    <row r="117" spans="1:18" s="297" customFormat="1" ht="63.75" customHeight="1" thickBot="1" x14ac:dyDescent="0.3">
      <c r="A117" s="608"/>
      <c r="B117" s="536" t="s">
        <v>169</v>
      </c>
      <c r="C117" s="621" t="s">
        <v>170</v>
      </c>
      <c r="D117" s="529" t="s">
        <v>137</v>
      </c>
      <c r="E117" s="133" t="s">
        <v>138</v>
      </c>
      <c r="F117" s="133" t="s">
        <v>385</v>
      </c>
      <c r="G117" s="134" t="s">
        <v>140</v>
      </c>
      <c r="H117" s="369">
        <v>100</v>
      </c>
      <c r="I117" s="287">
        <v>100</v>
      </c>
      <c r="J117" s="289">
        <f t="shared" si="1"/>
        <v>100</v>
      </c>
      <c r="K117" s="612">
        <f>(J117+J118+J119)/3</f>
        <v>100</v>
      </c>
      <c r="L117" s="615">
        <f>(K117+K120)/2</f>
        <v>99.601593625498012</v>
      </c>
      <c r="M117" s="651"/>
      <c r="N117" s="625"/>
    </row>
    <row r="118" spans="1:18" s="297" customFormat="1" ht="63.75" thickBot="1" x14ac:dyDescent="0.3">
      <c r="A118" s="608"/>
      <c r="B118" s="509"/>
      <c r="C118" s="622"/>
      <c r="D118" s="530"/>
      <c r="E118" s="138" t="s">
        <v>138</v>
      </c>
      <c r="F118" s="133" t="s">
        <v>386</v>
      </c>
      <c r="G118" s="139" t="s">
        <v>140</v>
      </c>
      <c r="H118" s="371">
        <v>100</v>
      </c>
      <c r="I118" s="289">
        <v>100</v>
      </c>
      <c r="J118" s="289">
        <f t="shared" si="1"/>
        <v>100</v>
      </c>
      <c r="K118" s="670"/>
      <c r="L118" s="660"/>
      <c r="M118" s="651"/>
      <c r="N118" s="625"/>
    </row>
    <row r="119" spans="1:18" s="297" customFormat="1" ht="78.75" x14ac:dyDescent="0.25">
      <c r="A119" s="608"/>
      <c r="B119" s="509"/>
      <c r="C119" s="622"/>
      <c r="D119" s="530"/>
      <c r="E119" s="138" t="s">
        <v>138</v>
      </c>
      <c r="F119" s="133" t="s">
        <v>390</v>
      </c>
      <c r="G119" s="139" t="s">
        <v>140</v>
      </c>
      <c r="H119" s="371">
        <v>100</v>
      </c>
      <c r="I119" s="371">
        <v>100</v>
      </c>
      <c r="J119" s="289">
        <f t="shared" si="1"/>
        <v>100</v>
      </c>
      <c r="K119" s="671"/>
      <c r="L119" s="660"/>
      <c r="M119" s="651"/>
      <c r="N119" s="625"/>
    </row>
    <row r="120" spans="1:18" s="297" customFormat="1" ht="32.25" thickBot="1" x14ac:dyDescent="0.3">
      <c r="A120" s="608"/>
      <c r="B120" s="510"/>
      <c r="C120" s="623"/>
      <c r="D120" s="595"/>
      <c r="E120" s="141" t="s">
        <v>144</v>
      </c>
      <c r="F120" s="142" t="s">
        <v>388</v>
      </c>
      <c r="G120" s="143" t="s">
        <v>266</v>
      </c>
      <c r="H120" s="377">
        <v>251</v>
      </c>
      <c r="I120" s="377">
        <v>249</v>
      </c>
      <c r="J120" s="289">
        <f t="shared" si="1"/>
        <v>99.203187250996024</v>
      </c>
      <c r="K120" s="290">
        <f>J120</f>
        <v>99.203187250996024</v>
      </c>
      <c r="L120" s="673"/>
      <c r="M120" s="651"/>
      <c r="N120" s="625"/>
    </row>
    <row r="121" spans="1:18" s="302" customFormat="1" ht="63.75" customHeight="1" thickBot="1" x14ac:dyDescent="0.3">
      <c r="A121" s="608"/>
      <c r="B121" s="536" t="s">
        <v>181</v>
      </c>
      <c r="C121" s="621" t="s">
        <v>182</v>
      </c>
      <c r="D121" s="593" t="s">
        <v>137</v>
      </c>
      <c r="E121" s="155" t="s">
        <v>138</v>
      </c>
      <c r="F121" s="147" t="s">
        <v>385</v>
      </c>
      <c r="G121" s="156" t="s">
        <v>140</v>
      </c>
      <c r="H121" s="382">
        <v>100</v>
      </c>
      <c r="I121" s="158">
        <v>100</v>
      </c>
      <c r="J121" s="158">
        <f>IF(H121/I121*100&gt;100,100,H121/I121*100)</f>
        <v>100</v>
      </c>
      <c r="K121" s="612">
        <f>(J121+J122)/2</f>
        <v>100</v>
      </c>
      <c r="L121" s="644">
        <f>(K121+K124)/2</f>
        <v>100</v>
      </c>
      <c r="M121" s="716"/>
      <c r="N121" s="625"/>
      <c r="O121" s="306"/>
      <c r="P121" s="300"/>
      <c r="Q121" s="300"/>
      <c r="R121" s="300"/>
    </row>
    <row r="122" spans="1:18" s="302" customFormat="1" ht="63.75" customHeight="1" thickBot="1" x14ac:dyDescent="0.3">
      <c r="A122" s="608"/>
      <c r="B122" s="509"/>
      <c r="C122" s="622"/>
      <c r="D122" s="594"/>
      <c r="E122" s="159" t="s">
        <v>138</v>
      </c>
      <c r="F122" s="147" t="s">
        <v>386</v>
      </c>
      <c r="G122" s="160" t="s">
        <v>140</v>
      </c>
      <c r="H122" s="400">
        <v>100</v>
      </c>
      <c r="I122" s="162">
        <v>100</v>
      </c>
      <c r="J122" s="162">
        <f>IF(I122/H122*100&gt;100,100,I122/H122*100)</f>
        <v>100</v>
      </c>
      <c r="K122" s="682"/>
      <c r="L122" s="711"/>
      <c r="M122" s="716"/>
      <c r="N122" s="625"/>
      <c r="O122" s="297"/>
      <c r="P122" s="300"/>
      <c r="Q122" s="300"/>
      <c r="R122" s="300"/>
    </row>
    <row r="123" spans="1:18" s="302" customFormat="1" ht="111" customHeight="1" x14ac:dyDescent="0.25">
      <c r="A123" s="608"/>
      <c r="B123" s="509"/>
      <c r="C123" s="622"/>
      <c r="D123" s="594"/>
      <c r="E123" s="159" t="s">
        <v>138</v>
      </c>
      <c r="F123" s="147" t="s">
        <v>387</v>
      </c>
      <c r="G123" s="160" t="s">
        <v>140</v>
      </c>
      <c r="H123" s="400">
        <v>0</v>
      </c>
      <c r="I123" s="400">
        <v>0</v>
      </c>
      <c r="J123" s="162"/>
      <c r="K123" s="683"/>
      <c r="L123" s="711"/>
      <c r="M123" s="716"/>
      <c r="N123" s="625"/>
      <c r="O123" s="306"/>
      <c r="P123" s="300"/>
      <c r="Q123" s="300"/>
      <c r="R123" s="300"/>
    </row>
    <row r="124" spans="1:18" s="302" customFormat="1" ht="32.25" customHeight="1" thickBot="1" x14ac:dyDescent="0.3">
      <c r="A124" s="608"/>
      <c r="B124" s="510"/>
      <c r="C124" s="623"/>
      <c r="D124" s="595"/>
      <c r="E124" s="163" t="s">
        <v>144</v>
      </c>
      <c r="F124" s="142" t="s">
        <v>388</v>
      </c>
      <c r="G124" s="164" t="s">
        <v>266</v>
      </c>
      <c r="H124" s="377">
        <v>0.44</v>
      </c>
      <c r="I124" s="377">
        <v>0.56000000000000005</v>
      </c>
      <c r="J124" s="166">
        <f>IF(I124/H124*100&gt;100,100,I124/H124*100)</f>
        <v>100</v>
      </c>
      <c r="K124" s="166">
        <f>J124</f>
        <v>100</v>
      </c>
      <c r="L124" s="681"/>
      <c r="M124" s="716"/>
      <c r="N124" s="625"/>
      <c r="O124" s="300"/>
      <c r="P124" s="300"/>
      <c r="Q124" s="300"/>
      <c r="R124" s="300"/>
    </row>
    <row r="125" spans="1:18" s="302" customFormat="1" ht="63.75" hidden="1" customHeight="1" thickBot="1" x14ac:dyDescent="0.3">
      <c r="A125" s="608"/>
      <c r="B125" s="536" t="s">
        <v>171</v>
      </c>
      <c r="C125" s="618" t="s">
        <v>172</v>
      </c>
      <c r="D125" s="501" t="s">
        <v>137</v>
      </c>
      <c r="E125" s="155" t="s">
        <v>138</v>
      </c>
      <c r="F125" s="147" t="s">
        <v>385</v>
      </c>
      <c r="G125" s="156" t="s">
        <v>140</v>
      </c>
      <c r="H125" s="157"/>
      <c r="I125" s="158"/>
      <c r="J125" s="158" t="e">
        <f>IF(H125/I125*100&gt;100,100,H125/I125*100)</f>
        <v>#DIV/0!</v>
      </c>
      <c r="K125" s="627" t="e">
        <f>(J125+J126+J127)/3</f>
        <v>#DIV/0!</v>
      </c>
      <c r="L125" s="644" t="e">
        <f>(K125+K128)/2</f>
        <v>#DIV/0!</v>
      </c>
      <c r="M125" s="716"/>
      <c r="N125" s="625"/>
      <c r="O125" s="300"/>
      <c r="P125" s="300"/>
      <c r="Q125" s="300"/>
      <c r="R125" s="300"/>
    </row>
    <row r="126" spans="1:18" s="302" customFormat="1" ht="63.75" hidden="1" customHeight="1" thickBot="1" x14ac:dyDescent="0.3">
      <c r="A126" s="608"/>
      <c r="B126" s="509"/>
      <c r="C126" s="619"/>
      <c r="D126" s="502"/>
      <c r="E126" s="159" t="s">
        <v>138</v>
      </c>
      <c r="F126" s="147" t="s">
        <v>386</v>
      </c>
      <c r="G126" s="160" t="s">
        <v>140</v>
      </c>
      <c r="H126" s="161"/>
      <c r="I126" s="162"/>
      <c r="J126" s="162" t="e">
        <f>IF(I126/H126*100&gt;100,100,I126/H126*100)</f>
        <v>#DIV/0!</v>
      </c>
      <c r="K126" s="678"/>
      <c r="L126" s="680"/>
      <c r="M126" s="716"/>
      <c r="N126" s="625"/>
      <c r="O126" s="300"/>
      <c r="P126" s="300"/>
      <c r="Q126" s="300"/>
      <c r="R126" s="300"/>
    </row>
    <row r="127" spans="1:18" s="302" customFormat="1" ht="111" hidden="1" customHeight="1" x14ac:dyDescent="0.25">
      <c r="A127" s="608"/>
      <c r="B127" s="509"/>
      <c r="C127" s="619"/>
      <c r="D127" s="502"/>
      <c r="E127" s="159" t="s">
        <v>138</v>
      </c>
      <c r="F127" s="147" t="s">
        <v>387</v>
      </c>
      <c r="G127" s="160" t="s">
        <v>140</v>
      </c>
      <c r="H127" s="161"/>
      <c r="I127" s="161"/>
      <c r="J127" s="162" t="e">
        <f>IF(I127/H127*100&gt;100,100,I127/H127*100)</f>
        <v>#DIV/0!</v>
      </c>
      <c r="K127" s="679"/>
      <c r="L127" s="680"/>
      <c r="M127" s="716"/>
      <c r="N127" s="625"/>
      <c r="O127" s="300"/>
      <c r="P127" s="300"/>
      <c r="Q127" s="300"/>
      <c r="R127" s="300"/>
    </row>
    <row r="128" spans="1:18" s="302" customFormat="1" ht="32.25" hidden="1" customHeight="1" thickBot="1" x14ac:dyDescent="0.3">
      <c r="A128" s="608"/>
      <c r="B128" s="510"/>
      <c r="C128" s="620"/>
      <c r="D128" s="503"/>
      <c r="E128" s="163" t="s">
        <v>144</v>
      </c>
      <c r="F128" s="142" t="s">
        <v>388</v>
      </c>
      <c r="G128" s="164" t="s">
        <v>266</v>
      </c>
      <c r="H128" s="167"/>
      <c r="I128" s="165"/>
      <c r="J128" s="166" t="e">
        <f>IF(I128/H128*100&gt;100,100,I128/H128*100)</f>
        <v>#DIV/0!</v>
      </c>
      <c r="K128" s="166" t="e">
        <f>J128</f>
        <v>#DIV/0!</v>
      </c>
      <c r="L128" s="685"/>
      <c r="M128" s="716"/>
      <c r="N128" s="625"/>
      <c r="O128" s="300"/>
      <c r="P128" s="300"/>
      <c r="Q128" s="300"/>
      <c r="R128" s="300"/>
    </row>
    <row r="129" spans="1:18" s="302" customFormat="1" ht="63.75" hidden="1" customHeight="1" thickBot="1" x14ac:dyDescent="0.3">
      <c r="A129" s="608"/>
      <c r="B129" s="536" t="s">
        <v>305</v>
      </c>
      <c r="C129" s="618" t="s">
        <v>306</v>
      </c>
      <c r="D129" s="501" t="s">
        <v>137</v>
      </c>
      <c r="E129" s="155" t="s">
        <v>138</v>
      </c>
      <c r="F129" s="147" t="s">
        <v>385</v>
      </c>
      <c r="G129" s="156" t="s">
        <v>140</v>
      </c>
      <c r="H129" s="157"/>
      <c r="I129" s="158"/>
      <c r="J129" s="158" t="e">
        <f>IF(H129/I129*100&gt;100,100,H129/I129*100)</f>
        <v>#DIV/0!</v>
      </c>
      <c r="K129" s="627" t="e">
        <f>(J129+J130+J131)/3</f>
        <v>#DIV/0!</v>
      </c>
      <c r="L129" s="644" t="e">
        <f>(K129+K132)/2</f>
        <v>#DIV/0!</v>
      </c>
      <c r="M129" s="716"/>
      <c r="N129" s="625"/>
      <c r="O129" s="300"/>
      <c r="P129" s="300"/>
      <c r="Q129" s="300"/>
      <c r="R129" s="300"/>
    </row>
    <row r="130" spans="1:18" s="302" customFormat="1" ht="63.75" hidden="1" customHeight="1" thickBot="1" x14ac:dyDescent="0.3">
      <c r="A130" s="608"/>
      <c r="B130" s="509"/>
      <c r="C130" s="619"/>
      <c r="D130" s="502"/>
      <c r="E130" s="159" t="s">
        <v>138</v>
      </c>
      <c r="F130" s="147" t="s">
        <v>386</v>
      </c>
      <c r="G130" s="160" t="s">
        <v>140</v>
      </c>
      <c r="H130" s="161"/>
      <c r="I130" s="162"/>
      <c r="J130" s="162" t="e">
        <f>IF(I130/H130*100&gt;100,100,I130/H130*100)</f>
        <v>#DIV/0!</v>
      </c>
      <c r="K130" s="678"/>
      <c r="L130" s="680"/>
      <c r="M130" s="716"/>
      <c r="N130" s="625"/>
      <c r="O130" s="300"/>
      <c r="P130" s="300"/>
      <c r="Q130" s="300"/>
      <c r="R130" s="300"/>
    </row>
    <row r="131" spans="1:18" s="302" customFormat="1" ht="111" hidden="1" customHeight="1" x14ac:dyDescent="0.25">
      <c r="A131" s="608"/>
      <c r="B131" s="509"/>
      <c r="C131" s="619"/>
      <c r="D131" s="502"/>
      <c r="E131" s="159" t="s">
        <v>138</v>
      </c>
      <c r="F131" s="147" t="s">
        <v>387</v>
      </c>
      <c r="G131" s="160" t="s">
        <v>140</v>
      </c>
      <c r="H131" s="161"/>
      <c r="I131" s="161"/>
      <c r="J131" s="162" t="e">
        <f>IF(I131/H131*100&gt;100,100,I131/H131*100)</f>
        <v>#DIV/0!</v>
      </c>
      <c r="K131" s="679"/>
      <c r="L131" s="680"/>
      <c r="M131" s="716"/>
      <c r="N131" s="625"/>
      <c r="O131" s="300"/>
      <c r="P131" s="300"/>
      <c r="Q131" s="300"/>
      <c r="R131" s="300"/>
    </row>
    <row r="132" spans="1:18" s="302" customFormat="1" ht="32.25" hidden="1" customHeight="1" thickBot="1" x14ac:dyDescent="0.3">
      <c r="A132" s="608"/>
      <c r="B132" s="510"/>
      <c r="C132" s="620"/>
      <c r="D132" s="503"/>
      <c r="E132" s="163" t="s">
        <v>144</v>
      </c>
      <c r="F132" s="142" t="s">
        <v>388</v>
      </c>
      <c r="G132" s="164" t="s">
        <v>266</v>
      </c>
      <c r="H132" s="167"/>
      <c r="I132" s="165"/>
      <c r="J132" s="166" t="e">
        <f>IF(I132/H132*100&gt;100,100,I132/H132*100)</f>
        <v>#DIV/0!</v>
      </c>
      <c r="K132" s="166" t="e">
        <f>J132</f>
        <v>#DIV/0!</v>
      </c>
      <c r="L132" s="685"/>
      <c r="M132" s="716"/>
      <c r="N132" s="625"/>
      <c r="O132" s="300"/>
      <c r="P132" s="300"/>
      <c r="Q132" s="300"/>
      <c r="R132" s="300"/>
    </row>
    <row r="133" spans="1:18" s="302" customFormat="1" ht="63.75" hidden="1" customHeight="1" thickBot="1" x14ac:dyDescent="0.3">
      <c r="A133" s="608"/>
      <c r="B133" s="536" t="s">
        <v>202</v>
      </c>
      <c r="C133" s="618" t="s">
        <v>44</v>
      </c>
      <c r="D133" s="501" t="s">
        <v>137</v>
      </c>
      <c r="E133" s="155" t="s">
        <v>138</v>
      </c>
      <c r="F133" s="147" t="s">
        <v>385</v>
      </c>
      <c r="G133" s="156" t="s">
        <v>140</v>
      </c>
      <c r="H133" s="157"/>
      <c r="I133" s="158"/>
      <c r="J133" s="158" t="e">
        <f>IF(H133/I133*100&gt;100,100,H133/I133*100)</f>
        <v>#DIV/0!</v>
      </c>
      <c r="K133" s="627" t="e">
        <f>(J133+J134+J135)/3</f>
        <v>#DIV/0!</v>
      </c>
      <c r="L133" s="644" t="e">
        <f>(K133+K136)/2</f>
        <v>#DIV/0!</v>
      </c>
      <c r="M133" s="716"/>
      <c r="N133" s="625"/>
      <c r="O133" s="300"/>
      <c r="P133" s="300"/>
      <c r="Q133" s="300"/>
      <c r="R133" s="300"/>
    </row>
    <row r="134" spans="1:18" s="302" customFormat="1" ht="63.75" hidden="1" customHeight="1" thickBot="1" x14ac:dyDescent="0.3">
      <c r="A134" s="608"/>
      <c r="B134" s="509"/>
      <c r="C134" s="619"/>
      <c r="D134" s="502"/>
      <c r="E134" s="159" t="s">
        <v>138</v>
      </c>
      <c r="F134" s="147" t="s">
        <v>386</v>
      </c>
      <c r="G134" s="160" t="s">
        <v>140</v>
      </c>
      <c r="H134" s="161"/>
      <c r="I134" s="162"/>
      <c r="J134" s="162" t="e">
        <f>IF(I134/H134*100&gt;100,100,I134/H134*100)</f>
        <v>#DIV/0!</v>
      </c>
      <c r="K134" s="678"/>
      <c r="L134" s="680"/>
      <c r="M134" s="716"/>
      <c r="N134" s="625"/>
      <c r="O134" s="300"/>
      <c r="P134" s="300"/>
      <c r="Q134" s="300"/>
      <c r="R134" s="300"/>
    </row>
    <row r="135" spans="1:18" s="302" customFormat="1" ht="111" hidden="1" customHeight="1" x14ac:dyDescent="0.25">
      <c r="A135" s="608"/>
      <c r="B135" s="509"/>
      <c r="C135" s="619"/>
      <c r="D135" s="502"/>
      <c r="E135" s="159" t="s">
        <v>138</v>
      </c>
      <c r="F135" s="147" t="s">
        <v>387</v>
      </c>
      <c r="G135" s="160" t="s">
        <v>140</v>
      </c>
      <c r="H135" s="161"/>
      <c r="I135" s="161"/>
      <c r="J135" s="162" t="e">
        <f>IF(I135/H135*100&gt;100,100,I135/H135*100)</f>
        <v>#DIV/0!</v>
      </c>
      <c r="K135" s="679"/>
      <c r="L135" s="680"/>
      <c r="M135" s="716"/>
      <c r="N135" s="625"/>
      <c r="O135" s="300"/>
      <c r="P135" s="300"/>
      <c r="Q135" s="300"/>
      <c r="R135" s="300"/>
    </row>
    <row r="136" spans="1:18" s="302" customFormat="1" ht="32.25" hidden="1" customHeight="1" thickBot="1" x14ac:dyDescent="0.3">
      <c r="A136" s="608"/>
      <c r="B136" s="510"/>
      <c r="C136" s="620"/>
      <c r="D136" s="503"/>
      <c r="E136" s="163" t="s">
        <v>144</v>
      </c>
      <c r="F136" s="142" t="s">
        <v>388</v>
      </c>
      <c r="G136" s="164" t="s">
        <v>266</v>
      </c>
      <c r="H136" s="167"/>
      <c r="I136" s="165"/>
      <c r="J136" s="166" t="e">
        <f>IF(I136/H136*100&gt;100,100,I136/H136*100)</f>
        <v>#DIV/0!</v>
      </c>
      <c r="K136" s="166" t="e">
        <f>J136</f>
        <v>#DIV/0!</v>
      </c>
      <c r="L136" s="685"/>
      <c r="M136" s="716"/>
      <c r="N136" s="625"/>
      <c r="O136" s="300"/>
      <c r="P136" s="300"/>
      <c r="Q136" s="300"/>
      <c r="R136" s="300"/>
    </row>
    <row r="137" spans="1:18" s="302" customFormat="1" ht="63.75" hidden="1" customHeight="1" thickBot="1" x14ac:dyDescent="0.3">
      <c r="A137" s="608"/>
      <c r="B137" s="536"/>
      <c r="C137" s="618" t="s">
        <v>45</v>
      </c>
      <c r="D137" s="501" t="s">
        <v>137</v>
      </c>
      <c r="E137" s="155" t="s">
        <v>138</v>
      </c>
      <c r="F137" s="147" t="s">
        <v>385</v>
      </c>
      <c r="G137" s="156" t="s">
        <v>140</v>
      </c>
      <c r="H137" s="157"/>
      <c r="I137" s="158"/>
      <c r="J137" s="158" t="e">
        <f>IF(H137/I137*100&gt;100,100,H137/I137*100)</f>
        <v>#DIV/0!</v>
      </c>
      <c r="K137" s="627" t="e">
        <f>(J137+J138+J139)/3</f>
        <v>#DIV/0!</v>
      </c>
      <c r="L137" s="644" t="e">
        <f>(K137+K140)/2</f>
        <v>#DIV/0!</v>
      </c>
      <c r="M137" s="716"/>
      <c r="N137" s="625"/>
      <c r="O137" s="300"/>
      <c r="P137" s="300"/>
      <c r="Q137" s="300"/>
      <c r="R137" s="300"/>
    </row>
    <row r="138" spans="1:18" s="302" customFormat="1" ht="63.75" hidden="1" customHeight="1" thickBot="1" x14ac:dyDescent="0.3">
      <c r="A138" s="608"/>
      <c r="B138" s="509"/>
      <c r="C138" s="619"/>
      <c r="D138" s="502"/>
      <c r="E138" s="159" t="s">
        <v>138</v>
      </c>
      <c r="F138" s="147" t="s">
        <v>386</v>
      </c>
      <c r="G138" s="160" t="s">
        <v>140</v>
      </c>
      <c r="H138" s="161"/>
      <c r="I138" s="162"/>
      <c r="J138" s="162" t="e">
        <f>IF(I138/H138*100&gt;100,100,I138/H138*100)</f>
        <v>#DIV/0!</v>
      </c>
      <c r="K138" s="678"/>
      <c r="L138" s="680"/>
      <c r="M138" s="716"/>
      <c r="N138" s="625"/>
      <c r="O138" s="300"/>
      <c r="P138" s="300"/>
      <c r="Q138" s="300"/>
      <c r="R138" s="300"/>
    </row>
    <row r="139" spans="1:18" s="302" customFormat="1" ht="111" hidden="1" customHeight="1" x14ac:dyDescent="0.25">
      <c r="A139" s="608"/>
      <c r="B139" s="509"/>
      <c r="C139" s="619"/>
      <c r="D139" s="502"/>
      <c r="E139" s="159" t="s">
        <v>138</v>
      </c>
      <c r="F139" s="147" t="s">
        <v>387</v>
      </c>
      <c r="G139" s="160" t="s">
        <v>140</v>
      </c>
      <c r="H139" s="161"/>
      <c r="I139" s="161"/>
      <c r="J139" s="162" t="e">
        <f>IF(I139/H139*100&gt;100,100,I139/H139*100)</f>
        <v>#DIV/0!</v>
      </c>
      <c r="K139" s="679"/>
      <c r="L139" s="680"/>
      <c r="M139" s="716"/>
      <c r="N139" s="625"/>
      <c r="O139" s="300"/>
      <c r="P139" s="300"/>
      <c r="Q139" s="300"/>
      <c r="R139" s="300"/>
    </row>
    <row r="140" spans="1:18" s="302" customFormat="1" ht="32.25" hidden="1" customHeight="1" thickBot="1" x14ac:dyDescent="0.3">
      <c r="A140" s="608"/>
      <c r="B140" s="510"/>
      <c r="C140" s="620"/>
      <c r="D140" s="503"/>
      <c r="E140" s="163" t="s">
        <v>144</v>
      </c>
      <c r="F140" s="142" t="s">
        <v>388</v>
      </c>
      <c r="G140" s="164" t="s">
        <v>266</v>
      </c>
      <c r="H140" s="167"/>
      <c r="I140" s="165"/>
      <c r="J140" s="166" t="e">
        <f>IF(I140/H140*100&gt;100,100,I140/H140*100)</f>
        <v>#DIV/0!</v>
      </c>
      <c r="K140" s="166" t="e">
        <f>J140</f>
        <v>#DIV/0!</v>
      </c>
      <c r="L140" s="685"/>
      <c r="M140" s="716"/>
      <c r="N140" s="625"/>
      <c r="O140" s="300"/>
      <c r="P140" s="300"/>
      <c r="Q140" s="300"/>
      <c r="R140" s="300"/>
    </row>
    <row r="141" spans="1:18" s="300" customFormat="1" ht="63.75" customHeight="1" thickBot="1" x14ac:dyDescent="0.3">
      <c r="A141" s="608"/>
      <c r="B141" s="536" t="s">
        <v>46</v>
      </c>
      <c r="C141" s="621" t="s">
        <v>308</v>
      </c>
      <c r="D141" s="593" t="s">
        <v>137</v>
      </c>
      <c r="E141" s="155" t="s">
        <v>138</v>
      </c>
      <c r="F141" s="147" t="s">
        <v>385</v>
      </c>
      <c r="G141" s="156" t="s">
        <v>140</v>
      </c>
      <c r="H141" s="382">
        <v>100</v>
      </c>
      <c r="I141" s="158">
        <v>100</v>
      </c>
      <c r="J141" s="158">
        <f>IF(H141/I141*100&gt;100,100,H141/I141*100)</f>
        <v>100</v>
      </c>
      <c r="K141" s="612">
        <f>(J141+J142)/2</f>
        <v>100</v>
      </c>
      <c r="L141" s="644">
        <f>(K141+K144)/2</f>
        <v>100</v>
      </c>
      <c r="M141" s="716"/>
      <c r="N141" s="625"/>
      <c r="O141" s="306"/>
    </row>
    <row r="142" spans="1:18" s="300" customFormat="1" ht="63.75" customHeight="1" thickBot="1" x14ac:dyDescent="0.3">
      <c r="A142" s="608"/>
      <c r="B142" s="509"/>
      <c r="C142" s="622"/>
      <c r="D142" s="594"/>
      <c r="E142" s="159" t="s">
        <v>138</v>
      </c>
      <c r="F142" s="147" t="s">
        <v>386</v>
      </c>
      <c r="G142" s="160" t="s">
        <v>140</v>
      </c>
      <c r="H142" s="400">
        <v>100</v>
      </c>
      <c r="I142" s="162">
        <v>100</v>
      </c>
      <c r="J142" s="162">
        <f>IF(I142/H142*100&gt;100,100,I142/H142*100)</f>
        <v>100</v>
      </c>
      <c r="K142" s="682"/>
      <c r="L142" s="711"/>
      <c r="M142" s="716"/>
      <c r="N142" s="625"/>
      <c r="O142" s="297"/>
    </row>
    <row r="143" spans="1:18" s="300" customFormat="1" ht="111" customHeight="1" x14ac:dyDescent="0.25">
      <c r="A143" s="608"/>
      <c r="B143" s="509"/>
      <c r="C143" s="622"/>
      <c r="D143" s="594"/>
      <c r="E143" s="159" t="s">
        <v>138</v>
      </c>
      <c r="F143" s="147" t="s">
        <v>387</v>
      </c>
      <c r="G143" s="160" t="s">
        <v>140</v>
      </c>
      <c r="H143" s="400">
        <v>0</v>
      </c>
      <c r="I143" s="400">
        <v>0</v>
      </c>
      <c r="J143" s="162"/>
      <c r="K143" s="683"/>
      <c r="L143" s="711"/>
      <c r="M143" s="716"/>
      <c r="N143" s="625"/>
      <c r="O143" s="306"/>
    </row>
    <row r="144" spans="1:18" s="300" customFormat="1" ht="32.25" customHeight="1" thickBot="1" x14ac:dyDescent="0.3">
      <c r="A144" s="608"/>
      <c r="B144" s="510"/>
      <c r="C144" s="623"/>
      <c r="D144" s="595"/>
      <c r="E144" s="163" t="s">
        <v>144</v>
      </c>
      <c r="F144" s="142" t="s">
        <v>388</v>
      </c>
      <c r="G144" s="164" t="s">
        <v>266</v>
      </c>
      <c r="H144" s="377">
        <v>1</v>
      </c>
      <c r="I144" s="377">
        <v>1</v>
      </c>
      <c r="J144" s="166">
        <f>IF(I144/H144*100&gt;100,100,I144/H144*100)</f>
        <v>100</v>
      </c>
      <c r="K144" s="166">
        <f>J144</f>
        <v>100</v>
      </c>
      <c r="L144" s="681"/>
      <c r="M144" s="716"/>
      <c r="N144" s="625"/>
    </row>
    <row r="145" spans="1:18" s="302" customFormat="1" ht="63.75" hidden="1" customHeight="1" thickBot="1" x14ac:dyDescent="0.3">
      <c r="A145" s="608"/>
      <c r="B145" s="536" t="s">
        <v>47</v>
      </c>
      <c r="C145" s="618" t="s">
        <v>48</v>
      </c>
      <c r="D145" s="501" t="s">
        <v>137</v>
      </c>
      <c r="E145" s="155" t="s">
        <v>138</v>
      </c>
      <c r="F145" s="147" t="s">
        <v>385</v>
      </c>
      <c r="G145" s="156" t="s">
        <v>140</v>
      </c>
      <c r="H145" s="157"/>
      <c r="I145" s="158"/>
      <c r="J145" s="158" t="e">
        <f>IF(H145/I145*100&gt;100,100,H145/I145*100)</f>
        <v>#DIV/0!</v>
      </c>
      <c r="K145" s="627" t="e">
        <f>(J145+J146+J147)/3</f>
        <v>#DIV/0!</v>
      </c>
      <c r="L145" s="644" t="e">
        <f>(K145+K148)/2</f>
        <v>#DIV/0!</v>
      </c>
      <c r="M145" s="716"/>
      <c r="N145" s="625"/>
      <c r="O145" s="300"/>
      <c r="P145" s="300"/>
      <c r="Q145" s="300"/>
      <c r="R145" s="300"/>
    </row>
    <row r="146" spans="1:18" s="302" customFormat="1" ht="63.75" hidden="1" customHeight="1" thickBot="1" x14ac:dyDescent="0.3">
      <c r="A146" s="608"/>
      <c r="B146" s="509"/>
      <c r="C146" s="619"/>
      <c r="D146" s="502"/>
      <c r="E146" s="159" t="s">
        <v>138</v>
      </c>
      <c r="F146" s="147" t="s">
        <v>386</v>
      </c>
      <c r="G146" s="160" t="s">
        <v>140</v>
      </c>
      <c r="H146" s="161"/>
      <c r="I146" s="162"/>
      <c r="J146" s="162" t="e">
        <f>IF(I146/H146*100&gt;100,100,I146/H146*100)</f>
        <v>#DIV/0!</v>
      </c>
      <c r="K146" s="678"/>
      <c r="L146" s="680"/>
      <c r="M146" s="716"/>
      <c r="N146" s="625"/>
      <c r="O146" s="300"/>
      <c r="P146" s="300"/>
      <c r="Q146" s="300"/>
      <c r="R146" s="300"/>
    </row>
    <row r="147" spans="1:18" s="302" customFormat="1" ht="111" hidden="1" customHeight="1" x14ac:dyDescent="0.25">
      <c r="A147" s="608"/>
      <c r="B147" s="509"/>
      <c r="C147" s="619"/>
      <c r="D147" s="502"/>
      <c r="E147" s="159" t="s">
        <v>138</v>
      </c>
      <c r="F147" s="147" t="s">
        <v>387</v>
      </c>
      <c r="G147" s="160" t="s">
        <v>140</v>
      </c>
      <c r="H147" s="161"/>
      <c r="I147" s="161"/>
      <c r="J147" s="162" t="e">
        <f>IF(I147/H147*100&gt;100,100,I147/H147*100)</f>
        <v>#DIV/0!</v>
      </c>
      <c r="K147" s="679"/>
      <c r="L147" s="680"/>
      <c r="M147" s="716"/>
      <c r="N147" s="625"/>
      <c r="O147" s="300"/>
      <c r="P147" s="300"/>
      <c r="Q147" s="300"/>
      <c r="R147" s="300"/>
    </row>
    <row r="148" spans="1:18" s="302" customFormat="1" ht="32.25" hidden="1" customHeight="1" thickBot="1" x14ac:dyDescent="0.3">
      <c r="A148" s="608"/>
      <c r="B148" s="510"/>
      <c r="C148" s="620"/>
      <c r="D148" s="503"/>
      <c r="E148" s="163" t="s">
        <v>144</v>
      </c>
      <c r="F148" s="142" t="s">
        <v>388</v>
      </c>
      <c r="G148" s="164" t="s">
        <v>266</v>
      </c>
      <c r="H148" s="167"/>
      <c r="I148" s="165"/>
      <c r="J148" s="166" t="e">
        <f>IF(I148/H148*100&gt;100,100,I148/H148*100)</f>
        <v>#DIV/0!</v>
      </c>
      <c r="K148" s="166" t="e">
        <f>J148</f>
        <v>#DIV/0!</v>
      </c>
      <c r="L148" s="685"/>
      <c r="M148" s="716"/>
      <c r="N148" s="625"/>
      <c r="O148" s="300"/>
      <c r="P148" s="300"/>
      <c r="Q148" s="300"/>
      <c r="R148" s="300"/>
    </row>
    <row r="149" spans="1:18" s="302" customFormat="1" ht="63.75" hidden="1" customHeight="1" thickBot="1" x14ac:dyDescent="0.3">
      <c r="A149" s="608"/>
      <c r="B149" s="536" t="s">
        <v>49</v>
      </c>
      <c r="C149" s="618" t="s">
        <v>50</v>
      </c>
      <c r="D149" s="501" t="s">
        <v>137</v>
      </c>
      <c r="E149" s="155" t="s">
        <v>138</v>
      </c>
      <c r="F149" s="147" t="s">
        <v>385</v>
      </c>
      <c r="G149" s="156" t="s">
        <v>140</v>
      </c>
      <c r="H149" s="157"/>
      <c r="I149" s="158"/>
      <c r="J149" s="158" t="e">
        <f>IF(H149/I149*100&gt;100,100,H149/I149*100)</f>
        <v>#DIV/0!</v>
      </c>
      <c r="K149" s="627" t="e">
        <f>(J149+J150+J151)/3</f>
        <v>#DIV/0!</v>
      </c>
      <c r="L149" s="644" t="e">
        <f>(K149+K152)/2</f>
        <v>#DIV/0!</v>
      </c>
      <c r="M149" s="716"/>
      <c r="N149" s="625"/>
      <c r="O149" s="300"/>
      <c r="P149" s="300"/>
      <c r="Q149" s="300"/>
      <c r="R149" s="300"/>
    </row>
    <row r="150" spans="1:18" s="302" customFormat="1" ht="63.75" hidden="1" customHeight="1" thickBot="1" x14ac:dyDescent="0.3">
      <c r="A150" s="608"/>
      <c r="B150" s="509"/>
      <c r="C150" s="619"/>
      <c r="D150" s="502"/>
      <c r="E150" s="159" t="s">
        <v>138</v>
      </c>
      <c r="F150" s="147" t="s">
        <v>386</v>
      </c>
      <c r="G150" s="160" t="s">
        <v>140</v>
      </c>
      <c r="H150" s="161"/>
      <c r="I150" s="162"/>
      <c r="J150" s="162" t="e">
        <f>IF(I150/H150*100&gt;100,100,I150/H150*100)</f>
        <v>#DIV/0!</v>
      </c>
      <c r="K150" s="678"/>
      <c r="L150" s="680"/>
      <c r="M150" s="716"/>
      <c r="N150" s="625"/>
      <c r="O150" s="300"/>
      <c r="P150" s="300"/>
      <c r="Q150" s="300"/>
      <c r="R150" s="300"/>
    </row>
    <row r="151" spans="1:18" s="302" customFormat="1" ht="111" hidden="1" customHeight="1" x14ac:dyDescent="0.25">
      <c r="A151" s="608"/>
      <c r="B151" s="509"/>
      <c r="C151" s="619"/>
      <c r="D151" s="502"/>
      <c r="E151" s="159" t="s">
        <v>138</v>
      </c>
      <c r="F151" s="147" t="s">
        <v>387</v>
      </c>
      <c r="G151" s="160" t="s">
        <v>140</v>
      </c>
      <c r="H151" s="161"/>
      <c r="I151" s="161"/>
      <c r="J151" s="162" t="e">
        <f>IF(I151/H151*100&gt;100,100,I151/H151*100)</f>
        <v>#DIV/0!</v>
      </c>
      <c r="K151" s="679"/>
      <c r="L151" s="680"/>
      <c r="M151" s="716"/>
      <c r="N151" s="625"/>
      <c r="O151" s="300"/>
      <c r="P151" s="300"/>
      <c r="Q151" s="300"/>
      <c r="R151" s="300"/>
    </row>
    <row r="152" spans="1:18" s="302" customFormat="1" ht="32.25" hidden="1" customHeight="1" thickBot="1" x14ac:dyDescent="0.3">
      <c r="A152" s="608"/>
      <c r="B152" s="510"/>
      <c r="C152" s="620"/>
      <c r="D152" s="503"/>
      <c r="E152" s="163" t="s">
        <v>144</v>
      </c>
      <c r="F152" s="142" t="s">
        <v>388</v>
      </c>
      <c r="G152" s="164" t="s">
        <v>266</v>
      </c>
      <c r="H152" s="167"/>
      <c r="I152" s="165"/>
      <c r="J152" s="166" t="e">
        <f>IF(I152/H152*100&gt;100,100,I152/H152*100)</f>
        <v>#DIV/0!</v>
      </c>
      <c r="K152" s="166" t="e">
        <f>J152</f>
        <v>#DIV/0!</v>
      </c>
      <c r="L152" s="685"/>
      <c r="M152" s="716"/>
      <c r="N152" s="625"/>
      <c r="O152" s="300"/>
      <c r="P152" s="300"/>
      <c r="Q152" s="300"/>
      <c r="R152" s="300"/>
    </row>
    <row r="153" spans="1:18" s="302" customFormat="1" ht="63.75" hidden="1" customHeight="1" thickBot="1" x14ac:dyDescent="0.3">
      <c r="A153" s="608"/>
      <c r="B153" s="536" t="s">
        <v>51</v>
      </c>
      <c r="C153" s="618" t="s">
        <v>52</v>
      </c>
      <c r="D153" s="501" t="s">
        <v>137</v>
      </c>
      <c r="E153" s="155" t="s">
        <v>138</v>
      </c>
      <c r="F153" s="147" t="s">
        <v>385</v>
      </c>
      <c r="G153" s="156" t="s">
        <v>140</v>
      </c>
      <c r="H153" s="157"/>
      <c r="I153" s="158"/>
      <c r="J153" s="158" t="e">
        <f>IF(H153/I153*100&gt;100,100,H153/I153*100)</f>
        <v>#DIV/0!</v>
      </c>
      <c r="K153" s="627" t="e">
        <f>(J153+J154+J155)/3</f>
        <v>#DIV/0!</v>
      </c>
      <c r="L153" s="644" t="e">
        <f>(K153+K156)/2</f>
        <v>#DIV/0!</v>
      </c>
      <c r="M153" s="716"/>
      <c r="N153" s="625"/>
      <c r="O153" s="300"/>
      <c r="P153" s="300"/>
      <c r="Q153" s="300"/>
      <c r="R153" s="300"/>
    </row>
    <row r="154" spans="1:18" s="302" customFormat="1" ht="63.75" hidden="1" customHeight="1" thickBot="1" x14ac:dyDescent="0.3">
      <c r="A154" s="608"/>
      <c r="B154" s="509"/>
      <c r="C154" s="619"/>
      <c r="D154" s="502"/>
      <c r="E154" s="159" t="s">
        <v>138</v>
      </c>
      <c r="F154" s="147" t="s">
        <v>386</v>
      </c>
      <c r="G154" s="160" t="s">
        <v>140</v>
      </c>
      <c r="H154" s="161"/>
      <c r="I154" s="162"/>
      <c r="J154" s="162" t="e">
        <f t="shared" ref="J154:J162" si="2">IF(I154/H154*100&gt;100,100,I154/H154*100)</f>
        <v>#DIV/0!</v>
      </c>
      <c r="K154" s="678"/>
      <c r="L154" s="680"/>
      <c r="M154" s="716"/>
      <c r="N154" s="625"/>
      <c r="O154" s="300"/>
      <c r="P154" s="300"/>
      <c r="Q154" s="300"/>
      <c r="R154" s="300"/>
    </row>
    <row r="155" spans="1:18" s="302" customFormat="1" ht="111" hidden="1" customHeight="1" x14ac:dyDescent="0.25">
      <c r="A155" s="608"/>
      <c r="B155" s="509"/>
      <c r="C155" s="619"/>
      <c r="D155" s="502"/>
      <c r="E155" s="159" t="s">
        <v>138</v>
      </c>
      <c r="F155" s="147" t="s">
        <v>387</v>
      </c>
      <c r="G155" s="160" t="s">
        <v>140</v>
      </c>
      <c r="H155" s="161"/>
      <c r="I155" s="161"/>
      <c r="J155" s="162" t="e">
        <f t="shared" si="2"/>
        <v>#DIV/0!</v>
      </c>
      <c r="K155" s="679"/>
      <c r="L155" s="680"/>
      <c r="M155" s="716"/>
      <c r="N155" s="625"/>
      <c r="O155" s="300"/>
      <c r="P155" s="300"/>
      <c r="Q155" s="300"/>
      <c r="R155" s="300"/>
    </row>
    <row r="156" spans="1:18" s="302" customFormat="1" ht="32.25" hidden="1" customHeight="1" thickBot="1" x14ac:dyDescent="0.3">
      <c r="A156" s="608"/>
      <c r="B156" s="510"/>
      <c r="C156" s="620"/>
      <c r="D156" s="503"/>
      <c r="E156" s="163" t="s">
        <v>144</v>
      </c>
      <c r="F156" s="142" t="s">
        <v>388</v>
      </c>
      <c r="G156" s="164" t="s">
        <v>266</v>
      </c>
      <c r="H156" s="167"/>
      <c r="I156" s="165"/>
      <c r="J156" s="166" t="e">
        <f t="shared" si="2"/>
        <v>#DIV/0!</v>
      </c>
      <c r="K156" s="166" t="e">
        <f>J156</f>
        <v>#DIV/0!</v>
      </c>
      <c r="L156" s="685"/>
      <c r="M156" s="716"/>
      <c r="N156" s="625"/>
      <c r="O156" s="300"/>
      <c r="P156" s="300"/>
      <c r="Q156" s="300"/>
      <c r="R156" s="300"/>
    </row>
    <row r="157" spans="1:18" s="297" customFormat="1" ht="63.75" hidden="1" customHeight="1" thickBot="1" x14ac:dyDescent="0.3">
      <c r="A157" s="608"/>
      <c r="B157" s="536" t="s">
        <v>204</v>
      </c>
      <c r="C157" s="618" t="s">
        <v>53</v>
      </c>
      <c r="D157" s="501" t="s">
        <v>137</v>
      </c>
      <c r="E157" s="133" t="s">
        <v>138</v>
      </c>
      <c r="F157" s="133" t="s">
        <v>385</v>
      </c>
      <c r="G157" s="134" t="s">
        <v>140</v>
      </c>
      <c r="H157" s="135"/>
      <c r="I157" s="136"/>
      <c r="J157" s="137" t="e">
        <f t="shared" si="2"/>
        <v>#DIV/0!</v>
      </c>
      <c r="K157" s="689" t="e">
        <f>(J157+J158+J159)/3</f>
        <v>#DIV/0!</v>
      </c>
      <c r="L157" s="706" t="e">
        <f>(K157+K160)/2</f>
        <v>#DIV/0!</v>
      </c>
      <c r="M157" s="651"/>
      <c r="N157" s="625"/>
    </row>
    <row r="158" spans="1:18" s="297" customFormat="1" ht="63.75" hidden="1" customHeight="1" thickBot="1" x14ac:dyDescent="0.3">
      <c r="A158" s="608"/>
      <c r="B158" s="509"/>
      <c r="C158" s="619"/>
      <c r="D158" s="502"/>
      <c r="E158" s="138" t="s">
        <v>138</v>
      </c>
      <c r="F158" s="133" t="s">
        <v>386</v>
      </c>
      <c r="G158" s="139" t="s">
        <v>140</v>
      </c>
      <c r="H158" s="140"/>
      <c r="I158" s="137"/>
      <c r="J158" s="137" t="e">
        <f t="shared" si="2"/>
        <v>#DIV/0!</v>
      </c>
      <c r="K158" s="690"/>
      <c r="L158" s="707"/>
      <c r="M158" s="651"/>
      <c r="N158" s="625"/>
    </row>
    <row r="159" spans="1:18" s="297" customFormat="1" ht="63.75" hidden="1" customHeight="1" x14ac:dyDescent="0.25">
      <c r="A159" s="608"/>
      <c r="B159" s="509"/>
      <c r="C159" s="619"/>
      <c r="D159" s="502"/>
      <c r="E159" s="138" t="s">
        <v>138</v>
      </c>
      <c r="F159" s="133" t="s">
        <v>391</v>
      </c>
      <c r="G159" s="139" t="s">
        <v>140</v>
      </c>
      <c r="H159" s="140"/>
      <c r="I159" s="140"/>
      <c r="J159" s="137" t="e">
        <f t="shared" si="2"/>
        <v>#DIV/0!</v>
      </c>
      <c r="K159" s="691"/>
      <c r="L159" s="707"/>
      <c r="M159" s="651"/>
      <c r="N159" s="625"/>
    </row>
    <row r="160" spans="1:18" s="297" customFormat="1" ht="32.25" hidden="1" customHeight="1" thickBot="1" x14ac:dyDescent="0.3">
      <c r="A160" s="608"/>
      <c r="B160" s="510"/>
      <c r="C160" s="620"/>
      <c r="D160" s="503"/>
      <c r="E160" s="141" t="s">
        <v>144</v>
      </c>
      <c r="F160" s="142" t="s">
        <v>388</v>
      </c>
      <c r="G160" s="143" t="s">
        <v>266</v>
      </c>
      <c r="H160" s="168"/>
      <c r="I160" s="144"/>
      <c r="J160" s="137" t="e">
        <f t="shared" si="2"/>
        <v>#DIV/0!</v>
      </c>
      <c r="K160" s="145" t="e">
        <f>J160</f>
        <v>#DIV/0!</v>
      </c>
      <c r="L160" s="708"/>
      <c r="M160" s="651"/>
      <c r="N160" s="625"/>
    </row>
    <row r="161" spans="1:18" s="297" customFormat="1" ht="63.75" customHeight="1" thickBot="1" x14ac:dyDescent="0.3">
      <c r="A161" s="608"/>
      <c r="B161" s="536" t="s">
        <v>187</v>
      </c>
      <c r="C161" s="621" t="s">
        <v>54</v>
      </c>
      <c r="D161" s="593" t="s">
        <v>137</v>
      </c>
      <c r="E161" s="133" t="s">
        <v>138</v>
      </c>
      <c r="F161" s="133" t="s">
        <v>385</v>
      </c>
      <c r="G161" s="134" t="s">
        <v>140</v>
      </c>
      <c r="H161" s="369">
        <v>100</v>
      </c>
      <c r="I161" s="287">
        <v>100</v>
      </c>
      <c r="J161" s="289">
        <f t="shared" si="2"/>
        <v>100</v>
      </c>
      <c r="K161" s="612">
        <f>(J161+J162)/2</f>
        <v>100</v>
      </c>
      <c r="L161" s="615">
        <f>(K161+K164)/2</f>
        <v>100</v>
      </c>
      <c r="M161" s="651"/>
      <c r="N161" s="625"/>
      <c r="O161" s="306"/>
    </row>
    <row r="162" spans="1:18" s="297" customFormat="1" ht="63.75" thickBot="1" x14ac:dyDescent="0.3">
      <c r="A162" s="608"/>
      <c r="B162" s="509"/>
      <c r="C162" s="622"/>
      <c r="D162" s="594"/>
      <c r="E162" s="138" t="s">
        <v>138</v>
      </c>
      <c r="F162" s="133" t="s">
        <v>386</v>
      </c>
      <c r="G162" s="139" t="s">
        <v>140</v>
      </c>
      <c r="H162" s="371">
        <v>100</v>
      </c>
      <c r="I162" s="289">
        <v>100</v>
      </c>
      <c r="J162" s="289">
        <f t="shared" si="2"/>
        <v>100</v>
      </c>
      <c r="K162" s="682"/>
      <c r="L162" s="660"/>
      <c r="M162" s="651"/>
      <c r="N162" s="625"/>
    </row>
    <row r="163" spans="1:18" s="297" customFormat="1" ht="63" customHeight="1" x14ac:dyDescent="0.25">
      <c r="A163" s="608"/>
      <c r="B163" s="509"/>
      <c r="C163" s="622"/>
      <c r="D163" s="594"/>
      <c r="E163" s="138" t="s">
        <v>138</v>
      </c>
      <c r="F163" s="133" t="s">
        <v>391</v>
      </c>
      <c r="G163" s="139" t="s">
        <v>140</v>
      </c>
      <c r="H163" s="371">
        <v>0</v>
      </c>
      <c r="I163" s="371">
        <v>0</v>
      </c>
      <c r="J163" s="289"/>
      <c r="K163" s="683"/>
      <c r="L163" s="660"/>
      <c r="M163" s="651"/>
      <c r="N163" s="625"/>
      <c r="O163" s="306"/>
    </row>
    <row r="164" spans="1:18" s="297" customFormat="1" ht="32.25" thickBot="1" x14ac:dyDescent="0.3">
      <c r="A164" s="608"/>
      <c r="B164" s="510"/>
      <c r="C164" s="623"/>
      <c r="D164" s="595"/>
      <c r="E164" s="141" t="s">
        <v>144</v>
      </c>
      <c r="F164" s="142" t="s">
        <v>388</v>
      </c>
      <c r="G164" s="143" t="s">
        <v>266</v>
      </c>
      <c r="H164" s="377">
        <v>15</v>
      </c>
      <c r="I164" s="377">
        <v>15</v>
      </c>
      <c r="J164" s="289">
        <f>IF(I164/H164*100&gt;100,100,I164/H164*100)</f>
        <v>100</v>
      </c>
      <c r="K164" s="290">
        <f>J164</f>
        <v>100</v>
      </c>
      <c r="L164" s="673"/>
      <c r="M164" s="651"/>
      <c r="N164" s="625"/>
    </row>
    <row r="165" spans="1:18" s="300" customFormat="1" ht="63.75" customHeight="1" thickBot="1" x14ac:dyDescent="0.3">
      <c r="A165" s="608"/>
      <c r="B165" s="536" t="s">
        <v>206</v>
      </c>
      <c r="C165" s="621" t="s">
        <v>207</v>
      </c>
      <c r="D165" s="593" t="s">
        <v>137</v>
      </c>
      <c r="E165" s="155" t="s">
        <v>138</v>
      </c>
      <c r="F165" s="147" t="s">
        <v>385</v>
      </c>
      <c r="G165" s="156" t="s">
        <v>140</v>
      </c>
      <c r="H165" s="382">
        <v>100</v>
      </c>
      <c r="I165" s="158">
        <v>100</v>
      </c>
      <c r="J165" s="158">
        <f>IF(H165/I165*100&gt;100,100,H165/I165*100)</f>
        <v>100</v>
      </c>
      <c r="K165" s="612">
        <f>(J165+J166+J167)/3</f>
        <v>100</v>
      </c>
      <c r="L165" s="644">
        <f>(K165+K168)/2</f>
        <v>100</v>
      </c>
      <c r="M165" s="716"/>
      <c r="N165" s="625"/>
    </row>
    <row r="166" spans="1:18" s="300" customFormat="1" ht="63.75" customHeight="1" thickBot="1" x14ac:dyDescent="0.3">
      <c r="A166" s="608"/>
      <c r="B166" s="509"/>
      <c r="C166" s="622"/>
      <c r="D166" s="594"/>
      <c r="E166" s="159" t="s">
        <v>138</v>
      </c>
      <c r="F166" s="147" t="s">
        <v>386</v>
      </c>
      <c r="G166" s="160" t="s">
        <v>140</v>
      </c>
      <c r="H166" s="400">
        <v>100</v>
      </c>
      <c r="I166" s="162">
        <v>100</v>
      </c>
      <c r="J166" s="162">
        <f>IF(I166/H166*100&gt;100,100,I166/H166*100)</f>
        <v>100</v>
      </c>
      <c r="K166" s="682"/>
      <c r="L166" s="711"/>
      <c r="M166" s="716"/>
      <c r="N166" s="625"/>
    </row>
    <row r="167" spans="1:18" s="300" customFormat="1" ht="111" customHeight="1" x14ac:dyDescent="0.25">
      <c r="A167" s="608"/>
      <c r="B167" s="509"/>
      <c r="C167" s="622"/>
      <c r="D167" s="594"/>
      <c r="E167" s="159" t="s">
        <v>138</v>
      </c>
      <c r="F167" s="147" t="s">
        <v>387</v>
      </c>
      <c r="G167" s="160" t="s">
        <v>140</v>
      </c>
      <c r="H167" s="400">
        <v>100</v>
      </c>
      <c r="I167" s="400">
        <v>100</v>
      </c>
      <c r="J167" s="162">
        <f>IF(I167/H167*100&gt;100,100,I167/H167*100)</f>
        <v>100</v>
      </c>
      <c r="K167" s="683"/>
      <c r="L167" s="711"/>
      <c r="M167" s="716"/>
      <c r="N167" s="625"/>
    </row>
    <row r="168" spans="1:18" s="300" customFormat="1" ht="32.25" customHeight="1" thickBot="1" x14ac:dyDescent="0.3">
      <c r="A168" s="608"/>
      <c r="B168" s="510"/>
      <c r="C168" s="623"/>
      <c r="D168" s="595"/>
      <c r="E168" s="163" t="s">
        <v>144</v>
      </c>
      <c r="F168" s="142" t="s">
        <v>388</v>
      </c>
      <c r="G168" s="164" t="s">
        <v>266</v>
      </c>
      <c r="H168" s="377">
        <v>1</v>
      </c>
      <c r="I168" s="377">
        <v>1</v>
      </c>
      <c r="J168" s="166">
        <f>IF(I168/H168*100&gt;100,100,I168/H168*100)</f>
        <v>100</v>
      </c>
      <c r="K168" s="166">
        <f>J168</f>
        <v>100</v>
      </c>
      <c r="L168" s="681"/>
      <c r="M168" s="716"/>
      <c r="N168" s="625"/>
    </row>
    <row r="169" spans="1:18" s="302" customFormat="1" ht="63.75" hidden="1" customHeight="1" thickBot="1" x14ac:dyDescent="0.3">
      <c r="A169" s="608"/>
      <c r="B169" s="536" t="s">
        <v>198</v>
      </c>
      <c r="C169" s="618" t="s">
        <v>199</v>
      </c>
      <c r="D169" s="501" t="s">
        <v>137</v>
      </c>
      <c r="E169" s="155" t="s">
        <v>138</v>
      </c>
      <c r="F169" s="147" t="s">
        <v>385</v>
      </c>
      <c r="G169" s="156" t="s">
        <v>140</v>
      </c>
      <c r="H169" s="157"/>
      <c r="I169" s="158"/>
      <c r="J169" s="158" t="e">
        <f>IF(H169/I169*100&gt;100,100,H169/I169*100)</f>
        <v>#DIV/0!</v>
      </c>
      <c r="K169" s="627" t="e">
        <f>(J169+J170+J171)/3</f>
        <v>#DIV/0!</v>
      </c>
      <c r="L169" s="644" t="e">
        <f>(K169+K172)/2</f>
        <v>#DIV/0!</v>
      </c>
      <c r="M169" s="716"/>
      <c r="N169" s="625"/>
      <c r="O169" s="300"/>
      <c r="P169" s="300"/>
      <c r="Q169" s="300"/>
      <c r="R169" s="300"/>
    </row>
    <row r="170" spans="1:18" s="302" customFormat="1" ht="63.75" hidden="1" customHeight="1" thickBot="1" x14ac:dyDescent="0.3">
      <c r="A170" s="608"/>
      <c r="B170" s="509"/>
      <c r="C170" s="619"/>
      <c r="D170" s="502"/>
      <c r="E170" s="159" t="s">
        <v>138</v>
      </c>
      <c r="F170" s="147" t="s">
        <v>386</v>
      </c>
      <c r="G170" s="160" t="s">
        <v>140</v>
      </c>
      <c r="H170" s="161"/>
      <c r="I170" s="162"/>
      <c r="J170" s="162" t="e">
        <f>IF(I170/H170*100&gt;100,100,I170/H170*100)</f>
        <v>#DIV/0!</v>
      </c>
      <c r="K170" s="678"/>
      <c r="L170" s="680"/>
      <c r="M170" s="716"/>
      <c r="N170" s="625"/>
      <c r="O170" s="300"/>
      <c r="P170" s="300"/>
      <c r="Q170" s="300"/>
      <c r="R170" s="300"/>
    </row>
    <row r="171" spans="1:18" s="302" customFormat="1" ht="111" hidden="1" customHeight="1" x14ac:dyDescent="0.25">
      <c r="A171" s="608"/>
      <c r="B171" s="509"/>
      <c r="C171" s="619"/>
      <c r="D171" s="502"/>
      <c r="E171" s="159" t="s">
        <v>138</v>
      </c>
      <c r="F171" s="147" t="s">
        <v>387</v>
      </c>
      <c r="G171" s="160" t="s">
        <v>140</v>
      </c>
      <c r="H171" s="161"/>
      <c r="I171" s="161"/>
      <c r="J171" s="162" t="e">
        <f>IF(I171/H171*100&gt;100,100,I171/H171*100)</f>
        <v>#DIV/0!</v>
      </c>
      <c r="K171" s="679"/>
      <c r="L171" s="680"/>
      <c r="M171" s="716"/>
      <c r="N171" s="625"/>
      <c r="O171" s="300"/>
      <c r="P171" s="300"/>
      <c r="Q171" s="300"/>
      <c r="R171" s="300"/>
    </row>
    <row r="172" spans="1:18" s="302" customFormat="1" ht="32.25" hidden="1" customHeight="1" thickBot="1" x14ac:dyDescent="0.3">
      <c r="A172" s="608"/>
      <c r="B172" s="510"/>
      <c r="C172" s="620"/>
      <c r="D172" s="503"/>
      <c r="E172" s="163" t="s">
        <v>144</v>
      </c>
      <c r="F172" s="142" t="s">
        <v>388</v>
      </c>
      <c r="G172" s="164" t="s">
        <v>266</v>
      </c>
      <c r="H172" s="167"/>
      <c r="I172" s="165"/>
      <c r="J172" s="166" t="e">
        <f>IF(I172/H172*100&gt;100,100,I172/H172*100)</f>
        <v>#DIV/0!</v>
      </c>
      <c r="K172" s="166" t="e">
        <f>J172</f>
        <v>#DIV/0!</v>
      </c>
      <c r="L172" s="685"/>
      <c r="M172" s="716"/>
      <c r="N172" s="625"/>
      <c r="O172" s="300"/>
      <c r="P172" s="300"/>
      <c r="Q172" s="300"/>
      <c r="R172" s="300"/>
    </row>
    <row r="173" spans="1:18" s="302" customFormat="1" ht="63.75" hidden="1" customHeight="1" thickBot="1" x14ac:dyDescent="0.3">
      <c r="A173" s="608"/>
      <c r="B173" s="536"/>
      <c r="C173" s="618" t="s">
        <v>55</v>
      </c>
      <c r="D173" s="501" t="s">
        <v>137</v>
      </c>
      <c r="E173" s="155" t="s">
        <v>138</v>
      </c>
      <c r="F173" s="147" t="s">
        <v>385</v>
      </c>
      <c r="G173" s="156" t="s">
        <v>140</v>
      </c>
      <c r="H173" s="157"/>
      <c r="I173" s="158"/>
      <c r="J173" s="158" t="e">
        <f>IF(H173/I173*100&gt;100,100,H173/I173*100)</f>
        <v>#DIV/0!</v>
      </c>
      <c r="K173" s="627" t="e">
        <f>(J173+J174+J175)/3</f>
        <v>#DIV/0!</v>
      </c>
      <c r="L173" s="644" t="e">
        <f>(K173+K176)/2</f>
        <v>#DIV/0!</v>
      </c>
      <c r="M173" s="716"/>
      <c r="N173" s="625"/>
      <c r="O173" s="300"/>
      <c r="P173" s="300"/>
      <c r="Q173" s="300"/>
      <c r="R173" s="300"/>
    </row>
    <row r="174" spans="1:18" s="302" customFormat="1" ht="63.75" hidden="1" customHeight="1" thickBot="1" x14ac:dyDescent="0.3">
      <c r="A174" s="608"/>
      <c r="B174" s="509"/>
      <c r="C174" s="619"/>
      <c r="D174" s="502"/>
      <c r="E174" s="159" t="s">
        <v>138</v>
      </c>
      <c r="F174" s="147" t="s">
        <v>386</v>
      </c>
      <c r="G174" s="160" t="s">
        <v>140</v>
      </c>
      <c r="H174" s="161"/>
      <c r="I174" s="162"/>
      <c r="J174" s="162" t="e">
        <f t="shared" ref="J174:J180" si="3">IF(I174/H174*100&gt;100,100,I174/H174*100)</f>
        <v>#DIV/0!</v>
      </c>
      <c r="K174" s="678"/>
      <c r="L174" s="680"/>
      <c r="M174" s="716"/>
      <c r="N174" s="625"/>
      <c r="O174" s="300"/>
      <c r="P174" s="300"/>
      <c r="Q174" s="300"/>
      <c r="R174" s="300"/>
    </row>
    <row r="175" spans="1:18" s="302" customFormat="1" ht="111" hidden="1" customHeight="1" x14ac:dyDescent="0.25">
      <c r="A175" s="608"/>
      <c r="B175" s="509"/>
      <c r="C175" s="619"/>
      <c r="D175" s="502"/>
      <c r="E175" s="159" t="s">
        <v>138</v>
      </c>
      <c r="F175" s="147" t="s">
        <v>387</v>
      </c>
      <c r="G175" s="160" t="s">
        <v>140</v>
      </c>
      <c r="H175" s="161"/>
      <c r="I175" s="161"/>
      <c r="J175" s="162" t="e">
        <f t="shared" si="3"/>
        <v>#DIV/0!</v>
      </c>
      <c r="K175" s="679"/>
      <c r="L175" s="680"/>
      <c r="M175" s="716"/>
      <c r="N175" s="625"/>
      <c r="O175" s="300"/>
      <c r="P175" s="300"/>
      <c r="Q175" s="300"/>
      <c r="R175" s="300"/>
    </row>
    <row r="176" spans="1:18" s="302" customFormat="1" ht="32.25" hidden="1" customHeight="1" thickBot="1" x14ac:dyDescent="0.3">
      <c r="A176" s="608"/>
      <c r="B176" s="510"/>
      <c r="C176" s="620"/>
      <c r="D176" s="586"/>
      <c r="E176" s="163" t="s">
        <v>144</v>
      </c>
      <c r="F176" s="142" t="s">
        <v>388</v>
      </c>
      <c r="G176" s="164" t="s">
        <v>266</v>
      </c>
      <c r="H176" s="377"/>
      <c r="I176" s="377"/>
      <c r="J176" s="166" t="e">
        <f t="shared" si="3"/>
        <v>#DIV/0!</v>
      </c>
      <c r="K176" s="166" t="e">
        <f>J176</f>
        <v>#DIV/0!</v>
      </c>
      <c r="L176" s="681"/>
      <c r="M176" s="716"/>
      <c r="N176" s="625"/>
      <c r="O176" s="300"/>
      <c r="P176" s="300"/>
      <c r="Q176" s="300"/>
      <c r="R176" s="300"/>
    </row>
    <row r="177" spans="1:18" s="297" customFormat="1" ht="63.75" customHeight="1" thickBot="1" x14ac:dyDescent="0.3">
      <c r="A177" s="608"/>
      <c r="B177" s="536" t="s">
        <v>192</v>
      </c>
      <c r="C177" s="621" t="s">
        <v>193</v>
      </c>
      <c r="D177" s="529" t="s">
        <v>137</v>
      </c>
      <c r="E177" s="133" t="s">
        <v>138</v>
      </c>
      <c r="F177" s="133" t="s">
        <v>385</v>
      </c>
      <c r="G177" s="134" t="s">
        <v>140</v>
      </c>
      <c r="H177" s="369">
        <v>100</v>
      </c>
      <c r="I177" s="287">
        <v>100</v>
      </c>
      <c r="J177" s="289">
        <f t="shared" si="3"/>
        <v>100</v>
      </c>
      <c r="K177" s="612">
        <f>(J177+J178+J179)/3</f>
        <v>100</v>
      </c>
      <c r="L177" s="615">
        <f>(K177+K180)/2</f>
        <v>100</v>
      </c>
      <c r="M177" s="651"/>
      <c r="N177" s="625"/>
    </row>
    <row r="178" spans="1:18" s="297" customFormat="1" ht="63.75" thickBot="1" x14ac:dyDescent="0.3">
      <c r="A178" s="608"/>
      <c r="B178" s="509"/>
      <c r="C178" s="622"/>
      <c r="D178" s="530"/>
      <c r="E178" s="138" t="s">
        <v>138</v>
      </c>
      <c r="F178" s="133" t="s">
        <v>386</v>
      </c>
      <c r="G178" s="139" t="s">
        <v>140</v>
      </c>
      <c r="H178" s="371">
        <v>100</v>
      </c>
      <c r="I178" s="289">
        <v>100</v>
      </c>
      <c r="J178" s="289">
        <f t="shared" si="3"/>
        <v>100</v>
      </c>
      <c r="K178" s="670"/>
      <c r="L178" s="660"/>
      <c r="M178" s="651"/>
      <c r="N178" s="625"/>
    </row>
    <row r="179" spans="1:18" s="297" customFormat="1" ht="63" x14ac:dyDescent="0.25">
      <c r="A179" s="608"/>
      <c r="B179" s="509"/>
      <c r="C179" s="622"/>
      <c r="D179" s="530"/>
      <c r="E179" s="138" t="s">
        <v>138</v>
      </c>
      <c r="F179" s="133" t="s">
        <v>391</v>
      </c>
      <c r="G179" s="139" t="s">
        <v>140</v>
      </c>
      <c r="H179" s="371">
        <v>100</v>
      </c>
      <c r="I179" s="371">
        <v>100</v>
      </c>
      <c r="J179" s="289">
        <f t="shared" si="3"/>
        <v>100</v>
      </c>
      <c r="K179" s="671"/>
      <c r="L179" s="660"/>
      <c r="M179" s="651"/>
      <c r="N179" s="625"/>
    </row>
    <row r="180" spans="1:18" s="297" customFormat="1" ht="32.25" thickBot="1" x14ac:dyDescent="0.3">
      <c r="A180" s="608"/>
      <c r="B180" s="510"/>
      <c r="C180" s="623"/>
      <c r="D180" s="595"/>
      <c r="E180" s="141" t="s">
        <v>144</v>
      </c>
      <c r="F180" s="142" t="s">
        <v>388</v>
      </c>
      <c r="G180" s="143" t="s">
        <v>266</v>
      </c>
      <c r="H180" s="377">
        <v>75</v>
      </c>
      <c r="I180" s="377">
        <v>75</v>
      </c>
      <c r="J180" s="289">
        <f t="shared" si="3"/>
        <v>100</v>
      </c>
      <c r="K180" s="290">
        <f>J180</f>
        <v>100</v>
      </c>
      <c r="L180" s="673"/>
      <c r="M180" s="651"/>
      <c r="N180" s="625"/>
    </row>
    <row r="181" spans="1:18" s="302" customFormat="1" ht="63.75" hidden="1" customHeight="1" thickBot="1" x14ac:dyDescent="0.3">
      <c r="A181" s="608"/>
      <c r="B181" s="536" t="s">
        <v>256</v>
      </c>
      <c r="C181" s="618" t="s">
        <v>201</v>
      </c>
      <c r="D181" s="501" t="s">
        <v>137</v>
      </c>
      <c r="E181" s="155" t="s">
        <v>138</v>
      </c>
      <c r="F181" s="147" t="s">
        <v>385</v>
      </c>
      <c r="G181" s="156" t="s">
        <v>140</v>
      </c>
      <c r="H181" s="157"/>
      <c r="I181" s="158"/>
      <c r="J181" s="158" t="e">
        <f>IF(H181/I181*100&gt;100,100,H181/I181*100)</f>
        <v>#DIV/0!</v>
      </c>
      <c r="K181" s="627" t="e">
        <f>(J181+J182+J183)/3</f>
        <v>#DIV/0!</v>
      </c>
      <c r="L181" s="644" t="e">
        <f>(K181+K184)/2</f>
        <v>#DIV/0!</v>
      </c>
      <c r="M181" s="716"/>
      <c r="N181" s="625"/>
      <c r="O181" s="300"/>
      <c r="P181" s="300"/>
      <c r="Q181" s="300"/>
      <c r="R181" s="300"/>
    </row>
    <row r="182" spans="1:18" s="302" customFormat="1" ht="63.75" hidden="1" customHeight="1" thickBot="1" x14ac:dyDescent="0.3">
      <c r="A182" s="608"/>
      <c r="B182" s="509"/>
      <c r="C182" s="619"/>
      <c r="D182" s="502"/>
      <c r="E182" s="159" t="s">
        <v>138</v>
      </c>
      <c r="F182" s="147" t="s">
        <v>386</v>
      </c>
      <c r="G182" s="160" t="s">
        <v>140</v>
      </c>
      <c r="H182" s="161"/>
      <c r="I182" s="162"/>
      <c r="J182" s="162" t="e">
        <f>IF(I182/H182*100&gt;100,100,I182/H182*100)</f>
        <v>#DIV/0!</v>
      </c>
      <c r="K182" s="678"/>
      <c r="L182" s="680"/>
      <c r="M182" s="716"/>
      <c r="N182" s="625"/>
      <c r="O182" s="300"/>
      <c r="P182" s="300"/>
      <c r="Q182" s="300"/>
      <c r="R182" s="300"/>
    </row>
    <row r="183" spans="1:18" s="302" customFormat="1" ht="111" hidden="1" customHeight="1" x14ac:dyDescent="0.25">
      <c r="A183" s="608"/>
      <c r="B183" s="509"/>
      <c r="C183" s="619"/>
      <c r="D183" s="502"/>
      <c r="E183" s="159" t="s">
        <v>138</v>
      </c>
      <c r="F183" s="147" t="s">
        <v>387</v>
      </c>
      <c r="G183" s="160" t="s">
        <v>140</v>
      </c>
      <c r="H183" s="161"/>
      <c r="I183" s="161"/>
      <c r="J183" s="162" t="e">
        <f>IF(I183/H183*100&gt;100,100,I183/H183*100)</f>
        <v>#DIV/0!</v>
      </c>
      <c r="K183" s="679"/>
      <c r="L183" s="680"/>
      <c r="M183" s="716"/>
      <c r="N183" s="625"/>
      <c r="O183" s="300"/>
      <c r="P183" s="300"/>
      <c r="Q183" s="300"/>
      <c r="R183" s="300"/>
    </row>
    <row r="184" spans="1:18" s="302" customFormat="1" ht="32.25" hidden="1" customHeight="1" thickBot="1" x14ac:dyDescent="0.3">
      <c r="A184" s="608"/>
      <c r="B184" s="510"/>
      <c r="C184" s="620"/>
      <c r="D184" s="503"/>
      <c r="E184" s="163" t="s">
        <v>144</v>
      </c>
      <c r="F184" s="142" t="s">
        <v>388</v>
      </c>
      <c r="G184" s="164" t="s">
        <v>266</v>
      </c>
      <c r="H184" s="167"/>
      <c r="I184" s="165"/>
      <c r="J184" s="166" t="e">
        <f>IF(I184/H184*100&gt;100,100,I184/H184*100)</f>
        <v>#DIV/0!</v>
      </c>
      <c r="K184" s="166" t="e">
        <f>J184</f>
        <v>#DIV/0!</v>
      </c>
      <c r="L184" s="685"/>
      <c r="M184" s="716"/>
      <c r="N184" s="625"/>
      <c r="O184" s="300"/>
      <c r="P184" s="300"/>
      <c r="Q184" s="300"/>
      <c r="R184" s="300"/>
    </row>
    <row r="185" spans="1:18" s="302" customFormat="1" ht="63.75" hidden="1" customHeight="1" thickBot="1" x14ac:dyDescent="0.3">
      <c r="A185" s="608"/>
      <c r="B185" s="536" t="s">
        <v>56</v>
      </c>
      <c r="C185" s="618" t="s">
        <v>57</v>
      </c>
      <c r="D185" s="501" t="s">
        <v>137</v>
      </c>
      <c r="E185" s="155" t="s">
        <v>138</v>
      </c>
      <c r="F185" s="147" t="s">
        <v>385</v>
      </c>
      <c r="G185" s="156" t="s">
        <v>140</v>
      </c>
      <c r="H185" s="157"/>
      <c r="I185" s="158"/>
      <c r="J185" s="158" t="e">
        <f>IF(H185/I185*100&gt;100,100,H185/I185*100)</f>
        <v>#DIV/0!</v>
      </c>
      <c r="K185" s="627" t="e">
        <f>(J185+J186+J187)/3</f>
        <v>#DIV/0!</v>
      </c>
      <c r="L185" s="644" t="e">
        <f>(K185+K188)/2</f>
        <v>#DIV/0!</v>
      </c>
      <c r="M185" s="716"/>
      <c r="N185" s="625"/>
      <c r="O185" s="300"/>
      <c r="P185" s="300"/>
      <c r="Q185" s="300"/>
      <c r="R185" s="300"/>
    </row>
    <row r="186" spans="1:18" s="302" customFormat="1" ht="63.75" hidden="1" customHeight="1" thickBot="1" x14ac:dyDescent="0.3">
      <c r="A186" s="608"/>
      <c r="B186" s="509"/>
      <c r="C186" s="619"/>
      <c r="D186" s="502"/>
      <c r="E186" s="159" t="s">
        <v>138</v>
      </c>
      <c r="F186" s="147" t="s">
        <v>386</v>
      </c>
      <c r="G186" s="160" t="s">
        <v>140</v>
      </c>
      <c r="H186" s="161"/>
      <c r="I186" s="162"/>
      <c r="J186" s="162" t="e">
        <f>IF(I186/H186*100&gt;100,100,I186/H186*100)</f>
        <v>#DIV/0!</v>
      </c>
      <c r="K186" s="678"/>
      <c r="L186" s="680"/>
      <c r="M186" s="716"/>
      <c r="N186" s="625"/>
      <c r="O186" s="300"/>
      <c r="P186" s="300"/>
      <c r="Q186" s="300"/>
      <c r="R186" s="300"/>
    </row>
    <row r="187" spans="1:18" s="302" customFormat="1" ht="111" hidden="1" customHeight="1" x14ac:dyDescent="0.25">
      <c r="A187" s="608"/>
      <c r="B187" s="509"/>
      <c r="C187" s="619"/>
      <c r="D187" s="502"/>
      <c r="E187" s="159" t="s">
        <v>138</v>
      </c>
      <c r="F187" s="147" t="s">
        <v>387</v>
      </c>
      <c r="G187" s="160" t="s">
        <v>140</v>
      </c>
      <c r="H187" s="161"/>
      <c r="I187" s="161"/>
      <c r="J187" s="162" t="e">
        <f>IF(I187/H187*100&gt;100,100,I187/H187*100)</f>
        <v>#DIV/0!</v>
      </c>
      <c r="K187" s="679"/>
      <c r="L187" s="680"/>
      <c r="M187" s="716"/>
      <c r="N187" s="625"/>
      <c r="O187" s="300"/>
      <c r="P187" s="300"/>
      <c r="Q187" s="300"/>
      <c r="R187" s="300"/>
    </row>
    <row r="188" spans="1:18" s="302" customFormat="1" ht="32.25" hidden="1" customHeight="1" thickBot="1" x14ac:dyDescent="0.3">
      <c r="A188" s="608"/>
      <c r="B188" s="510"/>
      <c r="C188" s="620"/>
      <c r="D188" s="503"/>
      <c r="E188" s="163" t="s">
        <v>144</v>
      </c>
      <c r="F188" s="142" t="s">
        <v>388</v>
      </c>
      <c r="G188" s="164" t="s">
        <v>266</v>
      </c>
      <c r="H188" s="167"/>
      <c r="I188" s="165"/>
      <c r="J188" s="166" t="e">
        <f>IF(I188/H188*100&gt;100,100,I188/H188*100)</f>
        <v>#DIV/0!</v>
      </c>
      <c r="K188" s="166" t="e">
        <f>J188</f>
        <v>#DIV/0!</v>
      </c>
      <c r="L188" s="685"/>
      <c r="M188" s="716"/>
      <c r="N188" s="625"/>
      <c r="O188" s="300"/>
      <c r="P188" s="300"/>
      <c r="Q188" s="300"/>
      <c r="R188" s="300"/>
    </row>
    <row r="189" spans="1:18" s="302" customFormat="1" ht="63.75" hidden="1" customHeight="1" thickBot="1" x14ac:dyDescent="0.3">
      <c r="A189" s="608"/>
      <c r="B189" s="536"/>
      <c r="C189" s="618" t="s">
        <v>55</v>
      </c>
      <c r="D189" s="501" t="s">
        <v>137</v>
      </c>
      <c r="E189" s="155" t="s">
        <v>138</v>
      </c>
      <c r="F189" s="147" t="s">
        <v>385</v>
      </c>
      <c r="G189" s="156" t="s">
        <v>140</v>
      </c>
      <c r="H189" s="157"/>
      <c r="I189" s="158"/>
      <c r="J189" s="158" t="e">
        <f>IF(H189/I189*100&gt;100,100,H189/I189*100)</f>
        <v>#DIV/0!</v>
      </c>
      <c r="K189" s="627" t="e">
        <f>(J189+J190+J191)/3</f>
        <v>#DIV/0!</v>
      </c>
      <c r="L189" s="644" t="e">
        <f>(K189+K192)/2</f>
        <v>#DIV/0!</v>
      </c>
      <c r="M189" s="716"/>
      <c r="N189" s="625"/>
      <c r="O189" s="300"/>
      <c r="P189" s="300"/>
      <c r="Q189" s="300"/>
      <c r="R189" s="300"/>
    </row>
    <row r="190" spans="1:18" s="302" customFormat="1" ht="63.75" hidden="1" customHeight="1" thickBot="1" x14ac:dyDescent="0.3">
      <c r="A190" s="608"/>
      <c r="B190" s="509"/>
      <c r="C190" s="619"/>
      <c r="D190" s="502"/>
      <c r="E190" s="159" t="s">
        <v>138</v>
      </c>
      <c r="F190" s="147" t="s">
        <v>386</v>
      </c>
      <c r="G190" s="160" t="s">
        <v>140</v>
      </c>
      <c r="H190" s="161"/>
      <c r="I190" s="162"/>
      <c r="J190" s="162" t="e">
        <f t="shared" ref="J190:J228" si="4">IF(I190/H190*100&gt;100,100,I190/H190*100)</f>
        <v>#DIV/0!</v>
      </c>
      <c r="K190" s="678"/>
      <c r="L190" s="680"/>
      <c r="M190" s="716"/>
      <c r="N190" s="625"/>
      <c r="O190" s="300"/>
      <c r="P190" s="300"/>
      <c r="Q190" s="300"/>
      <c r="R190" s="300"/>
    </row>
    <row r="191" spans="1:18" s="302" customFormat="1" ht="111" hidden="1" customHeight="1" x14ac:dyDescent="0.25">
      <c r="A191" s="608"/>
      <c r="B191" s="509"/>
      <c r="C191" s="619"/>
      <c r="D191" s="502"/>
      <c r="E191" s="159" t="s">
        <v>138</v>
      </c>
      <c r="F191" s="147" t="s">
        <v>387</v>
      </c>
      <c r="G191" s="160" t="s">
        <v>140</v>
      </c>
      <c r="H191" s="161"/>
      <c r="I191" s="161"/>
      <c r="J191" s="162" t="e">
        <f t="shared" si="4"/>
        <v>#DIV/0!</v>
      </c>
      <c r="K191" s="679"/>
      <c r="L191" s="680"/>
      <c r="M191" s="716"/>
      <c r="N191" s="625"/>
      <c r="O191" s="300"/>
      <c r="P191" s="300"/>
      <c r="Q191" s="300"/>
      <c r="R191" s="300"/>
    </row>
    <row r="192" spans="1:18" s="302" customFormat="1" ht="32.25" hidden="1" customHeight="1" thickBot="1" x14ac:dyDescent="0.3">
      <c r="A192" s="608"/>
      <c r="B192" s="510"/>
      <c r="C192" s="620"/>
      <c r="D192" s="503"/>
      <c r="E192" s="163" t="s">
        <v>144</v>
      </c>
      <c r="F192" s="142" t="s">
        <v>388</v>
      </c>
      <c r="G192" s="164" t="s">
        <v>266</v>
      </c>
      <c r="H192" s="167"/>
      <c r="I192" s="165"/>
      <c r="J192" s="166" t="e">
        <f t="shared" si="4"/>
        <v>#DIV/0!</v>
      </c>
      <c r="K192" s="166" t="e">
        <f>J192</f>
        <v>#DIV/0!</v>
      </c>
      <c r="L192" s="685"/>
      <c r="M192" s="716"/>
      <c r="N192" s="625"/>
      <c r="O192" s="300"/>
      <c r="P192" s="300"/>
      <c r="Q192" s="300"/>
      <c r="R192" s="300"/>
    </row>
    <row r="193" spans="1:18" s="302" customFormat="1" ht="79.5" hidden="1" customHeight="1" thickBot="1" x14ac:dyDescent="0.3">
      <c r="A193" s="608"/>
      <c r="B193" s="536"/>
      <c r="C193" s="641" t="s">
        <v>58</v>
      </c>
      <c r="D193" s="501" t="s">
        <v>137</v>
      </c>
      <c r="E193" s="188" t="s">
        <v>138</v>
      </c>
      <c r="F193" s="178" t="s">
        <v>392</v>
      </c>
      <c r="G193" s="179" t="s">
        <v>140</v>
      </c>
      <c r="H193" s="157"/>
      <c r="I193" s="157"/>
      <c r="J193" s="137" t="e">
        <f t="shared" si="4"/>
        <v>#DIV/0!</v>
      </c>
      <c r="K193" s="635" t="e">
        <f>(J193+J194+J195)/3</f>
        <v>#DIV/0!</v>
      </c>
      <c r="L193" s="652" t="e">
        <f>(K193+K196)/2</f>
        <v>#DIV/0!</v>
      </c>
      <c r="M193" s="305"/>
      <c r="N193" s="625"/>
      <c r="O193" s="300"/>
      <c r="P193" s="300"/>
      <c r="Q193" s="300"/>
      <c r="R193" s="300"/>
    </row>
    <row r="194" spans="1:18" s="302" customFormat="1" ht="79.5" hidden="1" customHeight="1" thickBot="1" x14ac:dyDescent="0.3">
      <c r="A194" s="608"/>
      <c r="B194" s="509"/>
      <c r="C194" s="642"/>
      <c r="D194" s="502"/>
      <c r="E194" s="190" t="s">
        <v>138</v>
      </c>
      <c r="F194" s="178" t="s">
        <v>393</v>
      </c>
      <c r="G194" s="182" t="s">
        <v>140</v>
      </c>
      <c r="H194" s="157"/>
      <c r="I194" s="157"/>
      <c r="J194" s="183" t="e">
        <f t="shared" si="4"/>
        <v>#DIV/0!</v>
      </c>
      <c r="K194" s="726"/>
      <c r="L194" s="724"/>
      <c r="M194" s="305"/>
      <c r="N194" s="625"/>
      <c r="O194" s="300"/>
      <c r="P194" s="300"/>
      <c r="Q194" s="300"/>
      <c r="R194" s="300"/>
    </row>
    <row r="195" spans="1:18" s="302" customFormat="1" ht="63.75" hidden="1" customHeight="1" thickBot="1" x14ac:dyDescent="0.3">
      <c r="A195" s="608"/>
      <c r="B195" s="509"/>
      <c r="C195" s="642"/>
      <c r="D195" s="502"/>
      <c r="E195" s="190" t="s">
        <v>138</v>
      </c>
      <c r="F195" s="178" t="s">
        <v>211</v>
      </c>
      <c r="G195" s="182" t="s">
        <v>140</v>
      </c>
      <c r="H195" s="157"/>
      <c r="I195" s="157"/>
      <c r="J195" s="183" t="e">
        <f t="shared" si="4"/>
        <v>#DIV/0!</v>
      </c>
      <c r="K195" s="727"/>
      <c r="L195" s="724"/>
      <c r="M195" s="305"/>
      <c r="N195" s="625"/>
      <c r="O195" s="300"/>
      <c r="P195" s="300"/>
      <c r="Q195" s="300"/>
      <c r="R195" s="300"/>
    </row>
    <row r="196" spans="1:18" s="302" customFormat="1" ht="32.25" hidden="1" customHeight="1" thickBot="1" x14ac:dyDescent="0.3">
      <c r="A196" s="608"/>
      <c r="B196" s="510"/>
      <c r="C196" s="643"/>
      <c r="D196" s="586"/>
      <c r="E196" s="192" t="s">
        <v>144</v>
      </c>
      <c r="F196" s="1" t="s">
        <v>394</v>
      </c>
      <c r="G196" s="185" t="s">
        <v>310</v>
      </c>
      <c r="H196" s="382"/>
      <c r="I196" s="382"/>
      <c r="J196" s="187" t="e">
        <f t="shared" si="4"/>
        <v>#DIV/0!</v>
      </c>
      <c r="K196" s="187" t="e">
        <f>J196</f>
        <v>#DIV/0!</v>
      </c>
      <c r="L196" s="725"/>
      <c r="M196" s="305"/>
      <c r="N196" s="625"/>
      <c r="O196" s="300"/>
      <c r="P196" s="300"/>
      <c r="Q196" s="300"/>
      <c r="R196" s="300"/>
    </row>
    <row r="197" spans="1:18" s="297" customFormat="1" ht="79.5" customHeight="1" thickBot="1" x14ac:dyDescent="0.3">
      <c r="A197" s="608"/>
      <c r="B197" s="536" t="s">
        <v>232</v>
      </c>
      <c r="C197" s="638" t="s">
        <v>59</v>
      </c>
      <c r="D197" s="529" t="s">
        <v>137</v>
      </c>
      <c r="E197" s="171" t="s">
        <v>138</v>
      </c>
      <c r="F197" s="171" t="s">
        <v>392</v>
      </c>
      <c r="G197" s="172" t="s">
        <v>140</v>
      </c>
      <c r="H197" s="369">
        <v>15.3</v>
      </c>
      <c r="I197" s="369">
        <v>14.5</v>
      </c>
      <c r="J197" s="289">
        <f t="shared" si="4"/>
        <v>94.77124183006535</v>
      </c>
      <c r="K197" s="632">
        <f>(J197+J198+J199)/3</f>
        <v>98.257080610021788</v>
      </c>
      <c r="L197" s="647">
        <f>(K197+K200)/2</f>
        <v>97.825858312673731</v>
      </c>
      <c r="M197" s="304"/>
      <c r="N197" s="625"/>
    </row>
    <row r="198" spans="1:18" s="297" customFormat="1" ht="79.5" thickBot="1" x14ac:dyDescent="0.3">
      <c r="A198" s="608"/>
      <c r="B198" s="509"/>
      <c r="C198" s="639"/>
      <c r="D198" s="530"/>
      <c r="E198" s="173" t="s">
        <v>138</v>
      </c>
      <c r="F198" s="171" t="s">
        <v>393</v>
      </c>
      <c r="G198" s="174" t="s">
        <v>140</v>
      </c>
      <c r="H198" s="369">
        <v>7</v>
      </c>
      <c r="I198" s="369">
        <v>7</v>
      </c>
      <c r="J198" s="289">
        <f t="shared" si="4"/>
        <v>100</v>
      </c>
      <c r="K198" s="704"/>
      <c r="L198" s="709"/>
      <c r="M198" s="304"/>
      <c r="N198" s="625"/>
    </row>
    <row r="199" spans="1:18" s="297" customFormat="1" ht="63.75" thickBot="1" x14ac:dyDescent="0.3">
      <c r="A199" s="608"/>
      <c r="B199" s="509"/>
      <c r="C199" s="639"/>
      <c r="D199" s="530"/>
      <c r="E199" s="173" t="s">
        <v>138</v>
      </c>
      <c r="F199" s="171" t="s">
        <v>211</v>
      </c>
      <c r="G199" s="174" t="s">
        <v>140</v>
      </c>
      <c r="H199" s="369">
        <v>66.7</v>
      </c>
      <c r="I199" s="369">
        <v>66.7</v>
      </c>
      <c r="J199" s="289">
        <f t="shared" si="4"/>
        <v>100</v>
      </c>
      <c r="K199" s="705"/>
      <c r="L199" s="709"/>
      <c r="M199" s="304"/>
      <c r="N199" s="625"/>
    </row>
    <row r="200" spans="1:18" s="297" customFormat="1" ht="32.25" thickBot="1" x14ac:dyDescent="0.3">
      <c r="A200" s="608"/>
      <c r="B200" s="510"/>
      <c r="C200" s="640"/>
      <c r="D200" s="531"/>
      <c r="E200" s="175" t="s">
        <v>144</v>
      </c>
      <c r="F200" s="1" t="s">
        <v>394</v>
      </c>
      <c r="G200" s="6" t="s">
        <v>310</v>
      </c>
      <c r="H200" s="369">
        <v>13050</v>
      </c>
      <c r="I200" s="369">
        <v>12710</v>
      </c>
      <c r="J200" s="289">
        <f t="shared" si="4"/>
        <v>97.394636015325673</v>
      </c>
      <c r="K200" s="292">
        <f>J200</f>
        <v>97.394636015325673</v>
      </c>
      <c r="L200" s="694"/>
      <c r="M200" s="304"/>
      <c r="N200" s="625"/>
    </row>
    <row r="201" spans="1:18" s="302" customFormat="1" ht="79.5" hidden="1" customHeight="1" thickBot="1" x14ac:dyDescent="0.3">
      <c r="A201" s="608"/>
      <c r="B201" s="536" t="s">
        <v>236</v>
      </c>
      <c r="C201" s="641" t="s">
        <v>60</v>
      </c>
      <c r="D201" s="501" t="s">
        <v>137</v>
      </c>
      <c r="E201" s="188" t="s">
        <v>138</v>
      </c>
      <c r="F201" s="178" t="s">
        <v>392</v>
      </c>
      <c r="G201" s="179" t="s">
        <v>140</v>
      </c>
      <c r="H201" s="157"/>
      <c r="I201" s="157"/>
      <c r="J201" s="137" t="e">
        <f t="shared" si="4"/>
        <v>#DIV/0!</v>
      </c>
      <c r="K201" s="635" t="e">
        <f>(J201+J202+J203)/3</f>
        <v>#DIV/0!</v>
      </c>
      <c r="L201" s="652" t="e">
        <f>(K201+K204)/2</f>
        <v>#DIV/0!</v>
      </c>
      <c r="M201" s="305"/>
      <c r="N201" s="625"/>
      <c r="O201" s="300"/>
      <c r="P201" s="300"/>
      <c r="Q201" s="300"/>
      <c r="R201" s="300"/>
    </row>
    <row r="202" spans="1:18" s="302" customFormat="1" ht="79.5" hidden="1" customHeight="1" thickBot="1" x14ac:dyDescent="0.3">
      <c r="A202" s="608"/>
      <c r="B202" s="509"/>
      <c r="C202" s="642"/>
      <c r="D202" s="502"/>
      <c r="E202" s="190" t="s">
        <v>138</v>
      </c>
      <c r="F202" s="178" t="s">
        <v>393</v>
      </c>
      <c r="G202" s="182" t="s">
        <v>140</v>
      </c>
      <c r="H202" s="157"/>
      <c r="I202" s="157"/>
      <c r="J202" s="183" t="e">
        <f t="shared" si="4"/>
        <v>#DIV/0!</v>
      </c>
      <c r="K202" s="726"/>
      <c r="L202" s="724"/>
      <c r="M202" s="305"/>
      <c r="N202" s="625"/>
      <c r="O202" s="300"/>
      <c r="P202" s="300"/>
      <c r="Q202" s="300"/>
      <c r="R202" s="300"/>
    </row>
    <row r="203" spans="1:18" s="302" customFormat="1" ht="63.75" hidden="1" customHeight="1" thickBot="1" x14ac:dyDescent="0.3">
      <c r="A203" s="608"/>
      <c r="B203" s="509"/>
      <c r="C203" s="642"/>
      <c r="D203" s="502"/>
      <c r="E203" s="190" t="s">
        <v>138</v>
      </c>
      <c r="F203" s="178" t="s">
        <v>211</v>
      </c>
      <c r="G203" s="182" t="s">
        <v>140</v>
      </c>
      <c r="H203" s="157"/>
      <c r="I203" s="157"/>
      <c r="J203" s="183" t="e">
        <f t="shared" si="4"/>
        <v>#DIV/0!</v>
      </c>
      <c r="K203" s="727"/>
      <c r="L203" s="724"/>
      <c r="M203" s="305"/>
      <c r="N203" s="625"/>
      <c r="O203" s="300"/>
      <c r="P203" s="300"/>
      <c r="Q203" s="300"/>
      <c r="R203" s="300"/>
    </row>
    <row r="204" spans="1:18" s="302" customFormat="1" ht="32.25" hidden="1" customHeight="1" thickBot="1" x14ac:dyDescent="0.3">
      <c r="A204" s="608"/>
      <c r="B204" s="510"/>
      <c r="C204" s="643"/>
      <c r="D204" s="503"/>
      <c r="E204" s="192" t="s">
        <v>144</v>
      </c>
      <c r="F204" s="1" t="s">
        <v>394</v>
      </c>
      <c r="G204" s="185" t="s">
        <v>310</v>
      </c>
      <c r="H204" s="157"/>
      <c r="I204" s="157"/>
      <c r="J204" s="187" t="e">
        <f t="shared" si="4"/>
        <v>#DIV/0!</v>
      </c>
      <c r="K204" s="187" t="e">
        <f>J204</f>
        <v>#DIV/0!</v>
      </c>
      <c r="L204" s="719"/>
      <c r="M204" s="305"/>
      <c r="N204" s="625"/>
      <c r="O204" s="300"/>
      <c r="P204" s="300"/>
      <c r="Q204" s="300"/>
      <c r="R204" s="300"/>
    </row>
    <row r="205" spans="1:18" s="297" customFormat="1" ht="79.5" customHeight="1" thickBot="1" x14ac:dyDescent="0.3">
      <c r="A205" s="608"/>
      <c r="B205" s="536" t="s">
        <v>230</v>
      </c>
      <c r="C205" s="638" t="s">
        <v>61</v>
      </c>
      <c r="D205" s="593" t="s">
        <v>137</v>
      </c>
      <c r="E205" s="171" t="s">
        <v>138</v>
      </c>
      <c r="F205" s="171" t="s">
        <v>392</v>
      </c>
      <c r="G205" s="172" t="s">
        <v>140</v>
      </c>
      <c r="H205" s="369">
        <v>16.399999999999999</v>
      </c>
      <c r="I205" s="369">
        <v>14.5</v>
      </c>
      <c r="J205" s="289">
        <f t="shared" si="4"/>
        <v>88.41463414634147</v>
      </c>
      <c r="K205" s="632">
        <f>(J205+J206+J207)/3</f>
        <v>96.138211382113823</v>
      </c>
      <c r="L205" s="647">
        <f>(K205+K208)/2</f>
        <v>96.672736251599503</v>
      </c>
      <c r="M205" s="304"/>
      <c r="N205" s="625"/>
    </row>
    <row r="206" spans="1:18" s="297" customFormat="1" ht="79.5" customHeight="1" thickBot="1" x14ac:dyDescent="0.3">
      <c r="A206" s="608"/>
      <c r="B206" s="509"/>
      <c r="C206" s="639"/>
      <c r="D206" s="594"/>
      <c r="E206" s="173" t="s">
        <v>138</v>
      </c>
      <c r="F206" s="171" t="s">
        <v>393</v>
      </c>
      <c r="G206" s="174" t="s">
        <v>140</v>
      </c>
      <c r="H206" s="369">
        <v>53.1</v>
      </c>
      <c r="I206" s="369">
        <v>53.1</v>
      </c>
      <c r="J206" s="289">
        <f t="shared" si="4"/>
        <v>100</v>
      </c>
      <c r="K206" s="704"/>
      <c r="L206" s="709"/>
      <c r="M206" s="304"/>
      <c r="N206" s="625"/>
    </row>
    <row r="207" spans="1:18" s="297" customFormat="1" ht="63.75" thickBot="1" x14ac:dyDescent="0.3">
      <c r="A207" s="608"/>
      <c r="B207" s="509"/>
      <c r="C207" s="639"/>
      <c r="D207" s="594"/>
      <c r="E207" s="173" t="s">
        <v>138</v>
      </c>
      <c r="F207" s="171" t="s">
        <v>211</v>
      </c>
      <c r="G207" s="174" t="s">
        <v>140</v>
      </c>
      <c r="H207" s="369">
        <v>100</v>
      </c>
      <c r="I207" s="369">
        <v>100</v>
      </c>
      <c r="J207" s="289">
        <f t="shared" si="4"/>
        <v>100</v>
      </c>
      <c r="K207" s="705"/>
      <c r="L207" s="709"/>
      <c r="M207" s="304"/>
      <c r="N207" s="625"/>
    </row>
    <row r="208" spans="1:18" s="297" customFormat="1" ht="32.25" thickBot="1" x14ac:dyDescent="0.3">
      <c r="A208" s="608"/>
      <c r="B208" s="510"/>
      <c r="C208" s="640"/>
      <c r="D208" s="531"/>
      <c r="E208" s="175" t="s">
        <v>144</v>
      </c>
      <c r="F208" s="1" t="s">
        <v>394</v>
      </c>
      <c r="G208" s="6" t="s">
        <v>310</v>
      </c>
      <c r="H208" s="369">
        <v>10026</v>
      </c>
      <c r="I208" s="369">
        <v>9746</v>
      </c>
      <c r="J208" s="289">
        <f t="shared" si="4"/>
        <v>97.207261121085182</v>
      </c>
      <c r="K208" s="292">
        <f>J208</f>
        <v>97.207261121085182</v>
      </c>
      <c r="L208" s="694"/>
      <c r="M208" s="304"/>
      <c r="N208" s="625"/>
    </row>
    <row r="209" spans="1:18" s="297" customFormat="1" ht="79.5" customHeight="1" thickBot="1" x14ac:dyDescent="0.3">
      <c r="A209" s="608"/>
      <c r="B209" s="536" t="s">
        <v>228</v>
      </c>
      <c r="C209" s="638" t="s">
        <v>62</v>
      </c>
      <c r="D209" s="529" t="s">
        <v>137</v>
      </c>
      <c r="E209" s="171" t="s">
        <v>138</v>
      </c>
      <c r="F209" s="171" t="s">
        <v>392</v>
      </c>
      <c r="G209" s="172" t="s">
        <v>140</v>
      </c>
      <c r="H209" s="369">
        <v>11.8</v>
      </c>
      <c r="I209" s="369">
        <v>8.6999999999999993</v>
      </c>
      <c r="J209" s="289">
        <f t="shared" si="4"/>
        <v>73.72881355932202</v>
      </c>
      <c r="K209" s="632">
        <f>(J209+J210+J211)/3</f>
        <v>91.242937853107335</v>
      </c>
      <c r="L209" s="647">
        <f>(K209+K212)/2</f>
        <v>94.686306831790574</v>
      </c>
      <c r="M209" s="304"/>
      <c r="N209" s="625"/>
    </row>
    <row r="210" spans="1:18" s="297" customFormat="1" ht="79.5" thickBot="1" x14ac:dyDescent="0.3">
      <c r="A210" s="608"/>
      <c r="B210" s="509"/>
      <c r="C210" s="639"/>
      <c r="D210" s="530"/>
      <c r="E210" s="173" t="s">
        <v>138</v>
      </c>
      <c r="F210" s="171" t="s">
        <v>393</v>
      </c>
      <c r="G210" s="174" t="s">
        <v>140</v>
      </c>
      <c r="H210" s="369">
        <v>47.1</v>
      </c>
      <c r="I210" s="369">
        <v>47.1</v>
      </c>
      <c r="J210" s="289">
        <f t="shared" si="4"/>
        <v>100</v>
      </c>
      <c r="K210" s="704"/>
      <c r="L210" s="709"/>
      <c r="M210" s="304"/>
      <c r="N210" s="625"/>
    </row>
    <row r="211" spans="1:18" s="297" customFormat="1" ht="63.75" thickBot="1" x14ac:dyDescent="0.3">
      <c r="A211" s="608"/>
      <c r="B211" s="509"/>
      <c r="C211" s="639"/>
      <c r="D211" s="530"/>
      <c r="E211" s="173" t="s">
        <v>138</v>
      </c>
      <c r="F211" s="171" t="s">
        <v>211</v>
      </c>
      <c r="G211" s="174" t="s">
        <v>140</v>
      </c>
      <c r="H211" s="369">
        <v>100</v>
      </c>
      <c r="I211" s="369">
        <v>100</v>
      </c>
      <c r="J211" s="289">
        <f t="shared" si="4"/>
        <v>100</v>
      </c>
      <c r="K211" s="705"/>
      <c r="L211" s="709"/>
      <c r="M211" s="304"/>
      <c r="N211" s="625"/>
    </row>
    <row r="212" spans="1:18" s="297" customFormat="1" ht="32.25" thickBot="1" x14ac:dyDescent="0.3">
      <c r="A212" s="608"/>
      <c r="B212" s="510"/>
      <c r="C212" s="640"/>
      <c r="D212" s="531"/>
      <c r="E212" s="175" t="s">
        <v>144</v>
      </c>
      <c r="F212" s="1" t="s">
        <v>394</v>
      </c>
      <c r="G212" s="6" t="s">
        <v>310</v>
      </c>
      <c r="H212" s="369">
        <v>8020</v>
      </c>
      <c r="I212" s="369">
        <v>7870</v>
      </c>
      <c r="J212" s="289">
        <f t="shared" si="4"/>
        <v>98.129675810473813</v>
      </c>
      <c r="K212" s="292">
        <f>J212</f>
        <v>98.129675810473813</v>
      </c>
      <c r="L212" s="694"/>
      <c r="M212" s="304"/>
      <c r="N212" s="625"/>
    </row>
    <row r="213" spans="1:18" s="302" customFormat="1" ht="79.5" hidden="1" customHeight="1" thickBot="1" x14ac:dyDescent="0.3">
      <c r="A213" s="608"/>
      <c r="B213" s="536" t="s">
        <v>238</v>
      </c>
      <c r="C213" s="641" t="s">
        <v>63</v>
      </c>
      <c r="D213" s="507" t="s">
        <v>137</v>
      </c>
      <c r="E213" s="188" t="s">
        <v>138</v>
      </c>
      <c r="F213" s="178" t="s">
        <v>392</v>
      </c>
      <c r="G213" s="179" t="s">
        <v>140</v>
      </c>
      <c r="H213" s="382"/>
      <c r="I213" s="382"/>
      <c r="J213" s="289" t="e">
        <f t="shared" si="4"/>
        <v>#DIV/0!</v>
      </c>
      <c r="K213" s="632" t="e">
        <f>(J213+J214+J215)/3</f>
        <v>#DIV/0!</v>
      </c>
      <c r="L213" s="652" t="e">
        <f>(K213+K216)/2</f>
        <v>#DIV/0!</v>
      </c>
      <c r="M213" s="305"/>
      <c r="N213" s="625"/>
      <c r="O213" s="300"/>
      <c r="P213" s="300"/>
      <c r="Q213" s="300"/>
      <c r="R213" s="300"/>
    </row>
    <row r="214" spans="1:18" s="302" customFormat="1" ht="79.5" hidden="1" customHeight="1" thickBot="1" x14ac:dyDescent="0.3">
      <c r="A214" s="608"/>
      <c r="B214" s="509"/>
      <c r="C214" s="642"/>
      <c r="D214" s="585"/>
      <c r="E214" s="190" t="s">
        <v>138</v>
      </c>
      <c r="F214" s="178" t="s">
        <v>393</v>
      </c>
      <c r="G214" s="182" t="s">
        <v>140</v>
      </c>
      <c r="H214" s="382"/>
      <c r="I214" s="382"/>
      <c r="J214" s="183" t="e">
        <f t="shared" si="4"/>
        <v>#DIV/0!</v>
      </c>
      <c r="K214" s="728"/>
      <c r="L214" s="718"/>
      <c r="M214" s="305"/>
      <c r="N214" s="625"/>
      <c r="O214" s="300"/>
      <c r="P214" s="300"/>
      <c r="Q214" s="300"/>
      <c r="R214" s="300"/>
    </row>
    <row r="215" spans="1:18" s="302" customFormat="1" ht="63.75" hidden="1" customHeight="1" thickBot="1" x14ac:dyDescent="0.3">
      <c r="A215" s="608"/>
      <c r="B215" s="509"/>
      <c r="C215" s="642"/>
      <c r="D215" s="585"/>
      <c r="E215" s="190" t="s">
        <v>138</v>
      </c>
      <c r="F215" s="178" t="s">
        <v>211</v>
      </c>
      <c r="G215" s="182" t="s">
        <v>140</v>
      </c>
      <c r="H215" s="382"/>
      <c r="I215" s="382"/>
      <c r="J215" s="183" t="e">
        <f t="shared" si="4"/>
        <v>#DIV/0!</v>
      </c>
      <c r="K215" s="729"/>
      <c r="L215" s="718"/>
      <c r="M215" s="305"/>
      <c r="N215" s="625"/>
      <c r="O215" s="300"/>
      <c r="P215" s="300"/>
      <c r="Q215" s="300"/>
      <c r="R215" s="300"/>
    </row>
    <row r="216" spans="1:18" s="302" customFormat="1" ht="32.25" hidden="1" customHeight="1" thickBot="1" x14ac:dyDescent="0.3">
      <c r="A216" s="608"/>
      <c r="B216" s="510"/>
      <c r="C216" s="643"/>
      <c r="D216" s="586"/>
      <c r="E216" s="192" t="s">
        <v>144</v>
      </c>
      <c r="F216" s="1" t="s">
        <v>394</v>
      </c>
      <c r="G216" s="185" t="s">
        <v>310</v>
      </c>
      <c r="H216" s="382"/>
      <c r="I216" s="382"/>
      <c r="J216" s="187" t="e">
        <f t="shared" si="4"/>
        <v>#DIV/0!</v>
      </c>
      <c r="K216" s="187" t="e">
        <f>J216</f>
        <v>#DIV/0!</v>
      </c>
      <c r="L216" s="725"/>
      <c r="M216" s="305"/>
      <c r="N216" s="625"/>
      <c r="O216" s="300"/>
      <c r="P216" s="300"/>
      <c r="Q216" s="300"/>
      <c r="R216" s="300"/>
    </row>
    <row r="217" spans="1:18" s="296" customFormat="1" ht="79.5" customHeight="1" thickBot="1" x14ac:dyDescent="0.3">
      <c r="A217" s="608"/>
      <c r="B217" s="536" t="s">
        <v>234</v>
      </c>
      <c r="C217" s="638" t="s">
        <v>64</v>
      </c>
      <c r="D217" s="529" t="s">
        <v>137</v>
      </c>
      <c r="E217" s="177" t="s">
        <v>138</v>
      </c>
      <c r="F217" s="178" t="s">
        <v>392</v>
      </c>
      <c r="G217" s="179" t="s">
        <v>140</v>
      </c>
      <c r="H217" s="382">
        <v>5.6</v>
      </c>
      <c r="I217" s="382">
        <v>14.5</v>
      </c>
      <c r="J217" s="289">
        <f t="shared" si="4"/>
        <v>100</v>
      </c>
      <c r="K217" s="632">
        <f>(J217+J218+J219)/3</f>
        <v>100</v>
      </c>
      <c r="L217" s="652">
        <f>(K217+K220)/2</f>
        <v>98.008849557522126</v>
      </c>
      <c r="M217" s="305"/>
      <c r="N217" s="625"/>
    </row>
    <row r="218" spans="1:18" s="296" customFormat="1" ht="79.5" customHeight="1" thickBot="1" x14ac:dyDescent="0.3">
      <c r="A218" s="608"/>
      <c r="B218" s="509"/>
      <c r="C218" s="639"/>
      <c r="D218" s="530"/>
      <c r="E218" s="181" t="s">
        <v>138</v>
      </c>
      <c r="F218" s="178" t="s">
        <v>393</v>
      </c>
      <c r="G218" s="182" t="s">
        <v>140</v>
      </c>
      <c r="H218" s="382">
        <v>12.5</v>
      </c>
      <c r="I218" s="382">
        <v>12.5</v>
      </c>
      <c r="J218" s="183">
        <f t="shared" si="4"/>
        <v>100</v>
      </c>
      <c r="K218" s="728"/>
      <c r="L218" s="718"/>
      <c r="M218" s="305"/>
      <c r="N218" s="625"/>
    </row>
    <row r="219" spans="1:18" s="296" customFormat="1" ht="63.75" customHeight="1" thickBot="1" x14ac:dyDescent="0.3">
      <c r="A219" s="608"/>
      <c r="B219" s="509"/>
      <c r="C219" s="639"/>
      <c r="D219" s="530"/>
      <c r="E219" s="181" t="s">
        <v>138</v>
      </c>
      <c r="F219" s="178" t="s">
        <v>211</v>
      </c>
      <c r="G219" s="182" t="s">
        <v>140</v>
      </c>
      <c r="H219" s="382">
        <v>100</v>
      </c>
      <c r="I219" s="382">
        <v>100</v>
      </c>
      <c r="J219" s="183">
        <f t="shared" si="4"/>
        <v>100</v>
      </c>
      <c r="K219" s="729"/>
      <c r="L219" s="718"/>
      <c r="M219" s="305"/>
      <c r="N219" s="625"/>
    </row>
    <row r="220" spans="1:18" s="296" customFormat="1" ht="32.25" customHeight="1" thickBot="1" x14ac:dyDescent="0.3">
      <c r="A220" s="608"/>
      <c r="B220" s="510"/>
      <c r="C220" s="640"/>
      <c r="D220" s="531"/>
      <c r="E220" s="184" t="s">
        <v>144</v>
      </c>
      <c r="F220" s="1" t="s">
        <v>394</v>
      </c>
      <c r="G220" s="185" t="s">
        <v>310</v>
      </c>
      <c r="H220" s="382">
        <v>6780</v>
      </c>
      <c r="I220" s="382">
        <v>6510</v>
      </c>
      <c r="J220" s="289">
        <f t="shared" si="4"/>
        <v>96.017699115044252</v>
      </c>
      <c r="K220" s="187">
        <f>J220</f>
        <v>96.017699115044252</v>
      </c>
      <c r="L220" s="725"/>
      <c r="M220" s="305"/>
      <c r="N220" s="625"/>
    </row>
    <row r="221" spans="1:18" s="297" customFormat="1" ht="79.5" hidden="1" customHeight="1" thickBot="1" x14ac:dyDescent="0.3">
      <c r="A221" s="608"/>
      <c r="B221" s="536" t="s">
        <v>311</v>
      </c>
      <c r="C221" s="641" t="s">
        <v>65</v>
      </c>
      <c r="D221" s="507" t="s">
        <v>137</v>
      </c>
      <c r="E221" s="171" t="s">
        <v>138</v>
      </c>
      <c r="F221" s="171" t="s">
        <v>392</v>
      </c>
      <c r="G221" s="172" t="s">
        <v>140</v>
      </c>
      <c r="H221" s="369"/>
      <c r="I221" s="369"/>
      <c r="J221" s="289" t="e">
        <f t="shared" si="4"/>
        <v>#DIV/0!</v>
      </c>
      <c r="K221" s="632" t="e">
        <f>(J221+J222+J223)/3</f>
        <v>#DIV/0!</v>
      </c>
      <c r="L221" s="647" t="e">
        <f>(K221+K224)/2</f>
        <v>#DIV/0!</v>
      </c>
      <c r="M221" s="304"/>
      <c r="N221" s="625"/>
    </row>
    <row r="222" spans="1:18" s="297" customFormat="1" ht="79.5" hidden="1" customHeight="1" thickBot="1" x14ac:dyDescent="0.3">
      <c r="A222" s="608"/>
      <c r="B222" s="509"/>
      <c r="C222" s="642"/>
      <c r="D222" s="585"/>
      <c r="E222" s="173" t="s">
        <v>138</v>
      </c>
      <c r="F222" s="171" t="s">
        <v>393</v>
      </c>
      <c r="G222" s="174" t="s">
        <v>140</v>
      </c>
      <c r="H222" s="369"/>
      <c r="I222" s="369"/>
      <c r="J222" s="289" t="e">
        <f t="shared" si="4"/>
        <v>#DIV/0!</v>
      </c>
      <c r="K222" s="704"/>
      <c r="L222" s="709"/>
      <c r="M222" s="304"/>
      <c r="N222" s="625"/>
    </row>
    <row r="223" spans="1:18" s="297" customFormat="1" ht="63.75" hidden="1" customHeight="1" thickBot="1" x14ac:dyDescent="0.3">
      <c r="A223" s="608"/>
      <c r="B223" s="509"/>
      <c r="C223" s="642"/>
      <c r="D223" s="585"/>
      <c r="E223" s="173" t="s">
        <v>138</v>
      </c>
      <c r="F223" s="171" t="s">
        <v>211</v>
      </c>
      <c r="G223" s="174" t="s">
        <v>140</v>
      </c>
      <c r="H223" s="369"/>
      <c r="I223" s="369"/>
      <c r="J223" s="289" t="e">
        <f t="shared" si="4"/>
        <v>#DIV/0!</v>
      </c>
      <c r="K223" s="705"/>
      <c r="L223" s="709"/>
      <c r="M223" s="304"/>
      <c r="N223" s="625"/>
    </row>
    <row r="224" spans="1:18" s="297" customFormat="1" ht="32.25" hidden="1" customHeight="1" thickBot="1" x14ac:dyDescent="0.3">
      <c r="A224" s="608"/>
      <c r="B224" s="510"/>
      <c r="C224" s="643"/>
      <c r="D224" s="586"/>
      <c r="E224" s="175" t="s">
        <v>144</v>
      </c>
      <c r="F224" s="1" t="s">
        <v>394</v>
      </c>
      <c r="G224" s="6" t="s">
        <v>310</v>
      </c>
      <c r="H224" s="135"/>
      <c r="I224" s="135"/>
      <c r="J224" s="137" t="e">
        <f t="shared" si="4"/>
        <v>#DIV/0!</v>
      </c>
      <c r="K224" s="176" t="e">
        <f>J224</f>
        <v>#DIV/0!</v>
      </c>
      <c r="L224" s="761"/>
      <c r="M224" s="304"/>
      <c r="N224" s="625"/>
    </row>
    <row r="225" spans="1:14" s="300" customFormat="1" ht="79.5" customHeight="1" thickBot="1" x14ac:dyDescent="0.3">
      <c r="A225" s="608"/>
      <c r="B225" s="536" t="s">
        <v>311</v>
      </c>
      <c r="C225" s="638" t="s">
        <v>66</v>
      </c>
      <c r="D225" s="593" t="s">
        <v>137</v>
      </c>
      <c r="E225" s="177" t="s">
        <v>138</v>
      </c>
      <c r="F225" s="178" t="s">
        <v>392</v>
      </c>
      <c r="G225" s="179" t="s">
        <v>140</v>
      </c>
      <c r="H225" s="382">
        <v>2.6</v>
      </c>
      <c r="I225" s="382">
        <v>2.9</v>
      </c>
      <c r="J225" s="289">
        <f t="shared" si="4"/>
        <v>100</v>
      </c>
      <c r="K225" s="632">
        <f>(J225+J226+J227)/3</f>
        <v>100</v>
      </c>
      <c r="L225" s="652">
        <f>(K225+K228)/2</f>
        <v>98.148148148148152</v>
      </c>
      <c r="M225" s="305"/>
      <c r="N225" s="625"/>
    </row>
    <row r="226" spans="1:14" s="300" customFormat="1" ht="78.75" customHeight="1" thickBot="1" x14ac:dyDescent="0.3">
      <c r="A226" s="608"/>
      <c r="B226" s="509"/>
      <c r="C226" s="639"/>
      <c r="D226" s="594"/>
      <c r="E226" s="181" t="s">
        <v>138</v>
      </c>
      <c r="F226" s="178" t="s">
        <v>393</v>
      </c>
      <c r="G226" s="182" t="s">
        <v>140</v>
      </c>
      <c r="H226" s="382">
        <v>5</v>
      </c>
      <c r="I226" s="382">
        <v>5</v>
      </c>
      <c r="J226" s="183">
        <f t="shared" si="4"/>
        <v>100</v>
      </c>
      <c r="K226" s="728"/>
      <c r="L226" s="718"/>
      <c r="M226" s="305"/>
      <c r="N226" s="625"/>
    </row>
    <row r="227" spans="1:14" s="300" customFormat="1" ht="63" customHeight="1" thickBot="1" x14ac:dyDescent="0.3">
      <c r="A227" s="608"/>
      <c r="B227" s="509"/>
      <c r="C227" s="639"/>
      <c r="D227" s="594"/>
      <c r="E227" s="181" t="s">
        <v>138</v>
      </c>
      <c r="F227" s="178" t="s">
        <v>211</v>
      </c>
      <c r="G227" s="182" t="s">
        <v>140</v>
      </c>
      <c r="H227" s="382">
        <v>100</v>
      </c>
      <c r="I227" s="382">
        <v>100</v>
      </c>
      <c r="J227" s="183">
        <f t="shared" si="4"/>
        <v>100</v>
      </c>
      <c r="K227" s="729"/>
      <c r="L227" s="718"/>
      <c r="M227" s="305"/>
      <c r="N227" s="625"/>
    </row>
    <row r="228" spans="1:14" s="296" customFormat="1" ht="32.25" customHeight="1" thickBot="1" x14ac:dyDescent="0.3">
      <c r="A228" s="611"/>
      <c r="B228" s="510"/>
      <c r="C228" s="640"/>
      <c r="D228" s="595"/>
      <c r="E228" s="184" t="s">
        <v>144</v>
      </c>
      <c r="F228" s="1" t="s">
        <v>394</v>
      </c>
      <c r="G228" s="185" t="s">
        <v>310</v>
      </c>
      <c r="H228" s="382">
        <v>2160</v>
      </c>
      <c r="I228" s="382">
        <v>2080</v>
      </c>
      <c r="J228" s="187">
        <f t="shared" si="4"/>
        <v>96.296296296296291</v>
      </c>
      <c r="K228" s="187">
        <f>J228</f>
        <v>96.296296296296291</v>
      </c>
      <c r="L228" s="725"/>
      <c r="M228" s="305"/>
      <c r="N228" s="626"/>
    </row>
    <row r="230" spans="1:14" x14ac:dyDescent="0.25">
      <c r="B230" s="296" t="s">
        <v>398</v>
      </c>
      <c r="G230" s="296"/>
    </row>
    <row r="232" spans="1:14" x14ac:dyDescent="0.25">
      <c r="B232" s="17" t="s">
        <v>67</v>
      </c>
    </row>
    <row r="253" spans="4:4" x14ac:dyDescent="0.25">
      <c r="D253" s="21"/>
    </row>
    <row r="254" spans="4:4" x14ac:dyDescent="0.25">
      <c r="D254" s="21"/>
    </row>
    <row r="255" spans="4:4" x14ac:dyDescent="0.25">
      <c r="D255" s="21"/>
    </row>
    <row r="256" spans="4:4" x14ac:dyDescent="0.25">
      <c r="D256" s="21"/>
    </row>
    <row r="257" spans="4:4" x14ac:dyDescent="0.25">
      <c r="D257" s="21"/>
    </row>
    <row r="258" spans="4:4" x14ac:dyDescent="0.25">
      <c r="D258" s="21"/>
    </row>
    <row r="259" spans="4:4" x14ac:dyDescent="0.25">
      <c r="D259" s="21"/>
    </row>
    <row r="260" spans="4:4" x14ac:dyDescent="0.25">
      <c r="D260" s="21"/>
    </row>
    <row r="293" spans="4:4" x14ac:dyDescent="0.25">
      <c r="D293" s="21"/>
    </row>
    <row r="294" spans="4:4" x14ac:dyDescent="0.25">
      <c r="D294" s="21"/>
    </row>
    <row r="295" spans="4:4" x14ac:dyDescent="0.25">
      <c r="D295" s="21"/>
    </row>
    <row r="296" spans="4:4" x14ac:dyDescent="0.25">
      <c r="D296" s="21"/>
    </row>
    <row r="297" spans="4:4" x14ac:dyDescent="0.25">
      <c r="D297" s="21"/>
    </row>
    <row r="298" spans="4:4" x14ac:dyDescent="0.25">
      <c r="D298" s="21"/>
    </row>
    <row r="299" spans="4:4" x14ac:dyDescent="0.25">
      <c r="D299" s="21"/>
    </row>
    <row r="300" spans="4:4" x14ac:dyDescent="0.25">
      <c r="D300" s="21"/>
    </row>
  </sheetData>
  <autoFilter ref="A3:N228">
    <filterColumn colId="1" showButton="0"/>
    <filterColumn colId="9">
      <filters>
        <filter val="-"/>
        <filter val="100,0"/>
        <filter val="73,7"/>
        <filter val="88,4"/>
        <filter val="9"/>
        <filter val="94,8"/>
        <filter val="96,0"/>
        <filter val="96,3"/>
        <filter val="97,2"/>
        <filter val="97,4"/>
        <filter val="98,1"/>
        <filter val="98,4"/>
        <filter val="99,2"/>
      </filters>
    </filterColumn>
  </autoFilter>
  <mergeCells count="284">
    <mergeCell ref="D193:D196"/>
    <mergeCell ref="D145:D148"/>
    <mergeCell ref="D153:D156"/>
    <mergeCell ref="D149:D152"/>
    <mergeCell ref="D157:D160"/>
    <mergeCell ref="L157:L160"/>
    <mergeCell ref="K145:K147"/>
    <mergeCell ref="L149:L152"/>
    <mergeCell ref="L145:L148"/>
    <mergeCell ref="K149:K151"/>
    <mergeCell ref="K157:K159"/>
    <mergeCell ref="K153:K155"/>
    <mergeCell ref="L161:L164"/>
    <mergeCell ref="L153:L156"/>
    <mergeCell ref="K161:K163"/>
    <mergeCell ref="D173:D176"/>
    <mergeCell ref="A1:N1"/>
    <mergeCell ref="A5:A228"/>
    <mergeCell ref="L213:L216"/>
    <mergeCell ref="L209:L212"/>
    <mergeCell ref="N5:N228"/>
    <mergeCell ref="D201:D204"/>
    <mergeCell ref="L201:L204"/>
    <mergeCell ref="L185:L188"/>
    <mergeCell ref="L197:L200"/>
    <mergeCell ref="D209:D212"/>
    <mergeCell ref="D161:D164"/>
    <mergeCell ref="D189:D192"/>
    <mergeCell ref="D165:D168"/>
    <mergeCell ref="D169:D172"/>
    <mergeCell ref="D185:D188"/>
    <mergeCell ref="D181:D184"/>
    <mergeCell ref="D177:D180"/>
    <mergeCell ref="B221:B224"/>
    <mergeCell ref="C221:C224"/>
    <mergeCell ref="K225:K227"/>
    <mergeCell ref="B225:B228"/>
    <mergeCell ref="C225:C228"/>
    <mergeCell ref="D225:D228"/>
    <mergeCell ref="D221:D224"/>
    <mergeCell ref="L225:L228"/>
    <mergeCell ref="K165:K167"/>
    <mergeCell ref="K209:K211"/>
    <mergeCell ref="K193:K195"/>
    <mergeCell ref="K177:K179"/>
    <mergeCell ref="K185:K187"/>
    <mergeCell ref="K181:K183"/>
    <mergeCell ref="L181:L184"/>
    <mergeCell ref="L177:L180"/>
    <mergeCell ref="L193:L196"/>
    <mergeCell ref="K213:K215"/>
    <mergeCell ref="K221:K223"/>
    <mergeCell ref="L221:L224"/>
    <mergeCell ref="K217:K219"/>
    <mergeCell ref="L217:L220"/>
    <mergeCell ref="L205:L208"/>
    <mergeCell ref="K205:K207"/>
    <mergeCell ref="K201:K203"/>
    <mergeCell ref="K197:K199"/>
    <mergeCell ref="L169:L172"/>
    <mergeCell ref="L165:L168"/>
    <mergeCell ref="L173:L176"/>
    <mergeCell ref="B217:B220"/>
    <mergeCell ref="C217:C220"/>
    <mergeCell ref="D217:D220"/>
    <mergeCell ref="C205:C208"/>
    <mergeCell ref="D205:D208"/>
    <mergeCell ref="D213:D216"/>
    <mergeCell ref="C201:C204"/>
    <mergeCell ref="B201:B204"/>
    <mergeCell ref="D197:D200"/>
    <mergeCell ref="B209:B212"/>
    <mergeCell ref="C209:C212"/>
    <mergeCell ref="B205:B208"/>
    <mergeCell ref="B197:B200"/>
    <mergeCell ref="C197:C200"/>
    <mergeCell ref="B213:B216"/>
    <mergeCell ref="C213:C216"/>
    <mergeCell ref="B185:B188"/>
    <mergeCell ref="C185:C188"/>
    <mergeCell ref="B165:B168"/>
    <mergeCell ref="C165:C168"/>
    <mergeCell ref="B177:B180"/>
    <mergeCell ref="C177:C180"/>
    <mergeCell ref="B173:B176"/>
    <mergeCell ref="C173:C176"/>
    <mergeCell ref="C193:C196"/>
    <mergeCell ref="B193:B196"/>
    <mergeCell ref="C189:C192"/>
    <mergeCell ref="C181:C184"/>
    <mergeCell ref="B189:B192"/>
    <mergeCell ref="B181:B184"/>
    <mergeCell ref="B169:B172"/>
    <mergeCell ref="C169:C172"/>
    <mergeCell ref="B149:B152"/>
    <mergeCell ref="C149:C152"/>
    <mergeCell ref="C157:C160"/>
    <mergeCell ref="B161:B164"/>
    <mergeCell ref="B157:B160"/>
    <mergeCell ref="C161:C164"/>
    <mergeCell ref="M5:M192"/>
    <mergeCell ref="K189:K191"/>
    <mergeCell ref="L189:L192"/>
    <mergeCell ref="K169:K171"/>
    <mergeCell ref="K173:K175"/>
    <mergeCell ref="K57:K59"/>
    <mergeCell ref="L57:L60"/>
    <mergeCell ref="L41:L44"/>
    <mergeCell ref="K129:K131"/>
    <mergeCell ref="L109:L112"/>
    <mergeCell ref="L89:L92"/>
    <mergeCell ref="L117:L120"/>
    <mergeCell ref="L97:L100"/>
    <mergeCell ref="L53:L56"/>
    <mergeCell ref="L73:L76"/>
    <mergeCell ref="L93:L96"/>
    <mergeCell ref="B153:B156"/>
    <mergeCell ref="C153:C156"/>
    <mergeCell ref="L113:L116"/>
    <mergeCell ref="L121:L124"/>
    <mergeCell ref="K117:K119"/>
    <mergeCell ref="K121:K123"/>
    <mergeCell ref="L125:L128"/>
    <mergeCell ref="L129:L132"/>
    <mergeCell ref="K97:K99"/>
    <mergeCell ref="D109:D112"/>
    <mergeCell ref="B145:B148"/>
    <mergeCell ref="C145:C148"/>
    <mergeCell ref="K125:K127"/>
    <mergeCell ref="K141:K143"/>
    <mergeCell ref="D133:D136"/>
    <mergeCell ref="D141:D144"/>
    <mergeCell ref="D137:D140"/>
    <mergeCell ref="L133:L136"/>
    <mergeCell ref="K137:K139"/>
    <mergeCell ref="L141:L144"/>
    <mergeCell ref="L137:L140"/>
    <mergeCell ref="K133:K135"/>
    <mergeCell ref="C117:C120"/>
    <mergeCell ref="D117:D120"/>
    <mergeCell ref="B117:B120"/>
    <mergeCell ref="K101:K103"/>
    <mergeCell ref="L105:L108"/>
    <mergeCell ref="K105:K107"/>
    <mergeCell ref="L101:L104"/>
    <mergeCell ref="B141:B144"/>
    <mergeCell ref="C141:C144"/>
    <mergeCell ref="C137:C140"/>
    <mergeCell ref="C133:C136"/>
    <mergeCell ref="B133:B136"/>
    <mergeCell ref="B137:B140"/>
    <mergeCell ref="D129:D132"/>
    <mergeCell ref="D125:D128"/>
    <mergeCell ref="D121:D124"/>
    <mergeCell ref="B125:B128"/>
    <mergeCell ref="B129:B132"/>
    <mergeCell ref="C129:C132"/>
    <mergeCell ref="C125:C128"/>
    <mergeCell ref="B121:B124"/>
    <mergeCell ref="C121:C124"/>
    <mergeCell ref="B109:B112"/>
    <mergeCell ref="C109:C112"/>
    <mergeCell ref="B113:B116"/>
    <mergeCell ref="C113:C116"/>
    <mergeCell ref="D113:D116"/>
    <mergeCell ref="B105:B108"/>
    <mergeCell ref="K109:K111"/>
    <mergeCell ref="K113:K115"/>
    <mergeCell ref="B81:B84"/>
    <mergeCell ref="B85:B88"/>
    <mergeCell ref="D85:D88"/>
    <mergeCell ref="L49:L52"/>
    <mergeCell ref="L85:L88"/>
    <mergeCell ref="L77:L80"/>
    <mergeCell ref="L81:L84"/>
    <mergeCell ref="C101:C104"/>
    <mergeCell ref="D101:D104"/>
    <mergeCell ref="B97:B100"/>
    <mergeCell ref="C97:C100"/>
    <mergeCell ref="B93:B96"/>
    <mergeCell ref="C93:C96"/>
    <mergeCell ref="D57:D60"/>
    <mergeCell ref="D61:D64"/>
    <mergeCell ref="D69:D72"/>
    <mergeCell ref="K61:K63"/>
    <mergeCell ref="K65:K67"/>
    <mergeCell ref="L61:L64"/>
    <mergeCell ref="L65:L68"/>
    <mergeCell ref="L69:L72"/>
    <mergeCell ref="D97:D100"/>
    <mergeCell ref="C65:C68"/>
    <mergeCell ref="D65:D68"/>
    <mergeCell ref="B73:B76"/>
    <mergeCell ref="B65:B68"/>
    <mergeCell ref="K69:K71"/>
    <mergeCell ref="C73:C76"/>
    <mergeCell ref="D73:D76"/>
    <mergeCell ref="B69:B72"/>
    <mergeCell ref="C69:C72"/>
    <mergeCell ref="C77:C80"/>
    <mergeCell ref="C81:C84"/>
    <mergeCell ref="D81:D84"/>
    <mergeCell ref="B77:B80"/>
    <mergeCell ref="D77:D80"/>
    <mergeCell ref="K81:K83"/>
    <mergeCell ref="K77:K79"/>
    <mergeCell ref="K73:K75"/>
    <mergeCell ref="C105:C108"/>
    <mergeCell ref="D105:D108"/>
    <mergeCell ref="C89:C92"/>
    <mergeCell ref="D89:D92"/>
    <mergeCell ref="K93:K95"/>
    <mergeCell ref="B101:B104"/>
    <mergeCell ref="K85:K87"/>
    <mergeCell ref="C85:C88"/>
    <mergeCell ref="K89:K91"/>
    <mergeCell ref="D93:D96"/>
    <mergeCell ref="B89:B92"/>
    <mergeCell ref="D53:D56"/>
    <mergeCell ref="B57:B60"/>
    <mergeCell ref="C57:C60"/>
    <mergeCell ref="B61:B64"/>
    <mergeCell ref="C61:C64"/>
    <mergeCell ref="B49:B52"/>
    <mergeCell ref="D21:D24"/>
    <mergeCell ref="K29:K31"/>
    <mergeCell ref="C49:C52"/>
    <mergeCell ref="D49:D52"/>
    <mergeCell ref="B53:B56"/>
    <mergeCell ref="C53:C56"/>
    <mergeCell ref="K53:K55"/>
    <mergeCell ref="K49:K51"/>
    <mergeCell ref="L29:L32"/>
    <mergeCell ref="L45:L48"/>
    <mergeCell ref="C45:C48"/>
    <mergeCell ref="B37:B40"/>
    <mergeCell ref="D45:D48"/>
    <mergeCell ref="C37:C40"/>
    <mergeCell ref="K33:K35"/>
    <mergeCell ref="K37:K39"/>
    <mergeCell ref="B17:B20"/>
    <mergeCell ref="C41:C44"/>
    <mergeCell ref="B21:B24"/>
    <mergeCell ref="C21:C24"/>
    <mergeCell ref="B25:B28"/>
    <mergeCell ref="B33:B36"/>
    <mergeCell ref="B29:B32"/>
    <mergeCell ref="C33:C36"/>
    <mergeCell ref="C29:C32"/>
    <mergeCell ref="L21:L24"/>
    <mergeCell ref="L25:L28"/>
    <mergeCell ref="L37:L40"/>
    <mergeCell ref="L33:L36"/>
    <mergeCell ref="K45:K47"/>
    <mergeCell ref="B5:B8"/>
    <mergeCell ref="C5:C8"/>
    <mergeCell ref="B13:B16"/>
    <mergeCell ref="C13:C16"/>
    <mergeCell ref="B9:B12"/>
    <mergeCell ref="C9:C12"/>
    <mergeCell ref="B45:B48"/>
    <mergeCell ref="B41:B44"/>
    <mergeCell ref="K25:K27"/>
    <mergeCell ref="C25:C28"/>
    <mergeCell ref="D33:D36"/>
    <mergeCell ref="D41:D44"/>
    <mergeCell ref="D29:D32"/>
    <mergeCell ref="D25:D28"/>
    <mergeCell ref="D37:D40"/>
    <mergeCell ref="K41:K43"/>
    <mergeCell ref="D13:D16"/>
    <mergeCell ref="C17:C20"/>
    <mergeCell ref="K17:K19"/>
    <mergeCell ref="K13:K15"/>
    <mergeCell ref="L13:L16"/>
    <mergeCell ref="L17:L20"/>
    <mergeCell ref="D17:D20"/>
    <mergeCell ref="K21:K23"/>
    <mergeCell ref="L9:L12"/>
    <mergeCell ref="D5:D8"/>
    <mergeCell ref="K5:K7"/>
    <mergeCell ref="L5:L8"/>
    <mergeCell ref="D9:D12"/>
    <mergeCell ref="K9:K11"/>
  </mergeCells>
  <phoneticPr fontId="0" type="noConversion"/>
  <pageMargins left="0.70866141732283472" right="0.70866141732283472" top="0.3" bottom="0.35" header="0.18" footer="0.17"/>
  <pageSetup paperSize="9" scale="4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R337"/>
  <sheetViews>
    <sheetView showZeros="0" topLeftCell="B1" zoomScale="80" zoomScaleNormal="80" workbookViewId="0">
      <selection activeCell="C2" sqref="C2"/>
    </sheetView>
  </sheetViews>
  <sheetFormatPr defaultColWidth="9.140625" defaultRowHeight="15.75" x14ac:dyDescent="0.25"/>
  <cols>
    <col min="1" max="1" width="18.7109375" style="17" customWidth="1"/>
    <col min="2" max="2" width="30.7109375" style="17" customWidth="1"/>
    <col min="3" max="3" width="32.85546875" style="17" customWidth="1"/>
    <col min="4" max="4" width="8.57031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41" customWidth="1"/>
    <col min="9" max="9" width="15.42578125" style="341" customWidth="1"/>
    <col min="10" max="10" width="14" style="341" customWidth="1"/>
    <col min="11" max="11" width="14.28515625" style="341" customWidth="1"/>
    <col min="12" max="12" width="15.5703125" style="341" customWidth="1"/>
    <col min="13" max="13" width="14.5703125" style="17" customWidth="1"/>
    <col min="14" max="14" width="14.7109375" style="17" customWidth="1"/>
    <col min="15" max="16384" width="9.140625" style="17"/>
  </cols>
  <sheetData>
    <row r="1" spans="1:14" x14ac:dyDescent="0.25">
      <c r="A1" s="500" t="s">
        <v>302</v>
      </c>
      <c r="B1" s="500"/>
      <c r="C1" s="500"/>
      <c r="D1" s="500"/>
      <c r="E1" s="500"/>
      <c r="F1" s="500"/>
      <c r="G1" s="500"/>
      <c r="H1" s="606"/>
      <c r="I1" s="606"/>
      <c r="J1" s="606"/>
      <c r="K1" s="606"/>
      <c r="L1" s="606"/>
      <c r="M1" s="500"/>
      <c r="N1" s="500"/>
    </row>
    <row r="2" spans="1:14" ht="220.5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40" t="s">
        <v>377</v>
      </c>
      <c r="I2" s="40" t="s">
        <v>378</v>
      </c>
      <c r="J2" s="40" t="s">
        <v>129</v>
      </c>
      <c r="K2" s="40" t="s">
        <v>130</v>
      </c>
      <c r="L2" s="367" t="s">
        <v>131</v>
      </c>
      <c r="M2" s="241" t="s">
        <v>132</v>
      </c>
      <c r="N2" s="241" t="s">
        <v>133</v>
      </c>
    </row>
    <row r="3" spans="1:14" ht="16.5" thickBot="1" x14ac:dyDescent="0.3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402">
        <v>8</v>
      </c>
      <c r="I3" s="403">
        <v>9</v>
      </c>
      <c r="J3" s="402">
        <v>10</v>
      </c>
      <c r="K3" s="403">
        <v>11</v>
      </c>
      <c r="L3" s="404">
        <v>12</v>
      </c>
      <c r="M3" s="67">
        <v>13</v>
      </c>
      <c r="N3" s="66">
        <v>14</v>
      </c>
    </row>
    <row r="4" spans="1:14" ht="32.25" hidden="1" thickBot="1" x14ac:dyDescent="0.3">
      <c r="A4" s="17">
        <v>1</v>
      </c>
      <c r="B4" s="70"/>
      <c r="C4" s="70"/>
      <c r="D4" s="70">
        <v>3</v>
      </c>
      <c r="E4" s="70">
        <v>4</v>
      </c>
      <c r="F4" s="70">
        <v>5</v>
      </c>
      <c r="G4" s="70">
        <v>6</v>
      </c>
      <c r="H4" s="368">
        <v>7</v>
      </c>
      <c r="I4" s="368">
        <v>8</v>
      </c>
      <c r="J4" s="368">
        <v>9</v>
      </c>
      <c r="K4" s="368">
        <v>10</v>
      </c>
      <c r="L4" s="368">
        <v>11</v>
      </c>
      <c r="M4" s="132" t="s">
        <v>141</v>
      </c>
      <c r="N4" s="70">
        <v>13</v>
      </c>
    </row>
    <row r="5" spans="1:14" s="297" customFormat="1" ht="63.75" customHeight="1" thickBot="1" x14ac:dyDescent="0.3">
      <c r="A5" s="743" t="s">
        <v>122</v>
      </c>
      <c r="B5" s="536" t="s">
        <v>159</v>
      </c>
      <c r="C5" s="423" t="s">
        <v>402</v>
      </c>
      <c r="D5" s="529" t="s">
        <v>137</v>
      </c>
      <c r="E5" s="133" t="s">
        <v>138</v>
      </c>
      <c r="F5" s="133" t="s">
        <v>385</v>
      </c>
      <c r="G5" s="134" t="s">
        <v>140</v>
      </c>
      <c r="H5" s="369">
        <v>100</v>
      </c>
      <c r="I5" s="287">
        <f>[4]НОО!J9</f>
        <v>100</v>
      </c>
      <c r="J5" s="183">
        <f t="shared" ref="J5:J36" si="0">IF(I5/H5*100&gt;100,100,I5/H5*100)</f>
        <v>100</v>
      </c>
      <c r="K5" s="612">
        <f>(J5+J6+J7)/3</f>
        <v>99.141470698021649</v>
      </c>
      <c r="L5" s="615">
        <f>(K5+K8)/2</f>
        <v>99.570735349010818</v>
      </c>
      <c r="M5" s="650" t="s">
        <v>190</v>
      </c>
      <c r="N5" s="624"/>
    </row>
    <row r="6" spans="1:14" s="297" customFormat="1" ht="63.75" thickBot="1" x14ac:dyDescent="0.3">
      <c r="A6" s="744"/>
      <c r="B6" s="509"/>
      <c r="C6" s="423"/>
      <c r="D6" s="530"/>
      <c r="E6" s="138" t="s">
        <v>138</v>
      </c>
      <c r="F6" s="133" t="s">
        <v>386</v>
      </c>
      <c r="G6" s="227" t="s">
        <v>140</v>
      </c>
      <c r="H6" s="371">
        <v>89.3</v>
      </c>
      <c r="I6" s="289">
        <v>87</v>
      </c>
      <c r="J6" s="289">
        <f t="shared" si="0"/>
        <v>97.424412094064948</v>
      </c>
      <c r="K6" s="670"/>
      <c r="L6" s="660"/>
      <c r="M6" s="651"/>
      <c r="N6" s="625"/>
    </row>
    <row r="7" spans="1:14" s="297" customFormat="1" ht="94.5" x14ac:dyDescent="0.25">
      <c r="A7" s="744"/>
      <c r="B7" s="509"/>
      <c r="C7" s="423"/>
      <c r="D7" s="530"/>
      <c r="E7" s="138" t="s">
        <v>138</v>
      </c>
      <c r="F7" s="133" t="s">
        <v>387</v>
      </c>
      <c r="G7" s="139" t="s">
        <v>140</v>
      </c>
      <c r="H7" s="371">
        <f>[4]НОО!I15</f>
        <v>100</v>
      </c>
      <c r="I7" s="371">
        <f>[4]НОО!J15</f>
        <v>100</v>
      </c>
      <c r="J7" s="289">
        <f t="shared" si="0"/>
        <v>100</v>
      </c>
      <c r="K7" s="671"/>
      <c r="L7" s="660"/>
      <c r="M7" s="651"/>
      <c r="N7" s="625"/>
    </row>
    <row r="8" spans="1:14" s="297" customFormat="1" ht="32.25" thickBot="1" x14ac:dyDescent="0.3">
      <c r="A8" s="744"/>
      <c r="B8" s="510"/>
      <c r="C8" s="423"/>
      <c r="D8" s="531"/>
      <c r="E8" s="141" t="s">
        <v>144</v>
      </c>
      <c r="F8" s="142" t="s">
        <v>388</v>
      </c>
      <c r="G8" s="143" t="s">
        <v>266</v>
      </c>
      <c r="H8" s="170">
        <v>22</v>
      </c>
      <c r="I8" s="170">
        <v>23</v>
      </c>
      <c r="J8" s="289">
        <f t="shared" si="0"/>
        <v>100</v>
      </c>
      <c r="K8" s="290">
        <f>J8</f>
        <v>100</v>
      </c>
      <c r="L8" s="661"/>
      <c r="M8" s="651"/>
      <c r="N8" s="625"/>
    </row>
    <row r="9" spans="1:14" s="297" customFormat="1" ht="63.75" hidden="1" customHeight="1" thickBot="1" x14ac:dyDescent="0.3">
      <c r="A9" s="744"/>
      <c r="B9" s="664" t="s">
        <v>161</v>
      </c>
      <c r="C9" s="618" t="s">
        <v>403</v>
      </c>
      <c r="D9" s="501" t="s">
        <v>137</v>
      </c>
      <c r="E9" s="133" t="s">
        <v>138</v>
      </c>
      <c r="F9" s="133" t="s">
        <v>385</v>
      </c>
      <c r="G9" s="134" t="s">
        <v>140</v>
      </c>
      <c r="H9" s="135"/>
      <c r="I9" s="136"/>
      <c r="J9" s="183" t="e">
        <f t="shared" si="0"/>
        <v>#DIV/0!</v>
      </c>
      <c r="K9" s="689" t="e">
        <f>(J9+J10+J11)/3</f>
        <v>#DIV/0!</v>
      </c>
      <c r="L9" s="706" t="e">
        <f>(K9+K12)/2</f>
        <v>#DIV/0!</v>
      </c>
      <c r="M9" s="651"/>
      <c r="N9" s="625"/>
    </row>
    <row r="10" spans="1:14" s="297" customFormat="1" ht="63.75" hidden="1" customHeight="1" thickBot="1" x14ac:dyDescent="0.3">
      <c r="A10" s="744"/>
      <c r="B10" s="665"/>
      <c r="C10" s="619"/>
      <c r="D10" s="502"/>
      <c r="E10" s="138" t="s">
        <v>138</v>
      </c>
      <c r="F10" s="133" t="s">
        <v>386</v>
      </c>
      <c r="G10" s="139" t="s">
        <v>140</v>
      </c>
      <c r="H10" s="140"/>
      <c r="I10" s="137"/>
      <c r="J10" s="137" t="e">
        <f t="shared" si="0"/>
        <v>#DIV/0!</v>
      </c>
      <c r="K10" s="690"/>
      <c r="L10" s="707"/>
      <c r="M10" s="651"/>
      <c r="N10" s="625"/>
    </row>
    <row r="11" spans="1:14" s="297" customFormat="1" ht="111" hidden="1" customHeight="1" x14ac:dyDescent="0.25">
      <c r="A11" s="744"/>
      <c r="B11" s="665"/>
      <c r="C11" s="619"/>
      <c r="D11" s="502"/>
      <c r="E11" s="138" t="s">
        <v>138</v>
      </c>
      <c r="F11" s="133" t="s">
        <v>387</v>
      </c>
      <c r="G11" s="139" t="s">
        <v>140</v>
      </c>
      <c r="H11" s="140"/>
      <c r="I11" s="140"/>
      <c r="J11" s="137" t="e">
        <f t="shared" si="0"/>
        <v>#DIV/0!</v>
      </c>
      <c r="K11" s="691"/>
      <c r="L11" s="707"/>
      <c r="M11" s="651"/>
      <c r="N11" s="625"/>
    </row>
    <row r="12" spans="1:14" s="297" customFormat="1" ht="32.25" hidden="1" customHeight="1" thickBot="1" x14ac:dyDescent="0.3">
      <c r="A12" s="744"/>
      <c r="B12" s="666"/>
      <c r="C12" s="620"/>
      <c r="D12" s="503"/>
      <c r="E12" s="141" t="s">
        <v>144</v>
      </c>
      <c r="F12" s="142" t="s">
        <v>388</v>
      </c>
      <c r="G12" s="143" t="s">
        <v>266</v>
      </c>
      <c r="H12" s="168"/>
      <c r="I12" s="144"/>
      <c r="J12" s="137" t="e">
        <f t="shared" si="0"/>
        <v>#DIV/0!</v>
      </c>
      <c r="K12" s="145" t="e">
        <f>J12</f>
        <v>#DIV/0!</v>
      </c>
      <c r="L12" s="708"/>
      <c r="M12" s="651"/>
      <c r="N12" s="625"/>
    </row>
    <row r="13" spans="1:14" s="302" customFormat="1" ht="63.75" hidden="1" customHeight="1" thickBot="1" x14ac:dyDescent="0.3">
      <c r="A13" s="744"/>
      <c r="B13" s="655"/>
      <c r="C13" s="618" t="s">
        <v>404</v>
      </c>
      <c r="D13" s="501" t="s">
        <v>137</v>
      </c>
      <c r="E13" s="146" t="s">
        <v>138</v>
      </c>
      <c r="F13" s="198" t="s">
        <v>385</v>
      </c>
      <c r="G13" s="148" t="s">
        <v>140</v>
      </c>
      <c r="H13" s="87"/>
      <c r="I13" s="88"/>
      <c r="J13" s="183" t="e">
        <f t="shared" si="0"/>
        <v>#DIV/0!</v>
      </c>
      <c r="K13" s="627" t="e">
        <f>(J13+J14+J15)/3</f>
        <v>#DIV/0!</v>
      </c>
      <c r="L13" s="521"/>
      <c r="M13" s="651"/>
      <c r="N13" s="625"/>
    </row>
    <row r="14" spans="1:14" s="302" customFormat="1" ht="63.75" hidden="1" customHeight="1" thickBot="1" x14ac:dyDescent="0.3">
      <c r="A14" s="744"/>
      <c r="B14" s="656"/>
      <c r="C14" s="619"/>
      <c r="D14" s="502"/>
      <c r="E14" s="149" t="s">
        <v>138</v>
      </c>
      <c r="F14" s="198" t="s">
        <v>386</v>
      </c>
      <c r="G14" s="150" t="s">
        <v>140</v>
      </c>
      <c r="H14" s="91"/>
      <c r="I14" s="92"/>
      <c r="J14" s="92" t="e">
        <f t="shared" si="0"/>
        <v>#DIV/0!</v>
      </c>
      <c r="K14" s="658"/>
      <c r="L14" s="662"/>
      <c r="M14" s="651"/>
      <c r="N14" s="625"/>
    </row>
    <row r="15" spans="1:14" s="302" customFormat="1" ht="111" hidden="1" customHeight="1" x14ac:dyDescent="0.25">
      <c r="A15" s="744"/>
      <c r="B15" s="656"/>
      <c r="C15" s="619"/>
      <c r="D15" s="502"/>
      <c r="E15" s="149" t="s">
        <v>138</v>
      </c>
      <c r="F15" s="198" t="s">
        <v>387</v>
      </c>
      <c r="G15" s="150" t="s">
        <v>140</v>
      </c>
      <c r="H15" s="91"/>
      <c r="I15" s="91"/>
      <c r="J15" s="92" t="e">
        <f t="shared" si="0"/>
        <v>#DIV/0!</v>
      </c>
      <c r="K15" s="659"/>
      <c r="L15" s="662"/>
      <c r="M15" s="651"/>
      <c r="N15" s="625"/>
    </row>
    <row r="16" spans="1:14" s="302" customFormat="1" ht="32.25" hidden="1" customHeight="1" thickBot="1" x14ac:dyDescent="0.3">
      <c r="A16" s="744"/>
      <c r="B16" s="657"/>
      <c r="C16" s="620"/>
      <c r="D16" s="586"/>
      <c r="E16" s="151" t="s">
        <v>144</v>
      </c>
      <c r="F16" s="199" t="s">
        <v>388</v>
      </c>
      <c r="G16" s="152" t="s">
        <v>266</v>
      </c>
      <c r="H16" s="372"/>
      <c r="I16" s="372"/>
      <c r="J16" s="97" t="e">
        <f t="shared" si="0"/>
        <v>#DIV/0!</v>
      </c>
      <c r="K16" s="97" t="e">
        <f>J16</f>
        <v>#DIV/0!</v>
      </c>
      <c r="L16" s="663"/>
      <c r="M16" s="651"/>
      <c r="N16" s="625"/>
    </row>
    <row r="17" spans="1:14" s="302" customFormat="1" ht="63.75" hidden="1" customHeight="1" thickBot="1" x14ac:dyDescent="0.3">
      <c r="A17" s="744"/>
      <c r="B17" s="664" t="s">
        <v>405</v>
      </c>
      <c r="C17" s="618" t="s">
        <v>406</v>
      </c>
      <c r="D17" s="507" t="s">
        <v>137</v>
      </c>
      <c r="E17" s="146" t="s">
        <v>138</v>
      </c>
      <c r="F17" s="198" t="s">
        <v>385</v>
      </c>
      <c r="G17" s="148" t="s">
        <v>140</v>
      </c>
      <c r="H17" s="356"/>
      <c r="I17" s="88"/>
      <c r="J17" s="183" t="e">
        <f t="shared" si="0"/>
        <v>#DIV/0!</v>
      </c>
      <c r="K17" s="612" t="e">
        <f>(J17+J18+J19)/3</f>
        <v>#DIV/0!</v>
      </c>
      <c r="L17" s="521" t="e">
        <f>(K17+K20)/2</f>
        <v>#DIV/0!</v>
      </c>
      <c r="M17" s="651"/>
      <c r="N17" s="625"/>
    </row>
    <row r="18" spans="1:14" s="302" customFormat="1" ht="63.75" hidden="1" customHeight="1" thickBot="1" x14ac:dyDescent="0.3">
      <c r="A18" s="744"/>
      <c r="B18" s="665"/>
      <c r="C18" s="619"/>
      <c r="D18" s="585"/>
      <c r="E18" s="149" t="s">
        <v>138</v>
      </c>
      <c r="F18" s="198" t="s">
        <v>386</v>
      </c>
      <c r="G18" s="150" t="s">
        <v>140</v>
      </c>
      <c r="H18" s="357"/>
      <c r="I18" s="92"/>
      <c r="J18" s="92" t="e">
        <f t="shared" si="0"/>
        <v>#DIV/0!</v>
      </c>
      <c r="K18" s="674"/>
      <c r="L18" s="721"/>
      <c r="M18" s="651"/>
      <c r="N18" s="625"/>
    </row>
    <row r="19" spans="1:14" s="302" customFormat="1" ht="111" hidden="1" customHeight="1" x14ac:dyDescent="0.25">
      <c r="A19" s="744"/>
      <c r="B19" s="665"/>
      <c r="C19" s="619"/>
      <c r="D19" s="585"/>
      <c r="E19" s="149" t="s">
        <v>138</v>
      </c>
      <c r="F19" s="198" t="s">
        <v>387</v>
      </c>
      <c r="G19" s="150" t="s">
        <v>140</v>
      </c>
      <c r="H19" s="357"/>
      <c r="I19" s="357"/>
      <c r="J19" s="92" t="e">
        <f t="shared" si="0"/>
        <v>#DIV/0!</v>
      </c>
      <c r="K19" s="675"/>
      <c r="L19" s="721"/>
      <c r="M19" s="651"/>
      <c r="N19" s="625"/>
    </row>
    <row r="20" spans="1:14" s="302" customFormat="1" ht="32.25" hidden="1" customHeight="1" thickBot="1" x14ac:dyDescent="0.3">
      <c r="A20" s="744"/>
      <c r="B20" s="666"/>
      <c r="C20" s="620"/>
      <c r="D20" s="503"/>
      <c r="E20" s="151" t="s">
        <v>144</v>
      </c>
      <c r="F20" s="199" t="s">
        <v>388</v>
      </c>
      <c r="G20" s="152" t="s">
        <v>266</v>
      </c>
      <c r="H20" s="153"/>
      <c r="I20" s="154"/>
      <c r="J20" s="97" t="e">
        <f t="shared" si="0"/>
        <v>#DIV/0!</v>
      </c>
      <c r="K20" s="97" t="e">
        <f>J20</f>
        <v>#DIV/0!</v>
      </c>
      <c r="L20" s="672"/>
      <c r="M20" s="651"/>
      <c r="N20" s="625"/>
    </row>
    <row r="21" spans="1:14" s="302" customFormat="1" ht="63.75" hidden="1" customHeight="1" thickBot="1" x14ac:dyDescent="0.3">
      <c r="A21" s="744"/>
      <c r="B21" s="664" t="s">
        <v>407</v>
      </c>
      <c r="C21" s="618" t="s">
        <v>408</v>
      </c>
      <c r="D21" s="501" t="s">
        <v>137</v>
      </c>
      <c r="E21" s="146" t="s">
        <v>138</v>
      </c>
      <c r="F21" s="198" t="s">
        <v>385</v>
      </c>
      <c r="G21" s="148" t="s">
        <v>140</v>
      </c>
      <c r="H21" s="87"/>
      <c r="I21" s="88"/>
      <c r="J21" s="183" t="e">
        <f t="shared" si="0"/>
        <v>#DIV/0!</v>
      </c>
      <c r="K21" s="627" t="e">
        <f>(J21+J22+J23)/3</f>
        <v>#DIV/0!</v>
      </c>
      <c r="L21" s="521" t="e">
        <f>(K21+K24)/2</f>
        <v>#DIV/0!</v>
      </c>
      <c r="M21" s="651"/>
      <c r="N21" s="625"/>
    </row>
    <row r="22" spans="1:14" s="302" customFormat="1" ht="63.75" hidden="1" customHeight="1" thickBot="1" x14ac:dyDescent="0.3">
      <c r="A22" s="744"/>
      <c r="B22" s="665"/>
      <c r="C22" s="619"/>
      <c r="D22" s="502"/>
      <c r="E22" s="149" t="s">
        <v>138</v>
      </c>
      <c r="F22" s="198" t="s">
        <v>386</v>
      </c>
      <c r="G22" s="150" t="s">
        <v>140</v>
      </c>
      <c r="H22" s="91"/>
      <c r="I22" s="92"/>
      <c r="J22" s="92" t="e">
        <f t="shared" si="0"/>
        <v>#DIV/0!</v>
      </c>
      <c r="K22" s="658"/>
      <c r="L22" s="662"/>
      <c r="M22" s="651"/>
      <c r="N22" s="625"/>
    </row>
    <row r="23" spans="1:14" s="302" customFormat="1" ht="111" hidden="1" customHeight="1" x14ac:dyDescent="0.25">
      <c r="A23" s="744"/>
      <c r="B23" s="665"/>
      <c r="C23" s="619"/>
      <c r="D23" s="502"/>
      <c r="E23" s="149" t="s">
        <v>138</v>
      </c>
      <c r="F23" s="198" t="s">
        <v>387</v>
      </c>
      <c r="G23" s="150" t="s">
        <v>140</v>
      </c>
      <c r="H23" s="91"/>
      <c r="I23" s="91"/>
      <c r="J23" s="92" t="e">
        <f t="shared" si="0"/>
        <v>#DIV/0!</v>
      </c>
      <c r="K23" s="659"/>
      <c r="L23" s="662"/>
      <c r="M23" s="651"/>
      <c r="N23" s="625"/>
    </row>
    <row r="24" spans="1:14" s="302" customFormat="1" ht="32.25" hidden="1" customHeight="1" thickBot="1" x14ac:dyDescent="0.3">
      <c r="A24" s="744"/>
      <c r="B24" s="666"/>
      <c r="C24" s="620"/>
      <c r="D24" s="503"/>
      <c r="E24" s="151" t="s">
        <v>144</v>
      </c>
      <c r="F24" s="199" t="s">
        <v>388</v>
      </c>
      <c r="G24" s="152" t="s">
        <v>266</v>
      </c>
      <c r="H24" s="153"/>
      <c r="I24" s="154"/>
      <c r="J24" s="97" t="e">
        <f t="shared" si="0"/>
        <v>#DIV/0!</v>
      </c>
      <c r="K24" s="97" t="e">
        <f>J24</f>
        <v>#DIV/0!</v>
      </c>
      <c r="L24" s="672"/>
      <c r="M24" s="651"/>
      <c r="N24" s="625"/>
    </row>
    <row r="25" spans="1:14" s="302" customFormat="1" ht="63.75" hidden="1" customHeight="1" thickBot="1" x14ac:dyDescent="0.3">
      <c r="A25" s="744"/>
      <c r="B25" s="655"/>
      <c r="C25" s="618" t="s">
        <v>404</v>
      </c>
      <c r="D25" s="501" t="s">
        <v>137</v>
      </c>
      <c r="E25" s="146" t="s">
        <v>138</v>
      </c>
      <c r="F25" s="198" t="s">
        <v>385</v>
      </c>
      <c r="G25" s="148" t="s">
        <v>140</v>
      </c>
      <c r="H25" s="87"/>
      <c r="I25" s="88"/>
      <c r="J25" s="183" t="e">
        <f t="shared" si="0"/>
        <v>#DIV/0!</v>
      </c>
      <c r="K25" s="627" t="e">
        <f>(J25+J26+J27)/3</f>
        <v>#DIV/0!</v>
      </c>
      <c r="L25" s="521" t="e">
        <f>(K25+K28)/2</f>
        <v>#DIV/0!</v>
      </c>
      <c r="M25" s="651"/>
      <c r="N25" s="625"/>
    </row>
    <row r="26" spans="1:14" s="302" customFormat="1" ht="63.75" hidden="1" customHeight="1" thickBot="1" x14ac:dyDescent="0.3">
      <c r="A26" s="744"/>
      <c r="B26" s="656"/>
      <c r="C26" s="619"/>
      <c r="D26" s="502"/>
      <c r="E26" s="149" t="s">
        <v>138</v>
      </c>
      <c r="F26" s="198" t="s">
        <v>386</v>
      </c>
      <c r="G26" s="150" t="s">
        <v>140</v>
      </c>
      <c r="H26" s="91"/>
      <c r="I26" s="92"/>
      <c r="J26" s="92" t="e">
        <f t="shared" si="0"/>
        <v>#DIV/0!</v>
      </c>
      <c r="K26" s="658"/>
      <c r="L26" s="662"/>
      <c r="M26" s="651"/>
      <c r="N26" s="625"/>
    </row>
    <row r="27" spans="1:14" s="302" customFormat="1" ht="111" hidden="1" customHeight="1" x14ac:dyDescent="0.25">
      <c r="A27" s="744"/>
      <c r="B27" s="656"/>
      <c r="C27" s="619"/>
      <c r="D27" s="502"/>
      <c r="E27" s="149" t="s">
        <v>138</v>
      </c>
      <c r="F27" s="198" t="s">
        <v>387</v>
      </c>
      <c r="G27" s="150" t="s">
        <v>140</v>
      </c>
      <c r="H27" s="91"/>
      <c r="I27" s="91"/>
      <c r="J27" s="92" t="e">
        <f t="shared" si="0"/>
        <v>#DIV/0!</v>
      </c>
      <c r="K27" s="659"/>
      <c r="L27" s="662"/>
      <c r="M27" s="651"/>
      <c r="N27" s="625"/>
    </row>
    <row r="28" spans="1:14" s="302" customFormat="1" ht="32.25" hidden="1" customHeight="1" thickBot="1" x14ac:dyDescent="0.3">
      <c r="A28" s="744"/>
      <c r="B28" s="657"/>
      <c r="C28" s="620"/>
      <c r="D28" s="503"/>
      <c r="E28" s="151" t="s">
        <v>144</v>
      </c>
      <c r="F28" s="199" t="s">
        <v>388</v>
      </c>
      <c r="G28" s="152" t="s">
        <v>266</v>
      </c>
      <c r="H28" s="153"/>
      <c r="I28" s="154"/>
      <c r="J28" s="97" t="e">
        <f t="shared" si="0"/>
        <v>#DIV/0!</v>
      </c>
      <c r="K28" s="97" t="e">
        <f>J28</f>
        <v>#DIV/0!</v>
      </c>
      <c r="L28" s="672"/>
      <c r="M28" s="651"/>
      <c r="N28" s="625"/>
    </row>
    <row r="29" spans="1:14" s="302" customFormat="1" ht="63.75" hidden="1" customHeight="1" thickBot="1" x14ac:dyDescent="0.3">
      <c r="A29" s="744"/>
      <c r="B29" s="655"/>
      <c r="C29" s="618" t="s">
        <v>404</v>
      </c>
      <c r="D29" s="501" t="s">
        <v>137</v>
      </c>
      <c r="E29" s="146" t="s">
        <v>138</v>
      </c>
      <c r="F29" s="198" t="s">
        <v>385</v>
      </c>
      <c r="G29" s="148" t="s">
        <v>140</v>
      </c>
      <c r="H29" s="87"/>
      <c r="I29" s="88"/>
      <c r="J29" s="183" t="e">
        <f t="shared" si="0"/>
        <v>#DIV/0!</v>
      </c>
      <c r="K29" s="627" t="e">
        <f>(J29+J30+J31)/3</f>
        <v>#DIV/0!</v>
      </c>
      <c r="L29" s="521" t="e">
        <f>(K29+K32)/2</f>
        <v>#DIV/0!</v>
      </c>
      <c r="M29" s="651"/>
      <c r="N29" s="625"/>
    </row>
    <row r="30" spans="1:14" s="302" customFormat="1" ht="63.75" hidden="1" customHeight="1" thickBot="1" x14ac:dyDescent="0.3">
      <c r="A30" s="744"/>
      <c r="B30" s="656"/>
      <c r="C30" s="619"/>
      <c r="D30" s="502"/>
      <c r="E30" s="149" t="s">
        <v>138</v>
      </c>
      <c r="F30" s="198" t="s">
        <v>386</v>
      </c>
      <c r="G30" s="150" t="s">
        <v>140</v>
      </c>
      <c r="H30" s="91"/>
      <c r="I30" s="92"/>
      <c r="J30" s="92" t="e">
        <f t="shared" si="0"/>
        <v>#DIV/0!</v>
      </c>
      <c r="K30" s="658"/>
      <c r="L30" s="662"/>
      <c r="M30" s="651"/>
      <c r="N30" s="625"/>
    </row>
    <row r="31" spans="1:14" s="302" customFormat="1" ht="111" hidden="1" customHeight="1" x14ac:dyDescent="0.25">
      <c r="A31" s="744"/>
      <c r="B31" s="656"/>
      <c r="C31" s="619"/>
      <c r="D31" s="502"/>
      <c r="E31" s="149" t="s">
        <v>138</v>
      </c>
      <c r="F31" s="198" t="s">
        <v>387</v>
      </c>
      <c r="G31" s="150" t="s">
        <v>140</v>
      </c>
      <c r="H31" s="91"/>
      <c r="I31" s="91"/>
      <c r="J31" s="92" t="e">
        <f t="shared" si="0"/>
        <v>#DIV/0!</v>
      </c>
      <c r="K31" s="659"/>
      <c r="L31" s="662"/>
      <c r="M31" s="651"/>
      <c r="N31" s="625"/>
    </row>
    <row r="32" spans="1:14" s="302" customFormat="1" ht="32.25" hidden="1" customHeight="1" thickBot="1" x14ac:dyDescent="0.3">
      <c r="A32" s="744"/>
      <c r="B32" s="657"/>
      <c r="C32" s="620"/>
      <c r="D32" s="503"/>
      <c r="E32" s="151" t="s">
        <v>144</v>
      </c>
      <c r="F32" s="199" t="s">
        <v>388</v>
      </c>
      <c r="G32" s="152" t="s">
        <v>266</v>
      </c>
      <c r="H32" s="153"/>
      <c r="I32" s="154"/>
      <c r="J32" s="97" t="e">
        <f t="shared" si="0"/>
        <v>#DIV/0!</v>
      </c>
      <c r="K32" s="97" t="e">
        <f>J32</f>
        <v>#DIV/0!</v>
      </c>
      <c r="L32" s="672"/>
      <c r="M32" s="651"/>
      <c r="N32" s="625"/>
    </row>
    <row r="33" spans="1:14" s="302" customFormat="1" ht="63.75" hidden="1" customHeight="1" thickBot="1" x14ac:dyDescent="0.3">
      <c r="A33" s="744"/>
      <c r="B33" s="664" t="s">
        <v>409</v>
      </c>
      <c r="C33" s="618" t="s">
        <v>410</v>
      </c>
      <c r="D33" s="501" t="s">
        <v>137</v>
      </c>
      <c r="E33" s="146" t="s">
        <v>138</v>
      </c>
      <c r="F33" s="198" t="s">
        <v>385</v>
      </c>
      <c r="G33" s="148" t="s">
        <v>140</v>
      </c>
      <c r="H33" s="87"/>
      <c r="I33" s="88"/>
      <c r="J33" s="183" t="e">
        <f t="shared" si="0"/>
        <v>#DIV/0!</v>
      </c>
      <c r="K33" s="627" t="e">
        <f>(J33+J34+J35)/3</f>
        <v>#DIV/0!</v>
      </c>
      <c r="L33" s="521" t="e">
        <f>(K33+K36)/2</f>
        <v>#DIV/0!</v>
      </c>
      <c r="M33" s="651"/>
      <c r="N33" s="625"/>
    </row>
    <row r="34" spans="1:14" s="302" customFormat="1" ht="63.75" hidden="1" customHeight="1" thickBot="1" x14ac:dyDescent="0.3">
      <c r="A34" s="744"/>
      <c r="B34" s="665"/>
      <c r="C34" s="619"/>
      <c r="D34" s="502"/>
      <c r="E34" s="149" t="s">
        <v>138</v>
      </c>
      <c r="F34" s="198" t="s">
        <v>386</v>
      </c>
      <c r="G34" s="150" t="s">
        <v>140</v>
      </c>
      <c r="H34" s="91"/>
      <c r="I34" s="92"/>
      <c r="J34" s="92" t="e">
        <f t="shared" si="0"/>
        <v>#DIV/0!</v>
      </c>
      <c r="K34" s="658"/>
      <c r="L34" s="662"/>
      <c r="M34" s="651"/>
      <c r="N34" s="625"/>
    </row>
    <row r="35" spans="1:14" s="302" customFormat="1" ht="111" hidden="1" customHeight="1" x14ac:dyDescent="0.25">
      <c r="A35" s="744"/>
      <c r="B35" s="665"/>
      <c r="C35" s="619"/>
      <c r="D35" s="502"/>
      <c r="E35" s="149" t="s">
        <v>138</v>
      </c>
      <c r="F35" s="198" t="s">
        <v>387</v>
      </c>
      <c r="G35" s="150" t="s">
        <v>140</v>
      </c>
      <c r="H35" s="91"/>
      <c r="I35" s="91"/>
      <c r="J35" s="92" t="e">
        <f t="shared" si="0"/>
        <v>#DIV/0!</v>
      </c>
      <c r="K35" s="659"/>
      <c r="L35" s="662"/>
      <c r="M35" s="651"/>
      <c r="N35" s="625"/>
    </row>
    <row r="36" spans="1:14" s="302" customFormat="1" ht="32.25" hidden="1" customHeight="1" thickBot="1" x14ac:dyDescent="0.3">
      <c r="A36" s="744"/>
      <c r="B36" s="666"/>
      <c r="C36" s="620"/>
      <c r="D36" s="503"/>
      <c r="E36" s="151" t="s">
        <v>144</v>
      </c>
      <c r="F36" s="199" t="s">
        <v>388</v>
      </c>
      <c r="G36" s="152" t="s">
        <v>266</v>
      </c>
      <c r="H36" s="153"/>
      <c r="I36" s="154"/>
      <c r="J36" s="97" t="e">
        <f t="shared" si="0"/>
        <v>#DIV/0!</v>
      </c>
      <c r="K36" s="97" t="e">
        <f>J36</f>
        <v>#DIV/0!</v>
      </c>
      <c r="L36" s="672"/>
      <c r="M36" s="651"/>
      <c r="N36" s="625"/>
    </row>
    <row r="37" spans="1:14" s="302" customFormat="1" ht="63.75" hidden="1" customHeight="1" thickBot="1" x14ac:dyDescent="0.3">
      <c r="A37" s="744"/>
      <c r="B37" s="664" t="s">
        <v>147</v>
      </c>
      <c r="C37" s="618" t="s">
        <v>411</v>
      </c>
      <c r="D37" s="501" t="s">
        <v>137</v>
      </c>
      <c r="E37" s="146" t="s">
        <v>138</v>
      </c>
      <c r="F37" s="198" t="s">
        <v>385</v>
      </c>
      <c r="G37" s="148" t="s">
        <v>140</v>
      </c>
      <c r="H37" s="87"/>
      <c r="I37" s="88"/>
      <c r="J37" s="183" t="e">
        <f t="shared" ref="J37:J68" si="1">IF(I37/H37*100&gt;100,100,I37/H37*100)</f>
        <v>#DIV/0!</v>
      </c>
      <c r="K37" s="627" t="e">
        <f>(J37+J38+J39)/3</f>
        <v>#DIV/0!</v>
      </c>
      <c r="L37" s="521" t="e">
        <f>(K37+K40)/2</f>
        <v>#DIV/0!</v>
      </c>
      <c r="M37" s="651"/>
      <c r="N37" s="625"/>
    </row>
    <row r="38" spans="1:14" s="302" customFormat="1" ht="63.75" hidden="1" customHeight="1" thickBot="1" x14ac:dyDescent="0.3">
      <c r="A38" s="744"/>
      <c r="B38" s="665"/>
      <c r="C38" s="619"/>
      <c r="D38" s="502"/>
      <c r="E38" s="149" t="s">
        <v>138</v>
      </c>
      <c r="F38" s="198" t="s">
        <v>386</v>
      </c>
      <c r="G38" s="150" t="s">
        <v>140</v>
      </c>
      <c r="H38" s="91"/>
      <c r="I38" s="92"/>
      <c r="J38" s="92" t="e">
        <f t="shared" si="1"/>
        <v>#DIV/0!</v>
      </c>
      <c r="K38" s="658"/>
      <c r="L38" s="662"/>
      <c r="M38" s="651"/>
      <c r="N38" s="625"/>
    </row>
    <row r="39" spans="1:14" s="302" customFormat="1" ht="111" hidden="1" customHeight="1" x14ac:dyDescent="0.25">
      <c r="A39" s="744"/>
      <c r="B39" s="665"/>
      <c r="C39" s="619"/>
      <c r="D39" s="502"/>
      <c r="E39" s="149" t="s">
        <v>138</v>
      </c>
      <c r="F39" s="198" t="s">
        <v>387</v>
      </c>
      <c r="G39" s="150" t="s">
        <v>140</v>
      </c>
      <c r="H39" s="91"/>
      <c r="I39" s="91"/>
      <c r="J39" s="92" t="e">
        <f t="shared" si="1"/>
        <v>#DIV/0!</v>
      </c>
      <c r="K39" s="659"/>
      <c r="L39" s="662"/>
      <c r="M39" s="651"/>
      <c r="N39" s="625"/>
    </row>
    <row r="40" spans="1:14" s="302" customFormat="1" ht="32.25" hidden="1" customHeight="1" thickBot="1" x14ac:dyDescent="0.3">
      <c r="A40" s="744"/>
      <c r="B40" s="666"/>
      <c r="C40" s="620"/>
      <c r="D40" s="586"/>
      <c r="E40" s="151" t="s">
        <v>144</v>
      </c>
      <c r="F40" s="199" t="s">
        <v>388</v>
      </c>
      <c r="G40" s="152" t="s">
        <v>266</v>
      </c>
      <c r="H40" s="372"/>
      <c r="I40" s="372"/>
      <c r="J40" s="97" t="e">
        <f t="shared" si="1"/>
        <v>#DIV/0!</v>
      </c>
      <c r="K40" s="97" t="e">
        <f>J40</f>
        <v>#DIV/0!</v>
      </c>
      <c r="L40" s="663"/>
      <c r="M40" s="651"/>
      <c r="N40" s="625"/>
    </row>
    <row r="41" spans="1:14" s="302" customFormat="1" ht="63.75" hidden="1" customHeight="1" thickBot="1" x14ac:dyDescent="0.3">
      <c r="A41" s="744"/>
      <c r="B41" s="664" t="s">
        <v>151</v>
      </c>
      <c r="C41" s="618" t="s">
        <v>152</v>
      </c>
      <c r="D41" s="507" t="s">
        <v>137</v>
      </c>
      <c r="E41" s="146" t="s">
        <v>138</v>
      </c>
      <c r="F41" s="198" t="s">
        <v>385</v>
      </c>
      <c r="G41" s="148" t="s">
        <v>140</v>
      </c>
      <c r="H41" s="356"/>
      <c r="I41" s="88"/>
      <c r="J41" s="183" t="e">
        <f t="shared" si="1"/>
        <v>#DIV/0!</v>
      </c>
      <c r="K41" s="612" t="e">
        <f>(J41+J42+J43)/3</f>
        <v>#DIV/0!</v>
      </c>
      <c r="L41" s="521" t="e">
        <f>(K41+K44)/2</f>
        <v>#DIV/0!</v>
      </c>
      <c r="M41" s="651"/>
      <c r="N41" s="625"/>
    </row>
    <row r="42" spans="1:14" s="302" customFormat="1" ht="63.75" hidden="1" customHeight="1" thickBot="1" x14ac:dyDescent="0.3">
      <c r="A42" s="744"/>
      <c r="B42" s="665"/>
      <c r="C42" s="619"/>
      <c r="D42" s="585"/>
      <c r="E42" s="149" t="s">
        <v>138</v>
      </c>
      <c r="F42" s="198" t="s">
        <v>386</v>
      </c>
      <c r="G42" s="150" t="s">
        <v>140</v>
      </c>
      <c r="H42" s="357"/>
      <c r="I42" s="92"/>
      <c r="J42" s="92" t="e">
        <f t="shared" si="1"/>
        <v>#DIV/0!</v>
      </c>
      <c r="K42" s="674"/>
      <c r="L42" s="721"/>
      <c r="M42" s="651"/>
      <c r="N42" s="625"/>
    </row>
    <row r="43" spans="1:14" s="302" customFormat="1" ht="111" hidden="1" customHeight="1" x14ac:dyDescent="0.25">
      <c r="A43" s="744"/>
      <c r="B43" s="665"/>
      <c r="C43" s="619"/>
      <c r="D43" s="585"/>
      <c r="E43" s="149" t="s">
        <v>138</v>
      </c>
      <c r="F43" s="198" t="s">
        <v>387</v>
      </c>
      <c r="G43" s="150" t="s">
        <v>140</v>
      </c>
      <c r="H43" s="357"/>
      <c r="I43" s="357"/>
      <c r="J43" s="92" t="e">
        <f t="shared" si="1"/>
        <v>#DIV/0!</v>
      </c>
      <c r="K43" s="675"/>
      <c r="L43" s="721"/>
      <c r="M43" s="651"/>
      <c r="N43" s="625"/>
    </row>
    <row r="44" spans="1:14" s="302" customFormat="1" ht="32.25" hidden="1" customHeight="1" thickBot="1" x14ac:dyDescent="0.3">
      <c r="A44" s="744"/>
      <c r="B44" s="666"/>
      <c r="C44" s="620"/>
      <c r="D44" s="586"/>
      <c r="E44" s="151" t="s">
        <v>144</v>
      </c>
      <c r="F44" s="199" t="s">
        <v>388</v>
      </c>
      <c r="G44" s="152" t="s">
        <v>266</v>
      </c>
      <c r="H44" s="372"/>
      <c r="I44" s="372"/>
      <c r="J44" s="97" t="e">
        <f t="shared" si="1"/>
        <v>#DIV/0!</v>
      </c>
      <c r="K44" s="97" t="e">
        <f>J44</f>
        <v>#DIV/0!</v>
      </c>
      <c r="L44" s="663"/>
      <c r="M44" s="651"/>
      <c r="N44" s="625"/>
    </row>
    <row r="45" spans="1:14" s="302" customFormat="1" ht="63.75" hidden="1" customHeight="1" thickBot="1" x14ac:dyDescent="0.3">
      <c r="A45" s="744"/>
      <c r="B45" s="664" t="s">
        <v>135</v>
      </c>
      <c r="C45" s="618" t="s">
        <v>136</v>
      </c>
      <c r="D45" s="507" t="s">
        <v>137</v>
      </c>
      <c r="E45" s="146" t="s">
        <v>138</v>
      </c>
      <c r="F45" s="198" t="s">
        <v>385</v>
      </c>
      <c r="G45" s="148" t="s">
        <v>140</v>
      </c>
      <c r="H45" s="356"/>
      <c r="I45" s="88"/>
      <c r="J45" s="183" t="e">
        <f t="shared" si="1"/>
        <v>#DIV/0!</v>
      </c>
      <c r="K45" s="612" t="e">
        <f>(J45+J46+J47)/3</f>
        <v>#DIV/0!</v>
      </c>
      <c r="L45" s="521" t="e">
        <f>(K45+K48)/2</f>
        <v>#DIV/0!</v>
      </c>
      <c r="M45" s="651"/>
      <c r="N45" s="625"/>
    </row>
    <row r="46" spans="1:14" s="302" customFormat="1" ht="63.75" hidden="1" customHeight="1" thickBot="1" x14ac:dyDescent="0.3">
      <c r="A46" s="744"/>
      <c r="B46" s="665"/>
      <c r="C46" s="619"/>
      <c r="D46" s="585"/>
      <c r="E46" s="149" t="s">
        <v>138</v>
      </c>
      <c r="F46" s="198" t="s">
        <v>386</v>
      </c>
      <c r="G46" s="150" t="s">
        <v>140</v>
      </c>
      <c r="H46" s="357"/>
      <c r="I46" s="92"/>
      <c r="J46" s="92" t="e">
        <f t="shared" si="1"/>
        <v>#DIV/0!</v>
      </c>
      <c r="K46" s="674"/>
      <c r="L46" s="721"/>
      <c r="M46" s="651"/>
      <c r="N46" s="625"/>
    </row>
    <row r="47" spans="1:14" s="302" customFormat="1" ht="111" hidden="1" customHeight="1" x14ac:dyDescent="0.25">
      <c r="A47" s="744"/>
      <c r="B47" s="665"/>
      <c r="C47" s="619"/>
      <c r="D47" s="585"/>
      <c r="E47" s="149" t="s">
        <v>138</v>
      </c>
      <c r="F47" s="198" t="s">
        <v>387</v>
      </c>
      <c r="G47" s="150" t="s">
        <v>140</v>
      </c>
      <c r="H47" s="357"/>
      <c r="I47" s="357"/>
      <c r="J47" s="92" t="e">
        <f t="shared" si="1"/>
        <v>#DIV/0!</v>
      </c>
      <c r="K47" s="675"/>
      <c r="L47" s="721"/>
      <c r="M47" s="651"/>
      <c r="N47" s="625"/>
    </row>
    <row r="48" spans="1:14" s="302" customFormat="1" ht="32.25" hidden="1" customHeight="1" thickBot="1" x14ac:dyDescent="0.3">
      <c r="A48" s="744"/>
      <c r="B48" s="666"/>
      <c r="C48" s="620"/>
      <c r="D48" s="503"/>
      <c r="E48" s="151" t="s">
        <v>144</v>
      </c>
      <c r="F48" s="199" t="s">
        <v>388</v>
      </c>
      <c r="G48" s="152" t="s">
        <v>266</v>
      </c>
      <c r="H48" s="153"/>
      <c r="I48" s="154"/>
      <c r="J48" s="97" t="e">
        <f t="shared" si="1"/>
        <v>#DIV/0!</v>
      </c>
      <c r="K48" s="97" t="e">
        <f>J48</f>
        <v>#DIV/0!</v>
      </c>
      <c r="L48" s="672"/>
      <c r="M48" s="651"/>
      <c r="N48" s="625"/>
    </row>
    <row r="49" spans="1:14" s="302" customFormat="1" ht="63.75" hidden="1" customHeight="1" thickBot="1" x14ac:dyDescent="0.3">
      <c r="A49" s="744"/>
      <c r="B49" s="664" t="s">
        <v>412</v>
      </c>
      <c r="C49" s="618" t="s">
        <v>413</v>
      </c>
      <c r="D49" s="501" t="s">
        <v>137</v>
      </c>
      <c r="E49" s="146" t="s">
        <v>138</v>
      </c>
      <c r="F49" s="198" t="s">
        <v>385</v>
      </c>
      <c r="G49" s="148" t="s">
        <v>140</v>
      </c>
      <c r="H49" s="87"/>
      <c r="I49" s="88"/>
      <c r="J49" s="183" t="e">
        <f t="shared" si="1"/>
        <v>#DIV/0!</v>
      </c>
      <c r="K49" s="627" t="e">
        <f>(J49+J50+J51)/3</f>
        <v>#DIV/0!</v>
      </c>
      <c r="L49" s="521" t="e">
        <f>(K49+K52)/2</f>
        <v>#DIV/0!</v>
      </c>
      <c r="M49" s="651"/>
      <c r="N49" s="625"/>
    </row>
    <row r="50" spans="1:14" s="302" customFormat="1" ht="63.75" hidden="1" customHeight="1" thickBot="1" x14ac:dyDescent="0.3">
      <c r="A50" s="744"/>
      <c r="B50" s="665"/>
      <c r="C50" s="619"/>
      <c r="D50" s="502"/>
      <c r="E50" s="149" t="s">
        <v>138</v>
      </c>
      <c r="F50" s="198" t="s">
        <v>386</v>
      </c>
      <c r="G50" s="150" t="s">
        <v>140</v>
      </c>
      <c r="H50" s="91"/>
      <c r="I50" s="92"/>
      <c r="J50" s="92" t="e">
        <f t="shared" si="1"/>
        <v>#DIV/0!</v>
      </c>
      <c r="K50" s="658"/>
      <c r="L50" s="662"/>
      <c r="M50" s="651"/>
      <c r="N50" s="625"/>
    </row>
    <row r="51" spans="1:14" s="302" customFormat="1" ht="111" hidden="1" customHeight="1" x14ac:dyDescent="0.25">
      <c r="A51" s="744"/>
      <c r="B51" s="665"/>
      <c r="C51" s="619"/>
      <c r="D51" s="502"/>
      <c r="E51" s="149" t="s">
        <v>138</v>
      </c>
      <c r="F51" s="198" t="s">
        <v>387</v>
      </c>
      <c r="G51" s="150" t="s">
        <v>140</v>
      </c>
      <c r="H51" s="91"/>
      <c r="I51" s="91"/>
      <c r="J51" s="92" t="e">
        <f t="shared" si="1"/>
        <v>#DIV/0!</v>
      </c>
      <c r="K51" s="659"/>
      <c r="L51" s="662"/>
      <c r="M51" s="651"/>
      <c r="N51" s="625"/>
    </row>
    <row r="52" spans="1:14" s="302" customFormat="1" ht="32.25" hidden="1" customHeight="1" thickBot="1" x14ac:dyDescent="0.3">
      <c r="A52" s="744"/>
      <c r="B52" s="666"/>
      <c r="C52" s="620"/>
      <c r="D52" s="586"/>
      <c r="E52" s="151" t="s">
        <v>144</v>
      </c>
      <c r="F52" s="199" t="s">
        <v>388</v>
      </c>
      <c r="G52" s="152" t="s">
        <v>266</v>
      </c>
      <c r="H52" s="372"/>
      <c r="I52" s="372"/>
      <c r="J52" s="97" t="e">
        <f t="shared" si="1"/>
        <v>#DIV/0!</v>
      </c>
      <c r="K52" s="97" t="e">
        <f>J52</f>
        <v>#DIV/0!</v>
      </c>
      <c r="L52" s="663"/>
      <c r="M52" s="651"/>
      <c r="N52" s="625"/>
    </row>
    <row r="53" spans="1:14" s="297" customFormat="1" ht="63.75" customHeight="1" thickBot="1" x14ac:dyDescent="0.3">
      <c r="A53" s="744"/>
      <c r="B53" s="773" t="s">
        <v>149</v>
      </c>
      <c r="C53" s="593" t="s">
        <v>150</v>
      </c>
      <c r="D53" s="529" t="s">
        <v>137</v>
      </c>
      <c r="E53" s="133" t="s">
        <v>138</v>
      </c>
      <c r="F53" s="133" t="s">
        <v>385</v>
      </c>
      <c r="G53" s="134" t="s">
        <v>140</v>
      </c>
      <c r="H53" s="369">
        <f>[4]НОО!I249</f>
        <v>100</v>
      </c>
      <c r="I53" s="287">
        <f>[4]НОО!J249</f>
        <v>100</v>
      </c>
      <c r="J53" s="183">
        <f t="shared" si="1"/>
        <v>100</v>
      </c>
      <c r="K53" s="612">
        <f>(J53+J54+J55)/3</f>
        <v>99.141470698021649</v>
      </c>
      <c r="L53" s="615">
        <f>(K53+K56)/2</f>
        <v>99.344491005119423</v>
      </c>
      <c r="M53" s="651"/>
      <c r="N53" s="625"/>
    </row>
    <row r="54" spans="1:14" s="297" customFormat="1" ht="63.75" thickBot="1" x14ac:dyDescent="0.3">
      <c r="A54" s="744"/>
      <c r="B54" s="774"/>
      <c r="C54" s="594"/>
      <c r="D54" s="530"/>
      <c r="E54" s="138" t="s">
        <v>138</v>
      </c>
      <c r="F54" s="133" t="s">
        <v>386</v>
      </c>
      <c r="G54" s="139" t="s">
        <v>140</v>
      </c>
      <c r="H54" s="371">
        <v>89.3</v>
      </c>
      <c r="I54" s="289">
        <v>87</v>
      </c>
      <c r="J54" s="289">
        <f t="shared" si="1"/>
        <v>97.424412094064948</v>
      </c>
      <c r="K54" s="670"/>
      <c r="L54" s="660"/>
      <c r="M54" s="651"/>
      <c r="N54" s="625"/>
    </row>
    <row r="55" spans="1:14" s="297" customFormat="1" ht="94.5" x14ac:dyDescent="0.25">
      <c r="A55" s="744"/>
      <c r="B55" s="774"/>
      <c r="C55" s="594"/>
      <c r="D55" s="530"/>
      <c r="E55" s="138" t="s">
        <v>138</v>
      </c>
      <c r="F55" s="133" t="s">
        <v>387</v>
      </c>
      <c r="G55" s="139" t="s">
        <v>140</v>
      </c>
      <c r="H55" s="371">
        <f>[4]НОО!I255</f>
        <v>100</v>
      </c>
      <c r="I55" s="371">
        <v>100</v>
      </c>
      <c r="J55" s="289">
        <f t="shared" si="1"/>
        <v>100</v>
      </c>
      <c r="K55" s="671"/>
      <c r="L55" s="660"/>
      <c r="M55" s="651"/>
      <c r="N55" s="625"/>
    </row>
    <row r="56" spans="1:14" s="297" customFormat="1" ht="32.25" thickBot="1" x14ac:dyDescent="0.3">
      <c r="A56" s="744"/>
      <c r="B56" s="775"/>
      <c r="C56" s="595"/>
      <c r="D56" s="531"/>
      <c r="E56" s="141" t="s">
        <v>144</v>
      </c>
      <c r="F56" s="142" t="s">
        <v>388</v>
      </c>
      <c r="G56" s="143" t="s">
        <v>266</v>
      </c>
      <c r="H56" s="377">
        <v>221</v>
      </c>
      <c r="I56" s="377">
        <v>220</v>
      </c>
      <c r="J56" s="289">
        <f t="shared" si="1"/>
        <v>99.547511312217196</v>
      </c>
      <c r="K56" s="290">
        <f>J56</f>
        <v>99.547511312217196</v>
      </c>
      <c r="L56" s="673"/>
      <c r="M56" s="651"/>
      <c r="N56" s="625"/>
    </row>
    <row r="57" spans="1:14" s="302" customFormat="1" ht="63.75" hidden="1" customHeight="1" thickBot="1" x14ac:dyDescent="0.3">
      <c r="A57" s="744"/>
      <c r="B57" s="664" t="s">
        <v>157</v>
      </c>
      <c r="C57" s="618" t="s">
        <v>158</v>
      </c>
      <c r="D57" s="507" t="s">
        <v>137</v>
      </c>
      <c r="E57" s="146" t="s">
        <v>138</v>
      </c>
      <c r="F57" s="198" t="s">
        <v>385</v>
      </c>
      <c r="G57" s="148" t="s">
        <v>140</v>
      </c>
      <c r="H57" s="356"/>
      <c r="I57" s="88"/>
      <c r="J57" s="183" t="e">
        <f t="shared" si="1"/>
        <v>#DIV/0!</v>
      </c>
      <c r="K57" s="612" t="e">
        <f>(J57+J58+J59)/3</f>
        <v>#DIV/0!</v>
      </c>
      <c r="L57" s="521" t="e">
        <f>(K57+K60)/2</f>
        <v>#DIV/0!</v>
      </c>
      <c r="M57" s="651"/>
      <c r="N57" s="625"/>
    </row>
    <row r="58" spans="1:14" s="302" customFormat="1" ht="63.75" hidden="1" customHeight="1" thickBot="1" x14ac:dyDescent="0.3">
      <c r="A58" s="744"/>
      <c r="B58" s="665"/>
      <c r="C58" s="619"/>
      <c r="D58" s="585"/>
      <c r="E58" s="149" t="s">
        <v>138</v>
      </c>
      <c r="F58" s="198" t="s">
        <v>386</v>
      </c>
      <c r="G58" s="150" t="s">
        <v>140</v>
      </c>
      <c r="H58" s="357"/>
      <c r="I58" s="92"/>
      <c r="J58" s="92" t="e">
        <f t="shared" si="1"/>
        <v>#DIV/0!</v>
      </c>
      <c r="K58" s="674"/>
      <c r="L58" s="721"/>
      <c r="M58" s="651"/>
      <c r="N58" s="625"/>
    </row>
    <row r="59" spans="1:14" s="302" customFormat="1" ht="111" hidden="1" customHeight="1" x14ac:dyDescent="0.25">
      <c r="A59" s="744"/>
      <c r="B59" s="665"/>
      <c r="C59" s="619"/>
      <c r="D59" s="585"/>
      <c r="E59" s="149" t="s">
        <v>138</v>
      </c>
      <c r="F59" s="198" t="s">
        <v>387</v>
      </c>
      <c r="G59" s="150" t="s">
        <v>140</v>
      </c>
      <c r="H59" s="357"/>
      <c r="I59" s="357"/>
      <c r="J59" s="92" t="e">
        <f t="shared" si="1"/>
        <v>#DIV/0!</v>
      </c>
      <c r="K59" s="675"/>
      <c r="L59" s="721"/>
      <c r="M59" s="651"/>
      <c r="N59" s="625"/>
    </row>
    <row r="60" spans="1:14" s="302" customFormat="1" ht="32.25" hidden="1" customHeight="1" thickBot="1" x14ac:dyDescent="0.3">
      <c r="A60" s="744"/>
      <c r="B60" s="666"/>
      <c r="C60" s="620"/>
      <c r="D60" s="503"/>
      <c r="E60" s="151" t="s">
        <v>144</v>
      </c>
      <c r="F60" s="199" t="s">
        <v>388</v>
      </c>
      <c r="G60" s="152" t="s">
        <v>266</v>
      </c>
      <c r="H60" s="153"/>
      <c r="I60" s="154"/>
      <c r="J60" s="97" t="e">
        <f t="shared" si="1"/>
        <v>#DIV/0!</v>
      </c>
      <c r="K60" s="97" t="e">
        <f>J60</f>
        <v>#DIV/0!</v>
      </c>
      <c r="L60" s="672"/>
      <c r="M60" s="651"/>
      <c r="N60" s="625"/>
    </row>
    <row r="61" spans="1:14" s="302" customFormat="1" ht="63.75" hidden="1" customHeight="1" thickBot="1" x14ac:dyDescent="0.3">
      <c r="A61" s="744"/>
      <c r="B61" s="664" t="s">
        <v>154</v>
      </c>
      <c r="C61" s="618" t="s">
        <v>414</v>
      </c>
      <c r="D61" s="501" t="s">
        <v>137</v>
      </c>
      <c r="E61" s="146" t="s">
        <v>138</v>
      </c>
      <c r="F61" s="198" t="s">
        <v>385</v>
      </c>
      <c r="G61" s="148" t="s">
        <v>140</v>
      </c>
      <c r="H61" s="87"/>
      <c r="I61" s="88"/>
      <c r="J61" s="183" t="e">
        <f t="shared" si="1"/>
        <v>#DIV/0!</v>
      </c>
      <c r="K61" s="627" t="e">
        <f>(J61+J62+J63)/3</f>
        <v>#DIV/0!</v>
      </c>
      <c r="L61" s="521" t="e">
        <f>(K61+K64)/2</f>
        <v>#DIV/0!</v>
      </c>
      <c r="M61" s="651"/>
      <c r="N61" s="625"/>
    </row>
    <row r="62" spans="1:14" s="302" customFormat="1" ht="63.75" hidden="1" customHeight="1" thickBot="1" x14ac:dyDescent="0.3">
      <c r="A62" s="744"/>
      <c r="B62" s="665"/>
      <c r="C62" s="619"/>
      <c r="D62" s="502"/>
      <c r="E62" s="149" t="s">
        <v>138</v>
      </c>
      <c r="F62" s="198" t="s">
        <v>386</v>
      </c>
      <c r="G62" s="150" t="s">
        <v>140</v>
      </c>
      <c r="H62" s="91"/>
      <c r="I62" s="92"/>
      <c r="J62" s="92" t="e">
        <f t="shared" si="1"/>
        <v>#DIV/0!</v>
      </c>
      <c r="K62" s="658"/>
      <c r="L62" s="662"/>
      <c r="M62" s="651"/>
      <c r="N62" s="625"/>
    </row>
    <row r="63" spans="1:14" s="302" customFormat="1" ht="111" hidden="1" customHeight="1" x14ac:dyDescent="0.25">
      <c r="A63" s="744"/>
      <c r="B63" s="665"/>
      <c r="C63" s="619"/>
      <c r="D63" s="502"/>
      <c r="E63" s="149" t="s">
        <v>138</v>
      </c>
      <c r="F63" s="198" t="s">
        <v>387</v>
      </c>
      <c r="G63" s="150" t="s">
        <v>140</v>
      </c>
      <c r="H63" s="91"/>
      <c r="I63" s="91"/>
      <c r="J63" s="92" t="e">
        <f t="shared" si="1"/>
        <v>#DIV/0!</v>
      </c>
      <c r="K63" s="659"/>
      <c r="L63" s="662"/>
      <c r="M63" s="651"/>
      <c r="N63" s="625"/>
    </row>
    <row r="64" spans="1:14" s="302" customFormat="1" ht="32.25" hidden="1" customHeight="1" thickBot="1" x14ac:dyDescent="0.3">
      <c r="A64" s="744"/>
      <c r="B64" s="666"/>
      <c r="C64" s="620"/>
      <c r="D64" s="503"/>
      <c r="E64" s="151" t="s">
        <v>144</v>
      </c>
      <c r="F64" s="199" t="s">
        <v>388</v>
      </c>
      <c r="G64" s="152" t="s">
        <v>266</v>
      </c>
      <c r="H64" s="153"/>
      <c r="I64" s="154"/>
      <c r="J64" s="97" t="e">
        <f t="shared" si="1"/>
        <v>#DIV/0!</v>
      </c>
      <c r="K64" s="97" t="e">
        <f>J64</f>
        <v>#DIV/0!</v>
      </c>
      <c r="L64" s="672"/>
      <c r="M64" s="651"/>
      <c r="N64" s="625"/>
    </row>
    <row r="65" spans="1:14" s="302" customFormat="1" ht="63.75" hidden="1" customHeight="1" thickBot="1" x14ac:dyDescent="0.3">
      <c r="A65" s="744"/>
      <c r="B65" s="664" t="s">
        <v>183</v>
      </c>
      <c r="C65" s="618" t="s">
        <v>303</v>
      </c>
      <c r="D65" s="501" t="s">
        <v>137</v>
      </c>
      <c r="E65" s="155" t="s">
        <v>138</v>
      </c>
      <c r="F65" s="147" t="s">
        <v>385</v>
      </c>
      <c r="G65" s="156" t="s">
        <v>140</v>
      </c>
      <c r="H65" s="101"/>
      <c r="I65" s="88"/>
      <c r="J65" s="183" t="e">
        <f t="shared" si="1"/>
        <v>#DIV/0!</v>
      </c>
      <c r="K65" s="627" t="e">
        <f>(J65+J66+J67)/3</f>
        <v>#DIV/0!</v>
      </c>
      <c r="L65" s="521" t="e">
        <f>(K65+K68)/2</f>
        <v>#DIV/0!</v>
      </c>
      <c r="M65" s="651"/>
      <c r="N65" s="625"/>
    </row>
    <row r="66" spans="1:14" s="302" customFormat="1" ht="63.75" hidden="1" customHeight="1" thickBot="1" x14ac:dyDescent="0.3">
      <c r="A66" s="744"/>
      <c r="B66" s="665"/>
      <c r="C66" s="619"/>
      <c r="D66" s="502"/>
      <c r="E66" s="159" t="s">
        <v>138</v>
      </c>
      <c r="F66" s="147" t="s">
        <v>386</v>
      </c>
      <c r="G66" s="160" t="s">
        <v>140</v>
      </c>
      <c r="H66" s="102"/>
      <c r="I66" s="92"/>
      <c r="J66" s="92" t="e">
        <f t="shared" si="1"/>
        <v>#DIV/0!</v>
      </c>
      <c r="K66" s="678"/>
      <c r="L66" s="680"/>
      <c r="M66" s="651"/>
      <c r="N66" s="625"/>
    </row>
    <row r="67" spans="1:14" s="302" customFormat="1" ht="111" hidden="1" customHeight="1" x14ac:dyDescent="0.25">
      <c r="A67" s="744"/>
      <c r="B67" s="665"/>
      <c r="C67" s="619"/>
      <c r="D67" s="502"/>
      <c r="E67" s="159" t="s">
        <v>138</v>
      </c>
      <c r="F67" s="147" t="s">
        <v>387</v>
      </c>
      <c r="G67" s="160" t="s">
        <v>140</v>
      </c>
      <c r="H67" s="102"/>
      <c r="I67" s="102"/>
      <c r="J67" s="92" t="e">
        <f t="shared" si="1"/>
        <v>#DIV/0!</v>
      </c>
      <c r="K67" s="679"/>
      <c r="L67" s="680"/>
      <c r="M67" s="651"/>
      <c r="N67" s="625"/>
    </row>
    <row r="68" spans="1:14" s="302" customFormat="1" ht="32.25" hidden="1" customHeight="1" thickBot="1" x14ac:dyDescent="0.3">
      <c r="A68" s="744"/>
      <c r="B68" s="666"/>
      <c r="C68" s="620"/>
      <c r="D68" s="503"/>
      <c r="E68" s="163" t="s">
        <v>144</v>
      </c>
      <c r="F68" s="142" t="s">
        <v>388</v>
      </c>
      <c r="G68" s="164" t="s">
        <v>266</v>
      </c>
      <c r="H68" s="167"/>
      <c r="I68" s="165"/>
      <c r="J68" s="97" t="e">
        <f t="shared" si="1"/>
        <v>#DIV/0!</v>
      </c>
      <c r="K68" s="97" t="e">
        <f>J68</f>
        <v>#DIV/0!</v>
      </c>
      <c r="L68" s="685"/>
      <c r="M68" s="651"/>
      <c r="N68" s="625"/>
    </row>
    <row r="69" spans="1:14" s="302" customFormat="1" ht="63.75" hidden="1" customHeight="1" thickBot="1" x14ac:dyDescent="0.3">
      <c r="A69" s="744"/>
      <c r="B69" s="664" t="s">
        <v>167</v>
      </c>
      <c r="C69" s="618" t="s">
        <v>415</v>
      </c>
      <c r="D69" s="501" t="s">
        <v>137</v>
      </c>
      <c r="E69" s="155" t="s">
        <v>138</v>
      </c>
      <c r="F69" s="147" t="s">
        <v>385</v>
      </c>
      <c r="G69" s="156" t="s">
        <v>140</v>
      </c>
      <c r="H69" s="101"/>
      <c r="I69" s="88"/>
      <c r="J69" s="183" t="e">
        <f t="shared" ref="J69:J100" si="2">IF(I69/H69*100&gt;100,100,I69/H69*100)</f>
        <v>#DIV/0!</v>
      </c>
      <c r="K69" s="627" t="e">
        <f>(J69+J70+J71)/3</f>
        <v>#DIV/0!</v>
      </c>
      <c r="L69" s="521" t="e">
        <f>(K69+K72)/2</f>
        <v>#DIV/0!</v>
      </c>
      <c r="M69" s="651"/>
      <c r="N69" s="625"/>
    </row>
    <row r="70" spans="1:14" s="302" customFormat="1" ht="63.75" hidden="1" customHeight="1" thickBot="1" x14ac:dyDescent="0.3">
      <c r="A70" s="744"/>
      <c r="B70" s="665"/>
      <c r="C70" s="619"/>
      <c r="D70" s="502"/>
      <c r="E70" s="159" t="s">
        <v>138</v>
      </c>
      <c r="F70" s="147" t="s">
        <v>386</v>
      </c>
      <c r="G70" s="160" t="s">
        <v>140</v>
      </c>
      <c r="H70" s="102"/>
      <c r="I70" s="92"/>
      <c r="J70" s="92" t="e">
        <f t="shared" si="2"/>
        <v>#DIV/0!</v>
      </c>
      <c r="K70" s="678"/>
      <c r="L70" s="680"/>
      <c r="M70" s="651"/>
      <c r="N70" s="625"/>
    </row>
    <row r="71" spans="1:14" s="302" customFormat="1" ht="111" hidden="1" customHeight="1" x14ac:dyDescent="0.25">
      <c r="A71" s="744"/>
      <c r="B71" s="665"/>
      <c r="C71" s="619"/>
      <c r="D71" s="502"/>
      <c r="E71" s="159" t="s">
        <v>138</v>
      </c>
      <c r="F71" s="147" t="s">
        <v>387</v>
      </c>
      <c r="G71" s="160" t="s">
        <v>140</v>
      </c>
      <c r="H71" s="102"/>
      <c r="I71" s="102"/>
      <c r="J71" s="92" t="e">
        <f t="shared" si="2"/>
        <v>#DIV/0!</v>
      </c>
      <c r="K71" s="679"/>
      <c r="L71" s="680"/>
      <c r="M71" s="651"/>
      <c r="N71" s="625"/>
    </row>
    <row r="72" spans="1:14" s="302" customFormat="1" ht="32.25" hidden="1" customHeight="1" thickBot="1" x14ac:dyDescent="0.3">
      <c r="A72" s="744"/>
      <c r="B72" s="666"/>
      <c r="C72" s="620"/>
      <c r="D72" s="503"/>
      <c r="E72" s="163" t="s">
        <v>144</v>
      </c>
      <c r="F72" s="142" t="s">
        <v>388</v>
      </c>
      <c r="G72" s="164" t="s">
        <v>266</v>
      </c>
      <c r="H72" s="167"/>
      <c r="I72" s="165"/>
      <c r="J72" s="97" t="e">
        <f t="shared" si="2"/>
        <v>#DIV/0!</v>
      </c>
      <c r="K72" s="97" t="e">
        <f>J72</f>
        <v>#DIV/0!</v>
      </c>
      <c r="L72" s="685"/>
      <c r="M72" s="651"/>
      <c r="N72" s="625"/>
    </row>
    <row r="73" spans="1:14" s="302" customFormat="1" ht="63.75" hidden="1" customHeight="1" thickBot="1" x14ac:dyDescent="0.3">
      <c r="A73" s="744"/>
      <c r="B73" s="655"/>
      <c r="C73" s="618" t="s">
        <v>416</v>
      </c>
      <c r="D73" s="501" t="s">
        <v>137</v>
      </c>
      <c r="E73" s="155" t="s">
        <v>138</v>
      </c>
      <c r="F73" s="147" t="s">
        <v>385</v>
      </c>
      <c r="G73" s="156" t="s">
        <v>140</v>
      </c>
      <c r="H73" s="101"/>
      <c r="I73" s="88"/>
      <c r="J73" s="183" t="e">
        <f t="shared" si="2"/>
        <v>#DIV/0!</v>
      </c>
      <c r="K73" s="627" t="e">
        <f>(J73+J74+J75)/3</f>
        <v>#DIV/0!</v>
      </c>
      <c r="L73" s="521" t="e">
        <f>(K73+K76)/2</f>
        <v>#DIV/0!</v>
      </c>
      <c r="M73" s="651"/>
      <c r="N73" s="625"/>
    </row>
    <row r="74" spans="1:14" s="302" customFormat="1" ht="63.75" hidden="1" customHeight="1" thickBot="1" x14ac:dyDescent="0.3">
      <c r="A74" s="744"/>
      <c r="B74" s="656"/>
      <c r="C74" s="619"/>
      <c r="D74" s="502"/>
      <c r="E74" s="159" t="s">
        <v>138</v>
      </c>
      <c r="F74" s="147" t="s">
        <v>386</v>
      </c>
      <c r="G74" s="160" t="s">
        <v>140</v>
      </c>
      <c r="H74" s="102"/>
      <c r="I74" s="92"/>
      <c r="J74" s="92" t="e">
        <f t="shared" si="2"/>
        <v>#DIV/0!</v>
      </c>
      <c r="K74" s="678"/>
      <c r="L74" s="680"/>
      <c r="M74" s="651"/>
      <c r="N74" s="625"/>
    </row>
    <row r="75" spans="1:14" s="302" customFormat="1" ht="111" hidden="1" customHeight="1" x14ac:dyDescent="0.25">
      <c r="A75" s="744"/>
      <c r="B75" s="656"/>
      <c r="C75" s="619"/>
      <c r="D75" s="502"/>
      <c r="E75" s="159" t="s">
        <v>138</v>
      </c>
      <c r="F75" s="147" t="s">
        <v>387</v>
      </c>
      <c r="G75" s="160" t="s">
        <v>140</v>
      </c>
      <c r="H75" s="102"/>
      <c r="I75" s="102"/>
      <c r="J75" s="92" t="e">
        <f t="shared" si="2"/>
        <v>#DIV/0!</v>
      </c>
      <c r="K75" s="679"/>
      <c r="L75" s="680"/>
      <c r="M75" s="651"/>
      <c r="N75" s="625"/>
    </row>
    <row r="76" spans="1:14" s="302" customFormat="1" ht="32.25" hidden="1" customHeight="1" thickBot="1" x14ac:dyDescent="0.3">
      <c r="A76" s="744"/>
      <c r="B76" s="657"/>
      <c r="C76" s="620"/>
      <c r="D76" s="586"/>
      <c r="E76" s="163" t="s">
        <v>144</v>
      </c>
      <c r="F76" s="142" t="s">
        <v>388</v>
      </c>
      <c r="G76" s="164" t="s">
        <v>266</v>
      </c>
      <c r="H76" s="377"/>
      <c r="I76" s="377"/>
      <c r="J76" s="97" t="e">
        <f t="shared" si="2"/>
        <v>#DIV/0!</v>
      </c>
      <c r="K76" s="97" t="e">
        <f>J76</f>
        <v>#DIV/0!</v>
      </c>
      <c r="L76" s="681"/>
      <c r="M76" s="651"/>
      <c r="N76" s="625"/>
    </row>
    <row r="77" spans="1:14" s="302" customFormat="1" ht="63.75" hidden="1" customHeight="1" thickBot="1" x14ac:dyDescent="0.3">
      <c r="A77" s="744"/>
      <c r="B77" s="664" t="s">
        <v>167</v>
      </c>
      <c r="C77" s="618" t="s">
        <v>268</v>
      </c>
      <c r="D77" s="507" t="s">
        <v>137</v>
      </c>
      <c r="E77" s="155" t="s">
        <v>138</v>
      </c>
      <c r="F77" s="147" t="s">
        <v>385</v>
      </c>
      <c r="G77" s="156" t="s">
        <v>140</v>
      </c>
      <c r="H77" s="360"/>
      <c r="I77" s="88"/>
      <c r="J77" s="183" t="e">
        <f t="shared" si="2"/>
        <v>#DIV/0!</v>
      </c>
      <c r="K77" s="612" t="e">
        <f>(J77+J78+J79)/3</f>
        <v>#DIV/0!</v>
      </c>
      <c r="L77" s="521" t="e">
        <f>(K77+K80)/2</f>
        <v>#DIV/0!</v>
      </c>
      <c r="M77" s="651"/>
      <c r="N77" s="625"/>
    </row>
    <row r="78" spans="1:14" s="302" customFormat="1" ht="63.75" hidden="1" customHeight="1" thickBot="1" x14ac:dyDescent="0.3">
      <c r="A78" s="744"/>
      <c r="B78" s="665"/>
      <c r="C78" s="619"/>
      <c r="D78" s="585"/>
      <c r="E78" s="159" t="s">
        <v>138</v>
      </c>
      <c r="F78" s="147" t="s">
        <v>386</v>
      </c>
      <c r="G78" s="160" t="s">
        <v>140</v>
      </c>
      <c r="H78" s="361"/>
      <c r="I78" s="92"/>
      <c r="J78" s="92" t="e">
        <f t="shared" si="2"/>
        <v>#DIV/0!</v>
      </c>
      <c r="K78" s="682"/>
      <c r="L78" s="711"/>
      <c r="M78" s="651"/>
      <c r="N78" s="625"/>
    </row>
    <row r="79" spans="1:14" s="302" customFormat="1" ht="111" hidden="1" customHeight="1" x14ac:dyDescent="0.25">
      <c r="A79" s="744"/>
      <c r="B79" s="665"/>
      <c r="C79" s="619"/>
      <c r="D79" s="585"/>
      <c r="E79" s="159" t="s">
        <v>138</v>
      </c>
      <c r="F79" s="147" t="s">
        <v>387</v>
      </c>
      <c r="G79" s="160" t="s">
        <v>140</v>
      </c>
      <c r="H79" s="361"/>
      <c r="I79" s="361"/>
      <c r="J79" s="92" t="e">
        <f t="shared" si="2"/>
        <v>#DIV/0!</v>
      </c>
      <c r="K79" s="683"/>
      <c r="L79" s="711"/>
      <c r="M79" s="651"/>
      <c r="N79" s="625"/>
    </row>
    <row r="80" spans="1:14" s="302" customFormat="1" ht="32.25" hidden="1" customHeight="1" thickBot="1" x14ac:dyDescent="0.3">
      <c r="A80" s="744"/>
      <c r="B80" s="666"/>
      <c r="C80" s="620"/>
      <c r="D80" s="503"/>
      <c r="E80" s="163" t="s">
        <v>144</v>
      </c>
      <c r="F80" s="142" t="s">
        <v>388</v>
      </c>
      <c r="G80" s="164" t="s">
        <v>266</v>
      </c>
      <c r="H80" s="167"/>
      <c r="I80" s="165"/>
      <c r="J80" s="97" t="e">
        <f t="shared" si="2"/>
        <v>#DIV/0!</v>
      </c>
      <c r="K80" s="97" t="e">
        <f>J80</f>
        <v>#DIV/0!</v>
      </c>
      <c r="L80" s="685"/>
      <c r="M80" s="651"/>
      <c r="N80" s="625"/>
    </row>
    <row r="81" spans="1:14" s="302" customFormat="1" ht="63.75" hidden="1" customHeight="1" thickBot="1" x14ac:dyDescent="0.3">
      <c r="A81" s="744"/>
      <c r="B81" s="664" t="s">
        <v>418</v>
      </c>
      <c r="C81" s="618" t="s">
        <v>419</v>
      </c>
      <c r="D81" s="501" t="s">
        <v>137</v>
      </c>
      <c r="E81" s="155" t="s">
        <v>138</v>
      </c>
      <c r="F81" s="147" t="s">
        <v>385</v>
      </c>
      <c r="G81" s="156" t="s">
        <v>140</v>
      </c>
      <c r="H81" s="101"/>
      <c r="I81" s="88"/>
      <c r="J81" s="183" t="e">
        <f t="shared" si="2"/>
        <v>#DIV/0!</v>
      </c>
      <c r="K81" s="627" t="e">
        <f>(J81+J82+J83)/3</f>
        <v>#DIV/0!</v>
      </c>
      <c r="L81" s="521" t="e">
        <f>(K81+K84)/2</f>
        <v>#DIV/0!</v>
      </c>
      <c r="M81" s="651"/>
      <c r="N81" s="625"/>
    </row>
    <row r="82" spans="1:14" s="302" customFormat="1" ht="63.75" hidden="1" customHeight="1" thickBot="1" x14ac:dyDescent="0.3">
      <c r="A82" s="744"/>
      <c r="B82" s="665"/>
      <c r="C82" s="619"/>
      <c r="D82" s="502"/>
      <c r="E82" s="159" t="s">
        <v>138</v>
      </c>
      <c r="F82" s="147" t="s">
        <v>386</v>
      </c>
      <c r="G82" s="160" t="s">
        <v>140</v>
      </c>
      <c r="H82" s="102"/>
      <c r="I82" s="92"/>
      <c r="J82" s="92" t="e">
        <f t="shared" si="2"/>
        <v>#DIV/0!</v>
      </c>
      <c r="K82" s="678"/>
      <c r="L82" s="680"/>
      <c r="M82" s="651"/>
      <c r="N82" s="625"/>
    </row>
    <row r="83" spans="1:14" s="302" customFormat="1" ht="111" hidden="1" customHeight="1" x14ac:dyDescent="0.25">
      <c r="A83" s="744"/>
      <c r="B83" s="665"/>
      <c r="C83" s="619"/>
      <c r="D83" s="502"/>
      <c r="E83" s="159" t="s">
        <v>138</v>
      </c>
      <c r="F83" s="147" t="s">
        <v>387</v>
      </c>
      <c r="G83" s="160" t="s">
        <v>140</v>
      </c>
      <c r="H83" s="102"/>
      <c r="I83" s="102"/>
      <c r="J83" s="92" t="e">
        <f t="shared" si="2"/>
        <v>#DIV/0!</v>
      </c>
      <c r="K83" s="679"/>
      <c r="L83" s="680"/>
      <c r="M83" s="651"/>
      <c r="N83" s="625"/>
    </row>
    <row r="84" spans="1:14" s="302" customFormat="1" ht="32.25" hidden="1" customHeight="1" thickBot="1" x14ac:dyDescent="0.3">
      <c r="A84" s="744"/>
      <c r="B84" s="666"/>
      <c r="C84" s="620"/>
      <c r="D84" s="503"/>
      <c r="E84" s="163" t="s">
        <v>144</v>
      </c>
      <c r="F84" s="142" t="s">
        <v>388</v>
      </c>
      <c r="G84" s="164" t="s">
        <v>266</v>
      </c>
      <c r="H84" s="167"/>
      <c r="I84" s="165"/>
      <c r="J84" s="97" t="e">
        <f t="shared" si="2"/>
        <v>#DIV/0!</v>
      </c>
      <c r="K84" s="97" t="e">
        <f>J84</f>
        <v>#DIV/0!</v>
      </c>
      <c r="L84" s="685"/>
      <c r="M84" s="651"/>
      <c r="N84" s="625"/>
    </row>
    <row r="85" spans="1:14" s="302" customFormat="1" ht="63.75" hidden="1" customHeight="1" thickBot="1" x14ac:dyDescent="0.3">
      <c r="A85" s="744"/>
      <c r="B85" s="655"/>
      <c r="C85" s="618" t="s">
        <v>416</v>
      </c>
      <c r="D85" s="501" t="s">
        <v>137</v>
      </c>
      <c r="E85" s="155" t="s">
        <v>138</v>
      </c>
      <c r="F85" s="147" t="s">
        <v>385</v>
      </c>
      <c r="G85" s="156" t="s">
        <v>140</v>
      </c>
      <c r="H85" s="101"/>
      <c r="I85" s="88"/>
      <c r="J85" s="183" t="e">
        <f t="shared" si="2"/>
        <v>#DIV/0!</v>
      </c>
      <c r="K85" s="627" t="e">
        <f>(J85+J86+J87)/3</f>
        <v>#DIV/0!</v>
      </c>
      <c r="L85" s="521" t="e">
        <f>(K85+K88)/2</f>
        <v>#DIV/0!</v>
      </c>
      <c r="M85" s="651"/>
      <c r="N85" s="625"/>
    </row>
    <row r="86" spans="1:14" s="302" customFormat="1" ht="63.75" hidden="1" customHeight="1" thickBot="1" x14ac:dyDescent="0.3">
      <c r="A86" s="744"/>
      <c r="B86" s="656"/>
      <c r="C86" s="619"/>
      <c r="D86" s="502"/>
      <c r="E86" s="159" t="s">
        <v>138</v>
      </c>
      <c r="F86" s="147" t="s">
        <v>386</v>
      </c>
      <c r="G86" s="160" t="s">
        <v>140</v>
      </c>
      <c r="H86" s="102"/>
      <c r="I86" s="92"/>
      <c r="J86" s="92" t="e">
        <f t="shared" si="2"/>
        <v>#DIV/0!</v>
      </c>
      <c r="K86" s="678"/>
      <c r="L86" s="680"/>
      <c r="M86" s="651"/>
      <c r="N86" s="625"/>
    </row>
    <row r="87" spans="1:14" s="302" customFormat="1" ht="111" hidden="1" customHeight="1" x14ac:dyDescent="0.25">
      <c r="A87" s="744"/>
      <c r="B87" s="656"/>
      <c r="C87" s="619"/>
      <c r="D87" s="502"/>
      <c r="E87" s="159" t="s">
        <v>138</v>
      </c>
      <c r="F87" s="147" t="s">
        <v>387</v>
      </c>
      <c r="G87" s="160" t="s">
        <v>140</v>
      </c>
      <c r="H87" s="102"/>
      <c r="I87" s="102"/>
      <c r="J87" s="92" t="e">
        <f t="shared" si="2"/>
        <v>#DIV/0!</v>
      </c>
      <c r="K87" s="679"/>
      <c r="L87" s="680"/>
      <c r="M87" s="651"/>
      <c r="N87" s="625"/>
    </row>
    <row r="88" spans="1:14" s="302" customFormat="1" ht="32.25" hidden="1" customHeight="1" thickBot="1" x14ac:dyDescent="0.3">
      <c r="A88" s="744"/>
      <c r="B88" s="657"/>
      <c r="C88" s="620"/>
      <c r="D88" s="503"/>
      <c r="E88" s="163" t="s">
        <v>144</v>
      </c>
      <c r="F88" s="142" t="s">
        <v>388</v>
      </c>
      <c r="G88" s="164" t="s">
        <v>266</v>
      </c>
      <c r="H88" s="167"/>
      <c r="I88" s="165"/>
      <c r="J88" s="97" t="e">
        <f t="shared" si="2"/>
        <v>#DIV/0!</v>
      </c>
      <c r="K88" s="97" t="e">
        <f>J88</f>
        <v>#DIV/0!</v>
      </c>
      <c r="L88" s="685"/>
      <c r="M88" s="651"/>
      <c r="N88" s="625"/>
    </row>
    <row r="89" spans="1:14" s="302" customFormat="1" ht="63.75" hidden="1" customHeight="1" thickBot="1" x14ac:dyDescent="0.3">
      <c r="A89" s="744"/>
      <c r="B89" s="664" t="s">
        <v>420</v>
      </c>
      <c r="C89" s="618" t="s">
        <v>421</v>
      </c>
      <c r="D89" s="501" t="s">
        <v>137</v>
      </c>
      <c r="E89" s="155" t="s">
        <v>138</v>
      </c>
      <c r="F89" s="147" t="s">
        <v>385</v>
      </c>
      <c r="G89" s="156" t="s">
        <v>140</v>
      </c>
      <c r="H89" s="101"/>
      <c r="I89" s="88"/>
      <c r="J89" s="183" t="e">
        <f t="shared" si="2"/>
        <v>#DIV/0!</v>
      </c>
      <c r="K89" s="627" t="e">
        <f>(J89+J90+J91)/3</f>
        <v>#DIV/0!</v>
      </c>
      <c r="L89" s="521" t="e">
        <f>(K89+K92)/2</f>
        <v>#DIV/0!</v>
      </c>
      <c r="M89" s="651"/>
      <c r="N89" s="625"/>
    </row>
    <row r="90" spans="1:14" s="302" customFormat="1" ht="63.75" hidden="1" customHeight="1" thickBot="1" x14ac:dyDescent="0.3">
      <c r="A90" s="744"/>
      <c r="B90" s="665"/>
      <c r="C90" s="619"/>
      <c r="D90" s="502"/>
      <c r="E90" s="159" t="s">
        <v>138</v>
      </c>
      <c r="F90" s="147" t="s">
        <v>386</v>
      </c>
      <c r="G90" s="160" t="s">
        <v>140</v>
      </c>
      <c r="H90" s="102"/>
      <c r="I90" s="92"/>
      <c r="J90" s="92" t="e">
        <f t="shared" si="2"/>
        <v>#DIV/0!</v>
      </c>
      <c r="K90" s="678"/>
      <c r="L90" s="680"/>
      <c r="M90" s="651"/>
      <c r="N90" s="625"/>
    </row>
    <row r="91" spans="1:14" s="302" customFormat="1" ht="111" hidden="1" customHeight="1" x14ac:dyDescent="0.25">
      <c r="A91" s="744"/>
      <c r="B91" s="665"/>
      <c r="C91" s="619"/>
      <c r="D91" s="502"/>
      <c r="E91" s="159" t="s">
        <v>138</v>
      </c>
      <c r="F91" s="147" t="s">
        <v>387</v>
      </c>
      <c r="G91" s="160" t="s">
        <v>140</v>
      </c>
      <c r="H91" s="102"/>
      <c r="I91" s="102"/>
      <c r="J91" s="92" t="e">
        <f t="shared" si="2"/>
        <v>#DIV/0!</v>
      </c>
      <c r="K91" s="679"/>
      <c r="L91" s="680"/>
      <c r="M91" s="651"/>
      <c r="N91" s="625"/>
    </row>
    <row r="92" spans="1:14" s="302" customFormat="1" ht="32.25" hidden="1" customHeight="1" thickBot="1" x14ac:dyDescent="0.3">
      <c r="A92" s="744"/>
      <c r="B92" s="666"/>
      <c r="C92" s="620"/>
      <c r="D92" s="503"/>
      <c r="E92" s="163" t="s">
        <v>144</v>
      </c>
      <c r="F92" s="142" t="s">
        <v>388</v>
      </c>
      <c r="G92" s="164" t="s">
        <v>266</v>
      </c>
      <c r="H92" s="167"/>
      <c r="I92" s="165"/>
      <c r="J92" s="97" t="e">
        <f t="shared" si="2"/>
        <v>#DIV/0!</v>
      </c>
      <c r="K92" s="97" t="e">
        <f>J92</f>
        <v>#DIV/0!</v>
      </c>
      <c r="L92" s="685"/>
      <c r="M92" s="651"/>
      <c r="N92" s="625"/>
    </row>
    <row r="93" spans="1:14" s="302" customFormat="1" ht="63.75" hidden="1" customHeight="1" thickBot="1" x14ac:dyDescent="0.3">
      <c r="A93" s="744"/>
      <c r="B93" s="664" t="s">
        <v>164</v>
      </c>
      <c r="C93" s="618" t="s">
        <v>422</v>
      </c>
      <c r="D93" s="501" t="s">
        <v>137</v>
      </c>
      <c r="E93" s="155" t="s">
        <v>138</v>
      </c>
      <c r="F93" s="147" t="s">
        <v>385</v>
      </c>
      <c r="G93" s="156" t="s">
        <v>140</v>
      </c>
      <c r="H93" s="101"/>
      <c r="I93" s="88"/>
      <c r="J93" s="183" t="e">
        <f t="shared" si="2"/>
        <v>#DIV/0!</v>
      </c>
      <c r="K93" s="627" t="e">
        <f>(J93+J94+J95)/3</f>
        <v>#DIV/0!</v>
      </c>
      <c r="L93" s="521" t="e">
        <f>(K93+K96)/2</f>
        <v>#DIV/0!</v>
      </c>
      <c r="M93" s="651"/>
      <c r="N93" s="625"/>
    </row>
    <row r="94" spans="1:14" s="302" customFormat="1" ht="63.75" hidden="1" customHeight="1" thickBot="1" x14ac:dyDescent="0.3">
      <c r="A94" s="744"/>
      <c r="B94" s="665"/>
      <c r="C94" s="619"/>
      <c r="D94" s="502"/>
      <c r="E94" s="159" t="s">
        <v>138</v>
      </c>
      <c r="F94" s="147" t="s">
        <v>386</v>
      </c>
      <c r="G94" s="160" t="s">
        <v>140</v>
      </c>
      <c r="H94" s="102"/>
      <c r="I94" s="92"/>
      <c r="J94" s="92" t="e">
        <f t="shared" si="2"/>
        <v>#DIV/0!</v>
      </c>
      <c r="K94" s="678"/>
      <c r="L94" s="680"/>
      <c r="M94" s="651"/>
      <c r="N94" s="625"/>
    </row>
    <row r="95" spans="1:14" s="302" customFormat="1" ht="111" hidden="1" customHeight="1" x14ac:dyDescent="0.25">
      <c r="A95" s="744"/>
      <c r="B95" s="665"/>
      <c r="C95" s="619"/>
      <c r="D95" s="502"/>
      <c r="E95" s="159" t="s">
        <v>138</v>
      </c>
      <c r="F95" s="147" t="s">
        <v>387</v>
      </c>
      <c r="G95" s="160" t="s">
        <v>140</v>
      </c>
      <c r="H95" s="102"/>
      <c r="I95" s="102"/>
      <c r="J95" s="92" t="e">
        <f t="shared" si="2"/>
        <v>#DIV/0!</v>
      </c>
      <c r="K95" s="679"/>
      <c r="L95" s="680"/>
      <c r="M95" s="651"/>
      <c r="N95" s="625"/>
    </row>
    <row r="96" spans="1:14" s="302" customFormat="1" ht="32.25" hidden="1" customHeight="1" thickBot="1" x14ac:dyDescent="0.3">
      <c r="A96" s="744"/>
      <c r="B96" s="666"/>
      <c r="C96" s="620"/>
      <c r="D96" s="503"/>
      <c r="E96" s="163" t="s">
        <v>144</v>
      </c>
      <c r="F96" s="142" t="s">
        <v>388</v>
      </c>
      <c r="G96" s="164" t="s">
        <v>266</v>
      </c>
      <c r="H96" s="167"/>
      <c r="I96" s="165"/>
      <c r="J96" s="97" t="e">
        <f t="shared" si="2"/>
        <v>#DIV/0!</v>
      </c>
      <c r="K96" s="97" t="e">
        <f>J96</f>
        <v>#DIV/0!</v>
      </c>
      <c r="L96" s="685"/>
      <c r="M96" s="651"/>
      <c r="N96" s="625"/>
    </row>
    <row r="97" spans="1:14" s="302" customFormat="1" ht="63.75" hidden="1" customHeight="1" thickBot="1" x14ac:dyDescent="0.3">
      <c r="A97" s="744"/>
      <c r="B97" s="664" t="s">
        <v>176</v>
      </c>
      <c r="C97" s="618" t="s">
        <v>423</v>
      </c>
      <c r="D97" s="501" t="s">
        <v>137</v>
      </c>
      <c r="E97" s="155" t="s">
        <v>138</v>
      </c>
      <c r="F97" s="147" t="s">
        <v>385</v>
      </c>
      <c r="G97" s="156" t="s">
        <v>140</v>
      </c>
      <c r="H97" s="101"/>
      <c r="I97" s="88"/>
      <c r="J97" s="183" t="e">
        <f t="shared" si="2"/>
        <v>#DIV/0!</v>
      </c>
      <c r="K97" s="627" t="e">
        <f>(J97+J98+J99)/3</f>
        <v>#DIV/0!</v>
      </c>
      <c r="L97" s="521" t="e">
        <f>(K97+K100)/2</f>
        <v>#DIV/0!</v>
      </c>
      <c r="M97" s="651"/>
      <c r="N97" s="625"/>
    </row>
    <row r="98" spans="1:14" s="302" customFormat="1" ht="63.75" hidden="1" customHeight="1" thickBot="1" x14ac:dyDescent="0.3">
      <c r="A98" s="744"/>
      <c r="B98" s="665"/>
      <c r="C98" s="619"/>
      <c r="D98" s="502"/>
      <c r="E98" s="159" t="s">
        <v>138</v>
      </c>
      <c r="F98" s="147" t="s">
        <v>386</v>
      </c>
      <c r="G98" s="160" t="s">
        <v>140</v>
      </c>
      <c r="H98" s="102"/>
      <c r="I98" s="92"/>
      <c r="J98" s="92" t="e">
        <f t="shared" si="2"/>
        <v>#DIV/0!</v>
      </c>
      <c r="K98" s="678"/>
      <c r="L98" s="680"/>
      <c r="M98" s="651"/>
      <c r="N98" s="625"/>
    </row>
    <row r="99" spans="1:14" s="302" customFormat="1" ht="111" hidden="1" customHeight="1" x14ac:dyDescent="0.25">
      <c r="A99" s="744"/>
      <c r="B99" s="665"/>
      <c r="C99" s="619"/>
      <c r="D99" s="502"/>
      <c r="E99" s="159" t="s">
        <v>138</v>
      </c>
      <c r="F99" s="147" t="s">
        <v>387</v>
      </c>
      <c r="G99" s="160" t="s">
        <v>140</v>
      </c>
      <c r="H99" s="102"/>
      <c r="I99" s="102"/>
      <c r="J99" s="92" t="e">
        <f t="shared" si="2"/>
        <v>#DIV/0!</v>
      </c>
      <c r="K99" s="679"/>
      <c r="L99" s="680"/>
      <c r="M99" s="651"/>
      <c r="N99" s="625"/>
    </row>
    <row r="100" spans="1:14" s="302" customFormat="1" ht="32.25" hidden="1" customHeight="1" thickBot="1" x14ac:dyDescent="0.3">
      <c r="A100" s="744"/>
      <c r="B100" s="666"/>
      <c r="C100" s="620"/>
      <c r="D100" s="503"/>
      <c r="E100" s="163" t="s">
        <v>144</v>
      </c>
      <c r="F100" s="142" t="s">
        <v>388</v>
      </c>
      <c r="G100" s="164" t="s">
        <v>266</v>
      </c>
      <c r="H100" s="167"/>
      <c r="I100" s="165"/>
      <c r="J100" s="97" t="e">
        <f t="shared" si="2"/>
        <v>#DIV/0!</v>
      </c>
      <c r="K100" s="97" t="e">
        <f>J100</f>
        <v>#DIV/0!</v>
      </c>
      <c r="L100" s="685"/>
      <c r="M100" s="651"/>
      <c r="N100" s="625"/>
    </row>
    <row r="101" spans="1:14" s="302" customFormat="1" ht="63.75" hidden="1" customHeight="1" thickBot="1" x14ac:dyDescent="0.3">
      <c r="A101" s="744"/>
      <c r="B101" s="664" t="s">
        <v>424</v>
      </c>
      <c r="C101" s="618" t="s">
        <v>425</v>
      </c>
      <c r="D101" s="501" t="s">
        <v>137</v>
      </c>
      <c r="E101" s="155" t="s">
        <v>138</v>
      </c>
      <c r="F101" s="147" t="s">
        <v>385</v>
      </c>
      <c r="G101" s="156" t="s">
        <v>140</v>
      </c>
      <c r="H101" s="101"/>
      <c r="I101" s="88"/>
      <c r="J101" s="183" t="e">
        <f t="shared" ref="J101:J132" si="3">IF(I101/H101*100&gt;100,100,I101/H101*100)</f>
        <v>#DIV/0!</v>
      </c>
      <c r="K101" s="627" t="e">
        <f>(J101+J102+J103)/3</f>
        <v>#DIV/0!</v>
      </c>
      <c r="L101" s="521" t="e">
        <f>(K101+K104)/2</f>
        <v>#DIV/0!</v>
      </c>
      <c r="M101" s="651"/>
      <c r="N101" s="625"/>
    </row>
    <row r="102" spans="1:14" s="302" customFormat="1" ht="63.75" hidden="1" customHeight="1" thickBot="1" x14ac:dyDescent="0.3">
      <c r="A102" s="744"/>
      <c r="B102" s="665"/>
      <c r="C102" s="619"/>
      <c r="D102" s="502"/>
      <c r="E102" s="159" t="s">
        <v>138</v>
      </c>
      <c r="F102" s="147" t="s">
        <v>386</v>
      </c>
      <c r="G102" s="160" t="s">
        <v>140</v>
      </c>
      <c r="H102" s="102"/>
      <c r="I102" s="92"/>
      <c r="J102" s="92" t="e">
        <f t="shared" si="3"/>
        <v>#DIV/0!</v>
      </c>
      <c r="K102" s="678"/>
      <c r="L102" s="680"/>
      <c r="M102" s="651"/>
      <c r="N102" s="625"/>
    </row>
    <row r="103" spans="1:14" s="302" customFormat="1" ht="111" hidden="1" customHeight="1" x14ac:dyDescent="0.25">
      <c r="A103" s="744"/>
      <c r="B103" s="665"/>
      <c r="C103" s="619"/>
      <c r="D103" s="502"/>
      <c r="E103" s="159" t="s">
        <v>138</v>
      </c>
      <c r="F103" s="147" t="s">
        <v>387</v>
      </c>
      <c r="G103" s="160" t="s">
        <v>140</v>
      </c>
      <c r="H103" s="102"/>
      <c r="I103" s="102"/>
      <c r="J103" s="92" t="e">
        <f t="shared" si="3"/>
        <v>#DIV/0!</v>
      </c>
      <c r="K103" s="679"/>
      <c r="L103" s="680"/>
      <c r="M103" s="651"/>
      <c r="N103" s="625"/>
    </row>
    <row r="104" spans="1:14" s="302" customFormat="1" ht="32.25" hidden="1" customHeight="1" thickBot="1" x14ac:dyDescent="0.3">
      <c r="A104" s="744"/>
      <c r="B104" s="666"/>
      <c r="C104" s="620"/>
      <c r="D104" s="586"/>
      <c r="E104" s="163" t="s">
        <v>144</v>
      </c>
      <c r="F104" s="142" t="s">
        <v>388</v>
      </c>
      <c r="G104" s="164" t="s">
        <v>266</v>
      </c>
      <c r="H104" s="377"/>
      <c r="I104" s="377"/>
      <c r="J104" s="97" t="e">
        <f t="shared" si="3"/>
        <v>#DIV/0!</v>
      </c>
      <c r="K104" s="97" t="e">
        <f>J104</f>
        <v>#DIV/0!</v>
      </c>
      <c r="L104" s="681"/>
      <c r="M104" s="651"/>
      <c r="N104" s="625"/>
    </row>
    <row r="105" spans="1:14" s="302" customFormat="1" ht="63.75" hidden="1" customHeight="1" thickBot="1" x14ac:dyDescent="0.3">
      <c r="A105" s="744"/>
      <c r="B105" s="664" t="s">
        <v>185</v>
      </c>
      <c r="C105" s="618" t="s">
        <v>186</v>
      </c>
      <c r="D105" s="507" t="s">
        <v>137</v>
      </c>
      <c r="E105" s="155" t="s">
        <v>138</v>
      </c>
      <c r="F105" s="147" t="s">
        <v>385</v>
      </c>
      <c r="G105" s="156" t="s">
        <v>140</v>
      </c>
      <c r="H105" s="360"/>
      <c r="I105" s="88"/>
      <c r="J105" s="183" t="e">
        <f t="shared" si="3"/>
        <v>#DIV/0!</v>
      </c>
      <c r="K105" s="612" t="e">
        <f>(J105+J106+J107)/3</f>
        <v>#DIV/0!</v>
      </c>
      <c r="L105" s="521" t="e">
        <f>(K105+K108)/2</f>
        <v>#DIV/0!</v>
      </c>
      <c r="M105" s="651"/>
      <c r="N105" s="625"/>
    </row>
    <row r="106" spans="1:14" s="302" customFormat="1" ht="63.75" hidden="1" customHeight="1" thickBot="1" x14ac:dyDescent="0.3">
      <c r="A106" s="744"/>
      <c r="B106" s="665"/>
      <c r="C106" s="619"/>
      <c r="D106" s="585"/>
      <c r="E106" s="159" t="s">
        <v>138</v>
      </c>
      <c r="F106" s="147" t="s">
        <v>386</v>
      </c>
      <c r="G106" s="160" t="s">
        <v>140</v>
      </c>
      <c r="H106" s="361"/>
      <c r="I106" s="92"/>
      <c r="J106" s="92" t="e">
        <f t="shared" si="3"/>
        <v>#DIV/0!</v>
      </c>
      <c r="K106" s="682"/>
      <c r="L106" s="711"/>
      <c r="M106" s="651"/>
      <c r="N106" s="625"/>
    </row>
    <row r="107" spans="1:14" s="302" customFormat="1" ht="111" hidden="1" customHeight="1" x14ac:dyDescent="0.25">
      <c r="A107" s="744"/>
      <c r="B107" s="665"/>
      <c r="C107" s="619"/>
      <c r="D107" s="585"/>
      <c r="E107" s="159" t="s">
        <v>138</v>
      </c>
      <c r="F107" s="147" t="s">
        <v>387</v>
      </c>
      <c r="G107" s="160" t="s">
        <v>140</v>
      </c>
      <c r="H107" s="361"/>
      <c r="I107" s="361"/>
      <c r="J107" s="92" t="e">
        <f t="shared" si="3"/>
        <v>#DIV/0!</v>
      </c>
      <c r="K107" s="683"/>
      <c r="L107" s="711"/>
      <c r="M107" s="651"/>
      <c r="N107" s="625"/>
    </row>
    <row r="108" spans="1:14" s="302" customFormat="1" ht="32.25" hidden="1" customHeight="1" thickBot="1" x14ac:dyDescent="0.3">
      <c r="A108" s="744"/>
      <c r="B108" s="666"/>
      <c r="C108" s="620"/>
      <c r="D108" s="586"/>
      <c r="E108" s="163" t="s">
        <v>144</v>
      </c>
      <c r="F108" s="142" t="s">
        <v>388</v>
      </c>
      <c r="G108" s="164" t="s">
        <v>266</v>
      </c>
      <c r="H108" s="377"/>
      <c r="I108" s="377"/>
      <c r="J108" s="97" t="e">
        <f t="shared" si="3"/>
        <v>#DIV/0!</v>
      </c>
      <c r="K108" s="97" t="e">
        <f>J108</f>
        <v>#DIV/0!</v>
      </c>
      <c r="L108" s="681"/>
      <c r="M108" s="651"/>
      <c r="N108" s="625"/>
    </row>
    <row r="109" spans="1:14" s="302" customFormat="1" ht="63.75" hidden="1" customHeight="1" thickBot="1" x14ac:dyDescent="0.3">
      <c r="A109" s="744"/>
      <c r="B109" s="664" t="s">
        <v>178</v>
      </c>
      <c r="C109" s="618" t="s">
        <v>179</v>
      </c>
      <c r="D109" s="507" t="s">
        <v>137</v>
      </c>
      <c r="E109" s="155" t="s">
        <v>138</v>
      </c>
      <c r="F109" s="147" t="s">
        <v>385</v>
      </c>
      <c r="G109" s="156" t="s">
        <v>140</v>
      </c>
      <c r="H109" s="360"/>
      <c r="I109" s="88"/>
      <c r="J109" s="183" t="e">
        <f t="shared" si="3"/>
        <v>#DIV/0!</v>
      </c>
      <c r="K109" s="612" t="e">
        <f>(J109+J110+J111)/3</f>
        <v>#DIV/0!</v>
      </c>
      <c r="L109" s="521" t="e">
        <f>(K109+K112)/2</f>
        <v>#DIV/0!</v>
      </c>
      <c r="M109" s="651"/>
      <c r="N109" s="625"/>
    </row>
    <row r="110" spans="1:14" s="302" customFormat="1" ht="63.75" hidden="1" customHeight="1" thickBot="1" x14ac:dyDescent="0.3">
      <c r="A110" s="744"/>
      <c r="B110" s="665"/>
      <c r="C110" s="619"/>
      <c r="D110" s="585"/>
      <c r="E110" s="159" t="s">
        <v>138</v>
      </c>
      <c r="F110" s="147" t="s">
        <v>386</v>
      </c>
      <c r="G110" s="160" t="s">
        <v>140</v>
      </c>
      <c r="H110" s="361"/>
      <c r="I110" s="92"/>
      <c r="J110" s="92" t="e">
        <f t="shared" si="3"/>
        <v>#DIV/0!</v>
      </c>
      <c r="K110" s="682"/>
      <c r="L110" s="711"/>
      <c r="M110" s="651"/>
      <c r="N110" s="625"/>
    </row>
    <row r="111" spans="1:14" s="302" customFormat="1" ht="111" hidden="1" customHeight="1" x14ac:dyDescent="0.25">
      <c r="A111" s="744"/>
      <c r="B111" s="665"/>
      <c r="C111" s="619"/>
      <c r="D111" s="585"/>
      <c r="E111" s="159" t="s">
        <v>138</v>
      </c>
      <c r="F111" s="147" t="s">
        <v>387</v>
      </c>
      <c r="G111" s="160" t="s">
        <v>140</v>
      </c>
      <c r="H111" s="361"/>
      <c r="I111" s="361"/>
      <c r="J111" s="92" t="e">
        <f t="shared" si="3"/>
        <v>#DIV/0!</v>
      </c>
      <c r="K111" s="683"/>
      <c r="L111" s="711"/>
      <c r="M111" s="651"/>
      <c r="N111" s="625"/>
    </row>
    <row r="112" spans="1:14" s="302" customFormat="1" ht="32.25" hidden="1" customHeight="1" thickBot="1" x14ac:dyDescent="0.3">
      <c r="A112" s="744"/>
      <c r="B112" s="666"/>
      <c r="C112" s="620"/>
      <c r="D112" s="503"/>
      <c r="E112" s="163" t="s">
        <v>144</v>
      </c>
      <c r="F112" s="142" t="s">
        <v>388</v>
      </c>
      <c r="G112" s="164" t="s">
        <v>266</v>
      </c>
      <c r="H112" s="167"/>
      <c r="I112" s="165"/>
      <c r="J112" s="97" t="e">
        <f t="shared" si="3"/>
        <v>#DIV/0!</v>
      </c>
      <c r="K112" s="97" t="e">
        <f>J112</f>
        <v>#DIV/0!</v>
      </c>
      <c r="L112" s="685"/>
      <c r="M112" s="651"/>
      <c r="N112" s="625"/>
    </row>
    <row r="113" spans="1:14" s="302" customFormat="1" ht="63.75" hidden="1" customHeight="1" thickBot="1" x14ac:dyDescent="0.3">
      <c r="A113" s="744"/>
      <c r="B113" s="664" t="s">
        <v>426</v>
      </c>
      <c r="C113" s="618" t="s">
        <v>0</v>
      </c>
      <c r="D113" s="501" t="s">
        <v>137</v>
      </c>
      <c r="E113" s="155" t="s">
        <v>138</v>
      </c>
      <c r="F113" s="147" t="s">
        <v>385</v>
      </c>
      <c r="G113" s="156" t="s">
        <v>140</v>
      </c>
      <c r="H113" s="101"/>
      <c r="I113" s="88"/>
      <c r="J113" s="183" t="e">
        <f t="shared" si="3"/>
        <v>#DIV/0!</v>
      </c>
      <c r="K113" s="627" t="e">
        <f>(J113+J114+J115)/3</f>
        <v>#DIV/0!</v>
      </c>
      <c r="L113" s="521" t="e">
        <f>(K113+K116)/2</f>
        <v>#DIV/0!</v>
      </c>
      <c r="M113" s="651"/>
      <c r="N113" s="625"/>
    </row>
    <row r="114" spans="1:14" s="302" customFormat="1" ht="63.75" hidden="1" customHeight="1" thickBot="1" x14ac:dyDescent="0.3">
      <c r="A114" s="744"/>
      <c r="B114" s="665"/>
      <c r="C114" s="619"/>
      <c r="D114" s="502"/>
      <c r="E114" s="159" t="s">
        <v>138</v>
      </c>
      <c r="F114" s="147" t="s">
        <v>386</v>
      </c>
      <c r="G114" s="160" t="s">
        <v>140</v>
      </c>
      <c r="H114" s="102"/>
      <c r="I114" s="92"/>
      <c r="J114" s="92" t="e">
        <f t="shared" si="3"/>
        <v>#DIV/0!</v>
      </c>
      <c r="K114" s="678"/>
      <c r="L114" s="680"/>
      <c r="M114" s="651"/>
      <c r="N114" s="625"/>
    </row>
    <row r="115" spans="1:14" s="302" customFormat="1" ht="111" hidden="1" customHeight="1" x14ac:dyDescent="0.25">
      <c r="A115" s="744"/>
      <c r="B115" s="665"/>
      <c r="C115" s="619"/>
      <c r="D115" s="502"/>
      <c r="E115" s="159" t="s">
        <v>138</v>
      </c>
      <c r="F115" s="147" t="s">
        <v>387</v>
      </c>
      <c r="G115" s="160" t="s">
        <v>140</v>
      </c>
      <c r="H115" s="102"/>
      <c r="I115" s="102"/>
      <c r="J115" s="92" t="e">
        <f t="shared" si="3"/>
        <v>#DIV/0!</v>
      </c>
      <c r="K115" s="679"/>
      <c r="L115" s="680"/>
      <c r="M115" s="651"/>
      <c r="N115" s="625"/>
    </row>
    <row r="116" spans="1:14" s="302" customFormat="1" ht="32.25" hidden="1" customHeight="1" thickBot="1" x14ac:dyDescent="0.3">
      <c r="A116" s="744"/>
      <c r="B116" s="666"/>
      <c r="C116" s="620"/>
      <c r="D116" s="586"/>
      <c r="E116" s="163" t="s">
        <v>144</v>
      </c>
      <c r="F116" s="142" t="s">
        <v>388</v>
      </c>
      <c r="G116" s="164" t="s">
        <v>266</v>
      </c>
      <c r="H116" s="377"/>
      <c r="I116" s="377"/>
      <c r="J116" s="97" t="e">
        <f t="shared" si="3"/>
        <v>#DIV/0!</v>
      </c>
      <c r="K116" s="97" t="e">
        <f>J116</f>
        <v>#DIV/0!</v>
      </c>
      <c r="L116" s="681"/>
      <c r="M116" s="651"/>
      <c r="N116" s="625"/>
    </row>
    <row r="117" spans="1:14" s="302" customFormat="1" ht="63.75" hidden="1" customHeight="1" thickBot="1" x14ac:dyDescent="0.3">
      <c r="A117" s="744"/>
      <c r="B117" s="664" t="s">
        <v>169</v>
      </c>
      <c r="C117" s="618" t="s">
        <v>170</v>
      </c>
      <c r="D117" s="507" t="s">
        <v>137</v>
      </c>
      <c r="E117" s="155" t="s">
        <v>138</v>
      </c>
      <c r="F117" s="147" t="s">
        <v>385</v>
      </c>
      <c r="G117" s="156" t="s">
        <v>140</v>
      </c>
      <c r="H117" s="360"/>
      <c r="I117" s="88"/>
      <c r="J117" s="183" t="e">
        <f t="shared" si="3"/>
        <v>#DIV/0!</v>
      </c>
      <c r="K117" s="612" t="e">
        <f>(J117+J118+J119)/3</f>
        <v>#DIV/0!</v>
      </c>
      <c r="L117" s="521" t="e">
        <f>(K117+K120)/2</f>
        <v>#DIV/0!</v>
      </c>
      <c r="M117" s="651"/>
      <c r="N117" s="625"/>
    </row>
    <row r="118" spans="1:14" s="302" customFormat="1" ht="63.75" hidden="1" customHeight="1" thickBot="1" x14ac:dyDescent="0.3">
      <c r="A118" s="744"/>
      <c r="B118" s="665"/>
      <c r="C118" s="619"/>
      <c r="D118" s="585"/>
      <c r="E118" s="159" t="s">
        <v>138</v>
      </c>
      <c r="F118" s="147" t="s">
        <v>386</v>
      </c>
      <c r="G118" s="160" t="s">
        <v>140</v>
      </c>
      <c r="H118" s="361"/>
      <c r="I118" s="92"/>
      <c r="J118" s="92" t="e">
        <f t="shared" si="3"/>
        <v>#DIV/0!</v>
      </c>
      <c r="K118" s="682"/>
      <c r="L118" s="711"/>
      <c r="M118" s="651"/>
      <c r="N118" s="625"/>
    </row>
    <row r="119" spans="1:14" s="302" customFormat="1" ht="111" hidden="1" customHeight="1" x14ac:dyDescent="0.25">
      <c r="A119" s="744"/>
      <c r="B119" s="665"/>
      <c r="C119" s="619"/>
      <c r="D119" s="585"/>
      <c r="E119" s="159" t="s">
        <v>138</v>
      </c>
      <c r="F119" s="147" t="s">
        <v>387</v>
      </c>
      <c r="G119" s="160" t="s">
        <v>140</v>
      </c>
      <c r="H119" s="361"/>
      <c r="I119" s="361"/>
      <c r="J119" s="92" t="e">
        <f t="shared" si="3"/>
        <v>#DIV/0!</v>
      </c>
      <c r="K119" s="683"/>
      <c r="L119" s="711"/>
      <c r="M119" s="651"/>
      <c r="N119" s="625"/>
    </row>
    <row r="120" spans="1:14" s="302" customFormat="1" ht="32.25" hidden="1" customHeight="1" thickBot="1" x14ac:dyDescent="0.3">
      <c r="A120" s="744"/>
      <c r="B120" s="666"/>
      <c r="C120" s="620"/>
      <c r="D120" s="503"/>
      <c r="E120" s="163" t="s">
        <v>144</v>
      </c>
      <c r="F120" s="142" t="s">
        <v>388</v>
      </c>
      <c r="G120" s="164" t="s">
        <v>266</v>
      </c>
      <c r="H120" s="167"/>
      <c r="I120" s="165"/>
      <c r="J120" s="97" t="e">
        <f t="shared" si="3"/>
        <v>#DIV/0!</v>
      </c>
      <c r="K120" s="97" t="e">
        <f>J120</f>
        <v>#DIV/0!</v>
      </c>
      <c r="L120" s="685"/>
      <c r="M120" s="651"/>
      <c r="N120" s="625"/>
    </row>
    <row r="121" spans="1:14" s="302" customFormat="1" ht="63.75" hidden="1" customHeight="1" thickBot="1" x14ac:dyDescent="0.3">
      <c r="A121" s="744"/>
      <c r="B121" s="664" t="s">
        <v>181</v>
      </c>
      <c r="C121" s="618" t="s">
        <v>182</v>
      </c>
      <c r="D121" s="501" t="s">
        <v>137</v>
      </c>
      <c r="E121" s="155" t="s">
        <v>138</v>
      </c>
      <c r="F121" s="147" t="s">
        <v>385</v>
      </c>
      <c r="G121" s="156" t="s">
        <v>140</v>
      </c>
      <c r="H121" s="101"/>
      <c r="I121" s="88"/>
      <c r="J121" s="183" t="e">
        <f t="shared" si="3"/>
        <v>#DIV/0!</v>
      </c>
      <c r="K121" s="627" t="e">
        <f>(J121+J122+J123)/3</f>
        <v>#DIV/0!</v>
      </c>
      <c r="L121" s="521" t="e">
        <f>(K121+K124)/2</f>
        <v>#DIV/0!</v>
      </c>
      <c r="M121" s="651"/>
      <c r="N121" s="625"/>
    </row>
    <row r="122" spans="1:14" s="302" customFormat="1" ht="63.75" hidden="1" customHeight="1" thickBot="1" x14ac:dyDescent="0.3">
      <c r="A122" s="744"/>
      <c r="B122" s="665"/>
      <c r="C122" s="619"/>
      <c r="D122" s="502"/>
      <c r="E122" s="159" t="s">
        <v>138</v>
      </c>
      <c r="F122" s="147" t="s">
        <v>386</v>
      </c>
      <c r="G122" s="160" t="s">
        <v>140</v>
      </c>
      <c r="H122" s="102"/>
      <c r="I122" s="92"/>
      <c r="J122" s="92" t="e">
        <f t="shared" si="3"/>
        <v>#DIV/0!</v>
      </c>
      <c r="K122" s="678"/>
      <c r="L122" s="680"/>
      <c r="M122" s="651"/>
      <c r="N122" s="625"/>
    </row>
    <row r="123" spans="1:14" s="302" customFormat="1" ht="111" hidden="1" customHeight="1" x14ac:dyDescent="0.25">
      <c r="A123" s="744"/>
      <c r="B123" s="665"/>
      <c r="C123" s="619"/>
      <c r="D123" s="502"/>
      <c r="E123" s="159" t="s">
        <v>138</v>
      </c>
      <c r="F123" s="147" t="s">
        <v>387</v>
      </c>
      <c r="G123" s="160" t="s">
        <v>140</v>
      </c>
      <c r="H123" s="102"/>
      <c r="I123" s="102"/>
      <c r="J123" s="92" t="e">
        <f t="shared" si="3"/>
        <v>#DIV/0!</v>
      </c>
      <c r="K123" s="679"/>
      <c r="L123" s="680"/>
      <c r="M123" s="651"/>
      <c r="N123" s="625"/>
    </row>
    <row r="124" spans="1:14" s="302" customFormat="1" ht="32.25" hidden="1" customHeight="1" thickBot="1" x14ac:dyDescent="0.3">
      <c r="A124" s="744"/>
      <c r="B124" s="666"/>
      <c r="C124" s="620"/>
      <c r="D124" s="503"/>
      <c r="E124" s="163" t="s">
        <v>144</v>
      </c>
      <c r="F124" s="142" t="s">
        <v>388</v>
      </c>
      <c r="G124" s="164" t="s">
        <v>266</v>
      </c>
      <c r="H124" s="167"/>
      <c r="I124" s="165"/>
      <c r="J124" s="97" t="e">
        <f t="shared" si="3"/>
        <v>#DIV/0!</v>
      </c>
      <c r="K124" s="97" t="e">
        <f>J124</f>
        <v>#DIV/0!</v>
      </c>
      <c r="L124" s="685"/>
      <c r="M124" s="651"/>
      <c r="N124" s="625"/>
    </row>
    <row r="125" spans="1:14" s="302" customFormat="1" ht="63.75" hidden="1" customHeight="1" thickBot="1" x14ac:dyDescent="0.3">
      <c r="A125" s="744"/>
      <c r="B125" s="664" t="s">
        <v>171</v>
      </c>
      <c r="C125" s="618" t="s">
        <v>172</v>
      </c>
      <c r="D125" s="501" t="s">
        <v>137</v>
      </c>
      <c r="E125" s="155" t="s">
        <v>138</v>
      </c>
      <c r="F125" s="147" t="s">
        <v>385</v>
      </c>
      <c r="G125" s="156" t="s">
        <v>140</v>
      </c>
      <c r="H125" s="101"/>
      <c r="I125" s="88"/>
      <c r="J125" s="183" t="e">
        <f t="shared" si="3"/>
        <v>#DIV/0!</v>
      </c>
      <c r="K125" s="627" t="e">
        <f>(J125+J126+J127)/3</f>
        <v>#DIV/0!</v>
      </c>
      <c r="L125" s="521" t="e">
        <f>(K125+K128)/2</f>
        <v>#DIV/0!</v>
      </c>
      <c r="M125" s="651"/>
      <c r="N125" s="625"/>
    </row>
    <row r="126" spans="1:14" s="302" customFormat="1" ht="63.75" hidden="1" customHeight="1" thickBot="1" x14ac:dyDescent="0.3">
      <c r="A126" s="744"/>
      <c r="B126" s="665"/>
      <c r="C126" s="619"/>
      <c r="D126" s="502"/>
      <c r="E126" s="159" t="s">
        <v>138</v>
      </c>
      <c r="F126" s="147" t="s">
        <v>386</v>
      </c>
      <c r="G126" s="160" t="s">
        <v>140</v>
      </c>
      <c r="H126" s="102"/>
      <c r="I126" s="92"/>
      <c r="J126" s="92" t="e">
        <f t="shared" si="3"/>
        <v>#DIV/0!</v>
      </c>
      <c r="K126" s="678"/>
      <c r="L126" s="680"/>
      <c r="M126" s="651"/>
      <c r="N126" s="625"/>
    </row>
    <row r="127" spans="1:14" s="302" customFormat="1" ht="111" hidden="1" customHeight="1" x14ac:dyDescent="0.25">
      <c r="A127" s="744"/>
      <c r="B127" s="665"/>
      <c r="C127" s="619"/>
      <c r="D127" s="502"/>
      <c r="E127" s="159" t="s">
        <v>138</v>
      </c>
      <c r="F127" s="147" t="s">
        <v>387</v>
      </c>
      <c r="G127" s="160" t="s">
        <v>140</v>
      </c>
      <c r="H127" s="102"/>
      <c r="I127" s="102"/>
      <c r="J127" s="92" t="e">
        <f t="shared" si="3"/>
        <v>#DIV/0!</v>
      </c>
      <c r="K127" s="679"/>
      <c r="L127" s="680"/>
      <c r="M127" s="651"/>
      <c r="N127" s="625"/>
    </row>
    <row r="128" spans="1:14" s="302" customFormat="1" ht="32.25" hidden="1" customHeight="1" thickBot="1" x14ac:dyDescent="0.3">
      <c r="A128" s="744"/>
      <c r="B128" s="666"/>
      <c r="C128" s="620"/>
      <c r="D128" s="503"/>
      <c r="E128" s="163" t="s">
        <v>144</v>
      </c>
      <c r="F128" s="142" t="s">
        <v>388</v>
      </c>
      <c r="G128" s="164" t="s">
        <v>266</v>
      </c>
      <c r="H128" s="167"/>
      <c r="I128" s="165"/>
      <c r="J128" s="97" t="e">
        <f t="shared" si="3"/>
        <v>#DIV/0!</v>
      </c>
      <c r="K128" s="97" t="e">
        <f>J128</f>
        <v>#DIV/0!</v>
      </c>
      <c r="L128" s="685"/>
      <c r="M128" s="651"/>
      <c r="N128" s="625"/>
    </row>
    <row r="129" spans="1:14" s="302" customFormat="1" ht="63.75" hidden="1" customHeight="1" thickBot="1" x14ac:dyDescent="0.3">
      <c r="A129" s="744"/>
      <c r="B129" s="664" t="s">
        <v>305</v>
      </c>
      <c r="C129" s="618" t="s">
        <v>306</v>
      </c>
      <c r="D129" s="501" t="s">
        <v>137</v>
      </c>
      <c r="E129" s="155" t="s">
        <v>138</v>
      </c>
      <c r="F129" s="147" t="s">
        <v>385</v>
      </c>
      <c r="G129" s="156" t="s">
        <v>140</v>
      </c>
      <c r="H129" s="101"/>
      <c r="I129" s="88"/>
      <c r="J129" s="183" t="e">
        <f t="shared" si="3"/>
        <v>#DIV/0!</v>
      </c>
      <c r="K129" s="627" t="e">
        <f>(J129+J130+J131)/3</f>
        <v>#DIV/0!</v>
      </c>
      <c r="L129" s="521" t="e">
        <f>(K129+K132)/2</f>
        <v>#DIV/0!</v>
      </c>
      <c r="M129" s="651"/>
      <c r="N129" s="625"/>
    </row>
    <row r="130" spans="1:14" s="302" customFormat="1" ht="63.75" hidden="1" customHeight="1" thickBot="1" x14ac:dyDescent="0.3">
      <c r="A130" s="744"/>
      <c r="B130" s="665"/>
      <c r="C130" s="619"/>
      <c r="D130" s="502"/>
      <c r="E130" s="159" t="s">
        <v>138</v>
      </c>
      <c r="F130" s="147" t="s">
        <v>386</v>
      </c>
      <c r="G130" s="160" t="s">
        <v>140</v>
      </c>
      <c r="H130" s="102"/>
      <c r="I130" s="92"/>
      <c r="J130" s="92" t="e">
        <f t="shared" si="3"/>
        <v>#DIV/0!</v>
      </c>
      <c r="K130" s="678"/>
      <c r="L130" s="680"/>
      <c r="M130" s="651"/>
      <c r="N130" s="625"/>
    </row>
    <row r="131" spans="1:14" s="302" customFormat="1" ht="111" hidden="1" customHeight="1" x14ac:dyDescent="0.25">
      <c r="A131" s="744"/>
      <c r="B131" s="665"/>
      <c r="C131" s="619"/>
      <c r="D131" s="502"/>
      <c r="E131" s="159" t="s">
        <v>138</v>
      </c>
      <c r="F131" s="147" t="s">
        <v>387</v>
      </c>
      <c r="G131" s="160" t="s">
        <v>140</v>
      </c>
      <c r="H131" s="102"/>
      <c r="I131" s="102"/>
      <c r="J131" s="92" t="e">
        <f t="shared" si="3"/>
        <v>#DIV/0!</v>
      </c>
      <c r="K131" s="679"/>
      <c r="L131" s="680"/>
      <c r="M131" s="651"/>
      <c r="N131" s="625"/>
    </row>
    <row r="132" spans="1:14" s="302" customFormat="1" ht="32.25" hidden="1" customHeight="1" thickBot="1" x14ac:dyDescent="0.3">
      <c r="A132" s="744"/>
      <c r="B132" s="666"/>
      <c r="C132" s="620"/>
      <c r="D132" s="503"/>
      <c r="E132" s="163" t="s">
        <v>144</v>
      </c>
      <c r="F132" s="142" t="s">
        <v>388</v>
      </c>
      <c r="G132" s="164" t="s">
        <v>266</v>
      </c>
      <c r="H132" s="167"/>
      <c r="I132" s="165"/>
      <c r="J132" s="97" t="e">
        <f t="shared" si="3"/>
        <v>#DIV/0!</v>
      </c>
      <c r="K132" s="97" t="e">
        <f>J132</f>
        <v>#DIV/0!</v>
      </c>
      <c r="L132" s="685"/>
      <c r="M132" s="651"/>
      <c r="N132" s="625"/>
    </row>
    <row r="133" spans="1:14" s="302" customFormat="1" ht="63.75" hidden="1" customHeight="1" thickBot="1" x14ac:dyDescent="0.3">
      <c r="A133" s="744"/>
      <c r="B133" s="664" t="s">
        <v>202</v>
      </c>
      <c r="C133" s="618" t="s">
        <v>44</v>
      </c>
      <c r="D133" s="501" t="s">
        <v>137</v>
      </c>
      <c r="E133" s="155" t="s">
        <v>138</v>
      </c>
      <c r="F133" s="147" t="s">
        <v>385</v>
      </c>
      <c r="G133" s="156" t="s">
        <v>140</v>
      </c>
      <c r="H133" s="101"/>
      <c r="I133" s="88"/>
      <c r="J133" s="183" t="e">
        <f t="shared" ref="J133:J164" si="4">IF(I133/H133*100&gt;100,100,I133/H133*100)</f>
        <v>#DIV/0!</v>
      </c>
      <c r="K133" s="627" t="e">
        <f>(J133+J134+J135)/3</f>
        <v>#DIV/0!</v>
      </c>
      <c r="L133" s="521" t="e">
        <f>(K133+K136)/2</f>
        <v>#DIV/0!</v>
      </c>
      <c r="M133" s="651"/>
      <c r="N133" s="625"/>
    </row>
    <row r="134" spans="1:14" s="302" customFormat="1" ht="63.75" hidden="1" customHeight="1" thickBot="1" x14ac:dyDescent="0.3">
      <c r="A134" s="744"/>
      <c r="B134" s="665"/>
      <c r="C134" s="619"/>
      <c r="D134" s="502"/>
      <c r="E134" s="159" t="s">
        <v>138</v>
      </c>
      <c r="F134" s="147" t="s">
        <v>386</v>
      </c>
      <c r="G134" s="160" t="s">
        <v>140</v>
      </c>
      <c r="H134" s="102"/>
      <c r="I134" s="92"/>
      <c r="J134" s="92" t="e">
        <f t="shared" si="4"/>
        <v>#DIV/0!</v>
      </c>
      <c r="K134" s="678"/>
      <c r="L134" s="680"/>
      <c r="M134" s="651"/>
      <c r="N134" s="625"/>
    </row>
    <row r="135" spans="1:14" s="302" customFormat="1" ht="111" hidden="1" customHeight="1" x14ac:dyDescent="0.25">
      <c r="A135" s="744"/>
      <c r="B135" s="665"/>
      <c r="C135" s="619"/>
      <c r="D135" s="502"/>
      <c r="E135" s="159" t="s">
        <v>138</v>
      </c>
      <c r="F135" s="147" t="s">
        <v>387</v>
      </c>
      <c r="G135" s="160" t="s">
        <v>140</v>
      </c>
      <c r="H135" s="102"/>
      <c r="I135" s="102"/>
      <c r="J135" s="92" t="e">
        <f t="shared" si="4"/>
        <v>#DIV/0!</v>
      </c>
      <c r="K135" s="679"/>
      <c r="L135" s="680"/>
      <c r="M135" s="651"/>
      <c r="N135" s="625"/>
    </row>
    <row r="136" spans="1:14" s="302" customFormat="1" ht="32.25" hidden="1" customHeight="1" thickBot="1" x14ac:dyDescent="0.3">
      <c r="A136" s="744"/>
      <c r="B136" s="666"/>
      <c r="C136" s="620"/>
      <c r="D136" s="503"/>
      <c r="E136" s="163" t="s">
        <v>144</v>
      </c>
      <c r="F136" s="142" t="s">
        <v>388</v>
      </c>
      <c r="G136" s="164" t="s">
        <v>266</v>
      </c>
      <c r="H136" s="167"/>
      <c r="I136" s="165"/>
      <c r="J136" s="97" t="e">
        <f t="shared" si="4"/>
        <v>#DIV/0!</v>
      </c>
      <c r="K136" s="97" t="e">
        <f>J136</f>
        <v>#DIV/0!</v>
      </c>
      <c r="L136" s="685"/>
      <c r="M136" s="651"/>
      <c r="N136" s="625"/>
    </row>
    <row r="137" spans="1:14" s="302" customFormat="1" ht="63.75" hidden="1" customHeight="1" thickBot="1" x14ac:dyDescent="0.3">
      <c r="A137" s="744"/>
      <c r="B137" s="655"/>
      <c r="C137" s="618" t="s">
        <v>45</v>
      </c>
      <c r="D137" s="501" t="s">
        <v>137</v>
      </c>
      <c r="E137" s="155" t="s">
        <v>138</v>
      </c>
      <c r="F137" s="147" t="s">
        <v>385</v>
      </c>
      <c r="G137" s="156" t="s">
        <v>140</v>
      </c>
      <c r="H137" s="101"/>
      <c r="I137" s="88"/>
      <c r="J137" s="183" t="e">
        <f t="shared" si="4"/>
        <v>#DIV/0!</v>
      </c>
      <c r="K137" s="627" t="e">
        <f>(J137+J138+J139)/3</f>
        <v>#DIV/0!</v>
      </c>
      <c r="L137" s="521" t="e">
        <f>(K137+K140)/2</f>
        <v>#DIV/0!</v>
      </c>
      <c r="M137" s="651"/>
      <c r="N137" s="625"/>
    </row>
    <row r="138" spans="1:14" s="302" customFormat="1" ht="63.75" hidden="1" customHeight="1" thickBot="1" x14ac:dyDescent="0.3">
      <c r="A138" s="744"/>
      <c r="B138" s="656"/>
      <c r="C138" s="619"/>
      <c r="D138" s="502"/>
      <c r="E138" s="159" t="s">
        <v>138</v>
      </c>
      <c r="F138" s="147" t="s">
        <v>386</v>
      </c>
      <c r="G138" s="160" t="s">
        <v>140</v>
      </c>
      <c r="H138" s="102"/>
      <c r="I138" s="92"/>
      <c r="J138" s="92" t="e">
        <f t="shared" si="4"/>
        <v>#DIV/0!</v>
      </c>
      <c r="K138" s="678"/>
      <c r="L138" s="680"/>
      <c r="M138" s="651"/>
      <c r="N138" s="625"/>
    </row>
    <row r="139" spans="1:14" s="302" customFormat="1" ht="111" hidden="1" customHeight="1" x14ac:dyDescent="0.25">
      <c r="A139" s="744"/>
      <c r="B139" s="656"/>
      <c r="C139" s="619"/>
      <c r="D139" s="502"/>
      <c r="E139" s="159" t="s">
        <v>138</v>
      </c>
      <c r="F139" s="147" t="s">
        <v>387</v>
      </c>
      <c r="G139" s="160" t="s">
        <v>140</v>
      </c>
      <c r="H139" s="102"/>
      <c r="I139" s="102"/>
      <c r="J139" s="92" t="e">
        <f t="shared" si="4"/>
        <v>#DIV/0!</v>
      </c>
      <c r="K139" s="679"/>
      <c r="L139" s="680"/>
      <c r="M139" s="651"/>
      <c r="N139" s="625"/>
    </row>
    <row r="140" spans="1:14" s="302" customFormat="1" ht="32.25" hidden="1" customHeight="1" thickBot="1" x14ac:dyDescent="0.3">
      <c r="A140" s="744"/>
      <c r="B140" s="657"/>
      <c r="C140" s="620"/>
      <c r="D140" s="503"/>
      <c r="E140" s="163" t="s">
        <v>144</v>
      </c>
      <c r="F140" s="142" t="s">
        <v>388</v>
      </c>
      <c r="G140" s="164" t="s">
        <v>266</v>
      </c>
      <c r="H140" s="167"/>
      <c r="I140" s="165"/>
      <c r="J140" s="97" t="e">
        <f t="shared" si="4"/>
        <v>#DIV/0!</v>
      </c>
      <c r="K140" s="97" t="e">
        <f>J140</f>
        <v>#DIV/0!</v>
      </c>
      <c r="L140" s="685"/>
      <c r="M140" s="651"/>
      <c r="N140" s="625"/>
    </row>
    <row r="141" spans="1:14" s="302" customFormat="1" ht="63.75" hidden="1" customHeight="1" thickBot="1" x14ac:dyDescent="0.3">
      <c r="A141" s="744"/>
      <c r="B141" s="664" t="s">
        <v>46</v>
      </c>
      <c r="C141" s="618" t="s">
        <v>308</v>
      </c>
      <c r="D141" s="501" t="s">
        <v>137</v>
      </c>
      <c r="E141" s="155" t="s">
        <v>138</v>
      </c>
      <c r="F141" s="147" t="s">
        <v>385</v>
      </c>
      <c r="G141" s="156" t="s">
        <v>140</v>
      </c>
      <c r="H141" s="101"/>
      <c r="I141" s="88"/>
      <c r="J141" s="183" t="e">
        <f t="shared" si="4"/>
        <v>#DIV/0!</v>
      </c>
      <c r="K141" s="627" t="e">
        <f>(J141+J142+J143)/3</f>
        <v>#DIV/0!</v>
      </c>
      <c r="L141" s="521" t="e">
        <f>(K141+K144)/2</f>
        <v>#DIV/0!</v>
      </c>
      <c r="M141" s="651"/>
      <c r="N141" s="625"/>
    </row>
    <row r="142" spans="1:14" s="302" customFormat="1" ht="63.75" hidden="1" customHeight="1" thickBot="1" x14ac:dyDescent="0.3">
      <c r="A142" s="744"/>
      <c r="B142" s="665"/>
      <c r="C142" s="619"/>
      <c r="D142" s="502"/>
      <c r="E142" s="159" t="s">
        <v>138</v>
      </c>
      <c r="F142" s="147" t="s">
        <v>386</v>
      </c>
      <c r="G142" s="160" t="s">
        <v>140</v>
      </c>
      <c r="H142" s="102"/>
      <c r="I142" s="92"/>
      <c r="J142" s="92" t="e">
        <f t="shared" si="4"/>
        <v>#DIV/0!</v>
      </c>
      <c r="K142" s="678"/>
      <c r="L142" s="680"/>
      <c r="M142" s="651"/>
      <c r="N142" s="625"/>
    </row>
    <row r="143" spans="1:14" s="302" customFormat="1" ht="111" hidden="1" customHeight="1" x14ac:dyDescent="0.25">
      <c r="A143" s="744"/>
      <c r="B143" s="665"/>
      <c r="C143" s="619"/>
      <c r="D143" s="502"/>
      <c r="E143" s="159" t="s">
        <v>138</v>
      </c>
      <c r="F143" s="147" t="s">
        <v>387</v>
      </c>
      <c r="G143" s="160" t="s">
        <v>140</v>
      </c>
      <c r="H143" s="102"/>
      <c r="I143" s="102"/>
      <c r="J143" s="92" t="e">
        <f t="shared" si="4"/>
        <v>#DIV/0!</v>
      </c>
      <c r="K143" s="679"/>
      <c r="L143" s="680"/>
      <c r="M143" s="651"/>
      <c r="N143" s="625"/>
    </row>
    <row r="144" spans="1:14" s="302" customFormat="1" ht="32.25" hidden="1" customHeight="1" thickBot="1" x14ac:dyDescent="0.3">
      <c r="A144" s="744"/>
      <c r="B144" s="666"/>
      <c r="C144" s="620"/>
      <c r="D144" s="503"/>
      <c r="E144" s="163" t="s">
        <v>144</v>
      </c>
      <c r="F144" s="142" t="s">
        <v>388</v>
      </c>
      <c r="G144" s="164" t="s">
        <v>266</v>
      </c>
      <c r="H144" s="167"/>
      <c r="I144" s="165"/>
      <c r="J144" s="97" t="e">
        <f t="shared" si="4"/>
        <v>#DIV/0!</v>
      </c>
      <c r="K144" s="97" t="e">
        <f>J144</f>
        <v>#DIV/0!</v>
      </c>
      <c r="L144" s="685"/>
      <c r="M144" s="651"/>
      <c r="N144" s="625"/>
    </row>
    <row r="145" spans="1:14" s="302" customFormat="1" ht="63.75" hidden="1" customHeight="1" thickBot="1" x14ac:dyDescent="0.3">
      <c r="A145" s="744"/>
      <c r="B145" s="664" t="s">
        <v>47</v>
      </c>
      <c r="C145" s="618" t="s">
        <v>48</v>
      </c>
      <c r="D145" s="501" t="s">
        <v>137</v>
      </c>
      <c r="E145" s="155" t="s">
        <v>138</v>
      </c>
      <c r="F145" s="147" t="s">
        <v>385</v>
      </c>
      <c r="G145" s="156" t="s">
        <v>140</v>
      </c>
      <c r="H145" s="101"/>
      <c r="I145" s="88"/>
      <c r="J145" s="183" t="e">
        <f t="shared" si="4"/>
        <v>#DIV/0!</v>
      </c>
      <c r="K145" s="627" t="e">
        <f>(J145+J146+J147)/3</f>
        <v>#DIV/0!</v>
      </c>
      <c r="L145" s="521" t="e">
        <f>(K145+K148)/2</f>
        <v>#DIV/0!</v>
      </c>
      <c r="M145" s="651"/>
      <c r="N145" s="625"/>
    </row>
    <row r="146" spans="1:14" s="302" customFormat="1" ht="63.75" hidden="1" customHeight="1" thickBot="1" x14ac:dyDescent="0.3">
      <c r="A146" s="744"/>
      <c r="B146" s="665"/>
      <c r="C146" s="619"/>
      <c r="D146" s="502"/>
      <c r="E146" s="159" t="s">
        <v>138</v>
      </c>
      <c r="F146" s="147" t="s">
        <v>386</v>
      </c>
      <c r="G146" s="160" t="s">
        <v>140</v>
      </c>
      <c r="H146" s="102"/>
      <c r="I146" s="92"/>
      <c r="J146" s="92" t="e">
        <f t="shared" si="4"/>
        <v>#DIV/0!</v>
      </c>
      <c r="K146" s="678"/>
      <c r="L146" s="680"/>
      <c r="M146" s="651"/>
      <c r="N146" s="625"/>
    </row>
    <row r="147" spans="1:14" s="302" customFormat="1" ht="111" hidden="1" customHeight="1" x14ac:dyDescent="0.25">
      <c r="A147" s="744"/>
      <c r="B147" s="665"/>
      <c r="C147" s="619"/>
      <c r="D147" s="502"/>
      <c r="E147" s="159" t="s">
        <v>138</v>
      </c>
      <c r="F147" s="147" t="s">
        <v>387</v>
      </c>
      <c r="G147" s="160" t="s">
        <v>140</v>
      </c>
      <c r="H147" s="102"/>
      <c r="I147" s="102"/>
      <c r="J147" s="92" t="e">
        <f t="shared" si="4"/>
        <v>#DIV/0!</v>
      </c>
      <c r="K147" s="679"/>
      <c r="L147" s="680"/>
      <c r="M147" s="651"/>
      <c r="N147" s="625"/>
    </row>
    <row r="148" spans="1:14" s="302" customFormat="1" ht="32.25" hidden="1" customHeight="1" thickBot="1" x14ac:dyDescent="0.3">
      <c r="A148" s="744"/>
      <c r="B148" s="666"/>
      <c r="C148" s="620"/>
      <c r="D148" s="503"/>
      <c r="E148" s="163" t="s">
        <v>144</v>
      </c>
      <c r="F148" s="142" t="s">
        <v>388</v>
      </c>
      <c r="G148" s="164" t="s">
        <v>266</v>
      </c>
      <c r="H148" s="167"/>
      <c r="I148" s="165"/>
      <c r="J148" s="97" t="e">
        <f t="shared" si="4"/>
        <v>#DIV/0!</v>
      </c>
      <c r="K148" s="97" t="e">
        <f>J148</f>
        <v>#DIV/0!</v>
      </c>
      <c r="L148" s="685"/>
      <c r="M148" s="651"/>
      <c r="N148" s="625"/>
    </row>
    <row r="149" spans="1:14" s="302" customFormat="1" ht="63.75" hidden="1" customHeight="1" thickBot="1" x14ac:dyDescent="0.3">
      <c r="A149" s="744"/>
      <c r="B149" s="664" t="s">
        <v>49</v>
      </c>
      <c r="C149" s="618" t="s">
        <v>50</v>
      </c>
      <c r="D149" s="501" t="s">
        <v>137</v>
      </c>
      <c r="E149" s="155" t="s">
        <v>138</v>
      </c>
      <c r="F149" s="147" t="s">
        <v>385</v>
      </c>
      <c r="G149" s="156" t="s">
        <v>140</v>
      </c>
      <c r="H149" s="101"/>
      <c r="I149" s="88"/>
      <c r="J149" s="183" t="e">
        <f t="shared" si="4"/>
        <v>#DIV/0!</v>
      </c>
      <c r="K149" s="627" t="e">
        <f>(J149+J150+J151)/3</f>
        <v>#DIV/0!</v>
      </c>
      <c r="L149" s="521" t="e">
        <f>(K149+K152)/2</f>
        <v>#DIV/0!</v>
      </c>
      <c r="M149" s="651"/>
      <c r="N149" s="625"/>
    </row>
    <row r="150" spans="1:14" s="302" customFormat="1" ht="63.75" hidden="1" customHeight="1" thickBot="1" x14ac:dyDescent="0.3">
      <c r="A150" s="744"/>
      <c r="B150" s="665"/>
      <c r="C150" s="619"/>
      <c r="D150" s="502"/>
      <c r="E150" s="159" t="s">
        <v>138</v>
      </c>
      <c r="F150" s="147" t="s">
        <v>386</v>
      </c>
      <c r="G150" s="160" t="s">
        <v>140</v>
      </c>
      <c r="H150" s="102"/>
      <c r="I150" s="92"/>
      <c r="J150" s="92" t="e">
        <f t="shared" si="4"/>
        <v>#DIV/0!</v>
      </c>
      <c r="K150" s="678"/>
      <c r="L150" s="680"/>
      <c r="M150" s="651"/>
      <c r="N150" s="625"/>
    </row>
    <row r="151" spans="1:14" s="302" customFormat="1" ht="111" hidden="1" customHeight="1" x14ac:dyDescent="0.25">
      <c r="A151" s="744"/>
      <c r="B151" s="665"/>
      <c r="C151" s="619"/>
      <c r="D151" s="502"/>
      <c r="E151" s="159" t="s">
        <v>138</v>
      </c>
      <c r="F151" s="147" t="s">
        <v>387</v>
      </c>
      <c r="G151" s="160" t="s">
        <v>140</v>
      </c>
      <c r="H151" s="102"/>
      <c r="I151" s="102"/>
      <c r="J151" s="92" t="e">
        <f t="shared" si="4"/>
        <v>#DIV/0!</v>
      </c>
      <c r="K151" s="679"/>
      <c r="L151" s="680"/>
      <c r="M151" s="651"/>
      <c r="N151" s="625"/>
    </row>
    <row r="152" spans="1:14" s="302" customFormat="1" ht="32.25" hidden="1" customHeight="1" thickBot="1" x14ac:dyDescent="0.3">
      <c r="A152" s="744"/>
      <c r="B152" s="666"/>
      <c r="C152" s="620"/>
      <c r="D152" s="503"/>
      <c r="E152" s="163" t="s">
        <v>144</v>
      </c>
      <c r="F152" s="142" t="s">
        <v>388</v>
      </c>
      <c r="G152" s="164" t="s">
        <v>266</v>
      </c>
      <c r="H152" s="167"/>
      <c r="I152" s="165"/>
      <c r="J152" s="97" t="e">
        <f t="shared" si="4"/>
        <v>#DIV/0!</v>
      </c>
      <c r="K152" s="97" t="e">
        <f>J152</f>
        <v>#DIV/0!</v>
      </c>
      <c r="L152" s="685"/>
      <c r="M152" s="651"/>
      <c r="N152" s="625"/>
    </row>
    <row r="153" spans="1:14" s="302" customFormat="1" ht="63.75" hidden="1" customHeight="1" thickBot="1" x14ac:dyDescent="0.3">
      <c r="A153" s="744"/>
      <c r="B153" s="664" t="s">
        <v>51</v>
      </c>
      <c r="C153" s="618" t="s">
        <v>52</v>
      </c>
      <c r="D153" s="501" t="s">
        <v>137</v>
      </c>
      <c r="E153" s="155" t="s">
        <v>138</v>
      </c>
      <c r="F153" s="147" t="s">
        <v>385</v>
      </c>
      <c r="G153" s="156" t="s">
        <v>140</v>
      </c>
      <c r="H153" s="101"/>
      <c r="I153" s="88"/>
      <c r="J153" s="183" t="e">
        <f t="shared" si="4"/>
        <v>#DIV/0!</v>
      </c>
      <c r="K153" s="627" t="e">
        <f>(J153+J154+J155)/3</f>
        <v>#DIV/0!</v>
      </c>
      <c r="L153" s="521" t="e">
        <f>(K153+K156)/2</f>
        <v>#DIV/0!</v>
      </c>
      <c r="M153" s="651"/>
      <c r="N153" s="625"/>
    </row>
    <row r="154" spans="1:14" s="302" customFormat="1" ht="63.75" hidden="1" customHeight="1" thickBot="1" x14ac:dyDescent="0.3">
      <c r="A154" s="744"/>
      <c r="B154" s="665"/>
      <c r="C154" s="619"/>
      <c r="D154" s="502"/>
      <c r="E154" s="159" t="s">
        <v>138</v>
      </c>
      <c r="F154" s="147" t="s">
        <v>386</v>
      </c>
      <c r="G154" s="160" t="s">
        <v>140</v>
      </c>
      <c r="H154" s="102"/>
      <c r="I154" s="92"/>
      <c r="J154" s="92" t="e">
        <f t="shared" si="4"/>
        <v>#DIV/0!</v>
      </c>
      <c r="K154" s="678"/>
      <c r="L154" s="680"/>
      <c r="M154" s="651"/>
      <c r="N154" s="625"/>
    </row>
    <row r="155" spans="1:14" s="302" customFormat="1" ht="111" hidden="1" customHeight="1" x14ac:dyDescent="0.25">
      <c r="A155" s="744"/>
      <c r="B155" s="665"/>
      <c r="C155" s="619"/>
      <c r="D155" s="502"/>
      <c r="E155" s="159" t="s">
        <v>138</v>
      </c>
      <c r="F155" s="147" t="s">
        <v>387</v>
      </c>
      <c r="G155" s="160" t="s">
        <v>140</v>
      </c>
      <c r="H155" s="102"/>
      <c r="I155" s="102"/>
      <c r="J155" s="92" t="e">
        <f t="shared" si="4"/>
        <v>#DIV/0!</v>
      </c>
      <c r="K155" s="679"/>
      <c r="L155" s="680"/>
      <c r="M155" s="651"/>
      <c r="N155" s="625"/>
    </row>
    <row r="156" spans="1:14" s="302" customFormat="1" ht="32.25" hidden="1" customHeight="1" thickBot="1" x14ac:dyDescent="0.3">
      <c r="A156" s="744"/>
      <c r="B156" s="666"/>
      <c r="C156" s="620"/>
      <c r="D156" s="503"/>
      <c r="E156" s="163" t="s">
        <v>144</v>
      </c>
      <c r="F156" s="142" t="s">
        <v>388</v>
      </c>
      <c r="G156" s="164" t="s">
        <v>266</v>
      </c>
      <c r="H156" s="167"/>
      <c r="I156" s="165"/>
      <c r="J156" s="97" t="e">
        <f t="shared" si="4"/>
        <v>#DIV/0!</v>
      </c>
      <c r="K156" s="97" t="e">
        <f>J156</f>
        <v>#DIV/0!</v>
      </c>
      <c r="L156" s="685"/>
      <c r="M156" s="651"/>
      <c r="N156" s="625"/>
    </row>
    <row r="157" spans="1:14" s="302" customFormat="1" ht="63.75" hidden="1" customHeight="1" thickBot="1" x14ac:dyDescent="0.3">
      <c r="A157" s="744"/>
      <c r="B157" s="664" t="s">
        <v>204</v>
      </c>
      <c r="C157" s="618" t="s">
        <v>53</v>
      </c>
      <c r="D157" s="501" t="s">
        <v>137</v>
      </c>
      <c r="E157" s="155" t="s">
        <v>138</v>
      </c>
      <c r="F157" s="147" t="s">
        <v>385</v>
      </c>
      <c r="G157" s="156" t="s">
        <v>140</v>
      </c>
      <c r="H157" s="101"/>
      <c r="I157" s="88"/>
      <c r="J157" s="183" t="e">
        <f t="shared" si="4"/>
        <v>#DIV/0!</v>
      </c>
      <c r="K157" s="627" t="e">
        <f>(J157+J158+J159)/3</f>
        <v>#DIV/0!</v>
      </c>
      <c r="L157" s="521" t="e">
        <f>(K157+K160)/2</f>
        <v>#DIV/0!</v>
      </c>
      <c r="M157" s="651"/>
      <c r="N157" s="625"/>
    </row>
    <row r="158" spans="1:14" s="302" customFormat="1" ht="63.75" hidden="1" customHeight="1" thickBot="1" x14ac:dyDescent="0.3">
      <c r="A158" s="744"/>
      <c r="B158" s="665"/>
      <c r="C158" s="619"/>
      <c r="D158" s="502"/>
      <c r="E158" s="159" t="s">
        <v>138</v>
      </c>
      <c r="F158" s="147" t="s">
        <v>386</v>
      </c>
      <c r="G158" s="160" t="s">
        <v>140</v>
      </c>
      <c r="H158" s="102"/>
      <c r="I158" s="92"/>
      <c r="J158" s="92" t="e">
        <f t="shared" si="4"/>
        <v>#DIV/0!</v>
      </c>
      <c r="K158" s="678"/>
      <c r="L158" s="680"/>
      <c r="M158" s="651"/>
      <c r="N158" s="625"/>
    </row>
    <row r="159" spans="1:14" s="302" customFormat="1" ht="111" hidden="1" customHeight="1" x14ac:dyDescent="0.25">
      <c r="A159" s="744"/>
      <c r="B159" s="665"/>
      <c r="C159" s="619"/>
      <c r="D159" s="502"/>
      <c r="E159" s="159" t="s">
        <v>138</v>
      </c>
      <c r="F159" s="147" t="s">
        <v>387</v>
      </c>
      <c r="G159" s="160" t="s">
        <v>140</v>
      </c>
      <c r="H159" s="102"/>
      <c r="I159" s="102"/>
      <c r="J159" s="92" t="e">
        <f t="shared" si="4"/>
        <v>#DIV/0!</v>
      </c>
      <c r="K159" s="679"/>
      <c r="L159" s="680"/>
      <c r="M159" s="651"/>
      <c r="N159" s="625"/>
    </row>
    <row r="160" spans="1:14" s="302" customFormat="1" ht="32.25" hidden="1" customHeight="1" thickBot="1" x14ac:dyDescent="0.3">
      <c r="A160" s="744"/>
      <c r="B160" s="666"/>
      <c r="C160" s="620"/>
      <c r="D160" s="503"/>
      <c r="E160" s="163" t="s">
        <v>144</v>
      </c>
      <c r="F160" s="142" t="s">
        <v>388</v>
      </c>
      <c r="G160" s="164" t="s">
        <v>266</v>
      </c>
      <c r="H160" s="167"/>
      <c r="I160" s="165"/>
      <c r="J160" s="97" t="e">
        <f t="shared" si="4"/>
        <v>#DIV/0!</v>
      </c>
      <c r="K160" s="97" t="e">
        <f>J160</f>
        <v>#DIV/0!</v>
      </c>
      <c r="L160" s="685"/>
      <c r="M160" s="651"/>
      <c r="N160" s="625"/>
    </row>
    <row r="161" spans="1:14" s="302" customFormat="1" ht="63.75" hidden="1" customHeight="1" thickBot="1" x14ac:dyDescent="0.3">
      <c r="A161" s="744"/>
      <c r="B161" s="664" t="s">
        <v>187</v>
      </c>
      <c r="C161" s="618" t="s">
        <v>54</v>
      </c>
      <c r="D161" s="501" t="s">
        <v>137</v>
      </c>
      <c r="E161" s="155" t="s">
        <v>138</v>
      </c>
      <c r="F161" s="147" t="s">
        <v>385</v>
      </c>
      <c r="G161" s="156" t="s">
        <v>140</v>
      </c>
      <c r="H161" s="101"/>
      <c r="I161" s="88"/>
      <c r="J161" s="183" t="e">
        <f t="shared" si="4"/>
        <v>#DIV/0!</v>
      </c>
      <c r="K161" s="627" t="e">
        <f>(J161+J162+J163)/3</f>
        <v>#DIV/0!</v>
      </c>
      <c r="L161" s="521" t="e">
        <f>(K161+K164)/2</f>
        <v>#DIV/0!</v>
      </c>
      <c r="M161" s="651"/>
      <c r="N161" s="625"/>
    </row>
    <row r="162" spans="1:14" s="302" customFormat="1" ht="63.75" hidden="1" customHeight="1" thickBot="1" x14ac:dyDescent="0.3">
      <c r="A162" s="744"/>
      <c r="B162" s="665"/>
      <c r="C162" s="619"/>
      <c r="D162" s="502"/>
      <c r="E162" s="159" t="s">
        <v>138</v>
      </c>
      <c r="F162" s="147" t="s">
        <v>386</v>
      </c>
      <c r="G162" s="160" t="s">
        <v>140</v>
      </c>
      <c r="H162" s="102"/>
      <c r="I162" s="92"/>
      <c r="J162" s="92" t="e">
        <f t="shared" si="4"/>
        <v>#DIV/0!</v>
      </c>
      <c r="K162" s="678"/>
      <c r="L162" s="680"/>
      <c r="M162" s="651"/>
      <c r="N162" s="625"/>
    </row>
    <row r="163" spans="1:14" s="302" customFormat="1" ht="111" hidden="1" customHeight="1" x14ac:dyDescent="0.25">
      <c r="A163" s="744"/>
      <c r="B163" s="665"/>
      <c r="C163" s="619"/>
      <c r="D163" s="502"/>
      <c r="E163" s="159" t="s">
        <v>138</v>
      </c>
      <c r="F163" s="147" t="s">
        <v>387</v>
      </c>
      <c r="G163" s="160" t="s">
        <v>140</v>
      </c>
      <c r="H163" s="102"/>
      <c r="I163" s="102"/>
      <c r="J163" s="92" t="e">
        <f t="shared" si="4"/>
        <v>#DIV/0!</v>
      </c>
      <c r="K163" s="679"/>
      <c r="L163" s="680"/>
      <c r="M163" s="651"/>
      <c r="N163" s="625"/>
    </row>
    <row r="164" spans="1:14" s="302" customFormat="1" ht="32.25" hidden="1" customHeight="1" thickBot="1" x14ac:dyDescent="0.3">
      <c r="A164" s="744"/>
      <c r="B164" s="666"/>
      <c r="C164" s="620"/>
      <c r="D164" s="503"/>
      <c r="E164" s="163" t="s">
        <v>144</v>
      </c>
      <c r="F164" s="142" t="s">
        <v>388</v>
      </c>
      <c r="G164" s="164" t="s">
        <v>266</v>
      </c>
      <c r="H164" s="167"/>
      <c r="I164" s="165"/>
      <c r="J164" s="97" t="e">
        <f t="shared" si="4"/>
        <v>#DIV/0!</v>
      </c>
      <c r="K164" s="97" t="e">
        <f>J164</f>
        <v>#DIV/0!</v>
      </c>
      <c r="L164" s="685"/>
      <c r="M164" s="651"/>
      <c r="N164" s="625"/>
    </row>
    <row r="165" spans="1:14" s="302" customFormat="1" ht="63.75" hidden="1" customHeight="1" thickBot="1" x14ac:dyDescent="0.3">
      <c r="A165" s="744"/>
      <c r="B165" s="664" t="s">
        <v>206</v>
      </c>
      <c r="C165" s="618" t="s">
        <v>207</v>
      </c>
      <c r="D165" s="501" t="s">
        <v>137</v>
      </c>
      <c r="E165" s="155" t="s">
        <v>138</v>
      </c>
      <c r="F165" s="147" t="s">
        <v>385</v>
      </c>
      <c r="G165" s="156" t="s">
        <v>140</v>
      </c>
      <c r="H165" s="101"/>
      <c r="I165" s="88"/>
      <c r="J165" s="183" t="e">
        <f t="shared" ref="J165:J196" si="5">IF(I165/H165*100&gt;100,100,I165/H165*100)</f>
        <v>#DIV/0!</v>
      </c>
      <c r="K165" s="627" t="e">
        <f>(J165+J166+J167)/3</f>
        <v>#DIV/0!</v>
      </c>
      <c r="L165" s="521" t="e">
        <f>(K165+K168)/2</f>
        <v>#DIV/0!</v>
      </c>
      <c r="M165" s="651"/>
      <c r="N165" s="625"/>
    </row>
    <row r="166" spans="1:14" s="302" customFormat="1" ht="63.75" hidden="1" customHeight="1" thickBot="1" x14ac:dyDescent="0.3">
      <c r="A166" s="744"/>
      <c r="B166" s="665"/>
      <c r="C166" s="619"/>
      <c r="D166" s="502"/>
      <c r="E166" s="159" t="s">
        <v>138</v>
      </c>
      <c r="F166" s="147" t="s">
        <v>386</v>
      </c>
      <c r="G166" s="160" t="s">
        <v>140</v>
      </c>
      <c r="H166" s="102"/>
      <c r="I166" s="92"/>
      <c r="J166" s="92" t="e">
        <f t="shared" si="5"/>
        <v>#DIV/0!</v>
      </c>
      <c r="K166" s="678"/>
      <c r="L166" s="680"/>
      <c r="M166" s="651"/>
      <c r="N166" s="625"/>
    </row>
    <row r="167" spans="1:14" s="302" customFormat="1" ht="111" hidden="1" customHeight="1" x14ac:dyDescent="0.25">
      <c r="A167" s="744"/>
      <c r="B167" s="665"/>
      <c r="C167" s="619"/>
      <c r="D167" s="502"/>
      <c r="E167" s="159" t="s">
        <v>138</v>
      </c>
      <c r="F167" s="147" t="s">
        <v>387</v>
      </c>
      <c r="G167" s="160" t="s">
        <v>140</v>
      </c>
      <c r="H167" s="102"/>
      <c r="I167" s="102"/>
      <c r="J167" s="92" t="e">
        <f t="shared" si="5"/>
        <v>#DIV/0!</v>
      </c>
      <c r="K167" s="679"/>
      <c r="L167" s="680"/>
      <c r="M167" s="651"/>
      <c r="N167" s="625"/>
    </row>
    <row r="168" spans="1:14" s="302" customFormat="1" ht="32.25" hidden="1" customHeight="1" thickBot="1" x14ac:dyDescent="0.3">
      <c r="A168" s="744"/>
      <c r="B168" s="666"/>
      <c r="C168" s="620"/>
      <c r="D168" s="503"/>
      <c r="E168" s="163" t="s">
        <v>144</v>
      </c>
      <c r="F168" s="142" t="s">
        <v>388</v>
      </c>
      <c r="G168" s="164" t="s">
        <v>266</v>
      </c>
      <c r="H168" s="167"/>
      <c r="I168" s="165"/>
      <c r="J168" s="97" t="e">
        <f t="shared" si="5"/>
        <v>#DIV/0!</v>
      </c>
      <c r="K168" s="97" t="e">
        <f>J168</f>
        <v>#DIV/0!</v>
      </c>
      <c r="L168" s="685"/>
      <c r="M168" s="651"/>
      <c r="N168" s="625"/>
    </row>
    <row r="169" spans="1:14" s="302" customFormat="1" ht="63.75" hidden="1" customHeight="1" thickBot="1" x14ac:dyDescent="0.3">
      <c r="A169" s="744"/>
      <c r="B169" s="664" t="s">
        <v>198</v>
      </c>
      <c r="C169" s="618" t="s">
        <v>199</v>
      </c>
      <c r="D169" s="501" t="s">
        <v>137</v>
      </c>
      <c r="E169" s="155" t="s">
        <v>138</v>
      </c>
      <c r="F169" s="147" t="s">
        <v>385</v>
      </c>
      <c r="G169" s="156" t="s">
        <v>140</v>
      </c>
      <c r="H169" s="101"/>
      <c r="I169" s="88"/>
      <c r="J169" s="183" t="e">
        <f t="shared" si="5"/>
        <v>#DIV/0!</v>
      </c>
      <c r="K169" s="627" t="e">
        <f>(J169+J170+J171)/3</f>
        <v>#DIV/0!</v>
      </c>
      <c r="L169" s="521" t="e">
        <f>(K169+K172)/2</f>
        <v>#DIV/0!</v>
      </c>
      <c r="M169" s="651"/>
      <c r="N169" s="625"/>
    </row>
    <row r="170" spans="1:14" s="302" customFormat="1" ht="63.75" hidden="1" customHeight="1" thickBot="1" x14ac:dyDescent="0.3">
      <c r="A170" s="744"/>
      <c r="B170" s="665"/>
      <c r="C170" s="619"/>
      <c r="D170" s="502"/>
      <c r="E170" s="159" t="s">
        <v>138</v>
      </c>
      <c r="F170" s="147" t="s">
        <v>386</v>
      </c>
      <c r="G170" s="160" t="s">
        <v>140</v>
      </c>
      <c r="H170" s="102"/>
      <c r="I170" s="92"/>
      <c r="J170" s="92" t="e">
        <f t="shared" si="5"/>
        <v>#DIV/0!</v>
      </c>
      <c r="K170" s="678"/>
      <c r="L170" s="680"/>
      <c r="M170" s="651"/>
      <c r="N170" s="625"/>
    </row>
    <row r="171" spans="1:14" s="302" customFormat="1" ht="111" hidden="1" customHeight="1" x14ac:dyDescent="0.25">
      <c r="A171" s="744"/>
      <c r="B171" s="665"/>
      <c r="C171" s="619"/>
      <c r="D171" s="502"/>
      <c r="E171" s="159" t="s">
        <v>138</v>
      </c>
      <c r="F171" s="147" t="s">
        <v>387</v>
      </c>
      <c r="G171" s="160" t="s">
        <v>140</v>
      </c>
      <c r="H171" s="102"/>
      <c r="I171" s="102"/>
      <c r="J171" s="92" t="e">
        <f t="shared" si="5"/>
        <v>#DIV/0!</v>
      </c>
      <c r="K171" s="679"/>
      <c r="L171" s="680"/>
      <c r="M171" s="651"/>
      <c r="N171" s="625"/>
    </row>
    <row r="172" spans="1:14" s="302" customFormat="1" ht="32.25" hidden="1" customHeight="1" thickBot="1" x14ac:dyDescent="0.3">
      <c r="A172" s="744"/>
      <c r="B172" s="666"/>
      <c r="C172" s="620"/>
      <c r="D172" s="503"/>
      <c r="E172" s="163" t="s">
        <v>144</v>
      </c>
      <c r="F172" s="142" t="s">
        <v>388</v>
      </c>
      <c r="G172" s="164" t="s">
        <v>266</v>
      </c>
      <c r="H172" s="167"/>
      <c r="I172" s="165"/>
      <c r="J172" s="97" t="e">
        <f t="shared" si="5"/>
        <v>#DIV/0!</v>
      </c>
      <c r="K172" s="97" t="e">
        <f>J172</f>
        <v>#DIV/0!</v>
      </c>
      <c r="L172" s="685"/>
      <c r="M172" s="651"/>
      <c r="N172" s="625"/>
    </row>
    <row r="173" spans="1:14" s="302" customFormat="1" ht="63.75" hidden="1" customHeight="1" thickBot="1" x14ac:dyDescent="0.3">
      <c r="A173" s="744"/>
      <c r="B173" s="655"/>
      <c r="C173" s="618" t="s">
        <v>55</v>
      </c>
      <c r="D173" s="501" t="s">
        <v>137</v>
      </c>
      <c r="E173" s="155" t="s">
        <v>138</v>
      </c>
      <c r="F173" s="147" t="s">
        <v>385</v>
      </c>
      <c r="G173" s="156" t="s">
        <v>140</v>
      </c>
      <c r="H173" s="101"/>
      <c r="I173" s="88"/>
      <c r="J173" s="183" t="e">
        <f t="shared" si="5"/>
        <v>#DIV/0!</v>
      </c>
      <c r="K173" s="627" t="e">
        <f>(J173+J174+J175)/3</f>
        <v>#DIV/0!</v>
      </c>
      <c r="L173" s="521" t="e">
        <f>(K173+K176)/2</f>
        <v>#DIV/0!</v>
      </c>
      <c r="M173" s="651"/>
      <c r="N173" s="625"/>
    </row>
    <row r="174" spans="1:14" s="302" customFormat="1" ht="63.75" hidden="1" customHeight="1" thickBot="1" x14ac:dyDescent="0.3">
      <c r="A174" s="744"/>
      <c r="B174" s="656"/>
      <c r="C174" s="619"/>
      <c r="D174" s="502"/>
      <c r="E174" s="159" t="s">
        <v>138</v>
      </c>
      <c r="F174" s="147" t="s">
        <v>386</v>
      </c>
      <c r="G174" s="160" t="s">
        <v>140</v>
      </c>
      <c r="H174" s="102"/>
      <c r="I174" s="92"/>
      <c r="J174" s="92" t="e">
        <f t="shared" si="5"/>
        <v>#DIV/0!</v>
      </c>
      <c r="K174" s="678"/>
      <c r="L174" s="680"/>
      <c r="M174" s="651"/>
      <c r="N174" s="625"/>
    </row>
    <row r="175" spans="1:14" s="302" customFormat="1" ht="111" hidden="1" customHeight="1" x14ac:dyDescent="0.25">
      <c r="A175" s="744"/>
      <c r="B175" s="656"/>
      <c r="C175" s="619"/>
      <c r="D175" s="502"/>
      <c r="E175" s="159" t="s">
        <v>138</v>
      </c>
      <c r="F175" s="147" t="s">
        <v>387</v>
      </c>
      <c r="G175" s="160" t="s">
        <v>140</v>
      </c>
      <c r="H175" s="102"/>
      <c r="I175" s="102"/>
      <c r="J175" s="92" t="e">
        <f t="shared" si="5"/>
        <v>#DIV/0!</v>
      </c>
      <c r="K175" s="679"/>
      <c r="L175" s="680"/>
      <c r="M175" s="651"/>
      <c r="N175" s="625"/>
    </row>
    <row r="176" spans="1:14" s="302" customFormat="1" ht="32.25" hidden="1" customHeight="1" thickBot="1" x14ac:dyDescent="0.3">
      <c r="A176" s="744"/>
      <c r="B176" s="657"/>
      <c r="C176" s="620"/>
      <c r="D176" s="586"/>
      <c r="E176" s="163" t="s">
        <v>144</v>
      </c>
      <c r="F176" s="142" t="s">
        <v>388</v>
      </c>
      <c r="G176" s="164" t="s">
        <v>266</v>
      </c>
      <c r="H176" s="377"/>
      <c r="I176" s="377"/>
      <c r="J176" s="97" t="e">
        <f t="shared" si="5"/>
        <v>#DIV/0!</v>
      </c>
      <c r="K176" s="97" t="e">
        <f>J176</f>
        <v>#DIV/0!</v>
      </c>
      <c r="L176" s="681"/>
      <c r="M176" s="651"/>
      <c r="N176" s="625"/>
    </row>
    <row r="177" spans="1:14" s="302" customFormat="1" ht="63.75" hidden="1" customHeight="1" thickBot="1" x14ac:dyDescent="0.3">
      <c r="A177" s="744"/>
      <c r="B177" s="664" t="s">
        <v>192</v>
      </c>
      <c r="C177" s="618" t="s">
        <v>193</v>
      </c>
      <c r="D177" s="507" t="s">
        <v>137</v>
      </c>
      <c r="E177" s="155" t="s">
        <v>138</v>
      </c>
      <c r="F177" s="147" t="s">
        <v>385</v>
      </c>
      <c r="G177" s="156" t="s">
        <v>140</v>
      </c>
      <c r="H177" s="360"/>
      <c r="I177" s="88"/>
      <c r="J177" s="183" t="e">
        <f t="shared" si="5"/>
        <v>#DIV/0!</v>
      </c>
      <c r="K177" s="612" t="e">
        <f>(J177+J178+J179)/3</f>
        <v>#DIV/0!</v>
      </c>
      <c r="L177" s="521" t="e">
        <f>(K177+K180)/2</f>
        <v>#DIV/0!</v>
      </c>
      <c r="M177" s="651"/>
      <c r="N177" s="625"/>
    </row>
    <row r="178" spans="1:14" s="302" customFormat="1" ht="63.75" hidden="1" customHeight="1" thickBot="1" x14ac:dyDescent="0.3">
      <c r="A178" s="744"/>
      <c r="B178" s="665"/>
      <c r="C178" s="619"/>
      <c r="D178" s="585"/>
      <c r="E178" s="159" t="s">
        <v>138</v>
      </c>
      <c r="F178" s="147" t="s">
        <v>386</v>
      </c>
      <c r="G178" s="160" t="s">
        <v>140</v>
      </c>
      <c r="H178" s="361"/>
      <c r="I178" s="92"/>
      <c r="J178" s="92" t="e">
        <f t="shared" si="5"/>
        <v>#DIV/0!</v>
      </c>
      <c r="K178" s="682"/>
      <c r="L178" s="711"/>
      <c r="M178" s="651"/>
      <c r="N178" s="625"/>
    </row>
    <row r="179" spans="1:14" s="302" customFormat="1" ht="111" hidden="1" customHeight="1" x14ac:dyDescent="0.25">
      <c r="A179" s="744"/>
      <c r="B179" s="665"/>
      <c r="C179" s="619"/>
      <c r="D179" s="585"/>
      <c r="E179" s="159" t="s">
        <v>138</v>
      </c>
      <c r="F179" s="147" t="s">
        <v>387</v>
      </c>
      <c r="G179" s="160" t="s">
        <v>140</v>
      </c>
      <c r="H179" s="361"/>
      <c r="I179" s="361"/>
      <c r="J179" s="92" t="e">
        <f t="shared" si="5"/>
        <v>#DIV/0!</v>
      </c>
      <c r="K179" s="683"/>
      <c r="L179" s="711"/>
      <c r="M179" s="651"/>
      <c r="N179" s="625"/>
    </row>
    <row r="180" spans="1:14" s="302" customFormat="1" ht="32.25" hidden="1" customHeight="1" thickBot="1" x14ac:dyDescent="0.3">
      <c r="A180" s="744"/>
      <c r="B180" s="666"/>
      <c r="C180" s="620"/>
      <c r="D180" s="503"/>
      <c r="E180" s="163" t="s">
        <v>144</v>
      </c>
      <c r="F180" s="142" t="s">
        <v>388</v>
      </c>
      <c r="G180" s="164" t="s">
        <v>266</v>
      </c>
      <c r="H180" s="167"/>
      <c r="I180" s="165"/>
      <c r="J180" s="97" t="e">
        <f t="shared" si="5"/>
        <v>#DIV/0!</v>
      </c>
      <c r="K180" s="97" t="e">
        <f>J180</f>
        <v>#DIV/0!</v>
      </c>
      <c r="L180" s="685"/>
      <c r="M180" s="651"/>
      <c r="N180" s="625"/>
    </row>
    <row r="181" spans="1:14" s="302" customFormat="1" ht="63.75" hidden="1" customHeight="1" thickBot="1" x14ac:dyDescent="0.3">
      <c r="A181" s="744"/>
      <c r="B181" s="664" t="s">
        <v>256</v>
      </c>
      <c r="C181" s="618" t="s">
        <v>201</v>
      </c>
      <c r="D181" s="501" t="s">
        <v>137</v>
      </c>
      <c r="E181" s="155" t="s">
        <v>138</v>
      </c>
      <c r="F181" s="147" t="s">
        <v>385</v>
      </c>
      <c r="G181" s="156" t="s">
        <v>140</v>
      </c>
      <c r="H181" s="101"/>
      <c r="I181" s="88"/>
      <c r="J181" s="183" t="e">
        <f t="shared" si="5"/>
        <v>#DIV/0!</v>
      </c>
      <c r="K181" s="627" t="e">
        <f>(J181+J182+J183)/3</f>
        <v>#DIV/0!</v>
      </c>
      <c r="L181" s="521" t="e">
        <f>(K181+K184)/2</f>
        <v>#DIV/0!</v>
      </c>
      <c r="M181" s="651"/>
      <c r="N181" s="625"/>
    </row>
    <row r="182" spans="1:14" s="302" customFormat="1" ht="63.75" hidden="1" customHeight="1" thickBot="1" x14ac:dyDescent="0.3">
      <c r="A182" s="744"/>
      <c r="B182" s="665"/>
      <c r="C182" s="619"/>
      <c r="D182" s="502"/>
      <c r="E182" s="159" t="s">
        <v>138</v>
      </c>
      <c r="F182" s="147" t="s">
        <v>386</v>
      </c>
      <c r="G182" s="160" t="s">
        <v>140</v>
      </c>
      <c r="H182" s="102"/>
      <c r="I182" s="92"/>
      <c r="J182" s="92" t="e">
        <f t="shared" si="5"/>
        <v>#DIV/0!</v>
      </c>
      <c r="K182" s="678"/>
      <c r="L182" s="680"/>
      <c r="M182" s="651"/>
      <c r="N182" s="625"/>
    </row>
    <row r="183" spans="1:14" s="302" customFormat="1" ht="111" hidden="1" customHeight="1" x14ac:dyDescent="0.25">
      <c r="A183" s="744"/>
      <c r="B183" s="665"/>
      <c r="C183" s="619"/>
      <c r="D183" s="502"/>
      <c r="E183" s="159" t="s">
        <v>138</v>
      </c>
      <c r="F183" s="147" t="s">
        <v>387</v>
      </c>
      <c r="G183" s="160" t="s">
        <v>140</v>
      </c>
      <c r="H183" s="102"/>
      <c r="I183" s="102"/>
      <c r="J183" s="92" t="e">
        <f t="shared" si="5"/>
        <v>#DIV/0!</v>
      </c>
      <c r="K183" s="679"/>
      <c r="L183" s="680"/>
      <c r="M183" s="651"/>
      <c r="N183" s="625"/>
    </row>
    <row r="184" spans="1:14" s="302" customFormat="1" ht="32.25" hidden="1" customHeight="1" thickBot="1" x14ac:dyDescent="0.3">
      <c r="A184" s="744"/>
      <c r="B184" s="666"/>
      <c r="C184" s="620"/>
      <c r="D184" s="503"/>
      <c r="E184" s="163" t="s">
        <v>144</v>
      </c>
      <c r="F184" s="142" t="s">
        <v>388</v>
      </c>
      <c r="G184" s="164" t="s">
        <v>266</v>
      </c>
      <c r="H184" s="167"/>
      <c r="I184" s="165"/>
      <c r="J184" s="97" t="e">
        <f t="shared" si="5"/>
        <v>#DIV/0!</v>
      </c>
      <c r="K184" s="97" t="e">
        <f>J184</f>
        <v>#DIV/0!</v>
      </c>
      <c r="L184" s="685"/>
      <c r="M184" s="651"/>
      <c r="N184" s="625"/>
    </row>
    <row r="185" spans="1:14" s="302" customFormat="1" ht="63.75" hidden="1" customHeight="1" thickBot="1" x14ac:dyDescent="0.3">
      <c r="A185" s="744"/>
      <c r="B185" s="664" t="s">
        <v>56</v>
      </c>
      <c r="C185" s="618" t="s">
        <v>57</v>
      </c>
      <c r="D185" s="501" t="s">
        <v>137</v>
      </c>
      <c r="E185" s="155" t="s">
        <v>138</v>
      </c>
      <c r="F185" s="147" t="s">
        <v>385</v>
      </c>
      <c r="G185" s="156" t="s">
        <v>140</v>
      </c>
      <c r="H185" s="101"/>
      <c r="I185" s="88"/>
      <c r="J185" s="183" t="e">
        <f t="shared" si="5"/>
        <v>#DIV/0!</v>
      </c>
      <c r="K185" s="627" t="e">
        <f>(J185+J186+J187)/3</f>
        <v>#DIV/0!</v>
      </c>
      <c r="L185" s="521" t="e">
        <f>(K185+K188)/2</f>
        <v>#DIV/0!</v>
      </c>
      <c r="M185" s="651"/>
      <c r="N185" s="625"/>
    </row>
    <row r="186" spans="1:14" s="302" customFormat="1" ht="63.75" hidden="1" customHeight="1" thickBot="1" x14ac:dyDescent="0.3">
      <c r="A186" s="744"/>
      <c r="B186" s="665"/>
      <c r="C186" s="619"/>
      <c r="D186" s="502"/>
      <c r="E186" s="159" t="s">
        <v>138</v>
      </c>
      <c r="F186" s="147" t="s">
        <v>386</v>
      </c>
      <c r="G186" s="160" t="s">
        <v>140</v>
      </c>
      <c r="H186" s="102"/>
      <c r="I186" s="92"/>
      <c r="J186" s="92" t="e">
        <f t="shared" si="5"/>
        <v>#DIV/0!</v>
      </c>
      <c r="K186" s="678"/>
      <c r="L186" s="680"/>
      <c r="M186" s="651"/>
      <c r="N186" s="625"/>
    </row>
    <row r="187" spans="1:14" s="302" customFormat="1" ht="111" hidden="1" customHeight="1" x14ac:dyDescent="0.25">
      <c r="A187" s="744"/>
      <c r="B187" s="665"/>
      <c r="C187" s="619"/>
      <c r="D187" s="502"/>
      <c r="E187" s="159" t="s">
        <v>138</v>
      </c>
      <c r="F187" s="147" t="s">
        <v>387</v>
      </c>
      <c r="G187" s="160" t="s">
        <v>140</v>
      </c>
      <c r="H187" s="102"/>
      <c r="I187" s="102"/>
      <c r="J187" s="92" t="e">
        <f t="shared" si="5"/>
        <v>#DIV/0!</v>
      </c>
      <c r="K187" s="679"/>
      <c r="L187" s="680"/>
      <c r="M187" s="651"/>
      <c r="N187" s="625"/>
    </row>
    <row r="188" spans="1:14" s="302" customFormat="1" ht="32.25" hidden="1" customHeight="1" thickBot="1" x14ac:dyDescent="0.3">
      <c r="A188" s="744"/>
      <c r="B188" s="666"/>
      <c r="C188" s="620"/>
      <c r="D188" s="503"/>
      <c r="E188" s="163" t="s">
        <v>144</v>
      </c>
      <c r="F188" s="142" t="s">
        <v>388</v>
      </c>
      <c r="G188" s="164" t="s">
        <v>266</v>
      </c>
      <c r="H188" s="167"/>
      <c r="I188" s="165"/>
      <c r="J188" s="97" t="e">
        <f t="shared" si="5"/>
        <v>#DIV/0!</v>
      </c>
      <c r="K188" s="97" t="e">
        <f>J188</f>
        <v>#DIV/0!</v>
      </c>
      <c r="L188" s="685"/>
      <c r="M188" s="651"/>
      <c r="N188" s="625"/>
    </row>
    <row r="189" spans="1:14" s="302" customFormat="1" ht="63.75" hidden="1" customHeight="1" thickBot="1" x14ac:dyDescent="0.3">
      <c r="A189" s="744"/>
      <c r="B189" s="664"/>
      <c r="C189" s="618" t="s">
        <v>55</v>
      </c>
      <c r="D189" s="501" t="s">
        <v>137</v>
      </c>
      <c r="E189" s="155" t="s">
        <v>138</v>
      </c>
      <c r="F189" s="147" t="s">
        <v>385</v>
      </c>
      <c r="G189" s="156" t="s">
        <v>140</v>
      </c>
      <c r="H189" s="101"/>
      <c r="I189" s="88"/>
      <c r="J189" s="183" t="e">
        <f t="shared" si="5"/>
        <v>#DIV/0!</v>
      </c>
      <c r="K189" s="627" t="e">
        <f>(J189+J190+J191)/3</f>
        <v>#DIV/0!</v>
      </c>
      <c r="L189" s="521" t="e">
        <f>(K189+K192)/2</f>
        <v>#DIV/0!</v>
      </c>
      <c r="M189" s="651"/>
      <c r="N189" s="625"/>
    </row>
    <row r="190" spans="1:14" s="302" customFormat="1" ht="63.75" hidden="1" customHeight="1" thickBot="1" x14ac:dyDescent="0.3">
      <c r="A190" s="744"/>
      <c r="B190" s="665"/>
      <c r="C190" s="619"/>
      <c r="D190" s="502"/>
      <c r="E190" s="159" t="s">
        <v>138</v>
      </c>
      <c r="F190" s="147" t="s">
        <v>386</v>
      </c>
      <c r="G190" s="160" t="s">
        <v>140</v>
      </c>
      <c r="H190" s="102"/>
      <c r="I190" s="92"/>
      <c r="J190" s="92" t="e">
        <f t="shared" si="5"/>
        <v>#DIV/0!</v>
      </c>
      <c r="K190" s="678"/>
      <c r="L190" s="680"/>
      <c r="M190" s="651"/>
      <c r="N190" s="625"/>
    </row>
    <row r="191" spans="1:14" s="302" customFormat="1" ht="111" hidden="1" customHeight="1" x14ac:dyDescent="0.25">
      <c r="A191" s="744"/>
      <c r="B191" s="665"/>
      <c r="C191" s="619"/>
      <c r="D191" s="502"/>
      <c r="E191" s="159" t="s">
        <v>138</v>
      </c>
      <c r="F191" s="147" t="s">
        <v>387</v>
      </c>
      <c r="G191" s="160" t="s">
        <v>140</v>
      </c>
      <c r="H191" s="102"/>
      <c r="I191" s="102"/>
      <c r="J191" s="92" t="e">
        <f t="shared" si="5"/>
        <v>#DIV/0!</v>
      </c>
      <c r="K191" s="679"/>
      <c r="L191" s="680"/>
      <c r="M191" s="651"/>
      <c r="N191" s="625"/>
    </row>
    <row r="192" spans="1:14" s="302" customFormat="1" ht="32.25" hidden="1" customHeight="1" thickBot="1" x14ac:dyDescent="0.3">
      <c r="A192" s="744"/>
      <c r="B192" s="666"/>
      <c r="C192" s="620"/>
      <c r="D192" s="503"/>
      <c r="E192" s="163" t="s">
        <v>144</v>
      </c>
      <c r="F192" s="142" t="s">
        <v>388</v>
      </c>
      <c r="G192" s="164" t="s">
        <v>266</v>
      </c>
      <c r="H192" s="167"/>
      <c r="I192" s="165"/>
      <c r="J192" s="97" t="e">
        <f t="shared" si="5"/>
        <v>#DIV/0!</v>
      </c>
      <c r="K192" s="97" t="e">
        <f>J192</f>
        <v>#DIV/0!</v>
      </c>
      <c r="L192" s="685"/>
      <c r="M192" s="651"/>
      <c r="N192" s="625"/>
    </row>
    <row r="193" spans="1:15" s="302" customFormat="1" ht="79.5" hidden="1" customHeight="1" thickBot="1" x14ac:dyDescent="0.3">
      <c r="A193" s="744"/>
      <c r="B193" s="638"/>
      <c r="C193" s="641" t="s">
        <v>58</v>
      </c>
      <c r="D193" s="501" t="s">
        <v>137</v>
      </c>
      <c r="E193" s="188" t="s">
        <v>138</v>
      </c>
      <c r="F193" s="201" t="s">
        <v>392</v>
      </c>
      <c r="G193" s="189" t="s">
        <v>140</v>
      </c>
      <c r="H193" s="87"/>
      <c r="I193" s="87"/>
      <c r="J193" s="137" t="e">
        <f t="shared" si="5"/>
        <v>#DIV/0!</v>
      </c>
      <c r="K193" s="635" t="e">
        <f>(J193+J194+J195)/3</f>
        <v>#DIV/0!</v>
      </c>
      <c r="L193" s="546" t="e">
        <f>(K193+K196)/2</f>
        <v>#DIV/0!</v>
      </c>
      <c r="M193" s="651"/>
      <c r="N193" s="625"/>
    </row>
    <row r="194" spans="1:15" s="302" customFormat="1" ht="79.5" hidden="1" customHeight="1" thickBot="1" x14ac:dyDescent="0.3">
      <c r="A194" s="744"/>
      <c r="B194" s="639"/>
      <c r="C194" s="642"/>
      <c r="D194" s="502"/>
      <c r="E194" s="190" t="s">
        <v>138</v>
      </c>
      <c r="F194" s="201" t="s">
        <v>393</v>
      </c>
      <c r="G194" s="191" t="s">
        <v>140</v>
      </c>
      <c r="H194" s="87"/>
      <c r="I194" s="87"/>
      <c r="J194" s="112" t="e">
        <f t="shared" si="5"/>
        <v>#DIV/0!</v>
      </c>
      <c r="K194" s="700"/>
      <c r="L194" s="712"/>
      <c r="M194" s="651"/>
      <c r="N194" s="625"/>
    </row>
    <row r="195" spans="1:15" s="302" customFormat="1" ht="63.75" hidden="1" customHeight="1" thickBot="1" x14ac:dyDescent="0.3">
      <c r="A195" s="744"/>
      <c r="B195" s="639"/>
      <c r="C195" s="642"/>
      <c r="D195" s="502"/>
      <c r="E195" s="190" t="s">
        <v>138</v>
      </c>
      <c r="F195" s="201" t="s">
        <v>211</v>
      </c>
      <c r="G195" s="191" t="s">
        <v>140</v>
      </c>
      <c r="H195" s="87"/>
      <c r="I195" s="87"/>
      <c r="J195" s="112" t="e">
        <f t="shared" si="5"/>
        <v>#DIV/0!</v>
      </c>
      <c r="K195" s="701"/>
      <c r="L195" s="712"/>
      <c r="M195" s="651"/>
      <c r="N195" s="625"/>
    </row>
    <row r="196" spans="1:15" s="302" customFormat="1" ht="32.25" hidden="1" customHeight="1" thickBot="1" x14ac:dyDescent="0.3">
      <c r="A196" s="744"/>
      <c r="B196" s="640"/>
      <c r="C196" s="643"/>
      <c r="D196" s="586"/>
      <c r="E196" s="192" t="s">
        <v>144</v>
      </c>
      <c r="F196" s="202" t="s">
        <v>394</v>
      </c>
      <c r="G196" s="193" t="s">
        <v>310</v>
      </c>
      <c r="H196" s="356"/>
      <c r="I196" s="356"/>
      <c r="J196" s="126" t="e">
        <f t="shared" si="5"/>
        <v>#DIV/0!</v>
      </c>
      <c r="K196" s="126" t="e">
        <f>J196</f>
        <v>#DIV/0!</v>
      </c>
      <c r="L196" s="713"/>
      <c r="M196" s="651"/>
      <c r="N196" s="625"/>
    </row>
    <row r="197" spans="1:15" s="300" customFormat="1" ht="79.5" customHeight="1" thickBot="1" x14ac:dyDescent="0.3">
      <c r="A197" s="744"/>
      <c r="B197" s="781" t="s">
        <v>232</v>
      </c>
      <c r="C197" s="781" t="s">
        <v>59</v>
      </c>
      <c r="D197" s="529" t="s">
        <v>137</v>
      </c>
      <c r="E197" s="177" t="s">
        <v>138</v>
      </c>
      <c r="F197" s="178" t="s">
        <v>392</v>
      </c>
      <c r="G197" s="179" t="s">
        <v>140</v>
      </c>
      <c r="H197" s="382">
        <v>14</v>
      </c>
      <c r="I197" s="382">
        <v>14.1</v>
      </c>
      <c r="J197" s="289">
        <f>IF(I197/H197*100&gt;100,100,I197/H197*100)</f>
        <v>100</v>
      </c>
      <c r="K197" s="632">
        <f>(J197)/1</f>
        <v>100</v>
      </c>
      <c r="L197" s="652">
        <f>(K197+K200)/2</f>
        <v>100</v>
      </c>
      <c r="M197" s="651"/>
      <c r="N197" s="625"/>
      <c r="O197" s="317"/>
    </row>
    <row r="198" spans="1:15" s="300" customFormat="1" ht="79.5" customHeight="1" thickBot="1" x14ac:dyDescent="0.3">
      <c r="A198" s="744"/>
      <c r="B198" s="782"/>
      <c r="C198" s="782"/>
      <c r="D198" s="530"/>
      <c r="E198" s="406" t="s">
        <v>138</v>
      </c>
      <c r="F198" s="407" t="s">
        <v>393</v>
      </c>
      <c r="G198" s="408" t="s">
        <v>140</v>
      </c>
      <c r="H198" s="409">
        <v>0</v>
      </c>
      <c r="I198" s="409">
        <v>0</v>
      </c>
      <c r="J198" s="410"/>
      <c r="K198" s="779"/>
      <c r="L198" s="718"/>
      <c r="M198" s="651"/>
      <c r="N198" s="625"/>
      <c r="O198" s="317"/>
    </row>
    <row r="199" spans="1:15" s="300" customFormat="1" ht="63.75" customHeight="1" thickBot="1" x14ac:dyDescent="0.3">
      <c r="A199" s="744"/>
      <c r="B199" s="782"/>
      <c r="C199" s="782"/>
      <c r="D199" s="530"/>
      <c r="E199" s="406" t="s">
        <v>138</v>
      </c>
      <c r="F199" s="407" t="s">
        <v>211</v>
      </c>
      <c r="G199" s="408" t="s">
        <v>140</v>
      </c>
      <c r="H199" s="409"/>
      <c r="I199" s="409"/>
      <c r="J199" s="410"/>
      <c r="K199" s="780"/>
      <c r="L199" s="718"/>
      <c r="M199" s="651"/>
      <c r="N199" s="625"/>
      <c r="O199" s="317"/>
    </row>
    <row r="200" spans="1:15" s="300" customFormat="1" ht="32.25" customHeight="1" thickBot="1" x14ac:dyDescent="0.3">
      <c r="A200" s="744"/>
      <c r="B200" s="783"/>
      <c r="C200" s="783"/>
      <c r="D200" s="531"/>
      <c r="E200" s="184" t="s">
        <v>144</v>
      </c>
      <c r="F200" s="1" t="s">
        <v>394</v>
      </c>
      <c r="G200" s="185" t="s">
        <v>310</v>
      </c>
      <c r="H200" s="157">
        <v>1156</v>
      </c>
      <c r="I200" s="157">
        <v>1156</v>
      </c>
      <c r="J200" s="187">
        <f t="shared" ref="J200:J218" si="6">IF(I200/H200*100&gt;100,100,I200/H200*100)</f>
        <v>100</v>
      </c>
      <c r="K200" s="187">
        <f>J200</f>
        <v>100</v>
      </c>
      <c r="L200" s="719"/>
      <c r="M200" s="651"/>
      <c r="N200" s="625"/>
      <c r="O200" s="317"/>
    </row>
    <row r="201" spans="1:15" s="302" customFormat="1" ht="79.5" hidden="1" customHeight="1" thickBot="1" x14ac:dyDescent="0.3">
      <c r="A201" s="744"/>
      <c r="B201" s="638" t="s">
        <v>236</v>
      </c>
      <c r="C201" s="641" t="s">
        <v>60</v>
      </c>
      <c r="D201" s="501" t="s">
        <v>137</v>
      </c>
      <c r="E201" s="188" t="s">
        <v>138</v>
      </c>
      <c r="F201" s="201" t="s">
        <v>392</v>
      </c>
      <c r="G201" s="189" t="s">
        <v>140</v>
      </c>
      <c r="H201" s="87"/>
      <c r="I201" s="87"/>
      <c r="J201" s="137" t="e">
        <f t="shared" si="6"/>
        <v>#DIV/0!</v>
      </c>
      <c r="K201" s="635" t="e">
        <f>(J201+J202+J203)/3</f>
        <v>#DIV/0!</v>
      </c>
      <c r="L201" s="546" t="e">
        <f>(K201+K204)/2</f>
        <v>#DIV/0!</v>
      </c>
      <c r="M201" s="651"/>
      <c r="N201" s="625"/>
    </row>
    <row r="202" spans="1:15" s="302" customFormat="1" ht="79.5" hidden="1" customHeight="1" thickBot="1" x14ac:dyDescent="0.3">
      <c r="A202" s="744"/>
      <c r="B202" s="639"/>
      <c r="C202" s="642"/>
      <c r="D202" s="502"/>
      <c r="E202" s="190" t="s">
        <v>138</v>
      </c>
      <c r="F202" s="201" t="s">
        <v>393</v>
      </c>
      <c r="G202" s="191" t="s">
        <v>140</v>
      </c>
      <c r="H202" s="87"/>
      <c r="I202" s="87"/>
      <c r="J202" s="112" t="e">
        <f t="shared" si="6"/>
        <v>#DIV/0!</v>
      </c>
      <c r="K202" s="700"/>
      <c r="L202" s="712"/>
      <c r="M202" s="651"/>
      <c r="N202" s="625"/>
    </row>
    <row r="203" spans="1:15" s="302" customFormat="1" ht="63.75" hidden="1" customHeight="1" thickBot="1" x14ac:dyDescent="0.3">
      <c r="A203" s="744"/>
      <c r="B203" s="639"/>
      <c r="C203" s="642"/>
      <c r="D203" s="502"/>
      <c r="E203" s="190" t="s">
        <v>138</v>
      </c>
      <c r="F203" s="201" t="s">
        <v>211</v>
      </c>
      <c r="G203" s="191" t="s">
        <v>140</v>
      </c>
      <c r="H203" s="87"/>
      <c r="I203" s="87"/>
      <c r="J203" s="112" t="e">
        <f t="shared" si="6"/>
        <v>#DIV/0!</v>
      </c>
      <c r="K203" s="701"/>
      <c r="L203" s="712"/>
      <c r="M203" s="651"/>
      <c r="N203" s="625"/>
    </row>
    <row r="204" spans="1:15" s="302" customFormat="1" ht="32.25" hidden="1" customHeight="1" thickBot="1" x14ac:dyDescent="0.3">
      <c r="A204" s="744"/>
      <c r="B204" s="640"/>
      <c r="C204" s="643"/>
      <c r="D204" s="503"/>
      <c r="E204" s="192" t="s">
        <v>144</v>
      </c>
      <c r="F204" s="202" t="s">
        <v>394</v>
      </c>
      <c r="G204" s="193" t="s">
        <v>310</v>
      </c>
      <c r="H204" s="87"/>
      <c r="I204" s="87"/>
      <c r="J204" s="126" t="e">
        <f t="shared" si="6"/>
        <v>#DIV/0!</v>
      </c>
      <c r="K204" s="126" t="e">
        <f>J204</f>
        <v>#DIV/0!</v>
      </c>
      <c r="L204" s="714"/>
      <c r="M204" s="651"/>
      <c r="N204" s="625"/>
    </row>
    <row r="205" spans="1:15" s="302" customFormat="1" ht="79.5" hidden="1" customHeight="1" thickBot="1" x14ac:dyDescent="0.3">
      <c r="A205" s="744"/>
      <c r="B205" s="638" t="s">
        <v>230</v>
      </c>
      <c r="C205" s="641" t="s">
        <v>61</v>
      </c>
      <c r="D205" s="501" t="s">
        <v>137</v>
      </c>
      <c r="E205" s="188" t="s">
        <v>138</v>
      </c>
      <c r="F205" s="201" t="s">
        <v>392</v>
      </c>
      <c r="G205" s="189" t="s">
        <v>140</v>
      </c>
      <c r="H205" s="87"/>
      <c r="I205" s="87"/>
      <c r="J205" s="137" t="e">
        <f t="shared" si="6"/>
        <v>#DIV/0!</v>
      </c>
      <c r="K205" s="635" t="e">
        <f>(J205+J206+J207)/3</f>
        <v>#DIV/0!</v>
      </c>
      <c r="L205" s="546" t="e">
        <f>(K205+K208)/2</f>
        <v>#DIV/0!</v>
      </c>
      <c r="M205" s="651"/>
      <c r="N205" s="625"/>
    </row>
    <row r="206" spans="1:15" s="302" customFormat="1" ht="79.5" hidden="1" customHeight="1" thickBot="1" x14ac:dyDescent="0.3">
      <c r="A206" s="744"/>
      <c r="B206" s="639"/>
      <c r="C206" s="642"/>
      <c r="D206" s="502"/>
      <c r="E206" s="190" t="s">
        <v>138</v>
      </c>
      <c r="F206" s="201" t="s">
        <v>393</v>
      </c>
      <c r="G206" s="191" t="s">
        <v>140</v>
      </c>
      <c r="H206" s="87"/>
      <c r="I206" s="87"/>
      <c r="J206" s="112" t="e">
        <f t="shared" si="6"/>
        <v>#DIV/0!</v>
      </c>
      <c r="K206" s="700"/>
      <c r="L206" s="712"/>
      <c r="M206" s="651"/>
      <c r="N206" s="625"/>
    </row>
    <row r="207" spans="1:15" s="302" customFormat="1" ht="63.75" hidden="1" customHeight="1" thickBot="1" x14ac:dyDescent="0.3">
      <c r="A207" s="744"/>
      <c r="B207" s="639"/>
      <c r="C207" s="642"/>
      <c r="D207" s="502"/>
      <c r="E207" s="190" t="s">
        <v>138</v>
      </c>
      <c r="F207" s="201" t="s">
        <v>211</v>
      </c>
      <c r="G207" s="191" t="s">
        <v>140</v>
      </c>
      <c r="H207" s="87"/>
      <c r="I207" s="87"/>
      <c r="J207" s="112" t="e">
        <f t="shared" si="6"/>
        <v>#DIV/0!</v>
      </c>
      <c r="K207" s="701"/>
      <c r="L207" s="712"/>
      <c r="M207" s="651"/>
      <c r="N207" s="625"/>
    </row>
    <row r="208" spans="1:15" s="302" customFormat="1" ht="32.25" hidden="1" customHeight="1" thickBot="1" x14ac:dyDescent="0.3">
      <c r="A208" s="744"/>
      <c r="B208" s="640"/>
      <c r="C208" s="643"/>
      <c r="D208" s="586"/>
      <c r="E208" s="192" t="s">
        <v>144</v>
      </c>
      <c r="F208" s="202" t="s">
        <v>394</v>
      </c>
      <c r="G208" s="193" t="s">
        <v>310</v>
      </c>
      <c r="H208" s="356"/>
      <c r="I208" s="356"/>
      <c r="J208" s="126" t="e">
        <f t="shared" si="6"/>
        <v>#DIV/0!</v>
      </c>
      <c r="K208" s="126" t="e">
        <f>J208</f>
        <v>#DIV/0!</v>
      </c>
      <c r="L208" s="713"/>
      <c r="M208" s="651"/>
      <c r="N208" s="625"/>
    </row>
    <row r="209" spans="1:15" s="302" customFormat="1" ht="79.5" hidden="1" customHeight="1" thickBot="1" x14ac:dyDescent="0.3">
      <c r="A209" s="744"/>
      <c r="B209" s="638" t="s">
        <v>228</v>
      </c>
      <c r="C209" s="641" t="s">
        <v>62</v>
      </c>
      <c r="D209" s="507" t="s">
        <v>137</v>
      </c>
      <c r="E209" s="188" t="s">
        <v>138</v>
      </c>
      <c r="F209" s="201" t="s">
        <v>392</v>
      </c>
      <c r="G209" s="189" t="s">
        <v>140</v>
      </c>
      <c r="H209" s="356"/>
      <c r="I209" s="356"/>
      <c r="J209" s="289" t="e">
        <f t="shared" si="6"/>
        <v>#DIV/0!</v>
      </c>
      <c r="K209" s="632" t="e">
        <f>(J209+J210+J211)/3</f>
        <v>#DIV/0!</v>
      </c>
      <c r="L209" s="546" t="e">
        <f>(K209+K212)/2</f>
        <v>#DIV/0!</v>
      </c>
      <c r="M209" s="651"/>
      <c r="N209" s="625"/>
    </row>
    <row r="210" spans="1:15" s="302" customFormat="1" ht="79.5" hidden="1" customHeight="1" thickBot="1" x14ac:dyDescent="0.3">
      <c r="A210" s="744"/>
      <c r="B210" s="639"/>
      <c r="C210" s="642"/>
      <c r="D210" s="585"/>
      <c r="E210" s="190" t="s">
        <v>138</v>
      </c>
      <c r="F210" s="201" t="s">
        <v>393</v>
      </c>
      <c r="G210" s="191" t="s">
        <v>140</v>
      </c>
      <c r="H210" s="356"/>
      <c r="I210" s="356"/>
      <c r="J210" s="112" t="e">
        <f t="shared" si="6"/>
        <v>#DIV/0!</v>
      </c>
      <c r="K210" s="702"/>
      <c r="L210" s="717"/>
      <c r="M210" s="651"/>
      <c r="N210" s="625"/>
    </row>
    <row r="211" spans="1:15" s="302" customFormat="1" ht="63.75" hidden="1" customHeight="1" thickBot="1" x14ac:dyDescent="0.3">
      <c r="A211" s="744"/>
      <c r="B211" s="639"/>
      <c r="C211" s="642"/>
      <c r="D211" s="585"/>
      <c r="E211" s="190" t="s">
        <v>138</v>
      </c>
      <c r="F211" s="201" t="s">
        <v>211</v>
      </c>
      <c r="G211" s="191" t="s">
        <v>140</v>
      </c>
      <c r="H211" s="356"/>
      <c r="I211" s="356"/>
      <c r="J211" s="112" t="e">
        <f t="shared" si="6"/>
        <v>#DIV/0!</v>
      </c>
      <c r="K211" s="703"/>
      <c r="L211" s="717"/>
      <c r="M211" s="651"/>
      <c r="N211" s="625"/>
    </row>
    <row r="212" spans="1:15" s="302" customFormat="1" ht="32.25" hidden="1" customHeight="1" thickBot="1" x14ac:dyDescent="0.3">
      <c r="A212" s="744"/>
      <c r="B212" s="640"/>
      <c r="C212" s="643"/>
      <c r="D212" s="586"/>
      <c r="E212" s="192" t="s">
        <v>144</v>
      </c>
      <c r="F212" s="202" t="s">
        <v>394</v>
      </c>
      <c r="G212" s="193" t="s">
        <v>310</v>
      </c>
      <c r="H212" s="356"/>
      <c r="I212" s="356"/>
      <c r="J212" s="126" t="e">
        <f t="shared" si="6"/>
        <v>#DIV/0!</v>
      </c>
      <c r="K212" s="126" t="e">
        <f>J212</f>
        <v>#DIV/0!</v>
      </c>
      <c r="L212" s="713"/>
      <c r="M212" s="651"/>
      <c r="N212" s="625"/>
    </row>
    <row r="213" spans="1:15" s="297" customFormat="1" ht="79.5" customHeight="1" thickBot="1" x14ac:dyDescent="0.3">
      <c r="A213" s="744"/>
      <c r="B213" s="781" t="s">
        <v>238</v>
      </c>
      <c r="C213" s="781" t="s">
        <v>63</v>
      </c>
      <c r="D213" s="529" t="s">
        <v>137</v>
      </c>
      <c r="E213" s="171" t="s">
        <v>138</v>
      </c>
      <c r="F213" s="171" t="s">
        <v>392</v>
      </c>
      <c r="G213" s="172" t="s">
        <v>140</v>
      </c>
      <c r="H213" s="369">
        <v>55.6</v>
      </c>
      <c r="I213" s="369">
        <v>56.4</v>
      </c>
      <c r="J213" s="289">
        <f t="shared" si="6"/>
        <v>100</v>
      </c>
      <c r="K213" s="632">
        <f>(J213+J214+J215)/3</f>
        <v>97.972972972972968</v>
      </c>
      <c r="L213" s="647">
        <f>(K213+K216)/2</f>
        <v>98.961629414649551</v>
      </c>
      <c r="M213" s="651"/>
      <c r="N213" s="625"/>
    </row>
    <row r="214" spans="1:15" s="297" customFormat="1" ht="79.5" customHeight="1" thickBot="1" x14ac:dyDescent="0.3">
      <c r="A214" s="744"/>
      <c r="B214" s="782"/>
      <c r="C214" s="782"/>
      <c r="D214" s="530"/>
      <c r="E214" s="173" t="s">
        <v>138</v>
      </c>
      <c r="F214" s="171" t="s">
        <v>393</v>
      </c>
      <c r="G214" s="174" t="s">
        <v>140</v>
      </c>
      <c r="H214" s="369">
        <v>44.4</v>
      </c>
      <c r="I214" s="369">
        <v>41.7</v>
      </c>
      <c r="J214" s="289">
        <f t="shared" si="6"/>
        <v>93.918918918918919</v>
      </c>
      <c r="K214" s="704"/>
      <c r="L214" s="709"/>
      <c r="M214" s="651"/>
      <c r="N214" s="625"/>
    </row>
    <row r="215" spans="1:15" s="297" customFormat="1" ht="63.75" thickBot="1" x14ac:dyDescent="0.3">
      <c r="A215" s="744"/>
      <c r="B215" s="782"/>
      <c r="C215" s="782"/>
      <c r="D215" s="530"/>
      <c r="E215" s="173" t="s">
        <v>138</v>
      </c>
      <c r="F215" s="171" t="s">
        <v>211</v>
      </c>
      <c r="G215" s="174" t="s">
        <v>140</v>
      </c>
      <c r="H215" s="369">
        <v>100</v>
      </c>
      <c r="I215" s="369">
        <v>100</v>
      </c>
      <c r="J215" s="289">
        <f t="shared" si="6"/>
        <v>100</v>
      </c>
      <c r="K215" s="705"/>
      <c r="L215" s="709"/>
      <c r="M215" s="651"/>
      <c r="N215" s="625"/>
    </row>
    <row r="216" spans="1:15" s="297" customFormat="1" ht="32.25" thickBot="1" x14ac:dyDescent="0.3">
      <c r="A216" s="744"/>
      <c r="B216" s="783"/>
      <c r="C216" s="783"/>
      <c r="D216" s="531"/>
      <c r="E216" s="175" t="s">
        <v>144</v>
      </c>
      <c r="F216" s="1" t="s">
        <v>394</v>
      </c>
      <c r="G216" s="6" t="s">
        <v>310</v>
      </c>
      <c r="H216" s="369">
        <v>8046</v>
      </c>
      <c r="I216" s="369">
        <v>8042</v>
      </c>
      <c r="J216" s="289">
        <f t="shared" si="6"/>
        <v>99.950285856326133</v>
      </c>
      <c r="K216" s="292">
        <f>J216</f>
        <v>99.950285856326133</v>
      </c>
      <c r="L216" s="694"/>
      <c r="M216" s="651"/>
      <c r="N216" s="625"/>
      <c r="O216" s="317"/>
    </row>
    <row r="217" spans="1:15" s="297" customFormat="1" ht="79.5" customHeight="1" thickBot="1" x14ac:dyDescent="0.3">
      <c r="A217" s="744"/>
      <c r="B217" s="781" t="s">
        <v>234</v>
      </c>
      <c r="C217" s="781" t="s">
        <v>64</v>
      </c>
      <c r="D217" s="529" t="s">
        <v>137</v>
      </c>
      <c r="E217" s="171" t="s">
        <v>138</v>
      </c>
      <c r="F217" s="171" t="s">
        <v>392</v>
      </c>
      <c r="G217" s="172" t="s">
        <v>140</v>
      </c>
      <c r="H217" s="369">
        <v>19.8</v>
      </c>
      <c r="I217" s="369">
        <v>19.7</v>
      </c>
      <c r="J217" s="289">
        <f t="shared" si="6"/>
        <v>99.494949494949495</v>
      </c>
      <c r="K217" s="632">
        <f>(J217+J218+J219)/3</f>
        <v>99.831649831649827</v>
      </c>
      <c r="L217" s="647">
        <f>(K217+K220)/2</f>
        <v>99.626473063973066</v>
      </c>
      <c r="M217" s="651"/>
      <c r="N217" s="625"/>
    </row>
    <row r="218" spans="1:15" s="297" customFormat="1" ht="79.5" thickBot="1" x14ac:dyDescent="0.3">
      <c r="A218" s="744"/>
      <c r="B218" s="782"/>
      <c r="C218" s="782"/>
      <c r="D218" s="530"/>
      <c r="E218" s="173" t="s">
        <v>138</v>
      </c>
      <c r="F218" s="171" t="s">
        <v>393</v>
      </c>
      <c r="G218" s="174" t="s">
        <v>140</v>
      </c>
      <c r="H218" s="369">
        <v>70.8</v>
      </c>
      <c r="I218" s="369">
        <v>72.900000000000006</v>
      </c>
      <c r="J218" s="289">
        <f t="shared" si="6"/>
        <v>100</v>
      </c>
      <c r="K218" s="704"/>
      <c r="L218" s="709"/>
      <c r="M218" s="651"/>
      <c r="N218" s="625"/>
    </row>
    <row r="219" spans="1:15" s="297" customFormat="1" ht="63.75" thickBot="1" x14ac:dyDescent="0.3">
      <c r="A219" s="744"/>
      <c r="B219" s="782"/>
      <c r="C219" s="782"/>
      <c r="D219" s="530"/>
      <c r="E219" s="173" t="s">
        <v>138</v>
      </c>
      <c r="F219" s="171" t="s">
        <v>211</v>
      </c>
      <c r="G219" s="174" t="s">
        <v>140</v>
      </c>
      <c r="H219" s="369">
        <v>100</v>
      </c>
      <c r="I219" s="369">
        <v>100</v>
      </c>
      <c r="J219" s="289">
        <f>IF(I219/H219*100&gt;100,100,I219/H219*100)</f>
        <v>100</v>
      </c>
      <c r="K219" s="705"/>
      <c r="L219" s="709"/>
      <c r="M219" s="651"/>
      <c r="N219" s="625"/>
    </row>
    <row r="220" spans="1:15" s="297" customFormat="1" ht="32.25" thickBot="1" x14ac:dyDescent="0.3">
      <c r="A220" s="744"/>
      <c r="B220" s="783"/>
      <c r="C220" s="783"/>
      <c r="D220" s="531"/>
      <c r="E220" s="175" t="s">
        <v>144</v>
      </c>
      <c r="F220" s="1" t="s">
        <v>394</v>
      </c>
      <c r="G220" s="6" t="s">
        <v>310</v>
      </c>
      <c r="H220" s="369">
        <v>1728</v>
      </c>
      <c r="I220" s="369">
        <v>1718</v>
      </c>
      <c r="J220" s="289">
        <f>IF(I220/H220*100&gt;100,100,I220/H220*100)</f>
        <v>99.421296296296291</v>
      </c>
      <c r="K220" s="292">
        <f>J220</f>
        <v>99.421296296296291</v>
      </c>
      <c r="L220" s="694"/>
      <c r="M220" s="651"/>
      <c r="N220" s="625"/>
      <c r="O220" s="317"/>
    </row>
    <row r="221" spans="1:15" s="300" customFormat="1" ht="79.5" customHeight="1" thickBot="1" x14ac:dyDescent="0.3">
      <c r="A221" s="744"/>
      <c r="B221" s="781" t="s">
        <v>311</v>
      </c>
      <c r="C221" s="781" t="s">
        <v>65</v>
      </c>
      <c r="D221" s="529" t="s">
        <v>137</v>
      </c>
      <c r="E221" s="177" t="s">
        <v>138</v>
      </c>
      <c r="F221" s="178" t="s">
        <v>392</v>
      </c>
      <c r="G221" s="179" t="s">
        <v>140</v>
      </c>
      <c r="H221" s="382">
        <v>29.6</v>
      </c>
      <c r="I221" s="382">
        <v>29.9</v>
      </c>
      <c r="J221" s="289">
        <f>IF(I221/H221*100&gt;100,100,I221/H221*100)</f>
        <v>100</v>
      </c>
      <c r="K221" s="632">
        <f>(J221+J222)/2</f>
        <v>100</v>
      </c>
      <c r="L221" s="652">
        <f>(K221+K224)/2</f>
        <v>93.523997370151221</v>
      </c>
      <c r="M221" s="651"/>
      <c r="N221" s="625"/>
      <c r="O221" s="306"/>
    </row>
    <row r="222" spans="1:15" s="296" customFormat="1" ht="79.5" customHeight="1" thickBot="1" x14ac:dyDescent="0.3">
      <c r="A222" s="744"/>
      <c r="B222" s="782"/>
      <c r="C222" s="782"/>
      <c r="D222" s="530"/>
      <c r="E222" s="406" t="s">
        <v>138</v>
      </c>
      <c r="F222" s="407" t="s">
        <v>393</v>
      </c>
      <c r="G222" s="408" t="s">
        <v>140</v>
      </c>
      <c r="H222" s="409">
        <v>9.5</v>
      </c>
      <c r="I222" s="409">
        <v>19</v>
      </c>
      <c r="J222" s="410">
        <f>IF(I222/H222*100&gt;100,100,I222/H222*100)</f>
        <v>100</v>
      </c>
      <c r="K222" s="779"/>
      <c r="L222" s="718"/>
      <c r="M222" s="651"/>
      <c r="N222" s="625"/>
      <c r="O222" s="297"/>
    </row>
    <row r="223" spans="1:15" s="300" customFormat="1" ht="63.75" customHeight="1" thickBot="1" x14ac:dyDescent="0.3">
      <c r="A223" s="744"/>
      <c r="B223" s="782"/>
      <c r="C223" s="782"/>
      <c r="D223" s="530"/>
      <c r="E223" s="181" t="s">
        <v>138</v>
      </c>
      <c r="F223" s="178" t="s">
        <v>211</v>
      </c>
      <c r="G223" s="182" t="s">
        <v>140</v>
      </c>
      <c r="H223" s="382"/>
      <c r="I223" s="382"/>
      <c r="J223" s="183"/>
      <c r="K223" s="729"/>
      <c r="L223" s="718"/>
      <c r="M223" s="651"/>
      <c r="N223" s="625"/>
      <c r="O223" s="306"/>
    </row>
    <row r="224" spans="1:15" s="300" customFormat="1" ht="32.25" customHeight="1" thickBot="1" x14ac:dyDescent="0.3">
      <c r="A224" s="744"/>
      <c r="B224" s="783"/>
      <c r="C224" s="783"/>
      <c r="D224" s="531"/>
      <c r="E224" s="184" t="s">
        <v>144</v>
      </c>
      <c r="F224" s="1" t="s">
        <v>394</v>
      </c>
      <c r="G224" s="185" t="s">
        <v>310</v>
      </c>
      <c r="H224" s="157">
        <v>3042</v>
      </c>
      <c r="I224" s="157">
        <v>2648</v>
      </c>
      <c r="J224" s="187">
        <f>IF(I224/H224*100&gt;100,100,I224/H224*100)</f>
        <v>87.047994740302443</v>
      </c>
      <c r="K224" s="187">
        <f>J224</f>
        <v>87.047994740302443</v>
      </c>
      <c r="L224" s="719"/>
      <c r="M224" s="651"/>
      <c r="N224" s="625"/>
      <c r="O224" s="317"/>
    </row>
    <row r="225" spans="1:18" s="302" customFormat="1" ht="79.5" hidden="1" customHeight="1" thickBot="1" x14ac:dyDescent="0.3">
      <c r="A225" s="744"/>
      <c r="B225" s="638" t="s">
        <v>311</v>
      </c>
      <c r="C225" s="641" t="s">
        <v>66</v>
      </c>
      <c r="D225" s="501" t="s">
        <v>137</v>
      </c>
      <c r="E225" s="188" t="s">
        <v>138</v>
      </c>
      <c r="F225" s="201" t="s">
        <v>392</v>
      </c>
      <c r="G225" s="189" t="s">
        <v>140</v>
      </c>
      <c r="H225" s="87"/>
      <c r="I225" s="87"/>
      <c r="J225" s="137" t="e">
        <f>IF(I225/H225*100&gt;100,100,I225/H225*100)</f>
        <v>#DIV/0!</v>
      </c>
      <c r="K225" s="635" t="e">
        <f>(J225+J226+J227)/3</f>
        <v>#DIV/0!</v>
      </c>
      <c r="L225" s="546" t="e">
        <f>(K225+K228)/2</f>
        <v>#DIV/0!</v>
      </c>
      <c r="M225" s="651"/>
      <c r="N225" s="625"/>
    </row>
    <row r="226" spans="1:18" s="302" customFormat="1" ht="79.5" hidden="1" customHeight="1" thickBot="1" x14ac:dyDescent="0.3">
      <c r="A226" s="744"/>
      <c r="B226" s="639"/>
      <c r="C226" s="642"/>
      <c r="D226" s="502"/>
      <c r="E226" s="190" t="s">
        <v>138</v>
      </c>
      <c r="F226" s="201" t="s">
        <v>393</v>
      </c>
      <c r="G226" s="191" t="s">
        <v>140</v>
      </c>
      <c r="H226" s="87"/>
      <c r="I226" s="87"/>
      <c r="J226" s="112" t="e">
        <f>IF(I226/H226*100&gt;100,100,I226/H226*100)</f>
        <v>#DIV/0!</v>
      </c>
      <c r="K226" s="700"/>
      <c r="L226" s="712"/>
      <c r="M226" s="651"/>
      <c r="N226" s="625"/>
    </row>
    <row r="227" spans="1:18" s="302" customFormat="1" ht="63.75" hidden="1" customHeight="1" thickBot="1" x14ac:dyDescent="0.3">
      <c r="A227" s="744"/>
      <c r="B227" s="639"/>
      <c r="C227" s="642"/>
      <c r="D227" s="502"/>
      <c r="E227" s="190" t="s">
        <v>138</v>
      </c>
      <c r="F227" s="201" t="s">
        <v>211</v>
      </c>
      <c r="G227" s="191" t="s">
        <v>140</v>
      </c>
      <c r="H227" s="87"/>
      <c r="I227" s="87"/>
      <c r="J227" s="112" t="e">
        <f>IF(I227/H227*100&gt;100,100,I227/H227*100)</f>
        <v>#DIV/0!</v>
      </c>
      <c r="K227" s="701"/>
      <c r="L227" s="712"/>
      <c r="M227" s="651"/>
      <c r="N227" s="625"/>
    </row>
    <row r="228" spans="1:18" s="302" customFormat="1" ht="32.25" hidden="1" customHeight="1" thickBot="1" x14ac:dyDescent="0.3">
      <c r="A228" s="744"/>
      <c r="B228" s="640"/>
      <c r="C228" s="643"/>
      <c r="D228" s="503"/>
      <c r="E228" s="192" t="s">
        <v>144</v>
      </c>
      <c r="F228" s="202" t="s">
        <v>394</v>
      </c>
      <c r="G228" s="193" t="s">
        <v>310</v>
      </c>
      <c r="H228" s="356"/>
      <c r="I228" s="356"/>
      <c r="J228" s="126" t="e">
        <f>IF(I228/H228*100&gt;100,100,I228/H228*100)</f>
        <v>#DIV/0!</v>
      </c>
      <c r="K228" s="126" t="e">
        <f>J228</f>
        <v>#DIV/0!</v>
      </c>
      <c r="L228" s="713"/>
      <c r="M228" s="651"/>
      <c r="N228" s="625"/>
    </row>
    <row r="229" spans="1:18" s="302" customFormat="1" ht="63" hidden="1" customHeight="1" x14ac:dyDescent="0.25">
      <c r="A229" s="744"/>
      <c r="B229" s="746" t="s">
        <v>321</v>
      </c>
      <c r="C229" s="740" t="s">
        <v>72</v>
      </c>
      <c r="D229" s="740" t="s">
        <v>137</v>
      </c>
      <c r="E229" s="204" t="s">
        <v>138</v>
      </c>
      <c r="F229" s="205" t="s">
        <v>312</v>
      </c>
      <c r="G229" s="206" t="s">
        <v>140</v>
      </c>
      <c r="H229" s="384"/>
      <c r="I229" s="196"/>
      <c r="J229" s="196" t="e">
        <f>IF(H229/I229*100&gt;100,100,H229/I229*100)</f>
        <v>#DIV/0!</v>
      </c>
      <c r="K229" s="385" t="e">
        <f>(J229+J230+J231)/3</f>
        <v>#DIV/0!</v>
      </c>
      <c r="L229" s="269" t="e">
        <f>(K229+K232)/2</f>
        <v>#DIV/0!</v>
      </c>
      <c r="M229" s="651"/>
      <c r="N229" s="625"/>
    </row>
    <row r="230" spans="1:18" s="302" customFormat="1" ht="63.75" hidden="1" customHeight="1" x14ac:dyDescent="0.25">
      <c r="A230" s="744"/>
      <c r="B230" s="747" t="s">
        <v>73</v>
      </c>
      <c r="C230" s="741"/>
      <c r="D230" s="741"/>
      <c r="E230" s="207" t="s">
        <v>138</v>
      </c>
      <c r="F230" s="208" t="s">
        <v>385</v>
      </c>
      <c r="G230" s="209" t="s">
        <v>140</v>
      </c>
      <c r="H230" s="386"/>
      <c r="I230" s="183"/>
      <c r="J230" s="183" t="e">
        <f>IF(I230/H230*100&gt;100,100,I230/H230*100)</f>
        <v>#DIV/0!</v>
      </c>
      <c r="K230" s="387"/>
      <c r="L230" s="388"/>
      <c r="M230" s="651"/>
      <c r="N230" s="625"/>
    </row>
    <row r="231" spans="1:18" s="302" customFormat="1" ht="63.75" hidden="1" customHeight="1" x14ac:dyDescent="0.25">
      <c r="A231" s="744"/>
      <c r="B231" s="747" t="s">
        <v>74</v>
      </c>
      <c r="C231" s="741"/>
      <c r="D231" s="741"/>
      <c r="E231" s="207" t="s">
        <v>138</v>
      </c>
      <c r="F231" s="208" t="s">
        <v>386</v>
      </c>
      <c r="G231" s="209" t="s">
        <v>140</v>
      </c>
      <c r="H231" s="386"/>
      <c r="I231" s="386"/>
      <c r="J231" s="183" t="e">
        <f>IF(I231/H231*100&gt;100,100,I231/H231*100)</f>
        <v>#DIV/0!</v>
      </c>
      <c r="K231" s="389"/>
      <c r="L231" s="388"/>
      <c r="M231" s="651"/>
      <c r="N231" s="625"/>
      <c r="Q231" s="307"/>
      <c r="R231" s="307"/>
    </row>
    <row r="232" spans="1:18" s="302" customFormat="1" ht="32.25" hidden="1" customHeight="1" thickBot="1" x14ac:dyDescent="0.3">
      <c r="A232" s="744"/>
      <c r="B232" s="748" t="s">
        <v>75</v>
      </c>
      <c r="C232" s="742"/>
      <c r="D232" s="742"/>
      <c r="E232" s="210" t="s">
        <v>144</v>
      </c>
      <c r="F232" s="211" t="s">
        <v>388</v>
      </c>
      <c r="G232" s="212" t="s">
        <v>266</v>
      </c>
      <c r="H232" s="390"/>
      <c r="I232" s="390"/>
      <c r="J232" s="187" t="e">
        <f>IF(I232/H232*100&gt;100,100,I232/H232*100)</f>
        <v>#DIV/0!</v>
      </c>
      <c r="K232" s="187" t="e">
        <f>J232</f>
        <v>#DIV/0!</v>
      </c>
      <c r="L232" s="391"/>
      <c r="M232" s="651"/>
      <c r="N232" s="625"/>
      <c r="Q232" s="307"/>
      <c r="R232" s="307"/>
    </row>
    <row r="233" spans="1:18" s="302" customFormat="1" ht="63" hidden="1" customHeight="1" x14ac:dyDescent="0.25">
      <c r="A233" s="744"/>
      <c r="B233" s="734" t="s">
        <v>318</v>
      </c>
      <c r="C233" s="740" t="s">
        <v>76</v>
      </c>
      <c r="D233" s="740" t="s">
        <v>137</v>
      </c>
      <c r="E233" s="204" t="s">
        <v>138</v>
      </c>
      <c r="F233" s="205" t="s">
        <v>312</v>
      </c>
      <c r="G233" s="206" t="s">
        <v>140</v>
      </c>
      <c r="H233" s="384"/>
      <c r="I233" s="196"/>
      <c r="J233" s="196" t="e">
        <f>IF(H233/I233*100&gt;100,100,H233/I233*100)</f>
        <v>#DIV/0!</v>
      </c>
      <c r="K233" s="385" t="e">
        <f>(J233+J234+J235)/3</f>
        <v>#DIV/0!</v>
      </c>
      <c r="L233" s="269" t="e">
        <f>(K233+K236)/2</f>
        <v>#DIV/0!</v>
      </c>
      <c r="M233" s="651"/>
      <c r="N233" s="625"/>
    </row>
    <row r="234" spans="1:18" s="302" customFormat="1" ht="63.75" hidden="1" customHeight="1" x14ac:dyDescent="0.25">
      <c r="A234" s="744"/>
      <c r="B234" s="735" t="s">
        <v>73</v>
      </c>
      <c r="C234" s="741"/>
      <c r="D234" s="741"/>
      <c r="E234" s="207" t="s">
        <v>138</v>
      </c>
      <c r="F234" s="208" t="s">
        <v>385</v>
      </c>
      <c r="G234" s="209" t="s">
        <v>140</v>
      </c>
      <c r="H234" s="386"/>
      <c r="I234" s="183"/>
      <c r="J234" s="183" t="e">
        <f>IF(I234/H234*100&gt;100,100,I234/H234*100)</f>
        <v>#DIV/0!</v>
      </c>
      <c r="K234" s="387"/>
      <c r="L234" s="388"/>
      <c r="M234" s="651"/>
      <c r="N234" s="625"/>
    </row>
    <row r="235" spans="1:18" s="302" customFormat="1" ht="63.75" hidden="1" customHeight="1" x14ac:dyDescent="0.25">
      <c r="A235" s="744"/>
      <c r="B235" s="735" t="s">
        <v>74</v>
      </c>
      <c r="C235" s="741"/>
      <c r="D235" s="741"/>
      <c r="E235" s="207" t="s">
        <v>138</v>
      </c>
      <c r="F235" s="208" t="s">
        <v>386</v>
      </c>
      <c r="G235" s="209" t="s">
        <v>140</v>
      </c>
      <c r="H235" s="386"/>
      <c r="I235" s="386"/>
      <c r="J235" s="183" t="e">
        <f>IF(I235/H235*100&gt;100,100,I235/H235*100)</f>
        <v>#DIV/0!</v>
      </c>
      <c r="K235" s="389"/>
      <c r="L235" s="388"/>
      <c r="M235" s="651"/>
      <c r="N235" s="625"/>
    </row>
    <row r="236" spans="1:18" s="302" customFormat="1" ht="32.25" hidden="1" customHeight="1" thickBot="1" x14ac:dyDescent="0.3">
      <c r="A236" s="744"/>
      <c r="B236" s="736" t="s">
        <v>75</v>
      </c>
      <c r="C236" s="742"/>
      <c r="D236" s="742"/>
      <c r="E236" s="210" t="s">
        <v>144</v>
      </c>
      <c r="F236" s="211" t="s">
        <v>388</v>
      </c>
      <c r="G236" s="212" t="s">
        <v>266</v>
      </c>
      <c r="H236" s="390"/>
      <c r="I236" s="390"/>
      <c r="J236" s="187" t="e">
        <f>IF(I236/H236*100&gt;100,100,I236/H236*100)</f>
        <v>#DIV/0!</v>
      </c>
      <c r="K236" s="187" t="e">
        <f>J236</f>
        <v>#DIV/0!</v>
      </c>
      <c r="L236" s="391"/>
      <c r="M236" s="651"/>
      <c r="N236" s="625"/>
    </row>
    <row r="237" spans="1:18" s="302" customFormat="1" ht="153" hidden="1" customHeight="1" thickBot="1" x14ac:dyDescent="0.3">
      <c r="A237" s="744"/>
      <c r="B237" s="734" t="s">
        <v>380</v>
      </c>
      <c r="C237" s="740" t="s">
        <v>77</v>
      </c>
      <c r="D237" s="740" t="s">
        <v>137</v>
      </c>
      <c r="E237" s="204" t="s">
        <v>138</v>
      </c>
      <c r="F237" s="205" t="s">
        <v>312</v>
      </c>
      <c r="G237" s="206" t="s">
        <v>140</v>
      </c>
      <c r="H237" s="384"/>
      <c r="I237" s="384"/>
      <c r="J237" s="196" t="e">
        <f>IF(H237/I237*100&gt;100,100,H237/I237*100)</f>
        <v>#DIV/0!</v>
      </c>
      <c r="K237" s="385" t="e">
        <f>(J237+J238+J239)/3</f>
        <v>#DIV/0!</v>
      </c>
      <c r="L237" s="269" t="e">
        <f>(K237+K240)/2</f>
        <v>#DIV/0!</v>
      </c>
      <c r="M237" s="651"/>
      <c r="N237" s="625"/>
    </row>
    <row r="238" spans="1:18" s="302" customFormat="1" ht="63.75" hidden="1" customHeight="1" thickBot="1" x14ac:dyDescent="0.3">
      <c r="A238" s="744"/>
      <c r="B238" s="735" t="s">
        <v>73</v>
      </c>
      <c r="C238" s="741"/>
      <c r="D238" s="741"/>
      <c r="E238" s="207" t="s">
        <v>138</v>
      </c>
      <c r="F238" s="208" t="s">
        <v>385</v>
      </c>
      <c r="G238" s="209" t="s">
        <v>140</v>
      </c>
      <c r="H238" s="384"/>
      <c r="I238" s="384"/>
      <c r="J238" s="183" t="e">
        <f>IF(I238/H238*100&gt;100,100,I238/H238*100)</f>
        <v>#DIV/0!</v>
      </c>
      <c r="K238" s="387"/>
      <c r="L238" s="388"/>
      <c r="M238" s="651"/>
      <c r="N238" s="625"/>
    </row>
    <row r="239" spans="1:18" s="302" customFormat="1" ht="63.75" hidden="1" customHeight="1" thickBot="1" x14ac:dyDescent="0.3">
      <c r="A239" s="744"/>
      <c r="B239" s="735" t="s">
        <v>74</v>
      </c>
      <c r="C239" s="741"/>
      <c r="D239" s="741"/>
      <c r="E239" s="207" t="s">
        <v>138</v>
      </c>
      <c r="F239" s="208" t="s">
        <v>386</v>
      </c>
      <c r="G239" s="209" t="s">
        <v>140</v>
      </c>
      <c r="H239" s="384"/>
      <c r="I239" s="384"/>
      <c r="J239" s="183" t="e">
        <f>IF(I239/H239*100&gt;100,100,I239/H239*100)</f>
        <v>#DIV/0!</v>
      </c>
      <c r="K239" s="389"/>
      <c r="L239" s="388"/>
      <c r="M239" s="651"/>
      <c r="N239" s="625"/>
    </row>
    <row r="240" spans="1:18" s="302" customFormat="1" ht="32.25" hidden="1" customHeight="1" thickBot="1" x14ac:dyDescent="0.3">
      <c r="A240" s="744"/>
      <c r="B240" s="736" t="s">
        <v>75</v>
      </c>
      <c r="C240" s="742"/>
      <c r="D240" s="742"/>
      <c r="E240" s="210" t="s">
        <v>144</v>
      </c>
      <c r="F240" s="211" t="s">
        <v>388</v>
      </c>
      <c r="G240" s="212" t="s">
        <v>266</v>
      </c>
      <c r="H240" s="384"/>
      <c r="I240" s="384"/>
      <c r="J240" s="187" t="e">
        <f>IF(I240/H240*100&gt;100,100,I240/H240*100)</f>
        <v>#DIV/0!</v>
      </c>
      <c r="K240" s="187" t="e">
        <f>J240</f>
        <v>#DIV/0!</v>
      </c>
      <c r="L240" s="391"/>
      <c r="M240" s="651"/>
      <c r="N240" s="625"/>
    </row>
    <row r="241" spans="1:14" s="302" customFormat="1" ht="63" hidden="1" customHeight="1" x14ac:dyDescent="0.25">
      <c r="A241" s="744"/>
      <c r="B241" s="734" t="s">
        <v>380</v>
      </c>
      <c r="C241" s="740" t="s">
        <v>78</v>
      </c>
      <c r="D241" s="740" t="s">
        <v>137</v>
      </c>
      <c r="E241" s="204" t="s">
        <v>138</v>
      </c>
      <c r="F241" s="205" t="s">
        <v>312</v>
      </c>
      <c r="G241" s="206" t="s">
        <v>140</v>
      </c>
      <c r="H241" s="392"/>
      <c r="I241" s="213"/>
      <c r="J241" s="196" t="e">
        <f>IF(H241/I241*100&gt;100,100,H241/I241*100)</f>
        <v>#DIV/0!</v>
      </c>
      <c r="K241" s="385" t="e">
        <f>(J241+J242+J243)/3</f>
        <v>#DIV/0!</v>
      </c>
      <c r="L241" s="269" t="e">
        <f>(K241+K244)/2</f>
        <v>#DIV/0!</v>
      </c>
      <c r="M241" s="651"/>
      <c r="N241" s="625"/>
    </row>
    <row r="242" spans="1:14" s="302" customFormat="1" ht="63.75" hidden="1" customHeight="1" x14ac:dyDescent="0.25">
      <c r="A242" s="744"/>
      <c r="B242" s="735" t="s">
        <v>73</v>
      </c>
      <c r="C242" s="741"/>
      <c r="D242" s="741"/>
      <c r="E242" s="207" t="s">
        <v>138</v>
      </c>
      <c r="F242" s="208" t="s">
        <v>385</v>
      </c>
      <c r="G242" s="209" t="s">
        <v>140</v>
      </c>
      <c r="H242" s="386"/>
      <c r="I242" s="183"/>
      <c r="J242" s="183" t="e">
        <f>IF(I242/H242*100&gt;100,100,I242/H242*100)</f>
        <v>#DIV/0!</v>
      </c>
      <c r="K242" s="387"/>
      <c r="L242" s="388"/>
      <c r="M242" s="651"/>
      <c r="N242" s="625"/>
    </row>
    <row r="243" spans="1:14" s="302" customFormat="1" ht="63.75" hidden="1" customHeight="1" x14ac:dyDescent="0.25">
      <c r="A243" s="744"/>
      <c r="B243" s="735" t="s">
        <v>74</v>
      </c>
      <c r="C243" s="741"/>
      <c r="D243" s="741"/>
      <c r="E243" s="207" t="s">
        <v>138</v>
      </c>
      <c r="F243" s="208" t="s">
        <v>386</v>
      </c>
      <c r="G243" s="209" t="s">
        <v>140</v>
      </c>
      <c r="H243" s="386"/>
      <c r="I243" s="386"/>
      <c r="J243" s="183" t="e">
        <f>IF(I243/H243*100&gt;100,100,I243/H243*100)</f>
        <v>#DIV/0!</v>
      </c>
      <c r="K243" s="389"/>
      <c r="L243" s="388"/>
      <c r="M243" s="651"/>
      <c r="N243" s="625"/>
    </row>
    <row r="244" spans="1:14" s="302" customFormat="1" ht="32.25" hidden="1" customHeight="1" thickBot="1" x14ac:dyDescent="0.3">
      <c r="A244" s="744"/>
      <c r="B244" s="736" t="s">
        <v>75</v>
      </c>
      <c r="C244" s="742"/>
      <c r="D244" s="742"/>
      <c r="E244" s="210" t="s">
        <v>144</v>
      </c>
      <c r="F244" s="211" t="s">
        <v>388</v>
      </c>
      <c r="G244" s="212" t="s">
        <v>266</v>
      </c>
      <c r="H244" s="390"/>
      <c r="I244" s="390"/>
      <c r="J244" s="187" t="e">
        <f>IF(I244/H244*100&gt;100,100,I244/H244*100)</f>
        <v>#DIV/0!</v>
      </c>
      <c r="K244" s="187" t="e">
        <f>J244</f>
        <v>#DIV/0!</v>
      </c>
      <c r="L244" s="391"/>
      <c r="M244" s="651"/>
      <c r="N244" s="625"/>
    </row>
    <row r="245" spans="1:14" s="302" customFormat="1" ht="63" hidden="1" customHeight="1" x14ac:dyDescent="0.25">
      <c r="A245" s="744"/>
      <c r="B245" s="734" t="s">
        <v>79</v>
      </c>
      <c r="C245" s="740" t="s">
        <v>80</v>
      </c>
      <c r="D245" s="740" t="s">
        <v>137</v>
      </c>
      <c r="E245" s="204" t="s">
        <v>138</v>
      </c>
      <c r="F245" s="205" t="s">
        <v>312</v>
      </c>
      <c r="G245" s="206" t="s">
        <v>140</v>
      </c>
      <c r="H245" s="384"/>
      <c r="I245" s="196"/>
      <c r="J245" s="196" t="e">
        <f>IF(H245/I245*100&gt;100,100,H245/I245*100)</f>
        <v>#DIV/0!</v>
      </c>
      <c r="K245" s="385" t="e">
        <f>(J245+J246+J247)/3</f>
        <v>#DIV/0!</v>
      </c>
      <c r="L245" s="269" t="e">
        <f>(K245+K248)/2</f>
        <v>#DIV/0!</v>
      </c>
      <c r="M245" s="651"/>
      <c r="N245" s="625"/>
    </row>
    <row r="246" spans="1:14" s="302" customFormat="1" ht="63.75" hidden="1" customHeight="1" x14ac:dyDescent="0.25">
      <c r="A246" s="744"/>
      <c r="B246" s="735" t="s">
        <v>73</v>
      </c>
      <c r="C246" s="741"/>
      <c r="D246" s="741"/>
      <c r="E246" s="207" t="s">
        <v>138</v>
      </c>
      <c r="F246" s="208" t="s">
        <v>385</v>
      </c>
      <c r="G246" s="209" t="s">
        <v>140</v>
      </c>
      <c r="H246" s="386"/>
      <c r="I246" s="183"/>
      <c r="J246" s="183" t="e">
        <f>IF(I246/H246*100&gt;100,100,I246/H246*100)</f>
        <v>#DIV/0!</v>
      </c>
      <c r="K246" s="387"/>
      <c r="L246" s="388"/>
      <c r="M246" s="651"/>
      <c r="N246" s="625"/>
    </row>
    <row r="247" spans="1:14" s="302" customFormat="1" ht="63.75" hidden="1" customHeight="1" x14ac:dyDescent="0.25">
      <c r="A247" s="744"/>
      <c r="B247" s="735" t="s">
        <v>74</v>
      </c>
      <c r="C247" s="741"/>
      <c r="D247" s="741"/>
      <c r="E247" s="207" t="s">
        <v>138</v>
      </c>
      <c r="F247" s="208" t="s">
        <v>386</v>
      </c>
      <c r="G247" s="209" t="s">
        <v>140</v>
      </c>
      <c r="H247" s="386"/>
      <c r="I247" s="386"/>
      <c r="J247" s="183" t="e">
        <f>IF(I247/H247*100&gt;100,100,I247/H247*100)</f>
        <v>#DIV/0!</v>
      </c>
      <c r="K247" s="389"/>
      <c r="L247" s="388"/>
      <c r="M247" s="651"/>
      <c r="N247" s="625"/>
    </row>
    <row r="248" spans="1:14" s="302" customFormat="1" ht="32.25" hidden="1" customHeight="1" thickBot="1" x14ac:dyDescent="0.3">
      <c r="A248" s="744"/>
      <c r="B248" s="736" t="s">
        <v>75</v>
      </c>
      <c r="C248" s="742"/>
      <c r="D248" s="742"/>
      <c r="E248" s="210" t="s">
        <v>144</v>
      </c>
      <c r="F248" s="211" t="s">
        <v>388</v>
      </c>
      <c r="G248" s="212" t="s">
        <v>266</v>
      </c>
      <c r="H248" s="390"/>
      <c r="I248" s="390"/>
      <c r="J248" s="187" t="e">
        <f>IF(I248/H248*100&gt;100,100,I248/H248*100)</f>
        <v>#DIV/0!</v>
      </c>
      <c r="K248" s="187" t="e">
        <f>J248</f>
        <v>#DIV/0!</v>
      </c>
      <c r="L248" s="391"/>
      <c r="M248" s="651"/>
      <c r="N248" s="625"/>
    </row>
    <row r="249" spans="1:14" s="302" customFormat="1" ht="63" hidden="1" customHeight="1" x14ac:dyDescent="0.25">
      <c r="A249" s="744"/>
      <c r="B249" s="734" t="s">
        <v>81</v>
      </c>
      <c r="C249" s="740" t="s">
        <v>82</v>
      </c>
      <c r="D249" s="740" t="s">
        <v>137</v>
      </c>
      <c r="E249" s="204" t="s">
        <v>138</v>
      </c>
      <c r="F249" s="205" t="s">
        <v>312</v>
      </c>
      <c r="G249" s="206" t="s">
        <v>140</v>
      </c>
      <c r="H249" s="384"/>
      <c r="I249" s="196"/>
      <c r="J249" s="196" t="e">
        <f>IF(H249/I249*100&gt;100,100,H249/I249*100)</f>
        <v>#DIV/0!</v>
      </c>
      <c r="K249" s="385" t="e">
        <f>(J249+J250+J251)/3</f>
        <v>#DIV/0!</v>
      </c>
      <c r="L249" s="269" t="e">
        <f>(K249+K252)/2</f>
        <v>#DIV/0!</v>
      </c>
      <c r="M249" s="651"/>
      <c r="N249" s="625"/>
    </row>
    <row r="250" spans="1:14" s="302" customFormat="1" ht="63.75" hidden="1" customHeight="1" x14ac:dyDescent="0.25">
      <c r="A250" s="744"/>
      <c r="B250" s="735" t="s">
        <v>73</v>
      </c>
      <c r="C250" s="741"/>
      <c r="D250" s="741"/>
      <c r="E250" s="207" t="s">
        <v>138</v>
      </c>
      <c r="F250" s="208" t="s">
        <v>385</v>
      </c>
      <c r="G250" s="209" t="s">
        <v>140</v>
      </c>
      <c r="H250" s="386"/>
      <c r="I250" s="183"/>
      <c r="J250" s="183" t="e">
        <f>IF(I250/H250*100&gt;100,100,I250/H250*100)</f>
        <v>#DIV/0!</v>
      </c>
      <c r="K250" s="387"/>
      <c r="L250" s="388"/>
      <c r="M250" s="651"/>
      <c r="N250" s="625"/>
    </row>
    <row r="251" spans="1:14" s="302" customFormat="1" ht="63.75" hidden="1" customHeight="1" x14ac:dyDescent="0.25">
      <c r="A251" s="744"/>
      <c r="B251" s="735" t="s">
        <v>74</v>
      </c>
      <c r="C251" s="741"/>
      <c r="D251" s="741"/>
      <c r="E251" s="207" t="s">
        <v>138</v>
      </c>
      <c r="F251" s="208" t="s">
        <v>386</v>
      </c>
      <c r="G251" s="209" t="s">
        <v>140</v>
      </c>
      <c r="H251" s="386"/>
      <c r="I251" s="386"/>
      <c r="J251" s="183" t="e">
        <f>IF(I251/H251*100&gt;100,100,I251/H251*100)</f>
        <v>#DIV/0!</v>
      </c>
      <c r="K251" s="389"/>
      <c r="L251" s="388"/>
      <c r="M251" s="651"/>
      <c r="N251" s="625"/>
    </row>
    <row r="252" spans="1:14" s="302" customFormat="1" ht="32.25" hidden="1" customHeight="1" thickBot="1" x14ac:dyDescent="0.3">
      <c r="A252" s="744"/>
      <c r="B252" s="736" t="s">
        <v>75</v>
      </c>
      <c r="C252" s="742"/>
      <c r="D252" s="742"/>
      <c r="E252" s="210" t="s">
        <v>144</v>
      </c>
      <c r="F252" s="211" t="s">
        <v>388</v>
      </c>
      <c r="G252" s="212" t="s">
        <v>266</v>
      </c>
      <c r="H252" s="390"/>
      <c r="I252" s="390"/>
      <c r="J252" s="187" t="e">
        <f>IF(I252/H252*100&gt;100,100,I252/H252*100)</f>
        <v>#DIV/0!</v>
      </c>
      <c r="K252" s="187" t="e">
        <f>J252</f>
        <v>#DIV/0!</v>
      </c>
      <c r="L252" s="391"/>
      <c r="M252" s="651"/>
      <c r="N252" s="625"/>
    </row>
    <row r="253" spans="1:14" s="296" customFormat="1" ht="63" customHeight="1" x14ac:dyDescent="0.25">
      <c r="A253" s="744"/>
      <c r="B253" s="734" t="s">
        <v>79</v>
      </c>
      <c r="C253" s="740" t="s">
        <v>83</v>
      </c>
      <c r="D253" s="752" t="s">
        <v>137</v>
      </c>
      <c r="E253" s="204" t="s">
        <v>138</v>
      </c>
      <c r="F253" s="205" t="s">
        <v>312</v>
      </c>
      <c r="G253" s="206" t="s">
        <v>140</v>
      </c>
      <c r="H253" s="384">
        <v>10</v>
      </c>
      <c r="I253" s="196">
        <v>8.8000000000000007</v>
      </c>
      <c r="J253" s="196">
        <f>IF(H253/I253*100&gt;100,100,H253/I253*100)</f>
        <v>100</v>
      </c>
      <c r="K253" s="385">
        <f>(J253+J254+J255)/3</f>
        <v>97.433333333333337</v>
      </c>
      <c r="L253" s="269">
        <f>(K253+K256)/2</f>
        <v>98.716666666666669</v>
      </c>
      <c r="M253" s="651"/>
      <c r="N253" s="625"/>
    </row>
    <row r="254" spans="1:14" s="296" customFormat="1" ht="63" x14ac:dyDescent="0.25">
      <c r="A254" s="744"/>
      <c r="B254" s="735" t="s">
        <v>73</v>
      </c>
      <c r="C254" s="741"/>
      <c r="D254" s="753"/>
      <c r="E254" s="207" t="s">
        <v>138</v>
      </c>
      <c r="F254" s="208" t="s">
        <v>385</v>
      </c>
      <c r="G254" s="209" t="s">
        <v>140</v>
      </c>
      <c r="H254" s="386">
        <v>100</v>
      </c>
      <c r="I254" s="183">
        <v>92.3</v>
      </c>
      <c r="J254" s="183">
        <f>IF(I254/H254*100&gt;100,100,I254/H254*100)</f>
        <v>92.3</v>
      </c>
      <c r="K254" s="387"/>
      <c r="L254" s="388"/>
      <c r="M254" s="651"/>
      <c r="N254" s="625"/>
    </row>
    <row r="255" spans="1:14" s="296" customFormat="1" ht="63" x14ac:dyDescent="0.25">
      <c r="A255" s="744"/>
      <c r="B255" s="735" t="s">
        <v>74</v>
      </c>
      <c r="C255" s="741"/>
      <c r="D255" s="753"/>
      <c r="E255" s="207" t="s">
        <v>138</v>
      </c>
      <c r="F255" s="208" t="s">
        <v>386</v>
      </c>
      <c r="G255" s="209" t="s">
        <v>140</v>
      </c>
      <c r="H255" s="386">
        <v>76.5</v>
      </c>
      <c r="I255" s="386">
        <v>78.599999999999994</v>
      </c>
      <c r="J255" s="183">
        <f>IF(I255/H255*100&gt;100,100,I255/H255*100)</f>
        <v>100</v>
      </c>
      <c r="K255" s="389"/>
      <c r="L255" s="388"/>
      <c r="M255" s="651"/>
      <c r="N255" s="625"/>
    </row>
    <row r="256" spans="1:14" s="296" customFormat="1" ht="32.25" customHeight="1" thickBot="1" x14ac:dyDescent="0.3">
      <c r="A256" s="744"/>
      <c r="B256" s="736" t="s">
        <v>75</v>
      </c>
      <c r="C256" s="742"/>
      <c r="D256" s="754"/>
      <c r="E256" s="210" t="s">
        <v>144</v>
      </c>
      <c r="F256" s="211" t="s">
        <v>388</v>
      </c>
      <c r="G256" s="212" t="s">
        <v>266</v>
      </c>
      <c r="H256" s="390">
        <v>3.6666666666666665</v>
      </c>
      <c r="I256" s="390">
        <v>4.42</v>
      </c>
      <c r="J256" s="187">
        <f>IF(I256/H256*100&gt;100,100,I256/H256*100)</f>
        <v>100</v>
      </c>
      <c r="K256" s="187">
        <f>J256</f>
        <v>100</v>
      </c>
      <c r="L256" s="391"/>
      <c r="M256" s="651"/>
      <c r="N256" s="625"/>
    </row>
    <row r="257" spans="1:14" s="296" customFormat="1" ht="63" customHeight="1" x14ac:dyDescent="0.25">
      <c r="A257" s="744"/>
      <c r="B257" s="734" t="s">
        <v>84</v>
      </c>
      <c r="C257" s="740" t="s">
        <v>85</v>
      </c>
      <c r="D257" s="752" t="s">
        <v>137</v>
      </c>
      <c r="E257" s="204" t="s">
        <v>138</v>
      </c>
      <c r="F257" s="205" t="s">
        <v>312</v>
      </c>
      <c r="G257" s="206" t="s">
        <v>140</v>
      </c>
      <c r="H257" s="384">
        <v>10</v>
      </c>
      <c r="I257" s="196">
        <v>7.2</v>
      </c>
      <c r="J257" s="196">
        <f>IF(H257/I257*100&gt;100,100,H257/I257*100)</f>
        <v>100</v>
      </c>
      <c r="K257" s="784">
        <f>(J257+J258+J259)/3</f>
        <v>97.433333333333337</v>
      </c>
      <c r="L257" s="652">
        <f>(K257+K260)/2</f>
        <v>98.716666666666669</v>
      </c>
      <c r="M257" s="651"/>
      <c r="N257" s="625"/>
    </row>
    <row r="258" spans="1:14" s="296" customFormat="1" ht="63" x14ac:dyDescent="0.25">
      <c r="A258" s="744"/>
      <c r="B258" s="735" t="s">
        <v>73</v>
      </c>
      <c r="C258" s="741"/>
      <c r="D258" s="753"/>
      <c r="E258" s="207" t="s">
        <v>138</v>
      </c>
      <c r="F258" s="208" t="s">
        <v>385</v>
      </c>
      <c r="G258" s="209" t="s">
        <v>140</v>
      </c>
      <c r="H258" s="386">
        <v>100</v>
      </c>
      <c r="I258" s="183">
        <v>92.3</v>
      </c>
      <c r="J258" s="183">
        <f>IF(I258/H258*100&gt;100,100,I258/H258*100)</f>
        <v>92.3</v>
      </c>
      <c r="K258" s="785"/>
      <c r="L258" s="653"/>
      <c r="M258" s="651"/>
      <c r="N258" s="625"/>
    </row>
    <row r="259" spans="1:14" s="296" customFormat="1" ht="63" x14ac:dyDescent="0.25">
      <c r="A259" s="744"/>
      <c r="B259" s="735" t="s">
        <v>74</v>
      </c>
      <c r="C259" s="741"/>
      <c r="D259" s="753"/>
      <c r="E259" s="207" t="s">
        <v>138</v>
      </c>
      <c r="F259" s="208" t="s">
        <v>386</v>
      </c>
      <c r="G259" s="209" t="s">
        <v>140</v>
      </c>
      <c r="H259" s="386">
        <v>76.5</v>
      </c>
      <c r="I259" s="386">
        <v>78.599999999999994</v>
      </c>
      <c r="J259" s="183">
        <f>IF(I259/H259*100&gt;100,100,I259/H259*100)</f>
        <v>100</v>
      </c>
      <c r="K259" s="786"/>
      <c r="L259" s="653"/>
      <c r="M259" s="651"/>
      <c r="N259" s="625"/>
    </row>
    <row r="260" spans="1:14" s="296" customFormat="1" ht="32.25" customHeight="1" thickBot="1" x14ac:dyDescent="0.3">
      <c r="A260" s="744"/>
      <c r="B260" s="736" t="s">
        <v>75</v>
      </c>
      <c r="C260" s="742"/>
      <c r="D260" s="754"/>
      <c r="E260" s="210" t="s">
        <v>144</v>
      </c>
      <c r="F260" s="211" t="s">
        <v>388</v>
      </c>
      <c r="G260" s="212" t="s">
        <v>266</v>
      </c>
      <c r="H260" s="390">
        <v>164</v>
      </c>
      <c r="I260" s="390">
        <v>165</v>
      </c>
      <c r="J260" s="187">
        <f>IF(I260/H260*100&gt;100,100,I260/H260*100)</f>
        <v>100</v>
      </c>
      <c r="K260" s="187">
        <f>J260</f>
        <v>100</v>
      </c>
      <c r="L260" s="654"/>
      <c r="M260" s="651"/>
      <c r="N260" s="625"/>
    </row>
    <row r="261" spans="1:14" s="302" customFormat="1" ht="63.75" hidden="1" customHeight="1" x14ac:dyDescent="0.25">
      <c r="A261" s="744"/>
      <c r="B261" s="734">
        <v>0</v>
      </c>
      <c r="C261" s="740" t="s">
        <v>86</v>
      </c>
      <c r="D261" s="740" t="s">
        <v>137</v>
      </c>
      <c r="E261" s="204" t="s">
        <v>138</v>
      </c>
      <c r="F261" s="205" t="s">
        <v>312</v>
      </c>
      <c r="G261" s="206" t="s">
        <v>140</v>
      </c>
      <c r="H261" s="384"/>
      <c r="I261" s="196"/>
      <c r="J261" s="196" t="e">
        <f>IF(H261/I261*100&gt;100,100,H261/I261*100)</f>
        <v>#DIV/0!</v>
      </c>
      <c r="K261" s="385" t="e">
        <f>(J261+J262+J263)/3</f>
        <v>#DIV/0!</v>
      </c>
      <c r="L261" s="269" t="e">
        <f>(K261+K264)/2</f>
        <v>#DIV/0!</v>
      </c>
      <c r="M261" s="651"/>
      <c r="N261" s="625"/>
    </row>
    <row r="262" spans="1:14" s="302" customFormat="1" ht="63.75" hidden="1" customHeight="1" x14ac:dyDescent="0.25">
      <c r="A262" s="744"/>
      <c r="B262" s="735" t="s">
        <v>73</v>
      </c>
      <c r="C262" s="741"/>
      <c r="D262" s="741"/>
      <c r="E262" s="207" t="s">
        <v>138</v>
      </c>
      <c r="F262" s="208" t="s">
        <v>385</v>
      </c>
      <c r="G262" s="209" t="s">
        <v>140</v>
      </c>
      <c r="H262" s="386"/>
      <c r="I262" s="183"/>
      <c r="J262" s="183" t="e">
        <f>IF(I262/H262*100&gt;100,100,I262/H262*100)</f>
        <v>#DIV/0!</v>
      </c>
      <c r="K262" s="387"/>
      <c r="L262" s="388"/>
      <c r="M262" s="651"/>
      <c r="N262" s="625"/>
    </row>
    <row r="263" spans="1:14" s="302" customFormat="1" ht="63.75" hidden="1" customHeight="1" x14ac:dyDescent="0.25">
      <c r="A263" s="744"/>
      <c r="B263" s="735" t="s">
        <v>74</v>
      </c>
      <c r="C263" s="741"/>
      <c r="D263" s="741"/>
      <c r="E263" s="207" t="s">
        <v>138</v>
      </c>
      <c r="F263" s="208" t="s">
        <v>386</v>
      </c>
      <c r="G263" s="209" t="s">
        <v>140</v>
      </c>
      <c r="H263" s="386"/>
      <c r="I263" s="386"/>
      <c r="J263" s="183" t="e">
        <f>IF(I263/H263*100&gt;100,100,I263/H263*100)</f>
        <v>#DIV/0!</v>
      </c>
      <c r="K263" s="389"/>
      <c r="L263" s="388"/>
      <c r="M263" s="651"/>
      <c r="N263" s="625"/>
    </row>
    <row r="264" spans="1:14" s="302" customFormat="1" ht="32.25" hidden="1" customHeight="1" thickBot="1" x14ac:dyDescent="0.3">
      <c r="A264" s="744"/>
      <c r="B264" s="736" t="s">
        <v>75</v>
      </c>
      <c r="C264" s="742"/>
      <c r="D264" s="742"/>
      <c r="E264" s="210" t="s">
        <v>144</v>
      </c>
      <c r="F264" s="211" t="s">
        <v>388</v>
      </c>
      <c r="G264" s="212" t="s">
        <v>266</v>
      </c>
      <c r="H264" s="390"/>
      <c r="I264" s="390"/>
      <c r="J264" s="187" t="e">
        <f>IF(I264/H264*100&gt;100,100,I264/H264*100)</f>
        <v>#DIV/0!</v>
      </c>
      <c r="K264" s="187" t="e">
        <f>J264</f>
        <v>#DIV/0!</v>
      </c>
      <c r="L264" s="391"/>
      <c r="M264" s="651"/>
      <c r="N264" s="625"/>
    </row>
    <row r="265" spans="1:14" s="302" customFormat="1" ht="63.75" hidden="1" customHeight="1" x14ac:dyDescent="0.25">
      <c r="A265" s="744"/>
      <c r="B265" s="734" t="s">
        <v>87</v>
      </c>
      <c r="C265" s="740" t="s">
        <v>88</v>
      </c>
      <c r="D265" s="740" t="s">
        <v>137</v>
      </c>
      <c r="E265" s="204" t="s">
        <v>138</v>
      </c>
      <c r="F265" s="205" t="s">
        <v>312</v>
      </c>
      <c r="G265" s="206" t="s">
        <v>140</v>
      </c>
      <c r="H265" s="384"/>
      <c r="I265" s="196"/>
      <c r="J265" s="196" t="e">
        <f>IF(H265/I265*100&gt;100,100,H265/I265*100)</f>
        <v>#DIV/0!</v>
      </c>
      <c r="K265" s="385" t="e">
        <f>(J265+J266+J267)/3</f>
        <v>#DIV/0!</v>
      </c>
      <c r="L265" s="269" t="e">
        <f>(K265+K268)/2</f>
        <v>#DIV/0!</v>
      </c>
      <c r="M265" s="651"/>
      <c r="N265" s="625"/>
    </row>
    <row r="266" spans="1:14" s="302" customFormat="1" ht="63.75" hidden="1" customHeight="1" x14ac:dyDescent="0.25">
      <c r="A266" s="744"/>
      <c r="B266" s="735" t="s">
        <v>73</v>
      </c>
      <c r="C266" s="741"/>
      <c r="D266" s="741"/>
      <c r="E266" s="207" t="s">
        <v>138</v>
      </c>
      <c r="F266" s="208" t="s">
        <v>385</v>
      </c>
      <c r="G266" s="209" t="s">
        <v>140</v>
      </c>
      <c r="H266" s="386"/>
      <c r="I266" s="183"/>
      <c r="J266" s="183" t="e">
        <f>IF(I266/H266*100&gt;100,100,I266/H266*100)</f>
        <v>#DIV/0!</v>
      </c>
      <c r="K266" s="387"/>
      <c r="L266" s="388"/>
      <c r="M266" s="651"/>
      <c r="N266" s="625"/>
    </row>
    <row r="267" spans="1:14" s="302" customFormat="1" ht="63.75" hidden="1" customHeight="1" x14ac:dyDescent="0.25">
      <c r="A267" s="744"/>
      <c r="B267" s="735" t="s">
        <v>74</v>
      </c>
      <c r="C267" s="741"/>
      <c r="D267" s="741"/>
      <c r="E267" s="207" t="s">
        <v>138</v>
      </c>
      <c r="F267" s="208" t="s">
        <v>386</v>
      </c>
      <c r="G267" s="209" t="s">
        <v>140</v>
      </c>
      <c r="H267" s="386"/>
      <c r="I267" s="386"/>
      <c r="J267" s="183" t="e">
        <f>IF(I267/H267*100&gt;100,100,I267/H267*100)</f>
        <v>#DIV/0!</v>
      </c>
      <c r="K267" s="389"/>
      <c r="L267" s="388"/>
      <c r="M267" s="651"/>
      <c r="N267" s="625"/>
    </row>
    <row r="268" spans="1:14" s="302" customFormat="1" ht="32.25" hidden="1" customHeight="1" thickBot="1" x14ac:dyDescent="0.3">
      <c r="A268" s="744"/>
      <c r="B268" s="736" t="s">
        <v>75</v>
      </c>
      <c r="C268" s="742"/>
      <c r="D268" s="742"/>
      <c r="E268" s="210" t="s">
        <v>144</v>
      </c>
      <c r="F268" s="211" t="s">
        <v>388</v>
      </c>
      <c r="G268" s="212" t="s">
        <v>266</v>
      </c>
      <c r="H268" s="390"/>
      <c r="I268" s="390"/>
      <c r="J268" s="187" t="e">
        <f>IF(I268/H268*100&gt;100,100,I268/H268*100)</f>
        <v>#DIV/0!</v>
      </c>
      <c r="K268" s="187" t="e">
        <f>J268</f>
        <v>#DIV/0!</v>
      </c>
      <c r="L268" s="391"/>
      <c r="M268" s="651"/>
      <c r="N268" s="625"/>
    </row>
    <row r="269" spans="1:14" s="302" customFormat="1" ht="63" hidden="1" customHeight="1" x14ac:dyDescent="0.25">
      <c r="A269" s="744"/>
      <c r="B269" s="734" t="s">
        <v>89</v>
      </c>
      <c r="C269" s="740" t="s">
        <v>90</v>
      </c>
      <c r="D269" s="740" t="s">
        <v>137</v>
      </c>
      <c r="E269" s="204" t="s">
        <v>138</v>
      </c>
      <c r="F269" s="205" t="s">
        <v>312</v>
      </c>
      <c r="G269" s="206" t="s">
        <v>140</v>
      </c>
      <c r="H269" s="384"/>
      <c r="I269" s="196"/>
      <c r="J269" s="196" t="e">
        <f>IF(H269/I269*100&gt;100,100,H269/I269*100)</f>
        <v>#DIV/0!</v>
      </c>
      <c r="K269" s="385" t="e">
        <f>(J269+J270+J271)/3</f>
        <v>#DIV/0!</v>
      </c>
      <c r="L269" s="269" t="e">
        <f>(K269+K272)/2</f>
        <v>#DIV/0!</v>
      </c>
      <c r="M269" s="651"/>
      <c r="N269" s="625"/>
    </row>
    <row r="270" spans="1:14" s="302" customFormat="1" ht="63.75" hidden="1" customHeight="1" x14ac:dyDescent="0.25">
      <c r="A270" s="744"/>
      <c r="B270" s="735" t="s">
        <v>73</v>
      </c>
      <c r="C270" s="741"/>
      <c r="D270" s="741"/>
      <c r="E270" s="207" t="s">
        <v>138</v>
      </c>
      <c r="F270" s="208" t="s">
        <v>385</v>
      </c>
      <c r="G270" s="209" t="s">
        <v>140</v>
      </c>
      <c r="H270" s="386"/>
      <c r="I270" s="183"/>
      <c r="J270" s="183" t="e">
        <f>IF(I270/H270*100&gt;100,100,I270/H270*100)</f>
        <v>#DIV/0!</v>
      </c>
      <c r="K270" s="387"/>
      <c r="L270" s="388"/>
      <c r="M270" s="651"/>
      <c r="N270" s="625"/>
    </row>
    <row r="271" spans="1:14" s="302" customFormat="1" ht="63.75" hidden="1" customHeight="1" x14ac:dyDescent="0.25">
      <c r="A271" s="744"/>
      <c r="B271" s="735" t="s">
        <v>74</v>
      </c>
      <c r="C271" s="741"/>
      <c r="D271" s="741"/>
      <c r="E271" s="207" t="s">
        <v>138</v>
      </c>
      <c r="F271" s="208" t="s">
        <v>386</v>
      </c>
      <c r="G271" s="209" t="s">
        <v>140</v>
      </c>
      <c r="H271" s="386"/>
      <c r="I271" s="386"/>
      <c r="J271" s="183" t="e">
        <f>IF(I271/H271*100&gt;100,100,I271/H271*100)</f>
        <v>#DIV/0!</v>
      </c>
      <c r="K271" s="389"/>
      <c r="L271" s="388"/>
      <c r="M271" s="651"/>
      <c r="N271" s="625"/>
    </row>
    <row r="272" spans="1:14" s="302" customFormat="1" ht="32.25" hidden="1" customHeight="1" thickBot="1" x14ac:dyDescent="0.3">
      <c r="A272" s="744"/>
      <c r="B272" s="736" t="s">
        <v>75</v>
      </c>
      <c r="C272" s="742"/>
      <c r="D272" s="742"/>
      <c r="E272" s="210" t="s">
        <v>144</v>
      </c>
      <c r="F272" s="211" t="s">
        <v>388</v>
      </c>
      <c r="G272" s="212" t="s">
        <v>266</v>
      </c>
      <c r="H272" s="390"/>
      <c r="I272" s="390"/>
      <c r="J272" s="187" t="e">
        <f>IF(I272/H272*100&gt;100,100,I272/H272*100)</f>
        <v>#DIV/0!</v>
      </c>
      <c r="K272" s="187" t="e">
        <f>J272</f>
        <v>#DIV/0!</v>
      </c>
      <c r="L272" s="391"/>
      <c r="M272" s="651"/>
      <c r="N272" s="625"/>
    </row>
    <row r="273" spans="1:14" s="302" customFormat="1" ht="63" hidden="1" customHeight="1" x14ac:dyDescent="0.25">
      <c r="A273" s="744"/>
      <c r="B273" s="734" t="s">
        <v>91</v>
      </c>
      <c r="C273" s="740" t="s">
        <v>92</v>
      </c>
      <c r="D273" s="740" t="s">
        <v>137</v>
      </c>
      <c r="E273" s="204" t="s">
        <v>138</v>
      </c>
      <c r="F273" s="205" t="s">
        <v>312</v>
      </c>
      <c r="G273" s="206" t="s">
        <v>140</v>
      </c>
      <c r="H273" s="384"/>
      <c r="I273" s="196"/>
      <c r="J273" s="196" t="e">
        <f>IF(H273/I273*100&gt;100,100,H273/I273*100)</f>
        <v>#DIV/0!</v>
      </c>
      <c r="K273" s="385" t="e">
        <f>(J273+J274+J275)/3</f>
        <v>#DIV/0!</v>
      </c>
      <c r="L273" s="269" t="e">
        <f>(K273+K276)/2</f>
        <v>#DIV/0!</v>
      </c>
      <c r="M273" s="651"/>
      <c r="N273" s="625"/>
    </row>
    <row r="274" spans="1:14" s="302" customFormat="1" ht="63.75" hidden="1" customHeight="1" x14ac:dyDescent="0.25">
      <c r="A274" s="744"/>
      <c r="B274" s="735" t="s">
        <v>73</v>
      </c>
      <c r="C274" s="741"/>
      <c r="D274" s="741"/>
      <c r="E274" s="207" t="s">
        <v>138</v>
      </c>
      <c r="F274" s="208" t="s">
        <v>385</v>
      </c>
      <c r="G274" s="209" t="s">
        <v>140</v>
      </c>
      <c r="H274" s="386"/>
      <c r="I274" s="183"/>
      <c r="J274" s="183" t="e">
        <f>IF(I274/H274*100&gt;100,100,I274/H274*100)</f>
        <v>#DIV/0!</v>
      </c>
      <c r="K274" s="387"/>
      <c r="L274" s="388"/>
      <c r="M274" s="651"/>
      <c r="N274" s="625"/>
    </row>
    <row r="275" spans="1:14" s="302" customFormat="1" ht="63.75" hidden="1" customHeight="1" x14ac:dyDescent="0.25">
      <c r="A275" s="744"/>
      <c r="B275" s="735" t="s">
        <v>74</v>
      </c>
      <c r="C275" s="741"/>
      <c r="D275" s="741"/>
      <c r="E275" s="207" t="s">
        <v>138</v>
      </c>
      <c r="F275" s="208" t="s">
        <v>386</v>
      </c>
      <c r="G275" s="209" t="s">
        <v>140</v>
      </c>
      <c r="H275" s="386"/>
      <c r="I275" s="386"/>
      <c r="J275" s="183" t="e">
        <f>IF(I275/H275*100&gt;100,100,I275/H275*100)</f>
        <v>#DIV/0!</v>
      </c>
      <c r="K275" s="389"/>
      <c r="L275" s="388"/>
      <c r="M275" s="651"/>
      <c r="N275" s="625"/>
    </row>
    <row r="276" spans="1:14" s="302" customFormat="1" ht="32.25" hidden="1" customHeight="1" thickBot="1" x14ac:dyDescent="0.3">
      <c r="A276" s="744"/>
      <c r="B276" s="736" t="s">
        <v>75</v>
      </c>
      <c r="C276" s="742"/>
      <c r="D276" s="742"/>
      <c r="E276" s="210" t="s">
        <v>144</v>
      </c>
      <c r="F276" s="211" t="s">
        <v>388</v>
      </c>
      <c r="G276" s="212" t="s">
        <v>266</v>
      </c>
      <c r="H276" s="390"/>
      <c r="I276" s="390"/>
      <c r="J276" s="187" t="e">
        <f>IF(I276/H276*100&gt;100,100,I276/H276*100)</f>
        <v>#DIV/0!</v>
      </c>
      <c r="K276" s="187" t="e">
        <f>J276</f>
        <v>#DIV/0!</v>
      </c>
      <c r="L276" s="391"/>
      <c r="M276" s="651"/>
      <c r="N276" s="625"/>
    </row>
    <row r="277" spans="1:14" s="302" customFormat="1" ht="63" hidden="1" customHeight="1" x14ac:dyDescent="0.25">
      <c r="A277" s="744"/>
      <c r="B277" s="734" t="s">
        <v>322</v>
      </c>
      <c r="C277" s="740" t="s">
        <v>93</v>
      </c>
      <c r="D277" s="740" t="s">
        <v>137</v>
      </c>
      <c r="E277" s="204" t="s">
        <v>138</v>
      </c>
      <c r="F277" s="205" t="s">
        <v>312</v>
      </c>
      <c r="G277" s="206" t="s">
        <v>140</v>
      </c>
      <c r="H277" s="384"/>
      <c r="I277" s="196"/>
      <c r="J277" s="196" t="e">
        <f>IF(H277/I277*100&gt;100,100,H277/I277*100)</f>
        <v>#DIV/0!</v>
      </c>
      <c r="K277" s="385" t="e">
        <f>(J277+J278+J279)/3</f>
        <v>#DIV/0!</v>
      </c>
      <c r="L277" s="269" t="e">
        <f>(K277+K280)/2</f>
        <v>#DIV/0!</v>
      </c>
      <c r="M277" s="651"/>
      <c r="N277" s="625"/>
    </row>
    <row r="278" spans="1:14" s="302" customFormat="1" ht="63.75" hidden="1" customHeight="1" x14ac:dyDescent="0.25">
      <c r="A278" s="744"/>
      <c r="B278" s="735" t="s">
        <v>73</v>
      </c>
      <c r="C278" s="741"/>
      <c r="D278" s="741"/>
      <c r="E278" s="207" t="s">
        <v>138</v>
      </c>
      <c r="F278" s="208" t="s">
        <v>385</v>
      </c>
      <c r="G278" s="209" t="s">
        <v>140</v>
      </c>
      <c r="H278" s="386"/>
      <c r="I278" s="183"/>
      <c r="J278" s="183" t="e">
        <f>IF(I278/H278*100&gt;100,100,I278/H278*100)</f>
        <v>#DIV/0!</v>
      </c>
      <c r="K278" s="387"/>
      <c r="L278" s="388"/>
      <c r="M278" s="651"/>
      <c r="N278" s="625"/>
    </row>
    <row r="279" spans="1:14" s="302" customFormat="1" ht="63.75" hidden="1" customHeight="1" x14ac:dyDescent="0.25">
      <c r="A279" s="744"/>
      <c r="B279" s="735" t="s">
        <v>74</v>
      </c>
      <c r="C279" s="741"/>
      <c r="D279" s="741"/>
      <c r="E279" s="207" t="s">
        <v>138</v>
      </c>
      <c r="F279" s="208" t="s">
        <v>386</v>
      </c>
      <c r="G279" s="209" t="s">
        <v>140</v>
      </c>
      <c r="H279" s="386"/>
      <c r="I279" s="386"/>
      <c r="J279" s="183" t="e">
        <f>IF(I279/H279*100&gt;100,100,I279/H279*100)</f>
        <v>#DIV/0!</v>
      </c>
      <c r="K279" s="389"/>
      <c r="L279" s="388"/>
      <c r="M279" s="651"/>
      <c r="N279" s="625"/>
    </row>
    <row r="280" spans="1:14" s="302" customFormat="1" ht="32.25" hidden="1" customHeight="1" thickBot="1" x14ac:dyDescent="0.3">
      <c r="A280" s="744"/>
      <c r="B280" s="736" t="s">
        <v>75</v>
      </c>
      <c r="C280" s="742"/>
      <c r="D280" s="742"/>
      <c r="E280" s="210" t="s">
        <v>144</v>
      </c>
      <c r="F280" s="211" t="s">
        <v>388</v>
      </c>
      <c r="G280" s="212" t="s">
        <v>266</v>
      </c>
      <c r="H280" s="390"/>
      <c r="I280" s="390"/>
      <c r="J280" s="187" t="e">
        <f>IF(I280/H280*100&gt;100,100,I280/H280*100)</f>
        <v>#DIV/0!</v>
      </c>
      <c r="K280" s="187" t="e">
        <f>J280</f>
        <v>#DIV/0!</v>
      </c>
      <c r="L280" s="391"/>
      <c r="M280" s="651"/>
      <c r="N280" s="625"/>
    </row>
    <row r="281" spans="1:14" s="302" customFormat="1" ht="63" hidden="1" customHeight="1" x14ac:dyDescent="0.25">
      <c r="A281" s="744"/>
      <c r="B281" s="734" t="s">
        <v>94</v>
      </c>
      <c r="C281" s="740" t="s">
        <v>95</v>
      </c>
      <c r="D281" s="740" t="s">
        <v>137</v>
      </c>
      <c r="E281" s="204" t="s">
        <v>138</v>
      </c>
      <c r="F281" s="205" t="s">
        <v>312</v>
      </c>
      <c r="G281" s="206" t="s">
        <v>140</v>
      </c>
      <c r="H281" s="384"/>
      <c r="I281" s="196"/>
      <c r="J281" s="196" t="e">
        <f>IF(H281/I281*100&gt;100,100,H281/I281*100)</f>
        <v>#DIV/0!</v>
      </c>
      <c r="K281" s="385" t="e">
        <f>(J281+J282+J283)/3</f>
        <v>#DIV/0!</v>
      </c>
      <c r="L281" s="269" t="e">
        <f>(K281+K284)/2</f>
        <v>#DIV/0!</v>
      </c>
      <c r="M281" s="651"/>
      <c r="N281" s="625"/>
    </row>
    <row r="282" spans="1:14" s="302" customFormat="1" ht="63.75" hidden="1" customHeight="1" x14ac:dyDescent="0.25">
      <c r="A282" s="744"/>
      <c r="B282" s="735" t="s">
        <v>73</v>
      </c>
      <c r="C282" s="741"/>
      <c r="D282" s="741"/>
      <c r="E282" s="207" t="s">
        <v>138</v>
      </c>
      <c r="F282" s="208" t="s">
        <v>385</v>
      </c>
      <c r="G282" s="209" t="s">
        <v>140</v>
      </c>
      <c r="H282" s="386"/>
      <c r="I282" s="183"/>
      <c r="J282" s="183" t="e">
        <f>IF(I282/H282*100&gt;100,100,I282/H282*100)</f>
        <v>#DIV/0!</v>
      </c>
      <c r="K282" s="387"/>
      <c r="L282" s="388"/>
      <c r="M282" s="651"/>
      <c r="N282" s="625"/>
    </row>
    <row r="283" spans="1:14" s="302" customFormat="1" ht="63.75" hidden="1" customHeight="1" x14ac:dyDescent="0.25">
      <c r="A283" s="744"/>
      <c r="B283" s="735" t="s">
        <v>74</v>
      </c>
      <c r="C283" s="741"/>
      <c r="D283" s="741"/>
      <c r="E283" s="207" t="s">
        <v>138</v>
      </c>
      <c r="F283" s="208" t="s">
        <v>386</v>
      </c>
      <c r="G283" s="209" t="s">
        <v>140</v>
      </c>
      <c r="H283" s="386"/>
      <c r="I283" s="386"/>
      <c r="J283" s="183" t="e">
        <f>IF(I283/H283*100&gt;100,100,I283/H283*100)</f>
        <v>#DIV/0!</v>
      </c>
      <c r="K283" s="389"/>
      <c r="L283" s="388"/>
      <c r="M283" s="651"/>
      <c r="N283" s="625"/>
    </row>
    <row r="284" spans="1:14" s="302" customFormat="1" ht="32.25" hidden="1" customHeight="1" thickBot="1" x14ac:dyDescent="0.3">
      <c r="A284" s="744"/>
      <c r="B284" s="736" t="s">
        <v>75</v>
      </c>
      <c r="C284" s="742"/>
      <c r="D284" s="742"/>
      <c r="E284" s="210" t="s">
        <v>144</v>
      </c>
      <c r="F284" s="211" t="s">
        <v>388</v>
      </c>
      <c r="G284" s="212" t="s">
        <v>266</v>
      </c>
      <c r="H284" s="390"/>
      <c r="I284" s="390"/>
      <c r="J284" s="187" t="e">
        <f>IF(I284/H284*100&gt;100,100,I284/H284*100)</f>
        <v>#DIV/0!</v>
      </c>
      <c r="K284" s="187" t="e">
        <f>J284</f>
        <v>#DIV/0!</v>
      </c>
      <c r="L284" s="391"/>
      <c r="M284" s="651"/>
      <c r="N284" s="625"/>
    </row>
    <row r="285" spans="1:14" s="302" customFormat="1" ht="63.75" hidden="1" customHeight="1" thickBot="1" x14ac:dyDescent="0.3">
      <c r="A285" s="744"/>
      <c r="B285" s="734" t="s">
        <v>96</v>
      </c>
      <c r="C285" s="737" t="s">
        <v>97</v>
      </c>
      <c r="D285" s="737" t="s">
        <v>137</v>
      </c>
      <c r="E285" s="214" t="s">
        <v>138</v>
      </c>
      <c r="F285" s="215" t="s">
        <v>385</v>
      </c>
      <c r="G285" s="216" t="s">
        <v>140</v>
      </c>
      <c r="H285" s="384"/>
      <c r="I285" s="196"/>
      <c r="J285" s="183" t="e">
        <f>IF(I285/H285*100&gt;100,100,I285/H285*100)</f>
        <v>#DIV/0!</v>
      </c>
      <c r="K285" s="393" t="e">
        <f>(J285+J286+J287)/3</f>
        <v>#DIV/0!</v>
      </c>
      <c r="L285" s="269" t="e">
        <f>(K285+K288)/2</f>
        <v>#DIV/0!</v>
      </c>
      <c r="M285" s="651"/>
      <c r="N285" s="625"/>
    </row>
    <row r="286" spans="1:14" s="302" customFormat="1" ht="63.75" hidden="1" customHeight="1" x14ac:dyDescent="0.25">
      <c r="A286" s="744"/>
      <c r="B286" s="735" t="s">
        <v>73</v>
      </c>
      <c r="C286" s="738"/>
      <c r="D286" s="738"/>
      <c r="E286" s="217" t="s">
        <v>138</v>
      </c>
      <c r="F286" s="215" t="s">
        <v>312</v>
      </c>
      <c r="G286" s="218" t="s">
        <v>140</v>
      </c>
      <c r="H286" s="386"/>
      <c r="I286" s="183"/>
      <c r="J286" s="183" t="e">
        <f>IF(H286/I286*100&gt;100,100,H286/I286*100)</f>
        <v>#DIV/0!</v>
      </c>
      <c r="K286" s="394"/>
      <c r="L286" s="395"/>
      <c r="M286" s="651"/>
      <c r="N286" s="625"/>
    </row>
    <row r="287" spans="1:14" s="302" customFormat="1" ht="48" hidden="1" customHeight="1" x14ac:dyDescent="0.25">
      <c r="A287" s="744"/>
      <c r="B287" s="735" t="s">
        <v>74</v>
      </c>
      <c r="C287" s="738"/>
      <c r="D287" s="738"/>
      <c r="E287" s="217" t="s">
        <v>138</v>
      </c>
      <c r="F287" s="219" t="s">
        <v>98</v>
      </c>
      <c r="G287" s="218" t="s">
        <v>140</v>
      </c>
      <c r="H287" s="386"/>
      <c r="I287" s="386"/>
      <c r="J287" s="183" t="e">
        <f>IF(I287/H287*100&gt;100,100,I287/H287*100)</f>
        <v>#DIV/0!</v>
      </c>
      <c r="K287" s="396"/>
      <c r="L287" s="395"/>
      <c r="M287" s="651"/>
      <c r="N287" s="625"/>
    </row>
    <row r="288" spans="1:14" s="302" customFormat="1" ht="32.25" hidden="1" customHeight="1" thickBot="1" x14ac:dyDescent="0.3">
      <c r="A288" s="744"/>
      <c r="B288" s="736" t="s">
        <v>75</v>
      </c>
      <c r="C288" s="739"/>
      <c r="D288" s="739"/>
      <c r="E288" s="220" t="s">
        <v>144</v>
      </c>
      <c r="F288" s="221" t="s">
        <v>388</v>
      </c>
      <c r="G288" s="222" t="s">
        <v>266</v>
      </c>
      <c r="H288" s="397"/>
      <c r="I288" s="397"/>
      <c r="J288" s="187" t="e">
        <f>IF(I288/H288*100&gt;100,100,I288/H288*100)</f>
        <v>#DIV/0!</v>
      </c>
      <c r="K288" s="187" t="e">
        <f>J288</f>
        <v>#DIV/0!</v>
      </c>
      <c r="L288" s="398"/>
      <c r="M288" s="651"/>
      <c r="N288" s="625"/>
    </row>
    <row r="289" spans="1:14" s="302" customFormat="1" ht="63.75" hidden="1" customHeight="1" x14ac:dyDescent="0.25">
      <c r="A289" s="744"/>
      <c r="B289" s="734" t="s">
        <v>327</v>
      </c>
      <c r="C289" s="737" t="s">
        <v>99</v>
      </c>
      <c r="D289" s="737" t="s">
        <v>137</v>
      </c>
      <c r="E289" s="214" t="s">
        <v>138</v>
      </c>
      <c r="F289" s="215" t="s">
        <v>385</v>
      </c>
      <c r="G289" s="216" t="s">
        <v>140</v>
      </c>
      <c r="H289" s="384"/>
      <c r="I289" s="196"/>
      <c r="J289" s="183" t="e">
        <f>IF(I289/H289*100&gt;100,100,I289/H289*100)</f>
        <v>#DIV/0!</v>
      </c>
      <c r="K289" s="393" t="e">
        <f>(J289+J290+J291)/3</f>
        <v>#DIV/0!</v>
      </c>
      <c r="L289" s="269" t="e">
        <f>(K289+K292)/2</f>
        <v>#DIV/0!</v>
      </c>
      <c r="M289" s="651"/>
      <c r="N289" s="625"/>
    </row>
    <row r="290" spans="1:14" s="302" customFormat="1" ht="63.75" hidden="1" customHeight="1" x14ac:dyDescent="0.25">
      <c r="A290" s="744"/>
      <c r="B290" s="735" t="s">
        <v>73</v>
      </c>
      <c r="C290" s="738"/>
      <c r="D290" s="738"/>
      <c r="E290" s="217" t="s">
        <v>138</v>
      </c>
      <c r="F290" s="219" t="s">
        <v>312</v>
      </c>
      <c r="G290" s="218" t="s">
        <v>140</v>
      </c>
      <c r="H290" s="399"/>
      <c r="I290" s="223"/>
      <c r="J290" s="183" t="e">
        <f>IF(H290/I290*100&gt;100,100,H290/I290*100)</f>
        <v>#DIV/0!</v>
      </c>
      <c r="K290" s="394"/>
      <c r="L290" s="395"/>
      <c r="M290" s="651"/>
      <c r="N290" s="625"/>
    </row>
    <row r="291" spans="1:14" s="302" customFormat="1" ht="48" hidden="1" customHeight="1" x14ac:dyDescent="0.25">
      <c r="A291" s="744"/>
      <c r="B291" s="735" t="s">
        <v>74</v>
      </c>
      <c r="C291" s="738"/>
      <c r="D291" s="738"/>
      <c r="E291" s="217" t="s">
        <v>138</v>
      </c>
      <c r="F291" s="219" t="s">
        <v>98</v>
      </c>
      <c r="G291" s="218" t="s">
        <v>140</v>
      </c>
      <c r="H291" s="386"/>
      <c r="I291" s="386"/>
      <c r="J291" s="183" t="e">
        <f>IF(I291/H291*100&gt;100,100,I291/H291*100)</f>
        <v>#DIV/0!</v>
      </c>
      <c r="K291" s="396"/>
      <c r="L291" s="395"/>
      <c r="M291" s="651"/>
      <c r="N291" s="625"/>
    </row>
    <row r="292" spans="1:14" s="302" customFormat="1" ht="32.25" hidden="1" customHeight="1" thickBot="1" x14ac:dyDescent="0.3">
      <c r="A292" s="744"/>
      <c r="B292" s="736" t="s">
        <v>75</v>
      </c>
      <c r="C292" s="739"/>
      <c r="D292" s="739"/>
      <c r="E292" s="220" t="s">
        <v>144</v>
      </c>
      <c r="F292" s="221" t="s">
        <v>388</v>
      </c>
      <c r="G292" s="222" t="s">
        <v>266</v>
      </c>
      <c r="H292" s="397"/>
      <c r="I292" s="397"/>
      <c r="J292" s="187" t="e">
        <f>IF(I292/H292*100&gt;100,100,I292/H292*100)</f>
        <v>#DIV/0!</v>
      </c>
      <c r="K292" s="187" t="e">
        <f>J292</f>
        <v>#DIV/0!</v>
      </c>
      <c r="L292" s="398"/>
      <c r="M292" s="651"/>
      <c r="N292" s="625"/>
    </row>
    <row r="293" spans="1:14" s="296" customFormat="1" ht="63" customHeight="1" x14ac:dyDescent="0.25">
      <c r="A293" s="744"/>
      <c r="B293" s="734" t="s">
        <v>326</v>
      </c>
      <c r="C293" s="737" t="s">
        <v>100</v>
      </c>
      <c r="D293" s="755" t="s">
        <v>137</v>
      </c>
      <c r="E293" s="214" t="s">
        <v>138</v>
      </c>
      <c r="F293" s="215" t="s">
        <v>385</v>
      </c>
      <c r="G293" s="216" t="s">
        <v>140</v>
      </c>
      <c r="H293" s="384">
        <v>100</v>
      </c>
      <c r="I293" s="196">
        <v>93.7</v>
      </c>
      <c r="J293" s="183">
        <f>IF(I293/H293*100&gt;100,100,I293/H293*100)</f>
        <v>93.7</v>
      </c>
      <c r="K293" s="776">
        <f>(J293+J294+J295)/3</f>
        <v>97.899999999999991</v>
      </c>
      <c r="L293" s="652">
        <f>(K293+K296)/2</f>
        <v>98.949999999999989</v>
      </c>
      <c r="M293" s="651"/>
      <c r="N293" s="625"/>
    </row>
    <row r="294" spans="1:14" s="296" customFormat="1" ht="63" x14ac:dyDescent="0.25">
      <c r="A294" s="744"/>
      <c r="B294" s="735" t="s">
        <v>73</v>
      </c>
      <c r="C294" s="738"/>
      <c r="D294" s="756"/>
      <c r="E294" s="217" t="s">
        <v>138</v>
      </c>
      <c r="F294" s="219" t="s">
        <v>312</v>
      </c>
      <c r="G294" s="218" t="s">
        <v>140</v>
      </c>
      <c r="H294" s="386">
        <v>10</v>
      </c>
      <c r="I294" s="183">
        <v>8.8000000000000007</v>
      </c>
      <c r="J294" s="183">
        <f>IF(H294/I294*100&gt;100,100,H294/I294*100)</f>
        <v>100</v>
      </c>
      <c r="K294" s="777"/>
      <c r="L294" s="653"/>
      <c r="M294" s="651"/>
      <c r="N294" s="625"/>
    </row>
    <row r="295" spans="1:14" s="296" customFormat="1" ht="47.25" x14ac:dyDescent="0.25">
      <c r="A295" s="744"/>
      <c r="B295" s="735" t="s">
        <v>74</v>
      </c>
      <c r="C295" s="738"/>
      <c r="D295" s="756"/>
      <c r="E295" s="217" t="s">
        <v>138</v>
      </c>
      <c r="F295" s="219" t="s">
        <v>98</v>
      </c>
      <c r="G295" s="218" t="s">
        <v>140</v>
      </c>
      <c r="H295" s="386">
        <v>100</v>
      </c>
      <c r="I295" s="386">
        <v>100</v>
      </c>
      <c r="J295" s="183">
        <f>IF(I295/H295*100&gt;100,100,I295/H295*100)</f>
        <v>100</v>
      </c>
      <c r="K295" s="778"/>
      <c r="L295" s="653"/>
      <c r="M295" s="651"/>
      <c r="N295" s="625"/>
    </row>
    <row r="296" spans="1:14" s="296" customFormat="1" ht="32.25" thickBot="1" x14ac:dyDescent="0.3">
      <c r="A296" s="744"/>
      <c r="B296" s="736" t="s">
        <v>75</v>
      </c>
      <c r="C296" s="739"/>
      <c r="D296" s="757"/>
      <c r="E296" s="220" t="s">
        <v>144</v>
      </c>
      <c r="F296" s="221" t="s">
        <v>388</v>
      </c>
      <c r="G296" s="222" t="s">
        <v>266</v>
      </c>
      <c r="H296" s="397">
        <v>3.6666666666666665</v>
      </c>
      <c r="I296" s="397">
        <v>4.42</v>
      </c>
      <c r="J296" s="187">
        <f>IF(I296/H296*100&gt;100,100,I296/H296*100)</f>
        <v>100</v>
      </c>
      <c r="K296" s="187">
        <f>J296</f>
        <v>100</v>
      </c>
      <c r="L296" s="654"/>
      <c r="M296" s="651"/>
      <c r="N296" s="625"/>
    </row>
    <row r="297" spans="1:14" s="296" customFormat="1" ht="63" customHeight="1" x14ac:dyDescent="0.25">
      <c r="A297" s="744"/>
      <c r="B297" s="734" t="s">
        <v>323</v>
      </c>
      <c r="C297" s="737" t="s">
        <v>101</v>
      </c>
      <c r="D297" s="755" t="s">
        <v>137</v>
      </c>
      <c r="E297" s="214" t="s">
        <v>138</v>
      </c>
      <c r="F297" s="215" t="s">
        <v>385</v>
      </c>
      <c r="G297" s="216" t="s">
        <v>140</v>
      </c>
      <c r="H297" s="384">
        <v>100</v>
      </c>
      <c r="I297" s="196">
        <v>93.7</v>
      </c>
      <c r="J297" s="183">
        <f>IF(I297/H297*100&gt;100,100,I297/H297*100)</f>
        <v>93.7</v>
      </c>
      <c r="K297" s="776">
        <f>(J297+J298+J299)/3</f>
        <v>97.899999999999991</v>
      </c>
      <c r="L297" s="652">
        <f>(K297+K300)/2</f>
        <v>98.949999999999989</v>
      </c>
      <c r="M297" s="651"/>
      <c r="N297" s="625"/>
    </row>
    <row r="298" spans="1:14" s="296" customFormat="1" ht="63" x14ac:dyDescent="0.25">
      <c r="A298" s="744"/>
      <c r="B298" s="735" t="s">
        <v>73</v>
      </c>
      <c r="C298" s="738"/>
      <c r="D298" s="756"/>
      <c r="E298" s="217" t="s">
        <v>138</v>
      </c>
      <c r="F298" s="219" t="s">
        <v>312</v>
      </c>
      <c r="G298" s="218" t="s">
        <v>140</v>
      </c>
      <c r="H298" s="386">
        <v>10</v>
      </c>
      <c r="I298" s="183">
        <v>7.2</v>
      </c>
      <c r="J298" s="183">
        <f>IF(H298/I298*100&gt;100,100,H298/I298*100)</f>
        <v>100</v>
      </c>
      <c r="K298" s="777"/>
      <c r="L298" s="653"/>
      <c r="M298" s="651"/>
      <c r="N298" s="625"/>
    </row>
    <row r="299" spans="1:14" s="296" customFormat="1" ht="47.25" x14ac:dyDescent="0.25">
      <c r="A299" s="744"/>
      <c r="B299" s="735" t="s">
        <v>74</v>
      </c>
      <c r="C299" s="738"/>
      <c r="D299" s="756"/>
      <c r="E299" s="217" t="s">
        <v>138</v>
      </c>
      <c r="F299" s="219" t="s">
        <v>98</v>
      </c>
      <c r="G299" s="218" t="s">
        <v>140</v>
      </c>
      <c r="H299" s="386">
        <v>100</v>
      </c>
      <c r="I299" s="386">
        <v>100</v>
      </c>
      <c r="J299" s="183">
        <f>IF(I299/H299*100&gt;100,100,I299/H299*100)</f>
        <v>100</v>
      </c>
      <c r="K299" s="778"/>
      <c r="L299" s="653"/>
      <c r="M299" s="651"/>
      <c r="N299" s="625"/>
    </row>
    <row r="300" spans="1:14" s="296" customFormat="1" ht="32.25" customHeight="1" thickBot="1" x14ac:dyDescent="0.3">
      <c r="A300" s="744"/>
      <c r="B300" s="736" t="s">
        <v>75</v>
      </c>
      <c r="C300" s="739"/>
      <c r="D300" s="757"/>
      <c r="E300" s="220" t="s">
        <v>144</v>
      </c>
      <c r="F300" s="221" t="s">
        <v>388</v>
      </c>
      <c r="G300" s="222" t="s">
        <v>266</v>
      </c>
      <c r="H300" s="397">
        <v>164</v>
      </c>
      <c r="I300" s="397">
        <v>165</v>
      </c>
      <c r="J300" s="187">
        <f>IF(I300/H300*100&gt;100,100,I300/H300*100)</f>
        <v>100</v>
      </c>
      <c r="K300" s="187">
        <f>J300</f>
        <v>100</v>
      </c>
      <c r="L300" s="654"/>
      <c r="M300" s="651"/>
      <c r="N300" s="626"/>
    </row>
    <row r="301" spans="1:14" s="302" customFormat="1" ht="63" hidden="1" customHeight="1" x14ac:dyDescent="0.25">
      <c r="A301" s="744"/>
      <c r="B301" s="734">
        <v>0</v>
      </c>
      <c r="C301" s="737" t="s">
        <v>102</v>
      </c>
      <c r="D301" s="737" t="s">
        <v>137</v>
      </c>
      <c r="E301" s="214" t="s">
        <v>138</v>
      </c>
      <c r="F301" s="215" t="s">
        <v>385</v>
      </c>
      <c r="G301" s="216" t="s">
        <v>140</v>
      </c>
      <c r="H301" s="384"/>
      <c r="I301" s="196"/>
      <c r="J301" s="183" t="e">
        <f>IF(I301/H301*100&gt;100,100,I301/H301*100)</f>
        <v>#DIV/0!</v>
      </c>
      <c r="K301" s="393" t="e">
        <f>(J301+J302+J303)/3</f>
        <v>#DIV/0!</v>
      </c>
      <c r="L301" s="269" t="e">
        <f>(K301+K304)/2</f>
        <v>#DIV/0!</v>
      </c>
      <c r="M301" s="651"/>
      <c r="N301" s="180"/>
    </row>
    <row r="302" spans="1:14" s="302" customFormat="1" ht="63" hidden="1" customHeight="1" x14ac:dyDescent="0.25">
      <c r="A302" s="744"/>
      <c r="B302" s="735" t="s">
        <v>73</v>
      </c>
      <c r="C302" s="738"/>
      <c r="D302" s="738"/>
      <c r="E302" s="217" t="s">
        <v>138</v>
      </c>
      <c r="F302" s="219" t="s">
        <v>312</v>
      </c>
      <c r="G302" s="218" t="s">
        <v>140</v>
      </c>
      <c r="H302" s="386"/>
      <c r="I302" s="183"/>
      <c r="J302" s="183" t="e">
        <f>IF(H302/I302*100&gt;100,100,H302/I302*100)</f>
        <v>#DIV/0!</v>
      </c>
      <c r="K302" s="394"/>
      <c r="L302" s="395"/>
      <c r="M302" s="651"/>
      <c r="N302" s="180"/>
    </row>
    <row r="303" spans="1:14" s="302" customFormat="1" ht="47.25" hidden="1" customHeight="1" x14ac:dyDescent="0.25">
      <c r="A303" s="744"/>
      <c r="B303" s="735" t="s">
        <v>74</v>
      </c>
      <c r="C303" s="738"/>
      <c r="D303" s="738"/>
      <c r="E303" s="217" t="s">
        <v>138</v>
      </c>
      <c r="F303" s="219" t="s">
        <v>98</v>
      </c>
      <c r="G303" s="218" t="s">
        <v>140</v>
      </c>
      <c r="H303" s="386"/>
      <c r="I303" s="386"/>
      <c r="J303" s="183" t="e">
        <f>IF(I303/H303*100&gt;100,100,I303/H303*100)</f>
        <v>#DIV/0!</v>
      </c>
      <c r="K303" s="396"/>
      <c r="L303" s="395"/>
      <c r="M303" s="651"/>
      <c r="N303" s="180"/>
    </row>
    <row r="304" spans="1:14" s="302" customFormat="1" ht="32.25" hidden="1" customHeight="1" thickBot="1" x14ac:dyDescent="0.3">
      <c r="A304" s="744"/>
      <c r="B304" s="736" t="s">
        <v>75</v>
      </c>
      <c r="C304" s="739"/>
      <c r="D304" s="739"/>
      <c r="E304" s="220" t="s">
        <v>144</v>
      </c>
      <c r="F304" s="221" t="s">
        <v>388</v>
      </c>
      <c r="G304" s="222" t="s">
        <v>266</v>
      </c>
      <c r="H304" s="397"/>
      <c r="I304" s="397"/>
      <c r="J304" s="187" t="e">
        <f>IF(I304/H304*100&gt;100,100,I304/H304*100)</f>
        <v>#DIV/0!</v>
      </c>
      <c r="K304" s="187" t="e">
        <f>J304</f>
        <v>#DIV/0!</v>
      </c>
      <c r="L304" s="398"/>
      <c r="M304" s="651"/>
      <c r="N304" s="183"/>
    </row>
    <row r="305" spans="1:14" s="302" customFormat="1" ht="63" hidden="1" customHeight="1" x14ac:dyDescent="0.25">
      <c r="A305" s="744"/>
      <c r="B305" s="734" t="s">
        <v>103</v>
      </c>
      <c r="C305" s="737" t="s">
        <v>104</v>
      </c>
      <c r="D305" s="737" t="s">
        <v>137</v>
      </c>
      <c r="E305" s="214" t="s">
        <v>138</v>
      </c>
      <c r="F305" s="215" t="s">
        <v>385</v>
      </c>
      <c r="G305" s="216" t="s">
        <v>140</v>
      </c>
      <c r="H305" s="384"/>
      <c r="I305" s="196"/>
      <c r="J305" s="183" t="e">
        <f>IF(I305/H305*100&gt;100,100,I305/H305*100)</f>
        <v>#DIV/0!</v>
      </c>
      <c r="K305" s="393" t="e">
        <f>(J305+J306+J307)/3</f>
        <v>#DIV/0!</v>
      </c>
      <c r="L305" s="269" t="e">
        <f>(K305+K308)/2</f>
        <v>#DIV/0!</v>
      </c>
      <c r="M305" s="651"/>
      <c r="N305" s="180"/>
    </row>
    <row r="306" spans="1:14" s="302" customFormat="1" ht="63" hidden="1" customHeight="1" x14ac:dyDescent="0.25">
      <c r="A306" s="744"/>
      <c r="B306" s="735" t="s">
        <v>73</v>
      </c>
      <c r="C306" s="738"/>
      <c r="D306" s="738"/>
      <c r="E306" s="217" t="s">
        <v>138</v>
      </c>
      <c r="F306" s="219" t="s">
        <v>312</v>
      </c>
      <c r="G306" s="218" t="s">
        <v>140</v>
      </c>
      <c r="H306" s="386"/>
      <c r="I306" s="183"/>
      <c r="J306" s="183" t="e">
        <f>IF(H306/I306*100&gt;100,100,H306/I306*100)</f>
        <v>#DIV/0!</v>
      </c>
      <c r="K306" s="394"/>
      <c r="L306" s="395"/>
      <c r="M306" s="651"/>
      <c r="N306" s="180"/>
    </row>
    <row r="307" spans="1:14" s="302" customFormat="1" ht="47.25" hidden="1" customHeight="1" x14ac:dyDescent="0.25">
      <c r="A307" s="744"/>
      <c r="B307" s="735" t="s">
        <v>74</v>
      </c>
      <c r="C307" s="738"/>
      <c r="D307" s="738"/>
      <c r="E307" s="217" t="s">
        <v>138</v>
      </c>
      <c r="F307" s="219" t="s">
        <v>98</v>
      </c>
      <c r="G307" s="218" t="s">
        <v>140</v>
      </c>
      <c r="H307" s="386"/>
      <c r="I307" s="386"/>
      <c r="J307" s="183" t="e">
        <f>IF(I307/H307*100&gt;100,100,I307/H307*100)</f>
        <v>#DIV/0!</v>
      </c>
      <c r="K307" s="396"/>
      <c r="L307" s="395"/>
      <c r="M307" s="651"/>
      <c r="N307" s="180"/>
    </row>
    <row r="308" spans="1:14" s="302" customFormat="1" ht="32.25" hidden="1" customHeight="1" thickBot="1" x14ac:dyDescent="0.3">
      <c r="A308" s="744"/>
      <c r="B308" s="736" t="s">
        <v>75</v>
      </c>
      <c r="C308" s="739"/>
      <c r="D308" s="739"/>
      <c r="E308" s="220" t="s">
        <v>144</v>
      </c>
      <c r="F308" s="221" t="s">
        <v>388</v>
      </c>
      <c r="G308" s="222" t="s">
        <v>266</v>
      </c>
      <c r="H308" s="397"/>
      <c r="I308" s="397"/>
      <c r="J308" s="187" t="e">
        <f>IF(I308/H308*100&gt;100,100,I308/H308*100)</f>
        <v>#DIV/0!</v>
      </c>
      <c r="K308" s="187" t="e">
        <f>J308</f>
        <v>#DIV/0!</v>
      </c>
      <c r="L308" s="398"/>
      <c r="M308" s="651"/>
      <c r="N308" s="183"/>
    </row>
    <row r="309" spans="1:14" s="302" customFormat="1" ht="63" hidden="1" customHeight="1" x14ac:dyDescent="0.25">
      <c r="A309" s="744"/>
      <c r="B309" s="734" t="s">
        <v>105</v>
      </c>
      <c r="C309" s="737" t="s">
        <v>106</v>
      </c>
      <c r="D309" s="737" t="s">
        <v>137</v>
      </c>
      <c r="E309" s="214" t="s">
        <v>138</v>
      </c>
      <c r="F309" s="215" t="s">
        <v>385</v>
      </c>
      <c r="G309" s="216" t="s">
        <v>140</v>
      </c>
      <c r="H309" s="384"/>
      <c r="I309" s="196"/>
      <c r="J309" s="183" t="e">
        <f>IF(I309/H309*100&gt;100,100,I309/H309*100)</f>
        <v>#DIV/0!</v>
      </c>
      <c r="K309" s="393" t="e">
        <f>(J309+J310+J311)/3</f>
        <v>#DIV/0!</v>
      </c>
      <c r="L309" s="269" t="e">
        <f>(K309+K312)/2</f>
        <v>#DIV/0!</v>
      </c>
      <c r="M309" s="651"/>
      <c r="N309" s="180"/>
    </row>
    <row r="310" spans="1:14" s="302" customFormat="1" ht="63" hidden="1" customHeight="1" x14ac:dyDescent="0.25">
      <c r="A310" s="744"/>
      <c r="B310" s="735" t="s">
        <v>73</v>
      </c>
      <c r="C310" s="738"/>
      <c r="D310" s="738"/>
      <c r="E310" s="217" t="s">
        <v>138</v>
      </c>
      <c r="F310" s="219" t="s">
        <v>312</v>
      </c>
      <c r="G310" s="218" t="s">
        <v>140</v>
      </c>
      <c r="H310" s="386"/>
      <c r="I310" s="183"/>
      <c r="J310" s="183" t="e">
        <f>IF(H310/I310*100&gt;100,100,H310/I310*100)</f>
        <v>#DIV/0!</v>
      </c>
      <c r="K310" s="394"/>
      <c r="L310" s="395"/>
      <c r="M310" s="651"/>
      <c r="N310" s="180"/>
    </row>
    <row r="311" spans="1:14" s="302" customFormat="1" ht="47.25" hidden="1" customHeight="1" x14ac:dyDescent="0.25">
      <c r="A311" s="744"/>
      <c r="B311" s="735" t="s">
        <v>74</v>
      </c>
      <c r="C311" s="738"/>
      <c r="D311" s="738"/>
      <c r="E311" s="217" t="s">
        <v>138</v>
      </c>
      <c r="F311" s="219" t="s">
        <v>98</v>
      </c>
      <c r="G311" s="218" t="s">
        <v>140</v>
      </c>
      <c r="H311" s="386"/>
      <c r="I311" s="386"/>
      <c r="J311" s="183" t="e">
        <f>IF(I311/H311*100&gt;100,100,I311/H311*100)</f>
        <v>#DIV/0!</v>
      </c>
      <c r="K311" s="396"/>
      <c r="L311" s="395"/>
      <c r="M311" s="651"/>
      <c r="N311" s="180"/>
    </row>
    <row r="312" spans="1:14" s="302" customFormat="1" ht="32.25" hidden="1" customHeight="1" thickBot="1" x14ac:dyDescent="0.3">
      <c r="A312" s="744"/>
      <c r="B312" s="736" t="s">
        <v>75</v>
      </c>
      <c r="C312" s="739"/>
      <c r="D312" s="739"/>
      <c r="E312" s="220" t="s">
        <v>144</v>
      </c>
      <c r="F312" s="221" t="s">
        <v>388</v>
      </c>
      <c r="G312" s="222" t="s">
        <v>266</v>
      </c>
      <c r="H312" s="397"/>
      <c r="I312" s="397"/>
      <c r="J312" s="187" t="e">
        <f>IF(I312/H312*100&gt;100,100,I312/H312*100)</f>
        <v>#DIV/0!</v>
      </c>
      <c r="K312" s="187" t="e">
        <f>J312</f>
        <v>#DIV/0!</v>
      </c>
      <c r="L312" s="398"/>
      <c r="M312" s="651"/>
      <c r="N312" s="183"/>
    </row>
    <row r="313" spans="1:14" s="302" customFormat="1" ht="63" hidden="1" customHeight="1" x14ac:dyDescent="0.25">
      <c r="A313" s="744"/>
      <c r="B313" s="734" t="s">
        <v>324</v>
      </c>
      <c r="C313" s="737" t="s">
        <v>107</v>
      </c>
      <c r="D313" s="737" t="s">
        <v>137</v>
      </c>
      <c r="E313" s="214" t="s">
        <v>138</v>
      </c>
      <c r="F313" s="215" t="s">
        <v>385</v>
      </c>
      <c r="G313" s="216" t="s">
        <v>140</v>
      </c>
      <c r="H313" s="384"/>
      <c r="I313" s="196"/>
      <c r="J313" s="183" t="e">
        <f>IF(I313/H313*100&gt;100,100,I313/H313*100)</f>
        <v>#DIV/0!</v>
      </c>
      <c r="K313" s="393" t="e">
        <f>(J313+J314+J315)/3</f>
        <v>#DIV/0!</v>
      </c>
      <c r="L313" s="269" t="e">
        <f>(K313+K316)/2</f>
        <v>#DIV/0!</v>
      </c>
      <c r="M313" s="651"/>
      <c r="N313" s="180"/>
    </row>
    <row r="314" spans="1:14" s="302" customFormat="1" ht="63" hidden="1" customHeight="1" x14ac:dyDescent="0.25">
      <c r="A314" s="744"/>
      <c r="B314" s="735" t="s">
        <v>73</v>
      </c>
      <c r="C314" s="738"/>
      <c r="D314" s="738"/>
      <c r="E314" s="217" t="s">
        <v>138</v>
      </c>
      <c r="F314" s="219" t="s">
        <v>312</v>
      </c>
      <c r="G314" s="218" t="s">
        <v>140</v>
      </c>
      <c r="H314" s="386"/>
      <c r="I314" s="183"/>
      <c r="J314" s="183" t="e">
        <f>IF(H314/I314*100&gt;100,100,H314/I314*100)</f>
        <v>#DIV/0!</v>
      </c>
      <c r="K314" s="394"/>
      <c r="L314" s="395"/>
      <c r="M314" s="651"/>
      <c r="N314" s="180"/>
    </row>
    <row r="315" spans="1:14" s="302" customFormat="1" ht="47.25" hidden="1" customHeight="1" x14ac:dyDescent="0.25">
      <c r="A315" s="744"/>
      <c r="B315" s="735" t="s">
        <v>74</v>
      </c>
      <c r="C315" s="738"/>
      <c r="D315" s="738"/>
      <c r="E315" s="217" t="s">
        <v>138</v>
      </c>
      <c r="F315" s="219" t="s">
        <v>98</v>
      </c>
      <c r="G315" s="218" t="s">
        <v>140</v>
      </c>
      <c r="H315" s="386"/>
      <c r="I315" s="386"/>
      <c r="J315" s="183" t="e">
        <f>IF(I315/H315*100&gt;100,100,I315/H315*100)</f>
        <v>#DIV/0!</v>
      </c>
      <c r="K315" s="396"/>
      <c r="L315" s="395"/>
      <c r="M315" s="651"/>
      <c r="N315" s="180"/>
    </row>
    <row r="316" spans="1:14" s="302" customFormat="1" ht="32.25" hidden="1" customHeight="1" thickBot="1" x14ac:dyDescent="0.3">
      <c r="A316" s="744"/>
      <c r="B316" s="736" t="s">
        <v>75</v>
      </c>
      <c r="C316" s="739"/>
      <c r="D316" s="739"/>
      <c r="E316" s="220" t="s">
        <v>144</v>
      </c>
      <c r="F316" s="221" t="s">
        <v>388</v>
      </c>
      <c r="G316" s="222" t="s">
        <v>266</v>
      </c>
      <c r="H316" s="397"/>
      <c r="I316" s="397"/>
      <c r="J316" s="187" t="e">
        <f>IF(I316/H316*100&gt;100,100,I316/H316*100)</f>
        <v>#DIV/0!</v>
      </c>
      <c r="K316" s="187" t="e">
        <f>J316</f>
        <v>#DIV/0!</v>
      </c>
      <c r="L316" s="398"/>
      <c r="M316" s="651"/>
      <c r="N316" s="183"/>
    </row>
    <row r="317" spans="1:14" s="302" customFormat="1" ht="63" hidden="1" customHeight="1" x14ac:dyDescent="0.25">
      <c r="A317" s="744"/>
      <c r="B317" s="734" t="s">
        <v>108</v>
      </c>
      <c r="C317" s="737" t="s">
        <v>109</v>
      </c>
      <c r="D317" s="737" t="s">
        <v>137</v>
      </c>
      <c r="E317" s="214" t="s">
        <v>138</v>
      </c>
      <c r="F317" s="215" t="s">
        <v>385</v>
      </c>
      <c r="G317" s="216" t="s">
        <v>140</v>
      </c>
      <c r="H317" s="384"/>
      <c r="I317" s="196"/>
      <c r="J317" s="183" t="e">
        <f>IF(I317/H317*100&gt;100,100,I317/H317*100)</f>
        <v>#DIV/0!</v>
      </c>
      <c r="K317" s="393" t="e">
        <f>(J317+J318+J319)/3</f>
        <v>#DIV/0!</v>
      </c>
      <c r="L317" s="269" t="e">
        <f>(K317+K320)/2</f>
        <v>#DIV/0!</v>
      </c>
      <c r="M317" s="651"/>
      <c r="N317" s="180"/>
    </row>
    <row r="318" spans="1:14" s="302" customFormat="1" ht="63" hidden="1" customHeight="1" x14ac:dyDescent="0.25">
      <c r="A318" s="744"/>
      <c r="B318" s="735" t="s">
        <v>73</v>
      </c>
      <c r="C318" s="738"/>
      <c r="D318" s="738"/>
      <c r="E318" s="217" t="s">
        <v>138</v>
      </c>
      <c r="F318" s="219" t="s">
        <v>312</v>
      </c>
      <c r="G318" s="218" t="s">
        <v>140</v>
      </c>
      <c r="H318" s="386"/>
      <c r="I318" s="183"/>
      <c r="J318" s="183" t="e">
        <f>IF(H318/I318*100&gt;100,100,H318/I318*100)</f>
        <v>#DIV/0!</v>
      </c>
      <c r="K318" s="394"/>
      <c r="L318" s="395"/>
      <c r="M318" s="651"/>
      <c r="N318" s="180"/>
    </row>
    <row r="319" spans="1:14" s="302" customFormat="1" ht="47.25" hidden="1" customHeight="1" x14ac:dyDescent="0.25">
      <c r="A319" s="744"/>
      <c r="B319" s="735" t="s">
        <v>74</v>
      </c>
      <c r="C319" s="738"/>
      <c r="D319" s="738"/>
      <c r="E319" s="217" t="s">
        <v>138</v>
      </c>
      <c r="F319" s="219" t="s">
        <v>98</v>
      </c>
      <c r="G319" s="218" t="s">
        <v>140</v>
      </c>
      <c r="H319" s="386"/>
      <c r="I319" s="386"/>
      <c r="J319" s="183" t="e">
        <f>IF(I319/H319*100&gt;100,100,I319/H319*100)</f>
        <v>#DIV/0!</v>
      </c>
      <c r="K319" s="396"/>
      <c r="L319" s="395"/>
      <c r="M319" s="651"/>
      <c r="N319" s="180"/>
    </row>
    <row r="320" spans="1:14" s="302" customFormat="1" ht="32.25" hidden="1" customHeight="1" thickBot="1" x14ac:dyDescent="0.3">
      <c r="A320" s="744"/>
      <c r="B320" s="736" t="s">
        <v>75</v>
      </c>
      <c r="C320" s="739"/>
      <c r="D320" s="739"/>
      <c r="E320" s="220" t="s">
        <v>144</v>
      </c>
      <c r="F320" s="221" t="s">
        <v>388</v>
      </c>
      <c r="G320" s="222" t="s">
        <v>266</v>
      </c>
      <c r="H320" s="397"/>
      <c r="I320" s="397"/>
      <c r="J320" s="187" t="e">
        <f>IF(I320/H320*100&gt;100,100,I320/H320*100)</f>
        <v>#DIV/0!</v>
      </c>
      <c r="K320" s="187" t="e">
        <f>J320</f>
        <v>#DIV/0!</v>
      </c>
      <c r="L320" s="398"/>
      <c r="M320" s="651"/>
      <c r="N320" s="183"/>
    </row>
    <row r="321" spans="1:14" s="302" customFormat="1" ht="63" hidden="1" customHeight="1" x14ac:dyDescent="0.25">
      <c r="A321" s="744"/>
      <c r="B321" s="734" t="s">
        <v>325</v>
      </c>
      <c r="C321" s="737" t="s">
        <v>110</v>
      </c>
      <c r="D321" s="737" t="s">
        <v>137</v>
      </c>
      <c r="E321" s="214" t="s">
        <v>138</v>
      </c>
      <c r="F321" s="215" t="s">
        <v>385</v>
      </c>
      <c r="G321" s="216" t="s">
        <v>140</v>
      </c>
      <c r="H321" s="384"/>
      <c r="I321" s="196"/>
      <c r="J321" s="183" t="e">
        <f>IF(I321/H321*100&gt;100,100,I321/H321*100)</f>
        <v>#DIV/0!</v>
      </c>
      <c r="K321" s="393" t="e">
        <f>(J321+J322+J323)/3</f>
        <v>#DIV/0!</v>
      </c>
      <c r="L321" s="269" t="e">
        <f>(K321+K324)/2</f>
        <v>#DIV/0!</v>
      </c>
      <c r="M321" s="651"/>
      <c r="N321" s="180"/>
    </row>
    <row r="322" spans="1:14" s="302" customFormat="1" ht="63" hidden="1" customHeight="1" x14ac:dyDescent="0.25">
      <c r="A322" s="744"/>
      <c r="B322" s="735" t="s">
        <v>73</v>
      </c>
      <c r="C322" s="738"/>
      <c r="D322" s="738"/>
      <c r="E322" s="217" t="s">
        <v>138</v>
      </c>
      <c r="F322" s="219" t="s">
        <v>312</v>
      </c>
      <c r="G322" s="218" t="s">
        <v>140</v>
      </c>
      <c r="H322" s="386"/>
      <c r="I322" s="183"/>
      <c r="J322" s="183" t="e">
        <f>IF(H322/I322*100&gt;100,100,H322/I322*100)</f>
        <v>#DIV/0!</v>
      </c>
      <c r="K322" s="394"/>
      <c r="L322" s="395"/>
      <c r="M322" s="651"/>
      <c r="N322" s="180"/>
    </row>
    <row r="323" spans="1:14" s="302" customFormat="1" ht="47.25" hidden="1" customHeight="1" x14ac:dyDescent="0.25">
      <c r="A323" s="744"/>
      <c r="B323" s="735" t="s">
        <v>74</v>
      </c>
      <c r="C323" s="738"/>
      <c r="D323" s="738"/>
      <c r="E323" s="217" t="s">
        <v>138</v>
      </c>
      <c r="F323" s="219" t="s">
        <v>98</v>
      </c>
      <c r="G323" s="218" t="s">
        <v>140</v>
      </c>
      <c r="H323" s="386"/>
      <c r="I323" s="386"/>
      <c r="J323" s="183" t="e">
        <f>IF(I323/H323*100&gt;100,100,I323/H323*100)</f>
        <v>#DIV/0!</v>
      </c>
      <c r="K323" s="396"/>
      <c r="L323" s="395"/>
      <c r="M323" s="651"/>
      <c r="N323" s="180"/>
    </row>
    <row r="324" spans="1:14" s="302" customFormat="1" ht="32.25" hidden="1" customHeight="1" thickBot="1" x14ac:dyDescent="0.3">
      <c r="A324" s="744"/>
      <c r="B324" s="736" t="s">
        <v>75</v>
      </c>
      <c r="C324" s="739"/>
      <c r="D324" s="739"/>
      <c r="E324" s="220" t="s">
        <v>144</v>
      </c>
      <c r="F324" s="221" t="s">
        <v>388</v>
      </c>
      <c r="G324" s="222" t="s">
        <v>266</v>
      </c>
      <c r="H324" s="397"/>
      <c r="I324" s="397"/>
      <c r="J324" s="187" t="e">
        <f>IF(I324/H324*100&gt;100,100,I324/H324*100)</f>
        <v>#DIV/0!</v>
      </c>
      <c r="K324" s="187" t="e">
        <f>J324</f>
        <v>#DIV/0!</v>
      </c>
      <c r="L324" s="398"/>
      <c r="M324" s="651"/>
      <c r="N324" s="183"/>
    </row>
    <row r="325" spans="1:14" s="302" customFormat="1" ht="63" hidden="1" customHeight="1" x14ac:dyDescent="0.25">
      <c r="A325" s="744"/>
      <c r="B325" s="734">
        <v>0</v>
      </c>
      <c r="C325" s="737" t="s">
        <v>111</v>
      </c>
      <c r="D325" s="737" t="s">
        <v>137</v>
      </c>
      <c r="E325" s="214" t="s">
        <v>138</v>
      </c>
      <c r="F325" s="215" t="s">
        <v>385</v>
      </c>
      <c r="G325" s="216" t="s">
        <v>140</v>
      </c>
      <c r="H325" s="384"/>
      <c r="I325" s="196"/>
      <c r="J325" s="183" t="e">
        <f>IF(I325/H325*100&gt;100,100,I325/H325*100)</f>
        <v>#DIV/0!</v>
      </c>
      <c r="K325" s="393" t="e">
        <f>(J325+J326+J327)/3</f>
        <v>#DIV/0!</v>
      </c>
      <c r="L325" s="269" t="e">
        <f>(K325+K328)/2</f>
        <v>#DIV/0!</v>
      </c>
      <c r="M325" s="651"/>
      <c r="N325" s="180"/>
    </row>
    <row r="326" spans="1:14" s="302" customFormat="1" ht="63" hidden="1" customHeight="1" x14ac:dyDescent="0.25">
      <c r="A326" s="744"/>
      <c r="B326" s="735" t="s">
        <v>73</v>
      </c>
      <c r="C326" s="738"/>
      <c r="D326" s="738"/>
      <c r="E326" s="217" t="s">
        <v>138</v>
      </c>
      <c r="F326" s="219" t="s">
        <v>312</v>
      </c>
      <c r="G326" s="218" t="s">
        <v>140</v>
      </c>
      <c r="H326" s="386"/>
      <c r="I326" s="183"/>
      <c r="J326" s="183" t="e">
        <f>IF(H326/I326*100&gt;100,100,H326/I326*100)</f>
        <v>#DIV/0!</v>
      </c>
      <c r="K326" s="394"/>
      <c r="L326" s="395"/>
      <c r="M326" s="651"/>
      <c r="N326" s="180"/>
    </row>
    <row r="327" spans="1:14" s="302" customFormat="1" ht="47.25" hidden="1" customHeight="1" x14ac:dyDescent="0.25">
      <c r="A327" s="744"/>
      <c r="B327" s="735" t="s">
        <v>74</v>
      </c>
      <c r="C327" s="738"/>
      <c r="D327" s="738"/>
      <c r="E327" s="217" t="s">
        <v>138</v>
      </c>
      <c r="F327" s="219" t="s">
        <v>98</v>
      </c>
      <c r="G327" s="218" t="s">
        <v>140</v>
      </c>
      <c r="H327" s="386"/>
      <c r="I327" s="386"/>
      <c r="J327" s="183" t="e">
        <f>IF(I327/H327*100&gt;100,100,I327/H327*100)</f>
        <v>#DIV/0!</v>
      </c>
      <c r="K327" s="396"/>
      <c r="L327" s="395"/>
      <c r="M327" s="651"/>
      <c r="N327" s="180"/>
    </row>
    <row r="328" spans="1:14" s="302" customFormat="1" ht="32.25" hidden="1" customHeight="1" thickBot="1" x14ac:dyDescent="0.3">
      <c r="A328" s="744"/>
      <c r="B328" s="736" t="s">
        <v>75</v>
      </c>
      <c r="C328" s="739"/>
      <c r="D328" s="739"/>
      <c r="E328" s="220" t="s">
        <v>144</v>
      </c>
      <c r="F328" s="221" t="s">
        <v>388</v>
      </c>
      <c r="G328" s="222" t="s">
        <v>266</v>
      </c>
      <c r="H328" s="397"/>
      <c r="I328" s="397"/>
      <c r="J328" s="187" t="e">
        <f>IF(I328/H328*100&gt;100,100,I328/H328*100)</f>
        <v>#DIV/0!</v>
      </c>
      <c r="K328" s="187" t="e">
        <f>J328</f>
        <v>#DIV/0!</v>
      </c>
      <c r="L328" s="398"/>
      <c r="M328" s="651"/>
      <c r="N328" s="183"/>
    </row>
    <row r="329" spans="1:14" s="302" customFormat="1" ht="63" hidden="1" customHeight="1" x14ac:dyDescent="0.25">
      <c r="A329" s="744"/>
      <c r="B329" s="734" t="s">
        <v>105</v>
      </c>
      <c r="C329" s="737" t="s">
        <v>112</v>
      </c>
      <c r="D329" s="737" t="s">
        <v>137</v>
      </c>
      <c r="E329" s="214" t="s">
        <v>138</v>
      </c>
      <c r="F329" s="215" t="s">
        <v>385</v>
      </c>
      <c r="G329" s="216" t="s">
        <v>140</v>
      </c>
      <c r="H329" s="384"/>
      <c r="I329" s="196"/>
      <c r="J329" s="183" t="e">
        <f>IF(I329/H329*100&gt;100,100,I329/H329*100)</f>
        <v>#DIV/0!</v>
      </c>
      <c r="K329" s="393" t="e">
        <f>(J329+J330+J331)/3</f>
        <v>#DIV/0!</v>
      </c>
      <c r="L329" s="269" t="e">
        <f>(K329+K332)/2</f>
        <v>#DIV/0!</v>
      </c>
      <c r="M329" s="651"/>
      <c r="N329" s="180"/>
    </row>
    <row r="330" spans="1:14" s="302" customFormat="1" ht="63" hidden="1" customHeight="1" x14ac:dyDescent="0.25">
      <c r="A330" s="744"/>
      <c r="B330" s="735" t="s">
        <v>73</v>
      </c>
      <c r="C330" s="738"/>
      <c r="D330" s="738"/>
      <c r="E330" s="217" t="s">
        <v>138</v>
      </c>
      <c r="F330" s="219" t="s">
        <v>312</v>
      </c>
      <c r="G330" s="218" t="s">
        <v>140</v>
      </c>
      <c r="H330" s="386"/>
      <c r="I330" s="183"/>
      <c r="J330" s="183" t="e">
        <f>IF(H330/I330*100&gt;100,100,H330/I330*100)</f>
        <v>#DIV/0!</v>
      </c>
      <c r="K330" s="394"/>
      <c r="L330" s="395"/>
      <c r="M330" s="651"/>
      <c r="N330" s="180"/>
    </row>
    <row r="331" spans="1:14" s="302" customFormat="1" ht="47.25" hidden="1" customHeight="1" x14ac:dyDescent="0.25">
      <c r="A331" s="744"/>
      <c r="B331" s="735" t="s">
        <v>74</v>
      </c>
      <c r="C331" s="738"/>
      <c r="D331" s="738"/>
      <c r="E331" s="217" t="s">
        <v>138</v>
      </c>
      <c r="F331" s="219" t="s">
        <v>98</v>
      </c>
      <c r="G331" s="218" t="s">
        <v>140</v>
      </c>
      <c r="H331" s="386"/>
      <c r="I331" s="386"/>
      <c r="J331" s="183" t="e">
        <f>IF(I331/H331*100&gt;100,100,I331/H331*100)</f>
        <v>#DIV/0!</v>
      </c>
      <c r="K331" s="396"/>
      <c r="L331" s="395"/>
      <c r="M331" s="651"/>
      <c r="N331" s="180"/>
    </row>
    <row r="332" spans="1:14" s="302" customFormat="1" ht="32.25" hidden="1" customHeight="1" thickBot="1" x14ac:dyDescent="0.3">
      <c r="A332" s="745"/>
      <c r="B332" s="736" t="s">
        <v>75</v>
      </c>
      <c r="C332" s="739"/>
      <c r="D332" s="739"/>
      <c r="E332" s="220" t="s">
        <v>144</v>
      </c>
      <c r="F332" s="221" t="s">
        <v>388</v>
      </c>
      <c r="G332" s="222" t="s">
        <v>266</v>
      </c>
      <c r="H332" s="397"/>
      <c r="I332" s="397"/>
      <c r="J332" s="187" t="e">
        <f>IF(I332/H332*100&gt;100,100,I332/H332*100)</f>
        <v>#DIV/0!</v>
      </c>
      <c r="K332" s="187" t="e">
        <f>J332</f>
        <v>#DIV/0!</v>
      </c>
      <c r="L332" s="398"/>
      <c r="M332" s="651"/>
      <c r="N332" s="183"/>
    </row>
    <row r="335" spans="1:14" x14ac:dyDescent="0.25">
      <c r="A335" s="296" t="s">
        <v>398</v>
      </c>
    </row>
    <row r="337" spans="1:6" x14ac:dyDescent="0.25">
      <c r="A337" s="296" t="s">
        <v>67</v>
      </c>
      <c r="F337" s="296"/>
    </row>
  </sheetData>
  <autoFilter ref="B3:N332">
    <filterColumn colId="0" showButton="0"/>
    <filterColumn colId="8">
      <filters>
        <filter val="-"/>
        <filter val="100,0"/>
        <filter val="66,7"/>
        <filter val="87,0"/>
        <filter val="9"/>
        <filter val="92,3"/>
        <filter val="93,7"/>
        <filter val="93,9"/>
        <filter val="97,4"/>
        <filter val="99,4"/>
        <filter val="99,5"/>
      </filters>
    </filterColumn>
  </autoFilter>
  <mergeCells count="368">
    <mergeCell ref="L69:L72"/>
    <mergeCell ref="B181:B184"/>
    <mergeCell ref="B197:B200"/>
    <mergeCell ref="C197:C200"/>
    <mergeCell ref="D201:D204"/>
    <mergeCell ref="C201:C204"/>
    <mergeCell ref="D181:D184"/>
    <mergeCell ref="C189:C192"/>
    <mergeCell ref="B189:B192"/>
    <mergeCell ref="C181:C184"/>
    <mergeCell ref="B153:B156"/>
    <mergeCell ref="C165:C168"/>
    <mergeCell ref="B161:B164"/>
    <mergeCell ref="B169:B172"/>
    <mergeCell ref="B125:B128"/>
    <mergeCell ref="C125:C128"/>
    <mergeCell ref="B129:B132"/>
    <mergeCell ref="D129:D132"/>
    <mergeCell ref="C129:C132"/>
    <mergeCell ref="L185:L188"/>
    <mergeCell ref="L189:L192"/>
    <mergeCell ref="L193:L196"/>
    <mergeCell ref="K177:K179"/>
    <mergeCell ref="B165:B168"/>
    <mergeCell ref="M5:M332"/>
    <mergeCell ref="K137:K139"/>
    <mergeCell ref="L137:L140"/>
    <mergeCell ref="L133:L136"/>
    <mergeCell ref="K165:K167"/>
    <mergeCell ref="K161:K163"/>
    <mergeCell ref="L141:L144"/>
    <mergeCell ref="L201:L204"/>
    <mergeCell ref="L225:L228"/>
    <mergeCell ref="L125:L128"/>
    <mergeCell ref="L129:L132"/>
    <mergeCell ref="L293:L296"/>
    <mergeCell ref="K257:K259"/>
    <mergeCell ref="L257:L260"/>
    <mergeCell ref="L105:L108"/>
    <mergeCell ref="L49:L52"/>
    <mergeCell ref="K49:K51"/>
    <mergeCell ref="K53:K55"/>
    <mergeCell ref="L57:L60"/>
    <mergeCell ref="L53:L56"/>
    <mergeCell ref="L65:L68"/>
    <mergeCell ref="K65:K67"/>
    <mergeCell ref="L61:L64"/>
    <mergeCell ref="L221:L224"/>
    <mergeCell ref="B213:B216"/>
    <mergeCell ref="C217:C220"/>
    <mergeCell ref="B205:B208"/>
    <mergeCell ref="B177:B180"/>
    <mergeCell ref="C177:C180"/>
    <mergeCell ref="C185:C188"/>
    <mergeCell ref="C169:C172"/>
    <mergeCell ref="C173:C176"/>
    <mergeCell ref="C209:C212"/>
    <mergeCell ref="B209:B212"/>
    <mergeCell ref="L217:L220"/>
    <mergeCell ref="K221:K223"/>
    <mergeCell ref="L149:L152"/>
    <mergeCell ref="L161:L164"/>
    <mergeCell ref="K173:K175"/>
    <mergeCell ref="K217:K219"/>
    <mergeCell ref="L173:L176"/>
    <mergeCell ref="K181:K183"/>
    <mergeCell ref="B133:B136"/>
    <mergeCell ref="C145:C148"/>
    <mergeCell ref="C133:C136"/>
    <mergeCell ref="B137:B140"/>
    <mergeCell ref="C137:C140"/>
    <mergeCell ref="D133:D136"/>
    <mergeCell ref="C161:C164"/>
    <mergeCell ref="D137:D140"/>
    <mergeCell ref="B141:B144"/>
    <mergeCell ref="B145:B148"/>
    <mergeCell ref="C157:C160"/>
    <mergeCell ref="K133:K135"/>
    <mergeCell ref="L145:L148"/>
    <mergeCell ref="K213:K215"/>
    <mergeCell ref="L177:L180"/>
    <mergeCell ref="K185:K187"/>
    <mergeCell ref="K293:K295"/>
    <mergeCell ref="C205:C208"/>
    <mergeCell ref="D141:D144"/>
    <mergeCell ref="D157:D160"/>
    <mergeCell ref="C193:C196"/>
    <mergeCell ref="B225:B228"/>
    <mergeCell ref="C225:C228"/>
    <mergeCell ref="D217:D220"/>
    <mergeCell ref="D193:D196"/>
    <mergeCell ref="C213:C216"/>
    <mergeCell ref="D221:D224"/>
    <mergeCell ref="D197:D200"/>
    <mergeCell ref="D205:D208"/>
    <mergeCell ref="D213:D216"/>
    <mergeCell ref="B185:B188"/>
    <mergeCell ref="B149:B152"/>
    <mergeCell ref="B217:B220"/>
    <mergeCell ref="B157:B160"/>
    <mergeCell ref="B221:B224"/>
    <mergeCell ref="B173:B176"/>
    <mergeCell ref="C221:C224"/>
    <mergeCell ref="B193:B196"/>
    <mergeCell ref="B201:B204"/>
    <mergeCell ref="C153:C156"/>
    <mergeCell ref="L209:L212"/>
    <mergeCell ref="L157:L160"/>
    <mergeCell ref="K169:K171"/>
    <mergeCell ref="L153:L156"/>
    <mergeCell ref="L165:L168"/>
    <mergeCell ref="K141:K143"/>
    <mergeCell ref="D149:D152"/>
    <mergeCell ref="K193:K195"/>
    <mergeCell ref="K157:K159"/>
    <mergeCell ref="B109:B112"/>
    <mergeCell ref="L181:L184"/>
    <mergeCell ref="D145:D148"/>
    <mergeCell ref="C141:C144"/>
    <mergeCell ref="D177:D180"/>
    <mergeCell ref="K153:K155"/>
    <mergeCell ref="D165:D168"/>
    <mergeCell ref="D173:D176"/>
    <mergeCell ref="C149:C152"/>
    <mergeCell ref="K145:K147"/>
    <mergeCell ref="K129:K131"/>
    <mergeCell ref="D117:D120"/>
    <mergeCell ref="D121:D124"/>
    <mergeCell ref="L117:L120"/>
    <mergeCell ref="C109:C112"/>
    <mergeCell ref="B121:B124"/>
    <mergeCell ref="C121:C124"/>
    <mergeCell ref="B117:B120"/>
    <mergeCell ref="C117:C120"/>
    <mergeCell ref="B113:B116"/>
    <mergeCell ref="C113:C116"/>
    <mergeCell ref="K109:K111"/>
    <mergeCell ref="L109:L112"/>
    <mergeCell ref="K117:K119"/>
    <mergeCell ref="A1:N1"/>
    <mergeCell ref="K105:K107"/>
    <mergeCell ref="K97:K99"/>
    <mergeCell ref="D109:D112"/>
    <mergeCell ref="L113:L116"/>
    <mergeCell ref="L213:L216"/>
    <mergeCell ref="L197:L200"/>
    <mergeCell ref="K205:K207"/>
    <mergeCell ref="K125:K127"/>
    <mergeCell ref="D125:D128"/>
    <mergeCell ref="N5:N300"/>
    <mergeCell ref="K297:K299"/>
    <mergeCell ref="L297:L300"/>
    <mergeCell ref="L169:L172"/>
    <mergeCell ref="L205:L208"/>
    <mergeCell ref="D161:D164"/>
    <mergeCell ref="D153:D156"/>
    <mergeCell ref="D185:D188"/>
    <mergeCell ref="D169:D172"/>
    <mergeCell ref="K197:K199"/>
    <mergeCell ref="K201:K203"/>
    <mergeCell ref="K189:K191"/>
    <mergeCell ref="L121:L124"/>
    <mergeCell ref="K121:K123"/>
    <mergeCell ref="D113:D116"/>
    <mergeCell ref="K113:K115"/>
    <mergeCell ref="L93:L96"/>
    <mergeCell ref="K93:K95"/>
    <mergeCell ref="D85:D88"/>
    <mergeCell ref="C89:C92"/>
    <mergeCell ref="L85:L88"/>
    <mergeCell ref="K85:K87"/>
    <mergeCell ref="D93:D96"/>
    <mergeCell ref="D105:D108"/>
    <mergeCell ref="L101:L104"/>
    <mergeCell ref="K101:K103"/>
    <mergeCell ref="L81:L84"/>
    <mergeCell ref="D89:D92"/>
    <mergeCell ref="L89:L92"/>
    <mergeCell ref="K81:K83"/>
    <mergeCell ref="K89:K91"/>
    <mergeCell ref="K77:K79"/>
    <mergeCell ref="C97:C100"/>
    <mergeCell ref="B85:B88"/>
    <mergeCell ref="C85:C88"/>
    <mergeCell ref="C77:C80"/>
    <mergeCell ref="B93:B96"/>
    <mergeCell ref="B89:B92"/>
    <mergeCell ref="D97:D100"/>
    <mergeCell ref="L97:L100"/>
    <mergeCell ref="C93:C96"/>
    <mergeCell ref="K69:K71"/>
    <mergeCell ref="L77:L80"/>
    <mergeCell ref="K73:K75"/>
    <mergeCell ref="L73:L76"/>
    <mergeCell ref="D53:D56"/>
    <mergeCell ref="B53:B56"/>
    <mergeCell ref="C53:C56"/>
    <mergeCell ref="K25:K27"/>
    <mergeCell ref="K29:K31"/>
    <mergeCell ref="B49:B52"/>
    <mergeCell ref="C49:C52"/>
    <mergeCell ref="D49:D52"/>
    <mergeCell ref="B41:B44"/>
    <mergeCell ref="C41:C44"/>
    <mergeCell ref="B57:B60"/>
    <mergeCell ref="C57:C60"/>
    <mergeCell ref="B65:B68"/>
    <mergeCell ref="B61:B64"/>
    <mergeCell ref="K57:K59"/>
    <mergeCell ref="C61:C64"/>
    <mergeCell ref="D61:D64"/>
    <mergeCell ref="C65:C68"/>
    <mergeCell ref="D65:D68"/>
    <mergeCell ref="K61:K63"/>
    <mergeCell ref="K5:K7"/>
    <mergeCell ref="L45:L48"/>
    <mergeCell ref="K41:K43"/>
    <mergeCell ref="K9:K11"/>
    <mergeCell ref="D5:D8"/>
    <mergeCell ref="C5:C8"/>
    <mergeCell ref="C33:C36"/>
    <mergeCell ref="D37:D40"/>
    <mergeCell ref="D29:D32"/>
    <mergeCell ref="C17:C20"/>
    <mergeCell ref="L5:L8"/>
    <mergeCell ref="C21:C24"/>
    <mergeCell ref="C25:C28"/>
    <mergeCell ref="C37:C40"/>
    <mergeCell ref="L17:L20"/>
    <mergeCell ref="K37:K39"/>
    <mergeCell ref="D45:D48"/>
    <mergeCell ref="K45:K47"/>
    <mergeCell ref="D21:D24"/>
    <mergeCell ref="B13:B16"/>
    <mergeCell ref="B21:B24"/>
    <mergeCell ref="B25:B28"/>
    <mergeCell ref="C45:C48"/>
    <mergeCell ref="B33:B36"/>
    <mergeCell ref="C29:C32"/>
    <mergeCell ref="B45:B48"/>
    <mergeCell ref="C13:C16"/>
    <mergeCell ref="L41:L44"/>
    <mergeCell ref="L25:L28"/>
    <mergeCell ref="D25:D28"/>
    <mergeCell ref="K33:K35"/>
    <mergeCell ref="L33:L36"/>
    <mergeCell ref="D33:D36"/>
    <mergeCell ref="L29:L32"/>
    <mergeCell ref="B9:B12"/>
    <mergeCell ref="K13:K15"/>
    <mergeCell ref="C9:C12"/>
    <mergeCell ref="K21:K23"/>
    <mergeCell ref="D253:D256"/>
    <mergeCell ref="D257:D260"/>
    <mergeCell ref="D249:D252"/>
    <mergeCell ref="L9:L12"/>
    <mergeCell ref="L13:L16"/>
    <mergeCell ref="D13:D16"/>
    <mergeCell ref="K17:K19"/>
    <mergeCell ref="D9:D12"/>
    <mergeCell ref="L21:L24"/>
    <mergeCell ref="L37:L40"/>
    <mergeCell ref="K149:K151"/>
    <mergeCell ref="K209:K211"/>
    <mergeCell ref="C237:C240"/>
    <mergeCell ref="D225:D228"/>
    <mergeCell ref="K225:K227"/>
    <mergeCell ref="D209:D212"/>
    <mergeCell ref="D189:D192"/>
    <mergeCell ref="D57:D60"/>
    <mergeCell ref="D17:D20"/>
    <mergeCell ref="D233:D236"/>
    <mergeCell ref="D229:D232"/>
    <mergeCell ref="D237:D240"/>
    <mergeCell ref="B29:B32"/>
    <mergeCell ref="B37:B40"/>
    <mergeCell ref="B77:B80"/>
    <mergeCell ref="B237:B240"/>
    <mergeCell ref="B17:B20"/>
    <mergeCell ref="C233:C236"/>
    <mergeCell ref="B233:B236"/>
    <mergeCell ref="D41:D44"/>
    <mergeCell ref="D69:D72"/>
    <mergeCell ref="B81:B84"/>
    <mergeCell ref="C81:C84"/>
    <mergeCell ref="D81:D84"/>
    <mergeCell ref="D73:D76"/>
    <mergeCell ref="B69:B72"/>
    <mergeCell ref="C69:C72"/>
    <mergeCell ref="B73:B76"/>
    <mergeCell ref="C73:C76"/>
    <mergeCell ref="B105:B108"/>
    <mergeCell ref="D101:D104"/>
    <mergeCell ref="C105:C108"/>
    <mergeCell ref="B97:B100"/>
    <mergeCell ref="D77:D80"/>
    <mergeCell ref="D317:D320"/>
    <mergeCell ref="C313:C316"/>
    <mergeCell ref="D309:D312"/>
    <mergeCell ref="D325:D328"/>
    <mergeCell ref="D305:D308"/>
    <mergeCell ref="B245:B248"/>
    <mergeCell ref="B261:B264"/>
    <mergeCell ref="D261:D264"/>
    <mergeCell ref="C249:C252"/>
    <mergeCell ref="C253:C256"/>
    <mergeCell ref="C297:C300"/>
    <mergeCell ref="C289:C292"/>
    <mergeCell ref="C273:C276"/>
    <mergeCell ref="D301:D304"/>
    <mergeCell ref="D289:D292"/>
    <mergeCell ref="B269:B272"/>
    <mergeCell ref="B277:B280"/>
    <mergeCell ref="B253:B256"/>
    <mergeCell ref="B265:B268"/>
    <mergeCell ref="B249:B252"/>
    <mergeCell ref="B281:B284"/>
    <mergeCell ref="B273:B276"/>
    <mergeCell ref="B289:B292"/>
    <mergeCell ref="B313:B316"/>
    <mergeCell ref="D329:D332"/>
    <mergeCell ref="C321:C324"/>
    <mergeCell ref="D321:D324"/>
    <mergeCell ref="C305:C308"/>
    <mergeCell ref="C329:C332"/>
    <mergeCell ref="D245:D248"/>
    <mergeCell ref="D241:D244"/>
    <mergeCell ref="C245:C248"/>
    <mergeCell ref="D285:D288"/>
    <mergeCell ref="C281:C284"/>
    <mergeCell ref="D281:D284"/>
    <mergeCell ref="C277:C280"/>
    <mergeCell ref="D277:D280"/>
    <mergeCell ref="D265:D268"/>
    <mergeCell ref="C257:C260"/>
    <mergeCell ref="C269:C272"/>
    <mergeCell ref="C261:C264"/>
    <mergeCell ref="C265:C268"/>
    <mergeCell ref="C285:C288"/>
    <mergeCell ref="D313:D316"/>
    <mergeCell ref="D269:D272"/>
    <mergeCell ref="D273:D276"/>
    <mergeCell ref="D293:D296"/>
    <mergeCell ref="D297:D300"/>
    <mergeCell ref="B309:B312"/>
    <mergeCell ref="A5:A332"/>
    <mergeCell ref="B325:B328"/>
    <mergeCell ref="C325:C328"/>
    <mergeCell ref="B317:B320"/>
    <mergeCell ref="C317:C320"/>
    <mergeCell ref="B229:B232"/>
    <mergeCell ref="C293:C296"/>
    <mergeCell ref="C301:C304"/>
    <mergeCell ref="C309:C312"/>
    <mergeCell ref="C229:C232"/>
    <mergeCell ref="B257:B260"/>
    <mergeCell ref="B285:B288"/>
    <mergeCell ref="B329:B332"/>
    <mergeCell ref="B301:B304"/>
    <mergeCell ref="B293:B296"/>
    <mergeCell ref="B321:B324"/>
    <mergeCell ref="B305:B308"/>
    <mergeCell ref="B297:B300"/>
    <mergeCell ref="C241:C244"/>
    <mergeCell ref="B241:B244"/>
    <mergeCell ref="B5:B8"/>
    <mergeCell ref="B101:B104"/>
    <mergeCell ref="C101:C104"/>
  </mergeCells>
  <phoneticPr fontId="0" type="noConversion"/>
  <pageMargins left="0.49" right="0.70866141732283472" top="0.33" bottom="0.33" header="0.17" footer="0.17"/>
  <pageSetup paperSize="9" scale="5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C3" sqref="C3"/>
    </sheetView>
  </sheetViews>
  <sheetFormatPr defaultColWidth="9.140625" defaultRowHeight="15.75" x14ac:dyDescent="0.25"/>
  <cols>
    <col min="1" max="1" width="19.140625" style="236" customWidth="1"/>
    <col min="2" max="2" width="37.1406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1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 t="shared" ref="J17:J22" si="0">IF(I17/H17*100&gt;100,100,I17/H17*100)</f>
        <v>100</v>
      </c>
      <c r="K17" s="787">
        <f>(J17+J18+J19)/3</f>
        <v>96.736842105263165</v>
      </c>
      <c r="L17" s="800">
        <f>(K17+K20)/2</f>
        <v>98.368421052631589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95</v>
      </c>
      <c r="I18" s="366">
        <v>85.7</v>
      </c>
      <c r="J18" s="233">
        <f t="shared" si="0"/>
        <v>90.21052631578948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233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9.33</v>
      </c>
      <c r="I20" s="366">
        <v>9.33</v>
      </c>
      <c r="J20" s="233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233">
        <f t="shared" si="0"/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100</v>
      </c>
      <c r="J22" s="233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233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0.44</v>
      </c>
      <c r="I24" s="366">
        <v>0.44</v>
      </c>
      <c r="J24" s="233">
        <f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>IF(H25=0,100,IF(I25/H25*100&gt;100,100,I25/H25*100))</f>
        <v>100</v>
      </c>
      <c r="K25" s="787">
        <f>(J25+J26+J27)/3</f>
        <v>97.385964912280699</v>
      </c>
      <c r="L25" s="800">
        <f>(K25+K28)/2</f>
        <v>98.559847937022226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95</v>
      </c>
      <c r="I26" s="366">
        <v>88.5</v>
      </c>
      <c r="J26" s="233">
        <f>IF(H26=0,100,IF(I26/H26*100&gt;100,100,I26/H26*100))</f>
        <v>93.15789473684211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99</v>
      </c>
      <c r="J27" s="233">
        <f>IF(H27=0,100,IF(I27/H27*100&gt;100,100,I27/H27*100))</f>
        <v>99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375.56</v>
      </c>
      <c r="I28" s="366">
        <v>374.56</v>
      </c>
      <c r="J28" s="233">
        <f>IF(H28=0,100,IF(I28/H28*100&gt;100,100,I28/H28*100))</f>
        <v>99.733730961763769</v>
      </c>
      <c r="K28" s="233">
        <f>J28</f>
        <v>99.733730961763769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3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3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3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3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IF(H33=0,100,IF(I33/H33*100&gt;100,100,I33/H33*100))</f>
        <v>100</v>
      </c>
      <c r="K33" s="787">
        <f>(J33+J34+J35)/3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95</v>
      </c>
      <c r="I34" s="366">
        <v>96.8</v>
      </c>
      <c r="J34" s="233">
        <f>IF(H34=0,100,IF(I34/H34*100&gt;100,100,I34/H34*100))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233">
        <f>IF(H35=0,100,IF(I35/H35*100&gt;100,100,I35/H35*100))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4</v>
      </c>
      <c r="I36" s="366">
        <v>4</v>
      </c>
      <c r="J36" s="233">
        <f>IF(H36=0,100,IF(I36/H36*100&gt;100,100,I36/H36*100))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233">
        <f>IF(H41=0,100,IF(I41/H41*100&gt;100,100,I41/H41*100))</f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233">
        <f>IF(H42=0,100,IF(I42/H42*100&gt;100,100,I42/H42*100))</f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233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2</v>
      </c>
      <c r="I44" s="366">
        <v>2</v>
      </c>
      <c r="J44" s="233">
        <f>IF(H44=0,100,IF(I44/H44*100&gt;100,100,I44/H44*100))</f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>IF(H45=0,100,IF(I45/H45*100&gt;100,100,I45/H45*100))</f>
        <v>100</v>
      </c>
      <c r="K45" s="787">
        <f>(J45+J46+J47)/3</f>
        <v>98.399999999999991</v>
      </c>
      <c r="L45" s="800">
        <f>(K45+K48)/2</f>
        <v>98.781990452419606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95</v>
      </c>
      <c r="I46" s="366">
        <v>95</v>
      </c>
      <c r="J46" s="233">
        <f>IF(H46=0,100,IF(I46/H46*100&gt;100,100,I46/H46*100))</f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95.2</v>
      </c>
      <c r="J47" s="233">
        <f>IF(H47=0,100,IF(I47/H47*100&gt;100,100,I47/H47*100))</f>
        <v>95.2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412.67</v>
      </c>
      <c r="I48" s="366">
        <v>409.22</v>
      </c>
      <c r="J48" s="233">
        <f>IF(H48=0,100,IF(I48/H48*100&gt;100,100,I48/H48*100))</f>
        <v>99.163980904839221</v>
      </c>
      <c r="K48" s="233">
        <f>J48</f>
        <v>99.163980904839221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3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3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3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233"/>
      <c r="K52" s="233"/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233">
        <f>IF(H53=0,100,IF(I53/H53*100&gt;100,100,I53/H53*100))</f>
        <v>100</v>
      </c>
      <c r="K53" s="787">
        <f>(J53+J54)/2</f>
        <v>96.15</v>
      </c>
      <c r="L53" s="800">
        <f>(K53+K56)/2</f>
        <v>98.075000000000003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100</v>
      </c>
      <c r="I54" s="366">
        <v>92.3</v>
      </c>
      <c r="J54" s="233">
        <f>IF(H54=0,100,IF(I54/H54*100&gt;100,100,I54/H54*100))</f>
        <v>92.3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233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0.44</v>
      </c>
      <c r="I56" s="366">
        <v>0.44</v>
      </c>
      <c r="J56" s="233">
        <f>IF(H56=0,100,IF(I56/H56*100&gt;100,100,I56/H56*100))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IF(H65=0,100,IF(I65/H65*100&gt;100,100,I65/H65*100))</f>
        <v>100</v>
      </c>
      <c r="K65" s="787">
        <f>(J65+J66+J67)/3</f>
        <v>100</v>
      </c>
      <c r="L65" s="800">
        <f>(K65+K68)/2</f>
        <v>98.708174502329513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95.5</v>
      </c>
      <c r="I66" s="366">
        <v>95.8</v>
      </c>
      <c r="J66" s="233">
        <f>IF(H66=0,100,IF(I66/H66*100&gt;100,100,I66/H66*100))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233">
        <f>IF(H67=0,100,IF(I67/H67*100&gt;100,100,I67/H67*100))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94.44</v>
      </c>
      <c r="I68" s="366">
        <v>92</v>
      </c>
      <c r="J68" s="233">
        <f>IF(H68=0,100,IF(I68/H68*100&gt;100,100,I68/H68*100))</f>
        <v>97.41634900465904</v>
      </c>
      <c r="K68" s="233">
        <f>J68</f>
        <v>97.41634900465904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2.67</v>
      </c>
      <c r="I73" s="366">
        <v>2.7</v>
      </c>
      <c r="J73" s="233">
        <f t="shared" ref="J73:J100" si="1">IF(H73=0,100,IF(I73/H73*100&gt;100,100,I73/H73*100))</f>
        <v>100</v>
      </c>
      <c r="K73" s="787">
        <f>(J73+J75)/2</f>
        <v>100</v>
      </c>
      <c r="L73" s="800">
        <f>(K73+K76)/2</f>
        <v>100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233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233">
        <f t="shared" si="1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768</v>
      </c>
      <c r="I76" s="366">
        <v>768</v>
      </c>
      <c r="J76" s="233">
        <f t="shared" si="1"/>
        <v>100</v>
      </c>
      <c r="K76" s="233">
        <f>J76</f>
        <v>100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4.45</v>
      </c>
      <c r="I77" s="366">
        <v>4.4800000000000004</v>
      </c>
      <c r="J77" s="233">
        <f t="shared" si="1"/>
        <v>100</v>
      </c>
      <c r="K77" s="787">
        <f>(J77+J78+J79)/3</f>
        <v>100</v>
      </c>
      <c r="L77" s="800">
        <f>(K77+K80)/2</f>
        <v>100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1.7</v>
      </c>
      <c r="I78" s="366">
        <v>1.7</v>
      </c>
      <c r="J78" s="233">
        <f t="shared" si="1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233">
        <f t="shared" si="1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1280</v>
      </c>
      <c r="I80" s="366">
        <v>1280</v>
      </c>
      <c r="J80" s="233">
        <f t="shared" si="1"/>
        <v>100</v>
      </c>
      <c r="K80" s="233">
        <f>J80</f>
        <v>100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6.67</v>
      </c>
      <c r="I81" s="366">
        <v>6.73</v>
      </c>
      <c r="J81" s="233">
        <f t="shared" si="1"/>
        <v>100</v>
      </c>
      <c r="K81" s="787">
        <f>(J81+J83)/2</f>
        <v>100</v>
      </c>
      <c r="L81" s="800">
        <f>(K81+K84)/2</f>
        <v>100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0</v>
      </c>
      <c r="I82" s="366">
        <v>0</v>
      </c>
      <c r="J82" s="233"/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233">
        <f t="shared" si="1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2880</v>
      </c>
      <c r="I84" s="366">
        <v>2880</v>
      </c>
      <c r="J84" s="233">
        <f t="shared" si="1"/>
        <v>100</v>
      </c>
      <c r="K84" s="233">
        <f>J84</f>
        <v>100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17.8</v>
      </c>
      <c r="I85" s="366">
        <v>17.940000000000001</v>
      </c>
      <c r="J85" s="233">
        <f t="shared" si="1"/>
        <v>100</v>
      </c>
      <c r="K85" s="787">
        <f>(J85+J86+J87)/3</f>
        <v>100</v>
      </c>
      <c r="L85" s="800">
        <f>(K85+K88)/2</f>
        <v>98.026315789473685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3.3</v>
      </c>
      <c r="I86" s="366">
        <v>3.3</v>
      </c>
      <c r="J86" s="233">
        <f t="shared" si="1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100</v>
      </c>
      <c r="I87" s="366">
        <v>100</v>
      </c>
      <c r="J87" s="233">
        <f t="shared" si="1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6080</v>
      </c>
      <c r="I88" s="366">
        <v>5840</v>
      </c>
      <c r="J88" s="233">
        <f t="shared" si="1"/>
        <v>96.05263157894737</v>
      </c>
      <c r="K88" s="233">
        <f>J88</f>
        <v>96.05263157894737</v>
      </c>
      <c r="L88" s="803"/>
      <c r="M88" s="790"/>
      <c r="N88" s="812"/>
    </row>
    <row r="89" spans="1:14" ht="47.25" x14ac:dyDescent="0.25">
      <c r="A89" s="792"/>
      <c r="B89" s="805" t="s">
        <v>236</v>
      </c>
      <c r="C89" s="790" t="s">
        <v>298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>
        <v>3.34</v>
      </c>
      <c r="I89" s="366">
        <v>3.36</v>
      </c>
      <c r="J89" s="233">
        <f t="shared" si="1"/>
        <v>100</v>
      </c>
      <c r="K89" s="787">
        <f>(J89+J91)/2</f>
        <v>100</v>
      </c>
      <c r="L89" s="800">
        <f>(K89+K92)/2</f>
        <v>100</v>
      </c>
      <c r="M89" s="790"/>
      <c r="N89" s="812"/>
    </row>
    <row r="90" spans="1:14" ht="63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>
        <v>0</v>
      </c>
      <c r="I90" s="366">
        <v>0</v>
      </c>
      <c r="J90" s="233"/>
      <c r="K90" s="788"/>
      <c r="L90" s="804"/>
      <c r="M90" s="790"/>
      <c r="N90" s="812"/>
    </row>
    <row r="91" spans="1:14" ht="47.25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>
        <v>100</v>
      </c>
      <c r="I91" s="366">
        <v>100</v>
      </c>
      <c r="J91" s="233">
        <f t="shared" si="1"/>
        <v>100</v>
      </c>
      <c r="K91" s="789"/>
      <c r="L91" s="804"/>
      <c r="M91" s="790"/>
      <c r="N91" s="812"/>
    </row>
    <row r="92" spans="1:14" ht="31.5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>
        <v>960</v>
      </c>
      <c r="I92" s="366">
        <v>960</v>
      </c>
      <c r="J92" s="233">
        <f t="shared" si="1"/>
        <v>100</v>
      </c>
      <c r="K92" s="233">
        <f>J92</f>
        <v>100</v>
      </c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6.67</v>
      </c>
      <c r="I93" s="366">
        <v>6.73</v>
      </c>
      <c r="J93" s="233">
        <f t="shared" si="1"/>
        <v>100</v>
      </c>
      <c r="K93" s="787">
        <f>(J93+J94+J95)/3</f>
        <v>100</v>
      </c>
      <c r="L93" s="800">
        <f>(K93+K96)/2</f>
        <v>100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20</v>
      </c>
      <c r="I94" s="366">
        <v>20</v>
      </c>
      <c r="J94" s="233">
        <f t="shared" si="1"/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233">
        <f t="shared" si="1"/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2880</v>
      </c>
      <c r="I96" s="366">
        <v>2880</v>
      </c>
      <c r="J96" s="233">
        <f t="shared" si="1"/>
        <v>100</v>
      </c>
      <c r="K96" s="233">
        <f>J96</f>
        <v>100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1.89</v>
      </c>
      <c r="I97" s="366">
        <v>1.91</v>
      </c>
      <c r="J97" s="233">
        <f t="shared" si="1"/>
        <v>100</v>
      </c>
      <c r="K97" s="787">
        <f>(J97+J99)/2</f>
        <v>100</v>
      </c>
      <c r="L97" s="800">
        <f>(K97+K100)/2</f>
        <v>100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0</v>
      </c>
      <c r="I98" s="366">
        <v>0</v>
      </c>
      <c r="J98" s="233"/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233">
        <f t="shared" si="1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1088</v>
      </c>
      <c r="I100" s="366">
        <v>1088</v>
      </c>
      <c r="J100" s="233">
        <f t="shared" si="1"/>
        <v>100</v>
      </c>
      <c r="K100" s="233">
        <f>J100</f>
        <v>100</v>
      </c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s="17" customFormat="1" x14ac:dyDescent="0.25">
      <c r="A108" s="296"/>
      <c r="F108" s="296"/>
      <c r="H108" s="341"/>
      <c r="I108" s="341"/>
      <c r="J108" s="341"/>
      <c r="K108" s="341"/>
      <c r="L108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77:B80"/>
    <mergeCell ref="B69:B72"/>
    <mergeCell ref="B45:B48"/>
    <mergeCell ref="B13:B16"/>
    <mergeCell ref="D37:D40"/>
    <mergeCell ref="D45:D48"/>
    <mergeCell ref="B21:B24"/>
    <mergeCell ref="C9:C12"/>
    <mergeCell ref="B5:B8"/>
    <mergeCell ref="B33:B36"/>
    <mergeCell ref="D9:D12"/>
    <mergeCell ref="D21:D24"/>
    <mergeCell ref="C17:C20"/>
    <mergeCell ref="C13:C16"/>
    <mergeCell ref="B17:B20"/>
    <mergeCell ref="B25:B28"/>
    <mergeCell ref="B29:B32"/>
    <mergeCell ref="C29:C32"/>
    <mergeCell ref="C21:C24"/>
    <mergeCell ref="C5:C8"/>
    <mergeCell ref="D33:D36"/>
    <mergeCell ref="D5:D8"/>
    <mergeCell ref="N5:N8"/>
    <mergeCell ref="L49:L52"/>
    <mergeCell ref="K53:K55"/>
    <mergeCell ref="M5:M100"/>
    <mergeCell ref="L5:L8"/>
    <mergeCell ref="L57:L60"/>
    <mergeCell ref="K41:K43"/>
    <mergeCell ref="K37:K39"/>
    <mergeCell ref="C85:C88"/>
    <mergeCell ref="N17:N100"/>
    <mergeCell ref="K65:K67"/>
    <mergeCell ref="L53:L56"/>
    <mergeCell ref="D49:D52"/>
    <mergeCell ref="C53:C56"/>
    <mergeCell ref="C61:C64"/>
    <mergeCell ref="L45:L48"/>
    <mergeCell ref="L97:L100"/>
    <mergeCell ref="K97:K99"/>
    <mergeCell ref="K73:K75"/>
    <mergeCell ref="L69:L72"/>
    <mergeCell ref="D29:D32"/>
    <mergeCell ref="L33:L36"/>
    <mergeCell ref="K93:K95"/>
    <mergeCell ref="K77:K79"/>
    <mergeCell ref="A2:H2"/>
    <mergeCell ref="D17:D20"/>
    <mergeCell ref="A5:A100"/>
    <mergeCell ref="C73:C76"/>
    <mergeCell ref="D73:D76"/>
    <mergeCell ref="B89:B92"/>
    <mergeCell ref="B93:B96"/>
    <mergeCell ref="B49:B52"/>
    <mergeCell ref="B53:B56"/>
    <mergeCell ref="D53:D56"/>
    <mergeCell ref="B37:B40"/>
    <mergeCell ref="B65:B68"/>
    <mergeCell ref="B41:B44"/>
    <mergeCell ref="C57:C60"/>
    <mergeCell ref="C97:C100"/>
    <mergeCell ref="D97:D100"/>
    <mergeCell ref="B61:B64"/>
    <mergeCell ref="C65:C68"/>
    <mergeCell ref="B9:B12"/>
    <mergeCell ref="D25:D28"/>
    <mergeCell ref="B97:B100"/>
    <mergeCell ref="D65:D68"/>
    <mergeCell ref="C89:C92"/>
    <mergeCell ref="C93:C96"/>
    <mergeCell ref="L81:L84"/>
    <mergeCell ref="K85:K87"/>
    <mergeCell ref="L93:L96"/>
    <mergeCell ref="L77:L80"/>
    <mergeCell ref="L89:L92"/>
    <mergeCell ref="B57:B60"/>
    <mergeCell ref="B73:B76"/>
    <mergeCell ref="L85:L88"/>
    <mergeCell ref="L73:L76"/>
    <mergeCell ref="B81:B84"/>
    <mergeCell ref="K81:K83"/>
    <mergeCell ref="K89:K91"/>
    <mergeCell ref="L61:L64"/>
    <mergeCell ref="D93:D96"/>
    <mergeCell ref="C81:C84"/>
    <mergeCell ref="C77:C80"/>
    <mergeCell ref="D89:D92"/>
    <mergeCell ref="D77:D80"/>
    <mergeCell ref="D81:D84"/>
    <mergeCell ref="D85:D88"/>
    <mergeCell ref="D69:D72"/>
    <mergeCell ref="B85:B88"/>
    <mergeCell ref="K69:K71"/>
    <mergeCell ref="C69:C72"/>
    <mergeCell ref="L41:L44"/>
    <mergeCell ref="L37:L40"/>
    <mergeCell ref="D41:D44"/>
    <mergeCell ref="L65:L68"/>
    <mergeCell ref="D61:D64"/>
    <mergeCell ref="D57:D60"/>
    <mergeCell ref="C49:C52"/>
    <mergeCell ref="K49:K51"/>
    <mergeCell ref="K61:K63"/>
    <mergeCell ref="K57:K59"/>
    <mergeCell ref="L9:L12"/>
    <mergeCell ref="K29:K31"/>
    <mergeCell ref="L13:L16"/>
    <mergeCell ref="K5:K7"/>
    <mergeCell ref="L29:L32"/>
    <mergeCell ref="L17:L20"/>
    <mergeCell ref="K25:K27"/>
    <mergeCell ref="L25:L28"/>
    <mergeCell ref="L21:L24"/>
    <mergeCell ref="K33:K35"/>
    <mergeCell ref="C33:C36"/>
    <mergeCell ref="K45:K47"/>
    <mergeCell ref="C37:C40"/>
    <mergeCell ref="C45:C48"/>
    <mergeCell ref="C41:C44"/>
    <mergeCell ref="K9:K11"/>
    <mergeCell ref="K21:K23"/>
    <mergeCell ref="K17:K19"/>
    <mergeCell ref="K13:K15"/>
    <mergeCell ref="D13:D16"/>
    <mergeCell ref="C25:C28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2" orientation="landscape" r:id="rId1"/>
  <headerFooter alignWithMargins="0"/>
  <rowBreaks count="1" manualBreakCount="1">
    <brk id="44" max="1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2.57031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10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customHeight="1" x14ac:dyDescent="0.25">
      <c r="A13" s="792"/>
      <c r="B13" s="805" t="s">
        <v>8</v>
      </c>
      <c r="C13" s="790" t="s">
        <v>286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>
        <f>'[5]оценка Учреждения'!$H$13</f>
        <v>100</v>
      </c>
      <c r="I13" s="232">
        <f>'[5]оценка Учреждения'!$I$13</f>
        <v>100</v>
      </c>
      <c r="J13" s="233">
        <f>IF(I13/H13*100&gt;100,100,I13/H13*100)</f>
        <v>100</v>
      </c>
      <c r="K13" s="794">
        <f>(J13+J14)/2</f>
        <v>100</v>
      </c>
      <c r="L13" s="800">
        <f>(K13+K16)/2</f>
        <v>100</v>
      </c>
      <c r="M13" s="790"/>
      <c r="N13" s="811"/>
    </row>
    <row r="14" spans="1:14" ht="56.25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>
        <f>'[5]оценка Учреждения'!$H$14</f>
        <v>88</v>
      </c>
      <c r="I14" s="232">
        <f>'[5]оценка Учреждения'!$I$14</f>
        <v>100</v>
      </c>
      <c r="J14" s="233">
        <f>IF(I14/H14*100&gt;100,100,I14/H14*100)</f>
        <v>100</v>
      </c>
      <c r="K14" s="795"/>
      <c r="L14" s="801"/>
      <c r="M14" s="790"/>
      <c r="N14" s="812"/>
    </row>
    <row r="15" spans="1:14" ht="87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>
        <f>'[5]оценка Учреждения'!$H$15</f>
        <v>0</v>
      </c>
      <c r="I15" s="232">
        <f>'[5]оценка Учреждения'!$I$15</f>
        <v>0</v>
      </c>
      <c r="J15" s="233" t="s">
        <v>119</v>
      </c>
      <c r="K15" s="796"/>
      <c r="L15" s="801"/>
      <c r="M15" s="790"/>
      <c r="N15" s="812"/>
    </row>
    <row r="16" spans="1:14" ht="33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>
        <f>'[5]оценка Учреждения'!$H$16</f>
        <v>17.329999999999998</v>
      </c>
      <c r="I16" s="366">
        <f>'[5]оценка Учреждения'!$I$16</f>
        <v>17.329999999999998</v>
      </c>
      <c r="J16" s="233">
        <f t="shared" ref="J16:J28" si="0">IF(H16=0,0,IF(I16/H16*100&gt;100,100,I16/H16*100))</f>
        <v>100</v>
      </c>
      <c r="K16" s="233">
        <f>J16</f>
        <v>100</v>
      </c>
      <c r="L16" s="803"/>
      <c r="M16" s="790"/>
      <c r="N16" s="812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f>'[5]оценка Учреждения'!$H$17</f>
        <v>100</v>
      </c>
      <c r="I17" s="366">
        <f>'[5]оценка Учреждения'!$I$17</f>
        <v>100.2</v>
      </c>
      <c r="J17" s="233">
        <f t="shared" si="0"/>
        <v>100</v>
      </c>
      <c r="K17" s="787">
        <f>(J17+J18+J19)/3</f>
        <v>99.128787878787875</v>
      </c>
      <c r="L17" s="800">
        <f>(K17+K20)/2</f>
        <v>99.564393939393938</v>
      </c>
      <c r="M17" s="790"/>
      <c r="N17" s="812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f>'[5]оценка Учреждения'!$H$18</f>
        <v>88</v>
      </c>
      <c r="I18" s="366">
        <f>'[5]оценка Учреждения'!$I$18</f>
        <v>85.7</v>
      </c>
      <c r="J18" s="233">
        <f t="shared" si="0"/>
        <v>97.38636363636364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f>'[5]оценка Учреждения'!$H$19</f>
        <v>100</v>
      </c>
      <c r="I19" s="366">
        <f>'[5]оценка Учреждения'!$I$19</f>
        <v>100</v>
      </c>
      <c r="J19" s="233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f>'[5]оценка Учреждения'!$H$20</f>
        <v>23.89</v>
      </c>
      <c r="I20" s="366">
        <f>'[5]оценка Учреждения'!$I$20</f>
        <v>24.67</v>
      </c>
      <c r="J20" s="233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f>'[5]оценка Учреждения'!$H$21</f>
        <v>100</v>
      </c>
      <c r="I21" s="366">
        <f>'[5]оценка Учреждения'!$I$21</f>
        <v>100</v>
      </c>
      <c r="J21" s="233">
        <f t="shared" si="0"/>
        <v>100</v>
      </c>
      <c r="K21" s="787">
        <f>(J21+J22)/2</f>
        <v>94.444444444444443</v>
      </c>
      <c r="L21" s="800">
        <f>(K21+K24)/2</f>
        <v>97.222222222222229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f>'[5]оценка Учреждения'!$H$22</f>
        <v>90</v>
      </c>
      <c r="I22" s="366">
        <f>'[5]оценка Учреждения'!$I$22</f>
        <v>80</v>
      </c>
      <c r="J22" s="233">
        <f t="shared" si="0"/>
        <v>88.888888888888886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f>'[5]оценка Учреждения'!$H$23</f>
        <v>0</v>
      </c>
      <c r="I23" s="366">
        <f>'[5]оценка Учреждения'!$I$23</f>
        <v>0</v>
      </c>
      <c r="J23" s="233" t="s">
        <v>119</v>
      </c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f>'[5]оценка Учреждения'!$H$24</f>
        <v>1</v>
      </c>
      <c r="I24" s="366">
        <f>'[5]оценка Учреждения'!$I$24</f>
        <v>1</v>
      </c>
      <c r="J24" s="233">
        <f t="shared" si="0"/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f>'[5]оценка Учреждения'!$H$25</f>
        <v>100</v>
      </c>
      <c r="I25" s="366">
        <f>'[5]оценка Учреждения'!$I$25</f>
        <v>100</v>
      </c>
      <c r="J25" s="233">
        <f t="shared" si="0"/>
        <v>100</v>
      </c>
      <c r="K25" s="787">
        <f>(J25+J26+J27)/3</f>
        <v>100</v>
      </c>
      <c r="L25" s="800">
        <f>(K25+K28)/2</f>
        <v>100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f>'[5]оценка Учреждения'!$H$26</f>
        <v>90</v>
      </c>
      <c r="I26" s="366">
        <f>'[5]оценка Учреждения'!$I$26</f>
        <v>90.9</v>
      </c>
      <c r="J26" s="233">
        <f t="shared" si="0"/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f>'[5]оценка Учреждения'!$H$27</f>
        <v>100</v>
      </c>
      <c r="I27" s="366">
        <f>'[5]оценка Учреждения'!$I$27</f>
        <v>100</v>
      </c>
      <c r="J27" s="233">
        <f t="shared" si="0"/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f>'[5]оценка Учреждения'!$H$28</f>
        <v>278.11</v>
      </c>
      <c r="I28" s="366">
        <f>'[5]оценка Учреждения'!$I$28</f>
        <v>279</v>
      </c>
      <c r="J28" s="233">
        <f t="shared" si="0"/>
        <v>100</v>
      </c>
      <c r="K28" s="233">
        <f>J28</f>
        <v>100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3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3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3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3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f>'[5]оценка Учреждения'!$H$33</f>
        <v>100</v>
      </c>
      <c r="I33" s="366">
        <f>'[5]оценка Учреждения'!$I$33</f>
        <v>100</v>
      </c>
      <c r="J33" s="233">
        <f>IF(H33=0,0,IF(I33/H33*100&gt;100,100,I33/H33*100))</f>
        <v>100</v>
      </c>
      <c r="K33" s="787">
        <f>(J33+J34+J35)/3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f>'[5]оценка Учреждения'!$H$34</f>
        <v>95</v>
      </c>
      <c r="I34" s="366">
        <f>'[5]оценка Учреждения'!$I$34</f>
        <v>100</v>
      </c>
      <c r="J34" s="233">
        <f>IF(H34=0,0,IF(I34/H34*100&gt;100,100,I34/H34*100))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f>'[5]оценка Учреждения'!$H$35</f>
        <v>100</v>
      </c>
      <c r="I35" s="366">
        <f>'[5]оценка Учреждения'!$I$35</f>
        <v>100</v>
      </c>
      <c r="J35" s="233">
        <f>IF(H35=0,0,IF(I35/H35*100&gt;100,100,I35/H35*100))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f>'[5]оценка Учреждения'!$H$36</f>
        <v>7.11</v>
      </c>
      <c r="I36" s="366">
        <f>'[5]оценка Учреждения'!$I$36</f>
        <v>7.44</v>
      </c>
      <c r="J36" s="233">
        <f>IF(H36=0,0,IF(I36/H36*100&gt;100,100,I36/H36*100))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hidden="1" customHeight="1" x14ac:dyDescent="0.25">
      <c r="A41" s="792"/>
      <c r="B41" s="805" t="s">
        <v>178</v>
      </c>
      <c r="C41" s="790" t="s">
        <v>31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/>
      <c r="I41" s="366"/>
      <c r="J41" s="233"/>
      <c r="K41" s="787"/>
      <c r="L41" s="800"/>
      <c r="M41" s="790"/>
      <c r="N41" s="812"/>
    </row>
    <row r="42" spans="1:14" ht="56.25" hidden="1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/>
      <c r="I42" s="366"/>
      <c r="J42" s="233"/>
      <c r="K42" s="788"/>
      <c r="L42" s="804"/>
      <c r="M42" s="790"/>
      <c r="N42" s="812"/>
    </row>
    <row r="43" spans="1:14" ht="66.75" hidden="1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/>
      <c r="I43" s="366"/>
      <c r="J43" s="233"/>
      <c r="K43" s="789"/>
      <c r="L43" s="804"/>
      <c r="M43" s="790"/>
      <c r="N43" s="812"/>
    </row>
    <row r="44" spans="1:14" ht="33" hidden="1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/>
      <c r="I44" s="366"/>
      <c r="J44" s="233"/>
      <c r="K44" s="233"/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f>'[5]оценка Учреждения'!$H$45</f>
        <v>100</v>
      </c>
      <c r="I45" s="366">
        <f>'[5]оценка Учреждения'!$I$45</f>
        <v>100</v>
      </c>
      <c r="J45" s="233">
        <f>IF(H45=0,0,IF(I45/H45*100&gt;100,100,I45/H45*100))</f>
        <v>100</v>
      </c>
      <c r="K45" s="787">
        <f>(J45+J46+J47)/3</f>
        <v>100</v>
      </c>
      <c r="L45" s="800">
        <f>(K45+K48)/2</f>
        <v>99.89524164261104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f>'[5]оценка Учреждения'!$H$46</f>
        <v>95.7</v>
      </c>
      <c r="I46" s="366">
        <f>'[5]оценка Учреждения'!$I$46</f>
        <v>100</v>
      </c>
      <c r="J46" s="233">
        <f>IF(H46=0,0,IF(I46/H46*100&gt;100,100,I46/H46*100))</f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f>'[5]оценка Учреждения'!$H$47</f>
        <v>97.7</v>
      </c>
      <c r="I47" s="366">
        <f>'[5]оценка Учреждения'!$I$47</f>
        <v>100</v>
      </c>
      <c r="J47" s="233">
        <f>IF(H47=0,0,IF(I47/H47*100&gt;100,100,I47/H47*100))</f>
        <v>100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f>'[5]оценка Учреждения'!$H$48</f>
        <v>214.78</v>
      </c>
      <c r="I48" s="366">
        <f>'[5]оценка Учреждения'!$I$48</f>
        <v>214.33</v>
      </c>
      <c r="J48" s="233">
        <f>IF(H48=0,0,IF(I48/H48*100&gt;100,100,I48/H48*100))</f>
        <v>99.790483285222095</v>
      </c>
      <c r="K48" s="233">
        <f>J48</f>
        <v>99.790483285222095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3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3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3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233"/>
      <c r="K52" s="233"/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233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233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233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233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f>'[5]оценка Учреждения'!$H$65</f>
        <v>100</v>
      </c>
      <c r="I65" s="366">
        <f>'[5]оценка Учреждения'!$I$65</f>
        <v>100</v>
      </c>
      <c r="J65" s="233">
        <f>IF(H65=0,0,IF(I65/H65*100&gt;100,100,I65/H65*100))</f>
        <v>100</v>
      </c>
      <c r="K65" s="787">
        <f>(J65+J66+J67)/3</f>
        <v>100</v>
      </c>
      <c r="L65" s="800">
        <f>(K65+K68)/2</f>
        <v>100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f>'[5]оценка Учреждения'!$H$66</f>
        <v>95.7</v>
      </c>
      <c r="I66" s="366">
        <f>'[5]оценка Учреждения'!$I$66</f>
        <v>100</v>
      </c>
      <c r="J66" s="233">
        <f>IF(H66=0,0,IF(I66/H66*100&gt;100,100,I66/H66*100))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f>'[5]оценка Учреждения'!$H$67</f>
        <v>100</v>
      </c>
      <c r="I67" s="366">
        <f>'[5]оценка Учреждения'!$I$67</f>
        <v>100</v>
      </c>
      <c r="J67" s="233">
        <f>IF(H67=0,0,IF(I67/H67*100&gt;100,100,I67/H67*100))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f>'[5]оценка Учреждения'!$H$68</f>
        <v>6.11</v>
      </c>
      <c r="I68" s="366">
        <f>'[5]оценка Учреждения'!$I$68</f>
        <v>6.11</v>
      </c>
      <c r="J68" s="233">
        <f>IF(H68=0,0,IF(I68/H68*100&gt;100,100,I68/H68*100))</f>
        <v>100</v>
      </c>
      <c r="K68" s="233">
        <f>J68</f>
        <v>100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f>'[5]оценка Учреждения'!$H$73</f>
        <v>1.22</v>
      </c>
      <c r="I73" s="366">
        <f>'[5]оценка Учреждения'!$I$73</f>
        <v>1.2</v>
      </c>
      <c r="J73" s="233">
        <f t="shared" ref="J73:J85" si="1">IF(H73=0,0,IF(I73/H73*100&gt;100,100,I73/H73*100))</f>
        <v>98.360655737704917</v>
      </c>
      <c r="K73" s="787">
        <f>(J73+J75)/2</f>
        <v>99.180327868852459</v>
      </c>
      <c r="L73" s="800">
        <f>(K73+K76)/2</f>
        <v>97.506830601092901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f>'[5]оценка Учреждения'!$H$74</f>
        <v>0</v>
      </c>
      <c r="I74" s="366">
        <f>'[5]оценка Учреждения'!$I$74</f>
        <v>0</v>
      </c>
      <c r="J74" s="233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f>'[5]оценка Учреждения'!$H$75</f>
        <v>100</v>
      </c>
      <c r="I75" s="366">
        <f>'[5]оценка Учреждения'!$I$75</f>
        <v>100</v>
      </c>
      <c r="J75" s="233">
        <f t="shared" si="1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f>'[5]оценка Учреждения'!$H$76</f>
        <v>960</v>
      </c>
      <c r="I76" s="366">
        <f>'[5]оценка Учреждения'!$I$76</f>
        <v>920</v>
      </c>
      <c r="J76" s="233">
        <f t="shared" si="1"/>
        <v>95.833333333333343</v>
      </c>
      <c r="K76" s="233">
        <f>J76</f>
        <v>95.833333333333343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f>'[5]оценка Учреждения'!$H$77</f>
        <v>1.62</v>
      </c>
      <c r="I77" s="366">
        <f>'[5]оценка Учреждения'!$I$77</f>
        <v>1.62</v>
      </c>
      <c r="J77" s="233">
        <f t="shared" si="1"/>
        <v>100</v>
      </c>
      <c r="K77" s="787">
        <f>(J77+J78+J79)/3</f>
        <v>100</v>
      </c>
      <c r="L77" s="800">
        <f>(K77+K80)/2</f>
        <v>99.0625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f>'[5]оценка Учреждения'!$H$78</f>
        <v>10</v>
      </c>
      <c r="I78" s="366">
        <f>'[5]оценка Учреждения'!$I$78</f>
        <v>26.7</v>
      </c>
      <c r="J78" s="233">
        <f t="shared" si="1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f>'[5]оценка Учреждения'!$H$79</f>
        <v>100</v>
      </c>
      <c r="I79" s="366">
        <f>'[5]оценка Учреждения'!$I$79</f>
        <v>100</v>
      </c>
      <c r="J79" s="233">
        <f t="shared" si="1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f>'[5]оценка Учреждения'!$H$80</f>
        <v>1280</v>
      </c>
      <c r="I80" s="366">
        <f>'[5]оценка Учреждения'!$I$80</f>
        <v>1256</v>
      </c>
      <c r="J80" s="233">
        <f t="shared" si="1"/>
        <v>98.125</v>
      </c>
      <c r="K80" s="233">
        <f>J80</f>
        <v>98.125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f>'[5]оценка Учреждения'!$H$81</f>
        <v>15.2</v>
      </c>
      <c r="I81" s="366">
        <f>'[5]оценка Учреждения'!$I$81</f>
        <v>15.15</v>
      </c>
      <c r="J81" s="233">
        <f t="shared" si="1"/>
        <v>99.671052631578945</v>
      </c>
      <c r="K81" s="787">
        <f>(J81+J83)/2</f>
        <v>99.83552631578948</v>
      </c>
      <c r="L81" s="800">
        <f>(K81+K84)/2</f>
        <v>99.264667313959194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f>'[5]оценка Учреждения'!$H$82</f>
        <v>0</v>
      </c>
      <c r="I82" s="366">
        <f>'[5]оценка Учреждения'!$I$82</f>
        <v>0</v>
      </c>
      <c r="J82" s="233"/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f>'[5]оценка Учреждения'!$H$83</f>
        <v>100</v>
      </c>
      <c r="I83" s="366">
        <f>'[5]оценка Учреждения'!$I$83</f>
        <v>100</v>
      </c>
      <c r="J83" s="233">
        <f t="shared" si="1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f>'[5]оценка Учреждения'!$H$84</f>
        <v>11790</v>
      </c>
      <c r="I84" s="366">
        <f>'[5]оценка Учреждения'!$I$84</f>
        <v>11636</v>
      </c>
      <c r="J84" s="233">
        <f t="shared" si="1"/>
        <v>98.693808312128922</v>
      </c>
      <c r="K84" s="233">
        <f>J84</f>
        <v>98.693808312128922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f>'[5]оценка Учреждения'!$H$85</f>
        <v>14.59</v>
      </c>
      <c r="I85" s="366">
        <f>'[5]оценка Учреждения'!$I$85</f>
        <v>14.55</v>
      </c>
      <c r="J85" s="233">
        <f t="shared" si="1"/>
        <v>99.725839616175477</v>
      </c>
      <c r="K85" s="787">
        <f>(J85+J87)/2</f>
        <v>99.862919808087739</v>
      </c>
      <c r="L85" s="800">
        <f>(K85+K88)/2</f>
        <v>99.620280946786949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f>'[5]оценка Учреждения'!$H$86</f>
        <v>0</v>
      </c>
      <c r="I86" s="366">
        <f>'[5]оценка Учреждения'!$I$86</f>
        <v>0</v>
      </c>
      <c r="J86" s="233"/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f>'[5]оценка Учреждения'!$H$87</f>
        <v>50</v>
      </c>
      <c r="I87" s="366">
        <f>'[5]оценка Учреждения'!$I$87</f>
        <v>50</v>
      </c>
      <c r="J87" s="233">
        <f>IF(I87/H87*100&gt;100,100,I87/H87*100)</f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f>'[5]оценка Учреждения'!$H$88</f>
        <v>8516</v>
      </c>
      <c r="I88" s="366">
        <f>'[5]оценка Учреждения'!$I$88</f>
        <v>8463</v>
      </c>
      <c r="J88" s="233">
        <f>IF(I88/H88*100&gt;100,100,I88/H88*100)</f>
        <v>99.377642085486144</v>
      </c>
      <c r="K88" s="233">
        <f>J88</f>
        <v>99.377642085486144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233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233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233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233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f>'[5]оценка Учреждения'!$H$93</f>
        <v>0.81</v>
      </c>
      <c r="I93" s="366">
        <f>'[5]оценка Учреждения'!$I$93</f>
        <v>0.81</v>
      </c>
      <c r="J93" s="233">
        <f>IF(H93=0,0,IF(I93/H93*100&gt;100,100,I93/H93*100))</f>
        <v>100</v>
      </c>
      <c r="K93" s="787">
        <f>(J93+J95)/2</f>
        <v>100</v>
      </c>
      <c r="L93" s="800">
        <f>(K93+K96)/2</f>
        <v>96.5625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f>'[5]оценка Учреждения'!$H$94</f>
        <v>0</v>
      </c>
      <c r="I94" s="366">
        <f>'[5]оценка Учреждения'!$I$94</f>
        <v>0</v>
      </c>
      <c r="J94" s="233"/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f>'[5]оценка Учреждения'!$H$95</f>
        <v>100</v>
      </c>
      <c r="I95" s="366">
        <f>'[5]оценка Учреждения'!$I$95</f>
        <v>100</v>
      </c>
      <c r="J95" s="233">
        <f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f>'[5]оценка Учреждения'!$H$96</f>
        <v>640</v>
      </c>
      <c r="I96" s="366">
        <f>'[5]оценка Учреждения'!$I$96</f>
        <v>596</v>
      </c>
      <c r="J96" s="233">
        <f>IF(I96/H96*100&gt;100,100,I96/H96*100)</f>
        <v>93.125</v>
      </c>
      <c r="K96" s="233">
        <f>J96</f>
        <v>93.125</v>
      </c>
      <c r="L96" s="803"/>
      <c r="M96" s="790"/>
      <c r="N96" s="813"/>
    </row>
    <row r="97" spans="1:14" ht="47.25" hidden="1" customHeight="1" x14ac:dyDescent="0.25">
      <c r="A97" s="792"/>
      <c r="B97" s="805" t="s">
        <v>311</v>
      </c>
      <c r="C97" s="790" t="s">
        <v>43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/>
      <c r="I97" s="366"/>
      <c r="J97" s="233"/>
      <c r="K97" s="787"/>
      <c r="L97" s="800"/>
      <c r="M97" s="790"/>
      <c r="N97" s="811"/>
    </row>
    <row r="98" spans="1:14" ht="63" hidden="1" customHeight="1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/>
      <c r="I98" s="366"/>
      <c r="J98" s="233"/>
      <c r="K98" s="788"/>
      <c r="L98" s="804"/>
      <c r="M98" s="790"/>
      <c r="N98" s="812"/>
    </row>
    <row r="99" spans="1:14" ht="47.25" hidden="1" customHeight="1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/>
      <c r="I99" s="366"/>
      <c r="J99" s="233"/>
      <c r="K99" s="789"/>
      <c r="L99" s="804"/>
      <c r="M99" s="790"/>
      <c r="N99" s="812"/>
    </row>
    <row r="100" spans="1:14" ht="31.5" hidden="1" customHeight="1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/>
      <c r="I100" s="366"/>
      <c r="J100" s="233"/>
      <c r="K100" s="233"/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6">
    <mergeCell ref="B9:B12"/>
    <mergeCell ref="C9:C12"/>
    <mergeCell ref="B13:B16"/>
    <mergeCell ref="C17:C20"/>
    <mergeCell ref="B17:B20"/>
    <mergeCell ref="D21:D24"/>
    <mergeCell ref="D25:D28"/>
    <mergeCell ref="C21:C24"/>
    <mergeCell ref="K9:K11"/>
    <mergeCell ref="D9:D12"/>
    <mergeCell ref="B41:B44"/>
    <mergeCell ref="B49:B52"/>
    <mergeCell ref="B33:B36"/>
    <mergeCell ref="B45:B48"/>
    <mergeCell ref="C33:C36"/>
    <mergeCell ref="K13:K15"/>
    <mergeCell ref="K25:K27"/>
    <mergeCell ref="K21:K23"/>
    <mergeCell ref="K33:K35"/>
    <mergeCell ref="K17:K19"/>
    <mergeCell ref="C13:C16"/>
    <mergeCell ref="D13:D16"/>
    <mergeCell ref="D29:D32"/>
    <mergeCell ref="D33:D36"/>
    <mergeCell ref="C25:C28"/>
    <mergeCell ref="K29:K31"/>
    <mergeCell ref="K37:K39"/>
    <mergeCell ref="D37:D40"/>
    <mergeCell ref="D41:D44"/>
    <mergeCell ref="C41:C44"/>
    <mergeCell ref="D17:D20"/>
    <mergeCell ref="A2:H2"/>
    <mergeCell ref="A5:A100"/>
    <mergeCell ref="B5:B8"/>
    <mergeCell ref="C5:C8"/>
    <mergeCell ref="D5:D8"/>
    <mergeCell ref="B21:B24"/>
    <mergeCell ref="B85:B88"/>
    <mergeCell ref="B97:B100"/>
    <mergeCell ref="C97:C100"/>
    <mergeCell ref="B29:B32"/>
    <mergeCell ref="D97:D100"/>
    <mergeCell ref="D85:D88"/>
    <mergeCell ref="C77:C80"/>
    <mergeCell ref="C69:C72"/>
    <mergeCell ref="C89:C92"/>
    <mergeCell ref="B25:B28"/>
    <mergeCell ref="B37:B40"/>
    <mergeCell ref="C37:C40"/>
    <mergeCell ref="C49:C52"/>
    <mergeCell ref="C29:C32"/>
    <mergeCell ref="C61:C64"/>
    <mergeCell ref="C45:C48"/>
    <mergeCell ref="C73:C76"/>
    <mergeCell ref="D69:D72"/>
    <mergeCell ref="D65:D68"/>
    <mergeCell ref="D53:D56"/>
    <mergeCell ref="C65:C68"/>
    <mergeCell ref="D61:D64"/>
    <mergeCell ref="D49:D52"/>
    <mergeCell ref="D57:D60"/>
    <mergeCell ref="B61:B64"/>
    <mergeCell ref="D45:D48"/>
    <mergeCell ref="N97:N100"/>
    <mergeCell ref="D89:D92"/>
    <mergeCell ref="K89:K91"/>
    <mergeCell ref="D93:D96"/>
    <mergeCell ref="K93:K95"/>
    <mergeCell ref="L89:L92"/>
    <mergeCell ref="N13:N96"/>
    <mergeCell ref="M5:M100"/>
    <mergeCell ref="N5:N8"/>
    <mergeCell ref="L49:L52"/>
    <mergeCell ref="L41:L44"/>
    <mergeCell ref="L17:L20"/>
    <mergeCell ref="L21:L24"/>
    <mergeCell ref="L25:L28"/>
    <mergeCell ref="L37:L40"/>
    <mergeCell ref="L29:L32"/>
    <mergeCell ref="C81:C84"/>
    <mergeCell ref="B77:B80"/>
    <mergeCell ref="B93:B96"/>
    <mergeCell ref="B89:B92"/>
    <mergeCell ref="C93:C96"/>
    <mergeCell ref="B53:B56"/>
    <mergeCell ref="C53:C56"/>
    <mergeCell ref="B57:B60"/>
    <mergeCell ref="C57:C60"/>
    <mergeCell ref="B65:B68"/>
    <mergeCell ref="K97:K99"/>
    <mergeCell ref="L97:L100"/>
    <mergeCell ref="L61:L64"/>
    <mergeCell ref="L53:L56"/>
    <mergeCell ref="L93:L96"/>
    <mergeCell ref="L85:L88"/>
    <mergeCell ref="K61:K63"/>
    <mergeCell ref="L65:L68"/>
    <mergeCell ref="K77:K79"/>
    <mergeCell ref="K81:K83"/>
    <mergeCell ref="K69:K71"/>
    <mergeCell ref="K57:K59"/>
    <mergeCell ref="K53:K55"/>
    <mergeCell ref="K5:K7"/>
    <mergeCell ref="L5:L8"/>
    <mergeCell ref="L9:L12"/>
    <mergeCell ref="K41:K43"/>
    <mergeCell ref="K45:K47"/>
    <mergeCell ref="B69:B72"/>
    <mergeCell ref="D81:D84"/>
    <mergeCell ref="C85:C88"/>
    <mergeCell ref="K85:K87"/>
    <mergeCell ref="L45:L48"/>
    <mergeCell ref="L33:L36"/>
    <mergeCell ref="L13:L16"/>
    <mergeCell ref="K65:K67"/>
    <mergeCell ref="L57:L60"/>
    <mergeCell ref="D77:D80"/>
    <mergeCell ref="D73:D76"/>
    <mergeCell ref="K73:K75"/>
    <mergeCell ref="K49:K51"/>
    <mergeCell ref="L73:L76"/>
    <mergeCell ref="L81:L84"/>
    <mergeCell ref="L69:L72"/>
    <mergeCell ref="L77:L80"/>
    <mergeCell ref="B73:B76"/>
    <mergeCell ref="B81:B84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39" orientation="landscape" r:id="rId1"/>
  <headerFooter alignWithMargins="0"/>
  <rowBreaks count="1" manualBreakCount="1">
    <brk id="44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P328"/>
  <sheetViews>
    <sheetView topLeftCell="B1" zoomScale="70" zoomScaleNormal="70" zoomScaleSheetLayoutView="70" workbookViewId="0">
      <selection activeCell="C2" sqref="C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3.4257812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299" customWidth="1"/>
    <col min="9" max="9" width="15.42578125" style="299" customWidth="1"/>
    <col min="10" max="10" width="14" style="300" customWidth="1"/>
    <col min="11" max="11" width="14.28515625" style="300" customWidth="1"/>
    <col min="12" max="12" width="16.5703125" style="17" customWidth="1"/>
    <col min="13" max="13" width="17.140625" style="17" customWidth="1"/>
    <col min="14" max="14" width="17.8554687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6" t="s">
        <v>377</v>
      </c>
      <c r="I2" s="36" t="s">
        <v>378</v>
      </c>
      <c r="J2" s="37" t="s">
        <v>129</v>
      </c>
      <c r="K2" s="37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customHeight="1" x14ac:dyDescent="0.25">
      <c r="A4" s="451" t="s">
        <v>329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38">
        <v>100</v>
      </c>
      <c r="I4" s="38">
        <v>100</v>
      </c>
      <c r="J4" s="39">
        <f t="shared" ref="J4:J67" si="0">IF(I4/H4*100&gt;100,100,I4/H4*100)</f>
        <v>100</v>
      </c>
      <c r="K4" s="441">
        <f>(J4+J5)/2</f>
        <v>100</v>
      </c>
      <c r="L4" s="431">
        <f>(K4+K7)/2</f>
        <v>100</v>
      </c>
      <c r="M4" s="438" t="s">
        <v>141</v>
      </c>
      <c r="N4" s="434"/>
      <c r="P4" s="23"/>
    </row>
    <row r="5" spans="1:16" ht="81.75" customHeight="1" x14ac:dyDescent="0.25">
      <c r="A5" s="452"/>
      <c r="B5" s="248"/>
      <c r="C5" s="423"/>
      <c r="D5" s="425"/>
      <c r="E5" s="5" t="s">
        <v>138</v>
      </c>
      <c r="F5" s="6" t="s">
        <v>142</v>
      </c>
      <c r="G5" s="7" t="s">
        <v>140</v>
      </c>
      <c r="H5" s="38">
        <v>50</v>
      </c>
      <c r="I5" s="38">
        <v>50</v>
      </c>
      <c r="J5" s="39">
        <f t="shared" si="0"/>
        <v>100</v>
      </c>
      <c r="K5" s="442"/>
      <c r="L5" s="432"/>
      <c r="M5" s="439"/>
      <c r="N5" s="435"/>
      <c r="P5" s="23"/>
    </row>
    <row r="6" spans="1:16" ht="81.75" customHeight="1" x14ac:dyDescent="0.25">
      <c r="A6" s="452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/>
      <c r="I6" s="38"/>
      <c r="J6" s="39"/>
      <c r="K6" s="443"/>
      <c r="L6" s="432"/>
      <c r="M6" s="439"/>
      <c r="N6" s="435"/>
      <c r="P6" s="23"/>
    </row>
    <row r="7" spans="1:16" ht="31.5" customHeight="1" x14ac:dyDescent="0.25">
      <c r="A7" s="452"/>
      <c r="B7" s="249"/>
      <c r="C7" s="423"/>
      <c r="D7" s="426"/>
      <c r="E7" s="5" t="s">
        <v>144</v>
      </c>
      <c r="F7" s="1" t="s">
        <v>145</v>
      </c>
      <c r="G7" s="7" t="s">
        <v>146</v>
      </c>
      <c r="H7" s="11">
        <v>0.44444444444444442</v>
      </c>
      <c r="I7" s="11">
        <v>0.44444444444444442</v>
      </c>
      <c r="J7" s="39">
        <f t="shared" si="0"/>
        <v>100</v>
      </c>
      <c r="K7" s="39">
        <f>J7</f>
        <v>100</v>
      </c>
      <c r="L7" s="433"/>
      <c r="M7" s="439"/>
      <c r="N7" s="435"/>
      <c r="P7" s="23"/>
    </row>
    <row r="8" spans="1:16" ht="81.75" hidden="1" customHeight="1" x14ac:dyDescent="0.25">
      <c r="A8" s="452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38">
        <v>0</v>
      </c>
      <c r="I8" s="38">
        <v>0</v>
      </c>
      <c r="J8" s="39" t="e">
        <f t="shared" si="0"/>
        <v>#DIV/0!</v>
      </c>
      <c r="K8" s="441" t="e">
        <f>(J8+J9+J10)/3</f>
        <v>#DIV/0!</v>
      </c>
      <c r="L8" s="431" t="e">
        <f>(K8+K11)/2</f>
        <v>#DIV/0!</v>
      </c>
      <c r="M8" s="439"/>
      <c r="N8" s="435"/>
    </row>
    <row r="9" spans="1:16" ht="81.75" hidden="1" customHeight="1" x14ac:dyDescent="0.25">
      <c r="A9" s="452"/>
      <c r="B9" s="239"/>
      <c r="C9" s="423"/>
      <c r="D9" s="425"/>
      <c r="E9" s="5" t="s">
        <v>138</v>
      </c>
      <c r="F9" s="6" t="s">
        <v>142</v>
      </c>
      <c r="G9" s="7" t="s">
        <v>140</v>
      </c>
      <c r="H9" s="38">
        <v>0</v>
      </c>
      <c r="I9" s="38">
        <v>0</v>
      </c>
      <c r="J9" s="39" t="e">
        <f t="shared" si="0"/>
        <v>#DIV/0!</v>
      </c>
      <c r="K9" s="442"/>
      <c r="L9" s="432"/>
      <c r="M9" s="439"/>
      <c r="N9" s="435"/>
    </row>
    <row r="10" spans="1:16" ht="81.75" hidden="1" customHeight="1" x14ac:dyDescent="0.25">
      <c r="A10" s="452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0</v>
      </c>
      <c r="I10" s="38">
        <v>0</v>
      </c>
      <c r="J10" s="39" t="e">
        <f t="shared" si="0"/>
        <v>#DIV/0!</v>
      </c>
      <c r="K10" s="443"/>
      <c r="L10" s="432"/>
      <c r="M10" s="439"/>
      <c r="N10" s="435"/>
    </row>
    <row r="11" spans="1:16" ht="31.5" hidden="1" customHeight="1" x14ac:dyDescent="0.25">
      <c r="A11" s="452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11">
        <v>0</v>
      </c>
      <c r="I11" s="11">
        <v>0</v>
      </c>
      <c r="J11" s="39" t="e">
        <f t="shared" si="0"/>
        <v>#DIV/0!</v>
      </c>
      <c r="K11" s="39" t="e">
        <f>J11</f>
        <v>#DIV/0!</v>
      </c>
      <c r="L11" s="433"/>
      <c r="M11" s="439"/>
      <c r="N11" s="435"/>
    </row>
    <row r="12" spans="1:16" ht="81.75" customHeight="1" x14ac:dyDescent="0.25">
      <c r="A12" s="452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38">
        <v>100</v>
      </c>
      <c r="I12" s="38">
        <v>100</v>
      </c>
      <c r="J12" s="39">
        <f t="shared" si="0"/>
        <v>100</v>
      </c>
      <c r="K12" s="441">
        <f>(J12+J13+J14)/3</f>
        <v>100</v>
      </c>
      <c r="L12" s="431">
        <f>(K12+K15)/2</f>
        <v>100</v>
      </c>
      <c r="M12" s="439"/>
      <c r="N12" s="435"/>
    </row>
    <row r="13" spans="1:16" ht="81.75" customHeight="1" x14ac:dyDescent="0.25">
      <c r="A13" s="452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38">
        <v>86.964078794901511</v>
      </c>
      <c r="I13" s="38">
        <v>89.11</v>
      </c>
      <c r="J13" s="39">
        <f t="shared" si="0"/>
        <v>100</v>
      </c>
      <c r="K13" s="449"/>
      <c r="L13" s="432"/>
      <c r="M13" s="439"/>
      <c r="N13" s="435"/>
    </row>
    <row r="14" spans="1:16" ht="81.75" customHeight="1" x14ac:dyDescent="0.25">
      <c r="A14" s="452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>
        <v>100</v>
      </c>
      <c r="I14" s="38">
        <v>100</v>
      </c>
      <c r="J14" s="39">
        <f t="shared" si="0"/>
        <v>100</v>
      </c>
      <c r="K14" s="450"/>
      <c r="L14" s="432"/>
      <c r="M14" s="439"/>
      <c r="N14" s="435"/>
    </row>
    <row r="15" spans="1:16" ht="31.5" x14ac:dyDescent="0.25">
      <c r="A15" s="452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11">
        <v>255.44444444444446</v>
      </c>
      <c r="I15" s="11">
        <v>256.66666666666669</v>
      </c>
      <c r="J15" s="39">
        <f t="shared" si="0"/>
        <v>100</v>
      </c>
      <c r="K15" s="39">
        <f>J15</f>
        <v>100</v>
      </c>
      <c r="L15" s="433"/>
      <c r="M15" s="439"/>
      <c r="N15" s="435"/>
    </row>
    <row r="16" spans="1:16" ht="81.75" hidden="1" customHeight="1" x14ac:dyDescent="0.25">
      <c r="A16" s="452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38">
        <v>0</v>
      </c>
      <c r="I16" s="38">
        <v>0</v>
      </c>
      <c r="J16" s="39" t="e">
        <f t="shared" si="0"/>
        <v>#DIV/0!</v>
      </c>
      <c r="K16" s="441" t="e">
        <f>(J16+J17+J18)/3</f>
        <v>#DIV/0!</v>
      </c>
      <c r="L16" s="431" t="e">
        <f>(K16+K19)/2</f>
        <v>#DIV/0!</v>
      </c>
      <c r="M16" s="439"/>
      <c r="N16" s="435"/>
    </row>
    <row r="17" spans="1:14" ht="81.75" hidden="1" customHeight="1" x14ac:dyDescent="0.25">
      <c r="A17" s="452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38">
        <v>0</v>
      </c>
      <c r="I17" s="38">
        <v>0</v>
      </c>
      <c r="J17" s="39" t="e">
        <f t="shared" si="0"/>
        <v>#DIV/0!</v>
      </c>
      <c r="K17" s="442"/>
      <c r="L17" s="432"/>
      <c r="M17" s="439"/>
      <c r="N17" s="435"/>
    </row>
    <row r="18" spans="1:14" ht="81.75" hidden="1" customHeight="1" x14ac:dyDescent="0.25">
      <c r="A18" s="452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>
        <v>0</v>
      </c>
      <c r="I18" s="38">
        <v>0</v>
      </c>
      <c r="J18" s="39" t="e">
        <f t="shared" si="0"/>
        <v>#DIV/0!</v>
      </c>
      <c r="K18" s="443"/>
      <c r="L18" s="432"/>
      <c r="M18" s="439"/>
      <c r="N18" s="435"/>
    </row>
    <row r="19" spans="1:14" ht="31.5" hidden="1" customHeight="1" x14ac:dyDescent="0.25">
      <c r="A19" s="452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11">
        <v>0</v>
      </c>
      <c r="I19" s="11">
        <v>0</v>
      </c>
      <c r="J19" s="39" t="e">
        <f t="shared" si="0"/>
        <v>#DIV/0!</v>
      </c>
      <c r="K19" s="39" t="e">
        <f>J19</f>
        <v>#DIV/0!</v>
      </c>
      <c r="L19" s="433"/>
      <c r="M19" s="439"/>
      <c r="N19" s="435"/>
    </row>
    <row r="20" spans="1:14" ht="81.75" hidden="1" customHeight="1" x14ac:dyDescent="0.25">
      <c r="A20" s="452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38">
        <v>0</v>
      </c>
      <c r="I20" s="38">
        <v>0</v>
      </c>
      <c r="J20" s="39" t="e">
        <f t="shared" si="0"/>
        <v>#DIV/0!</v>
      </c>
      <c r="K20" s="441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52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38">
        <v>0</v>
      </c>
      <c r="I21" s="38">
        <v>0</v>
      </c>
      <c r="J21" s="39" t="e">
        <f t="shared" si="0"/>
        <v>#DIV/0!</v>
      </c>
      <c r="K21" s="442"/>
      <c r="L21" s="432"/>
      <c r="M21" s="439"/>
      <c r="N21" s="435"/>
    </row>
    <row r="22" spans="1:14" ht="81.75" hidden="1" customHeight="1" x14ac:dyDescent="0.25">
      <c r="A22" s="452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39" t="e">
        <f t="shared" si="0"/>
        <v>#DIV/0!</v>
      </c>
      <c r="K22" s="443"/>
      <c r="L22" s="432"/>
      <c r="M22" s="439"/>
      <c r="N22" s="435"/>
    </row>
    <row r="23" spans="1:14" ht="31.5" hidden="1" customHeight="1" x14ac:dyDescent="0.25">
      <c r="A23" s="452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11">
        <v>0</v>
      </c>
      <c r="I23" s="11">
        <v>0</v>
      </c>
      <c r="J23" s="39" t="e">
        <f t="shared" si="0"/>
        <v>#DIV/0!</v>
      </c>
      <c r="K23" s="39" t="e">
        <f>J23</f>
        <v>#DIV/0!</v>
      </c>
      <c r="L23" s="433"/>
      <c r="M23" s="439"/>
      <c r="N23" s="435"/>
    </row>
    <row r="24" spans="1:14" ht="81.75" hidden="1" customHeight="1" x14ac:dyDescent="0.25">
      <c r="A24" s="452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38">
        <v>0</v>
      </c>
      <c r="I24" s="38">
        <v>0</v>
      </c>
      <c r="J24" s="39" t="e">
        <f>IF(I24/H24*100&gt;100,100,I24/H24*100)</f>
        <v>#DIV/0!</v>
      </c>
      <c r="K24" s="441" t="e">
        <f>(J24+J25+J26)/3</f>
        <v>#DIV/0!</v>
      </c>
      <c r="L24" s="431" t="e">
        <f>(K24+K27)/2</f>
        <v>#DIV/0!</v>
      </c>
      <c r="M24" s="439"/>
      <c r="N24" s="435"/>
    </row>
    <row r="25" spans="1:14" ht="81.75" hidden="1" customHeight="1" x14ac:dyDescent="0.25">
      <c r="A25" s="452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38">
        <v>0</v>
      </c>
      <c r="I25" s="38">
        <v>0</v>
      </c>
      <c r="J25" s="39" t="e">
        <f>IF(I25/H25*100&gt;100,100,I25/H25*100)</f>
        <v>#DIV/0!</v>
      </c>
      <c r="K25" s="442"/>
      <c r="L25" s="432"/>
      <c r="M25" s="439"/>
      <c r="N25" s="435"/>
    </row>
    <row r="26" spans="1:14" ht="81.75" hidden="1" customHeight="1" x14ac:dyDescent="0.25">
      <c r="A26" s="452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39" t="e">
        <f>IF(I26/H26*100&gt;100,100,I26/H26*100)</f>
        <v>#DIV/0!</v>
      </c>
      <c r="K26" s="443"/>
      <c r="L26" s="432"/>
      <c r="M26" s="439"/>
      <c r="N26" s="435"/>
    </row>
    <row r="27" spans="1:14" ht="31.5" hidden="1" customHeight="1" x14ac:dyDescent="0.25">
      <c r="A27" s="452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11">
        <v>0</v>
      </c>
      <c r="I27" s="11">
        <v>0</v>
      </c>
      <c r="J27" s="39" t="e">
        <f>IF(I27/H27*100&gt;100,100,I27/H27*100)</f>
        <v>#DIV/0!</v>
      </c>
      <c r="K27" s="39" t="e">
        <f>J27</f>
        <v>#DIV/0!</v>
      </c>
      <c r="L27" s="433"/>
      <c r="M27" s="439"/>
      <c r="N27" s="435"/>
    </row>
    <row r="28" spans="1:14" ht="81.75" hidden="1" customHeight="1" x14ac:dyDescent="0.25">
      <c r="A28" s="452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38">
        <v>0</v>
      </c>
      <c r="I28" s="38">
        <v>0</v>
      </c>
      <c r="J28" s="39" t="e">
        <f t="shared" si="0"/>
        <v>#DIV/0!</v>
      </c>
      <c r="K28" s="441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52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38">
        <v>0</v>
      </c>
      <c r="I29" s="38">
        <v>0</v>
      </c>
      <c r="J29" s="39" t="e">
        <f t="shared" si="0"/>
        <v>#DIV/0!</v>
      </c>
      <c r="K29" s="442"/>
      <c r="L29" s="432"/>
      <c r="M29" s="439"/>
      <c r="N29" s="435"/>
    </row>
    <row r="30" spans="1:14" ht="81.75" hidden="1" customHeight="1" x14ac:dyDescent="0.25">
      <c r="A30" s="452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39" t="e">
        <f t="shared" si="0"/>
        <v>#DIV/0!</v>
      </c>
      <c r="K30" s="443"/>
      <c r="L30" s="432"/>
      <c r="M30" s="439"/>
      <c r="N30" s="435"/>
    </row>
    <row r="31" spans="1:14" ht="31.5" hidden="1" customHeight="1" x14ac:dyDescent="0.25">
      <c r="A31" s="452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11">
        <v>0</v>
      </c>
      <c r="I31" s="11">
        <v>0</v>
      </c>
      <c r="J31" s="39" t="e">
        <f t="shared" si="0"/>
        <v>#DIV/0!</v>
      </c>
      <c r="K31" s="39" t="e">
        <f>J31</f>
        <v>#DIV/0!</v>
      </c>
      <c r="L31" s="433"/>
      <c r="M31" s="439"/>
      <c r="N31" s="435"/>
    </row>
    <row r="32" spans="1:14" ht="81.75" hidden="1" customHeight="1" x14ac:dyDescent="0.25">
      <c r="A32" s="452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38">
        <v>0</v>
      </c>
      <c r="I32" s="38">
        <v>0</v>
      </c>
      <c r="J32" s="39" t="e">
        <f t="shared" si="0"/>
        <v>#DIV/0!</v>
      </c>
      <c r="K32" s="441" t="e">
        <f>(J32+J33+J34)/3</f>
        <v>#DIV/0!</v>
      </c>
      <c r="L32" s="431" t="e">
        <f>(K32+K35)/2</f>
        <v>#DIV/0!</v>
      </c>
      <c r="M32" s="439"/>
      <c r="N32" s="435"/>
    </row>
    <row r="33" spans="1:14" ht="81.75" hidden="1" customHeight="1" x14ac:dyDescent="0.25">
      <c r="A33" s="452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38">
        <v>0</v>
      </c>
      <c r="I33" s="38">
        <v>0</v>
      </c>
      <c r="J33" s="39" t="e">
        <f t="shared" si="0"/>
        <v>#DIV/0!</v>
      </c>
      <c r="K33" s="442"/>
      <c r="L33" s="432"/>
      <c r="M33" s="439"/>
      <c r="N33" s="435"/>
    </row>
    <row r="34" spans="1:14" ht="81.75" hidden="1" customHeight="1" x14ac:dyDescent="0.25">
      <c r="A34" s="452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>
        <v>0</v>
      </c>
      <c r="I34" s="38">
        <v>0</v>
      </c>
      <c r="J34" s="39" t="e">
        <f t="shared" si="0"/>
        <v>#DIV/0!</v>
      </c>
      <c r="K34" s="443"/>
      <c r="L34" s="432"/>
      <c r="M34" s="439"/>
      <c r="N34" s="435"/>
    </row>
    <row r="35" spans="1:14" ht="31.5" hidden="1" customHeight="1" x14ac:dyDescent="0.25">
      <c r="A35" s="452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11">
        <v>0</v>
      </c>
      <c r="I35" s="11">
        <v>0</v>
      </c>
      <c r="J35" s="39" t="e">
        <f t="shared" si="0"/>
        <v>#DIV/0!</v>
      </c>
      <c r="K35" s="39" t="e">
        <f>J35</f>
        <v>#DIV/0!</v>
      </c>
      <c r="L35" s="433"/>
      <c r="M35" s="439"/>
      <c r="N35" s="435"/>
    </row>
    <row r="36" spans="1:14" ht="81.75" customHeight="1" x14ac:dyDescent="0.25">
      <c r="A36" s="452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38">
        <v>100</v>
      </c>
      <c r="I36" s="38">
        <v>100</v>
      </c>
      <c r="J36" s="39">
        <f t="shared" si="0"/>
        <v>100</v>
      </c>
      <c r="K36" s="441">
        <f>(J36+J37+J38)/3</f>
        <v>100</v>
      </c>
      <c r="L36" s="431">
        <f>(K36+K39)/2</f>
        <v>98.387096774193537</v>
      </c>
      <c r="M36" s="439"/>
      <c r="N36" s="435"/>
    </row>
    <row r="37" spans="1:14" ht="81.75" customHeight="1" x14ac:dyDescent="0.25">
      <c r="A37" s="452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38">
        <v>87.022016222479721</v>
      </c>
      <c r="I37" s="38">
        <v>89.11</v>
      </c>
      <c r="J37" s="39">
        <f t="shared" si="0"/>
        <v>100</v>
      </c>
      <c r="K37" s="442"/>
      <c r="L37" s="432"/>
      <c r="M37" s="439"/>
      <c r="N37" s="435"/>
    </row>
    <row r="38" spans="1:14" ht="81.75" customHeight="1" x14ac:dyDescent="0.25">
      <c r="A38" s="452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>
        <v>100</v>
      </c>
      <c r="I38" s="38">
        <v>100</v>
      </c>
      <c r="J38" s="39">
        <f t="shared" si="0"/>
        <v>100</v>
      </c>
      <c r="K38" s="443"/>
      <c r="L38" s="432"/>
      <c r="M38" s="439"/>
      <c r="N38" s="435"/>
    </row>
    <row r="39" spans="1:14" ht="31.5" x14ac:dyDescent="0.25">
      <c r="A39" s="452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11">
        <v>24.111111111111111</v>
      </c>
      <c r="I39" s="11">
        <v>23.333333333333332</v>
      </c>
      <c r="J39" s="39">
        <f t="shared" si="0"/>
        <v>96.774193548387089</v>
      </c>
      <c r="K39" s="39">
        <f>J39</f>
        <v>96.774193548387089</v>
      </c>
      <c r="L39" s="433"/>
      <c r="M39" s="439"/>
      <c r="N39" s="435"/>
    </row>
    <row r="40" spans="1:14" ht="81.75" customHeight="1" x14ac:dyDescent="0.25">
      <c r="A40" s="452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38">
        <v>100</v>
      </c>
      <c r="I40" s="38">
        <v>100</v>
      </c>
      <c r="J40" s="39">
        <f t="shared" si="0"/>
        <v>100</v>
      </c>
      <c r="K40" s="441">
        <f>(J40+J41+J42)/3</f>
        <v>100</v>
      </c>
      <c r="L40" s="431">
        <f>(K40+K43)/2</f>
        <v>100</v>
      </c>
      <c r="M40" s="439"/>
      <c r="N40" s="435"/>
    </row>
    <row r="41" spans="1:14" ht="81.75" customHeight="1" x14ac:dyDescent="0.25">
      <c r="A41" s="452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38">
        <v>100</v>
      </c>
      <c r="I41" s="38">
        <v>100</v>
      </c>
      <c r="J41" s="39">
        <f t="shared" si="0"/>
        <v>100</v>
      </c>
      <c r="K41" s="442"/>
      <c r="L41" s="432"/>
      <c r="M41" s="439"/>
      <c r="N41" s="435"/>
    </row>
    <row r="42" spans="1:14" ht="81.75" customHeight="1" x14ac:dyDescent="0.25">
      <c r="A42" s="452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38">
        <v>100</v>
      </c>
      <c r="I42" s="38">
        <v>100</v>
      </c>
      <c r="J42" s="39">
        <f t="shared" si="0"/>
        <v>100</v>
      </c>
      <c r="K42" s="443"/>
      <c r="L42" s="432"/>
      <c r="M42" s="439"/>
      <c r="N42" s="435"/>
    </row>
    <row r="43" spans="1:14" ht="31.5" x14ac:dyDescent="0.25">
      <c r="A43" s="452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11">
        <v>1.5555555555555556</v>
      </c>
      <c r="I43" s="11">
        <v>1.5555555555555556</v>
      </c>
      <c r="J43" s="39">
        <f>IF(I43/H43*100&gt;100,100,I43/H43*100)</f>
        <v>100</v>
      </c>
      <c r="K43" s="39">
        <f>J43</f>
        <v>100</v>
      </c>
      <c r="L43" s="433"/>
      <c r="M43" s="439"/>
      <c r="N43" s="435"/>
    </row>
    <row r="44" spans="1:14" ht="81.75" hidden="1" customHeight="1" x14ac:dyDescent="0.25">
      <c r="A44" s="452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38">
        <v>0</v>
      </c>
      <c r="I44" s="38">
        <v>0</v>
      </c>
      <c r="J44" s="39" t="e">
        <f t="shared" si="0"/>
        <v>#DIV/0!</v>
      </c>
      <c r="K44" s="441" t="e">
        <f>(J44+J45+J46)/3</f>
        <v>#DIV/0!</v>
      </c>
      <c r="L44" s="431" t="e">
        <f>(K44+K47)/2</f>
        <v>#DIV/0!</v>
      </c>
      <c r="M44" s="439"/>
      <c r="N44" s="435"/>
    </row>
    <row r="45" spans="1:14" ht="81.75" hidden="1" customHeight="1" x14ac:dyDescent="0.25">
      <c r="A45" s="452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38">
        <v>0</v>
      </c>
      <c r="I45" s="38">
        <v>0</v>
      </c>
      <c r="J45" s="39" t="e">
        <f t="shared" si="0"/>
        <v>#DIV/0!</v>
      </c>
      <c r="K45" s="442"/>
      <c r="L45" s="432"/>
      <c r="M45" s="439"/>
      <c r="N45" s="435"/>
    </row>
    <row r="46" spans="1:14" ht="81.75" hidden="1" customHeight="1" x14ac:dyDescent="0.25">
      <c r="A46" s="452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>
        <v>0</v>
      </c>
      <c r="I46" s="38">
        <v>0</v>
      </c>
      <c r="J46" s="39" t="e">
        <f t="shared" si="0"/>
        <v>#DIV/0!</v>
      </c>
      <c r="K46" s="443"/>
      <c r="L46" s="432"/>
      <c r="M46" s="439"/>
      <c r="N46" s="435"/>
    </row>
    <row r="47" spans="1:14" ht="31.5" hidden="1" customHeight="1" x14ac:dyDescent="0.25">
      <c r="A47" s="452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11">
        <v>0</v>
      </c>
      <c r="I47" s="11">
        <v>0</v>
      </c>
      <c r="J47" s="39" t="e">
        <f t="shared" si="0"/>
        <v>#DIV/0!</v>
      </c>
      <c r="K47" s="39" t="e">
        <f>J47</f>
        <v>#DIV/0!</v>
      </c>
      <c r="L47" s="433"/>
      <c r="M47" s="439"/>
      <c r="N47" s="435"/>
    </row>
    <row r="48" spans="1:14" ht="81.75" hidden="1" customHeight="1" x14ac:dyDescent="0.25">
      <c r="A48" s="452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38">
        <v>0</v>
      </c>
      <c r="I48" s="38">
        <v>0</v>
      </c>
      <c r="J48" s="39" t="e">
        <f t="shared" si="0"/>
        <v>#DIV/0!</v>
      </c>
      <c r="K48" s="441" t="e">
        <f>(J48+J49+J50)/3</f>
        <v>#DIV/0!</v>
      </c>
      <c r="L48" s="431" t="e">
        <f>(K48+K51)/2</f>
        <v>#DIV/0!</v>
      </c>
      <c r="M48" s="439"/>
      <c r="N48" s="435"/>
    </row>
    <row r="49" spans="1:14" ht="81.75" hidden="1" customHeight="1" x14ac:dyDescent="0.25">
      <c r="A49" s="452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38">
        <v>0</v>
      </c>
      <c r="I49" s="38">
        <v>0</v>
      </c>
      <c r="J49" s="39" t="e">
        <f t="shared" si="0"/>
        <v>#DIV/0!</v>
      </c>
      <c r="K49" s="442"/>
      <c r="L49" s="432"/>
      <c r="M49" s="439"/>
      <c r="N49" s="435"/>
    </row>
    <row r="50" spans="1:14" ht="81.75" hidden="1" customHeight="1" x14ac:dyDescent="0.25">
      <c r="A50" s="452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>
        <v>0</v>
      </c>
      <c r="I50" s="38">
        <v>0</v>
      </c>
      <c r="J50" s="39" t="e">
        <f t="shared" si="0"/>
        <v>#DIV/0!</v>
      </c>
      <c r="K50" s="443"/>
      <c r="L50" s="432"/>
      <c r="M50" s="439"/>
      <c r="N50" s="435"/>
    </row>
    <row r="51" spans="1:14" ht="31.5" hidden="1" customHeight="1" x14ac:dyDescent="0.25">
      <c r="A51" s="452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11">
        <v>0</v>
      </c>
      <c r="I51" s="11">
        <v>0</v>
      </c>
      <c r="J51" s="39" t="e">
        <f t="shared" si="0"/>
        <v>#DIV/0!</v>
      </c>
      <c r="K51" s="39" t="e">
        <f>J51</f>
        <v>#DIV/0!</v>
      </c>
      <c r="L51" s="433"/>
      <c r="M51" s="439"/>
      <c r="N51" s="435"/>
    </row>
    <row r="52" spans="1:14" ht="81.75" customHeight="1" x14ac:dyDescent="0.25">
      <c r="A52" s="452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38">
        <v>100</v>
      </c>
      <c r="I52" s="38">
        <v>100</v>
      </c>
      <c r="J52" s="39">
        <f t="shared" si="0"/>
        <v>100</v>
      </c>
      <c r="K52" s="441">
        <f>(J52+J53)/2</f>
        <v>95</v>
      </c>
      <c r="L52" s="431">
        <f>(K52+K55)/2</f>
        <v>97.5</v>
      </c>
      <c r="M52" s="439"/>
      <c r="N52" s="435"/>
    </row>
    <row r="53" spans="1:14" ht="81.75" customHeight="1" x14ac:dyDescent="0.25">
      <c r="A53" s="452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38">
        <v>100</v>
      </c>
      <c r="I53" s="38">
        <v>90</v>
      </c>
      <c r="J53" s="39">
        <f t="shared" si="0"/>
        <v>90</v>
      </c>
      <c r="K53" s="442"/>
      <c r="L53" s="432"/>
      <c r="M53" s="439"/>
      <c r="N53" s="435"/>
    </row>
    <row r="54" spans="1:14" ht="81.75" customHeight="1" x14ac:dyDescent="0.25">
      <c r="A54" s="452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/>
      <c r="I54" s="38"/>
      <c r="J54" s="39"/>
      <c r="K54" s="443"/>
      <c r="L54" s="432"/>
      <c r="M54" s="439"/>
      <c r="N54" s="435"/>
    </row>
    <row r="55" spans="1:14" ht="31.5" x14ac:dyDescent="0.25">
      <c r="A55" s="452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11">
        <v>1</v>
      </c>
      <c r="I55" s="11">
        <v>1</v>
      </c>
      <c r="J55" s="39">
        <f t="shared" si="0"/>
        <v>100</v>
      </c>
      <c r="K55" s="39">
        <f>J55</f>
        <v>100</v>
      </c>
      <c r="L55" s="433"/>
      <c r="M55" s="439"/>
      <c r="N55" s="435"/>
    </row>
    <row r="56" spans="1:14" ht="81.75" customHeight="1" x14ac:dyDescent="0.25">
      <c r="A56" s="452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38">
        <v>100</v>
      </c>
      <c r="I56" s="38">
        <v>100</v>
      </c>
      <c r="J56" s="39">
        <f t="shared" si="0"/>
        <v>100</v>
      </c>
      <c r="K56" s="441">
        <f>(J56+J57+J58)/3</f>
        <v>95.061728395061735</v>
      </c>
      <c r="L56" s="431">
        <f>(K56+K59)/2</f>
        <v>97.463840068844547</v>
      </c>
      <c r="M56" s="439"/>
      <c r="N56" s="435"/>
    </row>
    <row r="57" spans="1:14" ht="81.75" customHeight="1" x14ac:dyDescent="0.25">
      <c r="A57" s="452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38">
        <v>100</v>
      </c>
      <c r="I57" s="38">
        <v>100</v>
      </c>
      <c r="J57" s="39">
        <f t="shared" si="0"/>
        <v>100</v>
      </c>
      <c r="K57" s="442"/>
      <c r="L57" s="432"/>
      <c r="M57" s="439"/>
      <c r="N57" s="435"/>
    </row>
    <row r="58" spans="1:14" ht="81.75" customHeight="1" x14ac:dyDescent="0.25">
      <c r="A58" s="452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100</v>
      </c>
      <c r="I58" s="38">
        <v>85.18518518518519</v>
      </c>
      <c r="J58" s="39">
        <f t="shared" si="0"/>
        <v>85.18518518518519</v>
      </c>
      <c r="K58" s="443"/>
      <c r="L58" s="432"/>
      <c r="M58" s="439"/>
      <c r="N58" s="435"/>
    </row>
    <row r="59" spans="1:14" ht="31.5" x14ac:dyDescent="0.25">
      <c r="A59" s="452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11">
        <v>248.66666666666666</v>
      </c>
      <c r="I59" s="11">
        <v>248.33333333333334</v>
      </c>
      <c r="J59" s="39">
        <f t="shared" si="0"/>
        <v>99.86595174262736</v>
      </c>
      <c r="K59" s="39">
        <f>J59</f>
        <v>99.86595174262736</v>
      </c>
      <c r="L59" s="433"/>
      <c r="M59" s="439"/>
      <c r="N59" s="435"/>
    </row>
    <row r="60" spans="1:14" ht="81.75" hidden="1" customHeight="1" x14ac:dyDescent="0.25">
      <c r="A60" s="452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38">
        <v>0</v>
      </c>
      <c r="I60" s="38">
        <v>0</v>
      </c>
      <c r="J60" s="39" t="e">
        <f t="shared" si="0"/>
        <v>#DIV/0!</v>
      </c>
      <c r="K60" s="441" t="e">
        <f>(J60+J61+J62)/3</f>
        <v>#DIV/0!</v>
      </c>
      <c r="L60" s="431" t="e">
        <f>(K60+K63)/2</f>
        <v>#DIV/0!</v>
      </c>
      <c r="M60" s="439"/>
      <c r="N60" s="435"/>
    </row>
    <row r="61" spans="1:14" ht="81.75" hidden="1" customHeight="1" x14ac:dyDescent="0.25">
      <c r="A61" s="452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38">
        <v>0</v>
      </c>
      <c r="I61" s="38">
        <v>0</v>
      </c>
      <c r="J61" s="39" t="e">
        <f t="shared" si="0"/>
        <v>#DIV/0!</v>
      </c>
      <c r="K61" s="442"/>
      <c r="L61" s="432"/>
      <c r="M61" s="439"/>
      <c r="N61" s="435"/>
    </row>
    <row r="62" spans="1:14" ht="81.75" hidden="1" customHeight="1" x14ac:dyDescent="0.25">
      <c r="A62" s="452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39" t="e">
        <f t="shared" si="0"/>
        <v>#DIV/0!</v>
      </c>
      <c r="K62" s="443"/>
      <c r="L62" s="432"/>
      <c r="M62" s="439"/>
      <c r="N62" s="435"/>
    </row>
    <row r="63" spans="1:14" ht="31.5" hidden="1" customHeight="1" x14ac:dyDescent="0.25">
      <c r="A63" s="452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11">
        <v>0</v>
      </c>
      <c r="I63" s="11">
        <v>0</v>
      </c>
      <c r="J63" s="39" t="e">
        <f t="shared" si="0"/>
        <v>#DIV/0!</v>
      </c>
      <c r="K63" s="39" t="e">
        <f>J63</f>
        <v>#DIV/0!</v>
      </c>
      <c r="L63" s="433"/>
      <c r="M63" s="439"/>
      <c r="N63" s="435"/>
    </row>
    <row r="64" spans="1:14" ht="81.75" hidden="1" customHeight="1" x14ac:dyDescent="0.25">
      <c r="A64" s="452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38">
        <v>0</v>
      </c>
      <c r="I64" s="38">
        <v>0</v>
      </c>
      <c r="J64" s="39" t="e">
        <f t="shared" si="0"/>
        <v>#DIV/0!</v>
      </c>
      <c r="K64" s="441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52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38">
        <v>0</v>
      </c>
      <c r="I65" s="38">
        <v>0</v>
      </c>
      <c r="J65" s="39" t="e">
        <f t="shared" si="0"/>
        <v>#DIV/0!</v>
      </c>
      <c r="K65" s="442"/>
      <c r="L65" s="432"/>
      <c r="M65" s="439"/>
      <c r="N65" s="435"/>
    </row>
    <row r="66" spans="1:14" ht="81.75" hidden="1" customHeight="1" x14ac:dyDescent="0.25">
      <c r="A66" s="452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39" t="e">
        <f t="shared" si="0"/>
        <v>#DIV/0!</v>
      </c>
      <c r="K66" s="443"/>
      <c r="L66" s="432"/>
      <c r="M66" s="439"/>
      <c r="N66" s="435"/>
    </row>
    <row r="67" spans="1:14" ht="31.5" hidden="1" customHeight="1" x14ac:dyDescent="0.25">
      <c r="A67" s="452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11">
        <v>0</v>
      </c>
      <c r="I67" s="11">
        <v>0</v>
      </c>
      <c r="J67" s="39" t="e">
        <f t="shared" si="0"/>
        <v>#DIV/0!</v>
      </c>
      <c r="K67" s="39" t="e">
        <f>J67</f>
        <v>#DIV/0!</v>
      </c>
      <c r="L67" s="433"/>
      <c r="M67" s="439"/>
      <c r="N67" s="435"/>
    </row>
    <row r="68" spans="1:14" ht="81.75" hidden="1" customHeight="1" x14ac:dyDescent="0.25">
      <c r="A68" s="452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38">
        <v>0</v>
      </c>
      <c r="I68" s="38">
        <v>0</v>
      </c>
      <c r="J68" s="39" t="e">
        <f t="shared" ref="J68:J131" si="1">IF(I68/H68*100&gt;100,100,I68/H68*100)</f>
        <v>#DIV/0!</v>
      </c>
      <c r="K68" s="441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52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38">
        <v>0</v>
      </c>
      <c r="I69" s="38">
        <v>0</v>
      </c>
      <c r="J69" s="39" t="e">
        <f t="shared" si="1"/>
        <v>#DIV/0!</v>
      </c>
      <c r="K69" s="442"/>
      <c r="L69" s="432"/>
      <c r="M69" s="439"/>
      <c r="N69" s="435"/>
    </row>
    <row r="70" spans="1:14" ht="81.75" hidden="1" customHeight="1" x14ac:dyDescent="0.25">
      <c r="A70" s="452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39" t="e">
        <f t="shared" si="1"/>
        <v>#DIV/0!</v>
      </c>
      <c r="K70" s="443"/>
      <c r="L70" s="432"/>
      <c r="M70" s="439"/>
      <c r="N70" s="435"/>
    </row>
    <row r="71" spans="1:14" ht="31.5" hidden="1" customHeight="1" x14ac:dyDescent="0.25">
      <c r="A71" s="452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11">
        <v>0</v>
      </c>
      <c r="I71" s="11">
        <v>0</v>
      </c>
      <c r="J71" s="39" t="e">
        <f t="shared" si="1"/>
        <v>#DIV/0!</v>
      </c>
      <c r="K71" s="39" t="e">
        <f>J71</f>
        <v>#DIV/0!</v>
      </c>
      <c r="L71" s="433"/>
      <c r="M71" s="439"/>
      <c r="N71" s="435"/>
    </row>
    <row r="72" spans="1:14" ht="81.75" hidden="1" customHeight="1" x14ac:dyDescent="0.25">
      <c r="A72" s="452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38">
        <v>0</v>
      </c>
      <c r="I72" s="38">
        <v>0</v>
      </c>
      <c r="J72" s="39" t="e">
        <f t="shared" si="1"/>
        <v>#DIV/0!</v>
      </c>
      <c r="K72" s="441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52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38">
        <v>0</v>
      </c>
      <c r="I73" s="38">
        <v>0</v>
      </c>
      <c r="J73" s="39" t="e">
        <f t="shared" si="1"/>
        <v>#DIV/0!</v>
      </c>
      <c r="K73" s="442"/>
      <c r="L73" s="432"/>
      <c r="M73" s="439"/>
      <c r="N73" s="435"/>
    </row>
    <row r="74" spans="1:14" ht="81.75" hidden="1" customHeight="1" x14ac:dyDescent="0.25">
      <c r="A74" s="452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39" t="e">
        <f t="shared" si="1"/>
        <v>#DIV/0!</v>
      </c>
      <c r="K74" s="443"/>
      <c r="L74" s="432"/>
      <c r="M74" s="439"/>
      <c r="N74" s="435"/>
    </row>
    <row r="75" spans="1:14" ht="31.5" hidden="1" customHeight="1" x14ac:dyDescent="0.25">
      <c r="A75" s="452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11">
        <v>0</v>
      </c>
      <c r="I75" s="11">
        <v>0</v>
      </c>
      <c r="J75" s="39" t="e">
        <f t="shared" si="1"/>
        <v>#DIV/0!</v>
      </c>
      <c r="K75" s="39" t="e">
        <f>J75</f>
        <v>#DIV/0!</v>
      </c>
      <c r="L75" s="433"/>
      <c r="M75" s="439"/>
      <c r="N75" s="435"/>
    </row>
    <row r="76" spans="1:14" ht="81.75" hidden="1" customHeight="1" x14ac:dyDescent="0.25">
      <c r="A76" s="452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38">
        <v>0</v>
      </c>
      <c r="I76" s="38">
        <v>0</v>
      </c>
      <c r="J76" s="39" t="e">
        <f t="shared" si="1"/>
        <v>#DIV/0!</v>
      </c>
      <c r="K76" s="441" t="e">
        <f>(J76+J77+J78)/3</f>
        <v>#DIV/0!</v>
      </c>
      <c r="L76" s="431" t="e">
        <f>(K76+K79)/2</f>
        <v>#DIV/0!</v>
      </c>
      <c r="M76" s="439"/>
      <c r="N76" s="435"/>
    </row>
    <row r="77" spans="1:14" ht="81.75" hidden="1" customHeight="1" x14ac:dyDescent="0.25">
      <c r="A77" s="452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38">
        <v>0</v>
      </c>
      <c r="I77" s="38">
        <v>0</v>
      </c>
      <c r="J77" s="39" t="e">
        <f t="shared" si="1"/>
        <v>#DIV/0!</v>
      </c>
      <c r="K77" s="442"/>
      <c r="L77" s="432"/>
      <c r="M77" s="439"/>
      <c r="N77" s="435"/>
    </row>
    <row r="78" spans="1:14" ht="81.75" hidden="1" customHeight="1" x14ac:dyDescent="0.25">
      <c r="A78" s="452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0</v>
      </c>
      <c r="I78" s="38">
        <v>0</v>
      </c>
      <c r="J78" s="39" t="e">
        <f t="shared" si="1"/>
        <v>#DIV/0!</v>
      </c>
      <c r="K78" s="443"/>
      <c r="L78" s="432"/>
      <c r="M78" s="439"/>
      <c r="N78" s="435"/>
    </row>
    <row r="79" spans="1:14" ht="31.5" hidden="1" customHeight="1" x14ac:dyDescent="0.25">
      <c r="A79" s="452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11">
        <v>0</v>
      </c>
      <c r="I79" s="11">
        <v>0</v>
      </c>
      <c r="J79" s="39" t="e">
        <f t="shared" si="1"/>
        <v>#DIV/0!</v>
      </c>
      <c r="K79" s="39" t="e">
        <f>J79</f>
        <v>#DIV/0!</v>
      </c>
      <c r="L79" s="433"/>
      <c r="M79" s="439"/>
      <c r="N79" s="435"/>
    </row>
    <row r="80" spans="1:14" ht="81.75" hidden="1" customHeight="1" x14ac:dyDescent="0.25">
      <c r="A80" s="452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38">
        <v>0</v>
      </c>
      <c r="I80" s="38">
        <v>0</v>
      </c>
      <c r="J80" s="39" t="e">
        <f t="shared" si="1"/>
        <v>#DIV/0!</v>
      </c>
      <c r="K80" s="441" t="e">
        <f>(J80+J81+J82)/3</f>
        <v>#DIV/0!</v>
      </c>
      <c r="L80" s="431" t="e">
        <f>(K80+K83)/2</f>
        <v>#DIV/0!</v>
      </c>
      <c r="M80" s="439"/>
      <c r="N80" s="435"/>
    </row>
    <row r="81" spans="1:14" ht="81.75" hidden="1" customHeight="1" x14ac:dyDescent="0.25">
      <c r="A81" s="452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38">
        <v>0</v>
      </c>
      <c r="I81" s="38">
        <v>0</v>
      </c>
      <c r="J81" s="39" t="e">
        <f t="shared" si="1"/>
        <v>#DIV/0!</v>
      </c>
      <c r="K81" s="442"/>
      <c r="L81" s="432"/>
      <c r="M81" s="439"/>
      <c r="N81" s="435"/>
    </row>
    <row r="82" spans="1:14" ht="81.75" hidden="1" customHeight="1" x14ac:dyDescent="0.25">
      <c r="A82" s="452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>
        <v>0</v>
      </c>
      <c r="I82" s="38">
        <v>0</v>
      </c>
      <c r="J82" s="39" t="e">
        <f t="shared" si="1"/>
        <v>#DIV/0!</v>
      </c>
      <c r="K82" s="443"/>
      <c r="L82" s="432"/>
      <c r="M82" s="439"/>
      <c r="N82" s="435"/>
    </row>
    <row r="83" spans="1:14" ht="31.5" hidden="1" customHeight="1" x14ac:dyDescent="0.25">
      <c r="A83" s="452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11">
        <v>0</v>
      </c>
      <c r="I83" s="11">
        <v>0</v>
      </c>
      <c r="J83" s="39" t="e">
        <f t="shared" si="1"/>
        <v>#DIV/0!</v>
      </c>
      <c r="K83" s="39" t="e">
        <f>J83</f>
        <v>#DIV/0!</v>
      </c>
      <c r="L83" s="433"/>
      <c r="M83" s="439"/>
      <c r="N83" s="435"/>
    </row>
    <row r="84" spans="1:14" ht="81.75" hidden="1" customHeight="1" x14ac:dyDescent="0.25">
      <c r="A84" s="452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38">
        <v>0</v>
      </c>
      <c r="I84" s="38">
        <v>0</v>
      </c>
      <c r="J84" s="39" t="e">
        <f t="shared" si="1"/>
        <v>#DIV/0!</v>
      </c>
      <c r="K84" s="441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52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38">
        <v>0</v>
      </c>
      <c r="I85" s="38">
        <v>0</v>
      </c>
      <c r="J85" s="39" t="e">
        <f t="shared" si="1"/>
        <v>#DIV/0!</v>
      </c>
      <c r="K85" s="442"/>
      <c r="L85" s="432"/>
      <c r="M85" s="439"/>
      <c r="N85" s="435"/>
    </row>
    <row r="86" spans="1:14" ht="81.75" hidden="1" customHeight="1" x14ac:dyDescent="0.25">
      <c r="A86" s="452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39" t="e">
        <f t="shared" si="1"/>
        <v>#DIV/0!</v>
      </c>
      <c r="K86" s="443"/>
      <c r="L86" s="432"/>
      <c r="M86" s="439"/>
      <c r="N86" s="435"/>
    </row>
    <row r="87" spans="1:14" ht="31.5" hidden="1" customHeight="1" x14ac:dyDescent="0.25">
      <c r="A87" s="452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11">
        <v>0</v>
      </c>
      <c r="I87" s="11">
        <v>0</v>
      </c>
      <c r="J87" s="39" t="e">
        <f t="shared" si="1"/>
        <v>#DIV/0!</v>
      </c>
      <c r="K87" s="39" t="e">
        <f>J87</f>
        <v>#DIV/0!</v>
      </c>
      <c r="L87" s="433"/>
      <c r="M87" s="439"/>
      <c r="N87" s="435"/>
    </row>
    <row r="88" spans="1:14" ht="81.75" hidden="1" customHeight="1" x14ac:dyDescent="0.25">
      <c r="A88" s="452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38">
        <v>0</v>
      </c>
      <c r="I88" s="38">
        <v>0</v>
      </c>
      <c r="J88" s="39" t="e">
        <f t="shared" si="1"/>
        <v>#DIV/0!</v>
      </c>
      <c r="K88" s="441" t="e">
        <f>(J88+J89+J90)/2</f>
        <v>#DIV/0!</v>
      </c>
      <c r="L88" s="431" t="e">
        <f>(K88+K91)/2</f>
        <v>#DIV/0!</v>
      </c>
      <c r="M88" s="439"/>
      <c r="N88" s="435"/>
    </row>
    <row r="89" spans="1:14" ht="81.75" hidden="1" customHeight="1" x14ac:dyDescent="0.25">
      <c r="A89" s="452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38">
        <v>0</v>
      </c>
      <c r="I89" s="38">
        <v>0</v>
      </c>
      <c r="J89" s="39" t="e">
        <f t="shared" si="1"/>
        <v>#DIV/0!</v>
      </c>
      <c r="K89" s="442"/>
      <c r="L89" s="432"/>
      <c r="M89" s="439"/>
      <c r="N89" s="435"/>
    </row>
    <row r="90" spans="1:14" ht="81.75" hidden="1" customHeight="1" x14ac:dyDescent="0.25">
      <c r="A90" s="452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39">
        <v>0</v>
      </c>
      <c r="K90" s="443"/>
      <c r="L90" s="432"/>
      <c r="M90" s="439"/>
      <c r="N90" s="435"/>
    </row>
    <row r="91" spans="1:14" ht="31.5" hidden="1" customHeight="1" x14ac:dyDescent="0.25">
      <c r="A91" s="452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11">
        <v>0</v>
      </c>
      <c r="I91" s="11">
        <v>0</v>
      </c>
      <c r="J91" s="39" t="e">
        <f t="shared" si="1"/>
        <v>#DIV/0!</v>
      </c>
      <c r="K91" s="39" t="e">
        <f>J91</f>
        <v>#DIV/0!</v>
      </c>
      <c r="L91" s="433"/>
      <c r="M91" s="439"/>
      <c r="N91" s="435"/>
    </row>
    <row r="92" spans="1:14" ht="81.75" customHeight="1" x14ac:dyDescent="0.25">
      <c r="A92" s="452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38">
        <v>100</v>
      </c>
      <c r="I92" s="38">
        <v>100</v>
      </c>
      <c r="J92" s="39">
        <f t="shared" si="1"/>
        <v>100</v>
      </c>
      <c r="K92" s="441">
        <f>(J92+J93+J94)/3</f>
        <v>100</v>
      </c>
      <c r="L92" s="431">
        <f>(K92+K95)/2</f>
        <v>100</v>
      </c>
      <c r="M92" s="439"/>
      <c r="N92" s="435"/>
    </row>
    <row r="93" spans="1:14" ht="81.75" customHeight="1" x14ac:dyDescent="0.25">
      <c r="A93" s="452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38">
        <v>100</v>
      </c>
      <c r="I93" s="38">
        <v>100</v>
      </c>
      <c r="J93" s="39">
        <f t="shared" si="1"/>
        <v>100</v>
      </c>
      <c r="K93" s="442"/>
      <c r="L93" s="432"/>
      <c r="M93" s="439"/>
      <c r="N93" s="435"/>
    </row>
    <row r="94" spans="1:14" ht="81.75" customHeight="1" x14ac:dyDescent="0.25">
      <c r="A94" s="452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>
        <v>100</v>
      </c>
      <c r="I94" s="38">
        <v>100</v>
      </c>
      <c r="J94" s="39">
        <f t="shared" si="1"/>
        <v>100</v>
      </c>
      <c r="K94" s="443"/>
      <c r="L94" s="432"/>
      <c r="M94" s="439"/>
      <c r="N94" s="435"/>
    </row>
    <row r="95" spans="1:14" ht="31.5" x14ac:dyDescent="0.25">
      <c r="A95" s="452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11">
        <v>10.444444444444445</v>
      </c>
      <c r="I95" s="11">
        <v>10.444444444444445</v>
      </c>
      <c r="J95" s="39">
        <f t="shared" si="1"/>
        <v>100</v>
      </c>
      <c r="K95" s="39">
        <f>J95</f>
        <v>100</v>
      </c>
      <c r="L95" s="433"/>
      <c r="M95" s="439"/>
      <c r="N95" s="435"/>
    </row>
    <row r="96" spans="1:14" ht="81.75" customHeight="1" x14ac:dyDescent="0.25">
      <c r="A96" s="452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38">
        <v>100</v>
      </c>
      <c r="I96" s="38">
        <v>100</v>
      </c>
      <c r="J96" s="39">
        <f t="shared" si="1"/>
        <v>100</v>
      </c>
      <c r="K96" s="441">
        <f>(J96+J97)/2</f>
        <v>100</v>
      </c>
      <c r="L96" s="431">
        <f>(K96+K99)/2</f>
        <v>100</v>
      </c>
      <c r="M96" s="439"/>
      <c r="N96" s="435"/>
    </row>
    <row r="97" spans="1:14" ht="81.75" customHeight="1" x14ac:dyDescent="0.25">
      <c r="A97" s="452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38">
        <v>100</v>
      </c>
      <c r="I97" s="38">
        <v>100</v>
      </c>
      <c r="J97" s="39">
        <f t="shared" si="1"/>
        <v>100</v>
      </c>
      <c r="K97" s="442"/>
      <c r="L97" s="432"/>
      <c r="M97" s="439"/>
      <c r="N97" s="435"/>
    </row>
    <row r="98" spans="1:14" ht="81.75" customHeight="1" x14ac:dyDescent="0.25">
      <c r="A98" s="452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/>
      <c r="I98" s="38"/>
      <c r="J98" s="39"/>
      <c r="K98" s="443"/>
      <c r="L98" s="432"/>
      <c r="M98" s="439"/>
      <c r="N98" s="435"/>
    </row>
    <row r="99" spans="1:14" ht="31.5" x14ac:dyDescent="0.25">
      <c r="A99" s="452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11">
        <v>1.8888888888888888</v>
      </c>
      <c r="I99" s="11">
        <v>2</v>
      </c>
      <c r="J99" s="39">
        <f t="shared" si="1"/>
        <v>100</v>
      </c>
      <c r="K99" s="39">
        <f>J99</f>
        <v>100</v>
      </c>
      <c r="L99" s="433"/>
      <c r="M99" s="439"/>
      <c r="N99" s="435"/>
    </row>
    <row r="100" spans="1:14" ht="81.75" hidden="1" customHeight="1" x14ac:dyDescent="0.25">
      <c r="A100" s="452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38">
        <v>0</v>
      </c>
      <c r="I100" s="38">
        <v>0</v>
      </c>
      <c r="J100" s="39" t="e">
        <f t="shared" si="1"/>
        <v>#DIV/0!</v>
      </c>
      <c r="K100" s="441" t="e">
        <f>(J100+J101+J102)/3</f>
        <v>#DIV/0!</v>
      </c>
      <c r="L100" s="431" t="e">
        <f>(K100+K103)/2</f>
        <v>#DIV/0!</v>
      </c>
      <c r="M100" s="439"/>
      <c r="N100" s="435"/>
    </row>
    <row r="101" spans="1:14" ht="81.75" hidden="1" customHeight="1" x14ac:dyDescent="0.25">
      <c r="A101" s="452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38">
        <v>0</v>
      </c>
      <c r="I101" s="38">
        <v>0</v>
      </c>
      <c r="J101" s="39" t="e">
        <f t="shared" si="1"/>
        <v>#DIV/0!</v>
      </c>
      <c r="K101" s="442"/>
      <c r="L101" s="432"/>
      <c r="M101" s="439"/>
      <c r="N101" s="435"/>
    </row>
    <row r="102" spans="1:14" ht="81.75" hidden="1" customHeight="1" x14ac:dyDescent="0.25">
      <c r="A102" s="452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0</v>
      </c>
      <c r="I102" s="38">
        <v>0</v>
      </c>
      <c r="J102" s="39" t="e">
        <f t="shared" si="1"/>
        <v>#DIV/0!</v>
      </c>
      <c r="K102" s="443"/>
      <c r="L102" s="432"/>
      <c r="M102" s="439"/>
      <c r="N102" s="435"/>
    </row>
    <row r="103" spans="1:14" ht="31.5" hidden="1" customHeight="1" x14ac:dyDescent="0.25">
      <c r="A103" s="452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11">
        <v>0</v>
      </c>
      <c r="I103" s="11">
        <v>0</v>
      </c>
      <c r="J103" s="39" t="e">
        <f t="shared" si="1"/>
        <v>#DIV/0!</v>
      </c>
      <c r="K103" s="39" t="e">
        <f>J103</f>
        <v>#DIV/0!</v>
      </c>
      <c r="L103" s="433"/>
      <c r="M103" s="439"/>
      <c r="N103" s="435"/>
    </row>
    <row r="104" spans="1:14" ht="81.75" hidden="1" customHeight="1" x14ac:dyDescent="0.25">
      <c r="A104" s="452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38">
        <v>0</v>
      </c>
      <c r="I104" s="38">
        <v>0</v>
      </c>
      <c r="J104" s="39" t="e">
        <f t="shared" si="1"/>
        <v>#DIV/0!</v>
      </c>
      <c r="K104" s="441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52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38">
        <v>0</v>
      </c>
      <c r="I105" s="38">
        <v>0</v>
      </c>
      <c r="J105" s="39" t="e">
        <f t="shared" si="1"/>
        <v>#DIV/0!</v>
      </c>
      <c r="K105" s="442"/>
      <c r="L105" s="432"/>
      <c r="M105" s="439"/>
      <c r="N105" s="435"/>
    </row>
    <row r="106" spans="1:14" ht="81.75" hidden="1" customHeight="1" x14ac:dyDescent="0.25">
      <c r="A106" s="452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39" t="e">
        <f t="shared" si="1"/>
        <v>#DIV/0!</v>
      </c>
      <c r="K106" s="443"/>
      <c r="L106" s="432"/>
      <c r="M106" s="439"/>
      <c r="N106" s="435"/>
    </row>
    <row r="107" spans="1:14" ht="31.5" hidden="1" customHeight="1" x14ac:dyDescent="0.25">
      <c r="A107" s="452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11">
        <v>0</v>
      </c>
      <c r="I107" s="11">
        <v>0</v>
      </c>
      <c r="J107" s="39" t="e">
        <f t="shared" si="1"/>
        <v>#DIV/0!</v>
      </c>
      <c r="K107" s="39" t="e">
        <f>J107</f>
        <v>#DIV/0!</v>
      </c>
      <c r="L107" s="433"/>
      <c r="M107" s="439"/>
      <c r="N107" s="435"/>
    </row>
    <row r="108" spans="1:14" ht="81.75" customHeight="1" x14ac:dyDescent="0.25">
      <c r="A108" s="452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38">
        <v>100</v>
      </c>
      <c r="I108" s="38">
        <v>100</v>
      </c>
      <c r="J108" s="39">
        <f t="shared" si="1"/>
        <v>100</v>
      </c>
      <c r="K108" s="441">
        <f>(J108+J109+J110)/3</f>
        <v>100</v>
      </c>
      <c r="L108" s="431">
        <f>(K108+K111)/2</f>
        <v>95</v>
      </c>
      <c r="M108" s="439"/>
      <c r="N108" s="435"/>
    </row>
    <row r="109" spans="1:14" ht="81.75" customHeight="1" x14ac:dyDescent="0.25">
      <c r="A109" s="452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38">
        <v>100</v>
      </c>
      <c r="I109" s="38">
        <v>100</v>
      </c>
      <c r="J109" s="39">
        <f t="shared" si="1"/>
        <v>100</v>
      </c>
      <c r="K109" s="442"/>
      <c r="L109" s="432"/>
      <c r="M109" s="439"/>
      <c r="N109" s="435"/>
    </row>
    <row r="110" spans="1:14" ht="81.75" customHeight="1" x14ac:dyDescent="0.25">
      <c r="A110" s="452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100</v>
      </c>
      <c r="I110" s="38">
        <v>100</v>
      </c>
      <c r="J110" s="39">
        <f t="shared" si="1"/>
        <v>100</v>
      </c>
      <c r="K110" s="443"/>
      <c r="L110" s="432"/>
      <c r="M110" s="439"/>
      <c r="N110" s="435"/>
    </row>
    <row r="111" spans="1:14" ht="31.5" x14ac:dyDescent="0.25">
      <c r="A111" s="452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11">
        <v>11.111111111111111</v>
      </c>
      <c r="I111" s="11">
        <v>10</v>
      </c>
      <c r="J111" s="39">
        <f t="shared" si="1"/>
        <v>90</v>
      </c>
      <c r="K111" s="39">
        <f>J111</f>
        <v>90</v>
      </c>
      <c r="L111" s="433"/>
      <c r="M111" s="439"/>
      <c r="N111" s="435"/>
    </row>
    <row r="112" spans="1:14" ht="81.75" hidden="1" customHeight="1" x14ac:dyDescent="0.25">
      <c r="A112" s="452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38">
        <v>0</v>
      </c>
      <c r="I112" s="38">
        <v>0</v>
      </c>
      <c r="J112" s="39" t="e">
        <f t="shared" si="1"/>
        <v>#DIV/0!</v>
      </c>
      <c r="K112" s="441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52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38">
        <v>0</v>
      </c>
      <c r="I113" s="38">
        <v>0</v>
      </c>
      <c r="J113" s="39" t="e">
        <f t="shared" si="1"/>
        <v>#DIV/0!</v>
      </c>
      <c r="K113" s="442"/>
      <c r="L113" s="432"/>
      <c r="M113" s="439"/>
      <c r="N113" s="435"/>
    </row>
    <row r="114" spans="1:14" ht="81.75" hidden="1" customHeight="1" x14ac:dyDescent="0.25">
      <c r="A114" s="452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0</v>
      </c>
      <c r="I114" s="38">
        <v>0</v>
      </c>
      <c r="J114" s="39" t="e">
        <f t="shared" si="1"/>
        <v>#DIV/0!</v>
      </c>
      <c r="K114" s="443"/>
      <c r="L114" s="432"/>
      <c r="M114" s="439"/>
      <c r="N114" s="435"/>
    </row>
    <row r="115" spans="1:14" ht="31.5" hidden="1" customHeight="1" x14ac:dyDescent="0.25">
      <c r="A115" s="452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11">
        <v>0</v>
      </c>
      <c r="I115" s="11">
        <v>0</v>
      </c>
      <c r="J115" s="39" t="e">
        <f t="shared" si="1"/>
        <v>#DIV/0!</v>
      </c>
      <c r="K115" s="39" t="e">
        <f>J115</f>
        <v>#DIV/0!</v>
      </c>
      <c r="L115" s="433"/>
      <c r="M115" s="439"/>
      <c r="N115" s="435"/>
    </row>
    <row r="116" spans="1:14" ht="81.75" hidden="1" customHeight="1" x14ac:dyDescent="0.25">
      <c r="A116" s="452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38">
        <v>0</v>
      </c>
      <c r="I116" s="38">
        <v>0</v>
      </c>
      <c r="J116" s="39" t="e">
        <f t="shared" si="1"/>
        <v>#DIV/0!</v>
      </c>
      <c r="K116" s="441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52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38">
        <v>0</v>
      </c>
      <c r="I117" s="38">
        <v>0</v>
      </c>
      <c r="J117" s="39" t="e">
        <f t="shared" si="1"/>
        <v>#DIV/0!</v>
      </c>
      <c r="K117" s="442"/>
      <c r="L117" s="432"/>
      <c r="M117" s="439"/>
      <c r="N117" s="435"/>
    </row>
    <row r="118" spans="1:14" ht="81.75" hidden="1" customHeight="1" x14ac:dyDescent="0.25">
      <c r="A118" s="452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39" t="e">
        <f t="shared" si="1"/>
        <v>#DIV/0!</v>
      </c>
      <c r="K118" s="443"/>
      <c r="L118" s="432"/>
      <c r="M118" s="439"/>
      <c r="N118" s="435"/>
    </row>
    <row r="119" spans="1:14" ht="31.5" hidden="1" customHeight="1" x14ac:dyDescent="0.25">
      <c r="A119" s="452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11">
        <v>0</v>
      </c>
      <c r="I119" s="11">
        <v>0</v>
      </c>
      <c r="J119" s="39" t="e">
        <f t="shared" si="1"/>
        <v>#DIV/0!</v>
      </c>
      <c r="K119" s="39" t="e">
        <f>J119</f>
        <v>#DIV/0!</v>
      </c>
      <c r="L119" s="433"/>
      <c r="M119" s="439"/>
      <c r="N119" s="435"/>
    </row>
    <row r="120" spans="1:14" ht="81.75" hidden="1" customHeight="1" x14ac:dyDescent="0.25">
      <c r="A120" s="452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38">
        <v>0</v>
      </c>
      <c r="I120" s="38">
        <v>0</v>
      </c>
      <c r="J120" s="39" t="e">
        <f t="shared" si="1"/>
        <v>#DIV/0!</v>
      </c>
      <c r="K120" s="441" t="e">
        <f>(J120+J121+J122)/3</f>
        <v>#DIV/0!</v>
      </c>
      <c r="L120" s="431" t="e">
        <f>(K120+K123)/2</f>
        <v>#DIV/0!</v>
      </c>
      <c r="M120" s="439"/>
      <c r="N120" s="435"/>
    </row>
    <row r="121" spans="1:14" ht="81.75" hidden="1" customHeight="1" x14ac:dyDescent="0.25">
      <c r="A121" s="452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38">
        <v>0</v>
      </c>
      <c r="I121" s="38">
        <v>0</v>
      </c>
      <c r="J121" s="39" t="e">
        <f t="shared" si="1"/>
        <v>#DIV/0!</v>
      </c>
      <c r="K121" s="442"/>
      <c r="L121" s="432"/>
      <c r="M121" s="439"/>
      <c r="N121" s="435"/>
    </row>
    <row r="122" spans="1:14" ht="81.75" hidden="1" customHeight="1" x14ac:dyDescent="0.25">
      <c r="A122" s="452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>
        <v>0</v>
      </c>
      <c r="I122" s="38">
        <v>0</v>
      </c>
      <c r="J122" s="39" t="e">
        <f t="shared" si="1"/>
        <v>#DIV/0!</v>
      </c>
      <c r="K122" s="443"/>
      <c r="L122" s="432"/>
      <c r="M122" s="439"/>
      <c r="N122" s="435"/>
    </row>
    <row r="123" spans="1:14" ht="31.5" hidden="1" customHeight="1" x14ac:dyDescent="0.25">
      <c r="A123" s="452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11">
        <v>0</v>
      </c>
      <c r="I123" s="11">
        <v>0</v>
      </c>
      <c r="J123" s="39" t="e">
        <f t="shared" si="1"/>
        <v>#DIV/0!</v>
      </c>
      <c r="K123" s="39" t="e">
        <f>J123</f>
        <v>#DIV/0!</v>
      </c>
      <c r="L123" s="433"/>
      <c r="M123" s="439"/>
      <c r="N123" s="435"/>
    </row>
    <row r="124" spans="1:14" ht="81.75" hidden="1" customHeight="1" x14ac:dyDescent="0.25">
      <c r="A124" s="452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38">
        <v>0</v>
      </c>
      <c r="I124" s="38">
        <v>0</v>
      </c>
      <c r="J124" s="39" t="e">
        <f t="shared" si="1"/>
        <v>#DIV/0!</v>
      </c>
      <c r="K124" s="441" t="e">
        <f>(J124+J125+J126)/3</f>
        <v>#DIV/0!</v>
      </c>
      <c r="L124" s="431" t="e">
        <f>(K124+K127)/2</f>
        <v>#DIV/0!</v>
      </c>
      <c r="M124" s="439"/>
      <c r="N124" s="435"/>
    </row>
    <row r="125" spans="1:14" ht="81.75" hidden="1" customHeight="1" x14ac:dyDescent="0.25">
      <c r="A125" s="452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38">
        <v>0</v>
      </c>
      <c r="I125" s="38">
        <v>0</v>
      </c>
      <c r="J125" s="39" t="e">
        <f t="shared" si="1"/>
        <v>#DIV/0!</v>
      </c>
      <c r="K125" s="442"/>
      <c r="L125" s="432"/>
      <c r="M125" s="439"/>
      <c r="N125" s="435"/>
    </row>
    <row r="126" spans="1:14" ht="81.75" hidden="1" customHeight="1" x14ac:dyDescent="0.25">
      <c r="A126" s="452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>
        <v>0</v>
      </c>
      <c r="I126" s="38">
        <v>0</v>
      </c>
      <c r="J126" s="39" t="e">
        <f t="shared" si="1"/>
        <v>#DIV/0!</v>
      </c>
      <c r="K126" s="443"/>
      <c r="L126" s="432"/>
      <c r="M126" s="439"/>
      <c r="N126" s="435"/>
    </row>
    <row r="127" spans="1:14" ht="31.5" hidden="1" customHeight="1" x14ac:dyDescent="0.25">
      <c r="A127" s="452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11">
        <v>0</v>
      </c>
      <c r="I127" s="11">
        <v>0</v>
      </c>
      <c r="J127" s="39" t="e">
        <f t="shared" si="1"/>
        <v>#DIV/0!</v>
      </c>
      <c r="K127" s="39" t="e">
        <f>J127</f>
        <v>#DIV/0!</v>
      </c>
      <c r="L127" s="433"/>
      <c r="M127" s="439"/>
      <c r="N127" s="435"/>
    </row>
    <row r="128" spans="1:14" ht="81.75" hidden="1" customHeight="1" x14ac:dyDescent="0.25">
      <c r="A128" s="452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38">
        <v>0</v>
      </c>
      <c r="I128" s="38">
        <v>0</v>
      </c>
      <c r="J128" s="39" t="e">
        <f t="shared" si="1"/>
        <v>#DIV/0!</v>
      </c>
      <c r="K128" s="441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52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38">
        <v>0</v>
      </c>
      <c r="I129" s="38">
        <v>0</v>
      </c>
      <c r="J129" s="39" t="e">
        <f t="shared" si="1"/>
        <v>#DIV/0!</v>
      </c>
      <c r="K129" s="442"/>
      <c r="L129" s="432"/>
      <c r="M129" s="439"/>
      <c r="N129" s="435"/>
    </row>
    <row r="130" spans="1:14" ht="81.75" hidden="1" customHeight="1" x14ac:dyDescent="0.25">
      <c r="A130" s="452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39" t="e">
        <f t="shared" si="1"/>
        <v>#DIV/0!</v>
      </c>
      <c r="K130" s="443"/>
      <c r="L130" s="432"/>
      <c r="M130" s="439"/>
      <c r="N130" s="435"/>
    </row>
    <row r="131" spans="1:14" ht="31.5" hidden="1" customHeight="1" x14ac:dyDescent="0.25">
      <c r="A131" s="452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11">
        <v>0</v>
      </c>
      <c r="I131" s="11">
        <v>0</v>
      </c>
      <c r="J131" s="39" t="e">
        <f t="shared" si="1"/>
        <v>#DIV/0!</v>
      </c>
      <c r="K131" s="39" t="e">
        <f>J131</f>
        <v>#DIV/0!</v>
      </c>
      <c r="L131" s="433"/>
      <c r="M131" s="439"/>
      <c r="N131" s="435"/>
    </row>
    <row r="132" spans="1:14" ht="81.75" hidden="1" customHeight="1" x14ac:dyDescent="0.25">
      <c r="A132" s="452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38">
        <v>0</v>
      </c>
      <c r="I132" s="38">
        <v>0</v>
      </c>
      <c r="J132" s="39" t="e">
        <f t="shared" ref="J132:J195" si="2">IF(I132/H132*100&gt;100,100,I132/H132*100)</f>
        <v>#DIV/0!</v>
      </c>
      <c r="K132" s="441" t="e">
        <f>(J132+J133+J134)/3</f>
        <v>#DIV/0!</v>
      </c>
      <c r="L132" s="431" t="e">
        <f>(K132+K135)/2</f>
        <v>#DIV/0!</v>
      </c>
      <c r="M132" s="439"/>
      <c r="N132" s="435"/>
    </row>
    <row r="133" spans="1:14" ht="81.75" hidden="1" customHeight="1" x14ac:dyDescent="0.25">
      <c r="A133" s="452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38">
        <v>0</v>
      </c>
      <c r="I133" s="38">
        <v>0</v>
      </c>
      <c r="J133" s="39" t="e">
        <f t="shared" si="2"/>
        <v>#DIV/0!</v>
      </c>
      <c r="K133" s="442"/>
      <c r="L133" s="432"/>
      <c r="M133" s="439"/>
      <c r="N133" s="435"/>
    </row>
    <row r="134" spans="1:14" ht="81.75" hidden="1" customHeight="1" x14ac:dyDescent="0.25">
      <c r="A134" s="452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>
        <v>0</v>
      </c>
      <c r="I134" s="38">
        <v>0</v>
      </c>
      <c r="J134" s="39" t="e">
        <f t="shared" si="2"/>
        <v>#DIV/0!</v>
      </c>
      <c r="K134" s="443"/>
      <c r="L134" s="432"/>
      <c r="M134" s="439"/>
      <c r="N134" s="435"/>
    </row>
    <row r="135" spans="1:14" ht="31.5" hidden="1" customHeight="1" x14ac:dyDescent="0.25">
      <c r="A135" s="452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11">
        <v>0</v>
      </c>
      <c r="I135" s="11">
        <v>0</v>
      </c>
      <c r="J135" s="39" t="e">
        <f t="shared" si="2"/>
        <v>#DIV/0!</v>
      </c>
      <c r="K135" s="39" t="e">
        <f>J135</f>
        <v>#DIV/0!</v>
      </c>
      <c r="L135" s="433"/>
      <c r="M135" s="439"/>
      <c r="N135" s="435"/>
    </row>
    <row r="136" spans="1:14" ht="81.75" hidden="1" customHeight="1" x14ac:dyDescent="0.25">
      <c r="A136" s="452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38">
        <v>0</v>
      </c>
      <c r="I136" s="38">
        <v>0</v>
      </c>
      <c r="J136" s="39" t="e">
        <f t="shared" si="2"/>
        <v>#DIV/0!</v>
      </c>
      <c r="K136" s="441" t="e">
        <f>(J136+J137+J138)/3</f>
        <v>#DIV/0!</v>
      </c>
      <c r="L136" s="431" t="e">
        <f>(K136+K139)/2</f>
        <v>#DIV/0!</v>
      </c>
      <c r="M136" s="439"/>
      <c r="N136" s="435"/>
    </row>
    <row r="137" spans="1:14" ht="81.75" hidden="1" customHeight="1" x14ac:dyDescent="0.25">
      <c r="A137" s="452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38">
        <v>0</v>
      </c>
      <c r="I137" s="38">
        <v>0</v>
      </c>
      <c r="J137" s="39" t="e">
        <f t="shared" si="2"/>
        <v>#DIV/0!</v>
      </c>
      <c r="K137" s="442"/>
      <c r="L137" s="432"/>
      <c r="M137" s="439"/>
      <c r="N137" s="435"/>
    </row>
    <row r="138" spans="1:14" ht="81.75" hidden="1" customHeight="1" x14ac:dyDescent="0.25">
      <c r="A138" s="452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>
        <v>0</v>
      </c>
      <c r="I138" s="38">
        <v>0</v>
      </c>
      <c r="J138" s="39" t="e">
        <f t="shared" si="2"/>
        <v>#DIV/0!</v>
      </c>
      <c r="K138" s="443"/>
      <c r="L138" s="432"/>
      <c r="M138" s="439"/>
      <c r="N138" s="435"/>
    </row>
    <row r="139" spans="1:14" ht="31.5" hidden="1" customHeight="1" x14ac:dyDescent="0.25">
      <c r="A139" s="452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11">
        <v>0</v>
      </c>
      <c r="I139" s="11">
        <v>0</v>
      </c>
      <c r="J139" s="39" t="e">
        <f t="shared" si="2"/>
        <v>#DIV/0!</v>
      </c>
      <c r="K139" s="39" t="e">
        <f>J139</f>
        <v>#DIV/0!</v>
      </c>
      <c r="L139" s="433"/>
      <c r="M139" s="439"/>
      <c r="N139" s="435"/>
    </row>
    <row r="140" spans="1:14" ht="81.75" hidden="1" customHeight="1" x14ac:dyDescent="0.25">
      <c r="A140" s="452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38">
        <v>0</v>
      </c>
      <c r="I140" s="38">
        <v>0</v>
      </c>
      <c r="J140" s="39" t="e">
        <f t="shared" si="2"/>
        <v>#DIV/0!</v>
      </c>
      <c r="K140" s="441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52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38">
        <v>0</v>
      </c>
      <c r="I141" s="38">
        <v>0</v>
      </c>
      <c r="J141" s="39" t="e">
        <f t="shared" si="2"/>
        <v>#DIV/0!</v>
      </c>
      <c r="K141" s="442"/>
      <c r="L141" s="432"/>
      <c r="M141" s="439"/>
      <c r="N141" s="435"/>
    </row>
    <row r="142" spans="1:14" ht="81.75" hidden="1" customHeight="1" x14ac:dyDescent="0.25">
      <c r="A142" s="452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39" t="e">
        <f t="shared" si="2"/>
        <v>#DIV/0!</v>
      </c>
      <c r="K142" s="443"/>
      <c r="L142" s="432"/>
      <c r="M142" s="439"/>
      <c r="N142" s="435"/>
    </row>
    <row r="143" spans="1:14" ht="31.5" hidden="1" customHeight="1" x14ac:dyDescent="0.25">
      <c r="A143" s="452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11">
        <v>0</v>
      </c>
      <c r="I143" s="11">
        <v>0</v>
      </c>
      <c r="J143" s="39" t="e">
        <f t="shared" si="2"/>
        <v>#DIV/0!</v>
      </c>
      <c r="K143" s="39" t="e">
        <f>J143</f>
        <v>#DIV/0!</v>
      </c>
      <c r="L143" s="433"/>
      <c r="M143" s="439"/>
      <c r="N143" s="435"/>
    </row>
    <row r="144" spans="1:14" ht="81.75" customHeight="1" x14ac:dyDescent="0.25">
      <c r="A144" s="452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38">
        <v>100</v>
      </c>
      <c r="I144" s="38">
        <v>100</v>
      </c>
      <c r="J144" s="39">
        <f t="shared" si="2"/>
        <v>100</v>
      </c>
      <c r="K144" s="441">
        <f>(J144+J145+J146)/3</f>
        <v>100</v>
      </c>
      <c r="L144" s="431">
        <f>(K144+K147)/2</f>
        <v>100</v>
      </c>
      <c r="M144" s="439"/>
      <c r="N144" s="435"/>
    </row>
    <row r="145" spans="1:14" ht="81.75" customHeight="1" x14ac:dyDescent="0.25">
      <c r="A145" s="452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38">
        <v>90.008920606601265</v>
      </c>
      <c r="I145" s="38">
        <v>100</v>
      </c>
      <c r="J145" s="39">
        <f t="shared" si="2"/>
        <v>100</v>
      </c>
      <c r="K145" s="442"/>
      <c r="L145" s="432"/>
      <c r="M145" s="439"/>
      <c r="N145" s="435"/>
    </row>
    <row r="146" spans="1:14" ht="81.75" customHeight="1" x14ac:dyDescent="0.25">
      <c r="A146" s="452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>
        <v>100</v>
      </c>
      <c r="I146" s="38">
        <v>100</v>
      </c>
      <c r="J146" s="39">
        <f t="shared" si="2"/>
        <v>100</v>
      </c>
      <c r="K146" s="443"/>
      <c r="L146" s="432"/>
      <c r="M146" s="439"/>
      <c r="N146" s="435"/>
    </row>
    <row r="147" spans="1:14" ht="31.5" x14ac:dyDescent="0.25">
      <c r="A147" s="452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11">
        <v>0.55555555555555558</v>
      </c>
      <c r="I147" s="11">
        <v>0.55555555555555558</v>
      </c>
      <c r="J147" s="39">
        <f t="shared" si="2"/>
        <v>100</v>
      </c>
      <c r="K147" s="39">
        <f>J147</f>
        <v>100</v>
      </c>
      <c r="L147" s="433"/>
      <c r="M147" s="439"/>
      <c r="N147" s="435"/>
    </row>
    <row r="148" spans="1:14" ht="81.75" hidden="1" customHeight="1" x14ac:dyDescent="0.25">
      <c r="A148" s="452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39" t="e">
        <f t="shared" si="2"/>
        <v>#DIV/0!</v>
      </c>
      <c r="K148" s="441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52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39" t="e">
        <f t="shared" si="2"/>
        <v>#DIV/0!</v>
      </c>
      <c r="K149" s="442"/>
      <c r="L149" s="432"/>
      <c r="M149" s="439"/>
      <c r="N149" s="435"/>
    </row>
    <row r="150" spans="1:14" ht="81.75" hidden="1" customHeight="1" x14ac:dyDescent="0.25">
      <c r="A150" s="452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39" t="e">
        <f t="shared" si="2"/>
        <v>#DIV/0!</v>
      </c>
      <c r="K150" s="443"/>
      <c r="L150" s="432"/>
      <c r="M150" s="439"/>
      <c r="N150" s="435"/>
    </row>
    <row r="151" spans="1:14" ht="81.75" hidden="1" customHeight="1" x14ac:dyDescent="0.25">
      <c r="A151" s="452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11">
        <v>0</v>
      </c>
      <c r="I151" s="11">
        <v>0</v>
      </c>
      <c r="J151" s="39" t="e">
        <f t="shared" si="2"/>
        <v>#DIV/0!</v>
      </c>
      <c r="K151" s="39" t="e">
        <f>J151</f>
        <v>#DIV/0!</v>
      </c>
      <c r="L151" s="433"/>
      <c r="M151" s="439"/>
      <c r="N151" s="435"/>
    </row>
    <row r="152" spans="1:14" ht="81.75" hidden="1" customHeight="1" x14ac:dyDescent="0.25">
      <c r="A152" s="452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39" t="e">
        <f t="shared" si="2"/>
        <v>#DIV/0!</v>
      </c>
      <c r="K152" s="441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52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39" t="e">
        <f t="shared" si="2"/>
        <v>#DIV/0!</v>
      </c>
      <c r="K153" s="442"/>
      <c r="L153" s="432"/>
      <c r="M153" s="439"/>
      <c r="N153" s="435"/>
    </row>
    <row r="154" spans="1:14" ht="81.75" hidden="1" customHeight="1" x14ac:dyDescent="0.25">
      <c r="A154" s="452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39" t="e">
        <f t="shared" si="2"/>
        <v>#DIV/0!</v>
      </c>
      <c r="K154" s="443"/>
      <c r="L154" s="432"/>
      <c r="M154" s="439"/>
      <c r="N154" s="435"/>
    </row>
    <row r="155" spans="1:14" ht="81.75" hidden="1" customHeight="1" x14ac:dyDescent="0.25">
      <c r="A155" s="452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11">
        <v>0</v>
      </c>
      <c r="I155" s="11">
        <v>0</v>
      </c>
      <c r="J155" s="39" t="e">
        <f t="shared" si="2"/>
        <v>#DIV/0!</v>
      </c>
      <c r="K155" s="39" t="e">
        <f>J155</f>
        <v>#DIV/0!</v>
      </c>
      <c r="L155" s="433"/>
      <c r="M155" s="439"/>
      <c r="N155" s="435"/>
    </row>
    <row r="156" spans="1:14" ht="81.75" hidden="1" customHeight="1" x14ac:dyDescent="0.25">
      <c r="A156" s="452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39" t="e">
        <f t="shared" si="2"/>
        <v>#DIV/0!</v>
      </c>
      <c r="K156" s="441" t="e">
        <f>(J156+J157+J158)/3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52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39" t="e">
        <f t="shared" si="2"/>
        <v>#DIV/0!</v>
      </c>
      <c r="K157" s="442"/>
      <c r="L157" s="432"/>
      <c r="M157" s="439"/>
      <c r="N157" s="435"/>
    </row>
    <row r="158" spans="1:14" ht="81.75" hidden="1" customHeight="1" x14ac:dyDescent="0.25">
      <c r="A158" s="452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39" t="e">
        <f t="shared" si="2"/>
        <v>#DIV/0!</v>
      </c>
      <c r="K158" s="443"/>
      <c r="L158" s="432"/>
      <c r="M158" s="439"/>
      <c r="N158" s="435"/>
    </row>
    <row r="159" spans="1:14" ht="81.75" hidden="1" customHeight="1" x14ac:dyDescent="0.25">
      <c r="A159" s="452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11">
        <v>0</v>
      </c>
      <c r="I159" s="11">
        <v>0</v>
      </c>
      <c r="J159" s="39" t="e">
        <f t="shared" si="2"/>
        <v>#DIV/0!</v>
      </c>
      <c r="K159" s="39" t="e">
        <f>J159</f>
        <v>#DIV/0!</v>
      </c>
      <c r="L159" s="433"/>
      <c r="M159" s="439"/>
      <c r="N159" s="435"/>
    </row>
    <row r="160" spans="1:14" ht="81.75" hidden="1" customHeight="1" x14ac:dyDescent="0.25">
      <c r="A160" s="452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39" t="e">
        <f t="shared" si="2"/>
        <v>#DIV/0!</v>
      </c>
      <c r="K160" s="441" t="e">
        <f>(J160+J161+J162)/3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52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39" t="e">
        <f t="shared" si="2"/>
        <v>#DIV/0!</v>
      </c>
      <c r="K161" s="442"/>
      <c r="L161" s="432"/>
      <c r="M161" s="439"/>
      <c r="N161" s="435"/>
    </row>
    <row r="162" spans="1:14" ht="81.75" hidden="1" customHeight="1" x14ac:dyDescent="0.25">
      <c r="A162" s="452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39" t="e">
        <f t="shared" si="2"/>
        <v>#DIV/0!</v>
      </c>
      <c r="K162" s="443"/>
      <c r="L162" s="432"/>
      <c r="M162" s="439"/>
      <c r="N162" s="435"/>
    </row>
    <row r="163" spans="1:14" ht="81.75" hidden="1" customHeight="1" x14ac:dyDescent="0.25">
      <c r="A163" s="452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11">
        <v>0</v>
      </c>
      <c r="I163" s="11">
        <v>0</v>
      </c>
      <c r="J163" s="39" t="e">
        <f t="shared" si="2"/>
        <v>#DIV/0!</v>
      </c>
      <c r="K163" s="39" t="e">
        <f>J163</f>
        <v>#DIV/0!</v>
      </c>
      <c r="L163" s="433"/>
      <c r="M163" s="439"/>
      <c r="N163" s="435"/>
    </row>
    <row r="164" spans="1:14" ht="81.75" hidden="1" customHeight="1" x14ac:dyDescent="0.25">
      <c r="A164" s="452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39" t="e">
        <f t="shared" si="2"/>
        <v>#DIV/0!</v>
      </c>
      <c r="K164" s="441" t="e">
        <f>(J164+J165+J166)/3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52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39" t="e">
        <f t="shared" si="2"/>
        <v>#DIV/0!</v>
      </c>
      <c r="K165" s="442"/>
      <c r="L165" s="432"/>
      <c r="M165" s="439"/>
      <c r="N165" s="435"/>
    </row>
    <row r="166" spans="1:14" ht="81.75" hidden="1" customHeight="1" x14ac:dyDescent="0.25">
      <c r="A166" s="452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39" t="e">
        <f t="shared" si="2"/>
        <v>#DIV/0!</v>
      </c>
      <c r="K166" s="443"/>
      <c r="L166" s="432"/>
      <c r="M166" s="439"/>
      <c r="N166" s="435"/>
    </row>
    <row r="167" spans="1:14" ht="81.75" hidden="1" customHeight="1" x14ac:dyDescent="0.25">
      <c r="A167" s="452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11">
        <v>0</v>
      </c>
      <c r="I167" s="11">
        <v>0</v>
      </c>
      <c r="J167" s="39" t="e">
        <f t="shared" si="2"/>
        <v>#DIV/0!</v>
      </c>
      <c r="K167" s="39" t="e">
        <f>J167</f>
        <v>#DIV/0!</v>
      </c>
      <c r="L167" s="433"/>
      <c r="M167" s="439"/>
      <c r="N167" s="435"/>
    </row>
    <row r="168" spans="1:14" ht="81.75" hidden="1" customHeight="1" x14ac:dyDescent="0.25">
      <c r="A168" s="452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39" t="e">
        <f t="shared" si="2"/>
        <v>#DIV/0!</v>
      </c>
      <c r="K168" s="441" t="e">
        <f>(J168+J169+J170)/3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52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39" t="e">
        <f t="shared" si="2"/>
        <v>#DIV/0!</v>
      </c>
      <c r="K169" s="442"/>
      <c r="L169" s="432"/>
      <c r="M169" s="439"/>
      <c r="N169" s="435"/>
    </row>
    <row r="170" spans="1:14" ht="81.75" hidden="1" customHeight="1" x14ac:dyDescent="0.25">
      <c r="A170" s="452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39" t="e">
        <f t="shared" si="2"/>
        <v>#DIV/0!</v>
      </c>
      <c r="K170" s="443"/>
      <c r="L170" s="432"/>
      <c r="M170" s="439"/>
      <c r="N170" s="435"/>
    </row>
    <row r="171" spans="1:14" ht="81.75" hidden="1" customHeight="1" x14ac:dyDescent="0.25">
      <c r="A171" s="452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11">
        <v>0</v>
      </c>
      <c r="I171" s="11">
        <v>0</v>
      </c>
      <c r="J171" s="39" t="e">
        <f t="shared" si="2"/>
        <v>#DIV/0!</v>
      </c>
      <c r="K171" s="39" t="e">
        <f>J171</f>
        <v>#DIV/0!</v>
      </c>
      <c r="L171" s="433"/>
      <c r="M171" s="439"/>
      <c r="N171" s="435"/>
    </row>
    <row r="172" spans="1:14" ht="81.75" hidden="1" customHeight="1" x14ac:dyDescent="0.25">
      <c r="A172" s="452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39" t="e">
        <f t="shared" si="2"/>
        <v>#DIV/0!</v>
      </c>
      <c r="K172" s="441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52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39" t="e">
        <f t="shared" si="2"/>
        <v>#DIV/0!</v>
      </c>
      <c r="K173" s="442"/>
      <c r="L173" s="432"/>
      <c r="M173" s="439"/>
      <c r="N173" s="435"/>
    </row>
    <row r="174" spans="1:14" ht="81.75" hidden="1" customHeight="1" x14ac:dyDescent="0.25">
      <c r="A174" s="452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39" t="e">
        <f t="shared" si="2"/>
        <v>#DIV/0!</v>
      </c>
      <c r="K174" s="443"/>
      <c r="L174" s="432"/>
      <c r="M174" s="439"/>
      <c r="N174" s="435"/>
    </row>
    <row r="175" spans="1:14" ht="81.75" hidden="1" customHeight="1" x14ac:dyDescent="0.25">
      <c r="A175" s="452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11">
        <v>0</v>
      </c>
      <c r="I175" s="11">
        <v>0</v>
      </c>
      <c r="J175" s="39" t="e">
        <f t="shared" si="2"/>
        <v>#DIV/0!</v>
      </c>
      <c r="K175" s="39" t="e">
        <f>J175</f>
        <v>#DIV/0!</v>
      </c>
      <c r="L175" s="433"/>
      <c r="M175" s="439"/>
      <c r="N175" s="435"/>
    </row>
    <row r="176" spans="1:14" ht="81.75" hidden="1" customHeight="1" x14ac:dyDescent="0.25">
      <c r="A176" s="452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39" t="e">
        <f t="shared" si="2"/>
        <v>#DIV/0!</v>
      </c>
      <c r="K176" s="441" t="e">
        <f>(J176+J177+J178)/3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52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39" t="e">
        <f t="shared" si="2"/>
        <v>#DIV/0!</v>
      </c>
      <c r="K177" s="442"/>
      <c r="L177" s="432"/>
      <c r="M177" s="439"/>
      <c r="N177" s="435"/>
    </row>
    <row r="178" spans="1:14" ht="81.75" hidden="1" customHeight="1" x14ac:dyDescent="0.25">
      <c r="A178" s="452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39" t="e">
        <f t="shared" si="2"/>
        <v>#DIV/0!</v>
      </c>
      <c r="K178" s="443"/>
      <c r="L178" s="432"/>
      <c r="M178" s="439"/>
      <c r="N178" s="435"/>
    </row>
    <row r="179" spans="1:14" ht="81.75" hidden="1" customHeight="1" x14ac:dyDescent="0.25">
      <c r="A179" s="452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11">
        <v>0</v>
      </c>
      <c r="I179" s="11">
        <v>0</v>
      </c>
      <c r="J179" s="39" t="e">
        <f t="shared" si="2"/>
        <v>#DIV/0!</v>
      </c>
      <c r="K179" s="39" t="e">
        <f>J179</f>
        <v>#DIV/0!</v>
      </c>
      <c r="L179" s="433"/>
      <c r="M179" s="439"/>
      <c r="N179" s="435"/>
    </row>
    <row r="180" spans="1:14" ht="81.75" hidden="1" customHeight="1" x14ac:dyDescent="0.25">
      <c r="A180" s="452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39" t="e">
        <f t="shared" si="2"/>
        <v>#DIV/0!</v>
      </c>
      <c r="K180" s="441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52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39" t="e">
        <f t="shared" si="2"/>
        <v>#DIV/0!</v>
      </c>
      <c r="K181" s="442"/>
      <c r="L181" s="28"/>
      <c r="M181" s="439"/>
      <c r="N181" s="435"/>
    </row>
    <row r="182" spans="1:14" ht="81.75" hidden="1" customHeight="1" x14ac:dyDescent="0.25">
      <c r="A182" s="452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39" t="e">
        <f t="shared" si="2"/>
        <v>#DIV/0!</v>
      </c>
      <c r="K182" s="443"/>
      <c r="L182" s="28"/>
      <c r="M182" s="439"/>
      <c r="N182" s="435"/>
    </row>
    <row r="183" spans="1:14" ht="81.75" hidden="1" customHeight="1" x14ac:dyDescent="0.25">
      <c r="A183" s="452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11">
        <v>0</v>
      </c>
      <c r="I183" s="11">
        <v>0</v>
      </c>
      <c r="J183" s="39" t="e">
        <f t="shared" si="2"/>
        <v>#DIV/0!</v>
      </c>
      <c r="K183" s="39" t="e">
        <f>J183</f>
        <v>#DIV/0!</v>
      </c>
      <c r="L183" s="251" t="e">
        <f>(K180+K183)/2</f>
        <v>#DIV/0!</v>
      </c>
      <c r="M183" s="439"/>
      <c r="N183" s="435"/>
    </row>
    <row r="184" spans="1:14" ht="81.75" hidden="1" customHeight="1" x14ac:dyDescent="0.25">
      <c r="A184" s="452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0</v>
      </c>
      <c r="I184" s="38">
        <v>0</v>
      </c>
      <c r="J184" s="39" t="e">
        <f t="shared" si="2"/>
        <v>#DIV/0!</v>
      </c>
      <c r="K184" s="441" t="e">
        <f>(J184+J185+J186)/3</f>
        <v>#DIV/0!</v>
      </c>
      <c r="L184" s="431" t="e">
        <f>(K184+K187)/2</f>
        <v>#DIV/0!</v>
      </c>
      <c r="M184" s="439"/>
      <c r="N184" s="435"/>
    </row>
    <row r="185" spans="1:14" ht="81.75" hidden="1" customHeight="1" x14ac:dyDescent="0.25">
      <c r="A185" s="452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0</v>
      </c>
      <c r="I185" s="38">
        <v>0</v>
      </c>
      <c r="J185" s="39" t="e">
        <f t="shared" si="2"/>
        <v>#DIV/0!</v>
      </c>
      <c r="K185" s="442"/>
      <c r="L185" s="432"/>
      <c r="M185" s="439"/>
      <c r="N185" s="435"/>
    </row>
    <row r="186" spans="1:14" ht="81.75" hidden="1" customHeight="1" x14ac:dyDescent="0.25">
      <c r="A186" s="452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>
        <v>0</v>
      </c>
      <c r="I186" s="38">
        <v>0</v>
      </c>
      <c r="J186" s="39" t="e">
        <f t="shared" si="2"/>
        <v>#DIV/0!</v>
      </c>
      <c r="K186" s="443"/>
      <c r="L186" s="432"/>
      <c r="M186" s="439"/>
      <c r="N186" s="435"/>
    </row>
    <row r="187" spans="1:14" ht="81.75" hidden="1" customHeight="1" x14ac:dyDescent="0.25">
      <c r="A187" s="452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11">
        <v>0</v>
      </c>
      <c r="I187" s="11">
        <v>0</v>
      </c>
      <c r="J187" s="39" t="e">
        <f t="shared" si="2"/>
        <v>#DIV/0!</v>
      </c>
      <c r="K187" s="39" t="e">
        <f>J187</f>
        <v>#DIV/0!</v>
      </c>
      <c r="L187" s="433"/>
      <c r="M187" s="439"/>
      <c r="N187" s="435"/>
    </row>
    <row r="188" spans="1:14" ht="65.25" customHeight="1" x14ac:dyDescent="0.25">
      <c r="A188" s="452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12.25</v>
      </c>
      <c r="I188" s="38">
        <v>18.82</v>
      </c>
      <c r="J188" s="39">
        <f t="shared" si="2"/>
        <v>100</v>
      </c>
      <c r="K188" s="441">
        <f>(J188+J189+J190)/3</f>
        <v>97.791164658634543</v>
      </c>
      <c r="L188" s="431">
        <f>(K188+K191)/2</f>
        <v>98.895582329317278</v>
      </c>
      <c r="M188" s="439"/>
      <c r="N188" s="435"/>
    </row>
    <row r="189" spans="1:14" ht="65.25" customHeight="1" x14ac:dyDescent="0.25">
      <c r="A189" s="452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>
        <v>100</v>
      </c>
      <c r="I189" s="38">
        <v>100</v>
      </c>
      <c r="J189" s="39">
        <f t="shared" si="2"/>
        <v>100</v>
      </c>
      <c r="K189" s="442"/>
      <c r="L189" s="432"/>
      <c r="M189" s="439"/>
      <c r="N189" s="435"/>
    </row>
    <row r="190" spans="1:14" ht="65.25" customHeight="1" x14ac:dyDescent="0.25">
      <c r="A190" s="452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>
        <v>40</v>
      </c>
      <c r="I190" s="38">
        <v>37.349397590361441</v>
      </c>
      <c r="J190" s="39">
        <f>IF(I190/H190*100&gt;100,100,I190/H190*100)</f>
        <v>93.3734939759036</v>
      </c>
      <c r="K190" s="443"/>
      <c r="L190" s="432"/>
      <c r="M190" s="439"/>
      <c r="N190" s="435"/>
    </row>
    <row r="191" spans="1:14" ht="57.75" customHeight="1" x14ac:dyDescent="0.25">
      <c r="A191" s="452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11">
        <v>6544</v>
      </c>
      <c r="I191" s="11">
        <v>6552</v>
      </c>
      <c r="J191" s="39">
        <f t="shared" si="2"/>
        <v>100</v>
      </c>
      <c r="K191" s="39">
        <f>J191</f>
        <v>100</v>
      </c>
      <c r="L191" s="433"/>
      <c r="M191" s="439"/>
      <c r="N191" s="435"/>
    </row>
    <row r="192" spans="1:14" ht="81.75" customHeight="1" x14ac:dyDescent="0.25">
      <c r="A192" s="452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4.5027016209725836</v>
      </c>
      <c r="I192" s="38">
        <v>6.92</v>
      </c>
      <c r="J192" s="39">
        <f t="shared" si="2"/>
        <v>100</v>
      </c>
      <c r="K192" s="441">
        <f>(J192+J193+J194)/3</f>
        <v>100</v>
      </c>
      <c r="L192" s="431">
        <f>(K192+K195)/2</f>
        <v>99.490934828768985</v>
      </c>
      <c r="M192" s="439"/>
      <c r="N192" s="435"/>
    </row>
    <row r="193" spans="1:14" ht="81.75" customHeight="1" x14ac:dyDescent="0.25">
      <c r="A193" s="452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100</v>
      </c>
      <c r="I193" s="38">
        <v>100</v>
      </c>
      <c r="J193" s="39">
        <f t="shared" si="2"/>
        <v>100</v>
      </c>
      <c r="K193" s="442"/>
      <c r="L193" s="432"/>
      <c r="M193" s="439"/>
      <c r="N193" s="435"/>
    </row>
    <row r="194" spans="1:14" ht="81.75" customHeight="1" x14ac:dyDescent="0.25">
      <c r="A194" s="452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40</v>
      </c>
      <c r="I194" s="38">
        <v>48.05</v>
      </c>
      <c r="J194" s="39">
        <f>IF(I194/H194*100&gt;100,100,I194/H194*100)</f>
        <v>100</v>
      </c>
      <c r="K194" s="443"/>
      <c r="L194" s="432"/>
      <c r="M194" s="439"/>
      <c r="N194" s="435"/>
    </row>
    <row r="195" spans="1:14" ht="56.25" customHeight="1" x14ac:dyDescent="0.25">
      <c r="A195" s="452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11">
        <v>1836.7</v>
      </c>
      <c r="I195" s="11">
        <v>1818</v>
      </c>
      <c r="J195" s="39">
        <f t="shared" si="2"/>
        <v>98.98186965753797</v>
      </c>
      <c r="K195" s="39">
        <f>J195</f>
        <v>98.98186965753797</v>
      </c>
      <c r="L195" s="433"/>
      <c r="M195" s="439"/>
      <c r="N195" s="435"/>
    </row>
    <row r="196" spans="1:14" ht="81.75" customHeight="1" x14ac:dyDescent="0.25">
      <c r="A196" s="452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13.15</v>
      </c>
      <c r="I196" s="38">
        <v>20.21</v>
      </c>
      <c r="J196" s="39">
        <f t="shared" ref="J196:J211" si="3">IF(I196/H196*100&gt;100,100,I196/H196*100)</f>
        <v>100</v>
      </c>
      <c r="K196" s="441">
        <f>(J196+J197+J198)/3</f>
        <v>100</v>
      </c>
      <c r="L196" s="431">
        <f>(K196+K199)/2</f>
        <v>99.435050020809882</v>
      </c>
      <c r="M196" s="439"/>
      <c r="N196" s="435"/>
    </row>
    <row r="197" spans="1:14" ht="81.75" customHeight="1" x14ac:dyDescent="0.25">
      <c r="A197" s="452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100</v>
      </c>
      <c r="I197" s="38">
        <v>100</v>
      </c>
      <c r="J197" s="39">
        <f t="shared" si="3"/>
        <v>100</v>
      </c>
      <c r="K197" s="442"/>
      <c r="L197" s="432"/>
      <c r="M197" s="439"/>
      <c r="N197" s="435"/>
    </row>
    <row r="198" spans="1:14" ht="81.75" customHeight="1" x14ac:dyDescent="0.25">
      <c r="A198" s="452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>
        <v>24</v>
      </c>
      <c r="I198" s="38">
        <v>28.57</v>
      </c>
      <c r="J198" s="39">
        <f>IF(I198/H198*100&gt;100,100,I198/H198*100)</f>
        <v>100</v>
      </c>
      <c r="K198" s="443"/>
      <c r="L198" s="432"/>
      <c r="M198" s="439"/>
      <c r="N198" s="435"/>
    </row>
    <row r="199" spans="1:14" ht="53.25" customHeight="1" x14ac:dyDescent="0.25">
      <c r="A199" s="452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11">
        <v>6487.3</v>
      </c>
      <c r="I199" s="11">
        <v>6414</v>
      </c>
      <c r="J199" s="39">
        <f t="shared" si="3"/>
        <v>98.870100041619779</v>
      </c>
      <c r="K199" s="39">
        <f>J199</f>
        <v>98.870100041619779</v>
      </c>
      <c r="L199" s="433"/>
      <c r="M199" s="439"/>
      <c r="N199" s="435"/>
    </row>
    <row r="200" spans="1:14" ht="81.75" hidden="1" customHeight="1" x14ac:dyDescent="0.25">
      <c r="A200" s="452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0</v>
      </c>
      <c r="I200" s="38">
        <v>0</v>
      </c>
      <c r="J200" s="39" t="e">
        <f t="shared" si="3"/>
        <v>#DIV/0!</v>
      </c>
      <c r="K200" s="441" t="e">
        <f>(J200+J201+J202)/2</f>
        <v>#DIV/0!</v>
      </c>
      <c r="L200" s="431" t="e">
        <f>(K200+K203)/2</f>
        <v>#DIV/0!</v>
      </c>
      <c r="M200" s="439"/>
      <c r="N200" s="435"/>
    </row>
    <row r="201" spans="1:14" ht="81.75" hidden="1" customHeight="1" x14ac:dyDescent="0.25">
      <c r="A201" s="452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38">
        <v>0</v>
      </c>
      <c r="I201" s="38">
        <v>0</v>
      </c>
      <c r="J201" s="39" t="e">
        <f t="shared" si="3"/>
        <v>#DIV/0!</v>
      </c>
      <c r="K201" s="442"/>
      <c r="L201" s="432"/>
      <c r="M201" s="439"/>
      <c r="N201" s="435"/>
    </row>
    <row r="202" spans="1:14" ht="81.75" hidden="1" customHeight="1" x14ac:dyDescent="0.25">
      <c r="A202" s="452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38">
        <v>0</v>
      </c>
      <c r="I202" s="38">
        <v>0</v>
      </c>
      <c r="J202" s="39">
        <v>0</v>
      </c>
      <c r="K202" s="443"/>
      <c r="L202" s="432"/>
      <c r="M202" s="439"/>
      <c r="N202" s="435"/>
    </row>
    <row r="203" spans="1:14" ht="81.75" hidden="1" customHeight="1" x14ac:dyDescent="0.25">
      <c r="A203" s="452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11">
        <v>0</v>
      </c>
      <c r="I203" s="11">
        <v>0</v>
      </c>
      <c r="J203" s="39" t="e">
        <f t="shared" si="3"/>
        <v>#DIV/0!</v>
      </c>
      <c r="K203" s="39" t="e">
        <f>J203</f>
        <v>#DIV/0!</v>
      </c>
      <c r="L203" s="433"/>
      <c r="M203" s="439"/>
      <c r="N203" s="435"/>
    </row>
    <row r="204" spans="1:14" ht="81.75" hidden="1" customHeight="1" x14ac:dyDescent="0.25">
      <c r="A204" s="452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0</v>
      </c>
      <c r="I204" s="38">
        <v>0</v>
      </c>
      <c r="J204" s="39" t="e">
        <f t="shared" si="3"/>
        <v>#DIV/0!</v>
      </c>
      <c r="K204" s="441" t="e">
        <f>(J204+J205+J206)/2</f>
        <v>#DIV/0!</v>
      </c>
      <c r="L204" s="431" t="e">
        <f>(K204+K207)/2</f>
        <v>#DIV/0!</v>
      </c>
      <c r="M204" s="439"/>
      <c r="N204" s="435"/>
    </row>
    <row r="205" spans="1:14" ht="81.75" hidden="1" customHeight="1" x14ac:dyDescent="0.25">
      <c r="A205" s="452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0</v>
      </c>
      <c r="I205" s="38">
        <v>0</v>
      </c>
      <c r="J205" s="39" t="e">
        <f t="shared" si="3"/>
        <v>#DIV/0!</v>
      </c>
      <c r="K205" s="442"/>
      <c r="L205" s="432"/>
      <c r="M205" s="439"/>
      <c r="N205" s="435"/>
    </row>
    <row r="206" spans="1:14" ht="81.75" hidden="1" customHeight="1" x14ac:dyDescent="0.25">
      <c r="A206" s="452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>
        <v>0</v>
      </c>
      <c r="I206" s="38">
        <v>0</v>
      </c>
      <c r="J206" s="39">
        <v>0</v>
      </c>
      <c r="K206" s="443"/>
      <c r="L206" s="432"/>
      <c r="M206" s="439"/>
      <c r="N206" s="435"/>
    </row>
    <row r="207" spans="1:14" ht="81.75" hidden="1" customHeight="1" x14ac:dyDescent="0.25">
      <c r="A207" s="452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11">
        <v>0</v>
      </c>
      <c r="I207" s="11">
        <v>0</v>
      </c>
      <c r="J207" s="39" t="e">
        <f t="shared" si="3"/>
        <v>#DIV/0!</v>
      </c>
      <c r="K207" s="39" t="e">
        <f>J207</f>
        <v>#DIV/0!</v>
      </c>
      <c r="L207" s="433"/>
      <c r="M207" s="439"/>
      <c r="N207" s="435"/>
    </row>
    <row r="208" spans="1:14" ht="88.5" customHeight="1" x14ac:dyDescent="0.25">
      <c r="A208" s="452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11.65</v>
      </c>
      <c r="I208" s="38">
        <v>17.899999999999999</v>
      </c>
      <c r="J208" s="39">
        <f t="shared" si="3"/>
        <v>100</v>
      </c>
      <c r="K208" s="441">
        <f>(J208+J209+J210)/3</f>
        <v>100</v>
      </c>
      <c r="L208" s="431">
        <f>(K208+K211)/2</f>
        <v>100</v>
      </c>
      <c r="M208" s="439"/>
      <c r="N208" s="435"/>
    </row>
    <row r="209" spans="1:14" ht="72" customHeight="1" x14ac:dyDescent="0.25">
      <c r="A209" s="452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100</v>
      </c>
      <c r="I209" s="38">
        <v>100</v>
      </c>
      <c r="J209" s="39">
        <f t="shared" si="3"/>
        <v>100</v>
      </c>
      <c r="K209" s="442"/>
      <c r="L209" s="444"/>
      <c r="M209" s="439"/>
      <c r="N209" s="435"/>
    </row>
    <row r="210" spans="1:14" ht="81.75" customHeight="1" x14ac:dyDescent="0.25">
      <c r="A210" s="452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>
        <v>35</v>
      </c>
      <c r="I210" s="38">
        <v>40</v>
      </c>
      <c r="J210" s="39">
        <f>IF(I210/H210*100&gt;100,100,I210/H210*100)</f>
        <v>100</v>
      </c>
      <c r="K210" s="443"/>
      <c r="L210" s="444"/>
      <c r="M210" s="439"/>
      <c r="N210" s="435"/>
    </row>
    <row r="211" spans="1:14" ht="60" customHeight="1" x14ac:dyDescent="0.25">
      <c r="A211" s="452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11">
        <v>6317.3</v>
      </c>
      <c r="I211" s="11">
        <v>6324</v>
      </c>
      <c r="J211" s="39">
        <f t="shared" si="3"/>
        <v>100</v>
      </c>
      <c r="K211" s="39">
        <f>J211</f>
        <v>100</v>
      </c>
      <c r="L211" s="445"/>
      <c r="M211" s="439"/>
      <c r="N211" s="435"/>
    </row>
    <row r="212" spans="1:14" ht="88.5" hidden="1" customHeight="1" x14ac:dyDescent="0.25">
      <c r="A212" s="452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39" t="e">
        <f>IF(I212/H212*100&gt;100,100,I212/H212*100)</f>
        <v>#DIV/0!</v>
      </c>
      <c r="K212" s="441" t="e">
        <f>(J212+J213+J214)/3</f>
        <v>#DIV/0!</v>
      </c>
      <c r="L212" s="28"/>
      <c r="M212" s="439"/>
      <c r="N212" s="435"/>
    </row>
    <row r="213" spans="1:14" ht="72" hidden="1" customHeight="1" x14ac:dyDescent="0.25">
      <c r="A213" s="452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39" t="e">
        <f>IF(I213/H213*100&gt;100,100,I213/H213*100)</f>
        <v>#DIV/0!</v>
      </c>
      <c r="K213" s="442"/>
      <c r="L213" s="28"/>
      <c r="M213" s="439"/>
      <c r="N213" s="435"/>
    </row>
    <row r="214" spans="1:14" ht="81.75" hidden="1" customHeight="1" x14ac:dyDescent="0.25">
      <c r="A214" s="452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39" t="e">
        <f>IF(I214/H214*100&gt;100,100,I214/H214*100)</f>
        <v>#DIV/0!</v>
      </c>
      <c r="K214" s="443"/>
      <c r="L214" s="28"/>
      <c r="M214" s="439"/>
      <c r="N214" s="435"/>
    </row>
    <row r="215" spans="1:14" ht="60" hidden="1" customHeight="1" x14ac:dyDescent="0.25">
      <c r="A215" s="453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11">
        <v>0</v>
      </c>
      <c r="I215" s="11">
        <v>0</v>
      </c>
      <c r="J215" s="39" t="e">
        <f>IF(I215/H215*100&gt;100,100,I215/H215*100)</f>
        <v>#DIV/0!</v>
      </c>
      <c r="K215" s="39" t="e">
        <f>J215</f>
        <v>#DIV/0!</v>
      </c>
      <c r="L215" s="251" t="e">
        <f>(K212+K215)/2</f>
        <v>#DIV/0!</v>
      </c>
      <c r="M215" s="440"/>
      <c r="N215" s="436"/>
    </row>
    <row r="216" spans="1:14" ht="15" customHeight="1" x14ac:dyDescent="0.25">
      <c r="L216" s="23"/>
    </row>
    <row r="217" spans="1:14" ht="15" customHeight="1" x14ac:dyDescent="0.25">
      <c r="L217" s="23"/>
    </row>
    <row r="218" spans="1:14" ht="15" customHeight="1" x14ac:dyDescent="0.25">
      <c r="L218" s="23"/>
    </row>
    <row r="219" spans="1:14" ht="15" customHeight="1" x14ac:dyDescent="0.25">
      <c r="L219" s="23"/>
    </row>
    <row r="220" spans="1:14" x14ac:dyDescent="0.25">
      <c r="A220" s="427"/>
      <c r="B220" s="427"/>
      <c r="C220" s="427"/>
      <c r="H220" s="301"/>
      <c r="I220" s="454"/>
      <c r="J220" s="454"/>
      <c r="K220" s="454"/>
      <c r="L220" s="454"/>
    </row>
    <row r="221" spans="1:14" x14ac:dyDescent="0.25">
      <c r="A221" s="21"/>
      <c r="B221" s="22"/>
      <c r="C221" s="25"/>
      <c r="D221" s="25"/>
      <c r="E221" s="26"/>
      <c r="F221" s="2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</row>
    <row r="223" spans="1:14" x14ac:dyDescent="0.25">
      <c r="A223" s="21"/>
      <c r="B223" s="22"/>
      <c r="C223" s="21"/>
      <c r="E223" s="21"/>
      <c r="L223" s="23"/>
    </row>
    <row r="224" spans="1:14" ht="15.75" customHeight="1" x14ac:dyDescent="0.25">
      <c r="A224" s="21"/>
      <c r="B224" s="22"/>
      <c r="C224" s="21"/>
      <c r="E224" s="21"/>
      <c r="L224" s="23"/>
    </row>
    <row r="225" spans="1:12" ht="15.75" customHeight="1" x14ac:dyDescent="0.25">
      <c r="A225" s="21"/>
      <c r="B225" s="22" t="s">
        <v>367</v>
      </c>
      <c r="C225" s="21"/>
      <c r="E225" s="21"/>
      <c r="L225" s="23"/>
    </row>
    <row r="226" spans="1:12" ht="15" customHeight="1" x14ac:dyDescent="0.25">
      <c r="L226" s="23"/>
    </row>
    <row r="227" spans="1:12" ht="15" customHeight="1" x14ac:dyDescent="0.25">
      <c r="L227" s="23"/>
    </row>
    <row r="228" spans="1:12" ht="15" customHeight="1" x14ac:dyDescent="0.25">
      <c r="L228" s="23"/>
    </row>
    <row r="229" spans="1:12" ht="15" customHeight="1" x14ac:dyDescent="0.25">
      <c r="L229" s="23"/>
    </row>
    <row r="230" spans="1:12" ht="15" customHeight="1" x14ac:dyDescent="0.25">
      <c r="L230" s="23"/>
    </row>
    <row r="231" spans="1:12" ht="15" customHeight="1" x14ac:dyDescent="0.25">
      <c r="L231" s="23"/>
    </row>
    <row r="232" spans="1:12" ht="15" customHeight="1" x14ac:dyDescent="0.25">
      <c r="L232" s="23"/>
    </row>
    <row r="233" spans="1:12" ht="15" customHeight="1" x14ac:dyDescent="0.25">
      <c r="L233" s="23"/>
    </row>
    <row r="234" spans="1:12" ht="15" customHeight="1" x14ac:dyDescent="0.25">
      <c r="L234" s="23"/>
    </row>
    <row r="235" spans="1:12" ht="15" customHeight="1" x14ac:dyDescent="0.25">
      <c r="L235" s="23"/>
    </row>
    <row r="236" spans="1:12" ht="15" customHeight="1" x14ac:dyDescent="0.25">
      <c r="L236" s="23"/>
    </row>
    <row r="237" spans="1:12" ht="15" customHeight="1" x14ac:dyDescent="0.25">
      <c r="L237" s="23"/>
    </row>
    <row r="238" spans="1:12" ht="15" customHeight="1" x14ac:dyDescent="0.25">
      <c r="L238" s="23"/>
    </row>
    <row r="239" spans="1:12" ht="15" customHeight="1" x14ac:dyDescent="0.25">
      <c r="L239" s="23"/>
    </row>
    <row r="240" spans="1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ht="15" customHeight="1" x14ac:dyDescent="0.25">
      <c r="L268" s="23"/>
    </row>
    <row r="269" spans="12:12" ht="15" customHeight="1" x14ac:dyDescent="0.25">
      <c r="L269" s="23"/>
    </row>
    <row r="270" spans="12:12" ht="15" customHeight="1" x14ac:dyDescent="0.25">
      <c r="L270" s="23"/>
    </row>
    <row r="271" spans="12:12" ht="15" customHeight="1" x14ac:dyDescent="0.25">
      <c r="L271" s="23"/>
    </row>
    <row r="272" spans="12:12" ht="15" customHeight="1" x14ac:dyDescent="0.25">
      <c r="L272" s="23"/>
    </row>
    <row r="273" spans="12:12" ht="15" customHeight="1" x14ac:dyDescent="0.25">
      <c r="L273" s="23"/>
    </row>
    <row r="274" spans="12:12" ht="15" customHeight="1" x14ac:dyDescent="0.25">
      <c r="L274" s="23"/>
    </row>
    <row r="275" spans="12:12" ht="15" customHeight="1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ht="15" customHeight="1" x14ac:dyDescent="0.25">
      <c r="L280" s="23"/>
    </row>
    <row r="281" spans="12:12" ht="15" customHeight="1" x14ac:dyDescent="0.25">
      <c r="L281" s="23"/>
    </row>
    <row r="282" spans="12:12" ht="15" customHeight="1" x14ac:dyDescent="0.25">
      <c r="L282" s="23"/>
    </row>
    <row r="283" spans="12:12" ht="15" customHeight="1" x14ac:dyDescent="0.25">
      <c r="L283" s="23"/>
    </row>
    <row r="284" spans="12:12" ht="15" customHeight="1" x14ac:dyDescent="0.25">
      <c r="L284" s="23"/>
    </row>
    <row r="285" spans="12:12" ht="15" customHeight="1" x14ac:dyDescent="0.25">
      <c r="L285" s="23"/>
    </row>
    <row r="286" spans="12:12" ht="15" customHeight="1" x14ac:dyDescent="0.25">
      <c r="L286" s="23"/>
    </row>
    <row r="287" spans="12:12" ht="15" customHeight="1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ht="15" customHeight="1" x14ac:dyDescent="0.25">
      <c r="L300" s="23"/>
    </row>
    <row r="301" spans="12:12" ht="15" customHeight="1" x14ac:dyDescent="0.25">
      <c r="L301" s="23"/>
    </row>
    <row r="302" spans="12:12" ht="15" customHeight="1" x14ac:dyDescent="0.25">
      <c r="L302" s="23"/>
    </row>
    <row r="303" spans="12:12" ht="15" customHeight="1" x14ac:dyDescent="0.25">
      <c r="L303" s="23"/>
    </row>
    <row r="304" spans="12:12" ht="15" customHeight="1" x14ac:dyDescent="0.25">
      <c r="L304" s="23"/>
    </row>
    <row r="305" spans="12:12" ht="15" customHeight="1" x14ac:dyDescent="0.25">
      <c r="L305" s="23"/>
    </row>
    <row r="306" spans="12:12" ht="15" customHeight="1" x14ac:dyDescent="0.25">
      <c r="L306" s="23"/>
    </row>
    <row r="307" spans="12:12" ht="15" customHeight="1" x14ac:dyDescent="0.25">
      <c r="L307" s="23"/>
    </row>
    <row r="308" spans="12:12" ht="15" customHeight="1" x14ac:dyDescent="0.25">
      <c r="L308" s="23"/>
    </row>
    <row r="309" spans="12:12" ht="15" customHeight="1" x14ac:dyDescent="0.25">
      <c r="L309" s="23"/>
    </row>
    <row r="310" spans="12:12" ht="15" customHeight="1" x14ac:dyDescent="0.25">
      <c r="L310" s="23"/>
    </row>
    <row r="311" spans="12:12" ht="15" customHeight="1" x14ac:dyDescent="0.25">
      <c r="L311" s="23"/>
    </row>
    <row r="312" spans="12:12" ht="15" customHeight="1" x14ac:dyDescent="0.25">
      <c r="L312" s="23"/>
    </row>
    <row r="313" spans="12:12" ht="15" customHeight="1" x14ac:dyDescent="0.25">
      <c r="L313" s="23"/>
    </row>
    <row r="314" spans="12:12" ht="15" customHeight="1" x14ac:dyDescent="0.25">
      <c r="L314" s="23"/>
    </row>
    <row r="315" spans="12:12" ht="15" customHeight="1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6">
    <mergeCell ref="K196:K198"/>
    <mergeCell ref="D192:D195"/>
    <mergeCell ref="K192:K194"/>
    <mergeCell ref="D196:D199"/>
    <mergeCell ref="K184:K186"/>
    <mergeCell ref="L144:L147"/>
    <mergeCell ref="L176:L179"/>
    <mergeCell ref="L148:L151"/>
    <mergeCell ref="L156:L159"/>
    <mergeCell ref="L152:L155"/>
    <mergeCell ref="L160:L163"/>
    <mergeCell ref="L164:L167"/>
    <mergeCell ref="K144:K146"/>
    <mergeCell ref="K176:K178"/>
    <mergeCell ref="K168:K170"/>
    <mergeCell ref="K148:K150"/>
    <mergeCell ref="K172:K174"/>
    <mergeCell ref="K152:K154"/>
    <mergeCell ref="K160:K162"/>
    <mergeCell ref="K156:K158"/>
    <mergeCell ref="L168:L171"/>
    <mergeCell ref="K164:K166"/>
    <mergeCell ref="K180:K182"/>
    <mergeCell ref="A220:C220"/>
    <mergeCell ref="C184:C187"/>
    <mergeCell ref="D176:D179"/>
    <mergeCell ref="C176:C179"/>
    <mergeCell ref="C204:C207"/>
    <mergeCell ref="D200:D203"/>
    <mergeCell ref="C212:C215"/>
    <mergeCell ref="D204:D207"/>
    <mergeCell ref="I220:L220"/>
    <mergeCell ref="K212:K214"/>
    <mergeCell ref="K204:K206"/>
    <mergeCell ref="K208:K210"/>
    <mergeCell ref="L208:L211"/>
    <mergeCell ref="L204:L207"/>
    <mergeCell ref="K200:K202"/>
    <mergeCell ref="D208:D211"/>
    <mergeCell ref="L184:L187"/>
    <mergeCell ref="L200:L203"/>
    <mergeCell ref="L196:L199"/>
    <mergeCell ref="L192:L195"/>
    <mergeCell ref="L188:L191"/>
    <mergeCell ref="D184:D187"/>
    <mergeCell ref="D188:D191"/>
    <mergeCell ref="K188:K190"/>
    <mergeCell ref="D152:D155"/>
    <mergeCell ref="C200:C203"/>
    <mergeCell ref="D212:D215"/>
    <mergeCell ref="C208:C211"/>
    <mergeCell ref="C168:C171"/>
    <mergeCell ref="C192:C195"/>
    <mergeCell ref="C196:C199"/>
    <mergeCell ref="C180:C183"/>
    <mergeCell ref="C188:C191"/>
    <mergeCell ref="D160:D163"/>
    <mergeCell ref="D180:D183"/>
    <mergeCell ref="D172:D175"/>
    <mergeCell ref="D156:D159"/>
    <mergeCell ref="C164:C167"/>
    <mergeCell ref="C172:C175"/>
    <mergeCell ref="D164:D167"/>
    <mergeCell ref="D168:D171"/>
    <mergeCell ref="C152:C155"/>
    <mergeCell ref="C156:C159"/>
    <mergeCell ref="C160:C163"/>
    <mergeCell ref="C88:C91"/>
    <mergeCell ref="C24:C27"/>
    <mergeCell ref="C32:C35"/>
    <mergeCell ref="C16:C19"/>
    <mergeCell ref="C148:C151"/>
    <mergeCell ref="C124:C127"/>
    <mergeCell ref="C132:C135"/>
    <mergeCell ref="D128:D131"/>
    <mergeCell ref="D116:D119"/>
    <mergeCell ref="C128:C131"/>
    <mergeCell ref="D124:D127"/>
    <mergeCell ref="D148:D151"/>
    <mergeCell ref="C144:C147"/>
    <mergeCell ref="D132:D135"/>
    <mergeCell ref="D136:D139"/>
    <mergeCell ref="D140:D143"/>
    <mergeCell ref="C136:C139"/>
    <mergeCell ref="C140:C143"/>
    <mergeCell ref="D144:D147"/>
    <mergeCell ref="C120:C123"/>
    <mergeCell ref="C108:C111"/>
    <mergeCell ref="D120:D123"/>
    <mergeCell ref="D112:D115"/>
    <mergeCell ref="C116:C119"/>
    <mergeCell ref="D20:D23"/>
    <mergeCell ref="D44:D47"/>
    <mergeCell ref="D28:D31"/>
    <mergeCell ref="D24:D27"/>
    <mergeCell ref="C112:C115"/>
    <mergeCell ref="C36:C39"/>
    <mergeCell ref="C104:C107"/>
    <mergeCell ref="D8:D11"/>
    <mergeCell ref="D12:D15"/>
    <mergeCell ref="C100:C103"/>
    <mergeCell ref="C96:C99"/>
    <mergeCell ref="C52:C55"/>
    <mergeCell ref="C80:C83"/>
    <mergeCell ref="C72:C75"/>
    <mergeCell ref="C92:C95"/>
    <mergeCell ref="C84:C87"/>
    <mergeCell ref="C76:C79"/>
    <mergeCell ref="C68:C71"/>
    <mergeCell ref="D84:D87"/>
    <mergeCell ref="D56:D59"/>
    <mergeCell ref="D68:D71"/>
    <mergeCell ref="D16:D19"/>
    <mergeCell ref="D36:D39"/>
    <mergeCell ref="D64:D67"/>
    <mergeCell ref="C8:C11"/>
    <mergeCell ref="C64:C67"/>
    <mergeCell ref="C60:C63"/>
    <mergeCell ref="C56:C59"/>
    <mergeCell ref="C40:C43"/>
    <mergeCell ref="C12:C15"/>
    <mergeCell ref="C20:C23"/>
    <mergeCell ref="C44:C47"/>
    <mergeCell ref="C48:C51"/>
    <mergeCell ref="C28:C31"/>
    <mergeCell ref="K28:K30"/>
    <mergeCell ref="K108:K110"/>
    <mergeCell ref="K124:K126"/>
    <mergeCell ref="K120:K122"/>
    <mergeCell ref="K84:K86"/>
    <mergeCell ref="D72:D75"/>
    <mergeCell ref="D80:D83"/>
    <mergeCell ref="D100:D103"/>
    <mergeCell ref="D92:D95"/>
    <mergeCell ref="D88:D91"/>
    <mergeCell ref="D96:D99"/>
    <mergeCell ref="D104:D107"/>
    <mergeCell ref="D108:D111"/>
    <mergeCell ref="D40:D43"/>
    <mergeCell ref="D52:D55"/>
    <mergeCell ref="D76:D79"/>
    <mergeCell ref="D48:D51"/>
    <mergeCell ref="D60:D63"/>
    <mergeCell ref="D32:D35"/>
    <mergeCell ref="L140:L143"/>
    <mergeCell ref="K60:K62"/>
    <mergeCell ref="L108:L111"/>
    <mergeCell ref="L68:L71"/>
    <mergeCell ref="L64:L67"/>
    <mergeCell ref="L88:L91"/>
    <mergeCell ref="L100:L103"/>
    <mergeCell ref="K132:K134"/>
    <mergeCell ref="K100:K102"/>
    <mergeCell ref="K140:K142"/>
    <mergeCell ref="L136:L139"/>
    <mergeCell ref="L132:L135"/>
    <mergeCell ref="L120:L123"/>
    <mergeCell ref="K88:K90"/>
    <mergeCell ref="L124:L127"/>
    <mergeCell ref="K116:K118"/>
    <mergeCell ref="L104:L107"/>
    <mergeCell ref="K112:K114"/>
    <mergeCell ref="K92:K94"/>
    <mergeCell ref="K104:K106"/>
    <mergeCell ref="L116:L119"/>
    <mergeCell ref="L112:L115"/>
    <mergeCell ref="K96:K98"/>
    <mergeCell ref="K136:K138"/>
    <mergeCell ref="A1:N1"/>
    <mergeCell ref="A4:A215"/>
    <mergeCell ref="C4:C7"/>
    <mergeCell ref="D4:D7"/>
    <mergeCell ref="K4:K6"/>
    <mergeCell ref="K128:K130"/>
    <mergeCell ref="L8:L11"/>
    <mergeCell ref="L40:L43"/>
    <mergeCell ref="L56:L59"/>
    <mergeCell ref="K64:K66"/>
    <mergeCell ref="M4:M215"/>
    <mergeCell ref="L80:L83"/>
    <mergeCell ref="L92:L95"/>
    <mergeCell ref="L172:L175"/>
    <mergeCell ref="L128:L131"/>
    <mergeCell ref="L4:L7"/>
    <mergeCell ref="L36:L39"/>
    <mergeCell ref="L12:L15"/>
    <mergeCell ref="L20:L23"/>
    <mergeCell ref="L72:L75"/>
    <mergeCell ref="L16:L19"/>
    <mergeCell ref="K16:K18"/>
    <mergeCell ref="K36:K38"/>
    <mergeCell ref="N4:N215"/>
    <mergeCell ref="K8:K10"/>
    <mergeCell ref="L28:L31"/>
    <mergeCell ref="L24:L27"/>
    <mergeCell ref="L96:L99"/>
    <mergeCell ref="L84:L87"/>
    <mergeCell ref="K40:K42"/>
    <mergeCell ref="K44:K46"/>
    <mergeCell ref="K48:K50"/>
    <mergeCell ref="K72:K74"/>
    <mergeCell ref="K12:K14"/>
    <mergeCell ref="L32:L35"/>
    <mergeCell ref="K80:K82"/>
    <mergeCell ref="K56:K58"/>
    <mergeCell ref="K32:K34"/>
    <mergeCell ref="K76:K78"/>
    <mergeCell ref="L60:L63"/>
    <mergeCell ref="L48:L51"/>
    <mergeCell ref="L44:L47"/>
    <mergeCell ref="L52:L55"/>
    <mergeCell ref="L76:L79"/>
    <mergeCell ref="K20:K22"/>
    <mergeCell ref="K68:K70"/>
    <mergeCell ref="K52:K54"/>
    <mergeCell ref="K24:K26"/>
  </mergeCells>
  <phoneticPr fontId="0" type="noConversion"/>
  <pageMargins left="0.7" right="0.7" top="0.75" bottom="0.75" header="0.3" footer="0.3"/>
  <pageSetup paperSize="9" scale="28" orientation="portrait" r:id="rId1"/>
  <rowBreaks count="1" manualBreakCount="1">
    <brk id="107" max="1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2.57031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11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>IF(I17/H17*100&gt;100,100,I17/H17*100)</f>
        <v>100</v>
      </c>
      <c r="K17" s="787">
        <f>(J17+J18+J19)/3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100</v>
      </c>
      <c r="I18" s="366">
        <v>100</v>
      </c>
      <c r="J18" s="233">
        <f>IF(I18/H18*100&gt;100,100,I18/H18*100)</f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233">
        <f>IF(I19/H19*100&gt;100,100,I19/H19*100)</f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13.11</v>
      </c>
      <c r="I20" s="366">
        <v>13.67</v>
      </c>
      <c r="J20" s="233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hidden="1" customHeight="1" x14ac:dyDescent="0.25">
      <c r="A21" s="792"/>
      <c r="B21" s="805" t="s">
        <v>135</v>
      </c>
      <c r="C21" s="790" t="s">
        <v>28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/>
      <c r="I21" s="366"/>
      <c r="J21" s="233"/>
      <c r="K21" s="787"/>
      <c r="L21" s="800"/>
      <c r="M21" s="790"/>
      <c r="N21" s="812"/>
    </row>
    <row r="22" spans="1:14" ht="56.25" hidden="1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/>
      <c r="I22" s="366"/>
      <c r="J22" s="233"/>
      <c r="K22" s="788"/>
      <c r="L22" s="804"/>
      <c r="M22" s="790"/>
      <c r="N22" s="812"/>
    </row>
    <row r="23" spans="1:14" ht="87" hidden="1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/>
      <c r="I23" s="366"/>
      <c r="J23" s="233"/>
      <c r="K23" s="789"/>
      <c r="L23" s="804"/>
      <c r="M23" s="790"/>
      <c r="N23" s="812"/>
    </row>
    <row r="24" spans="1:14" ht="33" hidden="1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/>
      <c r="I24" s="366"/>
      <c r="J24" s="233"/>
      <c r="K24" s="233"/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 t="shared" ref="J25:J30" si="0">IF(I25/H25*100&gt;100,100,I25/H25*100)</f>
        <v>100</v>
      </c>
      <c r="K25" s="787">
        <f>(J25+J26+J27)/3</f>
        <v>100</v>
      </c>
      <c r="L25" s="800">
        <f>(K25+K28)/2</f>
        <v>100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92.9</v>
      </c>
      <c r="I26" s="366">
        <v>92.9</v>
      </c>
      <c r="J26" s="233">
        <f t="shared" si="0"/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233">
        <f t="shared" si="0"/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419</v>
      </c>
      <c r="I28" s="366">
        <v>423</v>
      </c>
      <c r="J28" s="233">
        <f t="shared" si="0"/>
        <v>100</v>
      </c>
      <c r="K28" s="233">
        <f>J28</f>
        <v>100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366">
        <v>100</v>
      </c>
      <c r="I29" s="366">
        <v>100</v>
      </c>
      <c r="J29" s="233">
        <f t="shared" si="0"/>
        <v>100</v>
      </c>
      <c r="K29" s="787">
        <f>(J29+J30)/2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366">
        <v>100</v>
      </c>
      <c r="I30" s="366">
        <v>100</v>
      </c>
      <c r="J30" s="233">
        <f t="shared" si="0"/>
        <v>100</v>
      </c>
      <c r="K30" s="788"/>
      <c r="L30" s="804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366">
        <v>0</v>
      </c>
      <c r="I31" s="366">
        <v>0</v>
      </c>
      <c r="J31" s="233"/>
      <c r="K31" s="789"/>
      <c r="L31" s="804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366">
        <v>0.22</v>
      </c>
      <c r="I32" s="366">
        <v>0.22</v>
      </c>
      <c r="J32" s="233">
        <f>IF(I32/H32*100&gt;100,100,I32/H32*100)</f>
        <v>100</v>
      </c>
      <c r="K32" s="233">
        <f>J32</f>
        <v>100</v>
      </c>
      <c r="L32" s="803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IF(I33/H33*100&gt;100,100,I33/H33*100)</f>
        <v>100</v>
      </c>
      <c r="K33" s="787">
        <f>(J33+J35)/2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100</v>
      </c>
      <c r="J34" s="233" t="s">
        <v>119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233">
        <f t="shared" ref="J35:J42" si="1">IF(I35/H35*100&gt;100,100,I35/H35*100)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2</v>
      </c>
      <c r="I36" s="366">
        <v>3.56</v>
      </c>
      <c r="J36" s="233">
        <f t="shared" si="1"/>
        <v>100</v>
      </c>
      <c r="K36" s="233">
        <f>J36</f>
        <v>100</v>
      </c>
      <c r="L36" s="803"/>
      <c r="M36" s="790"/>
      <c r="N36" s="812"/>
    </row>
    <row r="37" spans="1:14" ht="56.25" customHeight="1" x14ac:dyDescent="0.25">
      <c r="A37" s="792"/>
      <c r="B37" s="805" t="s">
        <v>176</v>
      </c>
      <c r="C37" s="790" t="s">
        <v>287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366">
        <v>100</v>
      </c>
      <c r="I37" s="366">
        <v>100</v>
      </c>
      <c r="J37" s="233">
        <f t="shared" si="1"/>
        <v>100</v>
      </c>
      <c r="K37" s="787">
        <f>(J37+J38+J39)/3</f>
        <v>100</v>
      </c>
      <c r="L37" s="800">
        <f>(K37+K40)/2</f>
        <v>100</v>
      </c>
      <c r="M37" s="790"/>
      <c r="N37" s="812"/>
    </row>
    <row r="38" spans="1:14" ht="56.25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366">
        <v>100</v>
      </c>
      <c r="I38" s="366">
        <v>100</v>
      </c>
      <c r="J38" s="233">
        <f t="shared" si="1"/>
        <v>100</v>
      </c>
      <c r="K38" s="788"/>
      <c r="L38" s="804"/>
      <c r="M38" s="790"/>
      <c r="N38" s="812"/>
    </row>
    <row r="39" spans="1:14" ht="66.75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366">
        <v>100</v>
      </c>
      <c r="I39" s="366">
        <v>100</v>
      </c>
      <c r="J39" s="233">
        <f t="shared" si="1"/>
        <v>100</v>
      </c>
      <c r="K39" s="789"/>
      <c r="L39" s="804"/>
      <c r="M39" s="790"/>
      <c r="N39" s="812"/>
    </row>
    <row r="40" spans="1:14" ht="33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>
        <v>296.33</v>
      </c>
      <c r="I40" s="366">
        <v>303.33</v>
      </c>
      <c r="J40" s="233">
        <f t="shared" si="1"/>
        <v>100</v>
      </c>
      <c r="K40" s="233">
        <f>J40</f>
        <v>100</v>
      </c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233">
        <f t="shared" si="1"/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233">
        <f t="shared" si="1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233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1.56</v>
      </c>
      <c r="I44" s="366">
        <v>1.89</v>
      </c>
      <c r="J44" s="233">
        <f t="shared" ref="J44:J51" si="2">IF(H44=0,100,IF(I44/H44*100&gt;100,100,I44/H44*100))</f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 t="shared" si="2"/>
        <v>100</v>
      </c>
      <c r="K45" s="787">
        <f>(J45+J46+J47)/3</f>
        <v>95.133333333333326</v>
      </c>
      <c r="L45" s="800">
        <f>(K45+K48)/2</f>
        <v>94.870724476561051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100</v>
      </c>
      <c r="I46" s="366">
        <v>100</v>
      </c>
      <c r="J46" s="233">
        <f t="shared" si="2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85.4</v>
      </c>
      <c r="J47" s="233">
        <f t="shared" si="2"/>
        <v>85.4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197.89</v>
      </c>
      <c r="I48" s="366">
        <v>187.22</v>
      </c>
      <c r="J48" s="233">
        <f t="shared" si="2"/>
        <v>94.608115619788776</v>
      </c>
      <c r="K48" s="233">
        <f>J48</f>
        <v>94.608115619788776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233">
        <f t="shared" si="2"/>
        <v>100</v>
      </c>
      <c r="K49" s="787">
        <f>(J49+J50+J51)/3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100</v>
      </c>
      <c r="I50" s="366">
        <v>100</v>
      </c>
      <c r="J50" s="233">
        <f t="shared" si="2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100</v>
      </c>
      <c r="I51" s="366">
        <v>100</v>
      </c>
      <c r="J51" s="233">
        <f t="shared" si="2"/>
        <v>100</v>
      </c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1</v>
      </c>
      <c r="I52" s="366">
        <v>1.56</v>
      </c>
      <c r="J52" s="233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233">
        <f>IF(H53=0,100,IF(I53/H53*100&gt;100,100,I53/H53*100))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100</v>
      </c>
      <c r="I54" s="366">
        <v>100</v>
      </c>
      <c r="J54" s="233">
        <f>IF(H54=0,100,IF(I54/H54*100&gt;100,100,I54/H54*100))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233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0.44</v>
      </c>
      <c r="I56" s="366">
        <v>0.44</v>
      </c>
      <c r="J56" s="233">
        <f>IF(I56/H56*100&gt;100,100,I56/H56*100)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IF(I65/H65*100&gt;100,100,I65/H65*100)</f>
        <v>100</v>
      </c>
      <c r="K65" s="787">
        <f>(J65+J66+J67)/3</f>
        <v>100</v>
      </c>
      <c r="L65" s="800">
        <f>(K65+K68)/2</f>
        <v>100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233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233">
        <f>IF(I67/H67*100&gt;100,100,I67/H67*100)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149.11000000000001</v>
      </c>
      <c r="I68" s="366">
        <v>151.78</v>
      </c>
      <c r="J68" s="233">
        <f>IF(I68/H68*100&gt;100,100,I68/H68*100)</f>
        <v>100</v>
      </c>
      <c r="K68" s="233">
        <f>J68</f>
        <v>100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6.13</v>
      </c>
      <c r="I73" s="366">
        <v>6.3</v>
      </c>
      <c r="J73" s="233">
        <f t="shared" ref="J73:J88" si="3">IF(I73/H73*100&gt;100,100,I73/H73*100)</f>
        <v>100</v>
      </c>
      <c r="K73" s="787">
        <f>(J73+J74+J75)/3</f>
        <v>94.89194499017681</v>
      </c>
      <c r="L73" s="800">
        <f>(K73+K76)/2</f>
        <v>97.325635551646769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50.9</v>
      </c>
      <c r="I74" s="366">
        <v>43.1</v>
      </c>
      <c r="J74" s="233">
        <f t="shared" si="3"/>
        <v>84.67583497053046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233">
        <f t="shared" si="3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5817</v>
      </c>
      <c r="I76" s="366">
        <v>5803</v>
      </c>
      <c r="J76" s="233">
        <f t="shared" si="3"/>
        <v>99.759326113116728</v>
      </c>
      <c r="K76" s="233">
        <f>J76</f>
        <v>99.759326113116728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2.06</v>
      </c>
      <c r="I77" s="366">
        <v>2.04</v>
      </c>
      <c r="J77" s="233">
        <f t="shared" si="3"/>
        <v>99.029126213592235</v>
      </c>
      <c r="K77" s="787">
        <f>(J77+J78+J79)/3</f>
        <v>94.098144112013742</v>
      </c>
      <c r="L77" s="800">
        <f>(K77+K80)/2</f>
        <v>96.905873965314754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49</v>
      </c>
      <c r="I78" s="366">
        <v>40.799999999999997</v>
      </c>
      <c r="J78" s="233">
        <f t="shared" si="3"/>
        <v>83.265306122448976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233">
        <f t="shared" si="3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2095</v>
      </c>
      <c r="I80" s="366">
        <v>2089</v>
      </c>
      <c r="J80" s="233">
        <f t="shared" si="3"/>
        <v>99.713603818615752</v>
      </c>
      <c r="K80" s="233">
        <f>J80</f>
        <v>99.713603818615752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11.01</v>
      </c>
      <c r="I81" s="366">
        <v>10.95</v>
      </c>
      <c r="J81" s="233">
        <f t="shared" si="3"/>
        <v>99.4550408719346</v>
      </c>
      <c r="K81" s="787">
        <f>(J81+J82+J83)/3</f>
        <v>99.818346957311533</v>
      </c>
      <c r="L81" s="800">
        <f>(K81+K84)/2</f>
        <v>99.839091686580588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28.6</v>
      </c>
      <c r="I82" s="366">
        <v>31</v>
      </c>
      <c r="J82" s="233">
        <f t="shared" si="3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233">
        <f t="shared" si="3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10699.997499999999</v>
      </c>
      <c r="I84" s="366">
        <v>10685</v>
      </c>
      <c r="J84" s="233">
        <f t="shared" si="3"/>
        <v>99.859836415849628</v>
      </c>
      <c r="K84" s="233">
        <f>J84</f>
        <v>99.859836415849628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55.95</v>
      </c>
      <c r="I85" s="366">
        <v>55.65</v>
      </c>
      <c r="J85" s="233">
        <f t="shared" si="3"/>
        <v>99.463806970509367</v>
      </c>
      <c r="K85" s="787">
        <f>(J85+J86+J87)/3</f>
        <v>99.821268990169798</v>
      </c>
      <c r="L85" s="800">
        <f>(K85+K88)/2</f>
        <v>99.879811917546846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21.2</v>
      </c>
      <c r="I86" s="366">
        <v>23.3</v>
      </c>
      <c r="J86" s="233">
        <f t="shared" si="3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90</v>
      </c>
      <c r="I87" s="366">
        <v>91.7</v>
      </c>
      <c r="J87" s="233">
        <f t="shared" si="3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51910</v>
      </c>
      <c r="I88" s="366">
        <v>51878</v>
      </c>
      <c r="J88" s="233">
        <f t="shared" si="3"/>
        <v>99.938354844923907</v>
      </c>
      <c r="K88" s="233">
        <f>J88</f>
        <v>99.938354844923907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233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233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233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233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4.38</v>
      </c>
      <c r="I93" s="366">
        <v>4.3600000000000003</v>
      </c>
      <c r="J93" s="233">
        <f t="shared" ref="J93:J100" si="4">IF(I93/H93*100&gt;100,100,I93/H93*100)</f>
        <v>99.543378995433798</v>
      </c>
      <c r="K93" s="787">
        <f>(J93+J94+J95)/3</f>
        <v>98.029611180296115</v>
      </c>
      <c r="L93" s="800">
        <f>(K93+K96)/2</f>
        <v>98.857449177874258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38.5</v>
      </c>
      <c r="I94" s="366">
        <v>36.4</v>
      </c>
      <c r="J94" s="233">
        <f t="shared" si="4"/>
        <v>94.545454545454547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233">
        <f t="shared" si="4"/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3813</v>
      </c>
      <c r="I96" s="366">
        <v>3801</v>
      </c>
      <c r="J96" s="233">
        <f t="shared" si="4"/>
        <v>99.685287175452402</v>
      </c>
      <c r="K96" s="233">
        <f>J96</f>
        <v>99.685287175452402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8.27</v>
      </c>
      <c r="I97" s="366">
        <v>8.23</v>
      </c>
      <c r="J97" s="233">
        <f t="shared" si="4"/>
        <v>99.516324062877885</v>
      </c>
      <c r="K97" s="787">
        <f>(J97+J98+J99)/3</f>
        <v>99.838774687625957</v>
      </c>
      <c r="L97" s="800">
        <f>(K97+K100)/2</f>
        <v>99.821826368203233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22.6</v>
      </c>
      <c r="I98" s="366">
        <v>25</v>
      </c>
      <c r="J98" s="233">
        <f t="shared" si="4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233">
        <f t="shared" si="4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7175</v>
      </c>
      <c r="I100" s="366">
        <v>7161</v>
      </c>
      <c r="J100" s="233">
        <f t="shared" si="4"/>
        <v>99.804878048780495</v>
      </c>
      <c r="K100" s="233">
        <f>J100</f>
        <v>99.804878048780495</v>
      </c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A2:H2"/>
    <mergeCell ref="B53:B56"/>
    <mergeCell ref="A5:A100"/>
    <mergeCell ref="C93:C96"/>
    <mergeCell ref="D21:D24"/>
    <mergeCell ref="C41:C44"/>
    <mergeCell ref="C65:C68"/>
    <mergeCell ref="B29:B32"/>
    <mergeCell ref="B69:B72"/>
    <mergeCell ref="B41:B44"/>
    <mergeCell ref="B37:B40"/>
    <mergeCell ref="C29:C32"/>
    <mergeCell ref="B45:B48"/>
    <mergeCell ref="B25:B28"/>
    <mergeCell ref="C25:C28"/>
    <mergeCell ref="C33:C36"/>
    <mergeCell ref="D49:D52"/>
    <mergeCell ref="D53:D56"/>
    <mergeCell ref="B61:B64"/>
    <mergeCell ref="C61:C64"/>
    <mergeCell ref="C57:C60"/>
    <mergeCell ref="B33:B36"/>
    <mergeCell ref="C81:C84"/>
    <mergeCell ref="B49:B52"/>
    <mergeCell ref="C89:C92"/>
    <mergeCell ref="D89:D92"/>
    <mergeCell ref="D81:D84"/>
    <mergeCell ref="B89:B92"/>
    <mergeCell ref="D45:D48"/>
    <mergeCell ref="B57:B60"/>
    <mergeCell ref="B65:B68"/>
    <mergeCell ref="D61:D64"/>
    <mergeCell ref="D69:D72"/>
    <mergeCell ref="D65:D68"/>
    <mergeCell ref="B97:B100"/>
    <mergeCell ref="C97:C100"/>
    <mergeCell ref="D97:D100"/>
    <mergeCell ref="D77:D80"/>
    <mergeCell ref="B93:B96"/>
    <mergeCell ref="D93:D96"/>
    <mergeCell ref="K97:K99"/>
    <mergeCell ref="K53:K55"/>
    <mergeCell ref="D57:D60"/>
    <mergeCell ref="D73:D76"/>
    <mergeCell ref="B73:B76"/>
    <mergeCell ref="C73:C76"/>
    <mergeCell ref="B85:B88"/>
    <mergeCell ref="C85:C88"/>
    <mergeCell ref="D85:D88"/>
    <mergeCell ref="B81:B84"/>
    <mergeCell ref="K73:K75"/>
    <mergeCell ref="K89:K91"/>
    <mergeCell ref="K85:K87"/>
    <mergeCell ref="K93:K95"/>
    <mergeCell ref="K77:K79"/>
    <mergeCell ref="K81:K83"/>
    <mergeCell ref="B77:B80"/>
    <mergeCell ref="C77:C80"/>
    <mergeCell ref="K65:K67"/>
    <mergeCell ref="K69:K71"/>
    <mergeCell ref="K45:K47"/>
    <mergeCell ref="C69:C72"/>
    <mergeCell ref="C53:C56"/>
    <mergeCell ref="K61:K63"/>
    <mergeCell ref="K57:K59"/>
    <mergeCell ref="L45:L48"/>
    <mergeCell ref="K29:K31"/>
    <mergeCell ref="L61:L64"/>
    <mergeCell ref="L69:L72"/>
    <mergeCell ref="K49:K51"/>
    <mergeCell ref="C49:C52"/>
    <mergeCell ref="C45:C48"/>
    <mergeCell ref="C37:C40"/>
    <mergeCell ref="D25:D28"/>
    <mergeCell ref="L41:L44"/>
    <mergeCell ref="D37:D40"/>
    <mergeCell ref="D33:D36"/>
    <mergeCell ref="K41:K43"/>
    <mergeCell ref="K25:K27"/>
    <mergeCell ref="D41:D44"/>
    <mergeCell ref="K37:K39"/>
    <mergeCell ref="L29:L32"/>
    <mergeCell ref="K33:K35"/>
    <mergeCell ref="D29:D32"/>
    <mergeCell ref="L25:L28"/>
    <mergeCell ref="N5:N8"/>
    <mergeCell ref="L9:L12"/>
    <mergeCell ref="L21:L24"/>
    <mergeCell ref="L37:L40"/>
    <mergeCell ref="N17:N100"/>
    <mergeCell ref="L97:L100"/>
    <mergeCell ref="L65:L68"/>
    <mergeCell ref="L85:L88"/>
    <mergeCell ref="M5:M100"/>
    <mergeCell ref="L49:L52"/>
    <mergeCell ref="L13:L16"/>
    <mergeCell ref="L57:L60"/>
    <mergeCell ref="L53:L56"/>
    <mergeCell ref="L81:L84"/>
    <mergeCell ref="L93:L96"/>
    <mergeCell ref="L73:L76"/>
    <mergeCell ref="L17:L20"/>
    <mergeCell ref="L5:L8"/>
    <mergeCell ref="L33:L36"/>
    <mergeCell ref="L77:L80"/>
    <mergeCell ref="L89:L92"/>
    <mergeCell ref="K21:K23"/>
    <mergeCell ref="B21:B24"/>
    <mergeCell ref="B9:B12"/>
    <mergeCell ref="C21:C24"/>
    <mergeCell ref="D13:D16"/>
    <mergeCell ref="C9:C12"/>
    <mergeCell ref="B5:B8"/>
    <mergeCell ref="B13:B16"/>
    <mergeCell ref="K17:K19"/>
    <mergeCell ref="B17:B20"/>
    <mergeCell ref="C17:C20"/>
    <mergeCell ref="D17:D20"/>
    <mergeCell ref="D5:D8"/>
    <mergeCell ref="C5:C8"/>
    <mergeCell ref="C13:C16"/>
    <mergeCell ref="K5:K7"/>
    <mergeCell ref="K13:K15"/>
    <mergeCell ref="D9:D12"/>
    <mergeCell ref="K9:K11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39" orientation="landscape" r:id="rId1"/>
  <headerFooter alignWithMargins="0"/>
  <rowBreaks count="1" manualBreakCount="1">
    <brk id="72" max="14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4.57031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12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f>'[6]оценка Учреждения'!$H$17</f>
        <v>100</v>
      </c>
      <c r="I17" s="366">
        <f>'[6]оценка Учреждения'!$I$17</f>
        <v>100</v>
      </c>
      <c r="J17" s="233">
        <f t="shared" ref="J17:J22" si="0">IF(I17/H17*100&gt;100,100,I17/H17*100)</f>
        <v>100</v>
      </c>
      <c r="K17" s="787">
        <f>(J17+J18+J19)/3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f>'[6]оценка Учреждения'!$H$18</f>
        <v>95</v>
      </c>
      <c r="I18" s="366">
        <f>'[6]оценка Учреждения'!$I$18</f>
        <v>100</v>
      </c>
      <c r="J18" s="233">
        <f t="shared" si="0"/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f>'[6]оценка Учреждения'!$H$19</f>
        <v>100</v>
      </c>
      <c r="I19" s="366">
        <f>'[6]оценка Учреждения'!$I$19</f>
        <v>100</v>
      </c>
      <c r="J19" s="233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f>'[6]оценка Учреждения'!$H$20</f>
        <v>11.33</v>
      </c>
      <c r="I20" s="366">
        <f>'[6]оценка Учреждения'!$I$20</f>
        <v>13.78</v>
      </c>
      <c r="J20" s="233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f>'[6]оценка Учреждения'!$H$21</f>
        <v>100</v>
      </c>
      <c r="I21" s="366">
        <f>'[6]оценка Учреждения'!$I$21</f>
        <v>100</v>
      </c>
      <c r="J21" s="233">
        <f t="shared" si="0"/>
        <v>100</v>
      </c>
      <c r="K21" s="787">
        <f>(J21+J22+J23)/3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f>'[6]оценка Учреждения'!$H$22</f>
        <v>95</v>
      </c>
      <c r="I22" s="366">
        <f>'[6]оценка Учреждения'!$I$22</f>
        <v>100</v>
      </c>
      <c r="J22" s="233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f>'[6]оценка Учреждения'!$H$23</f>
        <v>100</v>
      </c>
      <c r="I23" s="366">
        <f>'[6]оценка Учреждения'!$I$23</f>
        <v>100</v>
      </c>
      <c r="J23" s="233">
        <f>IF(H23=0,100,IF(I23/H23*100&gt;100,100,I23/H23*100))</f>
        <v>100</v>
      </c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f>'[6]оценка Учреждения'!$H$24</f>
        <v>0.56000000000000005</v>
      </c>
      <c r="I24" s="366">
        <f>'[6]оценка Учреждения'!$I$24</f>
        <v>0.56000000000000005</v>
      </c>
      <c r="J24" s="233">
        <f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f>'[6]оценка Учреждения'!$H$25</f>
        <v>100</v>
      </c>
      <c r="I25" s="366">
        <f>'[6]оценка Учреждения'!$I$25</f>
        <v>100</v>
      </c>
      <c r="J25" s="233">
        <f>IF(I25/H25*100&gt;100,100,I25/H25*100)</f>
        <v>100</v>
      </c>
      <c r="K25" s="787">
        <f>(J25+J26+J27)/3</f>
        <v>99.157894736842096</v>
      </c>
      <c r="L25" s="800">
        <f>(K25+K28)/2</f>
        <v>99.38185285163479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f>'[6]оценка Учреждения'!$H$26</f>
        <v>95</v>
      </c>
      <c r="I26" s="366">
        <f>'[6]оценка Учреждения'!$I$26</f>
        <v>92.6</v>
      </c>
      <c r="J26" s="233">
        <f>IF(I26/H26*100&gt;100,100,I26/H26*100)</f>
        <v>97.473684210526315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f>'[6]оценка Учреждения'!$H$27</f>
        <v>100</v>
      </c>
      <c r="I27" s="366">
        <f>'[6]оценка Учреждения'!$I$27</f>
        <v>100</v>
      </c>
      <c r="J27" s="233">
        <f>IF(I27/H27*100&gt;100,100,I27/H27*100)</f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f>'[6]оценка Учреждения'!$H$28</f>
        <v>451.56</v>
      </c>
      <c r="I28" s="366">
        <f>'[6]оценка Учреждения'!$I$28</f>
        <v>449.78</v>
      </c>
      <c r="J28" s="233">
        <f>IF(I28/H28*100&gt;100,100,I28/H28*100)</f>
        <v>99.605810966427484</v>
      </c>
      <c r="K28" s="233">
        <f>J28</f>
        <v>99.605810966427484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3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3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3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3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f>'[6]оценка Учреждения'!$H$33</f>
        <v>100</v>
      </c>
      <c r="I33" s="366">
        <f>'[6]оценка Учреждения'!$I$33</f>
        <v>100</v>
      </c>
      <c r="J33" s="233">
        <f>IF(I33/H33*100&gt;100,100,I33/H33*100)</f>
        <v>100</v>
      </c>
      <c r="K33" s="787">
        <f>(J33+J34)/2</f>
        <v>97.84210526315789</v>
      </c>
      <c r="L33" s="800">
        <f>(K33+K36)/2</f>
        <v>98.921052631578945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f>'[6]оценка Учреждения'!$H$34</f>
        <v>95</v>
      </c>
      <c r="I34" s="366">
        <f>'[6]оценка Учреждения'!$I$34</f>
        <v>90.9</v>
      </c>
      <c r="J34" s="233">
        <f>IF(I34/H34*100&gt;100,100,I34/H34*100)</f>
        <v>95.684210526315795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f>'[6]оценка Учреждения'!$H$35</f>
        <v>0</v>
      </c>
      <c r="I35" s="366">
        <f>'[6]оценка Учреждения'!$I$35</f>
        <v>0</v>
      </c>
      <c r="J35" s="233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f>'[6]оценка Учреждения'!$H$36</f>
        <v>1.44</v>
      </c>
      <c r="I36" s="366">
        <f>'[6]оценка Учреждения'!$I$36</f>
        <v>1.44</v>
      </c>
      <c r="J36" s="233">
        <f t="shared" ref="J36:J48" si="1">IF(H36=0,0,IF(I36/H36*100&gt;100,100,I36/H36*100))</f>
        <v>100</v>
      </c>
      <c r="K36" s="233">
        <f>J36</f>
        <v>100</v>
      </c>
      <c r="L36" s="803"/>
      <c r="M36" s="790"/>
      <c r="N36" s="812"/>
    </row>
    <row r="37" spans="1:14" ht="56.25" customHeight="1" x14ac:dyDescent="0.25">
      <c r="A37" s="792"/>
      <c r="B37" s="805" t="s">
        <v>176</v>
      </c>
      <c r="C37" s="790" t="s">
        <v>287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>
        <f>'[6]оценка Учреждения'!$H$37</f>
        <v>100</v>
      </c>
      <c r="I37" s="232">
        <f>'[6]оценка Учреждения'!$I$37</f>
        <v>100</v>
      </c>
      <c r="J37" s="233">
        <f t="shared" si="1"/>
        <v>100</v>
      </c>
      <c r="K37" s="794">
        <f>(J37+J38+J39)/3</f>
        <v>100</v>
      </c>
      <c r="L37" s="800">
        <f>(K37+K40)/2</f>
        <v>99.983349983349996</v>
      </c>
      <c r="M37" s="790"/>
      <c r="N37" s="812"/>
    </row>
    <row r="38" spans="1:14" ht="56.25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>
        <f>'[6]оценка Учреждения'!$H$38</f>
        <v>95</v>
      </c>
      <c r="I38" s="232">
        <f>'[6]оценка Учреждения'!$I$38</f>
        <v>96.7</v>
      </c>
      <c r="J38" s="233">
        <f t="shared" si="1"/>
        <v>100</v>
      </c>
      <c r="K38" s="795"/>
      <c r="L38" s="801"/>
      <c r="M38" s="790"/>
      <c r="N38" s="812"/>
    </row>
    <row r="39" spans="1:14" ht="66.75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>
        <f>'[6]оценка Учреждения'!$H$39</f>
        <v>100</v>
      </c>
      <c r="I39" s="232">
        <f>'[6]оценка Учреждения'!$I$39</f>
        <v>100</v>
      </c>
      <c r="J39" s="233">
        <f t="shared" si="1"/>
        <v>100</v>
      </c>
      <c r="K39" s="796"/>
      <c r="L39" s="801"/>
      <c r="M39" s="790"/>
      <c r="N39" s="812"/>
    </row>
    <row r="40" spans="1:14" ht="33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>
        <f>'[6]оценка Учреждения'!$H$40</f>
        <v>330.33</v>
      </c>
      <c r="I40" s="366">
        <f>'[6]оценка Учреждения'!$I$40</f>
        <v>330.22</v>
      </c>
      <c r="J40" s="233">
        <f t="shared" si="1"/>
        <v>99.966699966699977</v>
      </c>
      <c r="K40" s="233">
        <f>J40</f>
        <v>99.966699966699977</v>
      </c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f>'[6]оценка Учреждения'!$H$41</f>
        <v>100</v>
      </c>
      <c r="I41" s="366">
        <f>'[6]оценка Учреждения'!$I$41</f>
        <v>100</v>
      </c>
      <c r="J41" s="233">
        <f t="shared" si="1"/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f>'[6]оценка Учреждения'!$H$42</f>
        <v>80</v>
      </c>
      <c r="I42" s="366">
        <f>'[6]оценка Учреждения'!$I$42</f>
        <v>100</v>
      </c>
      <c r="J42" s="233">
        <f t="shared" si="1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f>'[6]оценка Учреждения'!$H$43</f>
        <v>0</v>
      </c>
      <c r="I43" s="366">
        <f>'[6]оценка Учреждения'!$I$43</f>
        <v>0</v>
      </c>
      <c r="J43" s="233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f>'[6]оценка Учреждения'!$H$44</f>
        <v>0.44</v>
      </c>
      <c r="I44" s="366">
        <f>'[6]оценка Учреждения'!$I$44</f>
        <v>0.44</v>
      </c>
      <c r="J44" s="233">
        <f t="shared" si="1"/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f>'[6]оценка Учреждения'!$H$45</f>
        <v>100</v>
      </c>
      <c r="I45" s="366">
        <f>'[6]оценка Учреждения'!$I$45</f>
        <v>100</v>
      </c>
      <c r="J45" s="233">
        <f t="shared" si="1"/>
        <v>100</v>
      </c>
      <c r="K45" s="787">
        <f>(J45+J46+J47)/3</f>
        <v>100</v>
      </c>
      <c r="L45" s="800">
        <f>(K45+K48)/2</f>
        <v>100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f>'[6]оценка Учреждения'!$H$46</f>
        <v>90.9</v>
      </c>
      <c r="I46" s="366">
        <f>'[6]оценка Учреждения'!$I$46</f>
        <v>90.9</v>
      </c>
      <c r="J46" s="233">
        <f t="shared" si="1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f>'[6]оценка Учреждения'!$H$47</f>
        <v>100</v>
      </c>
      <c r="I47" s="366">
        <f>'[6]оценка Учреждения'!$I$47</f>
        <v>100</v>
      </c>
      <c r="J47" s="233">
        <f t="shared" si="1"/>
        <v>100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f>'[6]оценка Учреждения'!$H$48</f>
        <v>208.56</v>
      </c>
      <c r="I48" s="366">
        <f>'[6]оценка Учреждения'!$I$48</f>
        <v>213.67</v>
      </c>
      <c r="J48" s="233">
        <f t="shared" si="1"/>
        <v>100</v>
      </c>
      <c r="K48" s="233">
        <f>J48</f>
        <v>100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3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3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3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233"/>
      <c r="K52" s="233"/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f>'[6]оценка Учреждения'!$H$53</f>
        <v>100</v>
      </c>
      <c r="I53" s="366">
        <f>'[6]оценка Учреждения'!$I$53</f>
        <v>100</v>
      </c>
      <c r="J53" s="233">
        <f t="shared" ref="J53:J60" si="2">IF(H53=0,0,IF(I53/H53*100&gt;100,100,I53/H53*100))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f>'[6]оценка Учреждения'!$H$54</f>
        <v>100</v>
      </c>
      <c r="I54" s="366">
        <f>'[6]оценка Учреждения'!$I$54</f>
        <v>100</v>
      </c>
      <c r="J54" s="233">
        <f t="shared" si="2"/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f>'[6]оценка Учреждения'!$H$55</f>
        <v>0</v>
      </c>
      <c r="I55" s="366">
        <f>'[6]оценка Учреждения'!$I$55</f>
        <v>0</v>
      </c>
      <c r="J55" s="233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f>'[6]оценка Учреждения'!$H$56</f>
        <v>1</v>
      </c>
      <c r="I56" s="366">
        <f>'[6]оценка Учреждения'!$I$56</f>
        <v>1</v>
      </c>
      <c r="J56" s="233">
        <f t="shared" si="2"/>
        <v>100</v>
      </c>
      <c r="K56" s="233">
        <f>J56</f>
        <v>100</v>
      </c>
      <c r="L56" s="803"/>
      <c r="M56" s="790"/>
      <c r="N56" s="812"/>
    </row>
    <row r="57" spans="1:14" ht="47.25" x14ac:dyDescent="0.25">
      <c r="A57" s="792"/>
      <c r="B57" s="805" t="s">
        <v>187</v>
      </c>
      <c r="C57" s="790" t="s">
        <v>304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>
        <f>'[6]оценка Учреждения'!$H$57</f>
        <v>100</v>
      </c>
      <c r="I57" s="366">
        <f>'[6]оценка Учреждения'!$I$57</f>
        <v>100</v>
      </c>
      <c r="J57" s="233">
        <f t="shared" si="2"/>
        <v>100</v>
      </c>
      <c r="K57" s="787">
        <f>(J57+J58+J59)/3</f>
        <v>100</v>
      </c>
      <c r="L57" s="800">
        <f>(K57+K60)/2</f>
        <v>100</v>
      </c>
      <c r="M57" s="790"/>
      <c r="N57" s="812"/>
    </row>
    <row r="58" spans="1:14" ht="47.25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>
        <f>'[6]оценка Учреждения'!$H$58</f>
        <v>100</v>
      </c>
      <c r="I58" s="366">
        <f>'[6]оценка Учреждения'!$I$58</f>
        <v>100</v>
      </c>
      <c r="J58" s="233">
        <f t="shared" si="2"/>
        <v>100</v>
      </c>
      <c r="K58" s="788"/>
      <c r="L58" s="804"/>
      <c r="M58" s="790"/>
      <c r="N58" s="812"/>
    </row>
    <row r="59" spans="1:14" ht="47.25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>
        <f>'[6]оценка Учреждения'!$H$59</f>
        <v>100</v>
      </c>
      <c r="I59" s="366">
        <f>'[6]оценка Учреждения'!$I$59</f>
        <v>100</v>
      </c>
      <c r="J59" s="233">
        <f t="shared" si="2"/>
        <v>100</v>
      </c>
      <c r="K59" s="789"/>
      <c r="L59" s="804"/>
      <c r="M59" s="790"/>
      <c r="N59" s="812"/>
    </row>
    <row r="60" spans="1:14" ht="31.5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>
        <f>'[6]оценка Учреждения'!$H$60</f>
        <v>103.22</v>
      </c>
      <c r="I60" s="232">
        <f>'[6]оценка Учреждения'!$I$60</f>
        <v>103.22</v>
      </c>
      <c r="J60" s="233">
        <f t="shared" si="2"/>
        <v>100</v>
      </c>
      <c r="K60" s="233">
        <f>J60</f>
        <v>100</v>
      </c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f>'[6]оценка Учреждения'!$H$65</f>
        <v>100</v>
      </c>
      <c r="I65" s="366">
        <f>'[6]оценка Учреждения'!$I$65</f>
        <v>100</v>
      </c>
      <c r="J65" s="233">
        <f>IF(H65=0,0,IF(I65/H65*100&gt;100,100,I65/H65*100))</f>
        <v>100</v>
      </c>
      <c r="K65" s="787">
        <f>(J65+J66+J67)/3</f>
        <v>100</v>
      </c>
      <c r="L65" s="800">
        <f>(K65+K68)/2</f>
        <v>100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f>'[6]оценка Учреждения'!$H$66</f>
        <v>100</v>
      </c>
      <c r="I66" s="366">
        <f>'[6]оценка Учреждения'!$I$66</f>
        <v>100</v>
      </c>
      <c r="J66" s="233">
        <f>IF(H66=0,0,IF(I66/H66*100&gt;100,100,I66/H66*100))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f>'[6]оценка Учреждения'!$H$67</f>
        <v>100</v>
      </c>
      <c r="I67" s="366">
        <f>'[6]оценка Учреждения'!$I$67</f>
        <v>100</v>
      </c>
      <c r="J67" s="233">
        <f>IF(H67=0,0,IF(I67/H67*100&gt;100,100,I67/H67*100))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f>'[6]оценка Учреждения'!$H$68</f>
        <v>45.22</v>
      </c>
      <c r="I68" s="366">
        <f>'[6]оценка Учреждения'!$I$68</f>
        <v>47</v>
      </c>
      <c r="J68" s="233">
        <f>IF(H68=0,0,IF(I68/H68*100&gt;100,100,I68/H68*100))</f>
        <v>100</v>
      </c>
      <c r="K68" s="233">
        <f>J68</f>
        <v>100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hidden="1" customHeight="1" x14ac:dyDescent="0.25">
      <c r="A73" s="792"/>
      <c r="B73" s="805" t="s">
        <v>228</v>
      </c>
      <c r="C73" s="790" t="s">
        <v>37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/>
      <c r="I73" s="366"/>
      <c r="J73" s="233"/>
      <c r="K73" s="787"/>
      <c r="L73" s="800"/>
      <c r="M73" s="790"/>
      <c r="N73" s="812"/>
    </row>
    <row r="74" spans="1:14" ht="63" hidden="1" customHeight="1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/>
      <c r="I74" s="366"/>
      <c r="J74" s="233"/>
      <c r="K74" s="788"/>
      <c r="L74" s="804"/>
      <c r="M74" s="790"/>
      <c r="N74" s="812"/>
    </row>
    <row r="75" spans="1:14" ht="47.25" hidden="1" customHeight="1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/>
      <c r="I75" s="366"/>
      <c r="J75" s="233"/>
      <c r="K75" s="789"/>
      <c r="L75" s="804"/>
      <c r="M75" s="790"/>
      <c r="N75" s="812"/>
    </row>
    <row r="76" spans="1:14" ht="31.5" hidden="1" customHeight="1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/>
      <c r="I76" s="366"/>
      <c r="J76" s="233"/>
      <c r="K76" s="233"/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f>'[6]оценка Учреждения'!$H$77</f>
        <v>2.7</v>
      </c>
      <c r="I77" s="366">
        <f>'[6]оценка Учреждения'!$I$77</f>
        <v>2.68</v>
      </c>
      <c r="J77" s="233">
        <f t="shared" ref="J77:J97" si="3">IF(H77=0,0,IF(I77/H77*100&gt;100,100,I77/H77*100))</f>
        <v>99.259259259259252</v>
      </c>
      <c r="K77" s="787">
        <f>(J77+J79)/2</f>
        <v>99.629629629629619</v>
      </c>
      <c r="L77" s="800">
        <f>(K77+K80)/2</f>
        <v>99.556848198729824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f>'[6]оценка Учреждения'!$H$78</f>
        <v>0</v>
      </c>
      <c r="I78" s="366"/>
      <c r="J78" s="233"/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f>'[6]оценка Учреждения'!$H$79</f>
        <v>100</v>
      </c>
      <c r="I79" s="366">
        <f>'[6]оценка Учреждения'!$I$79</f>
        <v>100</v>
      </c>
      <c r="J79" s="233">
        <f t="shared" si="3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f>'[6]оценка Учреждения'!$H$80</f>
        <v>3295</v>
      </c>
      <c r="I80" s="366">
        <f>'[6]оценка Учреждения'!$I$80</f>
        <v>3278</v>
      </c>
      <c r="J80" s="233">
        <f t="shared" si="3"/>
        <v>99.484066767830043</v>
      </c>
      <c r="K80" s="233">
        <f>J80</f>
        <v>99.484066767830043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f>'[6]оценка Учреждения'!$H$81</f>
        <v>10.23</v>
      </c>
      <c r="I81" s="366">
        <f>'[6]оценка Учреждения'!$I$81</f>
        <v>10.16</v>
      </c>
      <c r="J81" s="233">
        <f t="shared" si="3"/>
        <v>99.315738025415442</v>
      </c>
      <c r="K81" s="787">
        <f>(J81+J82+J83)/3</f>
        <v>87.491210920752508</v>
      </c>
      <c r="L81" s="800">
        <f>(K81+K84)/2</f>
        <v>93.550215078368126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f>'[6]оценка Учреждения'!$H$82</f>
        <v>18.899999999999999</v>
      </c>
      <c r="I82" s="366">
        <f>'[6]оценка Учреждения'!$I$82</f>
        <v>19.8</v>
      </c>
      <c r="J82" s="233">
        <f t="shared" si="3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f>'[6]оценка Учреждения'!$H$83</f>
        <v>95</v>
      </c>
      <c r="I83" s="366">
        <f>'[6]оценка Учреждения'!$I$83</f>
        <v>60</v>
      </c>
      <c r="J83" s="233">
        <f t="shared" si="3"/>
        <v>63.157894736842103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f>'[6]оценка Учреждения'!$H$84</f>
        <v>12539</v>
      </c>
      <c r="I84" s="366">
        <f>'[6]оценка Учреждения'!$I$84</f>
        <v>12490</v>
      </c>
      <c r="J84" s="233">
        <f t="shared" si="3"/>
        <v>99.60921923598373</v>
      </c>
      <c r="K84" s="233">
        <f>J84</f>
        <v>99.60921923598373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f>'[6]оценка Учреждения'!$H$85</f>
        <v>15.94</v>
      </c>
      <c r="I85" s="366">
        <f>'[6]оценка Учреждения'!$I$85</f>
        <v>15.84</v>
      </c>
      <c r="J85" s="233">
        <f t="shared" si="3"/>
        <v>99.37264742785446</v>
      </c>
      <c r="K85" s="787">
        <f>(J85+J86+J87)/3</f>
        <v>92.773338616302382</v>
      </c>
      <c r="L85" s="800">
        <f>(K85+K88)/2</f>
        <v>96.103578259949202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f>'[6]оценка Учреждения'!$H$86</f>
        <v>12.9</v>
      </c>
      <c r="I86" s="366">
        <f>'[6]оценка Учреждения'!$I$86</f>
        <v>12.9</v>
      </c>
      <c r="J86" s="233">
        <f t="shared" si="3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f>'[6]оценка Учреждения'!$H$87</f>
        <v>95</v>
      </c>
      <c r="I87" s="366">
        <f>'[6]оценка Учреждения'!$I$87</f>
        <v>75</v>
      </c>
      <c r="J87" s="233">
        <f t="shared" si="3"/>
        <v>78.94736842105263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f>'[6]оценка Учреждения'!$H$88</f>
        <v>19605</v>
      </c>
      <c r="I88" s="366">
        <f>'[6]оценка Учреждения'!$I$88</f>
        <v>19494</v>
      </c>
      <c r="J88" s="233">
        <f t="shared" si="3"/>
        <v>99.433817903596022</v>
      </c>
      <c r="K88" s="233">
        <f>J88</f>
        <v>99.433817903596022</v>
      </c>
      <c r="L88" s="803"/>
      <c r="M88" s="790"/>
      <c r="N88" s="812"/>
    </row>
    <row r="89" spans="1:14" ht="47.25" x14ac:dyDescent="0.25">
      <c r="A89" s="792"/>
      <c r="B89" s="805" t="s">
        <v>236</v>
      </c>
      <c r="C89" s="790" t="s">
        <v>298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>
        <f>'[6]оценка Учреждения'!$H$89</f>
        <v>4.7699999999999996</v>
      </c>
      <c r="I89" s="366">
        <f>'[6]оценка Учреждения'!$I$89</f>
        <v>4.7699999999999996</v>
      </c>
      <c r="J89" s="233">
        <f t="shared" si="3"/>
        <v>100</v>
      </c>
      <c r="K89" s="787">
        <f>(J89+J91)/2</f>
        <v>100</v>
      </c>
      <c r="L89" s="800">
        <f>(K89+K92)/2</f>
        <v>99.666666666666657</v>
      </c>
      <c r="M89" s="790"/>
      <c r="N89" s="812"/>
    </row>
    <row r="90" spans="1:14" ht="63.75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>
        <f>'[6]оценка Учреждения'!$H$90</f>
        <v>0</v>
      </c>
      <c r="I90" s="366">
        <f>'[6]оценка Учреждения'!$I$90</f>
        <v>0</v>
      </c>
      <c r="J90" s="233"/>
      <c r="K90" s="788"/>
      <c r="L90" s="804"/>
      <c r="M90" s="790"/>
      <c r="N90" s="812"/>
    </row>
    <row r="91" spans="1:14" ht="78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>
        <f>'[6]оценка Учреждения'!$H$91</f>
        <v>100</v>
      </c>
      <c r="I91" s="366">
        <f>'[6]оценка Учреждения'!$I$91</f>
        <v>100</v>
      </c>
      <c r="J91" s="233">
        <f t="shared" si="3"/>
        <v>100</v>
      </c>
      <c r="K91" s="789"/>
      <c r="L91" s="804"/>
      <c r="M91" s="790"/>
      <c r="N91" s="812"/>
    </row>
    <row r="92" spans="1:14" ht="31.5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>
        <f>'[6]оценка Учреждения'!$H$92</f>
        <v>5850</v>
      </c>
      <c r="I92" s="366">
        <f>'[6]оценка Учреждения'!$I$92</f>
        <v>5811</v>
      </c>
      <c r="J92" s="233">
        <f t="shared" si="3"/>
        <v>99.333333333333329</v>
      </c>
      <c r="K92" s="233">
        <f>J92</f>
        <v>99.333333333333329</v>
      </c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f>'[6]оценка Учреждения'!$H$93</f>
        <v>2.7</v>
      </c>
      <c r="I93" s="366">
        <f>'[6]оценка Учреждения'!$I$93</f>
        <v>2.68</v>
      </c>
      <c r="J93" s="233">
        <f t="shared" si="3"/>
        <v>99.259259259259252</v>
      </c>
      <c r="K93" s="787">
        <f>(J93+J94+J95)/3</f>
        <v>99.753086419753075</v>
      </c>
      <c r="L93" s="800">
        <f>(K93+K96)/2</f>
        <v>99.664100114277147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f>'[6]оценка Учреждения'!$H$94</f>
        <v>4.3</v>
      </c>
      <c r="I94" s="366">
        <f>'[6]оценка Учреждения'!$I$94</f>
        <v>7.5</v>
      </c>
      <c r="J94" s="233">
        <f t="shared" si="3"/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f>'[6]оценка Учреждения'!$H$95</f>
        <v>100</v>
      </c>
      <c r="I95" s="366">
        <f>'[6]оценка Учреждения'!$I$95</f>
        <v>100</v>
      </c>
      <c r="J95" s="233">
        <f t="shared" si="3"/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f>'[6]оценка Учреждения'!$H$96</f>
        <v>3295</v>
      </c>
      <c r="I96" s="366">
        <f>'[6]оценка Учреждения'!$I$96</f>
        <v>3281</v>
      </c>
      <c r="J96" s="233">
        <f t="shared" si="3"/>
        <v>99.57511380880122</v>
      </c>
      <c r="K96" s="233">
        <f>J96</f>
        <v>99.57511380880122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f>'[6]оценка Учреждения'!$H$97</f>
        <v>4.24</v>
      </c>
      <c r="I97" s="366">
        <f>'[6]оценка Учреждения'!$I$97</f>
        <v>4.21</v>
      </c>
      <c r="J97" s="233">
        <f t="shared" si="3"/>
        <v>99.292452830188665</v>
      </c>
      <c r="K97" s="787">
        <f>(J97+J99)/2</f>
        <v>99.646226415094333</v>
      </c>
      <c r="L97" s="800">
        <f>(K97+K100)/2</f>
        <v>99.523885408319373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f>'[6]оценка Учреждения'!$H$98</f>
        <v>0</v>
      </c>
      <c r="I98" s="366">
        <f>'[6]оценка Учреждения'!$I$98</f>
        <v>0</v>
      </c>
      <c r="J98" s="233"/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f>'[6]оценка Учреждения'!$H$99</f>
        <v>100</v>
      </c>
      <c r="I99" s="366">
        <f>'[6]оценка Учреждения'!$I$99</f>
        <v>100</v>
      </c>
      <c r="J99" s="233">
        <f>IF(I99/H99*100&gt;100,100,I99/H99*100)</f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f>'[6]оценка Учреждения'!$H$100</f>
        <v>5180</v>
      </c>
      <c r="I100" s="366">
        <f>'[6]оценка Учреждения'!$I$100</f>
        <v>5149</v>
      </c>
      <c r="J100" s="233">
        <f>IF(I100/H100*100&gt;100,100,I100/H100*100)</f>
        <v>99.401544401544413</v>
      </c>
      <c r="K100" s="233">
        <f>J100</f>
        <v>99.401544401544413</v>
      </c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A2:H2"/>
    <mergeCell ref="B53:B56"/>
    <mergeCell ref="A5:A100"/>
    <mergeCell ref="C93:C96"/>
    <mergeCell ref="D21:D24"/>
    <mergeCell ref="C41:C44"/>
    <mergeCell ref="C65:C68"/>
    <mergeCell ref="B29:B32"/>
    <mergeCell ref="B69:B72"/>
    <mergeCell ref="B41:B44"/>
    <mergeCell ref="B37:B40"/>
    <mergeCell ref="C29:C32"/>
    <mergeCell ref="B45:B48"/>
    <mergeCell ref="B25:B28"/>
    <mergeCell ref="C25:C28"/>
    <mergeCell ref="C33:C36"/>
    <mergeCell ref="D49:D52"/>
    <mergeCell ref="D53:D56"/>
    <mergeCell ref="B61:B64"/>
    <mergeCell ref="C61:C64"/>
    <mergeCell ref="C57:C60"/>
    <mergeCell ref="B33:B36"/>
    <mergeCell ref="C81:C84"/>
    <mergeCell ref="B49:B52"/>
    <mergeCell ref="C89:C92"/>
    <mergeCell ref="D89:D92"/>
    <mergeCell ref="D81:D84"/>
    <mergeCell ref="B89:B92"/>
    <mergeCell ref="D45:D48"/>
    <mergeCell ref="B57:B60"/>
    <mergeCell ref="B65:B68"/>
    <mergeCell ref="D61:D64"/>
    <mergeCell ref="D69:D72"/>
    <mergeCell ref="D65:D68"/>
    <mergeCell ref="B97:B100"/>
    <mergeCell ref="C97:C100"/>
    <mergeCell ref="D97:D100"/>
    <mergeCell ref="D77:D80"/>
    <mergeCell ref="B93:B96"/>
    <mergeCell ref="D93:D96"/>
    <mergeCell ref="K97:K99"/>
    <mergeCell ref="K53:K55"/>
    <mergeCell ref="D57:D60"/>
    <mergeCell ref="D73:D76"/>
    <mergeCell ref="B73:B76"/>
    <mergeCell ref="C73:C76"/>
    <mergeCell ref="B85:B88"/>
    <mergeCell ref="C85:C88"/>
    <mergeCell ref="D85:D88"/>
    <mergeCell ref="B81:B84"/>
    <mergeCell ref="K73:K75"/>
    <mergeCell ref="K89:K91"/>
    <mergeCell ref="K85:K87"/>
    <mergeCell ref="K93:K95"/>
    <mergeCell ref="K77:K79"/>
    <mergeCell ref="K81:K83"/>
    <mergeCell ref="B77:B80"/>
    <mergeCell ref="C77:C80"/>
    <mergeCell ref="K65:K67"/>
    <mergeCell ref="K69:K71"/>
    <mergeCell ref="K45:K47"/>
    <mergeCell ref="C69:C72"/>
    <mergeCell ref="C53:C56"/>
    <mergeCell ref="K61:K63"/>
    <mergeCell ref="K57:K59"/>
    <mergeCell ref="L45:L48"/>
    <mergeCell ref="K29:K31"/>
    <mergeCell ref="L61:L64"/>
    <mergeCell ref="L69:L72"/>
    <mergeCell ref="K49:K51"/>
    <mergeCell ref="C49:C52"/>
    <mergeCell ref="C45:C48"/>
    <mergeCell ref="C37:C40"/>
    <mergeCell ref="D25:D28"/>
    <mergeCell ref="L41:L44"/>
    <mergeCell ref="D37:D40"/>
    <mergeCell ref="D33:D36"/>
    <mergeCell ref="K41:K43"/>
    <mergeCell ref="K25:K27"/>
    <mergeCell ref="D41:D44"/>
    <mergeCell ref="K37:K39"/>
    <mergeCell ref="L29:L32"/>
    <mergeCell ref="K33:K35"/>
    <mergeCell ref="D29:D32"/>
    <mergeCell ref="L25:L28"/>
    <mergeCell ref="N5:N8"/>
    <mergeCell ref="L9:L12"/>
    <mergeCell ref="L21:L24"/>
    <mergeCell ref="L37:L40"/>
    <mergeCell ref="N17:N100"/>
    <mergeCell ref="L97:L100"/>
    <mergeCell ref="L65:L68"/>
    <mergeCell ref="L85:L88"/>
    <mergeCell ref="M5:M100"/>
    <mergeCell ref="L49:L52"/>
    <mergeCell ref="L13:L16"/>
    <mergeCell ref="L57:L60"/>
    <mergeCell ref="L53:L56"/>
    <mergeCell ref="L81:L84"/>
    <mergeCell ref="L93:L96"/>
    <mergeCell ref="L73:L76"/>
    <mergeCell ref="L17:L20"/>
    <mergeCell ref="L5:L8"/>
    <mergeCell ref="L33:L36"/>
    <mergeCell ref="L77:L80"/>
    <mergeCell ref="L89:L92"/>
    <mergeCell ref="K21:K23"/>
    <mergeCell ref="B21:B24"/>
    <mergeCell ref="B9:B12"/>
    <mergeCell ref="C21:C24"/>
    <mergeCell ref="D13:D16"/>
    <mergeCell ref="C9:C12"/>
    <mergeCell ref="B5:B8"/>
    <mergeCell ref="B13:B16"/>
    <mergeCell ref="K17:K19"/>
    <mergeCell ref="B17:B20"/>
    <mergeCell ref="C17:C20"/>
    <mergeCell ref="D17:D20"/>
    <mergeCell ref="D5:D8"/>
    <mergeCell ref="C5:C8"/>
    <mergeCell ref="C13:C16"/>
    <mergeCell ref="K5:K7"/>
    <mergeCell ref="K13:K15"/>
    <mergeCell ref="D9:D12"/>
    <mergeCell ref="K9:K11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38" orientation="landscape" r:id="rId1"/>
  <headerFooter alignWithMargins="0"/>
  <rowBreaks count="1" manualBreakCount="1">
    <brk id="72" max="1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3.1406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13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>IF(I17/H17*100&gt;100,100,I17/H17*100)</f>
        <v>100</v>
      </c>
      <c r="K17" s="787">
        <f>(J17+J18+J19)/3</f>
        <v>100</v>
      </c>
      <c r="L17" s="800">
        <f>(K17+K20)/2</f>
        <v>99.135739705134711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85.7</v>
      </c>
      <c r="I18" s="366">
        <v>85.7</v>
      </c>
      <c r="J18" s="233">
        <f>IF(I18/H18*100&gt;100,100,I18/H18*100)</f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233">
        <f t="shared" ref="J19:J30" si="0">IF(H19=0,100,IF(I19/H19*100&gt;100,100,I19/H19*100))</f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19.670000000000002</v>
      </c>
      <c r="I20" s="366">
        <v>19.329999999999998</v>
      </c>
      <c r="J20" s="233">
        <f t="shared" si="0"/>
        <v>98.271479410269421</v>
      </c>
      <c r="K20" s="233">
        <f>J20</f>
        <v>98.271479410269421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233">
        <f t="shared" si="0"/>
        <v>100</v>
      </c>
      <c r="K21" s="787">
        <f>(J21+J22+J23)/3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100</v>
      </c>
      <c r="J22" s="233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100</v>
      </c>
      <c r="I23" s="366">
        <v>100</v>
      </c>
      <c r="J23" s="233">
        <f t="shared" si="0"/>
        <v>100</v>
      </c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1.67</v>
      </c>
      <c r="I24" s="366">
        <v>1.67</v>
      </c>
      <c r="J24" s="233">
        <f t="shared" si="0"/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 t="shared" si="0"/>
        <v>100</v>
      </c>
      <c r="K25" s="787">
        <f>(J25+J26+J27)/3</f>
        <v>100</v>
      </c>
      <c r="L25" s="800">
        <f>(K25+K28)/2</f>
        <v>99.412094500942203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91.7</v>
      </c>
      <c r="I26" s="366">
        <v>91.7</v>
      </c>
      <c r="J26" s="233">
        <f t="shared" si="0"/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233">
        <f t="shared" si="0"/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642.11</v>
      </c>
      <c r="I28" s="366">
        <v>634.55999999999995</v>
      </c>
      <c r="J28" s="233">
        <f t="shared" si="0"/>
        <v>98.824189001884406</v>
      </c>
      <c r="K28" s="233">
        <f>J28</f>
        <v>98.824189001884406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>
        <v>100</v>
      </c>
      <c r="I29" s="232">
        <v>100</v>
      </c>
      <c r="J29" s="233">
        <f t="shared" si="0"/>
        <v>100</v>
      </c>
      <c r="K29" s="794">
        <f>(J29+J30)/2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>
        <v>100</v>
      </c>
      <c r="I30" s="232">
        <v>100</v>
      </c>
      <c r="J30" s="233">
        <f t="shared" si="0"/>
        <v>100</v>
      </c>
      <c r="K30" s="795"/>
      <c r="L30" s="801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>
        <v>0</v>
      </c>
      <c r="I31" s="232">
        <v>0</v>
      </c>
      <c r="J31" s="233"/>
      <c r="K31" s="796"/>
      <c r="L31" s="801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>
        <v>0.44</v>
      </c>
      <c r="I32" s="232">
        <v>0.44</v>
      </c>
      <c r="J32" s="233">
        <f>IF(H32=0,100,IF(I32/H32*100&gt;100,100,I32/H32*100))</f>
        <v>100</v>
      </c>
      <c r="K32" s="233">
        <f>J32</f>
        <v>100</v>
      </c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IF(H33=0,100,IF(I33/H33*100&gt;100,100,I33/H33*100))</f>
        <v>100</v>
      </c>
      <c r="K33" s="787">
        <f>(J33+J34+J35)/3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91.3</v>
      </c>
      <c r="I34" s="366">
        <v>92.9</v>
      </c>
      <c r="J34" s="233">
        <f>IF(H34=0,100,IF(I34/H34*100&gt;100,100,I34/H34*100))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233">
        <f>IF(H35=0,100,IF(I35/H35*100&gt;100,100,I35/H35*100))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9.44</v>
      </c>
      <c r="I36" s="366">
        <v>9.44</v>
      </c>
      <c r="J36" s="233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hidden="1" customHeight="1" x14ac:dyDescent="0.25">
      <c r="A41" s="792"/>
      <c r="B41" s="805" t="s">
        <v>178</v>
      </c>
      <c r="C41" s="790" t="s">
        <v>31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/>
      <c r="I41" s="366"/>
      <c r="J41" s="233"/>
      <c r="K41" s="787"/>
      <c r="L41" s="800"/>
      <c r="M41" s="790"/>
      <c r="N41" s="812"/>
    </row>
    <row r="42" spans="1:14" ht="56.25" hidden="1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/>
      <c r="I42" s="366"/>
      <c r="J42" s="233"/>
      <c r="K42" s="788"/>
      <c r="L42" s="804"/>
      <c r="M42" s="790"/>
      <c r="N42" s="812"/>
    </row>
    <row r="43" spans="1:14" ht="66.75" hidden="1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/>
      <c r="I43" s="366"/>
      <c r="J43" s="233"/>
      <c r="K43" s="789"/>
      <c r="L43" s="804"/>
      <c r="M43" s="790"/>
      <c r="N43" s="812"/>
    </row>
    <row r="44" spans="1:14" ht="33" hidden="1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/>
      <c r="I44" s="366"/>
      <c r="J44" s="233"/>
      <c r="K44" s="233"/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 t="shared" ref="J45:J50" si="1">IF(I45/H45*100&gt;100,100,I45/H45*100)</f>
        <v>100</v>
      </c>
      <c r="K45" s="787">
        <f>(J45+J46+J47)/3</f>
        <v>99.964157706093189</v>
      </c>
      <c r="L45" s="800">
        <f>(K45+K48)/2</f>
        <v>99.399274169978881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93</v>
      </c>
      <c r="I46" s="366">
        <v>92.9</v>
      </c>
      <c r="J46" s="233">
        <f t="shared" si="1"/>
        <v>99.892473118279582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100</v>
      </c>
      <c r="J47" s="233">
        <f t="shared" si="1"/>
        <v>100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581.66999999999996</v>
      </c>
      <c r="I48" s="366">
        <v>574.89</v>
      </c>
      <c r="J48" s="233">
        <f t="shared" si="1"/>
        <v>98.834390633864572</v>
      </c>
      <c r="K48" s="233">
        <f>J48</f>
        <v>98.834390633864572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>
        <v>100</v>
      </c>
      <c r="I49" s="232">
        <v>100</v>
      </c>
      <c r="J49" s="233">
        <f t="shared" si="1"/>
        <v>100</v>
      </c>
      <c r="K49" s="794">
        <f>(J49+J50)/2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>
        <v>100</v>
      </c>
      <c r="I50" s="232">
        <v>100</v>
      </c>
      <c r="J50" s="233">
        <f t="shared" si="1"/>
        <v>100</v>
      </c>
      <c r="K50" s="795"/>
      <c r="L50" s="801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>
        <v>0</v>
      </c>
      <c r="I51" s="232">
        <v>0</v>
      </c>
      <c r="J51" s="233"/>
      <c r="K51" s="796"/>
      <c r="L51" s="801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0.44</v>
      </c>
      <c r="I52" s="366">
        <v>0.44</v>
      </c>
      <c r="J52" s="233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233">
        <f>IF(H53=0,100,IF(I53/H53*100&gt;100,100,I53/H53*100))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100</v>
      </c>
      <c r="I54" s="366">
        <v>100</v>
      </c>
      <c r="J54" s="233">
        <f>IF(H54=0,100,IF(I54/H54*100&gt;100,100,I54/H54*100))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233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1</v>
      </c>
      <c r="I56" s="366">
        <v>1</v>
      </c>
      <c r="J56" s="233">
        <f>IF(I56/H56*100&gt;100,100,I56/H56*100)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IF(I65/H65*100&gt;100,100,I65/H65*100)</f>
        <v>100</v>
      </c>
      <c r="K65" s="787">
        <f>(J65+J66+J67)/3</f>
        <v>100</v>
      </c>
      <c r="L65" s="800">
        <f>(K65+K68)/2</f>
        <v>100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233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233">
        <f>IF(I67/H67*100&gt;100,100,I67/H67*100)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132.44</v>
      </c>
      <c r="I68" s="366">
        <v>133.22</v>
      </c>
      <c r="J68" s="233">
        <f>IF(I68/H68*100&gt;100,100,I68/H68*100)</f>
        <v>100</v>
      </c>
      <c r="K68" s="233">
        <f>J68</f>
        <v>100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0.8</v>
      </c>
      <c r="I73" s="366">
        <v>0.8</v>
      </c>
      <c r="J73" s="233">
        <f t="shared" ref="J73:J89" si="2">IF(I73/H73*100&gt;100,100,I73/H73*100)</f>
        <v>100</v>
      </c>
      <c r="K73" s="787">
        <f>(J73+J74+J75)/3</f>
        <v>100</v>
      </c>
      <c r="L73" s="800">
        <f>(K73+K76)/2</f>
        <v>100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3.7</v>
      </c>
      <c r="I74" s="366">
        <v>4</v>
      </c>
      <c r="J74" s="233">
        <f t="shared" si="2"/>
        <v>100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233">
        <f t="shared" si="2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1167</v>
      </c>
      <c r="I76" s="366">
        <v>1167</v>
      </c>
      <c r="J76" s="233">
        <f t="shared" si="2"/>
        <v>100</v>
      </c>
      <c r="K76" s="233">
        <f>J76</f>
        <v>100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4.74</v>
      </c>
      <c r="I77" s="366">
        <v>4.78</v>
      </c>
      <c r="J77" s="233">
        <f t="shared" si="2"/>
        <v>100</v>
      </c>
      <c r="K77" s="787">
        <f>(J77+J78+J79)/3</f>
        <v>100</v>
      </c>
      <c r="L77" s="800">
        <f>(K77+K80)/2</f>
        <v>99.26056894508099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7.1</v>
      </c>
      <c r="I78" s="366">
        <v>10.1</v>
      </c>
      <c r="J78" s="233">
        <f t="shared" si="2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233">
        <f t="shared" si="2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2531</v>
      </c>
      <c r="I80" s="366">
        <v>2493.5699999999997</v>
      </c>
      <c r="J80" s="233">
        <f t="shared" si="2"/>
        <v>98.521137890161981</v>
      </c>
      <c r="K80" s="233">
        <f>J80</f>
        <v>98.521137890161981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15.91</v>
      </c>
      <c r="I81" s="366">
        <v>16.07</v>
      </c>
      <c r="J81" s="233">
        <f t="shared" si="2"/>
        <v>100</v>
      </c>
      <c r="K81" s="787">
        <f>(J81+J82+J83)/3</f>
        <v>100</v>
      </c>
      <c r="L81" s="800">
        <f>(K81+K84)/2</f>
        <v>99.280377094972067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2.9</v>
      </c>
      <c r="I82" s="366">
        <v>2.9</v>
      </c>
      <c r="J82" s="233">
        <f t="shared" si="2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233">
        <f t="shared" si="2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17184</v>
      </c>
      <c r="I84" s="366">
        <v>16936.68</v>
      </c>
      <c r="J84" s="233">
        <f t="shared" si="2"/>
        <v>98.560754189944134</v>
      </c>
      <c r="K84" s="233">
        <f>J84</f>
        <v>98.560754189944134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15.14</v>
      </c>
      <c r="I85" s="366">
        <v>15.26</v>
      </c>
      <c r="J85" s="233">
        <f t="shared" si="2"/>
        <v>100</v>
      </c>
      <c r="K85" s="787">
        <f>(J85+J86+J87)/3</f>
        <v>100</v>
      </c>
      <c r="L85" s="800">
        <f>(K85+K88)/2</f>
        <v>99.843206354533763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5.9</v>
      </c>
      <c r="I86" s="366">
        <v>13</v>
      </c>
      <c r="J86" s="233">
        <f t="shared" si="2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100</v>
      </c>
      <c r="I87" s="366">
        <v>100</v>
      </c>
      <c r="J87" s="233">
        <f t="shared" si="2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17877</v>
      </c>
      <c r="I88" s="366">
        <v>17820.940000000002</v>
      </c>
      <c r="J88" s="233">
        <f t="shared" si="2"/>
        <v>99.686412709067525</v>
      </c>
      <c r="K88" s="233">
        <f>J88</f>
        <v>99.686412709067525</v>
      </c>
      <c r="L88" s="803"/>
      <c r="M88" s="790"/>
      <c r="N88" s="812"/>
    </row>
    <row r="89" spans="1:14" ht="47.25" x14ac:dyDescent="0.25">
      <c r="A89" s="792"/>
      <c r="B89" s="805" t="s">
        <v>236</v>
      </c>
      <c r="C89" s="790" t="s">
        <v>298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>
        <v>0.26</v>
      </c>
      <c r="I89" s="366">
        <v>0.26</v>
      </c>
      <c r="J89" s="233">
        <f t="shared" si="2"/>
        <v>100</v>
      </c>
      <c r="K89" s="787">
        <f>(J89+J91)/2</f>
        <v>100</v>
      </c>
      <c r="L89" s="800">
        <f>(K89+K92)/2</f>
        <v>96.384</v>
      </c>
      <c r="M89" s="790"/>
      <c r="N89" s="812"/>
    </row>
    <row r="90" spans="1:14" ht="63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>
        <v>0</v>
      </c>
      <c r="I90" s="366">
        <v>0</v>
      </c>
      <c r="J90" s="233"/>
      <c r="K90" s="788"/>
      <c r="L90" s="804"/>
      <c r="M90" s="790"/>
      <c r="N90" s="812"/>
    </row>
    <row r="91" spans="1:14" ht="47.25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>
        <v>100</v>
      </c>
      <c r="I91" s="366">
        <v>100</v>
      </c>
      <c r="J91" s="233">
        <f t="shared" ref="J91:J100" si="3">IF(I91/H91*100&gt;100,100,I91/H91*100)</f>
        <v>100</v>
      </c>
      <c r="K91" s="789"/>
      <c r="L91" s="804"/>
      <c r="M91" s="790"/>
      <c r="N91" s="812"/>
    </row>
    <row r="92" spans="1:14" ht="31.5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>
        <v>125</v>
      </c>
      <c r="I92" s="366">
        <v>115.96000000000001</v>
      </c>
      <c r="J92" s="233">
        <f t="shared" si="3"/>
        <v>92.768000000000001</v>
      </c>
      <c r="K92" s="233">
        <f>J92</f>
        <v>92.768000000000001</v>
      </c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9.06</v>
      </c>
      <c r="I93" s="366">
        <v>9.16</v>
      </c>
      <c r="J93" s="233">
        <f t="shared" si="3"/>
        <v>100</v>
      </c>
      <c r="K93" s="787">
        <f>(J93+J94+J95)/3</f>
        <v>100</v>
      </c>
      <c r="L93" s="800">
        <f>(K93+K96)/2</f>
        <v>99.669577109194194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10.5</v>
      </c>
      <c r="I94" s="366">
        <v>10.5</v>
      </c>
      <c r="J94" s="233">
        <f t="shared" si="3"/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233">
        <f t="shared" si="3"/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9506</v>
      </c>
      <c r="I96" s="366">
        <v>9443.1800000000021</v>
      </c>
      <c r="J96" s="233">
        <f t="shared" si="3"/>
        <v>99.339154218388401</v>
      </c>
      <c r="K96" s="233">
        <f>J96</f>
        <v>99.339154218388401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1.96</v>
      </c>
      <c r="I97" s="366">
        <v>1.98</v>
      </c>
      <c r="J97" s="233">
        <f t="shared" si="3"/>
        <v>100</v>
      </c>
      <c r="K97" s="787">
        <f>(J97+J98+J99)/3</f>
        <v>100</v>
      </c>
      <c r="L97" s="800">
        <f>(K97+K100)/2</f>
        <v>99.316070599163965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2.7</v>
      </c>
      <c r="I98" s="366">
        <v>3.6</v>
      </c>
      <c r="J98" s="233">
        <f t="shared" si="3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233">
        <f t="shared" si="3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2153</v>
      </c>
      <c r="I100" s="366">
        <v>2123.5500000000002</v>
      </c>
      <c r="J100" s="233">
        <f t="shared" si="3"/>
        <v>98.632141198327929</v>
      </c>
      <c r="K100" s="233">
        <f>J100</f>
        <v>98.632141198327929</v>
      </c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A2:H2"/>
    <mergeCell ref="B53:B56"/>
    <mergeCell ref="A5:A100"/>
    <mergeCell ref="C93:C96"/>
    <mergeCell ref="D21:D24"/>
    <mergeCell ref="C41:C44"/>
    <mergeCell ref="C65:C68"/>
    <mergeCell ref="B29:B32"/>
    <mergeCell ref="B69:B72"/>
    <mergeCell ref="B41:B44"/>
    <mergeCell ref="B37:B40"/>
    <mergeCell ref="C29:C32"/>
    <mergeCell ref="B45:B48"/>
    <mergeCell ref="B25:B28"/>
    <mergeCell ref="C25:C28"/>
    <mergeCell ref="C33:C36"/>
    <mergeCell ref="D49:D52"/>
    <mergeCell ref="D53:D56"/>
    <mergeCell ref="B61:B64"/>
    <mergeCell ref="C61:C64"/>
    <mergeCell ref="C57:C60"/>
    <mergeCell ref="B33:B36"/>
    <mergeCell ref="C81:C84"/>
    <mergeCell ref="B49:B52"/>
    <mergeCell ref="C89:C92"/>
    <mergeCell ref="D89:D92"/>
    <mergeCell ref="D81:D84"/>
    <mergeCell ref="B89:B92"/>
    <mergeCell ref="D45:D48"/>
    <mergeCell ref="B57:B60"/>
    <mergeCell ref="B65:B68"/>
    <mergeCell ref="D61:D64"/>
    <mergeCell ref="D69:D72"/>
    <mergeCell ref="D65:D68"/>
    <mergeCell ref="B97:B100"/>
    <mergeCell ref="C97:C100"/>
    <mergeCell ref="D97:D100"/>
    <mergeCell ref="D77:D80"/>
    <mergeCell ref="B93:B96"/>
    <mergeCell ref="D93:D96"/>
    <mergeCell ref="K97:K99"/>
    <mergeCell ref="K53:K55"/>
    <mergeCell ref="D57:D60"/>
    <mergeCell ref="D73:D76"/>
    <mergeCell ref="B73:B76"/>
    <mergeCell ref="C73:C76"/>
    <mergeCell ref="B85:B88"/>
    <mergeCell ref="C85:C88"/>
    <mergeCell ref="D85:D88"/>
    <mergeCell ref="B81:B84"/>
    <mergeCell ref="K73:K75"/>
    <mergeCell ref="K89:K91"/>
    <mergeCell ref="K85:K87"/>
    <mergeCell ref="K93:K95"/>
    <mergeCell ref="K77:K79"/>
    <mergeCell ref="K81:K83"/>
    <mergeCell ref="B77:B80"/>
    <mergeCell ref="C77:C80"/>
    <mergeCell ref="K65:K67"/>
    <mergeCell ref="K69:K71"/>
    <mergeCell ref="K45:K47"/>
    <mergeCell ref="C69:C72"/>
    <mergeCell ref="C53:C56"/>
    <mergeCell ref="K61:K63"/>
    <mergeCell ref="K57:K59"/>
    <mergeCell ref="L45:L48"/>
    <mergeCell ref="K29:K31"/>
    <mergeCell ref="L61:L64"/>
    <mergeCell ref="L69:L72"/>
    <mergeCell ref="K49:K51"/>
    <mergeCell ref="C49:C52"/>
    <mergeCell ref="C45:C48"/>
    <mergeCell ref="C37:C40"/>
    <mergeCell ref="D25:D28"/>
    <mergeCell ref="L41:L44"/>
    <mergeCell ref="D37:D40"/>
    <mergeCell ref="D33:D36"/>
    <mergeCell ref="K41:K43"/>
    <mergeCell ref="K25:K27"/>
    <mergeCell ref="D41:D44"/>
    <mergeCell ref="K37:K39"/>
    <mergeCell ref="L29:L32"/>
    <mergeCell ref="K33:K35"/>
    <mergeCell ref="D29:D32"/>
    <mergeCell ref="L25:L28"/>
    <mergeCell ref="N5:N8"/>
    <mergeCell ref="L9:L12"/>
    <mergeCell ref="L21:L24"/>
    <mergeCell ref="L37:L40"/>
    <mergeCell ref="N17:N100"/>
    <mergeCell ref="L97:L100"/>
    <mergeCell ref="L65:L68"/>
    <mergeCell ref="L85:L88"/>
    <mergeCell ref="M5:M100"/>
    <mergeCell ref="L49:L52"/>
    <mergeCell ref="L13:L16"/>
    <mergeCell ref="L57:L60"/>
    <mergeCell ref="L53:L56"/>
    <mergeCell ref="L81:L84"/>
    <mergeCell ref="L93:L96"/>
    <mergeCell ref="L73:L76"/>
    <mergeCell ref="L17:L20"/>
    <mergeCell ref="L5:L8"/>
    <mergeCell ref="L33:L36"/>
    <mergeCell ref="L77:L80"/>
    <mergeCell ref="L89:L92"/>
    <mergeCell ref="K21:K23"/>
    <mergeCell ref="B21:B24"/>
    <mergeCell ref="B9:B12"/>
    <mergeCell ref="C21:C24"/>
    <mergeCell ref="D13:D16"/>
    <mergeCell ref="C9:C12"/>
    <mergeCell ref="B5:B8"/>
    <mergeCell ref="B13:B16"/>
    <mergeCell ref="K17:K19"/>
    <mergeCell ref="B17:B20"/>
    <mergeCell ref="C17:C20"/>
    <mergeCell ref="D17:D20"/>
    <mergeCell ref="D5:D8"/>
    <mergeCell ref="C5:C8"/>
    <mergeCell ref="C13:C16"/>
    <mergeCell ref="K5:K7"/>
    <mergeCell ref="K13:K15"/>
    <mergeCell ref="D9:D12"/>
    <mergeCell ref="K9:K11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35" orientation="landscape" r:id="rId1"/>
  <headerFooter alignWithMargins="0"/>
  <rowBreaks count="1" manualBreakCount="1">
    <brk id="64" max="14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3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14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 t="shared" ref="J17:J28" si="0">IF(I17/H17*100&gt;100,100,I17/H17*100)</f>
        <v>100</v>
      </c>
      <c r="K17" s="787">
        <f>(J17+J18+J19)/3</f>
        <v>99.685863874345543</v>
      </c>
      <c r="L17" s="800">
        <f>(K17+K20)/2</f>
        <v>99.842931937172779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95.5</v>
      </c>
      <c r="I18" s="366">
        <v>94.6</v>
      </c>
      <c r="J18" s="233">
        <f t="shared" si="0"/>
        <v>99.057591623036643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233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47.67</v>
      </c>
      <c r="I20" s="366">
        <v>47.67</v>
      </c>
      <c r="J20" s="233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233">
        <f t="shared" si="0"/>
        <v>100</v>
      </c>
      <c r="K21" s="787">
        <f>(J21+J22+J23)/3</f>
        <v>93.333333333333329</v>
      </c>
      <c r="L21" s="800">
        <f>(K21+K24)/2</f>
        <v>96.666666666666657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80</v>
      </c>
      <c r="J22" s="233">
        <f t="shared" si="0"/>
        <v>80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100</v>
      </c>
      <c r="I23" s="366">
        <v>100</v>
      </c>
      <c r="J23" s="233">
        <f t="shared" si="0"/>
        <v>100</v>
      </c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1.67</v>
      </c>
      <c r="I24" s="366">
        <v>2.2200000000000002</v>
      </c>
      <c r="J24" s="233">
        <f t="shared" si="0"/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 t="shared" si="0"/>
        <v>100</v>
      </c>
      <c r="K25" s="787">
        <f>(J25+J26+J27)/3</f>
        <v>99.929078014184384</v>
      </c>
      <c r="L25" s="800">
        <f>(K25+K28)/2</f>
        <v>99.964539007092185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94</v>
      </c>
      <c r="I26" s="366">
        <v>93.8</v>
      </c>
      <c r="J26" s="233">
        <f t="shared" si="0"/>
        <v>99.78723404255318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233">
        <f t="shared" si="0"/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831.44</v>
      </c>
      <c r="I28" s="366">
        <v>833</v>
      </c>
      <c r="J28" s="233">
        <f t="shared" si="0"/>
        <v>100</v>
      </c>
      <c r="K28" s="233">
        <f>J28</f>
        <v>100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3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3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3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3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IF(I33/H33*100&gt;100,100,I33/H33*100)</f>
        <v>100</v>
      </c>
      <c r="K33" s="787">
        <f>(J33+J34+J35)/3</f>
        <v>100</v>
      </c>
      <c r="L33" s="800">
        <f>(K33+K36)/2</f>
        <v>97.017353579175705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100</v>
      </c>
      <c r="J34" s="233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233">
        <f>IF(H35=0,100,IF(I35/H35*100&gt;100,100,I35/H35*100))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9.2200000000000006</v>
      </c>
      <c r="I36" s="366">
        <v>8.67</v>
      </c>
      <c r="J36" s="233">
        <f>IF(I36/H36*100&gt;100,100,I36/H36*100)</f>
        <v>94.034707158351409</v>
      </c>
      <c r="K36" s="233">
        <f>J36</f>
        <v>94.034707158351409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233">
        <f t="shared" ref="J41:J50" si="1">IF(I41/H41*100&gt;100,100,I41/H41*100)</f>
        <v>100</v>
      </c>
      <c r="K41" s="787">
        <f>(J41+J42+J43)/3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233">
        <f t="shared" si="1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100</v>
      </c>
      <c r="I43" s="366">
        <v>100</v>
      </c>
      <c r="J43" s="233">
        <f t="shared" si="1"/>
        <v>100</v>
      </c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1.56</v>
      </c>
      <c r="I44" s="366">
        <v>2.11</v>
      </c>
      <c r="J44" s="233">
        <f t="shared" si="1"/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 t="shared" si="1"/>
        <v>100</v>
      </c>
      <c r="K45" s="787">
        <f>(J45+J46+J47)/3</f>
        <v>99.5</v>
      </c>
      <c r="L45" s="800">
        <f>(K45+K48)/2</f>
        <v>99.75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100</v>
      </c>
      <c r="I46" s="366">
        <v>100</v>
      </c>
      <c r="J46" s="233">
        <f t="shared" si="1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98.5</v>
      </c>
      <c r="J47" s="233">
        <f t="shared" si="1"/>
        <v>98.5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728.33</v>
      </c>
      <c r="I48" s="366">
        <v>729.56</v>
      </c>
      <c r="J48" s="233">
        <f t="shared" si="1"/>
        <v>100</v>
      </c>
      <c r="K48" s="233">
        <f>J48</f>
        <v>100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233">
        <f t="shared" si="1"/>
        <v>100</v>
      </c>
      <c r="K49" s="787">
        <f>(J49+J50)/2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100</v>
      </c>
      <c r="I50" s="366">
        <v>100</v>
      </c>
      <c r="J50" s="233">
        <f t="shared" si="1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0</v>
      </c>
      <c r="I51" s="366">
        <v>0</v>
      </c>
      <c r="J51" s="233"/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1.56</v>
      </c>
      <c r="I52" s="366">
        <v>2.11</v>
      </c>
      <c r="J52" s="233">
        <f>IF(H52=0,0,IF(I52/H52*100&gt;100,100,I52/H52*100))</f>
        <v>100</v>
      </c>
      <c r="K52" s="233">
        <f>J52</f>
        <v>100</v>
      </c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233">
        <f>IF(H53=0,0,IF(I53/H53*100&gt;100,100,I53/H53*100))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100</v>
      </c>
      <c r="I54" s="366">
        <v>100</v>
      </c>
      <c r="J54" s="233">
        <f>IF(H54=0,0,IF(I54/H54*100&gt;100,100,I54/H54*100))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/>
      <c r="J55" s="233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1.1100000000000001</v>
      </c>
      <c r="I56" s="366">
        <v>1.56</v>
      </c>
      <c r="J56" s="233">
        <f>IF(H56=0,0,IF(I56/H56*100&gt;100,100,I56/H56*100))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IF(H65=0,0,IF(I65/H65*100&gt;100,100,I65/H65*100))</f>
        <v>100</v>
      </c>
      <c r="K65" s="787">
        <f>(J65+J66+J67)/3</f>
        <v>100</v>
      </c>
      <c r="L65" s="800">
        <f>(K65+K68)/2</f>
        <v>99.93265168676912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233">
        <f>IF(H66=0,0,IF(I66/H66*100&gt;100,100,I66/H66*100))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233">
        <f>IF(H67=0,0,IF(I67/H67*100&gt;100,100,I67/H67*100))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163.33000000000001</v>
      </c>
      <c r="I68" s="366">
        <v>163.11000000000001</v>
      </c>
      <c r="J68" s="233">
        <f>IF(H68=0,0,IF(I68/H68*100&gt;100,100,I68/H68*100))</f>
        <v>99.865303373538239</v>
      </c>
      <c r="K68" s="233">
        <f>J68</f>
        <v>99.865303373538239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1.8</v>
      </c>
      <c r="I73" s="366">
        <v>1.8</v>
      </c>
      <c r="J73" s="233">
        <f t="shared" ref="J73:J88" si="2">IF(H73=0,0,IF(I73/H73*100&gt;100,100,I73/H73*100))</f>
        <v>100</v>
      </c>
      <c r="K73" s="787">
        <f>(J73+J75)/2</f>
        <v>100</v>
      </c>
      <c r="L73" s="800">
        <f>(K73+K76)/2</f>
        <v>99.967051070840199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233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92.6</v>
      </c>
      <c r="I75" s="366">
        <v>100</v>
      </c>
      <c r="J75" s="233">
        <f t="shared" si="2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3035</v>
      </c>
      <c r="I76" s="366">
        <v>3033</v>
      </c>
      <c r="J76" s="233">
        <f t="shared" si="2"/>
        <v>99.934102141680398</v>
      </c>
      <c r="K76" s="233">
        <f>J76</f>
        <v>99.934102141680398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6.88</v>
      </c>
      <c r="I77" s="366">
        <v>6.86</v>
      </c>
      <c r="J77" s="233">
        <f t="shared" si="2"/>
        <v>99.709302325581405</v>
      </c>
      <c r="K77" s="787">
        <f>(J77+J79)/2</f>
        <v>99.854651162790702</v>
      </c>
      <c r="L77" s="800">
        <f>(K77+K80)/2</f>
        <v>99.886459214415368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0</v>
      </c>
      <c r="I78" s="366">
        <v>0</v>
      </c>
      <c r="J78" s="233"/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92.6</v>
      </c>
      <c r="I79" s="366">
        <v>100</v>
      </c>
      <c r="J79" s="233">
        <f t="shared" si="2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12235</v>
      </c>
      <c r="I80" s="366">
        <v>12225</v>
      </c>
      <c r="J80" s="233">
        <f t="shared" si="2"/>
        <v>99.918267266040047</v>
      </c>
      <c r="K80" s="233">
        <f>J80</f>
        <v>99.918267266040047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17.170000000000002</v>
      </c>
      <c r="I81" s="366">
        <v>17.13</v>
      </c>
      <c r="J81" s="233">
        <f t="shared" si="2"/>
        <v>99.767035527082101</v>
      </c>
      <c r="K81" s="787">
        <f>(J81+J83)/2</f>
        <v>99.88351776354105</v>
      </c>
      <c r="L81" s="800">
        <f>(K81+K84)/2</f>
        <v>99.932392662600989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0</v>
      </c>
      <c r="I82" s="366">
        <v>0</v>
      </c>
      <c r="J82" s="233"/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92.6</v>
      </c>
      <c r="I83" s="366">
        <v>100</v>
      </c>
      <c r="J83" s="233">
        <f t="shared" si="2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32030</v>
      </c>
      <c r="I84" s="366">
        <v>32024</v>
      </c>
      <c r="J84" s="233">
        <f t="shared" si="2"/>
        <v>99.981267561660943</v>
      </c>
      <c r="K84" s="233">
        <f>J84</f>
        <v>99.981267561660943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10.14</v>
      </c>
      <c r="I85" s="366">
        <v>10.119999999999999</v>
      </c>
      <c r="J85" s="233">
        <f t="shared" si="2"/>
        <v>99.802761341222862</v>
      </c>
      <c r="K85" s="787">
        <f>(J85+J87)/2</f>
        <v>99.901380670611431</v>
      </c>
      <c r="L85" s="800">
        <f>(K85+K88)/2</f>
        <v>99.928352951460113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0</v>
      </c>
      <c r="I86" s="366">
        <v>0</v>
      </c>
      <c r="J86" s="233"/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92.6</v>
      </c>
      <c r="I87" s="366">
        <v>100</v>
      </c>
      <c r="J87" s="233">
        <f t="shared" si="2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22384</v>
      </c>
      <c r="I88" s="366">
        <v>22374</v>
      </c>
      <c r="J88" s="233">
        <f t="shared" si="2"/>
        <v>99.955325232308795</v>
      </c>
      <c r="K88" s="233">
        <f>J88</f>
        <v>99.955325232308795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233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233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233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233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17.100000000000001</v>
      </c>
      <c r="I93" s="366">
        <v>17.059999999999999</v>
      </c>
      <c r="J93" s="233">
        <f>IF(H93=0,0,IF(I93/H93*100&gt;100,100,I93/H93*100))</f>
        <v>99.766081871345008</v>
      </c>
      <c r="K93" s="787">
        <f>(J93+J95)/2</f>
        <v>99.883040935672511</v>
      </c>
      <c r="L93" s="800">
        <f>(K93+K96)/2</f>
        <v>99.893331997374005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0</v>
      </c>
      <c r="I94" s="366">
        <v>0</v>
      </c>
      <c r="J94" s="233"/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92.6</v>
      </c>
      <c r="I95" s="366">
        <v>100</v>
      </c>
      <c r="J95" s="233">
        <f>IF(H95=0,0,IF(I95/H95*100&gt;100,100,I95/H95*100))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28015</v>
      </c>
      <c r="I96" s="366">
        <v>27988</v>
      </c>
      <c r="J96" s="233">
        <f>IF(H96=0,0,IF(I96/H96*100&gt;100,100,I96/H96*100))</f>
        <v>99.9036230590755</v>
      </c>
      <c r="K96" s="233">
        <f>J96</f>
        <v>99.9036230590755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5.57</v>
      </c>
      <c r="I97" s="366">
        <v>5.56</v>
      </c>
      <c r="J97" s="233">
        <f>IF(H97=0,0,IF(I97/H97*100&gt;100,100,I97/H97*100))</f>
        <v>99.820466786355468</v>
      </c>
      <c r="K97" s="787">
        <f>(J97+J99)/2</f>
        <v>99.910233393177734</v>
      </c>
      <c r="L97" s="800">
        <f>(K97+K100)/2</f>
        <v>99.941111094347974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0</v>
      </c>
      <c r="I98" s="366">
        <v>0</v>
      </c>
      <c r="J98" s="233"/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92.6</v>
      </c>
      <c r="I99" s="366">
        <v>100</v>
      </c>
      <c r="J99" s="233">
        <f>IF(I99/H99*100&gt;100,100,I99/H99*100)</f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7140</v>
      </c>
      <c r="I100" s="366">
        <v>7138</v>
      </c>
      <c r="J100" s="233">
        <f>IF(I100/H100*100&gt;100,100,I100/H100*100)</f>
        <v>99.9719887955182</v>
      </c>
      <c r="K100" s="233">
        <f>J100</f>
        <v>99.9719887955182</v>
      </c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A2:H2"/>
    <mergeCell ref="B53:B56"/>
    <mergeCell ref="A5:A100"/>
    <mergeCell ref="C93:C96"/>
    <mergeCell ref="D21:D24"/>
    <mergeCell ref="C41:C44"/>
    <mergeCell ref="C65:C68"/>
    <mergeCell ref="B29:B32"/>
    <mergeCell ref="B69:B72"/>
    <mergeCell ref="B41:B44"/>
    <mergeCell ref="B37:B40"/>
    <mergeCell ref="C29:C32"/>
    <mergeCell ref="B45:B48"/>
    <mergeCell ref="B25:B28"/>
    <mergeCell ref="C25:C28"/>
    <mergeCell ref="C33:C36"/>
    <mergeCell ref="D49:D52"/>
    <mergeCell ref="D53:D56"/>
    <mergeCell ref="B61:B64"/>
    <mergeCell ref="C61:C64"/>
    <mergeCell ref="C57:C60"/>
    <mergeCell ref="B33:B36"/>
    <mergeCell ref="C81:C84"/>
    <mergeCell ref="B49:B52"/>
    <mergeCell ref="C89:C92"/>
    <mergeCell ref="D89:D92"/>
    <mergeCell ref="D81:D84"/>
    <mergeCell ref="B89:B92"/>
    <mergeCell ref="D45:D48"/>
    <mergeCell ref="B57:B60"/>
    <mergeCell ref="B65:B68"/>
    <mergeCell ref="D61:D64"/>
    <mergeCell ref="D69:D72"/>
    <mergeCell ref="D65:D68"/>
    <mergeCell ref="B97:B100"/>
    <mergeCell ref="C97:C100"/>
    <mergeCell ref="D97:D100"/>
    <mergeCell ref="D77:D80"/>
    <mergeCell ref="B93:B96"/>
    <mergeCell ref="D93:D96"/>
    <mergeCell ref="K97:K99"/>
    <mergeCell ref="K53:K55"/>
    <mergeCell ref="D57:D60"/>
    <mergeCell ref="D73:D76"/>
    <mergeCell ref="B73:B76"/>
    <mergeCell ref="C73:C76"/>
    <mergeCell ref="B85:B88"/>
    <mergeCell ref="C85:C88"/>
    <mergeCell ref="D85:D88"/>
    <mergeCell ref="B81:B84"/>
    <mergeCell ref="K73:K75"/>
    <mergeCell ref="K89:K91"/>
    <mergeCell ref="K85:K87"/>
    <mergeCell ref="K93:K95"/>
    <mergeCell ref="K77:K79"/>
    <mergeCell ref="K81:K83"/>
    <mergeCell ref="B77:B80"/>
    <mergeCell ref="C77:C80"/>
    <mergeCell ref="K65:K67"/>
    <mergeCell ref="K69:K71"/>
    <mergeCell ref="K45:K47"/>
    <mergeCell ref="C69:C72"/>
    <mergeCell ref="C53:C56"/>
    <mergeCell ref="K61:K63"/>
    <mergeCell ref="K57:K59"/>
    <mergeCell ref="L45:L48"/>
    <mergeCell ref="K29:K31"/>
    <mergeCell ref="L61:L64"/>
    <mergeCell ref="L69:L72"/>
    <mergeCell ref="K49:K51"/>
    <mergeCell ref="C49:C52"/>
    <mergeCell ref="C45:C48"/>
    <mergeCell ref="C37:C40"/>
    <mergeCell ref="D25:D28"/>
    <mergeCell ref="L41:L44"/>
    <mergeCell ref="D37:D40"/>
    <mergeCell ref="D33:D36"/>
    <mergeCell ref="K41:K43"/>
    <mergeCell ref="K25:K27"/>
    <mergeCell ref="D41:D44"/>
    <mergeCell ref="K37:K39"/>
    <mergeCell ref="L29:L32"/>
    <mergeCell ref="K33:K35"/>
    <mergeCell ref="D29:D32"/>
    <mergeCell ref="L25:L28"/>
    <mergeCell ref="N5:N8"/>
    <mergeCell ref="L9:L12"/>
    <mergeCell ref="L21:L24"/>
    <mergeCell ref="L37:L40"/>
    <mergeCell ref="N17:N100"/>
    <mergeCell ref="L97:L100"/>
    <mergeCell ref="L65:L68"/>
    <mergeCell ref="L85:L88"/>
    <mergeCell ref="M5:M100"/>
    <mergeCell ref="L49:L52"/>
    <mergeCell ref="L13:L16"/>
    <mergeCell ref="L57:L60"/>
    <mergeCell ref="L53:L56"/>
    <mergeCell ref="L81:L84"/>
    <mergeCell ref="L93:L96"/>
    <mergeCell ref="L73:L76"/>
    <mergeCell ref="L17:L20"/>
    <mergeCell ref="L5:L8"/>
    <mergeCell ref="L33:L36"/>
    <mergeCell ref="L77:L80"/>
    <mergeCell ref="L89:L92"/>
    <mergeCell ref="K21:K23"/>
    <mergeCell ref="B21:B24"/>
    <mergeCell ref="B9:B12"/>
    <mergeCell ref="C21:C24"/>
    <mergeCell ref="D13:D16"/>
    <mergeCell ref="C9:C12"/>
    <mergeCell ref="B5:B8"/>
    <mergeCell ref="B13:B16"/>
    <mergeCell ref="K17:K19"/>
    <mergeCell ref="B17:B20"/>
    <mergeCell ref="C17:C20"/>
    <mergeCell ref="D17:D20"/>
    <mergeCell ref="D5:D8"/>
    <mergeCell ref="C5:C8"/>
    <mergeCell ref="C13:C16"/>
    <mergeCell ref="K5:K7"/>
    <mergeCell ref="K13:K15"/>
    <mergeCell ref="D9:D12"/>
    <mergeCell ref="K9:K11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5" orientation="landscape" r:id="rId1"/>
  <headerFooter alignWithMargins="0"/>
  <rowBreaks count="2" manualBreakCount="2">
    <brk id="36" max="14" man="1"/>
    <brk id="76" max="1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3.285156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15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 t="shared" ref="J17:J22" si="0">IF(I17/H17*100&gt;100,100,I17/H17*100)</f>
        <v>100</v>
      </c>
      <c r="K17" s="787">
        <f>(J17+J18+J19)/3</f>
        <v>88.899999999999991</v>
      </c>
      <c r="L17" s="800">
        <f>(K17+K20)/2</f>
        <v>94.449999999999989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80</v>
      </c>
      <c r="I18" s="366">
        <v>93.8</v>
      </c>
      <c r="J18" s="233">
        <f t="shared" si="0"/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66.7</v>
      </c>
      <c r="J19" s="233">
        <f t="shared" si="0"/>
        <v>66.7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13.67</v>
      </c>
      <c r="I20" s="366">
        <v>13.67</v>
      </c>
      <c r="J20" s="233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233">
        <f t="shared" si="0"/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100</v>
      </c>
      <c r="J22" s="233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233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0.56000000000000005</v>
      </c>
      <c r="I24" s="366">
        <v>0.56000000000000005</v>
      </c>
      <c r="J24" s="233">
        <f>IF(H24=0,100,IF(I24/H24*100&gt;100,100,I24/H24*100))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>IF(H25=0,100,IF(I25/H25*100&gt;100,100,I25/H25*100))</f>
        <v>100</v>
      </c>
      <c r="K25" s="787">
        <f>(J25+J26+J27)/3</f>
        <v>99.399999999999991</v>
      </c>
      <c r="L25" s="800">
        <f>(K25+K28)/2</f>
        <v>99.673097241244378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80</v>
      </c>
      <c r="I26" s="366">
        <v>87.5</v>
      </c>
      <c r="J26" s="233">
        <f>IF(H26=0,100,IF(I26/H26*100&gt;100,100,I26/H26*100))</f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98.2</v>
      </c>
      <c r="J27" s="233">
        <f>IF(H27=0,100,IF(I27/H27*100&gt;100,100,I27/H27*100))</f>
        <v>98.2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204.44</v>
      </c>
      <c r="I28" s="366">
        <v>204.33</v>
      </c>
      <c r="J28" s="233">
        <f>IF(H28=0,100,IF(I28/H28*100&gt;100,100,I28/H28*100))</f>
        <v>99.946194482488764</v>
      </c>
      <c r="K28" s="233">
        <f>J28</f>
        <v>99.946194482488764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3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3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3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3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IF(H33=0,100,IF(I33/H33*100&gt;100,100,I33/H33*100))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90</v>
      </c>
      <c r="I34" s="366">
        <v>90</v>
      </c>
      <c r="J34" s="233">
        <f>IF(H34=0,100,IF(I34/H34*100&gt;100,100,I34/H34*100))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233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1</v>
      </c>
      <c r="I36" s="366">
        <v>1</v>
      </c>
      <c r="J36" s="233">
        <f>IF(H36=0,100,IF(I36/H36*100&gt;100,100,I36/H36*100))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hidden="1" customHeight="1" x14ac:dyDescent="0.25">
      <c r="A41" s="792"/>
      <c r="B41" s="805" t="s">
        <v>178</v>
      </c>
      <c r="C41" s="790" t="s">
        <v>31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/>
      <c r="I41" s="366"/>
      <c r="J41" s="233"/>
      <c r="K41" s="787"/>
      <c r="L41" s="800"/>
      <c r="M41" s="790"/>
      <c r="N41" s="812"/>
    </row>
    <row r="42" spans="1:14" ht="56.25" hidden="1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/>
      <c r="I42" s="366"/>
      <c r="J42" s="233"/>
      <c r="K42" s="788"/>
      <c r="L42" s="804"/>
      <c r="M42" s="790"/>
      <c r="N42" s="812"/>
    </row>
    <row r="43" spans="1:14" ht="66.75" hidden="1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/>
      <c r="I43" s="366"/>
      <c r="J43" s="233"/>
      <c r="K43" s="789"/>
      <c r="L43" s="804"/>
      <c r="M43" s="790"/>
      <c r="N43" s="812"/>
    </row>
    <row r="44" spans="1:14" ht="33" hidden="1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/>
      <c r="I44" s="366"/>
      <c r="J44" s="233"/>
      <c r="K44" s="233"/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>IF(H45=0,100,IF(I45/H45*100&gt;100,100,I45/H45*100))</f>
        <v>100</v>
      </c>
      <c r="K45" s="787">
        <f>(J45+J46+J47)/3</f>
        <v>99.233333333333334</v>
      </c>
      <c r="L45" s="800">
        <f>(K45+K48)/2</f>
        <v>98.876129091241552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92</v>
      </c>
      <c r="I46" s="366">
        <v>95.8</v>
      </c>
      <c r="J46" s="233">
        <f>IF(H46=0,100,IF(I46/H46*100&gt;100,100,I46/H46*100))</f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97.7</v>
      </c>
      <c r="J47" s="233">
        <f>IF(H47=0,100,IF(I47/H47*100&gt;100,100,I47/H47*100))</f>
        <v>97.7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255.22</v>
      </c>
      <c r="I48" s="366">
        <v>251.44</v>
      </c>
      <c r="J48" s="233">
        <f>IF(H48=0,100,IF(I48/H48*100&gt;100,100,I48/H48*100))</f>
        <v>98.518924849149755</v>
      </c>
      <c r="K48" s="233">
        <f>J48</f>
        <v>98.518924849149755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>
        <v>100</v>
      </c>
      <c r="I49" s="232">
        <v>100</v>
      </c>
      <c r="J49" s="233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>
        <v>83</v>
      </c>
      <c r="I50" s="232">
        <v>83.3</v>
      </c>
      <c r="J50" s="233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>
        <v>0</v>
      </c>
      <c r="I51" s="232">
        <v>0</v>
      </c>
      <c r="J51" s="233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0.44</v>
      </c>
      <c r="I52" s="366">
        <v>0.44</v>
      </c>
      <c r="J52" s="233"/>
      <c r="K52" s="233"/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233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233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233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233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IF(H65=0,100,IF(I65/H65*100&gt;100,100,I65/H65*100))</f>
        <v>100</v>
      </c>
      <c r="K65" s="787">
        <f>(J65+J66)/2</f>
        <v>100</v>
      </c>
      <c r="L65" s="800">
        <f>(K65+K68)/2</f>
        <v>100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91.7</v>
      </c>
      <c r="I66" s="366">
        <v>91.7</v>
      </c>
      <c r="J66" s="233">
        <f>IF(H66=0,100,IF(I66/H66*100&gt;100,100,I66/H66*100))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0</v>
      </c>
      <c r="I67" s="366">
        <v>0</v>
      </c>
      <c r="J67" s="233"/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27.89</v>
      </c>
      <c r="I68" s="366">
        <v>28.11</v>
      </c>
      <c r="J68" s="233">
        <f>IF(H68=0,100,IF(I68/H68*100&gt;100,100,I68/H68*100))</f>
        <v>100</v>
      </c>
      <c r="K68" s="233">
        <f>J68</f>
        <v>100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2.92</v>
      </c>
      <c r="I73" s="366">
        <v>2.9</v>
      </c>
      <c r="J73" s="233">
        <f t="shared" ref="J73:J86" si="1">IF(H73=0,100,IF(I73/H73*100&gt;100,100,I73/H73*100))</f>
        <v>99.315068493150676</v>
      </c>
      <c r="K73" s="787">
        <f>(J73+J74+J75)/3</f>
        <v>98.430693329134513</v>
      </c>
      <c r="L73" s="800">
        <f>(K73+K76)/2</f>
        <v>99.215346664567249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17.399999999999999</v>
      </c>
      <c r="I74" s="366">
        <v>16.7</v>
      </c>
      <c r="J74" s="233">
        <f t="shared" si="1"/>
        <v>95.977011494252878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233">
        <f t="shared" si="1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1505</v>
      </c>
      <c r="I76" s="366">
        <v>1505</v>
      </c>
      <c r="J76" s="233">
        <f t="shared" si="1"/>
        <v>100</v>
      </c>
      <c r="K76" s="233">
        <f>J76</f>
        <v>100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5.32</v>
      </c>
      <c r="I77" s="366">
        <v>5.36</v>
      </c>
      <c r="J77" s="233">
        <f t="shared" si="1"/>
        <v>100</v>
      </c>
      <c r="K77" s="787">
        <f>(J77+J78+J79)/3</f>
        <v>100</v>
      </c>
      <c r="L77" s="800">
        <f>(K77+K80)/2</f>
        <v>100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18.8</v>
      </c>
      <c r="I78" s="366">
        <v>18.8</v>
      </c>
      <c r="J78" s="233">
        <f t="shared" si="1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50</v>
      </c>
      <c r="I79" s="366">
        <v>100</v>
      </c>
      <c r="J79" s="233">
        <f t="shared" si="1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2904</v>
      </c>
      <c r="I80" s="366">
        <v>2906</v>
      </c>
      <c r="J80" s="233">
        <f t="shared" si="1"/>
        <v>100</v>
      </c>
      <c r="K80" s="233">
        <f>J80</f>
        <v>100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29.21</v>
      </c>
      <c r="I81" s="366">
        <v>29.43</v>
      </c>
      <c r="J81" s="233">
        <f t="shared" si="1"/>
        <v>100</v>
      </c>
      <c r="K81" s="787">
        <f>(J81+J82+J83)/3</f>
        <v>100</v>
      </c>
      <c r="L81" s="800">
        <f>(K81+K84)/2</f>
        <v>99.991396369267832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43.2</v>
      </c>
      <c r="I82" s="366">
        <v>53.3</v>
      </c>
      <c r="J82" s="233">
        <f t="shared" si="1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50</v>
      </c>
      <c r="I83" s="366">
        <v>66.7</v>
      </c>
      <c r="J83" s="233">
        <f t="shared" si="1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11623</v>
      </c>
      <c r="I84" s="366">
        <v>11621</v>
      </c>
      <c r="J84" s="233">
        <f t="shared" si="1"/>
        <v>99.982792738535665</v>
      </c>
      <c r="K84" s="233">
        <f>J84</f>
        <v>99.982792738535665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11.13</v>
      </c>
      <c r="I85" s="366">
        <v>11.21</v>
      </c>
      <c r="J85" s="233">
        <f t="shared" si="1"/>
        <v>100</v>
      </c>
      <c r="K85" s="787">
        <f>(J85+J86+J87)/3</f>
        <v>98.245614035087726</v>
      </c>
      <c r="L85" s="800">
        <f>(K85+K88)/2</f>
        <v>99.122807017543863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1.9</v>
      </c>
      <c r="I86" s="366">
        <v>1.8</v>
      </c>
      <c r="J86" s="233">
        <f t="shared" si="1"/>
        <v>94.736842105263165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66.7</v>
      </c>
      <c r="I87" s="366">
        <v>66.7</v>
      </c>
      <c r="J87" s="233">
        <f>IF(I87/H87*100&gt;100,100,I87/H87*100)</f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5350</v>
      </c>
      <c r="I88" s="366">
        <v>5351</v>
      </c>
      <c r="J88" s="233">
        <f>IF(I88/H88*100&gt;100,100,I88/H88*100)</f>
        <v>100</v>
      </c>
      <c r="K88" s="233">
        <f>J88</f>
        <v>100</v>
      </c>
      <c r="L88" s="803"/>
      <c r="M88" s="790"/>
      <c r="N88" s="812"/>
    </row>
    <row r="89" spans="1:14" ht="47.25" x14ac:dyDescent="0.25">
      <c r="A89" s="792"/>
      <c r="B89" s="805" t="s">
        <v>236</v>
      </c>
      <c r="C89" s="790" t="s">
        <v>298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>
        <v>0.88</v>
      </c>
      <c r="I89" s="366">
        <v>0.89</v>
      </c>
      <c r="J89" s="233">
        <f>IF(H89=0,100,IF(I89/H89*100&gt;100,100,I89/H89*100))</f>
        <v>100</v>
      </c>
      <c r="K89" s="787">
        <f>(J89+J90)/2</f>
        <v>100</v>
      </c>
      <c r="L89" s="800">
        <f>(K89+K92)/2</f>
        <v>100</v>
      </c>
      <c r="M89" s="790"/>
      <c r="N89" s="812"/>
    </row>
    <row r="90" spans="1:14" ht="63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>
        <v>25</v>
      </c>
      <c r="I90" s="366">
        <v>25</v>
      </c>
      <c r="J90" s="233">
        <f>IF(H90=0,100,IF(I90/H90*100&gt;100,100,I90/H90*100))</f>
        <v>100</v>
      </c>
      <c r="K90" s="788"/>
      <c r="L90" s="804"/>
      <c r="M90" s="790"/>
      <c r="N90" s="812"/>
    </row>
    <row r="91" spans="1:14" ht="47.25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>
        <v>0</v>
      </c>
      <c r="I91" s="366">
        <v>0</v>
      </c>
      <c r="J91" s="233"/>
      <c r="K91" s="789"/>
      <c r="L91" s="804"/>
      <c r="M91" s="790"/>
      <c r="N91" s="812"/>
    </row>
    <row r="92" spans="1:14" ht="31.5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>
        <v>340</v>
      </c>
      <c r="I92" s="366">
        <v>340</v>
      </c>
      <c r="J92" s="233">
        <f t="shared" ref="J92:J97" si="2">IF(I92/H92*100&gt;100,100,I92/H92*100)</f>
        <v>100</v>
      </c>
      <c r="K92" s="233">
        <f>J92</f>
        <v>100</v>
      </c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8.01</v>
      </c>
      <c r="I93" s="366">
        <v>8.07</v>
      </c>
      <c r="J93" s="233">
        <f t="shared" si="2"/>
        <v>100</v>
      </c>
      <c r="K93" s="787">
        <f>(J93+J94+J95)/3</f>
        <v>100</v>
      </c>
      <c r="L93" s="800">
        <f>(K93+K96)/2</f>
        <v>100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2.9</v>
      </c>
      <c r="I94" s="366">
        <v>20.5</v>
      </c>
      <c r="J94" s="233">
        <f t="shared" si="2"/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80</v>
      </c>
      <c r="I95" s="366">
        <v>80</v>
      </c>
      <c r="J95" s="233">
        <f t="shared" si="2"/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4256</v>
      </c>
      <c r="I96" s="366">
        <v>4257</v>
      </c>
      <c r="J96" s="233">
        <f t="shared" si="2"/>
        <v>100</v>
      </c>
      <c r="K96" s="233">
        <f>J96</f>
        <v>100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0.88</v>
      </c>
      <c r="I97" s="366">
        <v>0.89</v>
      </c>
      <c r="J97" s="233">
        <f t="shared" si="2"/>
        <v>100</v>
      </c>
      <c r="K97" s="787">
        <f>(J97+J99)/2</f>
        <v>100</v>
      </c>
      <c r="L97" s="800">
        <f>(K97+K100)/2</f>
        <v>100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0</v>
      </c>
      <c r="I98" s="366">
        <v>0</v>
      </c>
      <c r="J98" s="233"/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233">
        <f>IF(I99/H99*100&gt;100,100,I99/H99*100)</f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493</v>
      </c>
      <c r="I100" s="366">
        <v>493</v>
      </c>
      <c r="J100" s="233">
        <f>IF(I100/H100*100&gt;100,100,I100/H100*100)</f>
        <v>100</v>
      </c>
      <c r="K100" s="233">
        <f>J100</f>
        <v>100</v>
      </c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A2:H2"/>
    <mergeCell ref="B53:B56"/>
    <mergeCell ref="A5:A100"/>
    <mergeCell ref="C93:C96"/>
    <mergeCell ref="D21:D24"/>
    <mergeCell ref="C41:C44"/>
    <mergeCell ref="C65:C68"/>
    <mergeCell ref="B29:B32"/>
    <mergeCell ref="B69:B72"/>
    <mergeCell ref="B41:B44"/>
    <mergeCell ref="B37:B40"/>
    <mergeCell ref="C29:C32"/>
    <mergeCell ref="B45:B48"/>
    <mergeCell ref="B25:B28"/>
    <mergeCell ref="C25:C28"/>
    <mergeCell ref="C33:C36"/>
    <mergeCell ref="D49:D52"/>
    <mergeCell ref="D53:D56"/>
    <mergeCell ref="B61:B64"/>
    <mergeCell ref="C61:C64"/>
    <mergeCell ref="C57:C60"/>
    <mergeCell ref="B33:B36"/>
    <mergeCell ref="C81:C84"/>
    <mergeCell ref="B49:B52"/>
    <mergeCell ref="C89:C92"/>
    <mergeCell ref="D89:D92"/>
    <mergeCell ref="D81:D84"/>
    <mergeCell ref="B89:B92"/>
    <mergeCell ref="D45:D48"/>
    <mergeCell ref="B57:B60"/>
    <mergeCell ref="B65:B68"/>
    <mergeCell ref="D61:D64"/>
    <mergeCell ref="D69:D72"/>
    <mergeCell ref="D65:D68"/>
    <mergeCell ref="B97:B100"/>
    <mergeCell ref="C97:C100"/>
    <mergeCell ref="D97:D100"/>
    <mergeCell ref="D77:D80"/>
    <mergeCell ref="B93:B96"/>
    <mergeCell ref="D93:D96"/>
    <mergeCell ref="K97:K99"/>
    <mergeCell ref="K53:K55"/>
    <mergeCell ref="D57:D60"/>
    <mergeCell ref="D73:D76"/>
    <mergeCell ref="B73:B76"/>
    <mergeCell ref="C73:C76"/>
    <mergeCell ref="B85:B88"/>
    <mergeCell ref="C85:C88"/>
    <mergeCell ref="D85:D88"/>
    <mergeCell ref="B81:B84"/>
    <mergeCell ref="K73:K75"/>
    <mergeCell ref="K89:K91"/>
    <mergeCell ref="K85:K87"/>
    <mergeCell ref="K93:K95"/>
    <mergeCell ref="K77:K79"/>
    <mergeCell ref="K81:K83"/>
    <mergeCell ref="B77:B80"/>
    <mergeCell ref="C77:C80"/>
    <mergeCell ref="K65:K67"/>
    <mergeCell ref="K69:K71"/>
    <mergeCell ref="K45:K47"/>
    <mergeCell ref="C69:C72"/>
    <mergeCell ref="C53:C56"/>
    <mergeCell ref="K61:K63"/>
    <mergeCell ref="K57:K59"/>
    <mergeCell ref="L45:L48"/>
    <mergeCell ref="K29:K31"/>
    <mergeCell ref="L61:L64"/>
    <mergeCell ref="L69:L72"/>
    <mergeCell ref="K49:K51"/>
    <mergeCell ref="C49:C52"/>
    <mergeCell ref="C45:C48"/>
    <mergeCell ref="C37:C40"/>
    <mergeCell ref="D25:D28"/>
    <mergeCell ref="L41:L44"/>
    <mergeCell ref="D37:D40"/>
    <mergeCell ref="D33:D36"/>
    <mergeCell ref="K41:K43"/>
    <mergeCell ref="K25:K27"/>
    <mergeCell ref="D41:D44"/>
    <mergeCell ref="K37:K39"/>
    <mergeCell ref="L29:L32"/>
    <mergeCell ref="K33:K35"/>
    <mergeCell ref="D29:D32"/>
    <mergeCell ref="L25:L28"/>
    <mergeCell ref="N5:N8"/>
    <mergeCell ref="L9:L12"/>
    <mergeCell ref="L21:L24"/>
    <mergeCell ref="L37:L40"/>
    <mergeCell ref="N17:N100"/>
    <mergeCell ref="L97:L100"/>
    <mergeCell ref="L65:L68"/>
    <mergeCell ref="L85:L88"/>
    <mergeCell ref="M5:M100"/>
    <mergeCell ref="L49:L52"/>
    <mergeCell ref="L13:L16"/>
    <mergeCell ref="L57:L60"/>
    <mergeCell ref="L53:L56"/>
    <mergeCell ref="L81:L84"/>
    <mergeCell ref="L93:L96"/>
    <mergeCell ref="L73:L76"/>
    <mergeCell ref="L17:L20"/>
    <mergeCell ref="L5:L8"/>
    <mergeCell ref="L33:L36"/>
    <mergeCell ref="L77:L80"/>
    <mergeCell ref="L89:L92"/>
    <mergeCell ref="K21:K23"/>
    <mergeCell ref="B21:B24"/>
    <mergeCell ref="B9:B12"/>
    <mergeCell ref="C21:C24"/>
    <mergeCell ref="D13:D16"/>
    <mergeCell ref="C9:C12"/>
    <mergeCell ref="B5:B8"/>
    <mergeCell ref="B13:B16"/>
    <mergeCell ref="K17:K19"/>
    <mergeCell ref="B17:B20"/>
    <mergeCell ref="C17:C20"/>
    <mergeCell ref="D17:D20"/>
    <mergeCell ref="D5:D8"/>
    <mergeCell ref="C5:C8"/>
    <mergeCell ref="C13:C16"/>
    <mergeCell ref="K5:K7"/>
    <mergeCell ref="K13:K15"/>
    <mergeCell ref="D9:D12"/>
    <mergeCell ref="K9:K11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37" orientation="landscape" r:id="rId1"/>
  <headerFooter alignWithMargins="0"/>
  <rowBreaks count="1" manualBreakCount="1">
    <brk id="72" max="14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16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>IF(I17/H17*100&gt;100,100,I17/H17*100)</f>
        <v>100</v>
      </c>
      <c r="K17" s="787">
        <f>(J17+J18+J19)/3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100</v>
      </c>
      <c r="I18" s="366">
        <v>100</v>
      </c>
      <c r="J18" s="233">
        <f>IF(I18/H18*100&gt;100,100,I18/H18*100)</f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233">
        <f>IF(H19=0,100,IF(I19/H19*100&gt;100,100,I19/H19*100))</f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18.78</v>
      </c>
      <c r="I20" s="366">
        <v>19.329999999999998</v>
      </c>
      <c r="J20" s="233">
        <f>IF(H20=0,100,IF(I20/H20*100&gt;100,100,I20/H20*100))</f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233">
        <f>IF(H21=0,100,IF(I21/H21*100&gt;100,100,I21/H21*100))</f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100</v>
      </c>
      <c r="J22" s="233">
        <f>IF(H22=0,100,IF(I22/H22*100&gt;100,100,I22/H22*100))</f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233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0.56000000000000005</v>
      </c>
      <c r="I24" s="366">
        <v>0.56000000000000005</v>
      </c>
      <c r="J24" s="233">
        <f>IF(H24=0,0,IF(I24/H24*100&gt;100,100,I24/H24*100))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>IF(H25=0,0,IF(I25/H25*100&gt;100,100,I25/H25*100))</f>
        <v>100</v>
      </c>
      <c r="K25" s="787">
        <f>(J25+J26+J27)/3</f>
        <v>100</v>
      </c>
      <c r="L25" s="800">
        <f>(K25+K28)/2</f>
        <v>99.352095565904023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100</v>
      </c>
      <c r="I26" s="366">
        <v>100</v>
      </c>
      <c r="J26" s="233">
        <f>IF(H26=0,0,IF(I26/H26*100&gt;100,100,I26/H26*100))</f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233">
        <f>IF(H27=0,0,IF(I27/H27*100&gt;100,100,I27/H27*100))</f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197.56</v>
      </c>
      <c r="I28" s="366">
        <v>195</v>
      </c>
      <c r="J28" s="233">
        <f>IF(H28=0,0,IF(I28/H28*100&gt;100,100,I28/H28*100))</f>
        <v>98.704191131808059</v>
      </c>
      <c r="K28" s="233">
        <f>J28</f>
        <v>98.704191131808059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3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3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3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3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IF(H33=0,0,IF(I33/H33*100&gt;100,100,I33/H33*100))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100</v>
      </c>
      <c r="J34" s="233">
        <f>IF(H34=0,0,IF(I34/H34*100&gt;100,100,I34/H34*100))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233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2.44</v>
      </c>
      <c r="I36" s="366">
        <v>2.89</v>
      </c>
      <c r="J36" s="233">
        <f>IF(H36=0,0,IF(I36/H36*100&gt;100,100,I36/H36*100))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233">
        <f t="shared" ref="J41:J48" si="0">IF(H41=0,0,IF(I41/H41*100&gt;100,100,I41/H41*100))</f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233">
        <f t="shared" si="0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233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0.56000000000000005</v>
      </c>
      <c r="I44" s="366">
        <v>0.56000000000000005</v>
      </c>
      <c r="J44" s="233">
        <f t="shared" si="0"/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 t="shared" si="0"/>
        <v>100</v>
      </c>
      <c r="K45" s="787">
        <f>(J45+J46+J47)/3</f>
        <v>100</v>
      </c>
      <c r="L45" s="800">
        <f>(K45+K48)/2</f>
        <v>99.647133454920308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100</v>
      </c>
      <c r="I46" s="366">
        <v>100</v>
      </c>
      <c r="J46" s="233">
        <f t="shared" si="0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100</v>
      </c>
      <c r="J47" s="233">
        <f t="shared" si="0"/>
        <v>100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126.11</v>
      </c>
      <c r="I48" s="366">
        <v>125.22</v>
      </c>
      <c r="J48" s="233">
        <f t="shared" si="0"/>
        <v>99.294266909840616</v>
      </c>
      <c r="K48" s="233">
        <f>J48</f>
        <v>99.294266909840616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3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3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3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233"/>
      <c r="K52" s="233"/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233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233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233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233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IF(H65=0,0,IF(I65/H65*100&gt;100,100,I65/H65*100))</f>
        <v>100</v>
      </c>
      <c r="K65" s="787">
        <f>(J65+J66+J67)/3</f>
        <v>100</v>
      </c>
      <c r="L65" s="800">
        <f>(K65+K68)/2</f>
        <v>92.904981163666804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233">
        <f>IF(H66=0,0,IF(I66/H66*100&gt;100,100,I66/H66*100))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233">
        <f>IF(H67=0,0,IF(I67/H67*100&gt;100,100,I67/H67*100))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47.78</v>
      </c>
      <c r="I68" s="366">
        <v>41</v>
      </c>
      <c r="J68" s="233">
        <f>IF(H68=0,0,IF(I68/H68*100&gt;100,100,I68/H68*100))</f>
        <v>85.809962327333608</v>
      </c>
      <c r="K68" s="233">
        <f>J68</f>
        <v>85.809962327333608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3.39</v>
      </c>
      <c r="I73" s="366">
        <v>5.2</v>
      </c>
      <c r="J73" s="233">
        <f t="shared" ref="J73:J85" si="1">IF(H73=0,0,IF(I73/H73*100&gt;100,100,I73/H73*100))</f>
        <v>100</v>
      </c>
      <c r="K73" s="787">
        <f>(J73+J75)/2</f>
        <v>100</v>
      </c>
      <c r="L73" s="800">
        <f>(K73+K76)/2</f>
        <v>99.375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233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233">
        <f t="shared" si="1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1440</v>
      </c>
      <c r="I76" s="366">
        <v>1422</v>
      </c>
      <c r="J76" s="233">
        <f t="shared" si="1"/>
        <v>98.75</v>
      </c>
      <c r="K76" s="233">
        <f>J76</f>
        <v>98.75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2.82</v>
      </c>
      <c r="I77" s="366">
        <v>4.33</v>
      </c>
      <c r="J77" s="233">
        <f t="shared" si="1"/>
        <v>100</v>
      </c>
      <c r="K77" s="787">
        <f>(J77+J79)/2</f>
        <v>100</v>
      </c>
      <c r="L77" s="800">
        <f>(K77+K80)/2</f>
        <v>100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0</v>
      </c>
      <c r="I78" s="366">
        <v>0</v>
      </c>
      <c r="J78" s="233"/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233">
        <f t="shared" si="1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1233</v>
      </c>
      <c r="I80" s="366">
        <v>1233</v>
      </c>
      <c r="J80" s="233">
        <f t="shared" si="1"/>
        <v>100</v>
      </c>
      <c r="K80" s="233">
        <f>J80</f>
        <v>100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11.29</v>
      </c>
      <c r="I81" s="366">
        <v>17.34</v>
      </c>
      <c r="J81" s="233">
        <f t="shared" si="1"/>
        <v>100</v>
      </c>
      <c r="K81" s="787">
        <f>(J81+J83)/2</f>
        <v>100</v>
      </c>
      <c r="L81" s="800">
        <f>(K81+K84)/2</f>
        <v>99.732785200411101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0</v>
      </c>
      <c r="I82" s="366">
        <v>0</v>
      </c>
      <c r="J82" s="233"/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233">
        <f t="shared" si="1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4865</v>
      </c>
      <c r="I84" s="366">
        <v>4839</v>
      </c>
      <c r="J84" s="233">
        <f t="shared" si="1"/>
        <v>99.465570400822202</v>
      </c>
      <c r="K84" s="233">
        <f>J84</f>
        <v>99.465570400822202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5.08</v>
      </c>
      <c r="I85" s="366">
        <v>7.8</v>
      </c>
      <c r="J85" s="233">
        <f t="shared" si="1"/>
        <v>100</v>
      </c>
      <c r="K85" s="787">
        <f>(J85+J87)/2</f>
        <v>100</v>
      </c>
      <c r="L85" s="800">
        <f>(K85+K88)/2</f>
        <v>99.635202918376649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0</v>
      </c>
      <c r="I86" s="366">
        <v>0</v>
      </c>
      <c r="J86" s="233"/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100</v>
      </c>
      <c r="I87" s="366">
        <v>100</v>
      </c>
      <c r="J87" s="233">
        <f>IF(I87/H87*100&gt;100,100,I87/H87*100)</f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2193</v>
      </c>
      <c r="I88" s="366">
        <v>2177</v>
      </c>
      <c r="J88" s="233">
        <f>IF(I88/H88*100&gt;100,100,I88/H88*100)</f>
        <v>99.270405836753312</v>
      </c>
      <c r="K88" s="233">
        <f>J88</f>
        <v>99.270405836753312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233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233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233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233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2.2599999999999998</v>
      </c>
      <c r="I93" s="366">
        <v>3.47</v>
      </c>
      <c r="J93" s="233">
        <f>IF(H93=0,0,IF(I93/H93*100&gt;100,100,I93/H93*100))</f>
        <v>100</v>
      </c>
      <c r="K93" s="787">
        <f>(J93+J95)/2</f>
        <v>100</v>
      </c>
      <c r="L93" s="800">
        <f>(K93+K96)/2</f>
        <v>99.270833333333343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0</v>
      </c>
      <c r="I94" s="366">
        <v>0</v>
      </c>
      <c r="J94" s="233"/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233">
        <f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960</v>
      </c>
      <c r="I96" s="366">
        <v>946</v>
      </c>
      <c r="J96" s="233">
        <f>IF(I96/H96*100&gt;100,100,I96/H96*100)</f>
        <v>98.541666666666671</v>
      </c>
      <c r="K96" s="233">
        <f>J96</f>
        <v>98.541666666666671</v>
      </c>
      <c r="L96" s="803"/>
      <c r="M96" s="790"/>
      <c r="N96" s="813"/>
    </row>
    <row r="97" spans="1:14" ht="47.25" hidden="1" customHeight="1" x14ac:dyDescent="0.25">
      <c r="A97" s="792"/>
      <c r="B97" s="805" t="s">
        <v>311</v>
      </c>
      <c r="C97" s="790" t="s">
        <v>43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/>
      <c r="I97" s="366"/>
      <c r="J97" s="233"/>
      <c r="K97" s="787"/>
      <c r="L97" s="800"/>
      <c r="M97" s="790"/>
      <c r="N97" s="811"/>
    </row>
    <row r="98" spans="1:14" ht="63" hidden="1" customHeight="1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/>
      <c r="I98" s="366"/>
      <c r="J98" s="233"/>
      <c r="K98" s="788"/>
      <c r="L98" s="804"/>
      <c r="M98" s="790"/>
      <c r="N98" s="812"/>
    </row>
    <row r="99" spans="1:14" ht="47.25" hidden="1" customHeight="1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/>
      <c r="I99" s="366"/>
      <c r="J99" s="233"/>
      <c r="K99" s="789"/>
      <c r="L99" s="804"/>
      <c r="M99" s="790"/>
      <c r="N99" s="812"/>
    </row>
    <row r="100" spans="1:14" ht="31.5" hidden="1" customHeight="1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/>
      <c r="I100" s="366"/>
      <c r="J100" s="233"/>
      <c r="K100" s="233"/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6">
    <mergeCell ref="D97:D100"/>
    <mergeCell ref="B97:B100"/>
    <mergeCell ref="C73:C76"/>
    <mergeCell ref="B69:B72"/>
    <mergeCell ref="B85:B88"/>
    <mergeCell ref="C93:C96"/>
    <mergeCell ref="C97:C100"/>
    <mergeCell ref="C89:C92"/>
    <mergeCell ref="C85:C88"/>
    <mergeCell ref="C81:C84"/>
    <mergeCell ref="B73:B76"/>
    <mergeCell ref="B77:B80"/>
    <mergeCell ref="B57:B60"/>
    <mergeCell ref="B49:B52"/>
    <mergeCell ref="C77:C80"/>
    <mergeCell ref="C69:C72"/>
    <mergeCell ref="B81:B84"/>
    <mergeCell ref="B45:B48"/>
    <mergeCell ref="B53:B56"/>
    <mergeCell ref="B61:B64"/>
    <mergeCell ref="C53:C56"/>
    <mergeCell ref="C61:C64"/>
    <mergeCell ref="C45:C48"/>
    <mergeCell ref="B65:B68"/>
    <mergeCell ref="B33:B36"/>
    <mergeCell ref="B41:B44"/>
    <mergeCell ref="C41:C44"/>
    <mergeCell ref="D33:D36"/>
    <mergeCell ref="B5:B8"/>
    <mergeCell ref="D41:D44"/>
    <mergeCell ref="D37:D40"/>
    <mergeCell ref="D21:D24"/>
    <mergeCell ref="C29:C32"/>
    <mergeCell ref="D29:D32"/>
    <mergeCell ref="C5:C8"/>
    <mergeCell ref="D9:D12"/>
    <mergeCell ref="C17:C20"/>
    <mergeCell ref="D5:D8"/>
    <mergeCell ref="D17:D20"/>
    <mergeCell ref="C33:C36"/>
    <mergeCell ref="A2:H2"/>
    <mergeCell ref="C9:C12"/>
    <mergeCell ref="D53:D56"/>
    <mergeCell ref="B9:B12"/>
    <mergeCell ref="D49:D52"/>
    <mergeCell ref="D13:D16"/>
    <mergeCell ref="D25:D28"/>
    <mergeCell ref="A5:A100"/>
    <mergeCell ref="D57:D60"/>
    <mergeCell ref="C13:C16"/>
    <mergeCell ref="B13:B16"/>
    <mergeCell ref="B93:B96"/>
    <mergeCell ref="B89:B92"/>
    <mergeCell ref="C65:C68"/>
    <mergeCell ref="B25:B28"/>
    <mergeCell ref="B29:B32"/>
    <mergeCell ref="B21:B24"/>
    <mergeCell ref="C57:C60"/>
    <mergeCell ref="B17:B20"/>
    <mergeCell ref="C37:C40"/>
    <mergeCell ref="C21:C24"/>
    <mergeCell ref="C25:C28"/>
    <mergeCell ref="B37:B40"/>
    <mergeCell ref="C49:C52"/>
    <mergeCell ref="N5:N8"/>
    <mergeCell ref="L17:L20"/>
    <mergeCell ref="L13:L16"/>
    <mergeCell ref="L9:L12"/>
    <mergeCell ref="M5:M100"/>
    <mergeCell ref="L77:L80"/>
    <mergeCell ref="N97:N100"/>
    <mergeCell ref="L93:L96"/>
    <mergeCell ref="L57:L60"/>
    <mergeCell ref="L89:L92"/>
    <mergeCell ref="L45:L48"/>
    <mergeCell ref="L25:L28"/>
    <mergeCell ref="L65:L68"/>
    <mergeCell ref="L41:L44"/>
    <mergeCell ref="L69:L72"/>
    <mergeCell ref="L33:L36"/>
    <mergeCell ref="L29:L32"/>
    <mergeCell ref="N17:N96"/>
    <mergeCell ref="L97:L100"/>
    <mergeCell ref="L49:L52"/>
    <mergeCell ref="D45:D48"/>
    <mergeCell ref="D93:D96"/>
    <mergeCell ref="D89:D92"/>
    <mergeCell ref="D81:D84"/>
    <mergeCell ref="D73:D76"/>
    <mergeCell ref="D77:D80"/>
    <mergeCell ref="D85:D88"/>
    <mergeCell ref="D65:D68"/>
    <mergeCell ref="K85:K87"/>
    <mergeCell ref="K81:K83"/>
    <mergeCell ref="D69:D72"/>
    <mergeCell ref="D61:D64"/>
    <mergeCell ref="K97:K99"/>
    <mergeCell ref="K77:K79"/>
    <mergeCell ref="K93:K95"/>
    <mergeCell ref="K89:K91"/>
    <mergeCell ref="K33:K35"/>
    <mergeCell ref="K65:K67"/>
    <mergeCell ref="K69:K71"/>
    <mergeCell ref="K73:K75"/>
    <mergeCell ref="K45:K47"/>
    <mergeCell ref="K49:K51"/>
    <mergeCell ref="K61:K63"/>
    <mergeCell ref="K53:K55"/>
    <mergeCell ref="K57:K59"/>
    <mergeCell ref="K5:K7"/>
    <mergeCell ref="L5:L8"/>
    <mergeCell ref="K21:K23"/>
    <mergeCell ref="K9:K11"/>
    <mergeCell ref="K13:K15"/>
    <mergeCell ref="K17:K19"/>
    <mergeCell ref="L21:L24"/>
    <mergeCell ref="L85:L88"/>
    <mergeCell ref="L37:L40"/>
    <mergeCell ref="L53:L56"/>
    <mergeCell ref="L81:L84"/>
    <mergeCell ref="L73:L76"/>
    <mergeCell ref="L61:L64"/>
    <mergeCell ref="K29:K31"/>
    <mergeCell ref="K25:K27"/>
    <mergeCell ref="K37:K39"/>
    <mergeCell ref="K41:K43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23" orientation="landscape" r:id="rId1"/>
  <headerFooter alignWithMargins="0"/>
  <rowBreaks count="1" manualBreakCount="1">
    <brk id="44" max="14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F26" sqref="F26"/>
    </sheetView>
  </sheetViews>
  <sheetFormatPr defaultColWidth="9.140625" defaultRowHeight="15.75" x14ac:dyDescent="0.25"/>
  <cols>
    <col min="1" max="1" width="19.140625" style="236" customWidth="1"/>
    <col min="2" max="2" width="32.1406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17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>IF(I17/H17*100&gt;100,100,I17/H17*100)</f>
        <v>100</v>
      </c>
      <c r="K17" s="787">
        <f>(J17+J18+J19)/3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83.3</v>
      </c>
      <c r="I18" s="366">
        <v>100</v>
      </c>
      <c r="J18" s="233">
        <f>IF(I18/H18*100&gt;100,100,I18/H18*100)</f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233">
        <f>IF(I19/H19*100&gt;100,100,I19/H19*100)</f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20.78</v>
      </c>
      <c r="I20" s="366">
        <v>20.89</v>
      </c>
      <c r="J20" s="233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hidden="1" customHeight="1" x14ac:dyDescent="0.25">
      <c r="A21" s="792"/>
      <c r="B21" s="805" t="s">
        <v>135</v>
      </c>
      <c r="C21" s="790" t="s">
        <v>28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/>
      <c r="I21" s="366"/>
      <c r="J21" s="233"/>
      <c r="K21" s="787"/>
      <c r="L21" s="800"/>
      <c r="M21" s="790"/>
      <c r="N21" s="812"/>
    </row>
    <row r="22" spans="1:14" ht="56.25" hidden="1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/>
      <c r="I22" s="366"/>
      <c r="J22" s="233"/>
      <c r="K22" s="788"/>
      <c r="L22" s="804"/>
      <c r="M22" s="790"/>
      <c r="N22" s="812"/>
    </row>
    <row r="23" spans="1:14" ht="87" hidden="1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/>
      <c r="I23" s="366"/>
      <c r="J23" s="233"/>
      <c r="K23" s="789"/>
      <c r="L23" s="804"/>
      <c r="M23" s="790"/>
      <c r="N23" s="812"/>
    </row>
    <row r="24" spans="1:14" ht="33" hidden="1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/>
      <c r="I24" s="366"/>
      <c r="J24" s="233"/>
      <c r="K24" s="233"/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>IF(I25/H25*100&gt;100,100,I25/H25*100)</f>
        <v>100</v>
      </c>
      <c r="K25" s="787">
        <f>(J25+J26+J27)/3</f>
        <v>100</v>
      </c>
      <c r="L25" s="800">
        <f>(K25+K28)/2</f>
        <v>100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94.7</v>
      </c>
      <c r="I26" s="366">
        <v>100</v>
      </c>
      <c r="J26" s="233">
        <f>IF(I26/H26*100&gt;100,100,I26/H26*100)</f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233">
        <f>IF(I27/H27*100&gt;100,100,I27/H27*100)</f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446.78</v>
      </c>
      <c r="I28" s="366">
        <v>452</v>
      </c>
      <c r="J28" s="233">
        <f>IF(I28/H28*100&gt;100,100,I28/H28*100)</f>
        <v>100</v>
      </c>
      <c r="K28" s="233">
        <f>J28</f>
        <v>100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3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3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3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3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IF(I33/H33*100&gt;100,100,I33/H33*100)</f>
        <v>100</v>
      </c>
      <c r="K33" s="787">
        <f>(J33+J34+J35)/3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96.3</v>
      </c>
      <c r="I34" s="366">
        <v>96.4</v>
      </c>
      <c r="J34" s="233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233">
        <f>IF(H35=0,100,IF(I35/H35*100&gt;100,100,I35/H35*100))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8.67</v>
      </c>
      <c r="I36" s="366">
        <v>9.56</v>
      </c>
      <c r="J36" s="233">
        <f>IF(H36=0,100,IF(I36/H36*100&gt;100,100,I36/H36*100))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hidden="1" customHeight="1" x14ac:dyDescent="0.25">
      <c r="A41" s="792"/>
      <c r="B41" s="805" t="s">
        <v>178</v>
      </c>
      <c r="C41" s="790" t="s">
        <v>31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/>
      <c r="I41" s="366"/>
      <c r="J41" s="233"/>
      <c r="K41" s="787"/>
      <c r="L41" s="800"/>
      <c r="M41" s="790"/>
      <c r="N41" s="812"/>
    </row>
    <row r="42" spans="1:14" ht="56.25" hidden="1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/>
      <c r="I42" s="366"/>
      <c r="J42" s="233"/>
      <c r="K42" s="788"/>
      <c r="L42" s="804"/>
      <c r="M42" s="790"/>
      <c r="N42" s="812"/>
    </row>
    <row r="43" spans="1:14" ht="66.75" hidden="1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/>
      <c r="I43" s="366"/>
      <c r="J43" s="233"/>
      <c r="K43" s="789"/>
      <c r="L43" s="804"/>
      <c r="M43" s="790"/>
      <c r="N43" s="812"/>
    </row>
    <row r="44" spans="1:14" ht="33" hidden="1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/>
      <c r="I44" s="366"/>
      <c r="J44" s="233"/>
      <c r="K44" s="233"/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>IF(H45=0,100,IF(I45/H45*100&gt;100,100,I45/H45*100))</f>
        <v>100</v>
      </c>
      <c r="K45" s="787">
        <f>(J45+J46+J47)/3</f>
        <v>98.952879581151834</v>
      </c>
      <c r="L45" s="800">
        <f>(K45+K48)/2</f>
        <v>99.47643979057591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92.6</v>
      </c>
      <c r="I46" s="366">
        <v>96.8</v>
      </c>
      <c r="J46" s="233">
        <f>IF(H46=0,100,IF(I46/H46*100&gt;100,100,I46/H46*100))</f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95.5</v>
      </c>
      <c r="I47" s="366">
        <v>92.5</v>
      </c>
      <c r="J47" s="233">
        <f>IF(H47=0,100,IF(I47/H47*100&gt;100,100,I47/H47*100))</f>
        <v>96.858638743455501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383.22</v>
      </c>
      <c r="I48" s="366">
        <v>384.33</v>
      </c>
      <c r="J48" s="233">
        <f>IF(H48=0,100,IF(I48/H48*100&gt;100,100,I48/H48*100))</f>
        <v>100</v>
      </c>
      <c r="K48" s="233">
        <f>J48</f>
        <v>100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3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3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3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233"/>
      <c r="K52" s="233"/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233">
        <f>IF(H53=0,100,IF(I53/H53*100&gt;100,100,I53/H53*100))</f>
        <v>100</v>
      </c>
      <c r="K53" s="787">
        <f>(J53+J54)/2</f>
        <v>97.85</v>
      </c>
      <c r="L53" s="800">
        <f>(K53+K56)/2</f>
        <v>98.924999999999997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100</v>
      </c>
      <c r="I54" s="366">
        <v>95.7</v>
      </c>
      <c r="J54" s="233">
        <f>IF(H54=0,100,IF(I54/H54*100&gt;100,100,I54/H54*100))</f>
        <v>95.7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233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0.44</v>
      </c>
      <c r="I56" s="366">
        <v>0.89</v>
      </c>
      <c r="J56" s="233">
        <f>IF(H56=0,100,IF(I56/H56*100&gt;100,100,I56/H56*100))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IF(H65=0,100,IF(I65/H65*100&gt;100,100,I65/H65*100))</f>
        <v>100</v>
      </c>
      <c r="K65" s="787">
        <f>(J65+J66+J67)/3</f>
        <v>100</v>
      </c>
      <c r="L65" s="800">
        <f>(K65+K68)/2</f>
        <v>98.599845500193126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233">
        <f>IF(H66=0,100,IF(I66/H66*100&gt;100,100,I66/H66*100))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92.9</v>
      </c>
      <c r="I67" s="366">
        <v>95.7</v>
      </c>
      <c r="J67" s="233">
        <f>IF(H67=0,100,IF(I67/H67*100&gt;100,100,I67/H67*100))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51.78</v>
      </c>
      <c r="I68" s="366">
        <v>50.33</v>
      </c>
      <c r="J68" s="233">
        <f>IF(H68=0,100,IF(I68/H68*100&gt;100,100,I68/H68*100))</f>
        <v>97.199691000386252</v>
      </c>
      <c r="K68" s="233">
        <f>J68</f>
        <v>97.199691000386252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0.49</v>
      </c>
      <c r="I73" s="366">
        <v>0.5</v>
      </c>
      <c r="J73" s="233">
        <f t="shared" ref="J73:J88" si="0">IF(H73=0,100,IF(I73/H73*100&gt;100,100,I73/H73*100))</f>
        <v>100</v>
      </c>
      <c r="K73" s="787">
        <f>(J73+J74+J75)/3</f>
        <v>100</v>
      </c>
      <c r="L73" s="800">
        <f>(K73+K76)/2</f>
        <v>100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14.3</v>
      </c>
      <c r="I74" s="366">
        <v>16.7</v>
      </c>
      <c r="J74" s="233">
        <f t="shared" si="0"/>
        <v>100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233">
        <f t="shared" si="0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320</v>
      </c>
      <c r="I76" s="366">
        <v>320</v>
      </c>
      <c r="J76" s="233">
        <f t="shared" si="0"/>
        <v>100</v>
      </c>
      <c r="K76" s="233">
        <f>J76</f>
        <v>100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11.7</v>
      </c>
      <c r="I77" s="366">
        <v>11.62</v>
      </c>
      <c r="J77" s="233">
        <f t="shared" si="0"/>
        <v>99.316239316239319</v>
      </c>
      <c r="K77" s="787">
        <f>(J77+J78+J79)/3</f>
        <v>89.855413105413106</v>
      </c>
      <c r="L77" s="800">
        <f>(K77+K80)/2</f>
        <v>94.412725279298314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40</v>
      </c>
      <c r="I78" s="366">
        <v>28.1</v>
      </c>
      <c r="J78" s="233">
        <f t="shared" si="0"/>
        <v>70.25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233">
        <f t="shared" si="0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8544</v>
      </c>
      <c r="I80" s="366">
        <v>8456</v>
      </c>
      <c r="J80" s="233">
        <f t="shared" si="0"/>
        <v>98.970037453183522</v>
      </c>
      <c r="K80" s="233">
        <f>J80</f>
        <v>98.970037453183522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22.49</v>
      </c>
      <c r="I81" s="366">
        <v>22.33</v>
      </c>
      <c r="J81" s="233">
        <f t="shared" si="0"/>
        <v>99.288572698977319</v>
      </c>
      <c r="K81" s="787">
        <f>(J81+J82+J83)/3</f>
        <v>91.301621832362756</v>
      </c>
      <c r="L81" s="800">
        <f>(K81+K84)/2</f>
        <v>95.481049642971826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84.7</v>
      </c>
      <c r="I82" s="366">
        <v>63.2</v>
      </c>
      <c r="J82" s="233">
        <f t="shared" si="0"/>
        <v>74.61629279811099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233">
        <f t="shared" si="0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18850</v>
      </c>
      <c r="I84" s="366">
        <v>18786</v>
      </c>
      <c r="J84" s="233">
        <f t="shared" si="0"/>
        <v>99.660477453580896</v>
      </c>
      <c r="K84" s="233">
        <f>J84</f>
        <v>99.660477453580896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14.62</v>
      </c>
      <c r="I85" s="366">
        <v>14.52</v>
      </c>
      <c r="J85" s="233">
        <f t="shared" si="0"/>
        <v>99.316005471956231</v>
      </c>
      <c r="K85" s="787">
        <f>(J85+J86+J87)/3</f>
        <v>99.361324205915594</v>
      </c>
      <c r="L85" s="800">
        <f>(K85+K88)/2</f>
        <v>99.107682609592302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48.7</v>
      </c>
      <c r="I86" s="366">
        <v>48.1</v>
      </c>
      <c r="J86" s="233">
        <f t="shared" si="0"/>
        <v>98.76796714579055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100</v>
      </c>
      <c r="I87" s="366">
        <v>100</v>
      </c>
      <c r="J87" s="233">
        <f t="shared" si="0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9948</v>
      </c>
      <c r="I88" s="366">
        <v>9834</v>
      </c>
      <c r="J88" s="233">
        <f t="shared" si="0"/>
        <v>98.854041013268997</v>
      </c>
      <c r="K88" s="233">
        <f>J88</f>
        <v>98.854041013268997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233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233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233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233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5.97</v>
      </c>
      <c r="I93" s="366">
        <v>5.93</v>
      </c>
      <c r="J93" s="233">
        <f t="shared" ref="J93:J100" si="1">IF(I93/H93*100&gt;100,100,I93/H93*100)</f>
        <v>99.329983249581247</v>
      </c>
      <c r="K93" s="787">
        <f>(J93+J94+J95)/3</f>
        <v>94.16383175902422</v>
      </c>
      <c r="L93" s="800">
        <f>(K93+K96)/2</f>
        <v>96.70738404430611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29.1</v>
      </c>
      <c r="I94" s="366">
        <v>24.2</v>
      </c>
      <c r="J94" s="233">
        <f t="shared" si="1"/>
        <v>83.161512027491398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233">
        <f t="shared" si="1"/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5073</v>
      </c>
      <c r="I96" s="366">
        <v>5035</v>
      </c>
      <c r="J96" s="233">
        <f t="shared" si="1"/>
        <v>99.250936329588015</v>
      </c>
      <c r="K96" s="233">
        <f>J96</f>
        <v>99.250936329588015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5.61</v>
      </c>
      <c r="I97" s="366">
        <v>5.57</v>
      </c>
      <c r="J97" s="233">
        <f t="shared" si="1"/>
        <v>99.286987522281649</v>
      </c>
      <c r="K97" s="787">
        <f>(J97+J98+J99)/3</f>
        <v>88.352933200939518</v>
      </c>
      <c r="L97" s="800">
        <f>(K97+K100)/2</f>
        <v>94.176466600469752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29.8</v>
      </c>
      <c r="I98" s="366">
        <v>19.600000000000001</v>
      </c>
      <c r="J98" s="233">
        <f t="shared" si="1"/>
        <v>65.771812080536918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233">
        <f t="shared" si="1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4590</v>
      </c>
      <c r="I100" s="366">
        <v>4590</v>
      </c>
      <c r="J100" s="233">
        <f t="shared" si="1"/>
        <v>100</v>
      </c>
      <c r="K100" s="233">
        <f>J100</f>
        <v>100</v>
      </c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A2:H2"/>
    <mergeCell ref="B53:B56"/>
    <mergeCell ref="A5:A100"/>
    <mergeCell ref="C93:C96"/>
    <mergeCell ref="D21:D24"/>
    <mergeCell ref="C41:C44"/>
    <mergeCell ref="C65:C68"/>
    <mergeCell ref="B29:B32"/>
    <mergeCell ref="B69:B72"/>
    <mergeCell ref="B41:B44"/>
    <mergeCell ref="B37:B40"/>
    <mergeCell ref="C29:C32"/>
    <mergeCell ref="B45:B48"/>
    <mergeCell ref="B25:B28"/>
    <mergeCell ref="C25:C28"/>
    <mergeCell ref="C33:C36"/>
    <mergeCell ref="D49:D52"/>
    <mergeCell ref="D53:D56"/>
    <mergeCell ref="B61:B64"/>
    <mergeCell ref="C61:C64"/>
    <mergeCell ref="C57:C60"/>
    <mergeCell ref="B33:B36"/>
    <mergeCell ref="C81:C84"/>
    <mergeCell ref="B49:B52"/>
    <mergeCell ref="C89:C92"/>
    <mergeCell ref="D89:D92"/>
    <mergeCell ref="D81:D84"/>
    <mergeCell ref="B89:B92"/>
    <mergeCell ref="D45:D48"/>
    <mergeCell ref="B57:B60"/>
    <mergeCell ref="B65:B68"/>
    <mergeCell ref="D61:D64"/>
    <mergeCell ref="D69:D72"/>
    <mergeCell ref="D65:D68"/>
    <mergeCell ref="B97:B100"/>
    <mergeCell ref="C97:C100"/>
    <mergeCell ref="D97:D100"/>
    <mergeCell ref="D77:D80"/>
    <mergeCell ref="B93:B96"/>
    <mergeCell ref="D93:D96"/>
    <mergeCell ref="K97:K99"/>
    <mergeCell ref="K53:K55"/>
    <mergeCell ref="D57:D60"/>
    <mergeCell ref="D73:D76"/>
    <mergeCell ref="B73:B76"/>
    <mergeCell ref="C73:C76"/>
    <mergeCell ref="B85:B88"/>
    <mergeCell ref="C85:C88"/>
    <mergeCell ref="D85:D88"/>
    <mergeCell ref="B81:B84"/>
    <mergeCell ref="K73:K75"/>
    <mergeCell ref="K89:K91"/>
    <mergeCell ref="K85:K87"/>
    <mergeCell ref="K93:K95"/>
    <mergeCell ref="K77:K79"/>
    <mergeCell ref="K81:K83"/>
    <mergeCell ref="B77:B80"/>
    <mergeCell ref="C77:C80"/>
    <mergeCell ref="K65:K67"/>
    <mergeCell ref="K69:K71"/>
    <mergeCell ref="K45:K47"/>
    <mergeCell ref="C69:C72"/>
    <mergeCell ref="C53:C56"/>
    <mergeCell ref="K61:K63"/>
    <mergeCell ref="K57:K59"/>
    <mergeCell ref="L45:L48"/>
    <mergeCell ref="K29:K31"/>
    <mergeCell ref="L61:L64"/>
    <mergeCell ref="L69:L72"/>
    <mergeCell ref="K49:K51"/>
    <mergeCell ref="C49:C52"/>
    <mergeCell ref="C45:C48"/>
    <mergeCell ref="C37:C40"/>
    <mergeCell ref="D25:D28"/>
    <mergeCell ref="L41:L44"/>
    <mergeCell ref="D37:D40"/>
    <mergeCell ref="D33:D36"/>
    <mergeCell ref="K41:K43"/>
    <mergeCell ref="K25:K27"/>
    <mergeCell ref="D41:D44"/>
    <mergeCell ref="K37:K39"/>
    <mergeCell ref="L29:L32"/>
    <mergeCell ref="K33:K35"/>
    <mergeCell ref="D29:D32"/>
    <mergeCell ref="L25:L28"/>
    <mergeCell ref="N5:N8"/>
    <mergeCell ref="L9:L12"/>
    <mergeCell ref="L21:L24"/>
    <mergeCell ref="L37:L40"/>
    <mergeCell ref="N17:N100"/>
    <mergeCell ref="L97:L100"/>
    <mergeCell ref="L65:L68"/>
    <mergeCell ref="L85:L88"/>
    <mergeCell ref="M5:M100"/>
    <mergeCell ref="L49:L52"/>
    <mergeCell ref="L13:L16"/>
    <mergeCell ref="L57:L60"/>
    <mergeCell ref="L53:L56"/>
    <mergeCell ref="L81:L84"/>
    <mergeCell ref="L93:L96"/>
    <mergeCell ref="L73:L76"/>
    <mergeCell ref="L17:L20"/>
    <mergeCell ref="L5:L8"/>
    <mergeCell ref="L33:L36"/>
    <mergeCell ref="L77:L80"/>
    <mergeCell ref="L89:L92"/>
    <mergeCell ref="K21:K23"/>
    <mergeCell ref="B21:B24"/>
    <mergeCell ref="B9:B12"/>
    <mergeCell ref="C21:C24"/>
    <mergeCell ref="D13:D16"/>
    <mergeCell ref="C9:C12"/>
    <mergeCell ref="B5:B8"/>
    <mergeCell ref="B13:B16"/>
    <mergeCell ref="K17:K19"/>
    <mergeCell ref="B17:B20"/>
    <mergeCell ref="C17:C20"/>
    <mergeCell ref="D17:D20"/>
    <mergeCell ref="D5:D8"/>
    <mergeCell ref="C5:C8"/>
    <mergeCell ref="C13:C16"/>
    <mergeCell ref="K5:K7"/>
    <mergeCell ref="K13:K15"/>
    <mergeCell ref="D9:D12"/>
    <mergeCell ref="K9:K11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headerFooter alignWithMargins="0"/>
  <rowBreaks count="1" manualBreakCount="1">
    <brk id="72" max="14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2.57031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18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 t="shared" ref="J17:J22" si="0">IF(I17/H17*100&gt;100,100,I17/H17*100)</f>
        <v>100</v>
      </c>
      <c r="K17" s="787">
        <f>(J17+J18+J19)/3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84.6</v>
      </c>
      <c r="I18" s="366">
        <v>84.6</v>
      </c>
      <c r="J18" s="233">
        <f t="shared" si="0"/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233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25.67</v>
      </c>
      <c r="I20" s="366">
        <v>30.33</v>
      </c>
      <c r="J20" s="233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233">
        <f t="shared" si="0"/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80</v>
      </c>
      <c r="I22" s="366">
        <v>80</v>
      </c>
      <c r="J22" s="233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233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1.1100000000000001</v>
      </c>
      <c r="I24" s="366">
        <v>1.1100000000000001</v>
      </c>
      <c r="J24" s="233">
        <f>IF(H24=0,0,IF(I24/H24*100&gt;100,100,I24/H24*100))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>IF(H25=0,0,IF(I25/H25*100&gt;100,100,I25/H25*100))</f>
        <v>100</v>
      </c>
      <c r="K25" s="787">
        <f>(J25+J26+J27)/3</f>
        <v>100</v>
      </c>
      <c r="L25" s="800">
        <f>(K25+K28)/2</f>
        <v>98.620996441281136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84.6</v>
      </c>
      <c r="I26" s="366">
        <v>84.6</v>
      </c>
      <c r="J26" s="233">
        <f>IF(H26=0,0,IF(I26/H26*100&gt;100,100,I26/H26*100))</f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233">
        <f>IF(H27=0,0,IF(I27/H27*100&gt;100,100,I27/H27*100))</f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213.56</v>
      </c>
      <c r="I28" s="366">
        <v>207.67</v>
      </c>
      <c r="J28" s="233">
        <f>IF(H28=0,0,IF(I28/H28*100&gt;100,100,I28/H28*100))</f>
        <v>97.241992882562272</v>
      </c>
      <c r="K28" s="233">
        <f>J28</f>
        <v>97.241992882562272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3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3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3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3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IF(H33=0,0,IF(I33/H33*100&gt;100,100,I33/H33*100))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94.7</v>
      </c>
      <c r="I34" s="366">
        <v>100</v>
      </c>
      <c r="J34" s="233">
        <f>IF(H34=0,0,IF(I34/H34*100&gt;100,100,I34/H34*100))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233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6.44</v>
      </c>
      <c r="I36" s="366">
        <v>7.44</v>
      </c>
      <c r="J36" s="233">
        <f>IF(H36=0,0,IF(I36/H36*100&gt;100,100,I36/H36*100))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hidden="1" customHeight="1" x14ac:dyDescent="0.25">
      <c r="A41" s="792"/>
      <c r="B41" s="805" t="s">
        <v>178</v>
      </c>
      <c r="C41" s="790" t="s">
        <v>31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/>
      <c r="I41" s="366"/>
      <c r="J41" s="233"/>
      <c r="K41" s="787"/>
      <c r="L41" s="800"/>
      <c r="M41" s="790"/>
      <c r="N41" s="812"/>
    </row>
    <row r="42" spans="1:14" ht="56.25" hidden="1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/>
      <c r="I42" s="366"/>
      <c r="J42" s="233"/>
      <c r="K42" s="788"/>
      <c r="L42" s="804"/>
      <c r="M42" s="790"/>
      <c r="N42" s="812"/>
    </row>
    <row r="43" spans="1:14" ht="66.75" hidden="1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/>
      <c r="I43" s="366"/>
      <c r="J43" s="233"/>
      <c r="K43" s="789"/>
      <c r="L43" s="804"/>
      <c r="M43" s="790"/>
      <c r="N43" s="812"/>
    </row>
    <row r="44" spans="1:14" ht="33" hidden="1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/>
      <c r="I44" s="366"/>
      <c r="J44" s="233"/>
      <c r="K44" s="233"/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>IF(H45=0,0,IF(I45/H45*100&gt;100,100,I45/H45*100))</f>
        <v>100</v>
      </c>
      <c r="K45" s="787">
        <f>(J45+J46+J47)/3</f>
        <v>95.833333333333329</v>
      </c>
      <c r="L45" s="800">
        <f>(K45+K48)/2</f>
        <v>97.916666666666657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94.7</v>
      </c>
      <c r="I46" s="366">
        <v>100</v>
      </c>
      <c r="J46" s="233">
        <f>IF(H46=0,0,IF(I46/H46*100&gt;100,100,I46/H46*100))</f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87.5</v>
      </c>
      <c r="J47" s="233">
        <f>IF(H47=0,0,IF(I47/H47*100&gt;100,100,I47/H47*100))</f>
        <v>87.5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254.44</v>
      </c>
      <c r="I48" s="366">
        <v>257.67</v>
      </c>
      <c r="J48" s="233">
        <f>IF(H48=0,0,IF(I48/H48*100&gt;100,100,I48/H48*100))</f>
        <v>100</v>
      </c>
      <c r="K48" s="233">
        <f>J48</f>
        <v>100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3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3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3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233"/>
      <c r="K52" s="233"/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233">
        <f>IF(H53=0,0,IF(I53/H53*100&gt;100,100,I53/H53*100))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98</v>
      </c>
      <c r="I54" s="366">
        <v>100</v>
      </c>
      <c r="J54" s="233">
        <f>IF(H54=0,0,IF(I54/H54*100&gt;100,100,I54/H54*100))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233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0.56000000000000005</v>
      </c>
      <c r="I56" s="366">
        <v>0.56000000000000005</v>
      </c>
      <c r="J56" s="233">
        <f>IF(I56/H56*100&gt;100,100,I56/H56*100)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IF(I65/H65*100&gt;100,100,I65/H65*100)</f>
        <v>100</v>
      </c>
      <c r="K65" s="787">
        <f>(J65+J66+J67)/3</f>
        <v>100</v>
      </c>
      <c r="L65" s="800">
        <f>(K65+K68)/2</f>
        <v>95.832131525814816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233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233">
        <f>IF(I67/H67*100&gt;100,100,I67/H67*100)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34.67</v>
      </c>
      <c r="I68" s="366">
        <v>31.78</v>
      </c>
      <c r="J68" s="233">
        <f>IF(I68/H68*100&gt;100,100,I68/H68*100)</f>
        <v>91.664263051629646</v>
      </c>
      <c r="K68" s="233">
        <f>J68</f>
        <v>91.664263051629646</v>
      </c>
      <c r="L68" s="803"/>
      <c r="M68" s="790"/>
      <c r="N68" s="813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235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235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235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233"/>
    </row>
    <row r="73" spans="1:14" ht="47.25" hidden="1" customHeight="1" x14ac:dyDescent="0.25">
      <c r="A73" s="792"/>
      <c r="B73" s="805" t="s">
        <v>228</v>
      </c>
      <c r="C73" s="790" t="s">
        <v>37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/>
      <c r="I73" s="366"/>
      <c r="J73" s="233"/>
      <c r="K73" s="787"/>
      <c r="L73" s="800"/>
      <c r="M73" s="790"/>
      <c r="N73" s="235"/>
    </row>
    <row r="74" spans="1:14" ht="63" hidden="1" customHeight="1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/>
      <c r="I74" s="366"/>
      <c r="J74" s="233"/>
      <c r="K74" s="788"/>
      <c r="L74" s="804"/>
      <c r="M74" s="790"/>
      <c r="N74" s="235"/>
    </row>
    <row r="75" spans="1:14" ht="47.25" hidden="1" customHeight="1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/>
      <c r="I75" s="366"/>
      <c r="J75" s="233"/>
      <c r="K75" s="789"/>
      <c r="L75" s="804"/>
      <c r="M75" s="790"/>
      <c r="N75" s="235"/>
    </row>
    <row r="76" spans="1:14" ht="31.5" hidden="1" customHeight="1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/>
      <c r="I76" s="366"/>
      <c r="J76" s="233"/>
      <c r="K76" s="233"/>
      <c r="L76" s="803"/>
      <c r="M76" s="790"/>
      <c r="N76" s="233"/>
    </row>
    <row r="77" spans="1:14" ht="47.25" hidden="1" customHeight="1" x14ac:dyDescent="0.25">
      <c r="A77" s="792"/>
      <c r="B77" s="805" t="s">
        <v>230</v>
      </c>
      <c r="C77" s="790" t="s">
        <v>38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/>
      <c r="I77" s="366"/>
      <c r="J77" s="233"/>
      <c r="K77" s="787"/>
      <c r="L77" s="800"/>
      <c r="M77" s="790"/>
      <c r="N77" s="811"/>
    </row>
    <row r="78" spans="1:14" ht="63" hidden="1" customHeight="1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/>
      <c r="I78" s="366"/>
      <c r="J78" s="233"/>
      <c r="K78" s="788"/>
      <c r="L78" s="804"/>
      <c r="M78" s="790"/>
      <c r="N78" s="812"/>
    </row>
    <row r="79" spans="1:14" ht="47.25" hidden="1" customHeight="1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/>
      <c r="I79" s="366"/>
      <c r="J79" s="233"/>
      <c r="K79" s="789"/>
      <c r="L79" s="804"/>
      <c r="M79" s="790"/>
      <c r="N79" s="812"/>
    </row>
    <row r="80" spans="1:14" ht="31.5" hidden="1" customHeight="1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/>
      <c r="I80" s="366"/>
      <c r="J80" s="233"/>
      <c r="K80" s="233"/>
      <c r="L80" s="803"/>
      <c r="M80" s="790"/>
      <c r="N80" s="813"/>
    </row>
    <row r="81" spans="1:14" ht="47.25" hidden="1" customHeight="1" x14ac:dyDescent="0.25">
      <c r="A81" s="792"/>
      <c r="B81" s="805" t="s">
        <v>232</v>
      </c>
      <c r="C81" s="790" t="s">
        <v>39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/>
      <c r="I81" s="366"/>
      <c r="J81" s="233"/>
      <c r="K81" s="787"/>
      <c r="L81" s="800"/>
      <c r="M81" s="790"/>
      <c r="N81" s="235"/>
    </row>
    <row r="82" spans="1:14" ht="63" hidden="1" customHeight="1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/>
      <c r="I82" s="366"/>
      <c r="J82" s="233"/>
      <c r="K82" s="788"/>
      <c r="L82" s="804"/>
      <c r="M82" s="790"/>
      <c r="N82" s="235"/>
    </row>
    <row r="83" spans="1:14" ht="47.25" hidden="1" customHeight="1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/>
      <c r="I83" s="366"/>
      <c r="J83" s="233"/>
      <c r="K83" s="789"/>
      <c r="L83" s="804"/>
      <c r="M83" s="790"/>
      <c r="N83" s="235"/>
    </row>
    <row r="84" spans="1:14" ht="31.5" hidden="1" customHeight="1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/>
      <c r="I84" s="366"/>
      <c r="J84" s="233"/>
      <c r="K84" s="233"/>
      <c r="L84" s="803"/>
      <c r="M84" s="790"/>
      <c r="N84" s="233"/>
    </row>
    <row r="85" spans="1:14" ht="47.25" hidden="1" customHeight="1" x14ac:dyDescent="0.25">
      <c r="A85" s="792"/>
      <c r="B85" s="805" t="s">
        <v>234</v>
      </c>
      <c r="C85" s="790" t="s">
        <v>40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/>
      <c r="I85" s="366"/>
      <c r="J85" s="233"/>
      <c r="K85" s="787"/>
      <c r="L85" s="800"/>
      <c r="M85" s="790"/>
      <c r="N85" s="235"/>
    </row>
    <row r="86" spans="1:14" ht="63" hidden="1" customHeight="1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/>
      <c r="I86" s="366"/>
      <c r="J86" s="233"/>
      <c r="K86" s="788"/>
      <c r="L86" s="804"/>
      <c r="M86" s="790"/>
      <c r="N86" s="235"/>
    </row>
    <row r="87" spans="1:14" ht="47.25" hidden="1" customHeight="1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/>
      <c r="I87" s="366"/>
      <c r="J87" s="233"/>
      <c r="K87" s="789"/>
      <c r="L87" s="804"/>
      <c r="M87" s="790"/>
      <c r="N87" s="235"/>
    </row>
    <row r="88" spans="1:14" ht="31.5" hidden="1" customHeight="1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/>
      <c r="I88" s="366"/>
      <c r="J88" s="233"/>
      <c r="K88" s="233"/>
      <c r="L88" s="803"/>
      <c r="M88" s="790"/>
      <c r="N88" s="233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233"/>
      <c r="K89" s="787"/>
      <c r="L89" s="800"/>
      <c r="M89" s="790"/>
      <c r="N89" s="235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233"/>
      <c r="K90" s="788"/>
      <c r="L90" s="804"/>
      <c r="M90" s="790"/>
      <c r="N90" s="235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233"/>
      <c r="K91" s="789"/>
      <c r="L91" s="804"/>
      <c r="M91" s="790"/>
      <c r="N91" s="235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233"/>
      <c r="K92" s="233"/>
      <c r="L92" s="803"/>
      <c r="M92" s="790"/>
      <c r="N92" s="233"/>
    </row>
    <row r="93" spans="1:14" ht="47.25" hidden="1" customHeight="1" x14ac:dyDescent="0.25">
      <c r="A93" s="792"/>
      <c r="B93" s="805" t="s">
        <v>238</v>
      </c>
      <c r="C93" s="790" t="s">
        <v>42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/>
      <c r="I93" s="366"/>
      <c r="J93" s="233"/>
      <c r="K93" s="787"/>
      <c r="L93" s="800"/>
      <c r="M93" s="790"/>
      <c r="N93" s="811"/>
    </row>
    <row r="94" spans="1:14" ht="63" hidden="1" customHeight="1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/>
      <c r="I94" s="366"/>
      <c r="J94" s="233"/>
      <c r="K94" s="788"/>
      <c r="L94" s="804"/>
      <c r="M94" s="790"/>
      <c r="N94" s="812"/>
    </row>
    <row r="95" spans="1:14" ht="47.25" hidden="1" customHeight="1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/>
      <c r="I95" s="366"/>
      <c r="J95" s="233"/>
      <c r="K95" s="789"/>
      <c r="L95" s="804"/>
      <c r="M95" s="790"/>
      <c r="N95" s="812"/>
    </row>
    <row r="96" spans="1:14" ht="31.5" hidden="1" customHeight="1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/>
      <c r="I96" s="366"/>
      <c r="J96" s="233"/>
      <c r="K96" s="233"/>
      <c r="L96" s="803"/>
      <c r="M96" s="790"/>
      <c r="N96" s="813"/>
    </row>
    <row r="97" spans="1:14" ht="47.25" hidden="1" customHeight="1" x14ac:dyDescent="0.25">
      <c r="A97" s="792"/>
      <c r="B97" s="805" t="s">
        <v>311</v>
      </c>
      <c r="C97" s="790" t="s">
        <v>43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/>
      <c r="I97" s="366"/>
      <c r="J97" s="233"/>
      <c r="K97" s="787"/>
      <c r="L97" s="800"/>
      <c r="M97" s="790"/>
      <c r="N97" s="811"/>
    </row>
    <row r="98" spans="1:14" ht="63" hidden="1" customHeight="1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/>
      <c r="I98" s="366"/>
      <c r="J98" s="233"/>
      <c r="K98" s="788"/>
      <c r="L98" s="804"/>
      <c r="M98" s="790"/>
      <c r="N98" s="812"/>
    </row>
    <row r="99" spans="1:14" ht="47.25" hidden="1" customHeight="1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/>
      <c r="I99" s="366"/>
      <c r="J99" s="233"/>
      <c r="K99" s="789"/>
      <c r="L99" s="804"/>
      <c r="M99" s="790"/>
      <c r="N99" s="812"/>
    </row>
    <row r="100" spans="1:14" ht="31.5" hidden="1" customHeight="1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/>
      <c r="I100" s="366"/>
      <c r="J100" s="233"/>
      <c r="K100" s="233"/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8">
    <mergeCell ref="L89:L92"/>
    <mergeCell ref="C93:C96"/>
    <mergeCell ref="D93:D96"/>
    <mergeCell ref="C89:C92"/>
    <mergeCell ref="L93:L96"/>
    <mergeCell ref="K93:K95"/>
    <mergeCell ref="N77:N80"/>
    <mergeCell ref="D89:D92"/>
    <mergeCell ref="N97:N100"/>
    <mergeCell ref="K97:K99"/>
    <mergeCell ref="L97:L100"/>
    <mergeCell ref="L81:L84"/>
    <mergeCell ref="L77:L80"/>
    <mergeCell ref="L85:L88"/>
    <mergeCell ref="K77:K79"/>
    <mergeCell ref="K85:K87"/>
    <mergeCell ref="D85:D88"/>
    <mergeCell ref="C85:C88"/>
    <mergeCell ref="K89:K91"/>
    <mergeCell ref="K81:K83"/>
    <mergeCell ref="C81:C84"/>
    <mergeCell ref="D77:D80"/>
    <mergeCell ref="D81:D84"/>
    <mergeCell ref="K9:K11"/>
    <mergeCell ref="K13:K15"/>
    <mergeCell ref="K33:K35"/>
    <mergeCell ref="C29:C32"/>
    <mergeCell ref="D17:D20"/>
    <mergeCell ref="D13:D16"/>
    <mergeCell ref="L73:L76"/>
    <mergeCell ref="K73:K75"/>
    <mergeCell ref="L69:L72"/>
    <mergeCell ref="K69:K71"/>
    <mergeCell ref="C9:C12"/>
    <mergeCell ref="C13:C16"/>
    <mergeCell ref="L29:L32"/>
    <mergeCell ref="D25:D28"/>
    <mergeCell ref="D49:D52"/>
    <mergeCell ref="D61:D64"/>
    <mergeCell ref="D53:D56"/>
    <mergeCell ref="K61:K63"/>
    <mergeCell ref="K57:K59"/>
    <mergeCell ref="D57:D60"/>
    <mergeCell ref="D37:D40"/>
    <mergeCell ref="D41:D44"/>
    <mergeCell ref="C45:C48"/>
    <mergeCell ref="C49:C52"/>
    <mergeCell ref="D65:D68"/>
    <mergeCell ref="D73:D76"/>
    <mergeCell ref="B9:B12"/>
    <mergeCell ref="B85:B88"/>
    <mergeCell ref="C97:C100"/>
    <mergeCell ref="B41:B44"/>
    <mergeCell ref="C41:C44"/>
    <mergeCell ref="B57:B60"/>
    <mergeCell ref="B65:B68"/>
    <mergeCell ref="B69:B72"/>
    <mergeCell ref="B13:B16"/>
    <mergeCell ref="B17:B20"/>
    <mergeCell ref="B37:B40"/>
    <mergeCell ref="B29:B32"/>
    <mergeCell ref="B45:B48"/>
    <mergeCell ref="C73:C76"/>
    <mergeCell ref="C69:C72"/>
    <mergeCell ref="C65:C68"/>
    <mergeCell ref="B81:B84"/>
    <mergeCell ref="B53:B56"/>
    <mergeCell ref="B25:B28"/>
    <mergeCell ref="B73:B76"/>
    <mergeCell ref="D97:D100"/>
    <mergeCell ref="A2:H2"/>
    <mergeCell ref="D5:D8"/>
    <mergeCell ref="D9:D12"/>
    <mergeCell ref="C33:C36"/>
    <mergeCell ref="D33:D36"/>
    <mergeCell ref="C25:C28"/>
    <mergeCell ref="C5:C8"/>
    <mergeCell ref="C21:C24"/>
    <mergeCell ref="C17:C20"/>
    <mergeCell ref="D29:D32"/>
    <mergeCell ref="D21:D24"/>
    <mergeCell ref="A5:A100"/>
    <mergeCell ref="B5:B8"/>
    <mergeCell ref="B21:B24"/>
    <mergeCell ref="B89:B92"/>
    <mergeCell ref="B93:B96"/>
    <mergeCell ref="B49:B52"/>
    <mergeCell ref="B61:B64"/>
    <mergeCell ref="B97:B100"/>
    <mergeCell ref="B77:B80"/>
    <mergeCell ref="C37:C40"/>
    <mergeCell ref="C61:C64"/>
    <mergeCell ref="C57:C60"/>
    <mergeCell ref="B33:B36"/>
    <mergeCell ref="C53:C56"/>
    <mergeCell ref="L41:L44"/>
    <mergeCell ref="K65:K67"/>
    <mergeCell ref="L37:L40"/>
    <mergeCell ref="L57:L60"/>
    <mergeCell ref="D45:D48"/>
    <mergeCell ref="N5:N8"/>
    <mergeCell ref="L9:L12"/>
    <mergeCell ref="K5:K7"/>
    <mergeCell ref="M5:M100"/>
    <mergeCell ref="K21:K23"/>
    <mergeCell ref="L21:L24"/>
    <mergeCell ref="L61:L64"/>
    <mergeCell ref="K45:K47"/>
    <mergeCell ref="L45:L48"/>
    <mergeCell ref="N93:N96"/>
    <mergeCell ref="L5:L8"/>
    <mergeCell ref="K37:K39"/>
    <mergeCell ref="K29:K31"/>
    <mergeCell ref="K25:K27"/>
    <mergeCell ref="L17:L20"/>
    <mergeCell ref="L13:L16"/>
    <mergeCell ref="C77:C80"/>
    <mergeCell ref="D69:D72"/>
    <mergeCell ref="K17:K19"/>
    <mergeCell ref="L25:L28"/>
    <mergeCell ref="L33:L36"/>
    <mergeCell ref="N17:N68"/>
    <mergeCell ref="L65:L68"/>
    <mergeCell ref="L53:L56"/>
    <mergeCell ref="L49:L52"/>
    <mergeCell ref="K53:K55"/>
    <mergeCell ref="K49:K51"/>
    <mergeCell ref="K41:K43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18" orientation="landscape" r:id="rId1"/>
  <headerFooter alignWithMargins="0"/>
  <rowBreaks count="1" manualBreakCount="1">
    <brk id="36" max="14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D3" sqref="D3"/>
    </sheetView>
  </sheetViews>
  <sheetFormatPr defaultColWidth="9.140625" defaultRowHeight="15.75" x14ac:dyDescent="0.25"/>
  <cols>
    <col min="1" max="1" width="19.140625" style="236" customWidth="1"/>
    <col min="2" max="2" width="33.1406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19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>IF(I17/H17*100&gt;100,100,I17/H17*100)</f>
        <v>100</v>
      </c>
      <c r="K17" s="787">
        <f>(J17+J18+J19)/3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87.5</v>
      </c>
      <c r="I18" s="366">
        <v>87.5</v>
      </c>
      <c r="J18" s="233">
        <f>IF(I18/H18*100&gt;100,100,I18/H18*100)</f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233">
        <f>IF(I19/H19*100&gt;100,100,I19/H19*100)</f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20</v>
      </c>
      <c r="I20" s="366">
        <v>21.44</v>
      </c>
      <c r="J20" s="233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hidden="1" customHeight="1" x14ac:dyDescent="0.25">
      <c r="A21" s="792"/>
      <c r="B21" s="805" t="s">
        <v>135</v>
      </c>
      <c r="C21" s="790" t="s">
        <v>28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/>
      <c r="I21" s="366"/>
      <c r="J21" s="233"/>
      <c r="K21" s="787"/>
      <c r="L21" s="800"/>
      <c r="M21" s="790"/>
      <c r="N21" s="812"/>
    </row>
    <row r="22" spans="1:14" ht="56.25" hidden="1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/>
      <c r="I22" s="366"/>
      <c r="J22" s="233"/>
      <c r="K22" s="788"/>
      <c r="L22" s="804"/>
      <c r="M22" s="790"/>
      <c r="N22" s="812"/>
    </row>
    <row r="23" spans="1:14" ht="87" hidden="1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/>
      <c r="I23" s="366"/>
      <c r="J23" s="233"/>
      <c r="K23" s="789"/>
      <c r="L23" s="804"/>
      <c r="M23" s="790"/>
      <c r="N23" s="812"/>
    </row>
    <row r="24" spans="1:14" ht="33" hidden="1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/>
      <c r="I24" s="366"/>
      <c r="J24" s="233"/>
      <c r="K24" s="233"/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 t="shared" ref="J25:J30" si="0">IF(I25/H25*100&gt;100,100,I25/H25*100)</f>
        <v>100</v>
      </c>
      <c r="K25" s="787">
        <f>(J25+J26+J27)/3</f>
        <v>100</v>
      </c>
      <c r="L25" s="800">
        <f>(K25+K28)/2</f>
        <v>99.963450292397667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87</v>
      </c>
      <c r="I26" s="366">
        <v>87</v>
      </c>
      <c r="J26" s="233">
        <f t="shared" si="0"/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233">
        <f t="shared" si="0"/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451.44</v>
      </c>
      <c r="I28" s="366">
        <v>451.11</v>
      </c>
      <c r="J28" s="233">
        <f t="shared" si="0"/>
        <v>99.926900584795334</v>
      </c>
      <c r="K28" s="233">
        <f>J28</f>
        <v>99.926900584795334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366">
        <v>100</v>
      </c>
      <c r="I29" s="366">
        <v>100</v>
      </c>
      <c r="J29" s="233">
        <f t="shared" si="0"/>
        <v>100</v>
      </c>
      <c r="K29" s="787">
        <f>(J29+J30)/2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366">
        <v>100</v>
      </c>
      <c r="I30" s="366">
        <v>100</v>
      </c>
      <c r="J30" s="233">
        <f t="shared" si="0"/>
        <v>100</v>
      </c>
      <c r="K30" s="788"/>
      <c r="L30" s="804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366">
        <v>0</v>
      </c>
      <c r="I31" s="366">
        <v>0</v>
      </c>
      <c r="J31" s="233"/>
      <c r="K31" s="789"/>
      <c r="L31" s="804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366">
        <v>0.44</v>
      </c>
      <c r="I32" s="366">
        <v>0.78</v>
      </c>
      <c r="J32" s="233">
        <f>IF(I32/H32*100&gt;100,100,I32/H32*100)</f>
        <v>100</v>
      </c>
      <c r="K32" s="233">
        <f>J32</f>
        <v>100</v>
      </c>
      <c r="L32" s="803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IF(I33/H33*100&gt;100,100,I33/H33*100)</f>
        <v>100</v>
      </c>
      <c r="K33" s="787">
        <f>(J33+J34+J35)/3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91.3</v>
      </c>
      <c r="I34" s="366">
        <v>100</v>
      </c>
      <c r="J34" s="233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233">
        <f>IF(I35/H35*100&gt;100,100,I35/H35*100)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5</v>
      </c>
      <c r="I36" s="366">
        <v>6.22</v>
      </c>
      <c r="J36" s="233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hidden="1" customHeight="1" x14ac:dyDescent="0.25">
      <c r="A41" s="792"/>
      <c r="B41" s="805" t="s">
        <v>178</v>
      </c>
      <c r="C41" s="790" t="s">
        <v>31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/>
      <c r="I41" s="366"/>
      <c r="J41" s="233"/>
      <c r="K41" s="787"/>
      <c r="L41" s="800"/>
      <c r="M41" s="790"/>
      <c r="N41" s="812"/>
    </row>
    <row r="42" spans="1:14" ht="56.25" hidden="1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/>
      <c r="I42" s="366"/>
      <c r="J42" s="233"/>
      <c r="K42" s="788"/>
      <c r="L42" s="804"/>
      <c r="M42" s="790"/>
      <c r="N42" s="812"/>
    </row>
    <row r="43" spans="1:14" ht="66.75" hidden="1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/>
      <c r="I43" s="366"/>
      <c r="J43" s="233"/>
      <c r="K43" s="789"/>
      <c r="L43" s="804"/>
      <c r="M43" s="790"/>
      <c r="N43" s="812"/>
    </row>
    <row r="44" spans="1:14" ht="33" hidden="1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/>
      <c r="I44" s="366"/>
      <c r="J44" s="233"/>
      <c r="K44" s="233"/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>IF(I45/H45*100&gt;100,100,I45/H45*100)</f>
        <v>100</v>
      </c>
      <c r="K45" s="787">
        <f>(J45+J46+J47)/3</f>
        <v>99.666666666666671</v>
      </c>
      <c r="L45" s="800">
        <f>(K45+K48)/2</f>
        <v>99.833333333333343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88.4</v>
      </c>
      <c r="I46" s="366">
        <v>88.4</v>
      </c>
      <c r="J46" s="233">
        <f>IF(I46/H46*100&gt;100,100,I46/H46*100)</f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99</v>
      </c>
      <c r="J47" s="233">
        <f>IF(I47/H47*100&gt;100,100,I47/H47*100)</f>
        <v>99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454.33</v>
      </c>
      <c r="I48" s="366">
        <v>455.56</v>
      </c>
      <c r="J48" s="233">
        <f>IF(I48/H48*100&gt;100,100,I48/H48*100)</f>
        <v>100</v>
      </c>
      <c r="K48" s="233">
        <f>J48</f>
        <v>100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3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3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3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233"/>
      <c r="K52" s="233"/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233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233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233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233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IF(I65/H65*100&gt;100,100,I65/H65*100)</f>
        <v>100</v>
      </c>
      <c r="K65" s="787">
        <f>(J65+J66+J67)/3</f>
        <v>100</v>
      </c>
      <c r="L65" s="800">
        <f>(K65+K68)/2</f>
        <v>98.017375807529518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233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233">
        <f>IF(I67/H67*100&gt;100,100,I67/H67*100)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89.78</v>
      </c>
      <c r="I68" s="366">
        <v>86.22</v>
      </c>
      <c r="J68" s="233">
        <f>IF(I68/H68*100&gt;100,100,I68/H68*100)</f>
        <v>96.034751615059037</v>
      </c>
      <c r="K68" s="233">
        <f>J68</f>
        <v>96.034751615059037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1.37</v>
      </c>
      <c r="I73" s="366">
        <v>1.4</v>
      </c>
      <c r="J73" s="233">
        <f>IF(I73/H73*100&gt;100,100,I73/H73*100)</f>
        <v>100</v>
      </c>
      <c r="K73" s="787">
        <f>(J73+J75)/2</f>
        <v>100</v>
      </c>
      <c r="L73" s="800">
        <f>(K73+K76)/2</f>
        <v>99.942263279445726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233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233">
        <f>IF(H75=0,0,IF(I75/H75*100&gt;100,100,I75/H75*100))</f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1732</v>
      </c>
      <c r="I76" s="366">
        <v>1730</v>
      </c>
      <c r="J76" s="233">
        <f>IF(H76=0,0,IF(I76/H76*100&gt;100,100,I76/H76*100))</f>
        <v>99.884526558891451</v>
      </c>
      <c r="K76" s="233">
        <f>J76</f>
        <v>99.884526558891451</v>
      </c>
      <c r="L76" s="803"/>
      <c r="M76" s="790"/>
      <c r="N76" s="812"/>
    </row>
    <row r="77" spans="1:14" ht="47.25" hidden="1" customHeight="1" x14ac:dyDescent="0.25">
      <c r="A77" s="792"/>
      <c r="B77" s="805" t="s">
        <v>230</v>
      </c>
      <c r="C77" s="790" t="s">
        <v>38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/>
      <c r="I77" s="366"/>
      <c r="J77" s="233"/>
      <c r="K77" s="787"/>
      <c r="L77" s="800"/>
      <c r="M77" s="790"/>
      <c r="N77" s="812"/>
    </row>
    <row r="78" spans="1:14" ht="63" hidden="1" customHeight="1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/>
      <c r="I78" s="366"/>
      <c r="J78" s="233"/>
      <c r="K78" s="788"/>
      <c r="L78" s="804"/>
      <c r="M78" s="790"/>
      <c r="N78" s="812"/>
    </row>
    <row r="79" spans="1:14" ht="47.25" hidden="1" customHeight="1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/>
      <c r="I79" s="366"/>
      <c r="J79" s="233"/>
      <c r="K79" s="789"/>
      <c r="L79" s="804"/>
      <c r="M79" s="790"/>
      <c r="N79" s="812"/>
    </row>
    <row r="80" spans="1:14" ht="31.5" hidden="1" customHeight="1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/>
      <c r="I80" s="366"/>
      <c r="J80" s="233"/>
      <c r="K80" s="233"/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7.69</v>
      </c>
      <c r="I81" s="366">
        <v>7.69</v>
      </c>
      <c r="J81" s="233">
        <f t="shared" ref="J81:J88" si="1">IF(H81=0,0,IF(I81/H81*100&gt;100,100,I81/H81*100))</f>
        <v>100</v>
      </c>
      <c r="K81" s="787">
        <f>(J81+J83)/2</f>
        <v>100</v>
      </c>
      <c r="L81" s="800">
        <f>(K81+K84)/2</f>
        <v>100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0</v>
      </c>
      <c r="I82" s="366">
        <v>0</v>
      </c>
      <c r="J82" s="233"/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233">
        <f t="shared" si="1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8219</v>
      </c>
      <c r="I84" s="366">
        <v>8219</v>
      </c>
      <c r="J84" s="233">
        <f t="shared" si="1"/>
        <v>100</v>
      </c>
      <c r="K84" s="233">
        <f>J84</f>
        <v>100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14.2</v>
      </c>
      <c r="I85" s="366">
        <v>14.2</v>
      </c>
      <c r="J85" s="233">
        <f t="shared" si="1"/>
        <v>100</v>
      </c>
      <c r="K85" s="787">
        <f>(J85+J87)/2</f>
        <v>100</v>
      </c>
      <c r="L85" s="800">
        <f>(K85+K88)/2</f>
        <v>100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0</v>
      </c>
      <c r="I86" s="366">
        <v>0</v>
      </c>
      <c r="J86" s="233"/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60</v>
      </c>
      <c r="I87" s="366">
        <v>60</v>
      </c>
      <c r="J87" s="233">
        <f t="shared" si="1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16210</v>
      </c>
      <c r="I88" s="366">
        <v>16212</v>
      </c>
      <c r="J88" s="233">
        <f t="shared" si="1"/>
        <v>100</v>
      </c>
      <c r="K88" s="233">
        <f>J88</f>
        <v>100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233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233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233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233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7.39</v>
      </c>
      <c r="I93" s="366">
        <v>7.39</v>
      </c>
      <c r="J93" s="233">
        <f>IF(H93=0,0,IF(I93/H93*100&gt;100,100,I93/H93*100))</f>
        <v>100</v>
      </c>
      <c r="K93" s="787">
        <f>(J93+J95)/2</f>
        <v>100</v>
      </c>
      <c r="L93" s="800">
        <f>(K93+K96)/2</f>
        <v>100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0</v>
      </c>
      <c r="I94" s="366">
        <v>0</v>
      </c>
      <c r="J94" s="233"/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233">
        <f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7337</v>
      </c>
      <c r="I96" s="366">
        <v>7341</v>
      </c>
      <c r="J96" s="233">
        <f>IF(I96/H96*100&gt;100,100,I96/H96*100)</f>
        <v>100</v>
      </c>
      <c r="K96" s="233">
        <f>J96</f>
        <v>100</v>
      </c>
      <c r="L96" s="803"/>
      <c r="M96" s="790"/>
      <c r="N96" s="813"/>
    </row>
    <row r="97" spans="1:14" ht="47.25" hidden="1" customHeight="1" x14ac:dyDescent="0.25">
      <c r="A97" s="792"/>
      <c r="B97" s="805" t="s">
        <v>311</v>
      </c>
      <c r="C97" s="790" t="s">
        <v>43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/>
      <c r="I97" s="366"/>
      <c r="J97" s="233"/>
      <c r="K97" s="787"/>
      <c r="L97" s="800"/>
      <c r="M97" s="790"/>
      <c r="N97" s="811"/>
    </row>
    <row r="98" spans="1:14" ht="63" hidden="1" customHeight="1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/>
      <c r="I98" s="366"/>
      <c r="J98" s="233"/>
      <c r="K98" s="788"/>
      <c r="L98" s="804"/>
      <c r="M98" s="790"/>
      <c r="N98" s="812"/>
    </row>
    <row r="99" spans="1:14" ht="47.25" hidden="1" customHeight="1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/>
      <c r="I99" s="366"/>
      <c r="J99" s="233"/>
      <c r="K99" s="789"/>
      <c r="L99" s="804"/>
      <c r="M99" s="790"/>
      <c r="N99" s="812"/>
    </row>
    <row r="100" spans="1:14" ht="31.5" hidden="1" customHeight="1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/>
      <c r="I100" s="366"/>
      <c r="J100" s="233"/>
      <c r="K100" s="233"/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6">
    <mergeCell ref="N97:N100"/>
    <mergeCell ref="L85:L88"/>
    <mergeCell ref="K77:K79"/>
    <mergeCell ref="L81:L84"/>
    <mergeCell ref="L77:L80"/>
    <mergeCell ref="D81:D84"/>
    <mergeCell ref="K81:K83"/>
    <mergeCell ref="N17:N96"/>
    <mergeCell ref="L89:L92"/>
    <mergeCell ref="K97:K99"/>
    <mergeCell ref="L97:L100"/>
    <mergeCell ref="K93:K95"/>
    <mergeCell ref="L25:L28"/>
    <mergeCell ref="L17:L20"/>
    <mergeCell ref="K53:K55"/>
    <mergeCell ref="L93:L96"/>
    <mergeCell ref="K69:K71"/>
    <mergeCell ref="L65:L68"/>
    <mergeCell ref="K45:K47"/>
    <mergeCell ref="L45:L48"/>
    <mergeCell ref="L49:L52"/>
    <mergeCell ref="L53:L56"/>
    <mergeCell ref="L21:L24"/>
    <mergeCell ref="K89:K91"/>
    <mergeCell ref="K73:K75"/>
    <mergeCell ref="B85:B88"/>
    <mergeCell ref="C49:C52"/>
    <mergeCell ref="B61:B64"/>
    <mergeCell ref="C61:C64"/>
    <mergeCell ref="C53:C56"/>
    <mergeCell ref="B89:B92"/>
    <mergeCell ref="K61:K63"/>
    <mergeCell ref="K65:K67"/>
    <mergeCell ref="K49:K51"/>
    <mergeCell ref="K57:K59"/>
    <mergeCell ref="D61:D64"/>
    <mergeCell ref="D77:D80"/>
    <mergeCell ref="D85:D88"/>
    <mergeCell ref="K85:K87"/>
    <mergeCell ref="C93:C96"/>
    <mergeCell ref="B77:B80"/>
    <mergeCell ref="D97:D100"/>
    <mergeCell ref="D89:D92"/>
    <mergeCell ref="C65:C68"/>
    <mergeCell ref="C77:C80"/>
    <mergeCell ref="C89:C92"/>
    <mergeCell ref="C81:C84"/>
    <mergeCell ref="B97:B100"/>
    <mergeCell ref="B93:B96"/>
    <mergeCell ref="B73:B76"/>
    <mergeCell ref="C73:C76"/>
    <mergeCell ref="B69:B72"/>
    <mergeCell ref="C69:C72"/>
    <mergeCell ref="B81:B84"/>
    <mergeCell ref="D93:D96"/>
    <mergeCell ref="C85:C88"/>
    <mergeCell ref="D73:D76"/>
    <mergeCell ref="B45:B48"/>
    <mergeCell ref="B53:B56"/>
    <mergeCell ref="B65:B68"/>
    <mergeCell ref="B5:B8"/>
    <mergeCell ref="B21:B24"/>
    <mergeCell ref="B41:B44"/>
    <mergeCell ref="B29:B32"/>
    <mergeCell ref="B17:B20"/>
    <mergeCell ref="A2:H2"/>
    <mergeCell ref="B25:B28"/>
    <mergeCell ref="D13:D16"/>
    <mergeCell ref="A5:A100"/>
    <mergeCell ref="C97:C100"/>
    <mergeCell ref="D69:D72"/>
    <mergeCell ref="B13:B16"/>
    <mergeCell ref="B33:B36"/>
    <mergeCell ref="B49:B52"/>
    <mergeCell ref="C57:C60"/>
    <mergeCell ref="B57:B60"/>
    <mergeCell ref="D25:D28"/>
    <mergeCell ref="C21:C24"/>
    <mergeCell ref="D21:D24"/>
    <mergeCell ref="B37:B40"/>
    <mergeCell ref="D57:D60"/>
    <mergeCell ref="N5:N8"/>
    <mergeCell ref="B9:B12"/>
    <mergeCell ref="C9:C12"/>
    <mergeCell ref="D9:D12"/>
    <mergeCell ref="K9:K11"/>
    <mergeCell ref="M5:M100"/>
    <mergeCell ref="L9:L12"/>
    <mergeCell ref="K17:K19"/>
    <mergeCell ref="L73:L76"/>
    <mergeCell ref="L57:L60"/>
    <mergeCell ref="L13:L16"/>
    <mergeCell ref="C17:C20"/>
    <mergeCell ref="D17:D20"/>
    <mergeCell ref="C5:C8"/>
    <mergeCell ref="D5:D8"/>
    <mergeCell ref="L5:L8"/>
    <mergeCell ref="C13:C16"/>
    <mergeCell ref="K5:K7"/>
    <mergeCell ref="K13:K15"/>
    <mergeCell ref="C45:C48"/>
    <mergeCell ref="L41:L44"/>
    <mergeCell ref="L29:L32"/>
    <mergeCell ref="L37:L40"/>
    <mergeCell ref="L61:L64"/>
    <mergeCell ref="D45:D48"/>
    <mergeCell ref="D37:D40"/>
    <mergeCell ref="K21:K23"/>
    <mergeCell ref="K33:K35"/>
    <mergeCell ref="K41:K43"/>
    <mergeCell ref="K25:K27"/>
    <mergeCell ref="L69:L72"/>
    <mergeCell ref="D29:D32"/>
    <mergeCell ref="D49:D52"/>
    <mergeCell ref="D53:D56"/>
    <mergeCell ref="L33:L36"/>
    <mergeCell ref="D65:D68"/>
    <mergeCell ref="C25:C28"/>
    <mergeCell ref="D33:D36"/>
    <mergeCell ref="D41:D44"/>
    <mergeCell ref="K37:K39"/>
    <mergeCell ref="K29:K31"/>
    <mergeCell ref="C37:C40"/>
    <mergeCell ref="C29:C32"/>
    <mergeCell ref="C33:C36"/>
    <mergeCell ref="C41:C44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headerFooter alignWithMargins="0"/>
  <rowBreaks count="1" manualBreakCount="1">
    <brk id="72" max="14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3.57031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20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>IF(I17/H17*100&gt;100,100,I17/H17*100)</f>
        <v>100</v>
      </c>
      <c r="K17" s="787">
        <f>(J17+J18+J19)/3</f>
        <v>99.785775492716368</v>
      </c>
      <c r="L17" s="800">
        <f>(K17+K20)/2</f>
        <v>99.892887746358184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77.8</v>
      </c>
      <c r="I18" s="366">
        <v>77.3</v>
      </c>
      <c r="J18" s="233">
        <f>IF(I18/H18*100&gt;100,100,I18/H18*100)</f>
        <v>99.357326478149105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233">
        <f>IF(I19/H19*100&gt;100,100,I19/H19*100)</f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31.44</v>
      </c>
      <c r="I20" s="366">
        <v>32.33</v>
      </c>
      <c r="J20" s="233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hidden="1" customHeight="1" x14ac:dyDescent="0.25">
      <c r="A21" s="792"/>
      <c r="B21" s="805" t="s">
        <v>135</v>
      </c>
      <c r="C21" s="790" t="s">
        <v>28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/>
      <c r="I21" s="366"/>
      <c r="J21" s="233"/>
      <c r="K21" s="787"/>
      <c r="L21" s="800"/>
      <c r="M21" s="790"/>
      <c r="N21" s="812"/>
    </row>
    <row r="22" spans="1:14" ht="56.25" hidden="1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/>
      <c r="I22" s="366"/>
      <c r="J22" s="233"/>
      <c r="K22" s="788"/>
      <c r="L22" s="804"/>
      <c r="M22" s="790"/>
      <c r="N22" s="812"/>
    </row>
    <row r="23" spans="1:14" ht="87" hidden="1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/>
      <c r="I23" s="366"/>
      <c r="J23" s="233"/>
      <c r="K23" s="789"/>
      <c r="L23" s="804"/>
      <c r="M23" s="790"/>
      <c r="N23" s="812"/>
    </row>
    <row r="24" spans="1:14" ht="33" hidden="1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/>
      <c r="I24" s="366"/>
      <c r="J24" s="233"/>
      <c r="K24" s="233"/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>IF(I25/H25*100&gt;100,100,I25/H25*100)</f>
        <v>100</v>
      </c>
      <c r="K25" s="787">
        <f>(J25+J26+J27)/3</f>
        <v>100</v>
      </c>
      <c r="L25" s="800">
        <f>(K25+K28)/2</f>
        <v>100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61.9</v>
      </c>
      <c r="I26" s="366">
        <v>75</v>
      </c>
      <c r="J26" s="233">
        <f>IF(I26/H26*100&gt;100,100,I26/H26*100)</f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233">
        <f>IF(I27/H27*100&gt;100,100,I27/H27*100)</f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347.89</v>
      </c>
      <c r="I28" s="366">
        <v>349.67</v>
      </c>
      <c r="J28" s="233">
        <f>IF(I28/H28*100&gt;100,100,I28/H28*100)</f>
        <v>100</v>
      </c>
      <c r="K28" s="233">
        <f>J28</f>
        <v>100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3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3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3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3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IF(I33/H33*100&gt;100,100,I33/H33*100)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87.9</v>
      </c>
      <c r="I34" s="366">
        <v>90.3</v>
      </c>
      <c r="J34" s="233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233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6.44</v>
      </c>
      <c r="I36" s="366">
        <v>7.11</v>
      </c>
      <c r="J36" s="233">
        <f>IF(H36=0,0,IF(I36/H36*100&gt;100,100,I36/H36*100))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233">
        <f t="shared" ref="J41:J50" si="0">IF(H41=0,0,IF(I41/H41*100&gt;100,100,I41/H41*100))</f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87.9</v>
      </c>
      <c r="I42" s="366">
        <v>95</v>
      </c>
      <c r="J42" s="233">
        <f t="shared" si="0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233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3</v>
      </c>
      <c r="I44" s="366">
        <v>3</v>
      </c>
      <c r="J44" s="233">
        <f t="shared" si="0"/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 t="shared" si="0"/>
        <v>100</v>
      </c>
      <c r="K45" s="787">
        <f>(J45+J46+J47)/3</f>
        <v>97.5</v>
      </c>
      <c r="L45" s="800">
        <f>(K45+K48)/2</f>
        <v>98.68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87.9</v>
      </c>
      <c r="I46" s="366">
        <v>91.4</v>
      </c>
      <c r="J46" s="233">
        <f t="shared" si="0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92.5</v>
      </c>
      <c r="J47" s="233">
        <f t="shared" si="0"/>
        <v>92.5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400</v>
      </c>
      <c r="I48" s="366">
        <v>399.44</v>
      </c>
      <c r="J48" s="233">
        <f t="shared" si="0"/>
        <v>99.86</v>
      </c>
      <c r="K48" s="233">
        <f>J48</f>
        <v>99.86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233">
        <f t="shared" si="0"/>
        <v>100</v>
      </c>
      <c r="K49" s="787">
        <f>(J49+J50)/2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87.9</v>
      </c>
      <c r="I50" s="366">
        <v>100</v>
      </c>
      <c r="J50" s="233">
        <f t="shared" si="0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0</v>
      </c>
      <c r="I51" s="366">
        <v>0</v>
      </c>
      <c r="J51" s="233"/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0.56000000000000005</v>
      </c>
      <c r="I52" s="366">
        <v>1.44</v>
      </c>
      <c r="J52" s="233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233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233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233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233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IF(I65/H65*100&gt;100,100,I65/H65*100)</f>
        <v>100</v>
      </c>
      <c r="K65" s="787">
        <f>(J65+J66+J67)/3</f>
        <v>97.810734463276845</v>
      </c>
      <c r="L65" s="800">
        <f>(K65+K68)/2</f>
        <v>98.553917501501616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94.4</v>
      </c>
      <c r="I66" s="366">
        <v>88.2</v>
      </c>
      <c r="J66" s="233">
        <f>IF(I66/H66*100&gt;100,100,I66/H66*100)</f>
        <v>93.432203389830505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233">
        <f>IF(I67/H67*100&gt;100,100,I67/H67*100)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79.67</v>
      </c>
      <c r="I68" s="366">
        <v>79.11</v>
      </c>
      <c r="J68" s="233">
        <f>IF(I68/H68*100&gt;100,100,I68/H68*100)</f>
        <v>99.297100539726372</v>
      </c>
      <c r="K68" s="233">
        <f>J68</f>
        <v>99.297100539726372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0.51</v>
      </c>
      <c r="I73" s="366">
        <v>0.5</v>
      </c>
      <c r="J73" s="233">
        <f>IF(I73/H73*100&gt;100,100,I73/H73*100)</f>
        <v>98.039215686274503</v>
      </c>
      <c r="K73" s="787">
        <f>(J73+J75)/2</f>
        <v>99.019607843137251</v>
      </c>
      <c r="L73" s="800">
        <f>(K73+K76)/2</f>
        <v>99.041053921568619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233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233">
        <f t="shared" ref="J75:J88" si="1">IF(I75/H75*100&gt;100,100,I75/H75*100)</f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640</v>
      </c>
      <c r="I76" s="366">
        <v>634</v>
      </c>
      <c r="J76" s="233">
        <f t="shared" si="1"/>
        <v>99.0625</v>
      </c>
      <c r="K76" s="233">
        <f>J76</f>
        <v>99.0625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5.18</v>
      </c>
      <c r="I77" s="366">
        <v>5.16</v>
      </c>
      <c r="J77" s="233">
        <f t="shared" si="1"/>
        <v>99.613899613899619</v>
      </c>
      <c r="K77" s="787">
        <f>(J77+J78+J79)/3</f>
        <v>99.871299871299868</v>
      </c>
      <c r="L77" s="800">
        <f>(K77+K80)/2</f>
        <v>99.569407897433365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21.3</v>
      </c>
      <c r="I78" s="366">
        <v>22.7</v>
      </c>
      <c r="J78" s="233">
        <f t="shared" si="1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233">
        <f t="shared" si="1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3140</v>
      </c>
      <c r="I80" s="366">
        <v>3117</v>
      </c>
      <c r="J80" s="233">
        <f t="shared" si="1"/>
        <v>99.267515923566876</v>
      </c>
      <c r="K80" s="233">
        <f>J80</f>
        <v>99.267515923566876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24.74</v>
      </c>
      <c r="I81" s="366">
        <v>24.65</v>
      </c>
      <c r="J81" s="233">
        <f t="shared" si="1"/>
        <v>99.636216653193216</v>
      </c>
      <c r="K81" s="787">
        <f>(J81+J82+J83)/3</f>
        <v>99.878738884397748</v>
      </c>
      <c r="L81" s="800">
        <f>(K81+K84)/2</f>
        <v>99.726548835293215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19.8</v>
      </c>
      <c r="I82" s="366">
        <v>35.200000000000003</v>
      </c>
      <c r="J82" s="233">
        <f t="shared" si="1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60</v>
      </c>
      <c r="I83" s="366">
        <v>60</v>
      </c>
      <c r="J83" s="233">
        <f t="shared" si="1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27253</v>
      </c>
      <c r="I84" s="366">
        <v>27137</v>
      </c>
      <c r="J84" s="233">
        <f t="shared" si="1"/>
        <v>99.574358786188682</v>
      </c>
      <c r="K84" s="233">
        <f>J84</f>
        <v>99.574358786188682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14.64</v>
      </c>
      <c r="I85" s="366">
        <v>14.59</v>
      </c>
      <c r="J85" s="233">
        <f t="shared" si="1"/>
        <v>99.658469945355193</v>
      </c>
      <c r="K85" s="787">
        <f>(J85+J86+J87)/3</f>
        <v>90.649208857287064</v>
      </c>
      <c r="L85" s="800">
        <f>(K85+K88)/2</f>
        <v>94.798136392774282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8.3000000000000007</v>
      </c>
      <c r="I86" s="366">
        <v>6</v>
      </c>
      <c r="J86" s="233">
        <f t="shared" si="1"/>
        <v>72.289156626506013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100</v>
      </c>
      <c r="I87" s="366">
        <v>100</v>
      </c>
      <c r="J87" s="233">
        <f t="shared" si="1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17285</v>
      </c>
      <c r="I88" s="366">
        <v>17103</v>
      </c>
      <c r="J88" s="233">
        <f t="shared" si="1"/>
        <v>98.9470639282615</v>
      </c>
      <c r="K88" s="233">
        <f>J88</f>
        <v>98.9470639282615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233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233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233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233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11</v>
      </c>
      <c r="I93" s="366">
        <v>10.96</v>
      </c>
      <c r="J93" s="233">
        <f t="shared" ref="J93:J100" si="2">IF(I93/H93*100&gt;100,100,I93/H93*100)</f>
        <v>99.63636363636364</v>
      </c>
      <c r="K93" s="787">
        <f>(J93+J94+J95)/3</f>
        <v>93.023949169110452</v>
      </c>
      <c r="L93" s="800">
        <f>(K93+K96)/2</f>
        <v>95.842615092345184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24.8</v>
      </c>
      <c r="I94" s="366">
        <v>19.7</v>
      </c>
      <c r="J94" s="233">
        <f t="shared" si="2"/>
        <v>79.435483870967744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233">
        <f t="shared" si="2"/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8665</v>
      </c>
      <c r="I96" s="366">
        <v>8549</v>
      </c>
      <c r="J96" s="233">
        <f t="shared" si="2"/>
        <v>98.661281015579917</v>
      </c>
      <c r="K96" s="233">
        <f>J96</f>
        <v>98.661281015579917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4.92</v>
      </c>
      <c r="I97" s="366">
        <v>4.91</v>
      </c>
      <c r="J97" s="233">
        <f t="shared" si="2"/>
        <v>99.796747967479689</v>
      </c>
      <c r="K97" s="787">
        <f>(J97+J98+J99)/3</f>
        <v>99.932249322493234</v>
      </c>
      <c r="L97" s="800">
        <f>(K97+K100)/2</f>
        <v>98.774849493461375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37.9</v>
      </c>
      <c r="I98" s="366">
        <v>50.8</v>
      </c>
      <c r="J98" s="233">
        <f t="shared" si="2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233">
        <f t="shared" si="2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2980</v>
      </c>
      <c r="I100" s="366">
        <v>2909</v>
      </c>
      <c r="J100" s="233">
        <f t="shared" si="2"/>
        <v>97.617449664429529</v>
      </c>
      <c r="K100" s="233">
        <f>J100</f>
        <v>97.617449664429529</v>
      </c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A2:H2"/>
    <mergeCell ref="B53:B56"/>
    <mergeCell ref="A5:A100"/>
    <mergeCell ref="C93:C96"/>
    <mergeCell ref="D21:D24"/>
    <mergeCell ref="C41:C44"/>
    <mergeCell ref="C65:C68"/>
    <mergeCell ref="B29:B32"/>
    <mergeCell ref="B69:B72"/>
    <mergeCell ref="B41:B44"/>
    <mergeCell ref="B37:B40"/>
    <mergeCell ref="C29:C32"/>
    <mergeCell ref="B45:B48"/>
    <mergeCell ref="B25:B28"/>
    <mergeCell ref="C25:C28"/>
    <mergeCell ref="C33:C36"/>
    <mergeCell ref="D49:D52"/>
    <mergeCell ref="D53:D56"/>
    <mergeCell ref="B61:B64"/>
    <mergeCell ref="C61:C64"/>
    <mergeCell ref="C57:C60"/>
    <mergeCell ref="B33:B36"/>
    <mergeCell ref="C81:C84"/>
    <mergeCell ref="B49:B52"/>
    <mergeCell ref="C89:C92"/>
    <mergeCell ref="D89:D92"/>
    <mergeCell ref="D81:D84"/>
    <mergeCell ref="B89:B92"/>
    <mergeCell ref="D45:D48"/>
    <mergeCell ref="B57:B60"/>
    <mergeCell ref="B65:B68"/>
    <mergeCell ref="D61:D64"/>
    <mergeCell ref="D69:D72"/>
    <mergeCell ref="D65:D68"/>
    <mergeCell ref="B97:B100"/>
    <mergeCell ref="C97:C100"/>
    <mergeCell ref="D97:D100"/>
    <mergeCell ref="D77:D80"/>
    <mergeCell ref="B93:B96"/>
    <mergeCell ref="D93:D96"/>
    <mergeCell ref="K97:K99"/>
    <mergeCell ref="K53:K55"/>
    <mergeCell ref="D57:D60"/>
    <mergeCell ref="D73:D76"/>
    <mergeCell ref="B73:B76"/>
    <mergeCell ref="C73:C76"/>
    <mergeCell ref="B85:B88"/>
    <mergeCell ref="C85:C88"/>
    <mergeCell ref="D85:D88"/>
    <mergeCell ref="B81:B84"/>
    <mergeCell ref="K73:K75"/>
    <mergeCell ref="K89:K91"/>
    <mergeCell ref="K85:K87"/>
    <mergeCell ref="K93:K95"/>
    <mergeCell ref="K77:K79"/>
    <mergeCell ref="K81:K83"/>
    <mergeCell ref="B77:B80"/>
    <mergeCell ref="C77:C80"/>
    <mergeCell ref="K65:K67"/>
    <mergeCell ref="K69:K71"/>
    <mergeCell ref="K45:K47"/>
    <mergeCell ref="C69:C72"/>
    <mergeCell ref="C53:C56"/>
    <mergeCell ref="K61:K63"/>
    <mergeCell ref="K57:K59"/>
    <mergeCell ref="L45:L48"/>
    <mergeCell ref="K29:K31"/>
    <mergeCell ref="L61:L64"/>
    <mergeCell ref="L69:L72"/>
    <mergeCell ref="K49:K51"/>
    <mergeCell ref="C49:C52"/>
    <mergeCell ref="C45:C48"/>
    <mergeCell ref="C37:C40"/>
    <mergeCell ref="D25:D28"/>
    <mergeCell ref="L41:L44"/>
    <mergeCell ref="D37:D40"/>
    <mergeCell ref="D33:D36"/>
    <mergeCell ref="K41:K43"/>
    <mergeCell ref="K25:K27"/>
    <mergeCell ref="D41:D44"/>
    <mergeCell ref="K37:K39"/>
    <mergeCell ref="L29:L32"/>
    <mergeCell ref="K33:K35"/>
    <mergeCell ref="D29:D32"/>
    <mergeCell ref="L25:L28"/>
    <mergeCell ref="N5:N8"/>
    <mergeCell ref="L9:L12"/>
    <mergeCell ref="L21:L24"/>
    <mergeCell ref="L37:L40"/>
    <mergeCell ref="N17:N100"/>
    <mergeCell ref="L97:L100"/>
    <mergeCell ref="L65:L68"/>
    <mergeCell ref="L85:L88"/>
    <mergeCell ref="M5:M100"/>
    <mergeCell ref="L49:L52"/>
    <mergeCell ref="L13:L16"/>
    <mergeCell ref="L57:L60"/>
    <mergeCell ref="L53:L56"/>
    <mergeCell ref="L81:L84"/>
    <mergeCell ref="L93:L96"/>
    <mergeCell ref="L73:L76"/>
    <mergeCell ref="L17:L20"/>
    <mergeCell ref="L5:L8"/>
    <mergeCell ref="L33:L36"/>
    <mergeCell ref="L77:L80"/>
    <mergeCell ref="L89:L92"/>
    <mergeCell ref="K21:K23"/>
    <mergeCell ref="B21:B24"/>
    <mergeCell ref="B9:B12"/>
    <mergeCell ref="C21:C24"/>
    <mergeCell ref="D13:D16"/>
    <mergeCell ref="C9:C12"/>
    <mergeCell ref="B5:B8"/>
    <mergeCell ref="B13:B16"/>
    <mergeCell ref="K17:K19"/>
    <mergeCell ref="B17:B20"/>
    <mergeCell ref="C17:C20"/>
    <mergeCell ref="D17:D20"/>
    <mergeCell ref="D5:D8"/>
    <mergeCell ref="C5:C8"/>
    <mergeCell ref="C13:C16"/>
    <mergeCell ref="K5:K7"/>
    <mergeCell ref="K13:K15"/>
    <mergeCell ref="D9:D12"/>
    <mergeCell ref="K9:K11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headerFooter alignWithMargins="0"/>
  <rowBreaks count="1" manualBreakCount="1">
    <brk id="72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P328"/>
  <sheetViews>
    <sheetView zoomScale="70" zoomScaleNormal="70" workbookViewId="0">
      <selection activeCell="B2" sqref="B2"/>
    </sheetView>
  </sheetViews>
  <sheetFormatPr defaultColWidth="9.140625" defaultRowHeight="15.75" x14ac:dyDescent="0.25"/>
  <cols>
    <col min="1" max="1" width="18.42578125" style="17" customWidth="1"/>
    <col min="2" max="2" width="36" style="19" customWidth="1"/>
    <col min="3" max="3" width="37.710937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00" customWidth="1"/>
    <col min="9" max="9" width="15.42578125" style="344" customWidth="1"/>
    <col min="10" max="10" width="14" style="344" customWidth="1"/>
    <col min="11" max="11" width="14.28515625" style="344" customWidth="1"/>
    <col min="12" max="12" width="12.7109375" style="341" customWidth="1"/>
    <col min="13" max="13" width="14.5703125" style="17" customWidth="1"/>
    <col min="14" max="14" width="19.570312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55" t="s">
        <v>302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</row>
    <row r="2" spans="1:16" ht="214.5" customHeight="1" x14ac:dyDescent="0.25">
      <c r="A2" s="243" t="s">
        <v>123</v>
      </c>
      <c r="B2" s="252" t="s">
        <v>263</v>
      </c>
      <c r="C2" s="243" t="s">
        <v>124</v>
      </c>
      <c r="D2" s="243" t="s">
        <v>125</v>
      </c>
      <c r="E2" s="243" t="s">
        <v>126</v>
      </c>
      <c r="F2" s="243" t="s">
        <v>127</v>
      </c>
      <c r="G2" s="243" t="s">
        <v>128</v>
      </c>
      <c r="H2" s="44" t="s">
        <v>377</v>
      </c>
      <c r="I2" s="45" t="s">
        <v>378</v>
      </c>
      <c r="J2" s="46" t="s">
        <v>129</v>
      </c>
      <c r="K2" s="46" t="s">
        <v>130</v>
      </c>
      <c r="L2" s="35" t="s">
        <v>131</v>
      </c>
      <c r="M2" s="243" t="s">
        <v>132</v>
      </c>
      <c r="N2" s="243" t="s">
        <v>133</v>
      </c>
    </row>
    <row r="3" spans="1:16" s="298" customFormat="1" ht="24" customHeight="1" x14ac:dyDescent="0.25">
      <c r="A3" s="66">
        <v>1</v>
      </c>
      <c r="B3" s="62">
        <v>2</v>
      </c>
      <c r="C3" s="67">
        <v>3</v>
      </c>
      <c r="D3" s="66">
        <v>4</v>
      </c>
      <c r="E3" s="67">
        <v>5</v>
      </c>
      <c r="F3" s="66">
        <v>6</v>
      </c>
      <c r="G3" s="67">
        <v>7</v>
      </c>
      <c r="H3" s="68">
        <v>8</v>
      </c>
      <c r="I3" s="69">
        <v>9</v>
      </c>
      <c r="J3" s="68">
        <v>10</v>
      </c>
      <c r="K3" s="69">
        <v>11</v>
      </c>
      <c r="L3" s="67">
        <v>12</v>
      </c>
      <c r="M3" s="67">
        <v>13</v>
      </c>
      <c r="N3" s="67">
        <v>14</v>
      </c>
    </row>
    <row r="4" spans="1:16" ht="81.75" hidden="1" customHeight="1" x14ac:dyDescent="0.25">
      <c r="A4" s="456" t="s">
        <v>249</v>
      </c>
      <c r="B4" s="12" t="s">
        <v>135</v>
      </c>
      <c r="C4" s="456" t="s">
        <v>136</v>
      </c>
      <c r="D4" s="457" t="s">
        <v>137</v>
      </c>
      <c r="E4" s="8" t="s">
        <v>138</v>
      </c>
      <c r="F4" s="9" t="s">
        <v>139</v>
      </c>
      <c r="G4" s="10" t="s">
        <v>140</v>
      </c>
      <c r="H4" s="47">
        <v>0</v>
      </c>
      <c r="I4" s="48">
        <v>0</v>
      </c>
      <c r="J4" s="48" t="e">
        <f t="shared" ref="J4:J39" si="0">IF(I4/H4*100&gt;100,100,I4/H4*100)</f>
        <v>#DIV/0!</v>
      </c>
      <c r="K4" s="458" t="e">
        <f>(J4+J5+J6)/2</f>
        <v>#DIV/0!</v>
      </c>
      <c r="L4" s="462" t="e">
        <f>(K4+K7)/2</f>
        <v>#DIV/0!</v>
      </c>
      <c r="M4" s="466" t="s">
        <v>141</v>
      </c>
      <c r="N4" s="463"/>
      <c r="P4" s="23">
        <f>H7+H11+H15+H19+H23+H27+H31+H35+H39+H43+H47</f>
        <v>336.11111111111109</v>
      </c>
    </row>
    <row r="5" spans="1:16" ht="81.75" hidden="1" customHeight="1" x14ac:dyDescent="0.25">
      <c r="A5" s="456"/>
      <c r="B5" s="248"/>
      <c r="C5" s="456"/>
      <c r="D5" s="457"/>
      <c r="E5" s="8" t="s">
        <v>138</v>
      </c>
      <c r="F5" s="9" t="s">
        <v>142</v>
      </c>
      <c r="G5" s="10" t="s">
        <v>140</v>
      </c>
      <c r="H5" s="47">
        <v>0</v>
      </c>
      <c r="I5" s="48">
        <v>0</v>
      </c>
      <c r="J5" s="48" t="e">
        <f t="shared" si="0"/>
        <v>#DIV/0!</v>
      </c>
      <c r="K5" s="458"/>
      <c r="L5" s="462"/>
      <c r="M5" s="467"/>
      <c r="N5" s="464"/>
      <c r="P5" s="23">
        <f>H51+H55+H59+H63+H67+H71+H75+H79+H83+H87+H91+H95</f>
        <v>273.33333333333331</v>
      </c>
    </row>
    <row r="6" spans="1:16" ht="81.75" hidden="1" customHeight="1" x14ac:dyDescent="0.25">
      <c r="A6" s="456"/>
      <c r="B6" s="248"/>
      <c r="C6" s="456"/>
      <c r="D6" s="457"/>
      <c r="E6" s="8" t="s">
        <v>138</v>
      </c>
      <c r="F6" s="9" t="s">
        <v>143</v>
      </c>
      <c r="G6" s="10" t="s">
        <v>140</v>
      </c>
      <c r="H6" s="47">
        <v>0</v>
      </c>
      <c r="I6" s="48">
        <v>0</v>
      </c>
      <c r="J6" s="48">
        <v>0</v>
      </c>
      <c r="K6" s="458"/>
      <c r="L6" s="462"/>
      <c r="M6" s="467"/>
      <c r="N6" s="464"/>
      <c r="P6" s="23">
        <f>H103+H107+H111+H115+H119+H123+H127+H131+H135+H139+H143+H147</f>
        <v>11.555555555555555</v>
      </c>
    </row>
    <row r="7" spans="1:16" ht="31.5" hidden="1" x14ac:dyDescent="0.25">
      <c r="A7" s="456"/>
      <c r="B7" s="249"/>
      <c r="C7" s="456"/>
      <c r="D7" s="457"/>
      <c r="E7" s="8" t="s">
        <v>144</v>
      </c>
      <c r="F7" s="3" t="s">
        <v>145</v>
      </c>
      <c r="G7" s="10" t="s">
        <v>146</v>
      </c>
      <c r="H7" s="49">
        <v>0</v>
      </c>
      <c r="I7" s="50">
        <v>0</v>
      </c>
      <c r="J7" s="48" t="e">
        <f t="shared" si="0"/>
        <v>#DIV/0!</v>
      </c>
      <c r="K7" s="48" t="e">
        <f>J7</f>
        <v>#DIV/0!</v>
      </c>
      <c r="L7" s="462"/>
      <c r="M7" s="467"/>
      <c r="N7" s="464"/>
      <c r="P7" s="23">
        <f>H151+H155+H159+H163+H167+H171+H175+H179+H183+H187+H191+H195+H199+H203+H207+H211</f>
        <v>23573.4</v>
      </c>
    </row>
    <row r="8" spans="1:16" ht="81.75" hidden="1" customHeight="1" x14ac:dyDescent="0.25">
      <c r="A8" s="456"/>
      <c r="B8" s="12" t="s">
        <v>147</v>
      </c>
      <c r="C8" s="456" t="s">
        <v>148</v>
      </c>
      <c r="D8" s="457" t="s">
        <v>137</v>
      </c>
      <c r="E8" s="8" t="s">
        <v>138</v>
      </c>
      <c r="F8" s="9" t="s">
        <v>139</v>
      </c>
      <c r="G8" s="10" t="s">
        <v>140</v>
      </c>
      <c r="H8" s="47">
        <v>0</v>
      </c>
      <c r="I8" s="48">
        <v>0</v>
      </c>
      <c r="J8" s="48" t="e">
        <f t="shared" si="0"/>
        <v>#DIV/0!</v>
      </c>
      <c r="K8" s="458" t="e">
        <f>(J8+J9+J10)/3</f>
        <v>#DIV/0!</v>
      </c>
      <c r="L8" s="462" t="e">
        <f>(K8+K11)/2</f>
        <v>#DIV/0!</v>
      </c>
      <c r="M8" s="467"/>
      <c r="N8" s="464"/>
    </row>
    <row r="9" spans="1:16" ht="81.75" hidden="1" customHeight="1" x14ac:dyDescent="0.25">
      <c r="A9" s="456"/>
      <c r="B9" s="239"/>
      <c r="C9" s="456"/>
      <c r="D9" s="457"/>
      <c r="E9" s="8" t="s">
        <v>138</v>
      </c>
      <c r="F9" s="9" t="s">
        <v>142</v>
      </c>
      <c r="G9" s="10" t="s">
        <v>140</v>
      </c>
      <c r="H9" s="47">
        <v>0</v>
      </c>
      <c r="I9" s="48">
        <v>0</v>
      </c>
      <c r="J9" s="48" t="e">
        <f t="shared" si="0"/>
        <v>#DIV/0!</v>
      </c>
      <c r="K9" s="458"/>
      <c r="L9" s="462"/>
      <c r="M9" s="467"/>
      <c r="N9" s="464"/>
    </row>
    <row r="10" spans="1:16" ht="81.75" hidden="1" customHeight="1" x14ac:dyDescent="0.25">
      <c r="A10" s="456"/>
      <c r="B10" s="239"/>
      <c r="C10" s="456"/>
      <c r="D10" s="457"/>
      <c r="E10" s="8" t="s">
        <v>138</v>
      </c>
      <c r="F10" s="9" t="s">
        <v>143</v>
      </c>
      <c r="G10" s="10" t="s">
        <v>140</v>
      </c>
      <c r="H10" s="47">
        <v>0</v>
      </c>
      <c r="I10" s="48">
        <v>0</v>
      </c>
      <c r="J10" s="48" t="e">
        <f t="shared" si="0"/>
        <v>#DIV/0!</v>
      </c>
      <c r="K10" s="458"/>
      <c r="L10" s="462"/>
      <c r="M10" s="467"/>
      <c r="N10" s="464"/>
    </row>
    <row r="11" spans="1:16" ht="31.5" hidden="1" customHeight="1" x14ac:dyDescent="0.25">
      <c r="A11" s="456"/>
      <c r="B11" s="240"/>
      <c r="C11" s="456"/>
      <c r="D11" s="457"/>
      <c r="E11" s="8" t="s">
        <v>144</v>
      </c>
      <c r="F11" s="3" t="s">
        <v>145</v>
      </c>
      <c r="G11" s="10" t="s">
        <v>146</v>
      </c>
      <c r="H11" s="49">
        <v>0</v>
      </c>
      <c r="I11" s="244">
        <v>0</v>
      </c>
      <c r="J11" s="48" t="e">
        <f t="shared" si="0"/>
        <v>#DIV/0!</v>
      </c>
      <c r="K11" s="48" t="e">
        <f>J11</f>
        <v>#DIV/0!</v>
      </c>
      <c r="L11" s="462"/>
      <c r="M11" s="467"/>
      <c r="N11" s="464"/>
    </row>
    <row r="12" spans="1:16" ht="81.75" customHeight="1" x14ac:dyDescent="0.25">
      <c r="A12" s="456"/>
      <c r="B12" s="12" t="s">
        <v>149</v>
      </c>
      <c r="C12" s="456" t="s">
        <v>150</v>
      </c>
      <c r="D12" s="457" t="s">
        <v>137</v>
      </c>
      <c r="E12" s="8" t="s">
        <v>138</v>
      </c>
      <c r="F12" s="9" t="s">
        <v>139</v>
      </c>
      <c r="G12" s="10" t="s">
        <v>140</v>
      </c>
      <c r="H12" s="47">
        <v>100</v>
      </c>
      <c r="I12" s="48">
        <v>100</v>
      </c>
      <c r="J12" s="48">
        <f t="shared" si="0"/>
        <v>100</v>
      </c>
      <c r="K12" s="458">
        <f>(J12+J13+J14)/3</f>
        <v>99.052681830946355</v>
      </c>
      <c r="L12" s="462">
        <f>(K12+K15)/2</f>
        <v>99.254260547118207</v>
      </c>
      <c r="M12" s="467"/>
      <c r="N12" s="464"/>
    </row>
    <row r="13" spans="1:16" ht="81.75" customHeight="1" x14ac:dyDescent="0.25">
      <c r="A13" s="456"/>
      <c r="B13" s="239"/>
      <c r="C13" s="456"/>
      <c r="D13" s="457"/>
      <c r="E13" s="8" t="s">
        <v>138</v>
      </c>
      <c r="F13" s="9" t="s">
        <v>142</v>
      </c>
      <c r="G13" s="10" t="s">
        <v>140</v>
      </c>
      <c r="H13" s="47">
        <v>86.014492753623202</v>
      </c>
      <c r="I13" s="48">
        <v>83.57</v>
      </c>
      <c r="J13" s="48">
        <f t="shared" si="0"/>
        <v>97.158045492839065</v>
      </c>
      <c r="K13" s="458"/>
      <c r="L13" s="462"/>
      <c r="M13" s="467"/>
      <c r="N13" s="464"/>
    </row>
    <row r="14" spans="1:16" ht="81.75" customHeight="1" x14ac:dyDescent="0.25">
      <c r="A14" s="456"/>
      <c r="B14" s="239"/>
      <c r="C14" s="456"/>
      <c r="D14" s="457"/>
      <c r="E14" s="8" t="s">
        <v>138</v>
      </c>
      <c r="F14" s="9" t="s">
        <v>143</v>
      </c>
      <c r="G14" s="10" t="s">
        <v>140</v>
      </c>
      <c r="H14" s="47">
        <v>100</v>
      </c>
      <c r="I14" s="48">
        <v>100</v>
      </c>
      <c r="J14" s="48">
        <f t="shared" si="0"/>
        <v>100</v>
      </c>
      <c r="K14" s="458"/>
      <c r="L14" s="462"/>
      <c r="M14" s="467"/>
      <c r="N14" s="464"/>
    </row>
    <row r="15" spans="1:16" ht="31.5" x14ac:dyDescent="0.25">
      <c r="A15" s="456"/>
      <c r="B15" s="240"/>
      <c r="C15" s="456"/>
      <c r="D15" s="457"/>
      <c r="E15" s="8" t="s">
        <v>144</v>
      </c>
      <c r="F15" s="3" t="s">
        <v>145</v>
      </c>
      <c r="G15" s="10" t="s">
        <v>146</v>
      </c>
      <c r="H15" s="244">
        <v>265.44444444444446</v>
      </c>
      <c r="I15" s="244">
        <v>264</v>
      </c>
      <c r="J15" s="48">
        <f t="shared" si="0"/>
        <v>99.455839263290073</v>
      </c>
      <c r="K15" s="48">
        <f>J15</f>
        <v>99.455839263290073</v>
      </c>
      <c r="L15" s="462"/>
      <c r="M15" s="467"/>
      <c r="N15" s="464"/>
    </row>
    <row r="16" spans="1:16" ht="81.75" customHeight="1" x14ac:dyDescent="0.25">
      <c r="A16" s="456"/>
      <c r="B16" s="12" t="s">
        <v>151</v>
      </c>
      <c r="C16" s="456" t="s">
        <v>152</v>
      </c>
      <c r="D16" s="457" t="s">
        <v>137</v>
      </c>
      <c r="E16" s="8" t="s">
        <v>138</v>
      </c>
      <c r="F16" s="9" t="s">
        <v>139</v>
      </c>
      <c r="G16" s="10" t="s">
        <v>140</v>
      </c>
      <c r="H16" s="47">
        <v>100</v>
      </c>
      <c r="I16" s="48">
        <v>100</v>
      </c>
      <c r="J16" s="48">
        <f t="shared" si="0"/>
        <v>100</v>
      </c>
      <c r="K16" s="458">
        <f>(J16+J17)/2</f>
        <v>100</v>
      </c>
      <c r="L16" s="462">
        <f>(K16+K19)/2</f>
        <v>100</v>
      </c>
      <c r="M16" s="467"/>
      <c r="N16" s="464"/>
    </row>
    <row r="17" spans="1:14" ht="81.75" customHeight="1" x14ac:dyDescent="0.25">
      <c r="A17" s="456"/>
      <c r="B17" s="239"/>
      <c r="C17" s="456"/>
      <c r="D17" s="457"/>
      <c r="E17" s="8" t="s">
        <v>138</v>
      </c>
      <c r="F17" s="9" t="s">
        <v>142</v>
      </c>
      <c r="G17" s="10" t="s">
        <v>140</v>
      </c>
      <c r="H17" s="47">
        <v>60</v>
      </c>
      <c r="I17" s="48">
        <v>60</v>
      </c>
      <c r="J17" s="48">
        <f t="shared" si="0"/>
        <v>100</v>
      </c>
      <c r="K17" s="458"/>
      <c r="L17" s="462"/>
      <c r="M17" s="467"/>
      <c r="N17" s="464"/>
    </row>
    <row r="18" spans="1:14" ht="81.75" customHeight="1" x14ac:dyDescent="0.25">
      <c r="A18" s="456"/>
      <c r="B18" s="239"/>
      <c r="C18" s="456"/>
      <c r="D18" s="457"/>
      <c r="E18" s="8" t="s">
        <v>138</v>
      </c>
      <c r="F18" s="9" t="s">
        <v>143</v>
      </c>
      <c r="G18" s="10" t="s">
        <v>140</v>
      </c>
      <c r="H18" s="47"/>
      <c r="I18" s="48"/>
      <c r="J18" s="48"/>
      <c r="K18" s="458"/>
      <c r="L18" s="462"/>
      <c r="M18" s="467"/>
      <c r="N18" s="464"/>
    </row>
    <row r="19" spans="1:14" ht="31.5" customHeight="1" x14ac:dyDescent="0.25">
      <c r="A19" s="456"/>
      <c r="B19" s="240"/>
      <c r="C19" s="456"/>
      <c r="D19" s="457"/>
      <c r="E19" s="8" t="s">
        <v>144</v>
      </c>
      <c r="F19" s="3" t="s">
        <v>145</v>
      </c>
      <c r="G19" s="10" t="s">
        <v>146</v>
      </c>
      <c r="H19" s="244">
        <v>0.88888888888888884</v>
      </c>
      <c r="I19" s="244">
        <v>0.88888888888888884</v>
      </c>
      <c r="J19" s="48">
        <f t="shared" si="0"/>
        <v>100</v>
      </c>
      <c r="K19" s="48">
        <f>J19</f>
        <v>100</v>
      </c>
      <c r="L19" s="462"/>
      <c r="M19" s="467"/>
      <c r="N19" s="464"/>
    </row>
    <row r="20" spans="1:14" ht="81.75" hidden="1" customHeight="1" x14ac:dyDescent="0.25">
      <c r="A20" s="456"/>
      <c r="B20" s="12"/>
      <c r="C20" s="456" t="s">
        <v>153</v>
      </c>
      <c r="D20" s="457" t="s">
        <v>137</v>
      </c>
      <c r="E20" s="8" t="s">
        <v>138</v>
      </c>
      <c r="F20" s="9" t="s">
        <v>139</v>
      </c>
      <c r="G20" s="10" t="s">
        <v>140</v>
      </c>
      <c r="H20" s="47">
        <v>0</v>
      </c>
      <c r="I20" s="48">
        <v>0</v>
      </c>
      <c r="J20" s="48" t="e">
        <f t="shared" si="0"/>
        <v>#DIV/0!</v>
      </c>
      <c r="K20" s="458" t="e">
        <f>(J20+J21+J22)/3</f>
        <v>#DIV/0!</v>
      </c>
      <c r="L20" s="462" t="e">
        <f>(K20+K23)/2</f>
        <v>#DIV/0!</v>
      </c>
      <c r="M20" s="467"/>
      <c r="N20" s="464"/>
    </row>
    <row r="21" spans="1:14" ht="81.75" hidden="1" customHeight="1" x14ac:dyDescent="0.25">
      <c r="A21" s="456"/>
      <c r="B21" s="239"/>
      <c r="C21" s="456"/>
      <c r="D21" s="457"/>
      <c r="E21" s="8" t="s">
        <v>138</v>
      </c>
      <c r="F21" s="9" t="s">
        <v>142</v>
      </c>
      <c r="G21" s="10" t="s">
        <v>140</v>
      </c>
      <c r="H21" s="47">
        <v>0</v>
      </c>
      <c r="I21" s="48">
        <v>0</v>
      </c>
      <c r="J21" s="48" t="e">
        <f t="shared" si="0"/>
        <v>#DIV/0!</v>
      </c>
      <c r="K21" s="458"/>
      <c r="L21" s="462"/>
      <c r="M21" s="467"/>
      <c r="N21" s="464"/>
    </row>
    <row r="22" spans="1:14" ht="81.75" hidden="1" customHeight="1" x14ac:dyDescent="0.25">
      <c r="A22" s="456"/>
      <c r="B22" s="239"/>
      <c r="C22" s="456"/>
      <c r="D22" s="457"/>
      <c r="E22" s="8" t="s">
        <v>138</v>
      </c>
      <c r="F22" s="9" t="s">
        <v>143</v>
      </c>
      <c r="G22" s="10" t="s">
        <v>140</v>
      </c>
      <c r="H22" s="47">
        <v>0</v>
      </c>
      <c r="I22" s="48">
        <v>0</v>
      </c>
      <c r="J22" s="48" t="e">
        <f t="shared" si="0"/>
        <v>#DIV/0!</v>
      </c>
      <c r="K22" s="458"/>
      <c r="L22" s="462"/>
      <c r="M22" s="467"/>
      <c r="N22" s="464"/>
    </row>
    <row r="23" spans="1:14" ht="31.5" hidden="1" customHeight="1" x14ac:dyDescent="0.25">
      <c r="A23" s="456"/>
      <c r="B23" s="240"/>
      <c r="C23" s="456"/>
      <c r="D23" s="457"/>
      <c r="E23" s="8" t="s">
        <v>144</v>
      </c>
      <c r="F23" s="3" t="s">
        <v>145</v>
      </c>
      <c r="G23" s="10" t="s">
        <v>146</v>
      </c>
      <c r="H23" s="49">
        <v>0</v>
      </c>
      <c r="I23" s="244">
        <v>0</v>
      </c>
      <c r="J23" s="48" t="e">
        <f t="shared" si="0"/>
        <v>#DIV/0!</v>
      </c>
      <c r="K23" s="48" t="e">
        <f>J23</f>
        <v>#DIV/0!</v>
      </c>
      <c r="L23" s="462"/>
      <c r="M23" s="467"/>
      <c r="N23" s="464"/>
    </row>
    <row r="24" spans="1:14" ht="81.75" hidden="1" customHeight="1" x14ac:dyDescent="0.25">
      <c r="A24" s="456"/>
      <c r="B24" s="12" t="s">
        <v>154</v>
      </c>
      <c r="C24" s="456" t="s">
        <v>155</v>
      </c>
      <c r="D24" s="457" t="s">
        <v>137</v>
      </c>
      <c r="E24" s="8" t="s">
        <v>138</v>
      </c>
      <c r="F24" s="9" t="s">
        <v>139</v>
      </c>
      <c r="G24" s="10" t="s">
        <v>140</v>
      </c>
      <c r="H24" s="47">
        <v>0</v>
      </c>
      <c r="I24" s="48">
        <v>0</v>
      </c>
      <c r="J24" s="48" t="e">
        <f>IF(I24/H24*100&gt;100,100,I24/H24*100)</f>
        <v>#DIV/0!</v>
      </c>
      <c r="K24" s="458" t="e">
        <f>(J24+J25+J26)/3</f>
        <v>#DIV/0!</v>
      </c>
      <c r="L24" s="462" t="e">
        <f>(K24+K27)/2</f>
        <v>#DIV/0!</v>
      </c>
      <c r="M24" s="467"/>
      <c r="N24" s="464"/>
    </row>
    <row r="25" spans="1:14" ht="81.75" hidden="1" customHeight="1" x14ac:dyDescent="0.25">
      <c r="A25" s="456"/>
      <c r="B25" s="239"/>
      <c r="C25" s="456"/>
      <c r="D25" s="457"/>
      <c r="E25" s="8" t="s">
        <v>138</v>
      </c>
      <c r="F25" s="9" t="s">
        <v>142</v>
      </c>
      <c r="G25" s="10" t="s">
        <v>140</v>
      </c>
      <c r="H25" s="47">
        <v>0</v>
      </c>
      <c r="I25" s="48">
        <v>0</v>
      </c>
      <c r="J25" s="48" t="e">
        <f>IF(I25/H25*100&gt;100,100,I25/H25*100)</f>
        <v>#DIV/0!</v>
      </c>
      <c r="K25" s="458"/>
      <c r="L25" s="462"/>
      <c r="M25" s="467"/>
      <c r="N25" s="464"/>
    </row>
    <row r="26" spans="1:14" ht="81.75" hidden="1" customHeight="1" x14ac:dyDescent="0.25">
      <c r="A26" s="456"/>
      <c r="B26" s="239"/>
      <c r="C26" s="456"/>
      <c r="D26" s="457"/>
      <c r="E26" s="8" t="s">
        <v>138</v>
      </c>
      <c r="F26" s="9" t="s">
        <v>143</v>
      </c>
      <c r="G26" s="10" t="s">
        <v>140</v>
      </c>
      <c r="H26" s="47">
        <v>0</v>
      </c>
      <c r="I26" s="48">
        <v>0</v>
      </c>
      <c r="J26" s="48" t="e">
        <f>IF(I26/H26*100&gt;100,100,I26/H26*100)</f>
        <v>#DIV/0!</v>
      </c>
      <c r="K26" s="458"/>
      <c r="L26" s="462"/>
      <c r="M26" s="467"/>
      <c r="N26" s="464"/>
    </row>
    <row r="27" spans="1:14" ht="31.5" hidden="1" customHeight="1" x14ac:dyDescent="0.25">
      <c r="A27" s="456"/>
      <c r="B27" s="240"/>
      <c r="C27" s="456"/>
      <c r="D27" s="457"/>
      <c r="E27" s="8" t="s">
        <v>144</v>
      </c>
      <c r="F27" s="3" t="s">
        <v>145</v>
      </c>
      <c r="G27" s="10" t="s">
        <v>146</v>
      </c>
      <c r="H27" s="49">
        <v>0</v>
      </c>
      <c r="I27" s="244">
        <v>0</v>
      </c>
      <c r="J27" s="48" t="e">
        <f>IF(I27/H27*100&gt;100,100,I27/H27*100)</f>
        <v>#DIV/0!</v>
      </c>
      <c r="K27" s="48" t="e">
        <f>J27</f>
        <v>#DIV/0!</v>
      </c>
      <c r="L27" s="462"/>
      <c r="M27" s="467"/>
      <c r="N27" s="464"/>
    </row>
    <row r="28" spans="1:14" ht="81.75" hidden="1" customHeight="1" x14ac:dyDescent="0.25">
      <c r="A28" s="456"/>
      <c r="B28" s="12">
        <v>0</v>
      </c>
      <c r="C28" s="456" t="s">
        <v>156</v>
      </c>
      <c r="D28" s="457" t="s">
        <v>137</v>
      </c>
      <c r="E28" s="8" t="s">
        <v>138</v>
      </c>
      <c r="F28" s="9" t="s">
        <v>139</v>
      </c>
      <c r="G28" s="10" t="s">
        <v>140</v>
      </c>
      <c r="H28" s="47">
        <v>0</v>
      </c>
      <c r="I28" s="48">
        <v>0</v>
      </c>
      <c r="J28" s="48" t="e">
        <f t="shared" si="0"/>
        <v>#DIV/0!</v>
      </c>
      <c r="K28" s="458" t="e">
        <f>(J28+J29+J30)/3</f>
        <v>#DIV/0!</v>
      </c>
      <c r="L28" s="462" t="e">
        <f>(K28+K31)/2</f>
        <v>#DIV/0!</v>
      </c>
      <c r="M28" s="467"/>
      <c r="N28" s="464"/>
    </row>
    <row r="29" spans="1:14" ht="81.75" hidden="1" customHeight="1" x14ac:dyDescent="0.25">
      <c r="A29" s="456"/>
      <c r="B29" s="239"/>
      <c r="C29" s="456"/>
      <c r="D29" s="457"/>
      <c r="E29" s="8" t="s">
        <v>138</v>
      </c>
      <c r="F29" s="9" t="s">
        <v>142</v>
      </c>
      <c r="G29" s="10" t="s">
        <v>140</v>
      </c>
      <c r="H29" s="47">
        <v>0</v>
      </c>
      <c r="I29" s="48">
        <v>0</v>
      </c>
      <c r="J29" s="48" t="e">
        <f t="shared" si="0"/>
        <v>#DIV/0!</v>
      </c>
      <c r="K29" s="458"/>
      <c r="L29" s="462"/>
      <c r="M29" s="467"/>
      <c r="N29" s="464"/>
    </row>
    <row r="30" spans="1:14" ht="81.75" hidden="1" customHeight="1" x14ac:dyDescent="0.25">
      <c r="A30" s="456"/>
      <c r="B30" s="239"/>
      <c r="C30" s="456"/>
      <c r="D30" s="457"/>
      <c r="E30" s="8" t="s">
        <v>138</v>
      </c>
      <c r="F30" s="9" t="s">
        <v>143</v>
      </c>
      <c r="G30" s="10" t="s">
        <v>140</v>
      </c>
      <c r="H30" s="47">
        <v>0</v>
      </c>
      <c r="I30" s="48">
        <v>0</v>
      </c>
      <c r="J30" s="48" t="e">
        <f t="shared" si="0"/>
        <v>#DIV/0!</v>
      </c>
      <c r="K30" s="458"/>
      <c r="L30" s="462"/>
      <c r="M30" s="467"/>
      <c r="N30" s="464"/>
    </row>
    <row r="31" spans="1:14" ht="31.5" hidden="1" customHeight="1" x14ac:dyDescent="0.25">
      <c r="A31" s="456"/>
      <c r="B31" s="240"/>
      <c r="C31" s="456"/>
      <c r="D31" s="457"/>
      <c r="E31" s="8" t="s">
        <v>144</v>
      </c>
      <c r="F31" s="3" t="s">
        <v>145</v>
      </c>
      <c r="G31" s="10" t="s">
        <v>146</v>
      </c>
      <c r="H31" s="49">
        <v>0</v>
      </c>
      <c r="I31" s="244">
        <v>0</v>
      </c>
      <c r="J31" s="48" t="e">
        <f t="shared" si="0"/>
        <v>#DIV/0!</v>
      </c>
      <c r="K31" s="48" t="e">
        <f>J31</f>
        <v>#DIV/0!</v>
      </c>
      <c r="L31" s="462"/>
      <c r="M31" s="467"/>
      <c r="N31" s="464"/>
    </row>
    <row r="32" spans="1:14" ht="81.75" customHeight="1" x14ac:dyDescent="0.25">
      <c r="A32" s="456"/>
      <c r="B32" s="12" t="s">
        <v>157</v>
      </c>
      <c r="C32" s="456" t="s">
        <v>158</v>
      </c>
      <c r="D32" s="457" t="s">
        <v>137</v>
      </c>
      <c r="E32" s="8" t="s">
        <v>138</v>
      </c>
      <c r="F32" s="9" t="s">
        <v>139</v>
      </c>
      <c r="G32" s="10" t="s">
        <v>140</v>
      </c>
      <c r="H32" s="47">
        <v>100</v>
      </c>
      <c r="I32" s="48">
        <v>100</v>
      </c>
      <c r="J32" s="48">
        <f t="shared" si="0"/>
        <v>100</v>
      </c>
      <c r="K32" s="458">
        <f>(J32+J33)/2</f>
        <v>100</v>
      </c>
      <c r="L32" s="462">
        <f>(K32+K35)/2</f>
        <v>100</v>
      </c>
      <c r="M32" s="467"/>
      <c r="N32" s="464"/>
    </row>
    <row r="33" spans="1:14" ht="81.75" customHeight="1" x14ac:dyDescent="0.25">
      <c r="A33" s="456"/>
      <c r="B33" s="239"/>
      <c r="C33" s="456"/>
      <c r="D33" s="457"/>
      <c r="E33" s="8" t="s">
        <v>138</v>
      </c>
      <c r="F33" s="9" t="s">
        <v>142</v>
      </c>
      <c r="G33" s="10" t="s">
        <v>140</v>
      </c>
      <c r="H33" s="47">
        <v>100</v>
      </c>
      <c r="I33" s="48">
        <v>100</v>
      </c>
      <c r="J33" s="48">
        <f t="shared" si="0"/>
        <v>100</v>
      </c>
      <c r="K33" s="458"/>
      <c r="L33" s="462"/>
      <c r="M33" s="467"/>
      <c r="N33" s="464"/>
    </row>
    <row r="34" spans="1:14" ht="81.75" customHeight="1" x14ac:dyDescent="0.25">
      <c r="A34" s="456"/>
      <c r="B34" s="239"/>
      <c r="C34" s="456"/>
      <c r="D34" s="457"/>
      <c r="E34" s="8" t="s">
        <v>138</v>
      </c>
      <c r="F34" s="9" t="s">
        <v>143</v>
      </c>
      <c r="G34" s="10" t="s">
        <v>140</v>
      </c>
      <c r="H34" s="47"/>
      <c r="I34" s="48"/>
      <c r="J34" s="48"/>
      <c r="K34" s="458"/>
      <c r="L34" s="462"/>
      <c r="M34" s="467"/>
      <c r="N34" s="464"/>
    </row>
    <row r="35" spans="1:14" ht="31.5" customHeight="1" x14ac:dyDescent="0.25">
      <c r="A35" s="456"/>
      <c r="B35" s="240"/>
      <c r="C35" s="456"/>
      <c r="D35" s="457"/>
      <c r="E35" s="8" t="s">
        <v>144</v>
      </c>
      <c r="F35" s="3" t="s">
        <v>145</v>
      </c>
      <c r="G35" s="10" t="s">
        <v>146</v>
      </c>
      <c r="H35" s="244">
        <v>0.55555555555555558</v>
      </c>
      <c r="I35" s="244">
        <v>0.55555555555555558</v>
      </c>
      <c r="J35" s="48">
        <f t="shared" si="0"/>
        <v>100</v>
      </c>
      <c r="K35" s="48">
        <f>J35</f>
        <v>100</v>
      </c>
      <c r="L35" s="462"/>
      <c r="M35" s="467"/>
      <c r="N35" s="464"/>
    </row>
    <row r="36" spans="1:14" ht="81.75" customHeight="1" x14ac:dyDescent="0.25">
      <c r="A36" s="456"/>
      <c r="B36" s="12" t="s">
        <v>159</v>
      </c>
      <c r="C36" s="456" t="s">
        <v>160</v>
      </c>
      <c r="D36" s="457" t="s">
        <v>137</v>
      </c>
      <c r="E36" s="8" t="s">
        <v>138</v>
      </c>
      <c r="F36" s="9" t="s">
        <v>139</v>
      </c>
      <c r="G36" s="10" t="s">
        <v>140</v>
      </c>
      <c r="H36" s="47">
        <v>100</v>
      </c>
      <c r="I36" s="48">
        <v>100</v>
      </c>
      <c r="J36" s="48">
        <f>IF(I36/H36*100&gt;100,100,I36/H36*100)</f>
        <v>100</v>
      </c>
      <c r="K36" s="458">
        <f>(J36+J37+J38)/3</f>
        <v>97.674418604651166</v>
      </c>
      <c r="L36" s="462">
        <f>(K36+K39)/2</f>
        <v>98.83720930232559</v>
      </c>
      <c r="M36" s="467"/>
      <c r="N36" s="464"/>
    </row>
    <row r="37" spans="1:14" ht="81.75" customHeight="1" x14ac:dyDescent="0.25">
      <c r="A37" s="456"/>
      <c r="B37" s="239"/>
      <c r="C37" s="456"/>
      <c r="D37" s="457"/>
      <c r="E37" s="8" t="s">
        <v>138</v>
      </c>
      <c r="F37" s="9" t="s">
        <v>142</v>
      </c>
      <c r="G37" s="10" t="s">
        <v>140</v>
      </c>
      <c r="H37" s="47">
        <v>86</v>
      </c>
      <c r="I37" s="48">
        <v>80</v>
      </c>
      <c r="J37" s="48">
        <f>IF(I37/H37*100&gt;100,100,I37/H37*100)</f>
        <v>93.023255813953483</v>
      </c>
      <c r="K37" s="458"/>
      <c r="L37" s="462"/>
      <c r="M37" s="467"/>
      <c r="N37" s="464"/>
    </row>
    <row r="38" spans="1:14" ht="81.75" customHeight="1" x14ac:dyDescent="0.25">
      <c r="A38" s="456"/>
      <c r="B38" s="239"/>
      <c r="C38" s="456"/>
      <c r="D38" s="457"/>
      <c r="E38" s="8" t="s">
        <v>138</v>
      </c>
      <c r="F38" s="9" t="s">
        <v>143</v>
      </c>
      <c r="G38" s="10" t="s">
        <v>140</v>
      </c>
      <c r="H38" s="47">
        <v>100</v>
      </c>
      <c r="I38" s="48">
        <v>100</v>
      </c>
      <c r="J38" s="48">
        <f>IF(I38/H38*100&gt;100,100,I38/H38*100)</f>
        <v>100</v>
      </c>
      <c r="K38" s="458"/>
      <c r="L38" s="462"/>
      <c r="M38" s="467"/>
      <c r="N38" s="464"/>
    </row>
    <row r="39" spans="1:14" ht="31.5" x14ac:dyDescent="0.25">
      <c r="A39" s="456"/>
      <c r="B39" s="240"/>
      <c r="C39" s="456"/>
      <c r="D39" s="457"/>
      <c r="E39" s="8" t="s">
        <v>144</v>
      </c>
      <c r="F39" s="3" t="s">
        <v>145</v>
      </c>
      <c r="G39" s="10" t="s">
        <v>146</v>
      </c>
      <c r="H39" s="244">
        <v>66.111111111111114</v>
      </c>
      <c r="I39" s="244">
        <v>70.777777777777771</v>
      </c>
      <c r="J39" s="48">
        <f t="shared" si="0"/>
        <v>100</v>
      </c>
      <c r="K39" s="48">
        <f>J39</f>
        <v>100</v>
      </c>
      <c r="L39" s="462"/>
      <c r="M39" s="467"/>
      <c r="N39" s="464"/>
    </row>
    <row r="40" spans="1:14" ht="81.75" customHeight="1" x14ac:dyDescent="0.25">
      <c r="A40" s="456"/>
      <c r="B40" s="12" t="s">
        <v>161</v>
      </c>
      <c r="C40" s="456" t="s">
        <v>162</v>
      </c>
      <c r="D40" s="457" t="s">
        <v>137</v>
      </c>
      <c r="E40" s="8" t="s">
        <v>138</v>
      </c>
      <c r="F40" s="9" t="s">
        <v>139</v>
      </c>
      <c r="G40" s="10" t="s">
        <v>140</v>
      </c>
      <c r="H40" s="47">
        <v>100</v>
      </c>
      <c r="I40" s="48">
        <v>100</v>
      </c>
      <c r="J40" s="48">
        <f>IF(I40/H40*100&gt;100,100,I40/H40*100)</f>
        <v>100</v>
      </c>
      <c r="K40" s="458">
        <f>(J40+J41+J42)/3</f>
        <v>97.776666666666657</v>
      </c>
      <c r="L40" s="462">
        <f>(K40+K43)/2</f>
        <v>98.888333333333321</v>
      </c>
      <c r="M40" s="467"/>
      <c r="N40" s="464"/>
    </row>
    <row r="41" spans="1:14" ht="81.75" customHeight="1" x14ac:dyDescent="0.25">
      <c r="A41" s="456"/>
      <c r="B41" s="239"/>
      <c r="C41" s="456"/>
      <c r="D41" s="457"/>
      <c r="E41" s="8" t="s">
        <v>138</v>
      </c>
      <c r="F41" s="9" t="s">
        <v>142</v>
      </c>
      <c r="G41" s="10" t="s">
        <v>140</v>
      </c>
      <c r="H41" s="47">
        <v>100</v>
      </c>
      <c r="I41" s="48">
        <v>93.33</v>
      </c>
      <c r="J41" s="48">
        <f>IF(I41/H41*100&gt;100,100,I41/H41*100)</f>
        <v>93.33</v>
      </c>
      <c r="K41" s="458"/>
      <c r="L41" s="462"/>
      <c r="M41" s="467"/>
      <c r="N41" s="464"/>
    </row>
    <row r="42" spans="1:14" ht="81.75" customHeight="1" x14ac:dyDescent="0.25">
      <c r="A42" s="456"/>
      <c r="B42" s="239"/>
      <c r="C42" s="456"/>
      <c r="D42" s="457"/>
      <c r="E42" s="8" t="s">
        <v>138</v>
      </c>
      <c r="F42" s="9" t="s">
        <v>143</v>
      </c>
      <c r="G42" s="10" t="s">
        <v>140</v>
      </c>
      <c r="H42" s="47">
        <v>100</v>
      </c>
      <c r="I42" s="48">
        <v>100</v>
      </c>
      <c r="J42" s="48">
        <f>IF(I42/H42*100&gt;100,100,I42/H42*100)</f>
        <v>100</v>
      </c>
      <c r="K42" s="458"/>
      <c r="L42" s="462"/>
      <c r="M42" s="467"/>
      <c r="N42" s="464"/>
    </row>
    <row r="43" spans="1:14" ht="31.5" x14ac:dyDescent="0.25">
      <c r="A43" s="456"/>
      <c r="B43" s="240"/>
      <c r="C43" s="456"/>
      <c r="D43" s="457"/>
      <c r="E43" s="8" t="s">
        <v>144</v>
      </c>
      <c r="F43" s="3" t="s">
        <v>145</v>
      </c>
      <c r="G43" s="10" t="s">
        <v>146</v>
      </c>
      <c r="H43" s="244">
        <v>3.1111111111111112</v>
      </c>
      <c r="I43" s="244">
        <v>3.3333333333333335</v>
      </c>
      <c r="J43" s="48">
        <f t="shared" ref="J43:J106" si="1">IF(I43/H43*100&gt;100,100,I43/H43*100)</f>
        <v>100</v>
      </c>
      <c r="K43" s="48">
        <f>J43</f>
        <v>100</v>
      </c>
      <c r="L43" s="462"/>
      <c r="M43" s="467"/>
      <c r="N43" s="464"/>
    </row>
    <row r="44" spans="1:14" ht="81.75" hidden="1" customHeight="1" x14ac:dyDescent="0.25">
      <c r="A44" s="456"/>
      <c r="B44" s="12">
        <v>0</v>
      </c>
      <c r="C44" s="456" t="s">
        <v>163</v>
      </c>
      <c r="D44" s="457" t="s">
        <v>137</v>
      </c>
      <c r="E44" s="8" t="s">
        <v>138</v>
      </c>
      <c r="F44" s="9" t="s">
        <v>139</v>
      </c>
      <c r="G44" s="10" t="s">
        <v>140</v>
      </c>
      <c r="H44" s="47">
        <v>0</v>
      </c>
      <c r="I44" s="48">
        <v>0</v>
      </c>
      <c r="J44" s="48" t="e">
        <f t="shared" si="1"/>
        <v>#DIV/0!</v>
      </c>
      <c r="K44" s="458" t="e">
        <f>(J44+J45+J46)/3</f>
        <v>#DIV/0!</v>
      </c>
      <c r="L44" s="462" t="e">
        <f>(K44+K47)/2</f>
        <v>#DIV/0!</v>
      </c>
      <c r="M44" s="467"/>
      <c r="N44" s="464"/>
    </row>
    <row r="45" spans="1:14" ht="81.75" hidden="1" customHeight="1" x14ac:dyDescent="0.25">
      <c r="A45" s="456"/>
      <c r="B45" s="239"/>
      <c r="C45" s="456"/>
      <c r="D45" s="457"/>
      <c r="E45" s="8" t="s">
        <v>138</v>
      </c>
      <c r="F45" s="9" t="s">
        <v>142</v>
      </c>
      <c r="G45" s="10" t="s">
        <v>140</v>
      </c>
      <c r="H45" s="47">
        <v>0</v>
      </c>
      <c r="I45" s="48">
        <v>0</v>
      </c>
      <c r="J45" s="48" t="e">
        <f t="shared" si="1"/>
        <v>#DIV/0!</v>
      </c>
      <c r="K45" s="458"/>
      <c r="L45" s="462"/>
      <c r="M45" s="467"/>
      <c r="N45" s="464"/>
    </row>
    <row r="46" spans="1:14" ht="81.75" hidden="1" customHeight="1" x14ac:dyDescent="0.25">
      <c r="A46" s="456"/>
      <c r="B46" s="239"/>
      <c r="C46" s="456"/>
      <c r="D46" s="457"/>
      <c r="E46" s="8" t="s">
        <v>138</v>
      </c>
      <c r="F46" s="9" t="s">
        <v>143</v>
      </c>
      <c r="G46" s="10" t="s">
        <v>140</v>
      </c>
      <c r="H46" s="47">
        <v>0</v>
      </c>
      <c r="I46" s="48">
        <v>0</v>
      </c>
      <c r="J46" s="48" t="e">
        <f t="shared" si="1"/>
        <v>#DIV/0!</v>
      </c>
      <c r="K46" s="458"/>
      <c r="L46" s="462"/>
      <c r="M46" s="467"/>
      <c r="N46" s="464"/>
    </row>
    <row r="47" spans="1:14" ht="31.5" hidden="1" customHeight="1" x14ac:dyDescent="0.25">
      <c r="A47" s="456"/>
      <c r="B47" s="240"/>
      <c r="C47" s="456"/>
      <c r="D47" s="457"/>
      <c r="E47" s="8" t="s">
        <v>144</v>
      </c>
      <c r="F47" s="3" t="s">
        <v>145</v>
      </c>
      <c r="G47" s="10" t="s">
        <v>146</v>
      </c>
      <c r="H47" s="49">
        <v>0</v>
      </c>
      <c r="I47" s="244">
        <v>0</v>
      </c>
      <c r="J47" s="48" t="e">
        <f t="shared" si="1"/>
        <v>#DIV/0!</v>
      </c>
      <c r="K47" s="48" t="e">
        <f>J47</f>
        <v>#DIV/0!</v>
      </c>
      <c r="L47" s="462"/>
      <c r="M47" s="467"/>
      <c r="N47" s="464"/>
    </row>
    <row r="48" spans="1:14" ht="81.75" hidden="1" customHeight="1" x14ac:dyDescent="0.25">
      <c r="A48" s="456"/>
      <c r="B48" s="12" t="s">
        <v>164</v>
      </c>
      <c r="C48" s="456" t="s">
        <v>165</v>
      </c>
      <c r="D48" s="457" t="s">
        <v>137</v>
      </c>
      <c r="E48" s="8" t="s">
        <v>138</v>
      </c>
      <c r="F48" s="9" t="s">
        <v>139</v>
      </c>
      <c r="G48" s="10" t="s">
        <v>140</v>
      </c>
      <c r="H48" s="47">
        <v>0</v>
      </c>
      <c r="I48" s="48">
        <v>0</v>
      </c>
      <c r="J48" s="48" t="e">
        <f t="shared" si="1"/>
        <v>#DIV/0!</v>
      </c>
      <c r="K48" s="458" t="e">
        <f>(J48+J49+J50)/3</f>
        <v>#DIV/0!</v>
      </c>
      <c r="L48" s="462" t="e">
        <f>(K48+K51)/2</f>
        <v>#DIV/0!</v>
      </c>
      <c r="M48" s="467"/>
      <c r="N48" s="464"/>
    </row>
    <row r="49" spans="1:14" ht="81.75" hidden="1" customHeight="1" x14ac:dyDescent="0.25">
      <c r="A49" s="456"/>
      <c r="B49" s="239"/>
      <c r="C49" s="456"/>
      <c r="D49" s="457"/>
      <c r="E49" s="8" t="s">
        <v>138</v>
      </c>
      <c r="F49" s="9" t="s">
        <v>142</v>
      </c>
      <c r="G49" s="10" t="s">
        <v>140</v>
      </c>
      <c r="H49" s="47">
        <v>0</v>
      </c>
      <c r="I49" s="48">
        <v>0</v>
      </c>
      <c r="J49" s="48" t="e">
        <f t="shared" si="1"/>
        <v>#DIV/0!</v>
      </c>
      <c r="K49" s="458"/>
      <c r="L49" s="462"/>
      <c r="M49" s="467"/>
      <c r="N49" s="464"/>
    </row>
    <row r="50" spans="1:14" ht="81.75" hidden="1" customHeight="1" x14ac:dyDescent="0.25">
      <c r="A50" s="456"/>
      <c r="B50" s="239"/>
      <c r="C50" s="456"/>
      <c r="D50" s="457"/>
      <c r="E50" s="8" t="s">
        <v>138</v>
      </c>
      <c r="F50" s="9" t="s">
        <v>166</v>
      </c>
      <c r="G50" s="10" t="s">
        <v>140</v>
      </c>
      <c r="H50" s="47">
        <v>0</v>
      </c>
      <c r="I50" s="48">
        <v>0</v>
      </c>
      <c r="J50" s="48" t="e">
        <f t="shared" si="1"/>
        <v>#DIV/0!</v>
      </c>
      <c r="K50" s="458"/>
      <c r="L50" s="462"/>
      <c r="M50" s="467"/>
      <c r="N50" s="464"/>
    </row>
    <row r="51" spans="1:14" ht="31.5" hidden="1" customHeight="1" x14ac:dyDescent="0.25">
      <c r="A51" s="456"/>
      <c r="B51" s="240"/>
      <c r="C51" s="456"/>
      <c r="D51" s="457"/>
      <c r="E51" s="8" t="s">
        <v>144</v>
      </c>
      <c r="F51" s="3" t="s">
        <v>145</v>
      </c>
      <c r="G51" s="10" t="s">
        <v>146</v>
      </c>
      <c r="H51" s="49">
        <v>0</v>
      </c>
      <c r="I51" s="244">
        <v>0</v>
      </c>
      <c r="J51" s="48" t="e">
        <f t="shared" si="1"/>
        <v>#DIV/0!</v>
      </c>
      <c r="K51" s="48" t="e">
        <f>J51</f>
        <v>#DIV/0!</v>
      </c>
      <c r="L51" s="462"/>
      <c r="M51" s="467"/>
      <c r="N51" s="464"/>
    </row>
    <row r="52" spans="1:14" ht="81.75" customHeight="1" x14ac:dyDescent="0.25">
      <c r="A52" s="456"/>
      <c r="B52" s="12" t="s">
        <v>167</v>
      </c>
      <c r="C52" s="456" t="s">
        <v>168</v>
      </c>
      <c r="D52" s="457" t="s">
        <v>137</v>
      </c>
      <c r="E52" s="8" t="s">
        <v>138</v>
      </c>
      <c r="F52" s="9" t="s">
        <v>139</v>
      </c>
      <c r="G52" s="10" t="s">
        <v>140</v>
      </c>
      <c r="H52" s="47">
        <v>100</v>
      </c>
      <c r="I52" s="48">
        <v>100</v>
      </c>
      <c r="J52" s="48">
        <f t="shared" si="1"/>
        <v>100</v>
      </c>
      <c r="K52" s="458">
        <f>(J52+J53)/2</f>
        <v>100</v>
      </c>
      <c r="L52" s="462">
        <f>(K52+K55)/2</f>
        <v>100</v>
      </c>
      <c r="M52" s="467"/>
      <c r="N52" s="464"/>
    </row>
    <row r="53" spans="1:14" ht="81.75" customHeight="1" x14ac:dyDescent="0.25">
      <c r="A53" s="456"/>
      <c r="B53" s="239"/>
      <c r="C53" s="456"/>
      <c r="D53" s="457"/>
      <c r="E53" s="8" t="s">
        <v>138</v>
      </c>
      <c r="F53" s="9" t="s">
        <v>142</v>
      </c>
      <c r="G53" s="10" t="s">
        <v>140</v>
      </c>
      <c r="H53" s="47">
        <v>100</v>
      </c>
      <c r="I53" s="48">
        <v>100</v>
      </c>
      <c r="J53" s="48">
        <f t="shared" si="1"/>
        <v>100</v>
      </c>
      <c r="K53" s="458"/>
      <c r="L53" s="462"/>
      <c r="M53" s="467"/>
      <c r="N53" s="464"/>
    </row>
    <row r="54" spans="1:14" ht="81.75" customHeight="1" x14ac:dyDescent="0.25">
      <c r="A54" s="456"/>
      <c r="B54" s="239"/>
      <c r="C54" s="456"/>
      <c r="D54" s="457"/>
      <c r="E54" s="8" t="s">
        <v>138</v>
      </c>
      <c r="F54" s="9" t="s">
        <v>166</v>
      </c>
      <c r="G54" s="10" t="s">
        <v>140</v>
      </c>
      <c r="H54" s="47"/>
      <c r="I54" s="48"/>
      <c r="J54" s="48"/>
      <c r="K54" s="458"/>
      <c r="L54" s="462"/>
      <c r="M54" s="467"/>
      <c r="N54" s="464"/>
    </row>
    <row r="55" spans="1:14" ht="31.5" customHeight="1" x14ac:dyDescent="0.25">
      <c r="A55" s="456"/>
      <c r="B55" s="240"/>
      <c r="C55" s="456"/>
      <c r="D55" s="457"/>
      <c r="E55" s="8" t="s">
        <v>144</v>
      </c>
      <c r="F55" s="3" t="s">
        <v>145</v>
      </c>
      <c r="G55" s="10" t="s">
        <v>146</v>
      </c>
      <c r="H55" s="244">
        <v>1</v>
      </c>
      <c r="I55" s="244">
        <v>1</v>
      </c>
      <c r="J55" s="48">
        <f t="shared" si="1"/>
        <v>100</v>
      </c>
      <c r="K55" s="48">
        <f>J55</f>
        <v>100</v>
      </c>
      <c r="L55" s="462"/>
      <c r="M55" s="467"/>
      <c r="N55" s="464"/>
    </row>
    <row r="56" spans="1:14" ht="81.75" customHeight="1" x14ac:dyDescent="0.25">
      <c r="A56" s="456"/>
      <c r="B56" s="12" t="s">
        <v>169</v>
      </c>
      <c r="C56" s="456" t="s">
        <v>170</v>
      </c>
      <c r="D56" s="457" t="s">
        <v>137</v>
      </c>
      <c r="E56" s="8" t="s">
        <v>138</v>
      </c>
      <c r="F56" s="9" t="s">
        <v>139</v>
      </c>
      <c r="G56" s="10" t="s">
        <v>140</v>
      </c>
      <c r="H56" s="47">
        <v>100</v>
      </c>
      <c r="I56" s="48">
        <v>100</v>
      </c>
      <c r="J56" s="48">
        <f t="shared" si="1"/>
        <v>100</v>
      </c>
      <c r="K56" s="458">
        <f>(J56+J57+J58)/3</f>
        <v>99.10877192982457</v>
      </c>
      <c r="L56" s="462">
        <f>(K56+K59)/2</f>
        <v>99.554385964912285</v>
      </c>
      <c r="M56" s="467"/>
      <c r="N56" s="464"/>
    </row>
    <row r="57" spans="1:14" ht="81.75" customHeight="1" x14ac:dyDescent="0.25">
      <c r="A57" s="456"/>
      <c r="B57" s="239"/>
      <c r="C57" s="456"/>
      <c r="D57" s="457"/>
      <c r="E57" s="8" t="s">
        <v>138</v>
      </c>
      <c r="F57" s="9" t="s">
        <v>142</v>
      </c>
      <c r="G57" s="10" t="s">
        <v>140</v>
      </c>
      <c r="H57" s="47">
        <v>95</v>
      </c>
      <c r="I57" s="48">
        <v>92.46</v>
      </c>
      <c r="J57" s="48">
        <f t="shared" si="1"/>
        <v>97.326315789473682</v>
      </c>
      <c r="K57" s="458"/>
      <c r="L57" s="462"/>
      <c r="M57" s="467"/>
      <c r="N57" s="464"/>
    </row>
    <row r="58" spans="1:14" ht="81.75" customHeight="1" x14ac:dyDescent="0.25">
      <c r="A58" s="456"/>
      <c r="B58" s="239"/>
      <c r="C58" s="456"/>
      <c r="D58" s="457"/>
      <c r="E58" s="8" t="s">
        <v>138</v>
      </c>
      <c r="F58" s="9" t="s">
        <v>166</v>
      </c>
      <c r="G58" s="10" t="s">
        <v>140</v>
      </c>
      <c r="H58" s="47">
        <v>95.952380952380949</v>
      </c>
      <c r="I58" s="48">
        <v>97.61904761904762</v>
      </c>
      <c r="J58" s="48">
        <f t="shared" si="1"/>
        <v>100</v>
      </c>
      <c r="K58" s="458"/>
      <c r="L58" s="462"/>
      <c r="M58" s="467"/>
      <c r="N58" s="464"/>
    </row>
    <row r="59" spans="1:14" ht="31.5" x14ac:dyDescent="0.25">
      <c r="A59" s="456"/>
      <c r="B59" s="240"/>
      <c r="C59" s="456"/>
      <c r="D59" s="457"/>
      <c r="E59" s="8" t="s">
        <v>144</v>
      </c>
      <c r="F59" s="3" t="s">
        <v>145</v>
      </c>
      <c r="G59" s="10" t="s">
        <v>146</v>
      </c>
      <c r="H59" s="244">
        <v>242.11111111111111</v>
      </c>
      <c r="I59" s="244">
        <v>244.55555555555554</v>
      </c>
      <c r="J59" s="48">
        <f t="shared" si="1"/>
        <v>100</v>
      </c>
      <c r="K59" s="48">
        <f>J59</f>
        <v>100</v>
      </c>
      <c r="L59" s="462"/>
      <c r="M59" s="467"/>
      <c r="N59" s="464"/>
    </row>
    <row r="60" spans="1:14" ht="81.75" hidden="1" customHeight="1" x14ac:dyDescent="0.25">
      <c r="A60" s="456"/>
      <c r="B60" s="12" t="s">
        <v>171</v>
      </c>
      <c r="C60" s="456" t="s">
        <v>172</v>
      </c>
      <c r="D60" s="457" t="s">
        <v>137</v>
      </c>
      <c r="E60" s="8" t="s">
        <v>138</v>
      </c>
      <c r="F60" s="9" t="s">
        <v>139</v>
      </c>
      <c r="G60" s="10" t="s">
        <v>140</v>
      </c>
      <c r="H60" s="47">
        <v>0</v>
      </c>
      <c r="I60" s="48">
        <v>0</v>
      </c>
      <c r="J60" s="48" t="e">
        <f t="shared" si="1"/>
        <v>#DIV/0!</v>
      </c>
      <c r="K60" s="458" t="e">
        <f>(J60+J61+J62)/3</f>
        <v>#DIV/0!</v>
      </c>
      <c r="L60" s="462" t="e">
        <f>(K60+K63)/2</f>
        <v>#DIV/0!</v>
      </c>
      <c r="M60" s="467"/>
      <c r="N60" s="464"/>
    </row>
    <row r="61" spans="1:14" ht="81.75" hidden="1" customHeight="1" x14ac:dyDescent="0.25">
      <c r="A61" s="456"/>
      <c r="B61" s="239"/>
      <c r="C61" s="456"/>
      <c r="D61" s="457"/>
      <c r="E61" s="8" t="s">
        <v>138</v>
      </c>
      <c r="F61" s="9" t="s">
        <v>142</v>
      </c>
      <c r="G61" s="10" t="s">
        <v>140</v>
      </c>
      <c r="H61" s="47">
        <v>0</v>
      </c>
      <c r="I61" s="48">
        <v>0</v>
      </c>
      <c r="J61" s="48" t="e">
        <f t="shared" si="1"/>
        <v>#DIV/0!</v>
      </c>
      <c r="K61" s="458"/>
      <c r="L61" s="462"/>
      <c r="M61" s="467"/>
      <c r="N61" s="464"/>
    </row>
    <row r="62" spans="1:14" ht="81.75" hidden="1" customHeight="1" x14ac:dyDescent="0.25">
      <c r="A62" s="456"/>
      <c r="B62" s="239"/>
      <c r="C62" s="456"/>
      <c r="D62" s="457"/>
      <c r="E62" s="8" t="s">
        <v>138</v>
      </c>
      <c r="F62" s="9" t="s">
        <v>166</v>
      </c>
      <c r="G62" s="10" t="s">
        <v>140</v>
      </c>
      <c r="H62" s="47">
        <v>0</v>
      </c>
      <c r="I62" s="48">
        <v>0</v>
      </c>
      <c r="J62" s="48" t="e">
        <f t="shared" si="1"/>
        <v>#DIV/0!</v>
      </c>
      <c r="K62" s="458"/>
      <c r="L62" s="462"/>
      <c r="M62" s="467"/>
      <c r="N62" s="464"/>
    </row>
    <row r="63" spans="1:14" ht="31.5" hidden="1" customHeight="1" x14ac:dyDescent="0.25">
      <c r="A63" s="456"/>
      <c r="B63" s="240"/>
      <c r="C63" s="456"/>
      <c r="D63" s="457"/>
      <c r="E63" s="8" t="s">
        <v>144</v>
      </c>
      <c r="F63" s="3" t="s">
        <v>145</v>
      </c>
      <c r="G63" s="10" t="s">
        <v>146</v>
      </c>
      <c r="H63" s="49">
        <v>0</v>
      </c>
      <c r="I63" s="244">
        <v>0</v>
      </c>
      <c r="J63" s="48" t="e">
        <f t="shared" si="1"/>
        <v>#DIV/0!</v>
      </c>
      <c r="K63" s="48" t="e">
        <f>J63</f>
        <v>#DIV/0!</v>
      </c>
      <c r="L63" s="462"/>
      <c r="M63" s="467"/>
      <c r="N63" s="464"/>
    </row>
    <row r="64" spans="1:14" ht="81.75" hidden="1" customHeight="1" x14ac:dyDescent="0.25">
      <c r="A64" s="456"/>
      <c r="B64" s="12">
        <v>0</v>
      </c>
      <c r="C64" s="456" t="s">
        <v>173</v>
      </c>
      <c r="D64" s="457" t="s">
        <v>137</v>
      </c>
      <c r="E64" s="8" t="s">
        <v>138</v>
      </c>
      <c r="F64" s="9" t="s">
        <v>139</v>
      </c>
      <c r="G64" s="10" t="s">
        <v>140</v>
      </c>
      <c r="H64" s="47">
        <v>0</v>
      </c>
      <c r="I64" s="48">
        <v>0</v>
      </c>
      <c r="J64" s="48" t="e">
        <f t="shared" si="1"/>
        <v>#DIV/0!</v>
      </c>
      <c r="K64" s="458" t="e">
        <f>(J64+J65+J66)/3</f>
        <v>#DIV/0!</v>
      </c>
      <c r="L64" s="462" t="e">
        <f>(K64+K67)/2</f>
        <v>#DIV/0!</v>
      </c>
      <c r="M64" s="467"/>
      <c r="N64" s="464"/>
    </row>
    <row r="65" spans="1:14" ht="81.75" hidden="1" customHeight="1" x14ac:dyDescent="0.25">
      <c r="A65" s="456"/>
      <c r="B65" s="239"/>
      <c r="C65" s="456"/>
      <c r="D65" s="457"/>
      <c r="E65" s="8" t="s">
        <v>138</v>
      </c>
      <c r="F65" s="9" t="s">
        <v>142</v>
      </c>
      <c r="G65" s="10" t="s">
        <v>140</v>
      </c>
      <c r="H65" s="47">
        <v>0</v>
      </c>
      <c r="I65" s="48">
        <v>0</v>
      </c>
      <c r="J65" s="48" t="e">
        <f t="shared" si="1"/>
        <v>#DIV/0!</v>
      </c>
      <c r="K65" s="458"/>
      <c r="L65" s="462"/>
      <c r="M65" s="467"/>
      <c r="N65" s="464"/>
    </row>
    <row r="66" spans="1:14" ht="81.75" hidden="1" customHeight="1" x14ac:dyDescent="0.25">
      <c r="A66" s="456"/>
      <c r="B66" s="239"/>
      <c r="C66" s="456"/>
      <c r="D66" s="457"/>
      <c r="E66" s="8" t="s">
        <v>138</v>
      </c>
      <c r="F66" s="9" t="s">
        <v>166</v>
      </c>
      <c r="G66" s="10" t="s">
        <v>140</v>
      </c>
      <c r="H66" s="47">
        <v>0</v>
      </c>
      <c r="I66" s="48">
        <v>0</v>
      </c>
      <c r="J66" s="48" t="e">
        <f t="shared" si="1"/>
        <v>#DIV/0!</v>
      </c>
      <c r="K66" s="458"/>
      <c r="L66" s="462"/>
      <c r="M66" s="467"/>
      <c r="N66" s="464"/>
    </row>
    <row r="67" spans="1:14" ht="31.5" hidden="1" customHeight="1" x14ac:dyDescent="0.25">
      <c r="A67" s="456"/>
      <c r="B67" s="240"/>
      <c r="C67" s="456"/>
      <c r="D67" s="457"/>
      <c r="E67" s="8" t="s">
        <v>144</v>
      </c>
      <c r="F67" s="3" t="s">
        <v>145</v>
      </c>
      <c r="G67" s="10" t="s">
        <v>146</v>
      </c>
      <c r="H67" s="49">
        <v>0</v>
      </c>
      <c r="I67" s="244">
        <v>0</v>
      </c>
      <c r="J67" s="48" t="e">
        <f t="shared" si="1"/>
        <v>#DIV/0!</v>
      </c>
      <c r="K67" s="48" t="e">
        <f>J67</f>
        <v>#DIV/0!</v>
      </c>
      <c r="L67" s="462"/>
      <c r="M67" s="467"/>
      <c r="N67" s="464"/>
    </row>
    <row r="68" spans="1:14" ht="81.75" hidden="1" customHeight="1" x14ac:dyDescent="0.25">
      <c r="A68" s="456"/>
      <c r="B68" s="12">
        <v>0</v>
      </c>
      <c r="C68" s="456" t="s">
        <v>174</v>
      </c>
      <c r="D68" s="457" t="s">
        <v>137</v>
      </c>
      <c r="E68" s="8" t="s">
        <v>138</v>
      </c>
      <c r="F68" s="9" t="s">
        <v>139</v>
      </c>
      <c r="G68" s="10" t="s">
        <v>140</v>
      </c>
      <c r="H68" s="47">
        <v>0</v>
      </c>
      <c r="I68" s="48">
        <v>0</v>
      </c>
      <c r="J68" s="48" t="e">
        <f t="shared" si="1"/>
        <v>#DIV/0!</v>
      </c>
      <c r="K68" s="458" t="e">
        <f>(J68+J69+J70)/3</f>
        <v>#DIV/0!</v>
      </c>
      <c r="L68" s="462" t="e">
        <f>(K68+K71)/2</f>
        <v>#DIV/0!</v>
      </c>
      <c r="M68" s="467"/>
      <c r="N68" s="464"/>
    </row>
    <row r="69" spans="1:14" ht="81.75" hidden="1" customHeight="1" x14ac:dyDescent="0.25">
      <c r="A69" s="456"/>
      <c r="B69" s="239"/>
      <c r="C69" s="456"/>
      <c r="D69" s="457"/>
      <c r="E69" s="8" t="s">
        <v>138</v>
      </c>
      <c r="F69" s="9" t="s">
        <v>142</v>
      </c>
      <c r="G69" s="10" t="s">
        <v>140</v>
      </c>
      <c r="H69" s="47">
        <v>0</v>
      </c>
      <c r="I69" s="48">
        <v>0</v>
      </c>
      <c r="J69" s="48" t="e">
        <f t="shared" si="1"/>
        <v>#DIV/0!</v>
      </c>
      <c r="K69" s="458"/>
      <c r="L69" s="462"/>
      <c r="M69" s="467"/>
      <c r="N69" s="464"/>
    </row>
    <row r="70" spans="1:14" ht="81.75" hidden="1" customHeight="1" x14ac:dyDescent="0.25">
      <c r="A70" s="456"/>
      <c r="B70" s="239"/>
      <c r="C70" s="456"/>
      <c r="D70" s="457"/>
      <c r="E70" s="8" t="s">
        <v>138</v>
      </c>
      <c r="F70" s="9" t="s">
        <v>166</v>
      </c>
      <c r="G70" s="10" t="s">
        <v>140</v>
      </c>
      <c r="H70" s="47">
        <v>0</v>
      </c>
      <c r="I70" s="48">
        <v>0</v>
      </c>
      <c r="J70" s="48" t="e">
        <f t="shared" si="1"/>
        <v>#DIV/0!</v>
      </c>
      <c r="K70" s="458"/>
      <c r="L70" s="462"/>
      <c r="M70" s="467"/>
      <c r="N70" s="464"/>
    </row>
    <row r="71" spans="1:14" ht="31.5" hidden="1" customHeight="1" x14ac:dyDescent="0.25">
      <c r="A71" s="456"/>
      <c r="B71" s="240"/>
      <c r="C71" s="456"/>
      <c r="D71" s="457"/>
      <c r="E71" s="8" t="s">
        <v>144</v>
      </c>
      <c r="F71" s="3" t="s">
        <v>145</v>
      </c>
      <c r="G71" s="10" t="s">
        <v>146</v>
      </c>
      <c r="H71" s="49">
        <v>0</v>
      </c>
      <c r="I71" s="244">
        <v>0</v>
      </c>
      <c r="J71" s="48" t="e">
        <f t="shared" si="1"/>
        <v>#DIV/0!</v>
      </c>
      <c r="K71" s="48" t="e">
        <f>J71</f>
        <v>#DIV/0!</v>
      </c>
      <c r="L71" s="462"/>
      <c r="M71" s="467"/>
      <c r="N71" s="464"/>
    </row>
    <row r="72" spans="1:14" ht="81.75" hidden="1" customHeight="1" x14ac:dyDescent="0.25">
      <c r="A72" s="456"/>
      <c r="B72" s="12">
        <v>0</v>
      </c>
      <c r="C72" s="456" t="s">
        <v>175</v>
      </c>
      <c r="D72" s="457" t="s">
        <v>137</v>
      </c>
      <c r="E72" s="8" t="s">
        <v>138</v>
      </c>
      <c r="F72" s="9" t="s">
        <v>139</v>
      </c>
      <c r="G72" s="10" t="s">
        <v>140</v>
      </c>
      <c r="H72" s="47">
        <v>0</v>
      </c>
      <c r="I72" s="48">
        <v>0</v>
      </c>
      <c r="J72" s="48" t="e">
        <f t="shared" si="1"/>
        <v>#DIV/0!</v>
      </c>
      <c r="K72" s="458" t="e">
        <f>(J72+J73+J74)/3</f>
        <v>#DIV/0!</v>
      </c>
      <c r="L72" s="462" t="e">
        <f>(K72+K75)/2</f>
        <v>#DIV/0!</v>
      </c>
      <c r="M72" s="467"/>
      <c r="N72" s="464"/>
    </row>
    <row r="73" spans="1:14" ht="81.75" hidden="1" customHeight="1" x14ac:dyDescent="0.25">
      <c r="A73" s="456"/>
      <c r="B73" s="239"/>
      <c r="C73" s="456"/>
      <c r="D73" s="457"/>
      <c r="E73" s="8" t="s">
        <v>138</v>
      </c>
      <c r="F73" s="9" t="s">
        <v>142</v>
      </c>
      <c r="G73" s="10" t="s">
        <v>140</v>
      </c>
      <c r="H73" s="47">
        <v>0</v>
      </c>
      <c r="I73" s="48">
        <v>0</v>
      </c>
      <c r="J73" s="48" t="e">
        <f t="shared" si="1"/>
        <v>#DIV/0!</v>
      </c>
      <c r="K73" s="458"/>
      <c r="L73" s="462"/>
      <c r="M73" s="467"/>
      <c r="N73" s="464"/>
    </row>
    <row r="74" spans="1:14" ht="81.75" hidden="1" customHeight="1" x14ac:dyDescent="0.25">
      <c r="A74" s="456"/>
      <c r="B74" s="239"/>
      <c r="C74" s="456"/>
      <c r="D74" s="457"/>
      <c r="E74" s="8" t="s">
        <v>138</v>
      </c>
      <c r="F74" s="9" t="s">
        <v>166</v>
      </c>
      <c r="G74" s="10" t="s">
        <v>140</v>
      </c>
      <c r="H74" s="47">
        <v>0</v>
      </c>
      <c r="I74" s="48">
        <v>0</v>
      </c>
      <c r="J74" s="48" t="e">
        <f t="shared" si="1"/>
        <v>#DIV/0!</v>
      </c>
      <c r="K74" s="458"/>
      <c r="L74" s="462"/>
      <c r="M74" s="467"/>
      <c r="N74" s="464"/>
    </row>
    <row r="75" spans="1:14" ht="31.5" hidden="1" customHeight="1" x14ac:dyDescent="0.25">
      <c r="A75" s="456"/>
      <c r="B75" s="240"/>
      <c r="C75" s="456"/>
      <c r="D75" s="457"/>
      <c r="E75" s="8" t="s">
        <v>144</v>
      </c>
      <c r="F75" s="3" t="s">
        <v>145</v>
      </c>
      <c r="G75" s="10" t="s">
        <v>146</v>
      </c>
      <c r="H75" s="49">
        <v>0</v>
      </c>
      <c r="I75" s="244">
        <v>0</v>
      </c>
      <c r="J75" s="48" t="e">
        <f t="shared" si="1"/>
        <v>#DIV/0!</v>
      </c>
      <c r="K75" s="48" t="e">
        <f>J75</f>
        <v>#DIV/0!</v>
      </c>
      <c r="L75" s="462"/>
      <c r="M75" s="467"/>
      <c r="N75" s="464"/>
    </row>
    <row r="76" spans="1:14" ht="81.75" hidden="1" customHeight="1" x14ac:dyDescent="0.25">
      <c r="A76" s="456"/>
      <c r="B76" s="12" t="s">
        <v>176</v>
      </c>
      <c r="C76" s="456" t="s">
        <v>177</v>
      </c>
      <c r="D76" s="457" t="s">
        <v>137</v>
      </c>
      <c r="E76" s="8" t="s">
        <v>138</v>
      </c>
      <c r="F76" s="9" t="s">
        <v>139</v>
      </c>
      <c r="G76" s="10" t="s">
        <v>140</v>
      </c>
      <c r="H76" s="47">
        <v>0</v>
      </c>
      <c r="I76" s="48">
        <v>0</v>
      </c>
      <c r="J76" s="48" t="e">
        <f t="shared" si="1"/>
        <v>#DIV/0!</v>
      </c>
      <c r="K76" s="458" t="e">
        <f>(J76+J77+J78)/3</f>
        <v>#DIV/0!</v>
      </c>
      <c r="L76" s="462" t="e">
        <f>(K76+K79)/2</f>
        <v>#DIV/0!</v>
      </c>
      <c r="M76" s="467"/>
      <c r="N76" s="464"/>
    </row>
    <row r="77" spans="1:14" ht="81.75" hidden="1" customHeight="1" x14ac:dyDescent="0.25">
      <c r="A77" s="456"/>
      <c r="B77" s="239"/>
      <c r="C77" s="456"/>
      <c r="D77" s="457"/>
      <c r="E77" s="8" t="s">
        <v>138</v>
      </c>
      <c r="F77" s="9" t="s">
        <v>142</v>
      </c>
      <c r="G77" s="10" t="s">
        <v>140</v>
      </c>
      <c r="H77" s="47">
        <v>0</v>
      </c>
      <c r="I77" s="48">
        <v>0</v>
      </c>
      <c r="J77" s="48" t="e">
        <f t="shared" si="1"/>
        <v>#DIV/0!</v>
      </c>
      <c r="K77" s="458"/>
      <c r="L77" s="462"/>
      <c r="M77" s="467"/>
      <c r="N77" s="464"/>
    </row>
    <row r="78" spans="1:14" ht="81.75" hidden="1" customHeight="1" x14ac:dyDescent="0.25">
      <c r="A78" s="456"/>
      <c r="B78" s="239"/>
      <c r="C78" s="456"/>
      <c r="D78" s="457"/>
      <c r="E78" s="8" t="s">
        <v>138</v>
      </c>
      <c r="F78" s="9" t="s">
        <v>166</v>
      </c>
      <c r="G78" s="10" t="s">
        <v>140</v>
      </c>
      <c r="H78" s="47">
        <v>0</v>
      </c>
      <c r="I78" s="48">
        <v>0</v>
      </c>
      <c r="J78" s="48" t="e">
        <f t="shared" si="1"/>
        <v>#DIV/0!</v>
      </c>
      <c r="K78" s="458"/>
      <c r="L78" s="462"/>
      <c r="M78" s="467"/>
      <c r="N78" s="464"/>
    </row>
    <row r="79" spans="1:14" ht="31.5" hidden="1" customHeight="1" x14ac:dyDescent="0.25">
      <c r="A79" s="456"/>
      <c r="B79" s="240"/>
      <c r="C79" s="456"/>
      <c r="D79" s="457"/>
      <c r="E79" s="8" t="s">
        <v>144</v>
      </c>
      <c r="F79" s="3" t="s">
        <v>145</v>
      </c>
      <c r="G79" s="10" t="s">
        <v>146</v>
      </c>
      <c r="H79" s="49">
        <v>0</v>
      </c>
      <c r="I79" s="244">
        <v>0</v>
      </c>
      <c r="J79" s="48" t="e">
        <f t="shared" si="1"/>
        <v>#DIV/0!</v>
      </c>
      <c r="K79" s="48" t="e">
        <f>J79</f>
        <v>#DIV/0!</v>
      </c>
      <c r="L79" s="462"/>
      <c r="M79" s="467"/>
      <c r="N79" s="464"/>
    </row>
    <row r="80" spans="1:14" ht="81.75" hidden="1" customHeight="1" x14ac:dyDescent="0.25">
      <c r="A80" s="456"/>
      <c r="B80" s="12" t="s">
        <v>178</v>
      </c>
      <c r="C80" s="456" t="s">
        <v>179</v>
      </c>
      <c r="D80" s="457" t="s">
        <v>137</v>
      </c>
      <c r="E80" s="8" t="s">
        <v>138</v>
      </c>
      <c r="F80" s="9" t="s">
        <v>139</v>
      </c>
      <c r="G80" s="10" t="s">
        <v>140</v>
      </c>
      <c r="H80" s="47">
        <v>0</v>
      </c>
      <c r="I80" s="48">
        <v>0</v>
      </c>
      <c r="J80" s="48" t="e">
        <f t="shared" si="1"/>
        <v>#DIV/0!</v>
      </c>
      <c r="K80" s="458" t="e">
        <f>(J80+J81+J82)/3</f>
        <v>#DIV/0!</v>
      </c>
      <c r="L80" s="462" t="e">
        <f>(K80+K83)/2</f>
        <v>#DIV/0!</v>
      </c>
      <c r="M80" s="467"/>
      <c r="N80" s="464"/>
    </row>
    <row r="81" spans="1:14" ht="81.75" hidden="1" customHeight="1" x14ac:dyDescent="0.25">
      <c r="A81" s="456"/>
      <c r="B81" s="239"/>
      <c r="C81" s="456"/>
      <c r="D81" s="457"/>
      <c r="E81" s="8" t="s">
        <v>138</v>
      </c>
      <c r="F81" s="9" t="s">
        <v>142</v>
      </c>
      <c r="G81" s="10" t="s">
        <v>140</v>
      </c>
      <c r="H81" s="47">
        <v>0</v>
      </c>
      <c r="I81" s="48">
        <v>0</v>
      </c>
      <c r="J81" s="48" t="e">
        <f t="shared" si="1"/>
        <v>#DIV/0!</v>
      </c>
      <c r="K81" s="458"/>
      <c r="L81" s="462"/>
      <c r="M81" s="467"/>
      <c r="N81" s="464"/>
    </row>
    <row r="82" spans="1:14" ht="81.75" hidden="1" customHeight="1" x14ac:dyDescent="0.25">
      <c r="A82" s="456"/>
      <c r="B82" s="239"/>
      <c r="C82" s="456"/>
      <c r="D82" s="457"/>
      <c r="E82" s="8" t="s">
        <v>138</v>
      </c>
      <c r="F82" s="9" t="s">
        <v>166</v>
      </c>
      <c r="G82" s="10" t="s">
        <v>140</v>
      </c>
      <c r="H82" s="47">
        <v>0</v>
      </c>
      <c r="I82" s="48">
        <v>0</v>
      </c>
      <c r="J82" s="48" t="e">
        <f t="shared" si="1"/>
        <v>#DIV/0!</v>
      </c>
      <c r="K82" s="458"/>
      <c r="L82" s="462"/>
      <c r="M82" s="467"/>
      <c r="N82" s="464"/>
    </row>
    <row r="83" spans="1:14" ht="31.5" hidden="1" customHeight="1" x14ac:dyDescent="0.25">
      <c r="A83" s="456"/>
      <c r="B83" s="240"/>
      <c r="C83" s="456"/>
      <c r="D83" s="457"/>
      <c r="E83" s="8" t="s">
        <v>144</v>
      </c>
      <c r="F83" s="3" t="s">
        <v>145</v>
      </c>
      <c r="G83" s="10" t="s">
        <v>146</v>
      </c>
      <c r="H83" s="49">
        <v>0</v>
      </c>
      <c r="I83" s="244">
        <v>0</v>
      </c>
      <c r="J83" s="48" t="e">
        <f t="shared" si="1"/>
        <v>#DIV/0!</v>
      </c>
      <c r="K83" s="48" t="e">
        <f>J83</f>
        <v>#DIV/0!</v>
      </c>
      <c r="L83" s="462"/>
      <c r="M83" s="467"/>
      <c r="N83" s="464"/>
    </row>
    <row r="84" spans="1:14" ht="81.75" hidden="1" customHeight="1" x14ac:dyDescent="0.25">
      <c r="A84" s="456"/>
      <c r="B84" s="12">
        <v>0</v>
      </c>
      <c r="C84" s="456" t="s">
        <v>180</v>
      </c>
      <c r="D84" s="457" t="s">
        <v>137</v>
      </c>
      <c r="E84" s="8" t="s">
        <v>138</v>
      </c>
      <c r="F84" s="9" t="s">
        <v>139</v>
      </c>
      <c r="G84" s="10" t="s">
        <v>140</v>
      </c>
      <c r="H84" s="47">
        <v>0</v>
      </c>
      <c r="I84" s="48">
        <v>0</v>
      </c>
      <c r="J84" s="48" t="e">
        <f t="shared" si="1"/>
        <v>#DIV/0!</v>
      </c>
      <c r="K84" s="458" t="e">
        <f>(J84+J85+J86)/3</f>
        <v>#DIV/0!</v>
      </c>
      <c r="L84" s="462" t="e">
        <f>(K84+K87)/2</f>
        <v>#DIV/0!</v>
      </c>
      <c r="M84" s="467"/>
      <c r="N84" s="464"/>
    </row>
    <row r="85" spans="1:14" ht="81.75" hidden="1" customHeight="1" x14ac:dyDescent="0.25">
      <c r="A85" s="456"/>
      <c r="B85" s="239"/>
      <c r="C85" s="456"/>
      <c r="D85" s="457"/>
      <c r="E85" s="8" t="s">
        <v>138</v>
      </c>
      <c r="F85" s="9" t="s">
        <v>142</v>
      </c>
      <c r="G85" s="10" t="s">
        <v>140</v>
      </c>
      <c r="H85" s="47">
        <v>0</v>
      </c>
      <c r="I85" s="48">
        <v>0</v>
      </c>
      <c r="J85" s="48" t="e">
        <f t="shared" si="1"/>
        <v>#DIV/0!</v>
      </c>
      <c r="K85" s="458"/>
      <c r="L85" s="462"/>
      <c r="M85" s="467"/>
      <c r="N85" s="464"/>
    </row>
    <row r="86" spans="1:14" ht="81.75" hidden="1" customHeight="1" x14ac:dyDescent="0.25">
      <c r="A86" s="456"/>
      <c r="B86" s="239"/>
      <c r="C86" s="456"/>
      <c r="D86" s="457"/>
      <c r="E86" s="8" t="s">
        <v>138</v>
      </c>
      <c r="F86" s="9" t="s">
        <v>166</v>
      </c>
      <c r="G86" s="10" t="s">
        <v>140</v>
      </c>
      <c r="H86" s="47">
        <v>0</v>
      </c>
      <c r="I86" s="48">
        <v>0</v>
      </c>
      <c r="J86" s="48" t="e">
        <f t="shared" si="1"/>
        <v>#DIV/0!</v>
      </c>
      <c r="K86" s="458"/>
      <c r="L86" s="462"/>
      <c r="M86" s="467"/>
      <c r="N86" s="464"/>
    </row>
    <row r="87" spans="1:14" ht="31.5" hidden="1" customHeight="1" x14ac:dyDescent="0.25">
      <c r="A87" s="456"/>
      <c r="B87" s="240"/>
      <c r="C87" s="456"/>
      <c r="D87" s="457"/>
      <c r="E87" s="8" t="s">
        <v>144</v>
      </c>
      <c r="F87" s="3" t="s">
        <v>145</v>
      </c>
      <c r="G87" s="10" t="s">
        <v>146</v>
      </c>
      <c r="H87" s="49">
        <v>0</v>
      </c>
      <c r="I87" s="244">
        <v>0</v>
      </c>
      <c r="J87" s="48" t="e">
        <f t="shared" si="1"/>
        <v>#DIV/0!</v>
      </c>
      <c r="K87" s="48" t="e">
        <f>J87</f>
        <v>#DIV/0!</v>
      </c>
      <c r="L87" s="462"/>
      <c r="M87" s="467"/>
      <c r="N87" s="464"/>
    </row>
    <row r="88" spans="1:14" ht="81.75" hidden="1" customHeight="1" x14ac:dyDescent="0.25">
      <c r="A88" s="456"/>
      <c r="B88" s="12" t="s">
        <v>181</v>
      </c>
      <c r="C88" s="456" t="s">
        <v>182</v>
      </c>
      <c r="D88" s="457" t="s">
        <v>137</v>
      </c>
      <c r="E88" s="8" t="s">
        <v>138</v>
      </c>
      <c r="F88" s="9" t="s">
        <v>139</v>
      </c>
      <c r="G88" s="10" t="s">
        <v>140</v>
      </c>
      <c r="H88" s="47">
        <v>0</v>
      </c>
      <c r="I88" s="48">
        <v>0</v>
      </c>
      <c r="J88" s="48" t="e">
        <f t="shared" si="1"/>
        <v>#DIV/0!</v>
      </c>
      <c r="K88" s="458" t="e">
        <f>(J88+J89+J90)/3</f>
        <v>#DIV/0!</v>
      </c>
      <c r="L88" s="462" t="e">
        <f>(K88+K91)/2</f>
        <v>#DIV/0!</v>
      </c>
      <c r="M88" s="467"/>
      <c r="N88" s="464"/>
    </row>
    <row r="89" spans="1:14" ht="81.75" hidden="1" customHeight="1" x14ac:dyDescent="0.25">
      <c r="A89" s="456"/>
      <c r="B89" s="239"/>
      <c r="C89" s="456"/>
      <c r="D89" s="457"/>
      <c r="E89" s="8" t="s">
        <v>138</v>
      </c>
      <c r="F89" s="9" t="s">
        <v>142</v>
      </c>
      <c r="G89" s="10" t="s">
        <v>140</v>
      </c>
      <c r="H89" s="47">
        <v>0</v>
      </c>
      <c r="I89" s="48">
        <v>0</v>
      </c>
      <c r="J89" s="48" t="e">
        <f t="shared" si="1"/>
        <v>#DIV/0!</v>
      </c>
      <c r="K89" s="458"/>
      <c r="L89" s="462"/>
      <c r="M89" s="467"/>
      <c r="N89" s="464"/>
    </row>
    <row r="90" spans="1:14" ht="81.75" hidden="1" customHeight="1" x14ac:dyDescent="0.25">
      <c r="A90" s="456"/>
      <c r="B90" s="239"/>
      <c r="C90" s="456"/>
      <c r="D90" s="457"/>
      <c r="E90" s="8" t="s">
        <v>138</v>
      </c>
      <c r="F90" s="9" t="s">
        <v>166</v>
      </c>
      <c r="G90" s="10" t="s">
        <v>140</v>
      </c>
      <c r="H90" s="47">
        <v>0</v>
      </c>
      <c r="I90" s="48">
        <v>0</v>
      </c>
      <c r="J90" s="48" t="e">
        <f t="shared" si="1"/>
        <v>#DIV/0!</v>
      </c>
      <c r="K90" s="458"/>
      <c r="L90" s="462"/>
      <c r="M90" s="467"/>
      <c r="N90" s="464"/>
    </row>
    <row r="91" spans="1:14" ht="31.5" hidden="1" customHeight="1" x14ac:dyDescent="0.25">
      <c r="A91" s="456"/>
      <c r="B91" s="240"/>
      <c r="C91" s="456"/>
      <c r="D91" s="457"/>
      <c r="E91" s="8" t="s">
        <v>144</v>
      </c>
      <c r="F91" s="3" t="s">
        <v>145</v>
      </c>
      <c r="G91" s="10" t="s">
        <v>146</v>
      </c>
      <c r="H91" s="49">
        <v>0</v>
      </c>
      <c r="I91" s="244">
        <v>0</v>
      </c>
      <c r="J91" s="48" t="e">
        <f t="shared" si="1"/>
        <v>#DIV/0!</v>
      </c>
      <c r="K91" s="48" t="e">
        <f>J91</f>
        <v>#DIV/0!</v>
      </c>
      <c r="L91" s="462"/>
      <c r="M91" s="467"/>
      <c r="N91" s="464"/>
    </row>
    <row r="92" spans="1:14" ht="81.75" customHeight="1" x14ac:dyDescent="0.25">
      <c r="A92" s="456"/>
      <c r="B92" s="12" t="s">
        <v>183</v>
      </c>
      <c r="C92" s="456" t="s">
        <v>184</v>
      </c>
      <c r="D92" s="457" t="s">
        <v>137</v>
      </c>
      <c r="E92" s="8" t="s">
        <v>138</v>
      </c>
      <c r="F92" s="9" t="s">
        <v>139</v>
      </c>
      <c r="G92" s="10" t="s">
        <v>140</v>
      </c>
      <c r="H92" s="47">
        <v>100</v>
      </c>
      <c r="I92" s="48">
        <v>100</v>
      </c>
      <c r="J92" s="48">
        <f t="shared" si="1"/>
        <v>100</v>
      </c>
      <c r="K92" s="458">
        <f>(J92+J93+J94)/3</f>
        <v>90.476190476190482</v>
      </c>
      <c r="L92" s="462">
        <f>(K92+K95)/2</f>
        <v>95.238095238095241</v>
      </c>
      <c r="M92" s="467"/>
      <c r="N92" s="464"/>
    </row>
    <row r="93" spans="1:14" ht="81.75" customHeight="1" x14ac:dyDescent="0.25">
      <c r="A93" s="456"/>
      <c r="B93" s="239"/>
      <c r="C93" s="456"/>
      <c r="D93" s="457"/>
      <c r="E93" s="8" t="s">
        <v>138</v>
      </c>
      <c r="F93" s="9" t="s">
        <v>142</v>
      </c>
      <c r="G93" s="10" t="s">
        <v>140</v>
      </c>
      <c r="H93" s="47">
        <v>88.995370370370367</v>
      </c>
      <c r="I93" s="48">
        <v>91.67</v>
      </c>
      <c r="J93" s="48">
        <f t="shared" si="1"/>
        <v>100</v>
      </c>
      <c r="K93" s="458"/>
      <c r="L93" s="462"/>
      <c r="M93" s="467"/>
      <c r="N93" s="464"/>
    </row>
    <row r="94" spans="1:14" ht="81.75" customHeight="1" x14ac:dyDescent="0.25">
      <c r="A94" s="456"/>
      <c r="B94" s="239"/>
      <c r="C94" s="456"/>
      <c r="D94" s="457"/>
      <c r="E94" s="8" t="s">
        <v>138</v>
      </c>
      <c r="F94" s="9" t="s">
        <v>166</v>
      </c>
      <c r="G94" s="10" t="s">
        <v>140</v>
      </c>
      <c r="H94" s="47">
        <v>100</v>
      </c>
      <c r="I94" s="48">
        <v>71.428571428571431</v>
      </c>
      <c r="J94" s="48">
        <f t="shared" si="1"/>
        <v>71.428571428571431</v>
      </c>
      <c r="K94" s="458"/>
      <c r="L94" s="462"/>
      <c r="M94" s="467"/>
      <c r="N94" s="464"/>
    </row>
    <row r="95" spans="1:14" ht="31.5" x14ac:dyDescent="0.25">
      <c r="A95" s="456"/>
      <c r="B95" s="240"/>
      <c r="C95" s="456"/>
      <c r="D95" s="457"/>
      <c r="E95" s="8" t="s">
        <v>144</v>
      </c>
      <c r="F95" s="3" t="s">
        <v>145</v>
      </c>
      <c r="G95" s="10" t="s">
        <v>146</v>
      </c>
      <c r="H95" s="244">
        <v>30.222222222222221</v>
      </c>
      <c r="I95" s="244">
        <v>30.666666666666668</v>
      </c>
      <c r="J95" s="48">
        <f t="shared" si="1"/>
        <v>100</v>
      </c>
      <c r="K95" s="48">
        <f>J95</f>
        <v>100</v>
      </c>
      <c r="L95" s="462"/>
      <c r="M95" s="467"/>
      <c r="N95" s="464"/>
    </row>
    <row r="96" spans="1:14" ht="81.75" hidden="1" customHeight="1" x14ac:dyDescent="0.25">
      <c r="A96" s="456"/>
      <c r="B96" s="12" t="s">
        <v>185</v>
      </c>
      <c r="C96" s="456" t="s">
        <v>186</v>
      </c>
      <c r="D96" s="457" t="s">
        <v>137</v>
      </c>
      <c r="E96" s="8" t="s">
        <v>138</v>
      </c>
      <c r="F96" s="9" t="s">
        <v>139</v>
      </c>
      <c r="G96" s="10" t="s">
        <v>140</v>
      </c>
      <c r="H96" s="47">
        <v>0</v>
      </c>
      <c r="I96" s="48">
        <v>0</v>
      </c>
      <c r="J96" s="48" t="e">
        <f t="shared" si="1"/>
        <v>#DIV/0!</v>
      </c>
      <c r="K96" s="458" t="e">
        <f>(J96+J97+J98)/3</f>
        <v>#DIV/0!</v>
      </c>
      <c r="L96" s="462" t="e">
        <f>(K96+K99)/2</f>
        <v>#DIV/0!</v>
      </c>
      <c r="M96" s="467"/>
      <c r="N96" s="464"/>
    </row>
    <row r="97" spans="1:14" ht="81.75" hidden="1" customHeight="1" x14ac:dyDescent="0.25">
      <c r="A97" s="456"/>
      <c r="B97" s="239"/>
      <c r="C97" s="456"/>
      <c r="D97" s="457"/>
      <c r="E97" s="8" t="s">
        <v>138</v>
      </c>
      <c r="F97" s="9" t="s">
        <v>142</v>
      </c>
      <c r="G97" s="10" t="s">
        <v>140</v>
      </c>
      <c r="H97" s="47">
        <v>0</v>
      </c>
      <c r="I97" s="48">
        <v>0</v>
      </c>
      <c r="J97" s="48" t="e">
        <f t="shared" si="1"/>
        <v>#DIV/0!</v>
      </c>
      <c r="K97" s="458"/>
      <c r="L97" s="462"/>
      <c r="M97" s="467"/>
      <c r="N97" s="464"/>
    </row>
    <row r="98" spans="1:14" ht="81.75" hidden="1" customHeight="1" x14ac:dyDescent="0.25">
      <c r="A98" s="456"/>
      <c r="B98" s="239"/>
      <c r="C98" s="456"/>
      <c r="D98" s="457"/>
      <c r="E98" s="8" t="s">
        <v>138</v>
      </c>
      <c r="F98" s="9" t="s">
        <v>166</v>
      </c>
      <c r="G98" s="10" t="s">
        <v>140</v>
      </c>
      <c r="H98" s="47">
        <v>0</v>
      </c>
      <c r="I98" s="48">
        <v>0</v>
      </c>
      <c r="J98" s="48" t="e">
        <f t="shared" si="1"/>
        <v>#DIV/0!</v>
      </c>
      <c r="K98" s="458"/>
      <c r="L98" s="462"/>
      <c r="M98" s="467"/>
      <c r="N98" s="464"/>
    </row>
    <row r="99" spans="1:14" ht="31.5" hidden="1" customHeight="1" x14ac:dyDescent="0.25">
      <c r="A99" s="456"/>
      <c r="B99" s="240"/>
      <c r="C99" s="456"/>
      <c r="D99" s="457"/>
      <c r="E99" s="8" t="s">
        <v>144</v>
      </c>
      <c r="F99" s="3" t="s">
        <v>145</v>
      </c>
      <c r="G99" s="10" t="s">
        <v>146</v>
      </c>
      <c r="H99" s="49">
        <v>0</v>
      </c>
      <c r="I99" s="244">
        <v>0</v>
      </c>
      <c r="J99" s="48" t="e">
        <f t="shared" si="1"/>
        <v>#DIV/0!</v>
      </c>
      <c r="K99" s="48" t="e">
        <f>J99</f>
        <v>#DIV/0!</v>
      </c>
      <c r="L99" s="462"/>
      <c r="M99" s="467"/>
      <c r="N99" s="464"/>
    </row>
    <row r="100" spans="1:14" ht="81.75" hidden="1" customHeight="1" x14ac:dyDescent="0.25">
      <c r="A100" s="456"/>
      <c r="B100" s="12" t="s">
        <v>187</v>
      </c>
      <c r="C100" s="456" t="s">
        <v>188</v>
      </c>
      <c r="D100" s="457" t="s">
        <v>137</v>
      </c>
      <c r="E100" s="8" t="s">
        <v>138</v>
      </c>
      <c r="F100" s="9" t="s">
        <v>139</v>
      </c>
      <c r="G100" s="10" t="s">
        <v>140</v>
      </c>
      <c r="H100" s="47">
        <v>0</v>
      </c>
      <c r="I100" s="48">
        <v>0</v>
      </c>
      <c r="J100" s="48" t="e">
        <f t="shared" si="1"/>
        <v>#DIV/0!</v>
      </c>
      <c r="K100" s="458" t="e">
        <f>(J100+J101+J102)/3</f>
        <v>#DIV/0!</v>
      </c>
      <c r="L100" s="462" t="e">
        <f>(K100+K103)/2</f>
        <v>#DIV/0!</v>
      </c>
      <c r="M100" s="467"/>
      <c r="N100" s="464"/>
    </row>
    <row r="101" spans="1:14" ht="81.75" hidden="1" customHeight="1" x14ac:dyDescent="0.25">
      <c r="A101" s="456"/>
      <c r="B101" s="239"/>
      <c r="C101" s="456"/>
      <c r="D101" s="457"/>
      <c r="E101" s="8" t="s">
        <v>138</v>
      </c>
      <c r="F101" s="9" t="s">
        <v>142</v>
      </c>
      <c r="G101" s="10" t="s">
        <v>140</v>
      </c>
      <c r="H101" s="47">
        <v>0</v>
      </c>
      <c r="I101" s="48">
        <v>0</v>
      </c>
      <c r="J101" s="48" t="e">
        <f t="shared" si="1"/>
        <v>#DIV/0!</v>
      </c>
      <c r="K101" s="458"/>
      <c r="L101" s="462"/>
      <c r="M101" s="467"/>
      <c r="N101" s="464"/>
    </row>
    <row r="102" spans="1:14" ht="81.75" hidden="1" customHeight="1" x14ac:dyDescent="0.25">
      <c r="A102" s="456"/>
      <c r="B102" s="239"/>
      <c r="C102" s="456"/>
      <c r="D102" s="457"/>
      <c r="E102" s="8" t="s">
        <v>138</v>
      </c>
      <c r="F102" s="9" t="s">
        <v>189</v>
      </c>
      <c r="G102" s="10" t="s">
        <v>140</v>
      </c>
      <c r="H102" s="47">
        <v>0</v>
      </c>
      <c r="I102" s="48">
        <v>0</v>
      </c>
      <c r="J102" s="48" t="e">
        <f t="shared" si="1"/>
        <v>#DIV/0!</v>
      </c>
      <c r="K102" s="458"/>
      <c r="L102" s="462"/>
      <c r="M102" s="467"/>
      <c r="N102" s="464"/>
    </row>
    <row r="103" spans="1:14" ht="31.5" hidden="1" customHeight="1" x14ac:dyDescent="0.25">
      <c r="A103" s="456"/>
      <c r="B103" s="240"/>
      <c r="C103" s="456"/>
      <c r="D103" s="457"/>
      <c r="E103" s="8" t="s">
        <v>144</v>
      </c>
      <c r="F103" s="3" t="s">
        <v>145</v>
      </c>
      <c r="G103" s="10" t="s">
        <v>146</v>
      </c>
      <c r="H103" s="49">
        <v>0</v>
      </c>
      <c r="I103" s="244">
        <v>0</v>
      </c>
      <c r="J103" s="48" t="e">
        <f t="shared" si="1"/>
        <v>#DIV/0!</v>
      </c>
      <c r="K103" s="48" t="e">
        <f>J103</f>
        <v>#DIV/0!</v>
      </c>
      <c r="L103" s="462"/>
      <c r="M103" s="467"/>
      <c r="N103" s="464"/>
    </row>
    <row r="104" spans="1:14" ht="81.75" hidden="1" customHeight="1" x14ac:dyDescent="0.25">
      <c r="A104" s="456"/>
      <c r="B104" s="12">
        <v>0</v>
      </c>
      <c r="C104" s="456" t="s">
        <v>191</v>
      </c>
      <c r="D104" s="457" t="s">
        <v>137</v>
      </c>
      <c r="E104" s="8" t="s">
        <v>138</v>
      </c>
      <c r="F104" s="9" t="s">
        <v>139</v>
      </c>
      <c r="G104" s="10" t="s">
        <v>140</v>
      </c>
      <c r="H104" s="47">
        <v>0</v>
      </c>
      <c r="I104" s="48">
        <v>0</v>
      </c>
      <c r="J104" s="48" t="e">
        <f t="shared" si="1"/>
        <v>#DIV/0!</v>
      </c>
      <c r="K104" s="458" t="e">
        <f>(J104+J105+J106)/3</f>
        <v>#DIV/0!</v>
      </c>
      <c r="L104" s="462" t="e">
        <f>(K104+K107)/2</f>
        <v>#DIV/0!</v>
      </c>
      <c r="M104" s="467"/>
      <c r="N104" s="464"/>
    </row>
    <row r="105" spans="1:14" ht="81.75" hidden="1" customHeight="1" x14ac:dyDescent="0.25">
      <c r="A105" s="456"/>
      <c r="B105" s="239"/>
      <c r="C105" s="456"/>
      <c r="D105" s="457"/>
      <c r="E105" s="8" t="s">
        <v>138</v>
      </c>
      <c r="F105" s="9" t="s">
        <v>142</v>
      </c>
      <c r="G105" s="10" t="s">
        <v>140</v>
      </c>
      <c r="H105" s="47">
        <v>0</v>
      </c>
      <c r="I105" s="48">
        <v>0</v>
      </c>
      <c r="J105" s="48" t="e">
        <f t="shared" si="1"/>
        <v>#DIV/0!</v>
      </c>
      <c r="K105" s="458"/>
      <c r="L105" s="462"/>
      <c r="M105" s="467"/>
      <c r="N105" s="464"/>
    </row>
    <row r="106" spans="1:14" ht="81.75" hidden="1" customHeight="1" x14ac:dyDescent="0.25">
      <c r="A106" s="456"/>
      <c r="B106" s="239"/>
      <c r="C106" s="456"/>
      <c r="D106" s="457"/>
      <c r="E106" s="8" t="s">
        <v>138</v>
      </c>
      <c r="F106" s="9" t="s">
        <v>189</v>
      </c>
      <c r="G106" s="10" t="s">
        <v>140</v>
      </c>
      <c r="H106" s="47">
        <v>0</v>
      </c>
      <c r="I106" s="48">
        <v>0</v>
      </c>
      <c r="J106" s="48" t="e">
        <f t="shared" si="1"/>
        <v>#DIV/0!</v>
      </c>
      <c r="K106" s="458"/>
      <c r="L106" s="462"/>
      <c r="M106" s="467"/>
      <c r="N106" s="464"/>
    </row>
    <row r="107" spans="1:14" ht="31.5" hidden="1" customHeight="1" x14ac:dyDescent="0.25">
      <c r="A107" s="456"/>
      <c r="B107" s="240"/>
      <c r="C107" s="456"/>
      <c r="D107" s="457"/>
      <c r="E107" s="8" t="s">
        <v>144</v>
      </c>
      <c r="F107" s="3" t="s">
        <v>145</v>
      </c>
      <c r="G107" s="10" t="s">
        <v>146</v>
      </c>
      <c r="H107" s="49">
        <v>0</v>
      </c>
      <c r="I107" s="244">
        <v>0</v>
      </c>
      <c r="J107" s="48" t="e">
        <f t="shared" ref="J107:J170" si="2">IF(I107/H107*100&gt;100,100,I107/H107*100)</f>
        <v>#DIV/0!</v>
      </c>
      <c r="K107" s="48" t="e">
        <f>J107</f>
        <v>#DIV/0!</v>
      </c>
      <c r="L107" s="462"/>
      <c r="M107" s="467"/>
      <c r="N107" s="464"/>
    </row>
    <row r="108" spans="1:14" ht="81.75" customHeight="1" x14ac:dyDescent="0.25">
      <c r="A108" s="456"/>
      <c r="B108" s="12" t="s">
        <v>192</v>
      </c>
      <c r="C108" s="456" t="s">
        <v>193</v>
      </c>
      <c r="D108" s="457" t="s">
        <v>137</v>
      </c>
      <c r="E108" s="8" t="s">
        <v>138</v>
      </c>
      <c r="F108" s="9" t="s">
        <v>139</v>
      </c>
      <c r="G108" s="10" t="s">
        <v>140</v>
      </c>
      <c r="H108" s="47">
        <v>100</v>
      </c>
      <c r="I108" s="48">
        <v>100</v>
      </c>
      <c r="J108" s="48">
        <f t="shared" si="2"/>
        <v>100</v>
      </c>
      <c r="K108" s="458">
        <f>(J108+J109)/2</f>
        <v>100</v>
      </c>
      <c r="L108" s="462">
        <f>(K108+K111)/2</f>
        <v>100</v>
      </c>
      <c r="M108" s="467"/>
      <c r="N108" s="464"/>
    </row>
    <row r="109" spans="1:14" ht="81.75" customHeight="1" x14ac:dyDescent="0.25">
      <c r="A109" s="456"/>
      <c r="B109" s="239"/>
      <c r="C109" s="456"/>
      <c r="D109" s="457"/>
      <c r="E109" s="8" t="s">
        <v>138</v>
      </c>
      <c r="F109" s="9" t="s">
        <v>142</v>
      </c>
      <c r="G109" s="10" t="s">
        <v>140</v>
      </c>
      <c r="H109" s="47">
        <v>100</v>
      </c>
      <c r="I109" s="48">
        <v>100</v>
      </c>
      <c r="J109" s="48">
        <f t="shared" si="2"/>
        <v>100</v>
      </c>
      <c r="K109" s="458"/>
      <c r="L109" s="462"/>
      <c r="M109" s="467"/>
      <c r="N109" s="464"/>
    </row>
    <row r="110" spans="1:14" ht="81.75" customHeight="1" x14ac:dyDescent="0.25">
      <c r="A110" s="456"/>
      <c r="B110" s="239"/>
      <c r="C110" s="456"/>
      <c r="D110" s="457"/>
      <c r="E110" s="8" t="s">
        <v>138</v>
      </c>
      <c r="F110" s="9" t="s">
        <v>189</v>
      </c>
      <c r="G110" s="10" t="s">
        <v>140</v>
      </c>
      <c r="H110" s="47"/>
      <c r="I110" s="48"/>
      <c r="J110" s="48"/>
      <c r="K110" s="458"/>
      <c r="L110" s="462"/>
      <c r="M110" s="467"/>
      <c r="N110" s="464"/>
    </row>
    <row r="111" spans="1:14" ht="31.5" x14ac:dyDescent="0.25">
      <c r="A111" s="456"/>
      <c r="B111" s="240"/>
      <c r="C111" s="456"/>
      <c r="D111" s="457"/>
      <c r="E111" s="8" t="s">
        <v>144</v>
      </c>
      <c r="F111" s="3" t="s">
        <v>145</v>
      </c>
      <c r="G111" s="10" t="s">
        <v>146</v>
      </c>
      <c r="H111" s="250">
        <v>11.555555555555555</v>
      </c>
      <c r="I111" s="250">
        <v>12.111111111111111</v>
      </c>
      <c r="J111" s="48">
        <f t="shared" si="2"/>
        <v>100</v>
      </c>
      <c r="K111" s="48">
        <f>J111</f>
        <v>100</v>
      </c>
      <c r="L111" s="462"/>
      <c r="M111" s="467"/>
      <c r="N111" s="464"/>
    </row>
    <row r="112" spans="1:14" ht="81.75" hidden="1" customHeight="1" x14ac:dyDescent="0.25">
      <c r="A112" s="456"/>
      <c r="B112" s="12" t="s">
        <v>194</v>
      </c>
      <c r="C112" s="456" t="s">
        <v>195</v>
      </c>
      <c r="D112" s="457" t="s">
        <v>137</v>
      </c>
      <c r="E112" s="8" t="s">
        <v>138</v>
      </c>
      <c r="F112" s="9" t="s">
        <v>139</v>
      </c>
      <c r="G112" s="10" t="s">
        <v>140</v>
      </c>
      <c r="H112" s="47">
        <v>0</v>
      </c>
      <c r="I112" s="48">
        <v>0</v>
      </c>
      <c r="J112" s="48" t="e">
        <f t="shared" si="2"/>
        <v>#DIV/0!</v>
      </c>
      <c r="K112" s="458" t="e">
        <f>(J112+J113+J114)/3</f>
        <v>#DIV/0!</v>
      </c>
      <c r="L112" s="462" t="e">
        <f>(K112+K115)/2</f>
        <v>#DIV/0!</v>
      </c>
      <c r="M112" s="467"/>
      <c r="N112" s="464"/>
    </row>
    <row r="113" spans="1:14" ht="81.75" hidden="1" customHeight="1" x14ac:dyDescent="0.25">
      <c r="A113" s="456"/>
      <c r="B113" s="239"/>
      <c r="C113" s="456"/>
      <c r="D113" s="457"/>
      <c r="E113" s="8" t="s">
        <v>138</v>
      </c>
      <c r="F113" s="9" t="s">
        <v>142</v>
      </c>
      <c r="G113" s="10" t="s">
        <v>140</v>
      </c>
      <c r="H113" s="47">
        <v>0</v>
      </c>
      <c r="I113" s="48">
        <v>0</v>
      </c>
      <c r="J113" s="48" t="e">
        <f t="shared" si="2"/>
        <v>#DIV/0!</v>
      </c>
      <c r="K113" s="458"/>
      <c r="L113" s="462"/>
      <c r="M113" s="467"/>
      <c r="N113" s="464"/>
    </row>
    <row r="114" spans="1:14" ht="81.75" hidden="1" customHeight="1" x14ac:dyDescent="0.25">
      <c r="A114" s="456"/>
      <c r="B114" s="239"/>
      <c r="C114" s="456"/>
      <c r="D114" s="457"/>
      <c r="E114" s="8" t="s">
        <v>138</v>
      </c>
      <c r="F114" s="9" t="s">
        <v>189</v>
      </c>
      <c r="G114" s="10" t="s">
        <v>140</v>
      </c>
      <c r="H114" s="47">
        <v>0</v>
      </c>
      <c r="I114" s="48">
        <v>0</v>
      </c>
      <c r="J114" s="48" t="e">
        <f t="shared" si="2"/>
        <v>#DIV/0!</v>
      </c>
      <c r="K114" s="458"/>
      <c r="L114" s="462"/>
      <c r="M114" s="467"/>
      <c r="N114" s="464"/>
    </row>
    <row r="115" spans="1:14" ht="31.5" hidden="1" customHeight="1" x14ac:dyDescent="0.25">
      <c r="A115" s="456"/>
      <c r="B115" s="240"/>
      <c r="C115" s="456"/>
      <c r="D115" s="457"/>
      <c r="E115" s="8" t="s">
        <v>144</v>
      </c>
      <c r="F115" s="3" t="s">
        <v>145</v>
      </c>
      <c r="G115" s="10" t="s">
        <v>146</v>
      </c>
      <c r="H115" s="49">
        <v>0</v>
      </c>
      <c r="I115" s="244">
        <v>0</v>
      </c>
      <c r="J115" s="48" t="e">
        <f t="shared" si="2"/>
        <v>#DIV/0!</v>
      </c>
      <c r="K115" s="48" t="e">
        <f>J115</f>
        <v>#DIV/0!</v>
      </c>
      <c r="L115" s="462"/>
      <c r="M115" s="467"/>
      <c r="N115" s="464"/>
    </row>
    <row r="116" spans="1:14" ht="81.75" hidden="1" customHeight="1" x14ac:dyDescent="0.25">
      <c r="A116" s="456"/>
      <c r="B116" s="12">
        <v>0</v>
      </c>
      <c r="C116" s="456" t="s">
        <v>196</v>
      </c>
      <c r="D116" s="457" t="s">
        <v>137</v>
      </c>
      <c r="E116" s="8" t="s">
        <v>138</v>
      </c>
      <c r="F116" s="9" t="s">
        <v>139</v>
      </c>
      <c r="G116" s="10" t="s">
        <v>140</v>
      </c>
      <c r="H116" s="47">
        <v>0</v>
      </c>
      <c r="I116" s="48">
        <v>0</v>
      </c>
      <c r="J116" s="48" t="e">
        <f t="shared" si="2"/>
        <v>#DIV/0!</v>
      </c>
      <c r="K116" s="458" t="e">
        <f>(J116+J117+J118)/3</f>
        <v>#DIV/0!</v>
      </c>
      <c r="L116" s="462" t="e">
        <f>(K116+K119)/2</f>
        <v>#DIV/0!</v>
      </c>
      <c r="M116" s="467"/>
      <c r="N116" s="464"/>
    </row>
    <row r="117" spans="1:14" ht="81.75" hidden="1" customHeight="1" x14ac:dyDescent="0.25">
      <c r="A117" s="456"/>
      <c r="B117" s="239"/>
      <c r="C117" s="456"/>
      <c r="D117" s="457"/>
      <c r="E117" s="8" t="s">
        <v>138</v>
      </c>
      <c r="F117" s="9" t="s">
        <v>142</v>
      </c>
      <c r="G117" s="10" t="s">
        <v>140</v>
      </c>
      <c r="H117" s="47">
        <v>0</v>
      </c>
      <c r="I117" s="48">
        <v>0</v>
      </c>
      <c r="J117" s="48" t="e">
        <f t="shared" si="2"/>
        <v>#DIV/0!</v>
      </c>
      <c r="K117" s="458"/>
      <c r="L117" s="462"/>
      <c r="M117" s="467"/>
      <c r="N117" s="464"/>
    </row>
    <row r="118" spans="1:14" ht="81.75" hidden="1" customHeight="1" x14ac:dyDescent="0.25">
      <c r="A118" s="456"/>
      <c r="B118" s="239"/>
      <c r="C118" s="456"/>
      <c r="D118" s="457"/>
      <c r="E118" s="8" t="s">
        <v>138</v>
      </c>
      <c r="F118" s="9" t="s">
        <v>189</v>
      </c>
      <c r="G118" s="10" t="s">
        <v>140</v>
      </c>
      <c r="H118" s="47">
        <v>0</v>
      </c>
      <c r="I118" s="48">
        <v>0</v>
      </c>
      <c r="J118" s="48" t="e">
        <f t="shared" si="2"/>
        <v>#DIV/0!</v>
      </c>
      <c r="K118" s="458"/>
      <c r="L118" s="462"/>
      <c r="M118" s="467"/>
      <c r="N118" s="464"/>
    </row>
    <row r="119" spans="1:14" ht="31.5" hidden="1" customHeight="1" x14ac:dyDescent="0.25">
      <c r="A119" s="456"/>
      <c r="B119" s="240"/>
      <c r="C119" s="456"/>
      <c r="D119" s="457"/>
      <c r="E119" s="8" t="s">
        <v>144</v>
      </c>
      <c r="F119" s="3" t="s">
        <v>145</v>
      </c>
      <c r="G119" s="10" t="s">
        <v>146</v>
      </c>
      <c r="H119" s="49">
        <v>0</v>
      </c>
      <c r="I119" s="244">
        <v>0</v>
      </c>
      <c r="J119" s="48" t="e">
        <f t="shared" si="2"/>
        <v>#DIV/0!</v>
      </c>
      <c r="K119" s="48" t="e">
        <f>J119</f>
        <v>#DIV/0!</v>
      </c>
      <c r="L119" s="462"/>
      <c r="M119" s="467"/>
      <c r="N119" s="464"/>
    </row>
    <row r="120" spans="1:14" ht="81.75" hidden="1" customHeight="1" x14ac:dyDescent="0.25">
      <c r="A120" s="456"/>
      <c r="B120" s="12" t="s">
        <v>194</v>
      </c>
      <c r="C120" s="456" t="s">
        <v>197</v>
      </c>
      <c r="D120" s="457" t="s">
        <v>137</v>
      </c>
      <c r="E120" s="8" t="s">
        <v>138</v>
      </c>
      <c r="F120" s="9" t="s">
        <v>139</v>
      </c>
      <c r="G120" s="10" t="s">
        <v>140</v>
      </c>
      <c r="H120" s="47">
        <v>0</v>
      </c>
      <c r="I120" s="48">
        <v>0</v>
      </c>
      <c r="J120" s="48" t="e">
        <f t="shared" si="2"/>
        <v>#DIV/0!</v>
      </c>
      <c r="K120" s="458" t="e">
        <f>(J120+J121+J122)/3</f>
        <v>#DIV/0!</v>
      </c>
      <c r="L120" s="462" t="e">
        <f>(K120+K123)/2</f>
        <v>#DIV/0!</v>
      </c>
      <c r="M120" s="467"/>
      <c r="N120" s="464"/>
    </row>
    <row r="121" spans="1:14" ht="81.75" hidden="1" customHeight="1" x14ac:dyDescent="0.25">
      <c r="A121" s="456"/>
      <c r="B121" s="239"/>
      <c r="C121" s="456"/>
      <c r="D121" s="457"/>
      <c r="E121" s="8" t="s">
        <v>138</v>
      </c>
      <c r="F121" s="9" t="s">
        <v>142</v>
      </c>
      <c r="G121" s="10" t="s">
        <v>140</v>
      </c>
      <c r="H121" s="47">
        <v>0</v>
      </c>
      <c r="I121" s="48">
        <v>0</v>
      </c>
      <c r="J121" s="48" t="e">
        <f t="shared" si="2"/>
        <v>#DIV/0!</v>
      </c>
      <c r="K121" s="458"/>
      <c r="L121" s="462"/>
      <c r="M121" s="467"/>
      <c r="N121" s="464"/>
    </row>
    <row r="122" spans="1:14" ht="81.75" hidden="1" customHeight="1" x14ac:dyDescent="0.25">
      <c r="A122" s="456"/>
      <c r="B122" s="239"/>
      <c r="C122" s="456"/>
      <c r="D122" s="457"/>
      <c r="E122" s="8" t="s">
        <v>138</v>
      </c>
      <c r="F122" s="9" t="s">
        <v>189</v>
      </c>
      <c r="G122" s="10" t="s">
        <v>140</v>
      </c>
      <c r="H122" s="47">
        <v>0</v>
      </c>
      <c r="I122" s="48">
        <v>0</v>
      </c>
      <c r="J122" s="48" t="e">
        <f t="shared" si="2"/>
        <v>#DIV/0!</v>
      </c>
      <c r="K122" s="458"/>
      <c r="L122" s="462"/>
      <c r="M122" s="467"/>
      <c r="N122" s="464"/>
    </row>
    <row r="123" spans="1:14" ht="31.5" hidden="1" customHeight="1" x14ac:dyDescent="0.25">
      <c r="A123" s="456"/>
      <c r="B123" s="240"/>
      <c r="C123" s="456"/>
      <c r="D123" s="457"/>
      <c r="E123" s="8" t="s">
        <v>144</v>
      </c>
      <c r="F123" s="3" t="s">
        <v>145</v>
      </c>
      <c r="G123" s="10" t="s">
        <v>146</v>
      </c>
      <c r="H123" s="49">
        <v>0</v>
      </c>
      <c r="I123" s="244">
        <v>0</v>
      </c>
      <c r="J123" s="48" t="e">
        <f t="shared" si="2"/>
        <v>#DIV/0!</v>
      </c>
      <c r="K123" s="48" t="e">
        <f>J123</f>
        <v>#DIV/0!</v>
      </c>
      <c r="L123" s="462"/>
      <c r="M123" s="467"/>
      <c r="N123" s="464"/>
    </row>
    <row r="124" spans="1:14" ht="81.75" hidden="1" customHeight="1" x14ac:dyDescent="0.25">
      <c r="A124" s="456"/>
      <c r="B124" s="12" t="s">
        <v>198</v>
      </c>
      <c r="C124" s="456" t="s">
        <v>199</v>
      </c>
      <c r="D124" s="457" t="s">
        <v>137</v>
      </c>
      <c r="E124" s="8" t="s">
        <v>138</v>
      </c>
      <c r="F124" s="9" t="s">
        <v>139</v>
      </c>
      <c r="G124" s="10" t="s">
        <v>140</v>
      </c>
      <c r="H124" s="47">
        <v>0</v>
      </c>
      <c r="I124" s="48">
        <v>0</v>
      </c>
      <c r="J124" s="48" t="e">
        <f t="shared" si="2"/>
        <v>#DIV/0!</v>
      </c>
      <c r="K124" s="458" t="e">
        <f>(J124+J125+J126)/3</f>
        <v>#DIV/0!</v>
      </c>
      <c r="L124" s="462" t="e">
        <f>(K124+K127)/2</f>
        <v>#DIV/0!</v>
      </c>
      <c r="M124" s="467"/>
      <c r="N124" s="464"/>
    </row>
    <row r="125" spans="1:14" ht="81.75" hidden="1" customHeight="1" x14ac:dyDescent="0.25">
      <c r="A125" s="456"/>
      <c r="B125" s="239"/>
      <c r="C125" s="456"/>
      <c r="D125" s="457"/>
      <c r="E125" s="8" t="s">
        <v>138</v>
      </c>
      <c r="F125" s="9" t="s">
        <v>142</v>
      </c>
      <c r="G125" s="10" t="s">
        <v>140</v>
      </c>
      <c r="H125" s="47">
        <v>0</v>
      </c>
      <c r="I125" s="48">
        <v>0</v>
      </c>
      <c r="J125" s="48" t="e">
        <f t="shared" si="2"/>
        <v>#DIV/0!</v>
      </c>
      <c r="K125" s="458"/>
      <c r="L125" s="462"/>
      <c r="M125" s="467"/>
      <c r="N125" s="464"/>
    </row>
    <row r="126" spans="1:14" ht="81.75" hidden="1" customHeight="1" x14ac:dyDescent="0.25">
      <c r="A126" s="456"/>
      <c r="B126" s="239"/>
      <c r="C126" s="456"/>
      <c r="D126" s="457"/>
      <c r="E126" s="8" t="s">
        <v>138</v>
      </c>
      <c r="F126" s="9" t="s">
        <v>189</v>
      </c>
      <c r="G126" s="10" t="s">
        <v>140</v>
      </c>
      <c r="H126" s="47">
        <v>0</v>
      </c>
      <c r="I126" s="48">
        <v>0</v>
      </c>
      <c r="J126" s="48" t="e">
        <f t="shared" si="2"/>
        <v>#DIV/0!</v>
      </c>
      <c r="K126" s="458"/>
      <c r="L126" s="462"/>
      <c r="M126" s="467"/>
      <c r="N126" s="464"/>
    </row>
    <row r="127" spans="1:14" ht="31.5" hidden="1" customHeight="1" x14ac:dyDescent="0.25">
      <c r="A127" s="456"/>
      <c r="B127" s="240"/>
      <c r="C127" s="456"/>
      <c r="D127" s="457"/>
      <c r="E127" s="8" t="s">
        <v>144</v>
      </c>
      <c r="F127" s="3" t="s">
        <v>145</v>
      </c>
      <c r="G127" s="10" t="s">
        <v>146</v>
      </c>
      <c r="H127" s="49">
        <v>0</v>
      </c>
      <c r="I127" s="244">
        <v>0</v>
      </c>
      <c r="J127" s="48" t="e">
        <f t="shared" si="2"/>
        <v>#DIV/0!</v>
      </c>
      <c r="K127" s="48" t="e">
        <f>J127</f>
        <v>#DIV/0!</v>
      </c>
      <c r="L127" s="462"/>
      <c r="M127" s="467"/>
      <c r="N127" s="464"/>
    </row>
    <row r="128" spans="1:14" ht="81.75" hidden="1" customHeight="1" x14ac:dyDescent="0.25">
      <c r="A128" s="456"/>
      <c r="B128" s="12">
        <v>0</v>
      </c>
      <c r="C128" s="456" t="s">
        <v>200</v>
      </c>
      <c r="D128" s="457" t="s">
        <v>137</v>
      </c>
      <c r="E128" s="8" t="s">
        <v>138</v>
      </c>
      <c r="F128" s="9" t="s">
        <v>139</v>
      </c>
      <c r="G128" s="10" t="s">
        <v>140</v>
      </c>
      <c r="H128" s="47">
        <v>0</v>
      </c>
      <c r="I128" s="48">
        <v>0</v>
      </c>
      <c r="J128" s="48" t="e">
        <f t="shared" si="2"/>
        <v>#DIV/0!</v>
      </c>
      <c r="K128" s="458" t="e">
        <f>(J128+J129+J130)/3</f>
        <v>#DIV/0!</v>
      </c>
      <c r="L128" s="462" t="e">
        <f>(K128+K131)/2</f>
        <v>#DIV/0!</v>
      </c>
      <c r="M128" s="467"/>
      <c r="N128" s="464"/>
    </row>
    <row r="129" spans="1:14" ht="81.75" hidden="1" customHeight="1" x14ac:dyDescent="0.25">
      <c r="A129" s="456"/>
      <c r="B129" s="239"/>
      <c r="C129" s="456"/>
      <c r="D129" s="457"/>
      <c r="E129" s="8" t="s">
        <v>138</v>
      </c>
      <c r="F129" s="9" t="s">
        <v>142</v>
      </c>
      <c r="G129" s="10" t="s">
        <v>140</v>
      </c>
      <c r="H129" s="47">
        <v>0</v>
      </c>
      <c r="I129" s="48">
        <v>0</v>
      </c>
      <c r="J129" s="48" t="e">
        <f t="shared" si="2"/>
        <v>#DIV/0!</v>
      </c>
      <c r="K129" s="458"/>
      <c r="L129" s="462"/>
      <c r="M129" s="467"/>
      <c r="N129" s="464"/>
    </row>
    <row r="130" spans="1:14" ht="81.75" hidden="1" customHeight="1" x14ac:dyDescent="0.25">
      <c r="A130" s="456"/>
      <c r="B130" s="239"/>
      <c r="C130" s="456"/>
      <c r="D130" s="457"/>
      <c r="E130" s="8" t="s">
        <v>138</v>
      </c>
      <c r="F130" s="9" t="s">
        <v>189</v>
      </c>
      <c r="G130" s="10" t="s">
        <v>140</v>
      </c>
      <c r="H130" s="47">
        <v>0</v>
      </c>
      <c r="I130" s="48">
        <v>0</v>
      </c>
      <c r="J130" s="48" t="e">
        <f t="shared" si="2"/>
        <v>#DIV/0!</v>
      </c>
      <c r="K130" s="458"/>
      <c r="L130" s="462"/>
      <c r="M130" s="467"/>
      <c r="N130" s="464"/>
    </row>
    <row r="131" spans="1:14" ht="31.5" hidden="1" customHeight="1" x14ac:dyDescent="0.25">
      <c r="A131" s="456"/>
      <c r="B131" s="240"/>
      <c r="C131" s="456"/>
      <c r="D131" s="457"/>
      <c r="E131" s="8" t="s">
        <v>144</v>
      </c>
      <c r="F131" s="3" t="s">
        <v>145</v>
      </c>
      <c r="G131" s="10" t="s">
        <v>146</v>
      </c>
      <c r="H131" s="49">
        <v>0</v>
      </c>
      <c r="I131" s="244">
        <v>0</v>
      </c>
      <c r="J131" s="48" t="e">
        <f t="shared" si="2"/>
        <v>#DIV/0!</v>
      </c>
      <c r="K131" s="48" t="e">
        <f>J131</f>
        <v>#DIV/0!</v>
      </c>
      <c r="L131" s="462"/>
      <c r="M131" s="467"/>
      <c r="N131" s="464"/>
    </row>
    <row r="132" spans="1:14" ht="81.75" hidden="1" customHeight="1" x14ac:dyDescent="0.25">
      <c r="A132" s="456"/>
      <c r="B132" s="12">
        <v>0</v>
      </c>
      <c r="C132" s="456" t="s">
        <v>201</v>
      </c>
      <c r="D132" s="457" t="s">
        <v>137</v>
      </c>
      <c r="E132" s="8" t="s">
        <v>138</v>
      </c>
      <c r="F132" s="9" t="s">
        <v>139</v>
      </c>
      <c r="G132" s="10" t="s">
        <v>140</v>
      </c>
      <c r="H132" s="47">
        <v>0</v>
      </c>
      <c r="I132" s="48">
        <v>0</v>
      </c>
      <c r="J132" s="48" t="e">
        <f t="shared" si="2"/>
        <v>#DIV/0!</v>
      </c>
      <c r="K132" s="458" t="e">
        <f>(J132+J133+J134)/3</f>
        <v>#DIV/0!</v>
      </c>
      <c r="L132" s="462" t="e">
        <f>(K132+K135)/2</f>
        <v>#DIV/0!</v>
      </c>
      <c r="M132" s="467"/>
      <c r="N132" s="464"/>
    </row>
    <row r="133" spans="1:14" ht="81.75" hidden="1" customHeight="1" x14ac:dyDescent="0.25">
      <c r="A133" s="456"/>
      <c r="B133" s="239"/>
      <c r="C133" s="456"/>
      <c r="D133" s="457"/>
      <c r="E133" s="8" t="s">
        <v>138</v>
      </c>
      <c r="F133" s="9" t="s">
        <v>142</v>
      </c>
      <c r="G133" s="10" t="s">
        <v>140</v>
      </c>
      <c r="H133" s="47">
        <v>0</v>
      </c>
      <c r="I133" s="48">
        <v>0</v>
      </c>
      <c r="J133" s="48" t="e">
        <f t="shared" si="2"/>
        <v>#DIV/0!</v>
      </c>
      <c r="K133" s="458"/>
      <c r="L133" s="462"/>
      <c r="M133" s="467"/>
      <c r="N133" s="464"/>
    </row>
    <row r="134" spans="1:14" ht="81.75" hidden="1" customHeight="1" x14ac:dyDescent="0.25">
      <c r="A134" s="456"/>
      <c r="B134" s="239"/>
      <c r="C134" s="456"/>
      <c r="D134" s="457"/>
      <c r="E134" s="8" t="s">
        <v>138</v>
      </c>
      <c r="F134" s="9" t="s">
        <v>189</v>
      </c>
      <c r="G134" s="10" t="s">
        <v>140</v>
      </c>
      <c r="H134" s="47">
        <v>0</v>
      </c>
      <c r="I134" s="48">
        <v>0</v>
      </c>
      <c r="J134" s="48" t="e">
        <f t="shared" si="2"/>
        <v>#DIV/0!</v>
      </c>
      <c r="K134" s="458"/>
      <c r="L134" s="462"/>
      <c r="M134" s="467"/>
      <c r="N134" s="464"/>
    </row>
    <row r="135" spans="1:14" ht="31.5" hidden="1" customHeight="1" x14ac:dyDescent="0.25">
      <c r="A135" s="456"/>
      <c r="B135" s="240"/>
      <c r="C135" s="456"/>
      <c r="D135" s="457"/>
      <c r="E135" s="8" t="s">
        <v>144</v>
      </c>
      <c r="F135" s="3" t="s">
        <v>145</v>
      </c>
      <c r="G135" s="10" t="s">
        <v>146</v>
      </c>
      <c r="H135" s="49">
        <v>0</v>
      </c>
      <c r="I135" s="244">
        <v>0</v>
      </c>
      <c r="J135" s="48" t="e">
        <f t="shared" si="2"/>
        <v>#DIV/0!</v>
      </c>
      <c r="K135" s="48" t="e">
        <f>J135</f>
        <v>#DIV/0!</v>
      </c>
      <c r="L135" s="462"/>
      <c r="M135" s="467"/>
      <c r="N135" s="464"/>
    </row>
    <row r="136" spans="1:14" ht="81.75" hidden="1" customHeight="1" x14ac:dyDescent="0.25">
      <c r="A136" s="456"/>
      <c r="B136" s="12" t="s">
        <v>202</v>
      </c>
      <c r="C136" s="456" t="s">
        <v>203</v>
      </c>
      <c r="D136" s="457" t="s">
        <v>137</v>
      </c>
      <c r="E136" s="8" t="s">
        <v>138</v>
      </c>
      <c r="F136" s="9" t="s">
        <v>139</v>
      </c>
      <c r="G136" s="10" t="s">
        <v>140</v>
      </c>
      <c r="H136" s="47">
        <v>0</v>
      </c>
      <c r="I136" s="48">
        <v>0</v>
      </c>
      <c r="J136" s="48" t="e">
        <f t="shared" si="2"/>
        <v>#DIV/0!</v>
      </c>
      <c r="K136" s="458" t="e">
        <f>(J136+J137+J138)/3</f>
        <v>#DIV/0!</v>
      </c>
      <c r="L136" s="462" t="e">
        <f>(K136+K139)/2</f>
        <v>#DIV/0!</v>
      </c>
      <c r="M136" s="467"/>
      <c r="N136" s="464"/>
    </row>
    <row r="137" spans="1:14" ht="81.75" hidden="1" customHeight="1" x14ac:dyDescent="0.25">
      <c r="A137" s="456"/>
      <c r="B137" s="239"/>
      <c r="C137" s="456"/>
      <c r="D137" s="457"/>
      <c r="E137" s="8" t="s">
        <v>138</v>
      </c>
      <c r="F137" s="9" t="s">
        <v>142</v>
      </c>
      <c r="G137" s="10" t="s">
        <v>140</v>
      </c>
      <c r="H137" s="47">
        <v>0</v>
      </c>
      <c r="I137" s="48">
        <v>0</v>
      </c>
      <c r="J137" s="48" t="e">
        <f t="shared" si="2"/>
        <v>#DIV/0!</v>
      </c>
      <c r="K137" s="458"/>
      <c r="L137" s="462"/>
      <c r="M137" s="467"/>
      <c r="N137" s="464"/>
    </row>
    <row r="138" spans="1:14" ht="81.75" hidden="1" customHeight="1" x14ac:dyDescent="0.25">
      <c r="A138" s="456"/>
      <c r="B138" s="239"/>
      <c r="C138" s="456"/>
      <c r="D138" s="457"/>
      <c r="E138" s="8" t="s">
        <v>138</v>
      </c>
      <c r="F138" s="9" t="s">
        <v>189</v>
      </c>
      <c r="G138" s="10" t="s">
        <v>140</v>
      </c>
      <c r="H138" s="47">
        <v>0</v>
      </c>
      <c r="I138" s="48">
        <v>0</v>
      </c>
      <c r="J138" s="48" t="e">
        <f t="shared" si="2"/>
        <v>#DIV/0!</v>
      </c>
      <c r="K138" s="458"/>
      <c r="L138" s="462"/>
      <c r="M138" s="467"/>
      <c r="N138" s="464"/>
    </row>
    <row r="139" spans="1:14" ht="31.5" hidden="1" customHeight="1" x14ac:dyDescent="0.25">
      <c r="A139" s="456"/>
      <c r="B139" s="240"/>
      <c r="C139" s="456"/>
      <c r="D139" s="457"/>
      <c r="E139" s="8" t="s">
        <v>144</v>
      </c>
      <c r="F139" s="3" t="s">
        <v>145</v>
      </c>
      <c r="G139" s="10" t="s">
        <v>146</v>
      </c>
      <c r="H139" s="49">
        <v>0</v>
      </c>
      <c r="I139" s="244">
        <v>0</v>
      </c>
      <c r="J139" s="48" t="e">
        <f t="shared" si="2"/>
        <v>#DIV/0!</v>
      </c>
      <c r="K139" s="48" t="e">
        <f>J139</f>
        <v>#DIV/0!</v>
      </c>
      <c r="L139" s="462"/>
      <c r="M139" s="467"/>
      <c r="N139" s="464"/>
    </row>
    <row r="140" spans="1:14" ht="81.75" hidden="1" customHeight="1" x14ac:dyDescent="0.25">
      <c r="A140" s="456"/>
      <c r="B140" s="12" t="s">
        <v>204</v>
      </c>
      <c r="C140" s="456" t="s">
        <v>205</v>
      </c>
      <c r="D140" s="457" t="s">
        <v>137</v>
      </c>
      <c r="E140" s="8" t="s">
        <v>138</v>
      </c>
      <c r="F140" s="9" t="s">
        <v>139</v>
      </c>
      <c r="G140" s="10" t="s">
        <v>140</v>
      </c>
      <c r="H140" s="47">
        <v>0</v>
      </c>
      <c r="I140" s="48">
        <v>0</v>
      </c>
      <c r="J140" s="48" t="e">
        <f t="shared" si="2"/>
        <v>#DIV/0!</v>
      </c>
      <c r="K140" s="458" t="e">
        <f>(J140+J141+J142)/3</f>
        <v>#DIV/0!</v>
      </c>
      <c r="L140" s="462" t="e">
        <f>(K140+K143)/2</f>
        <v>#DIV/0!</v>
      </c>
      <c r="M140" s="467"/>
      <c r="N140" s="464"/>
    </row>
    <row r="141" spans="1:14" ht="81.75" hidden="1" customHeight="1" x14ac:dyDescent="0.25">
      <c r="A141" s="456"/>
      <c r="B141" s="239"/>
      <c r="C141" s="456"/>
      <c r="D141" s="457"/>
      <c r="E141" s="8" t="s">
        <v>138</v>
      </c>
      <c r="F141" s="9" t="s">
        <v>142</v>
      </c>
      <c r="G141" s="10" t="s">
        <v>140</v>
      </c>
      <c r="H141" s="47">
        <v>0</v>
      </c>
      <c r="I141" s="48">
        <v>0</v>
      </c>
      <c r="J141" s="48" t="e">
        <f t="shared" si="2"/>
        <v>#DIV/0!</v>
      </c>
      <c r="K141" s="458"/>
      <c r="L141" s="462"/>
      <c r="M141" s="467"/>
      <c r="N141" s="464"/>
    </row>
    <row r="142" spans="1:14" ht="81.75" hidden="1" customHeight="1" x14ac:dyDescent="0.25">
      <c r="A142" s="456"/>
      <c r="B142" s="239"/>
      <c r="C142" s="456"/>
      <c r="D142" s="457"/>
      <c r="E142" s="8" t="s">
        <v>138</v>
      </c>
      <c r="F142" s="9" t="s">
        <v>189</v>
      </c>
      <c r="G142" s="10" t="s">
        <v>140</v>
      </c>
      <c r="H142" s="47">
        <v>0</v>
      </c>
      <c r="I142" s="48">
        <v>0</v>
      </c>
      <c r="J142" s="48" t="e">
        <f t="shared" si="2"/>
        <v>#DIV/0!</v>
      </c>
      <c r="K142" s="458"/>
      <c r="L142" s="462"/>
      <c r="M142" s="467"/>
      <c r="N142" s="464"/>
    </row>
    <row r="143" spans="1:14" ht="31.5" hidden="1" customHeight="1" x14ac:dyDescent="0.25">
      <c r="A143" s="456"/>
      <c r="B143" s="240"/>
      <c r="C143" s="456"/>
      <c r="D143" s="457"/>
      <c r="E143" s="8" t="s">
        <v>144</v>
      </c>
      <c r="F143" s="3" t="s">
        <v>145</v>
      </c>
      <c r="G143" s="10" t="s">
        <v>146</v>
      </c>
      <c r="H143" s="49">
        <v>0</v>
      </c>
      <c r="I143" s="244">
        <v>0</v>
      </c>
      <c r="J143" s="48" t="e">
        <f t="shared" si="2"/>
        <v>#DIV/0!</v>
      </c>
      <c r="K143" s="48" t="e">
        <f>J143</f>
        <v>#DIV/0!</v>
      </c>
      <c r="L143" s="462"/>
      <c r="M143" s="467"/>
      <c r="N143" s="464"/>
    </row>
    <row r="144" spans="1:14" ht="81.75" hidden="1" customHeight="1" x14ac:dyDescent="0.25">
      <c r="A144" s="456"/>
      <c r="B144" s="12" t="s">
        <v>206</v>
      </c>
      <c r="C144" s="456" t="s">
        <v>207</v>
      </c>
      <c r="D144" s="457" t="s">
        <v>137</v>
      </c>
      <c r="E144" s="8" t="s">
        <v>138</v>
      </c>
      <c r="F144" s="9" t="s">
        <v>139</v>
      </c>
      <c r="G144" s="10" t="s">
        <v>140</v>
      </c>
      <c r="H144" s="47">
        <v>0</v>
      </c>
      <c r="I144" s="48">
        <v>0</v>
      </c>
      <c r="J144" s="48" t="e">
        <f t="shared" si="2"/>
        <v>#DIV/0!</v>
      </c>
      <c r="K144" s="458" t="e">
        <f>(J144+J145+J146)/3</f>
        <v>#DIV/0!</v>
      </c>
      <c r="L144" s="462" t="e">
        <f>(K144+K147)/2</f>
        <v>#DIV/0!</v>
      </c>
      <c r="M144" s="467"/>
      <c r="N144" s="464"/>
    </row>
    <row r="145" spans="1:14" ht="81.75" hidden="1" customHeight="1" x14ac:dyDescent="0.25">
      <c r="A145" s="456"/>
      <c r="B145" s="239"/>
      <c r="C145" s="456"/>
      <c r="D145" s="457"/>
      <c r="E145" s="8" t="s">
        <v>138</v>
      </c>
      <c r="F145" s="9" t="s">
        <v>142</v>
      </c>
      <c r="G145" s="10" t="s">
        <v>140</v>
      </c>
      <c r="H145" s="47">
        <v>0</v>
      </c>
      <c r="I145" s="48">
        <v>0</v>
      </c>
      <c r="J145" s="48" t="e">
        <f t="shared" si="2"/>
        <v>#DIV/0!</v>
      </c>
      <c r="K145" s="458"/>
      <c r="L145" s="462"/>
      <c r="M145" s="467"/>
      <c r="N145" s="464"/>
    </row>
    <row r="146" spans="1:14" ht="81.75" hidden="1" customHeight="1" x14ac:dyDescent="0.25">
      <c r="A146" s="456"/>
      <c r="B146" s="239"/>
      <c r="C146" s="456"/>
      <c r="D146" s="457"/>
      <c r="E146" s="8" t="s">
        <v>138</v>
      </c>
      <c r="F146" s="9" t="s">
        <v>189</v>
      </c>
      <c r="G146" s="10" t="s">
        <v>140</v>
      </c>
      <c r="H146" s="47">
        <v>0</v>
      </c>
      <c r="I146" s="48">
        <v>0</v>
      </c>
      <c r="J146" s="48" t="e">
        <f t="shared" si="2"/>
        <v>#DIV/0!</v>
      </c>
      <c r="K146" s="458"/>
      <c r="L146" s="462"/>
      <c r="M146" s="467"/>
      <c r="N146" s="464"/>
    </row>
    <row r="147" spans="1:14" ht="31.5" hidden="1" customHeight="1" x14ac:dyDescent="0.25">
      <c r="A147" s="456"/>
      <c r="B147" s="240"/>
      <c r="C147" s="456"/>
      <c r="D147" s="457"/>
      <c r="E147" s="8" t="s">
        <v>144</v>
      </c>
      <c r="F147" s="3" t="s">
        <v>145</v>
      </c>
      <c r="G147" s="10" t="s">
        <v>146</v>
      </c>
      <c r="H147" s="49">
        <v>0</v>
      </c>
      <c r="I147" s="244">
        <v>0</v>
      </c>
      <c r="J147" s="48" t="e">
        <f t="shared" si="2"/>
        <v>#DIV/0!</v>
      </c>
      <c r="K147" s="48" t="e">
        <f>J147</f>
        <v>#DIV/0!</v>
      </c>
      <c r="L147" s="462"/>
      <c r="M147" s="467"/>
      <c r="N147" s="464"/>
    </row>
    <row r="148" spans="1:14" ht="81.75" hidden="1" customHeight="1" x14ac:dyDescent="0.25">
      <c r="A148" s="456"/>
      <c r="B148" s="12" t="s">
        <v>208</v>
      </c>
      <c r="C148" s="456" t="s">
        <v>209</v>
      </c>
      <c r="D148" s="457" t="s">
        <v>137</v>
      </c>
      <c r="E148" s="8" t="s">
        <v>138</v>
      </c>
      <c r="F148" s="9" t="s">
        <v>210</v>
      </c>
      <c r="G148" s="10" t="s">
        <v>140</v>
      </c>
      <c r="H148" s="47">
        <v>0</v>
      </c>
      <c r="I148" s="48">
        <v>0</v>
      </c>
      <c r="J148" s="48" t="e">
        <f t="shared" si="2"/>
        <v>#DIV/0!</v>
      </c>
      <c r="K148" s="458" t="e">
        <f>(J148+J149+J150)/3</f>
        <v>#DIV/0!</v>
      </c>
      <c r="L148" s="462" t="e">
        <f>(K148+K151)/2</f>
        <v>#DIV/0!</v>
      </c>
      <c r="M148" s="467"/>
      <c r="N148" s="464"/>
    </row>
    <row r="149" spans="1:14" ht="81.75" hidden="1" customHeight="1" x14ac:dyDescent="0.25">
      <c r="A149" s="456"/>
      <c r="B149" s="239"/>
      <c r="C149" s="456"/>
      <c r="D149" s="457"/>
      <c r="E149" s="8" t="s">
        <v>138</v>
      </c>
      <c r="F149" s="9" t="s">
        <v>211</v>
      </c>
      <c r="G149" s="10" t="s">
        <v>140</v>
      </c>
      <c r="H149" s="47">
        <v>0</v>
      </c>
      <c r="I149" s="48">
        <v>0</v>
      </c>
      <c r="J149" s="48" t="e">
        <f t="shared" si="2"/>
        <v>#DIV/0!</v>
      </c>
      <c r="K149" s="458"/>
      <c r="L149" s="462"/>
      <c r="M149" s="467"/>
      <c r="N149" s="464"/>
    </row>
    <row r="150" spans="1:14" ht="81.75" hidden="1" customHeight="1" x14ac:dyDescent="0.25">
      <c r="A150" s="456"/>
      <c r="B150" s="239"/>
      <c r="C150" s="456"/>
      <c r="D150" s="457"/>
      <c r="E150" s="8" t="s">
        <v>138</v>
      </c>
      <c r="F150" s="9" t="s">
        <v>212</v>
      </c>
      <c r="G150" s="10" t="s">
        <v>140</v>
      </c>
      <c r="H150" s="47">
        <v>0</v>
      </c>
      <c r="I150" s="48">
        <v>0</v>
      </c>
      <c r="J150" s="48" t="e">
        <f t="shared" si="2"/>
        <v>#DIV/0!</v>
      </c>
      <c r="K150" s="458"/>
      <c r="L150" s="462"/>
      <c r="M150" s="467"/>
      <c r="N150" s="464"/>
    </row>
    <row r="151" spans="1:14" ht="81.75" hidden="1" customHeight="1" x14ac:dyDescent="0.25">
      <c r="A151" s="456"/>
      <c r="B151" s="240"/>
      <c r="C151" s="456"/>
      <c r="D151" s="457"/>
      <c r="E151" s="8" t="s">
        <v>144</v>
      </c>
      <c r="F151" s="3" t="s">
        <v>213</v>
      </c>
      <c r="G151" s="10" t="s">
        <v>214</v>
      </c>
      <c r="H151" s="49">
        <v>0</v>
      </c>
      <c r="I151" s="244">
        <v>0</v>
      </c>
      <c r="J151" s="48" t="e">
        <f t="shared" si="2"/>
        <v>#DIV/0!</v>
      </c>
      <c r="K151" s="48" t="e">
        <f>J151</f>
        <v>#DIV/0!</v>
      </c>
      <c r="L151" s="462"/>
      <c r="M151" s="467"/>
      <c r="N151" s="464"/>
    </row>
    <row r="152" spans="1:14" ht="81.75" hidden="1" customHeight="1" x14ac:dyDescent="0.25">
      <c r="A152" s="456"/>
      <c r="B152" s="12" t="s">
        <v>215</v>
      </c>
      <c r="C152" s="456" t="s">
        <v>216</v>
      </c>
      <c r="D152" s="457" t="s">
        <v>137</v>
      </c>
      <c r="E152" s="8" t="s">
        <v>138</v>
      </c>
      <c r="F152" s="9" t="s">
        <v>210</v>
      </c>
      <c r="G152" s="10" t="s">
        <v>140</v>
      </c>
      <c r="H152" s="47">
        <v>0</v>
      </c>
      <c r="I152" s="48">
        <v>0</v>
      </c>
      <c r="J152" s="48" t="e">
        <f t="shared" si="2"/>
        <v>#DIV/0!</v>
      </c>
      <c r="K152" s="458" t="e">
        <f>(J152+J153+J154)/3</f>
        <v>#DIV/0!</v>
      </c>
      <c r="L152" s="462" t="e">
        <f>(K152+K155)/2</f>
        <v>#DIV/0!</v>
      </c>
      <c r="M152" s="467"/>
      <c r="N152" s="464"/>
    </row>
    <row r="153" spans="1:14" ht="81.75" hidden="1" customHeight="1" x14ac:dyDescent="0.25">
      <c r="A153" s="456"/>
      <c r="B153" s="239"/>
      <c r="C153" s="456"/>
      <c r="D153" s="457"/>
      <c r="E153" s="8" t="s">
        <v>138</v>
      </c>
      <c r="F153" s="9" t="s">
        <v>211</v>
      </c>
      <c r="G153" s="10" t="s">
        <v>140</v>
      </c>
      <c r="H153" s="47">
        <v>0</v>
      </c>
      <c r="I153" s="48">
        <v>0</v>
      </c>
      <c r="J153" s="48" t="e">
        <f t="shared" si="2"/>
        <v>#DIV/0!</v>
      </c>
      <c r="K153" s="458"/>
      <c r="L153" s="462"/>
      <c r="M153" s="467"/>
      <c r="N153" s="464"/>
    </row>
    <row r="154" spans="1:14" ht="81.75" hidden="1" customHeight="1" x14ac:dyDescent="0.25">
      <c r="A154" s="456"/>
      <c r="B154" s="239"/>
      <c r="C154" s="456"/>
      <c r="D154" s="457"/>
      <c r="E154" s="8" t="s">
        <v>138</v>
      </c>
      <c r="F154" s="9" t="s">
        <v>212</v>
      </c>
      <c r="G154" s="10" t="s">
        <v>140</v>
      </c>
      <c r="H154" s="47">
        <v>0</v>
      </c>
      <c r="I154" s="48">
        <v>0</v>
      </c>
      <c r="J154" s="48" t="e">
        <f t="shared" si="2"/>
        <v>#DIV/0!</v>
      </c>
      <c r="K154" s="458"/>
      <c r="L154" s="462"/>
      <c r="M154" s="467"/>
      <c r="N154" s="464"/>
    </row>
    <row r="155" spans="1:14" ht="81.75" hidden="1" customHeight="1" x14ac:dyDescent="0.25">
      <c r="A155" s="456"/>
      <c r="B155" s="240"/>
      <c r="C155" s="456"/>
      <c r="D155" s="457"/>
      <c r="E155" s="8" t="s">
        <v>144</v>
      </c>
      <c r="F155" s="3" t="s">
        <v>213</v>
      </c>
      <c r="G155" s="10" t="s">
        <v>214</v>
      </c>
      <c r="H155" s="49">
        <v>0</v>
      </c>
      <c r="I155" s="244">
        <v>0</v>
      </c>
      <c r="J155" s="48" t="e">
        <f t="shared" si="2"/>
        <v>#DIV/0!</v>
      </c>
      <c r="K155" s="48" t="e">
        <f>J155</f>
        <v>#DIV/0!</v>
      </c>
      <c r="L155" s="462"/>
      <c r="M155" s="467"/>
      <c r="N155" s="464"/>
    </row>
    <row r="156" spans="1:14" ht="81.75" hidden="1" customHeight="1" x14ac:dyDescent="0.25">
      <c r="A156" s="456"/>
      <c r="B156" s="12" t="s">
        <v>217</v>
      </c>
      <c r="C156" s="456" t="s">
        <v>218</v>
      </c>
      <c r="D156" s="457" t="s">
        <v>137</v>
      </c>
      <c r="E156" s="8" t="s">
        <v>138</v>
      </c>
      <c r="F156" s="9" t="s">
        <v>210</v>
      </c>
      <c r="G156" s="10" t="s">
        <v>140</v>
      </c>
      <c r="H156" s="47">
        <v>0</v>
      </c>
      <c r="I156" s="48">
        <v>0</v>
      </c>
      <c r="J156" s="48" t="e">
        <f t="shared" si="2"/>
        <v>#DIV/0!</v>
      </c>
      <c r="K156" s="458" t="e">
        <f>(J156+J157+J158)/3</f>
        <v>#DIV/0!</v>
      </c>
      <c r="L156" s="462" t="e">
        <f>(K156+K159)/2</f>
        <v>#DIV/0!</v>
      </c>
      <c r="M156" s="467"/>
      <c r="N156" s="464"/>
    </row>
    <row r="157" spans="1:14" ht="81.75" hidden="1" customHeight="1" x14ac:dyDescent="0.25">
      <c r="A157" s="456"/>
      <c r="B157" s="239"/>
      <c r="C157" s="456"/>
      <c r="D157" s="457"/>
      <c r="E157" s="8" t="s">
        <v>138</v>
      </c>
      <c r="F157" s="9" t="s">
        <v>211</v>
      </c>
      <c r="G157" s="10" t="s">
        <v>140</v>
      </c>
      <c r="H157" s="47">
        <v>0</v>
      </c>
      <c r="I157" s="48">
        <v>0</v>
      </c>
      <c r="J157" s="48" t="e">
        <f t="shared" si="2"/>
        <v>#DIV/0!</v>
      </c>
      <c r="K157" s="458"/>
      <c r="L157" s="462"/>
      <c r="M157" s="467"/>
      <c r="N157" s="464"/>
    </row>
    <row r="158" spans="1:14" ht="81.75" hidden="1" customHeight="1" x14ac:dyDescent="0.25">
      <c r="A158" s="456"/>
      <c r="B158" s="239"/>
      <c r="C158" s="456"/>
      <c r="D158" s="457"/>
      <c r="E158" s="8" t="s">
        <v>138</v>
      </c>
      <c r="F158" s="9" t="s">
        <v>212</v>
      </c>
      <c r="G158" s="10" t="s">
        <v>140</v>
      </c>
      <c r="H158" s="47">
        <v>0</v>
      </c>
      <c r="I158" s="48">
        <v>0</v>
      </c>
      <c r="J158" s="48" t="e">
        <f t="shared" si="2"/>
        <v>#DIV/0!</v>
      </c>
      <c r="K158" s="458"/>
      <c r="L158" s="462"/>
      <c r="M158" s="467"/>
      <c r="N158" s="464"/>
    </row>
    <row r="159" spans="1:14" ht="81.75" hidden="1" customHeight="1" x14ac:dyDescent="0.25">
      <c r="A159" s="456"/>
      <c r="B159" s="240"/>
      <c r="C159" s="456"/>
      <c r="D159" s="457"/>
      <c r="E159" s="8" t="s">
        <v>144</v>
      </c>
      <c r="F159" s="3" t="s">
        <v>213</v>
      </c>
      <c r="G159" s="10" t="s">
        <v>214</v>
      </c>
      <c r="H159" s="49">
        <v>0</v>
      </c>
      <c r="I159" s="244">
        <v>0</v>
      </c>
      <c r="J159" s="48" t="e">
        <f t="shared" si="2"/>
        <v>#DIV/0!</v>
      </c>
      <c r="K159" s="48" t="e">
        <f>J159</f>
        <v>#DIV/0!</v>
      </c>
      <c r="L159" s="462"/>
      <c r="M159" s="467"/>
      <c r="N159" s="464"/>
    </row>
    <row r="160" spans="1:14" ht="81.75" hidden="1" customHeight="1" x14ac:dyDescent="0.25">
      <c r="A160" s="456"/>
      <c r="B160" s="12">
        <v>0</v>
      </c>
      <c r="C160" s="456" t="s">
        <v>219</v>
      </c>
      <c r="D160" s="457" t="s">
        <v>137</v>
      </c>
      <c r="E160" s="8" t="s">
        <v>138</v>
      </c>
      <c r="F160" s="9" t="s">
        <v>210</v>
      </c>
      <c r="G160" s="10" t="s">
        <v>140</v>
      </c>
      <c r="H160" s="47">
        <v>0</v>
      </c>
      <c r="I160" s="48">
        <v>0</v>
      </c>
      <c r="J160" s="48" t="e">
        <f t="shared" si="2"/>
        <v>#DIV/0!</v>
      </c>
      <c r="K160" s="458" t="e">
        <f>(J160+J161+J162)/3</f>
        <v>#DIV/0!</v>
      </c>
      <c r="L160" s="462" t="e">
        <f>(K160+K163)/2</f>
        <v>#DIV/0!</v>
      </c>
      <c r="M160" s="467"/>
      <c r="N160" s="464"/>
    </row>
    <row r="161" spans="1:14" ht="81.75" hidden="1" customHeight="1" x14ac:dyDescent="0.25">
      <c r="A161" s="456"/>
      <c r="B161" s="239"/>
      <c r="C161" s="456"/>
      <c r="D161" s="457"/>
      <c r="E161" s="8" t="s">
        <v>138</v>
      </c>
      <c r="F161" s="9" t="s">
        <v>211</v>
      </c>
      <c r="G161" s="10" t="s">
        <v>140</v>
      </c>
      <c r="H161" s="47">
        <v>0</v>
      </c>
      <c r="I161" s="48">
        <v>0</v>
      </c>
      <c r="J161" s="48" t="e">
        <f t="shared" si="2"/>
        <v>#DIV/0!</v>
      </c>
      <c r="K161" s="458"/>
      <c r="L161" s="462"/>
      <c r="M161" s="467"/>
      <c r="N161" s="464"/>
    </row>
    <row r="162" spans="1:14" ht="81.75" hidden="1" customHeight="1" x14ac:dyDescent="0.25">
      <c r="A162" s="456"/>
      <c r="B162" s="239"/>
      <c r="C162" s="456"/>
      <c r="D162" s="457"/>
      <c r="E162" s="8" t="s">
        <v>138</v>
      </c>
      <c r="F162" s="9" t="s">
        <v>212</v>
      </c>
      <c r="G162" s="10" t="s">
        <v>140</v>
      </c>
      <c r="H162" s="47">
        <v>0</v>
      </c>
      <c r="I162" s="48">
        <v>0</v>
      </c>
      <c r="J162" s="48" t="e">
        <f t="shared" si="2"/>
        <v>#DIV/0!</v>
      </c>
      <c r="K162" s="458"/>
      <c r="L162" s="462"/>
      <c r="M162" s="467"/>
      <c r="N162" s="464"/>
    </row>
    <row r="163" spans="1:14" ht="81.75" hidden="1" customHeight="1" x14ac:dyDescent="0.25">
      <c r="A163" s="456"/>
      <c r="B163" s="240"/>
      <c r="C163" s="456"/>
      <c r="D163" s="457"/>
      <c r="E163" s="8" t="s">
        <v>144</v>
      </c>
      <c r="F163" s="3" t="s">
        <v>213</v>
      </c>
      <c r="G163" s="10" t="s">
        <v>214</v>
      </c>
      <c r="H163" s="49">
        <v>0</v>
      </c>
      <c r="I163" s="244">
        <v>0</v>
      </c>
      <c r="J163" s="48" t="e">
        <f t="shared" si="2"/>
        <v>#DIV/0!</v>
      </c>
      <c r="K163" s="48" t="e">
        <f>J163</f>
        <v>#DIV/0!</v>
      </c>
      <c r="L163" s="462"/>
      <c r="M163" s="467"/>
      <c r="N163" s="464"/>
    </row>
    <row r="164" spans="1:14" ht="81.75" hidden="1" customHeight="1" x14ac:dyDescent="0.25">
      <c r="A164" s="456"/>
      <c r="B164" s="12" t="s">
        <v>220</v>
      </c>
      <c r="C164" s="456" t="s">
        <v>221</v>
      </c>
      <c r="D164" s="457" t="s">
        <v>137</v>
      </c>
      <c r="E164" s="8" t="s">
        <v>138</v>
      </c>
      <c r="F164" s="9" t="s">
        <v>210</v>
      </c>
      <c r="G164" s="10" t="s">
        <v>140</v>
      </c>
      <c r="H164" s="47">
        <v>0</v>
      </c>
      <c r="I164" s="48">
        <v>0</v>
      </c>
      <c r="J164" s="48" t="e">
        <f t="shared" si="2"/>
        <v>#DIV/0!</v>
      </c>
      <c r="K164" s="458" t="e">
        <f>(J164+J165+J166)/3</f>
        <v>#DIV/0!</v>
      </c>
      <c r="L164" s="462" t="e">
        <f>(K164+K167)/2</f>
        <v>#DIV/0!</v>
      </c>
      <c r="M164" s="467"/>
      <c r="N164" s="464"/>
    </row>
    <row r="165" spans="1:14" ht="81.75" hidden="1" customHeight="1" x14ac:dyDescent="0.25">
      <c r="A165" s="456"/>
      <c r="B165" s="239"/>
      <c r="C165" s="456"/>
      <c r="D165" s="457"/>
      <c r="E165" s="8" t="s">
        <v>138</v>
      </c>
      <c r="F165" s="9" t="s">
        <v>211</v>
      </c>
      <c r="G165" s="10" t="s">
        <v>140</v>
      </c>
      <c r="H165" s="47">
        <v>0</v>
      </c>
      <c r="I165" s="48">
        <v>0</v>
      </c>
      <c r="J165" s="48" t="e">
        <f t="shared" si="2"/>
        <v>#DIV/0!</v>
      </c>
      <c r="K165" s="458"/>
      <c r="L165" s="462"/>
      <c r="M165" s="467"/>
      <c r="N165" s="464"/>
    </row>
    <row r="166" spans="1:14" ht="81.75" hidden="1" customHeight="1" x14ac:dyDescent="0.25">
      <c r="A166" s="456"/>
      <c r="B166" s="239"/>
      <c r="C166" s="456"/>
      <c r="D166" s="457"/>
      <c r="E166" s="8" t="s">
        <v>138</v>
      </c>
      <c r="F166" s="9" t="s">
        <v>212</v>
      </c>
      <c r="G166" s="10" t="s">
        <v>140</v>
      </c>
      <c r="H166" s="47">
        <v>0</v>
      </c>
      <c r="I166" s="48">
        <v>0</v>
      </c>
      <c r="J166" s="48" t="e">
        <f t="shared" si="2"/>
        <v>#DIV/0!</v>
      </c>
      <c r="K166" s="458"/>
      <c r="L166" s="462"/>
      <c r="M166" s="467"/>
      <c r="N166" s="464"/>
    </row>
    <row r="167" spans="1:14" ht="81.75" hidden="1" customHeight="1" x14ac:dyDescent="0.25">
      <c r="A167" s="456"/>
      <c r="B167" s="240"/>
      <c r="C167" s="456"/>
      <c r="D167" s="457"/>
      <c r="E167" s="8" t="s">
        <v>144</v>
      </c>
      <c r="F167" s="3" t="s">
        <v>213</v>
      </c>
      <c r="G167" s="10" t="s">
        <v>214</v>
      </c>
      <c r="H167" s="49">
        <v>0</v>
      </c>
      <c r="I167" s="244">
        <v>0</v>
      </c>
      <c r="J167" s="48" t="e">
        <f t="shared" si="2"/>
        <v>#DIV/0!</v>
      </c>
      <c r="K167" s="48" t="e">
        <f>J167</f>
        <v>#DIV/0!</v>
      </c>
      <c r="L167" s="462"/>
      <c r="M167" s="467"/>
      <c r="N167" s="464"/>
    </row>
    <row r="168" spans="1:14" ht="81.75" hidden="1" customHeight="1" x14ac:dyDescent="0.25">
      <c r="A168" s="456"/>
      <c r="B168" s="12" t="s">
        <v>222</v>
      </c>
      <c r="C168" s="456" t="s">
        <v>223</v>
      </c>
      <c r="D168" s="457" t="s">
        <v>137</v>
      </c>
      <c r="E168" s="8" t="s">
        <v>138</v>
      </c>
      <c r="F168" s="9" t="s">
        <v>210</v>
      </c>
      <c r="G168" s="10" t="s">
        <v>140</v>
      </c>
      <c r="H168" s="47">
        <v>0</v>
      </c>
      <c r="I168" s="48">
        <v>0</v>
      </c>
      <c r="J168" s="48" t="e">
        <f t="shared" si="2"/>
        <v>#DIV/0!</v>
      </c>
      <c r="K168" s="458" t="e">
        <f>(J168+J169+J170)/3</f>
        <v>#DIV/0!</v>
      </c>
      <c r="L168" s="462" t="e">
        <f>(K168+K171)/2</f>
        <v>#DIV/0!</v>
      </c>
      <c r="M168" s="467"/>
      <c r="N168" s="464"/>
    </row>
    <row r="169" spans="1:14" ht="81.75" hidden="1" customHeight="1" x14ac:dyDescent="0.25">
      <c r="A169" s="456"/>
      <c r="B169" s="239"/>
      <c r="C169" s="456"/>
      <c r="D169" s="457"/>
      <c r="E169" s="8" t="s">
        <v>138</v>
      </c>
      <c r="F169" s="9" t="s">
        <v>211</v>
      </c>
      <c r="G169" s="10" t="s">
        <v>140</v>
      </c>
      <c r="H169" s="47">
        <v>0</v>
      </c>
      <c r="I169" s="48">
        <v>0</v>
      </c>
      <c r="J169" s="48" t="e">
        <f t="shared" si="2"/>
        <v>#DIV/0!</v>
      </c>
      <c r="K169" s="458"/>
      <c r="L169" s="462"/>
      <c r="M169" s="467"/>
      <c r="N169" s="464"/>
    </row>
    <row r="170" spans="1:14" ht="81.75" hidden="1" customHeight="1" x14ac:dyDescent="0.25">
      <c r="A170" s="456"/>
      <c r="B170" s="239"/>
      <c r="C170" s="456"/>
      <c r="D170" s="457"/>
      <c r="E170" s="8" t="s">
        <v>138</v>
      </c>
      <c r="F170" s="9" t="s">
        <v>212</v>
      </c>
      <c r="G170" s="10" t="s">
        <v>140</v>
      </c>
      <c r="H170" s="47">
        <v>0</v>
      </c>
      <c r="I170" s="48">
        <v>0</v>
      </c>
      <c r="J170" s="48" t="e">
        <f t="shared" si="2"/>
        <v>#DIV/0!</v>
      </c>
      <c r="K170" s="458"/>
      <c r="L170" s="462"/>
      <c r="M170" s="467"/>
      <c r="N170" s="464"/>
    </row>
    <row r="171" spans="1:14" ht="81.75" hidden="1" customHeight="1" x14ac:dyDescent="0.25">
      <c r="A171" s="456"/>
      <c r="B171" s="240"/>
      <c r="C171" s="456"/>
      <c r="D171" s="457"/>
      <c r="E171" s="8" t="s">
        <v>144</v>
      </c>
      <c r="F171" s="3" t="s">
        <v>213</v>
      </c>
      <c r="G171" s="10" t="s">
        <v>214</v>
      </c>
      <c r="H171" s="49">
        <v>0</v>
      </c>
      <c r="I171" s="244">
        <v>0</v>
      </c>
      <c r="J171" s="48" t="e">
        <f t="shared" ref="J171:J211" si="3">IF(I171/H171*100&gt;100,100,I171/H171*100)</f>
        <v>#DIV/0!</v>
      </c>
      <c r="K171" s="48" t="e">
        <f>J171</f>
        <v>#DIV/0!</v>
      </c>
      <c r="L171" s="462"/>
      <c r="M171" s="467"/>
      <c r="N171" s="464"/>
    </row>
    <row r="172" spans="1:14" ht="81.75" hidden="1" customHeight="1" x14ac:dyDescent="0.25">
      <c r="A172" s="456"/>
      <c r="B172" s="12">
        <v>0</v>
      </c>
      <c r="C172" s="456" t="s">
        <v>224</v>
      </c>
      <c r="D172" s="457" t="s">
        <v>137</v>
      </c>
      <c r="E172" s="8" t="s">
        <v>138</v>
      </c>
      <c r="F172" s="9" t="s">
        <v>210</v>
      </c>
      <c r="G172" s="10" t="s">
        <v>140</v>
      </c>
      <c r="H172" s="47">
        <v>0</v>
      </c>
      <c r="I172" s="48">
        <v>0</v>
      </c>
      <c r="J172" s="48" t="e">
        <f t="shared" si="3"/>
        <v>#DIV/0!</v>
      </c>
      <c r="K172" s="458" t="e">
        <f>(J172+J173+J174)/3</f>
        <v>#DIV/0!</v>
      </c>
      <c r="L172" s="462" t="e">
        <f>(K172+K175)/2</f>
        <v>#DIV/0!</v>
      </c>
      <c r="M172" s="467"/>
      <c r="N172" s="464"/>
    </row>
    <row r="173" spans="1:14" ht="81.75" hidden="1" customHeight="1" x14ac:dyDescent="0.25">
      <c r="A173" s="456"/>
      <c r="B173" s="239"/>
      <c r="C173" s="456"/>
      <c r="D173" s="457"/>
      <c r="E173" s="8" t="s">
        <v>138</v>
      </c>
      <c r="F173" s="9" t="s">
        <v>211</v>
      </c>
      <c r="G173" s="10" t="s">
        <v>140</v>
      </c>
      <c r="H173" s="47">
        <v>0</v>
      </c>
      <c r="I173" s="48">
        <v>0</v>
      </c>
      <c r="J173" s="48" t="e">
        <f t="shared" si="3"/>
        <v>#DIV/0!</v>
      </c>
      <c r="K173" s="458"/>
      <c r="L173" s="462"/>
      <c r="M173" s="467"/>
      <c r="N173" s="464"/>
    </row>
    <row r="174" spans="1:14" ht="81.75" hidden="1" customHeight="1" x14ac:dyDescent="0.25">
      <c r="A174" s="456"/>
      <c r="B174" s="239"/>
      <c r="C174" s="456"/>
      <c r="D174" s="457"/>
      <c r="E174" s="8" t="s">
        <v>138</v>
      </c>
      <c r="F174" s="9" t="s">
        <v>212</v>
      </c>
      <c r="G174" s="10" t="s">
        <v>140</v>
      </c>
      <c r="H174" s="47">
        <v>0</v>
      </c>
      <c r="I174" s="48">
        <v>0</v>
      </c>
      <c r="J174" s="48" t="e">
        <f t="shared" si="3"/>
        <v>#DIV/0!</v>
      </c>
      <c r="K174" s="458"/>
      <c r="L174" s="462"/>
      <c r="M174" s="467"/>
      <c r="N174" s="464"/>
    </row>
    <row r="175" spans="1:14" ht="81.75" hidden="1" customHeight="1" x14ac:dyDescent="0.25">
      <c r="A175" s="456"/>
      <c r="B175" s="240"/>
      <c r="C175" s="456"/>
      <c r="D175" s="457"/>
      <c r="E175" s="8" t="s">
        <v>144</v>
      </c>
      <c r="F175" s="3" t="s">
        <v>213</v>
      </c>
      <c r="G175" s="10" t="s">
        <v>214</v>
      </c>
      <c r="H175" s="49">
        <v>0</v>
      </c>
      <c r="I175" s="244">
        <v>0</v>
      </c>
      <c r="J175" s="48" t="e">
        <f t="shared" si="3"/>
        <v>#DIV/0!</v>
      </c>
      <c r="K175" s="48" t="e">
        <f>J175</f>
        <v>#DIV/0!</v>
      </c>
      <c r="L175" s="462"/>
      <c r="M175" s="467"/>
      <c r="N175" s="464"/>
    </row>
    <row r="176" spans="1:14" ht="81.75" hidden="1" customHeight="1" x14ac:dyDescent="0.25">
      <c r="A176" s="456"/>
      <c r="B176" s="12" t="s">
        <v>225</v>
      </c>
      <c r="C176" s="456" t="s">
        <v>226</v>
      </c>
      <c r="D176" s="457" t="s">
        <v>137</v>
      </c>
      <c r="E176" s="8" t="s">
        <v>138</v>
      </c>
      <c r="F176" s="9" t="s">
        <v>210</v>
      </c>
      <c r="G176" s="10" t="s">
        <v>140</v>
      </c>
      <c r="H176" s="47">
        <v>0</v>
      </c>
      <c r="I176" s="48">
        <v>0</v>
      </c>
      <c r="J176" s="48" t="e">
        <f t="shared" si="3"/>
        <v>#DIV/0!</v>
      </c>
      <c r="K176" s="458" t="e">
        <f>(J176+J177+J178)/3</f>
        <v>#DIV/0!</v>
      </c>
      <c r="L176" s="462" t="e">
        <f>(K176+K179)/2</f>
        <v>#DIV/0!</v>
      </c>
      <c r="M176" s="467"/>
      <c r="N176" s="464"/>
    </row>
    <row r="177" spans="1:14" ht="81.75" hidden="1" customHeight="1" x14ac:dyDescent="0.25">
      <c r="A177" s="456"/>
      <c r="B177" s="239"/>
      <c r="C177" s="456"/>
      <c r="D177" s="457"/>
      <c r="E177" s="8" t="s">
        <v>138</v>
      </c>
      <c r="F177" s="9" t="s">
        <v>211</v>
      </c>
      <c r="G177" s="10" t="s">
        <v>140</v>
      </c>
      <c r="H177" s="47">
        <v>0</v>
      </c>
      <c r="I177" s="48">
        <v>0</v>
      </c>
      <c r="J177" s="48" t="e">
        <f t="shared" si="3"/>
        <v>#DIV/0!</v>
      </c>
      <c r="K177" s="458"/>
      <c r="L177" s="462"/>
      <c r="M177" s="467"/>
      <c r="N177" s="464"/>
    </row>
    <row r="178" spans="1:14" ht="81.75" hidden="1" customHeight="1" x14ac:dyDescent="0.25">
      <c r="A178" s="456"/>
      <c r="B178" s="239"/>
      <c r="C178" s="456"/>
      <c r="D178" s="457"/>
      <c r="E178" s="8" t="s">
        <v>138</v>
      </c>
      <c r="F178" s="9" t="s">
        <v>212</v>
      </c>
      <c r="G178" s="10" t="s">
        <v>140</v>
      </c>
      <c r="H178" s="47">
        <v>0</v>
      </c>
      <c r="I178" s="48">
        <v>0</v>
      </c>
      <c r="J178" s="48" t="e">
        <f t="shared" si="3"/>
        <v>#DIV/0!</v>
      </c>
      <c r="K178" s="458"/>
      <c r="L178" s="462"/>
      <c r="M178" s="467"/>
      <c r="N178" s="464"/>
    </row>
    <row r="179" spans="1:14" ht="81.75" hidden="1" customHeight="1" x14ac:dyDescent="0.25">
      <c r="A179" s="456"/>
      <c r="B179" s="240"/>
      <c r="C179" s="456"/>
      <c r="D179" s="457"/>
      <c r="E179" s="8" t="s">
        <v>144</v>
      </c>
      <c r="F179" s="3" t="s">
        <v>213</v>
      </c>
      <c r="G179" s="10" t="s">
        <v>214</v>
      </c>
      <c r="H179" s="49">
        <v>0</v>
      </c>
      <c r="I179" s="244">
        <v>0</v>
      </c>
      <c r="J179" s="48" t="e">
        <f t="shared" si="3"/>
        <v>#DIV/0!</v>
      </c>
      <c r="K179" s="48" t="e">
        <f>J179</f>
        <v>#DIV/0!</v>
      </c>
      <c r="L179" s="462"/>
      <c r="M179" s="467"/>
      <c r="N179" s="464"/>
    </row>
    <row r="180" spans="1:14" ht="81.75" hidden="1" customHeight="1" x14ac:dyDescent="0.25">
      <c r="A180" s="456"/>
      <c r="B180" s="12">
        <v>0</v>
      </c>
      <c r="C180" s="456" t="s">
        <v>227</v>
      </c>
      <c r="D180" s="457" t="s">
        <v>137</v>
      </c>
      <c r="E180" s="8" t="s">
        <v>138</v>
      </c>
      <c r="F180" s="9" t="s">
        <v>210</v>
      </c>
      <c r="G180" s="10" t="s">
        <v>140</v>
      </c>
      <c r="H180" s="47">
        <v>0</v>
      </c>
      <c r="I180" s="48">
        <v>0</v>
      </c>
      <c r="J180" s="48" t="e">
        <f t="shared" si="3"/>
        <v>#DIV/0!</v>
      </c>
      <c r="K180" s="458" t="e">
        <f>(J180+J181+J182)/3</f>
        <v>#DIV/0!</v>
      </c>
      <c r="L180" s="27"/>
      <c r="M180" s="467"/>
      <c r="N180" s="464"/>
    </row>
    <row r="181" spans="1:14" ht="81.75" hidden="1" customHeight="1" x14ac:dyDescent="0.25">
      <c r="A181" s="456"/>
      <c r="B181" s="239"/>
      <c r="C181" s="456"/>
      <c r="D181" s="457"/>
      <c r="E181" s="8" t="s">
        <v>138</v>
      </c>
      <c r="F181" s="9" t="s">
        <v>211</v>
      </c>
      <c r="G181" s="10" t="s">
        <v>140</v>
      </c>
      <c r="H181" s="47">
        <v>0</v>
      </c>
      <c r="I181" s="48">
        <v>0</v>
      </c>
      <c r="J181" s="48" t="e">
        <f t="shared" si="3"/>
        <v>#DIV/0!</v>
      </c>
      <c r="K181" s="458"/>
      <c r="L181" s="27"/>
      <c r="M181" s="467"/>
      <c r="N181" s="464"/>
    </row>
    <row r="182" spans="1:14" ht="81.75" hidden="1" customHeight="1" x14ac:dyDescent="0.25">
      <c r="A182" s="456"/>
      <c r="B182" s="239"/>
      <c r="C182" s="456"/>
      <c r="D182" s="457"/>
      <c r="E182" s="8" t="s">
        <v>138</v>
      </c>
      <c r="F182" s="9" t="s">
        <v>212</v>
      </c>
      <c r="G182" s="10" t="s">
        <v>140</v>
      </c>
      <c r="H182" s="47">
        <v>0</v>
      </c>
      <c r="I182" s="48">
        <v>0</v>
      </c>
      <c r="J182" s="48" t="e">
        <f t="shared" si="3"/>
        <v>#DIV/0!</v>
      </c>
      <c r="K182" s="458"/>
      <c r="L182" s="27"/>
      <c r="M182" s="467"/>
      <c r="N182" s="464"/>
    </row>
    <row r="183" spans="1:14" ht="81.75" hidden="1" customHeight="1" x14ac:dyDescent="0.25">
      <c r="A183" s="456"/>
      <c r="B183" s="240"/>
      <c r="C183" s="456"/>
      <c r="D183" s="457"/>
      <c r="E183" s="8" t="s">
        <v>144</v>
      </c>
      <c r="F183" s="3" t="s">
        <v>213</v>
      </c>
      <c r="G183" s="10" t="s">
        <v>214</v>
      </c>
      <c r="H183" s="49">
        <v>0</v>
      </c>
      <c r="I183" s="244">
        <v>0</v>
      </c>
      <c r="J183" s="48" t="e">
        <f t="shared" si="3"/>
        <v>#DIV/0!</v>
      </c>
      <c r="K183" s="48" t="e">
        <f>J183</f>
        <v>#DIV/0!</v>
      </c>
      <c r="L183" s="245" t="e">
        <f>(K180+K183)/2</f>
        <v>#DIV/0!</v>
      </c>
      <c r="M183" s="467"/>
      <c r="N183" s="464"/>
    </row>
    <row r="184" spans="1:14" ht="81.75" hidden="1" customHeight="1" x14ac:dyDescent="0.25">
      <c r="A184" s="456"/>
      <c r="B184" s="12" t="s">
        <v>228</v>
      </c>
      <c r="C184" s="456" t="s">
        <v>229</v>
      </c>
      <c r="D184" s="457" t="s">
        <v>137</v>
      </c>
      <c r="E184" s="8" t="s">
        <v>138</v>
      </c>
      <c r="F184" s="9" t="s">
        <v>210</v>
      </c>
      <c r="G184" s="10" t="s">
        <v>140</v>
      </c>
      <c r="H184" s="47">
        <v>0</v>
      </c>
      <c r="I184" s="48">
        <v>0</v>
      </c>
      <c r="J184" s="48" t="e">
        <f t="shared" si="3"/>
        <v>#DIV/0!</v>
      </c>
      <c r="K184" s="458" t="e">
        <f>(J184+J185+J186)/3</f>
        <v>#DIV/0!</v>
      </c>
      <c r="L184" s="462" t="e">
        <f>(K184+K187)/2</f>
        <v>#DIV/0!</v>
      </c>
      <c r="M184" s="467"/>
      <c r="N184" s="464"/>
    </row>
    <row r="185" spans="1:14" ht="81.75" hidden="1" customHeight="1" x14ac:dyDescent="0.25">
      <c r="A185" s="456"/>
      <c r="B185" s="239"/>
      <c r="C185" s="456"/>
      <c r="D185" s="457"/>
      <c r="E185" s="8" t="s">
        <v>138</v>
      </c>
      <c r="F185" s="9" t="s">
        <v>211</v>
      </c>
      <c r="G185" s="10" t="s">
        <v>140</v>
      </c>
      <c r="H185" s="47">
        <v>0</v>
      </c>
      <c r="I185" s="48">
        <v>0</v>
      </c>
      <c r="J185" s="48" t="e">
        <f t="shared" si="3"/>
        <v>#DIV/0!</v>
      </c>
      <c r="K185" s="458"/>
      <c r="L185" s="462"/>
      <c r="M185" s="467"/>
      <c r="N185" s="464"/>
    </row>
    <row r="186" spans="1:14" ht="81.75" hidden="1" customHeight="1" x14ac:dyDescent="0.25">
      <c r="A186" s="456"/>
      <c r="B186" s="239"/>
      <c r="C186" s="456"/>
      <c r="D186" s="457"/>
      <c r="E186" s="8" t="s">
        <v>138</v>
      </c>
      <c r="F186" s="9" t="s">
        <v>212</v>
      </c>
      <c r="G186" s="10" t="s">
        <v>140</v>
      </c>
      <c r="H186" s="47">
        <v>0</v>
      </c>
      <c r="I186" s="48">
        <v>0</v>
      </c>
      <c r="J186" s="48" t="e">
        <f t="shared" si="3"/>
        <v>#DIV/0!</v>
      </c>
      <c r="K186" s="458"/>
      <c r="L186" s="462"/>
      <c r="M186" s="467"/>
      <c r="N186" s="464"/>
    </row>
    <row r="187" spans="1:14" ht="81.75" hidden="1" customHeight="1" x14ac:dyDescent="0.25">
      <c r="A187" s="456"/>
      <c r="B187" s="240"/>
      <c r="C187" s="456"/>
      <c r="D187" s="457"/>
      <c r="E187" s="8" t="s">
        <v>144</v>
      </c>
      <c r="F187" s="3" t="s">
        <v>213</v>
      </c>
      <c r="G187" s="10" t="s">
        <v>214</v>
      </c>
      <c r="H187" s="49">
        <v>0</v>
      </c>
      <c r="I187" s="244">
        <v>0</v>
      </c>
      <c r="J187" s="48" t="e">
        <f t="shared" si="3"/>
        <v>#DIV/0!</v>
      </c>
      <c r="K187" s="48" t="e">
        <f>J187</f>
        <v>#DIV/0!</v>
      </c>
      <c r="L187" s="462"/>
      <c r="M187" s="467"/>
      <c r="N187" s="464"/>
    </row>
    <row r="188" spans="1:14" ht="81.75" hidden="1" customHeight="1" x14ac:dyDescent="0.25">
      <c r="A188" s="456"/>
      <c r="B188" s="12" t="s">
        <v>230</v>
      </c>
      <c r="C188" s="456" t="s">
        <v>231</v>
      </c>
      <c r="D188" s="457" t="s">
        <v>137</v>
      </c>
      <c r="E188" s="8" t="s">
        <v>138</v>
      </c>
      <c r="F188" s="9" t="s">
        <v>210</v>
      </c>
      <c r="G188" s="10" t="s">
        <v>140</v>
      </c>
      <c r="H188" s="47">
        <v>0</v>
      </c>
      <c r="I188" s="48">
        <v>0</v>
      </c>
      <c r="J188" s="48" t="e">
        <f t="shared" si="3"/>
        <v>#DIV/0!</v>
      </c>
      <c r="K188" s="458" t="e">
        <f>(J188+J189+J190)/3</f>
        <v>#DIV/0!</v>
      </c>
      <c r="L188" s="462" t="e">
        <f>(K188+K191)/2</f>
        <v>#DIV/0!</v>
      </c>
      <c r="M188" s="467"/>
      <c r="N188" s="464"/>
    </row>
    <row r="189" spans="1:14" ht="81.75" hidden="1" customHeight="1" x14ac:dyDescent="0.25">
      <c r="A189" s="456"/>
      <c r="B189" s="239"/>
      <c r="C189" s="456"/>
      <c r="D189" s="457"/>
      <c r="E189" s="8" t="s">
        <v>138</v>
      </c>
      <c r="F189" s="9" t="s">
        <v>211</v>
      </c>
      <c r="G189" s="10" t="s">
        <v>140</v>
      </c>
      <c r="H189" s="47">
        <v>0</v>
      </c>
      <c r="I189" s="48">
        <v>0</v>
      </c>
      <c r="J189" s="48" t="e">
        <f t="shared" si="3"/>
        <v>#DIV/0!</v>
      </c>
      <c r="K189" s="458"/>
      <c r="L189" s="462"/>
      <c r="M189" s="467"/>
      <c r="N189" s="464"/>
    </row>
    <row r="190" spans="1:14" ht="81.75" hidden="1" customHeight="1" x14ac:dyDescent="0.25">
      <c r="A190" s="456"/>
      <c r="B190" s="239"/>
      <c r="C190" s="456"/>
      <c r="D190" s="457"/>
      <c r="E190" s="8" t="s">
        <v>138</v>
      </c>
      <c r="F190" s="9" t="s">
        <v>212</v>
      </c>
      <c r="G190" s="10" t="s">
        <v>140</v>
      </c>
      <c r="H190" s="47">
        <v>0</v>
      </c>
      <c r="I190" s="48">
        <v>0</v>
      </c>
      <c r="J190" s="48" t="e">
        <f t="shared" si="3"/>
        <v>#DIV/0!</v>
      </c>
      <c r="K190" s="458"/>
      <c r="L190" s="462"/>
      <c r="M190" s="467"/>
      <c r="N190" s="464"/>
    </row>
    <row r="191" spans="1:14" ht="81.75" hidden="1" customHeight="1" x14ac:dyDescent="0.25">
      <c r="A191" s="456"/>
      <c r="B191" s="240"/>
      <c r="C191" s="456"/>
      <c r="D191" s="457"/>
      <c r="E191" s="8" t="s">
        <v>144</v>
      </c>
      <c r="F191" s="3" t="s">
        <v>213</v>
      </c>
      <c r="G191" s="10" t="s">
        <v>214</v>
      </c>
      <c r="H191" s="49">
        <v>0</v>
      </c>
      <c r="I191" s="244">
        <v>0</v>
      </c>
      <c r="J191" s="48" t="e">
        <f t="shared" si="3"/>
        <v>#DIV/0!</v>
      </c>
      <c r="K191" s="48" t="e">
        <f>J191</f>
        <v>#DIV/0!</v>
      </c>
      <c r="L191" s="462"/>
      <c r="M191" s="467"/>
      <c r="N191" s="464"/>
    </row>
    <row r="192" spans="1:14" ht="81.75" customHeight="1" x14ac:dyDescent="0.25">
      <c r="A192" s="456"/>
      <c r="B192" s="12" t="s">
        <v>232</v>
      </c>
      <c r="C192" s="456" t="s">
        <v>233</v>
      </c>
      <c r="D192" s="457" t="s">
        <v>137</v>
      </c>
      <c r="E192" s="8" t="s">
        <v>138</v>
      </c>
      <c r="F192" s="9" t="s">
        <v>210</v>
      </c>
      <c r="G192" s="10" t="s">
        <v>140</v>
      </c>
      <c r="H192" s="47">
        <v>15.387368044372876</v>
      </c>
      <c r="I192" s="48">
        <v>24.35</v>
      </c>
      <c r="J192" s="48">
        <f t="shared" si="3"/>
        <v>100</v>
      </c>
      <c r="K192" s="458">
        <f>(J192+J193+J194)/3</f>
        <v>94.651111111111106</v>
      </c>
      <c r="L192" s="462">
        <f>(K192+K195)/2</f>
        <v>95.861745809071039</v>
      </c>
      <c r="M192" s="467"/>
      <c r="N192" s="464"/>
    </row>
    <row r="193" spans="1:14" ht="81.75" customHeight="1" x14ac:dyDescent="0.25">
      <c r="A193" s="456"/>
      <c r="B193" s="239"/>
      <c r="C193" s="456"/>
      <c r="D193" s="457"/>
      <c r="E193" s="8" t="s">
        <v>138</v>
      </c>
      <c r="F193" s="9" t="s">
        <v>211</v>
      </c>
      <c r="G193" s="10" t="s">
        <v>140</v>
      </c>
      <c r="H193" s="47">
        <v>75</v>
      </c>
      <c r="I193" s="48">
        <v>63.89</v>
      </c>
      <c r="J193" s="48">
        <f t="shared" si="3"/>
        <v>85.186666666666667</v>
      </c>
      <c r="K193" s="458"/>
      <c r="L193" s="462"/>
      <c r="M193" s="467"/>
      <c r="N193" s="464"/>
    </row>
    <row r="194" spans="1:14" ht="81.75" customHeight="1" x14ac:dyDescent="0.25">
      <c r="A194" s="456"/>
      <c r="B194" s="239"/>
      <c r="C194" s="456"/>
      <c r="D194" s="457"/>
      <c r="E194" s="8" t="s">
        <v>138</v>
      </c>
      <c r="F194" s="9" t="s">
        <v>212</v>
      </c>
      <c r="G194" s="10" t="s">
        <v>140</v>
      </c>
      <c r="H194" s="47">
        <v>60</v>
      </c>
      <c r="I194" s="48">
        <v>59.26</v>
      </c>
      <c r="J194" s="48">
        <f t="shared" si="3"/>
        <v>98.766666666666652</v>
      </c>
      <c r="K194" s="458"/>
      <c r="L194" s="462"/>
      <c r="M194" s="467"/>
      <c r="N194" s="464"/>
    </row>
    <row r="195" spans="1:14" ht="69" customHeight="1" x14ac:dyDescent="0.25">
      <c r="A195" s="456"/>
      <c r="B195" s="240"/>
      <c r="C195" s="456"/>
      <c r="D195" s="457"/>
      <c r="E195" s="8" t="s">
        <v>144</v>
      </c>
      <c r="F195" s="3" t="s">
        <v>213</v>
      </c>
      <c r="G195" s="10" t="s">
        <v>214</v>
      </c>
      <c r="H195" s="244">
        <v>11975.6</v>
      </c>
      <c r="I195" s="244">
        <v>11625</v>
      </c>
      <c r="J195" s="48">
        <f t="shared" si="3"/>
        <v>97.072380507030971</v>
      </c>
      <c r="K195" s="48">
        <f>J195</f>
        <v>97.072380507030971</v>
      </c>
      <c r="L195" s="462"/>
      <c r="M195" s="467"/>
      <c r="N195" s="464"/>
    </row>
    <row r="196" spans="1:14" ht="81.75" customHeight="1" x14ac:dyDescent="0.25">
      <c r="A196" s="456"/>
      <c r="B196" s="12" t="s">
        <v>234</v>
      </c>
      <c r="C196" s="456" t="s">
        <v>235</v>
      </c>
      <c r="D196" s="457" t="s">
        <v>137</v>
      </c>
      <c r="E196" s="8" t="s">
        <v>138</v>
      </c>
      <c r="F196" s="9" t="s">
        <v>210</v>
      </c>
      <c r="G196" s="10" t="s">
        <v>140</v>
      </c>
      <c r="H196" s="47">
        <v>10.735373054213634</v>
      </c>
      <c r="I196" s="48">
        <v>10.62</v>
      </c>
      <c r="J196" s="48">
        <f t="shared" si="3"/>
        <v>98.925299999999993</v>
      </c>
      <c r="K196" s="458">
        <f>(J196+J197)/2</f>
        <v>95.617649999999998</v>
      </c>
      <c r="L196" s="462">
        <f>(K196+K199)/2</f>
        <v>96.426293318131172</v>
      </c>
      <c r="M196" s="467"/>
      <c r="N196" s="464"/>
    </row>
    <row r="197" spans="1:14" ht="81.75" customHeight="1" x14ac:dyDescent="0.25">
      <c r="A197" s="456"/>
      <c r="B197" s="239"/>
      <c r="C197" s="456"/>
      <c r="D197" s="457"/>
      <c r="E197" s="8" t="s">
        <v>138</v>
      </c>
      <c r="F197" s="9" t="s">
        <v>211</v>
      </c>
      <c r="G197" s="10" t="s">
        <v>140</v>
      </c>
      <c r="H197" s="47">
        <v>100</v>
      </c>
      <c r="I197" s="48">
        <v>92.31</v>
      </c>
      <c r="J197" s="48">
        <f t="shared" si="3"/>
        <v>92.31</v>
      </c>
      <c r="K197" s="458"/>
      <c r="L197" s="462"/>
      <c r="M197" s="467"/>
      <c r="N197" s="464"/>
    </row>
    <row r="198" spans="1:14" ht="81.75" customHeight="1" x14ac:dyDescent="0.25">
      <c r="A198" s="456"/>
      <c r="B198" s="239"/>
      <c r="C198" s="456"/>
      <c r="D198" s="457"/>
      <c r="E198" s="8" t="s">
        <v>138</v>
      </c>
      <c r="F198" s="9" t="s">
        <v>212</v>
      </c>
      <c r="G198" s="10" t="s">
        <v>140</v>
      </c>
      <c r="H198" s="47"/>
      <c r="I198" s="48"/>
      <c r="J198" s="48"/>
      <c r="K198" s="458"/>
      <c r="L198" s="462"/>
      <c r="M198" s="467"/>
      <c r="N198" s="464"/>
    </row>
    <row r="199" spans="1:14" ht="81.75" customHeight="1" x14ac:dyDescent="0.25">
      <c r="A199" s="456"/>
      <c r="B199" s="240"/>
      <c r="C199" s="456"/>
      <c r="D199" s="457"/>
      <c r="E199" s="8" t="s">
        <v>144</v>
      </c>
      <c r="F199" s="3" t="s">
        <v>213</v>
      </c>
      <c r="G199" s="10" t="s">
        <v>214</v>
      </c>
      <c r="H199" s="49">
        <v>9066.7000000000007</v>
      </c>
      <c r="I199" s="244">
        <v>8816</v>
      </c>
      <c r="J199" s="48">
        <f t="shared" si="3"/>
        <v>97.234936636262361</v>
      </c>
      <c r="K199" s="48">
        <f>J199</f>
        <v>97.234936636262361</v>
      </c>
      <c r="L199" s="462"/>
      <c r="M199" s="467"/>
      <c r="N199" s="464"/>
    </row>
    <row r="200" spans="1:14" ht="81.75" hidden="1" customHeight="1" x14ac:dyDescent="0.25">
      <c r="A200" s="456"/>
      <c r="B200" s="12" t="s">
        <v>236</v>
      </c>
      <c r="C200" s="456" t="s">
        <v>237</v>
      </c>
      <c r="D200" s="457" t="s">
        <v>137</v>
      </c>
      <c r="E200" s="8" t="s">
        <v>138</v>
      </c>
      <c r="F200" s="9" t="s">
        <v>210</v>
      </c>
      <c r="G200" s="10" t="s">
        <v>140</v>
      </c>
      <c r="H200" s="47">
        <v>0</v>
      </c>
      <c r="I200" s="48">
        <v>0</v>
      </c>
      <c r="J200" s="48" t="e">
        <f t="shared" si="3"/>
        <v>#DIV/0!</v>
      </c>
      <c r="K200" s="458" t="e">
        <f>(J200+J201+J202)/3</f>
        <v>#DIV/0!</v>
      </c>
      <c r="L200" s="462" t="e">
        <f>(K200+K203)/2</f>
        <v>#DIV/0!</v>
      </c>
      <c r="M200" s="467"/>
      <c r="N200" s="464"/>
    </row>
    <row r="201" spans="1:14" ht="81.75" hidden="1" customHeight="1" x14ac:dyDescent="0.25">
      <c r="A201" s="456"/>
      <c r="B201" s="239"/>
      <c r="C201" s="456"/>
      <c r="D201" s="457"/>
      <c r="E201" s="8" t="s">
        <v>138</v>
      </c>
      <c r="F201" s="9" t="s">
        <v>211</v>
      </c>
      <c r="G201" s="10" t="s">
        <v>140</v>
      </c>
      <c r="H201" s="47">
        <v>0</v>
      </c>
      <c r="I201" s="48">
        <v>0</v>
      </c>
      <c r="J201" s="48" t="e">
        <f t="shared" si="3"/>
        <v>#DIV/0!</v>
      </c>
      <c r="K201" s="458"/>
      <c r="L201" s="462"/>
      <c r="M201" s="467"/>
      <c r="N201" s="464"/>
    </row>
    <row r="202" spans="1:14" ht="81.75" hidden="1" customHeight="1" x14ac:dyDescent="0.25">
      <c r="A202" s="456"/>
      <c r="B202" s="239"/>
      <c r="C202" s="456"/>
      <c r="D202" s="457"/>
      <c r="E202" s="8" t="s">
        <v>138</v>
      </c>
      <c r="F202" s="9" t="s">
        <v>212</v>
      </c>
      <c r="G202" s="10" t="s">
        <v>140</v>
      </c>
      <c r="H202" s="47">
        <v>0</v>
      </c>
      <c r="I202" s="48">
        <v>0</v>
      </c>
      <c r="J202" s="48" t="e">
        <f t="shared" si="3"/>
        <v>#DIV/0!</v>
      </c>
      <c r="K202" s="458"/>
      <c r="L202" s="462"/>
      <c r="M202" s="467"/>
      <c r="N202" s="464"/>
    </row>
    <row r="203" spans="1:14" ht="81.75" hidden="1" customHeight="1" x14ac:dyDescent="0.25">
      <c r="A203" s="456"/>
      <c r="B203" s="240"/>
      <c r="C203" s="456"/>
      <c r="D203" s="457"/>
      <c r="E203" s="8" t="s">
        <v>144</v>
      </c>
      <c r="F203" s="3" t="s">
        <v>213</v>
      </c>
      <c r="G203" s="10" t="s">
        <v>214</v>
      </c>
      <c r="H203" s="49">
        <v>0</v>
      </c>
      <c r="I203" s="244">
        <v>0</v>
      </c>
      <c r="J203" s="48" t="e">
        <f t="shared" si="3"/>
        <v>#DIV/0!</v>
      </c>
      <c r="K203" s="48" t="e">
        <f>J203</f>
        <v>#DIV/0!</v>
      </c>
      <c r="L203" s="462"/>
      <c r="M203" s="467"/>
      <c r="N203" s="464"/>
    </row>
    <row r="204" spans="1:14" ht="81.75" customHeight="1" x14ac:dyDescent="0.25">
      <c r="A204" s="456"/>
      <c r="B204" s="12" t="s">
        <v>238</v>
      </c>
      <c r="C204" s="456" t="s">
        <v>239</v>
      </c>
      <c r="D204" s="457" t="s">
        <v>137</v>
      </c>
      <c r="E204" s="8" t="s">
        <v>138</v>
      </c>
      <c r="F204" s="9" t="s">
        <v>210</v>
      </c>
      <c r="G204" s="10" t="s">
        <v>140</v>
      </c>
      <c r="H204" s="47">
        <v>3.5149384885764503</v>
      </c>
      <c r="I204" s="48">
        <v>3.52</v>
      </c>
      <c r="J204" s="48">
        <f t="shared" si="3"/>
        <v>100</v>
      </c>
      <c r="K204" s="458">
        <f>(J204+J205)/2</f>
        <v>100</v>
      </c>
      <c r="L204" s="462">
        <f>(K204+K207)/2</f>
        <v>94.669446098868377</v>
      </c>
      <c r="M204" s="467"/>
      <c r="N204" s="464"/>
    </row>
    <row r="205" spans="1:14" ht="81.75" customHeight="1" x14ac:dyDescent="0.25">
      <c r="A205" s="456"/>
      <c r="B205" s="239"/>
      <c r="C205" s="456"/>
      <c r="D205" s="457"/>
      <c r="E205" s="8" t="s">
        <v>138</v>
      </c>
      <c r="F205" s="9" t="s">
        <v>211</v>
      </c>
      <c r="G205" s="10" t="s">
        <v>140</v>
      </c>
      <c r="H205" s="47">
        <v>100</v>
      </c>
      <c r="I205" s="48">
        <v>100</v>
      </c>
      <c r="J205" s="48">
        <f t="shared" si="3"/>
        <v>100</v>
      </c>
      <c r="K205" s="458"/>
      <c r="L205" s="462"/>
      <c r="M205" s="467"/>
      <c r="N205" s="464"/>
    </row>
    <row r="206" spans="1:14" ht="81.75" customHeight="1" x14ac:dyDescent="0.25">
      <c r="A206" s="456"/>
      <c r="B206" s="239"/>
      <c r="C206" s="456"/>
      <c r="D206" s="457"/>
      <c r="E206" s="8" t="s">
        <v>138</v>
      </c>
      <c r="F206" s="9" t="s">
        <v>212</v>
      </c>
      <c r="G206" s="10" t="s">
        <v>140</v>
      </c>
      <c r="H206" s="47"/>
      <c r="I206" s="48"/>
      <c r="J206" s="48"/>
      <c r="K206" s="458"/>
      <c r="L206" s="462"/>
      <c r="M206" s="467"/>
      <c r="N206" s="464"/>
    </row>
    <row r="207" spans="1:14" ht="81.75" customHeight="1" x14ac:dyDescent="0.25">
      <c r="A207" s="456"/>
      <c r="B207" s="240"/>
      <c r="C207" s="456"/>
      <c r="D207" s="457"/>
      <c r="E207" s="8" t="s">
        <v>144</v>
      </c>
      <c r="F207" s="3" t="s">
        <v>213</v>
      </c>
      <c r="G207" s="10" t="s">
        <v>214</v>
      </c>
      <c r="H207" s="244">
        <v>1511.1</v>
      </c>
      <c r="I207" s="244">
        <v>1350</v>
      </c>
      <c r="J207" s="48">
        <f t="shared" si="3"/>
        <v>89.338892197736754</v>
      </c>
      <c r="K207" s="48">
        <f>J207</f>
        <v>89.338892197736754</v>
      </c>
      <c r="L207" s="462"/>
      <c r="M207" s="467"/>
      <c r="N207" s="464"/>
    </row>
    <row r="208" spans="1:14" ht="88.5" customHeight="1" x14ac:dyDescent="0.25">
      <c r="A208" s="456"/>
      <c r="B208" s="12" t="s">
        <v>240</v>
      </c>
      <c r="C208" s="456" t="s">
        <v>241</v>
      </c>
      <c r="D208" s="457" t="s">
        <v>137</v>
      </c>
      <c r="E208" s="8" t="s">
        <v>138</v>
      </c>
      <c r="F208" s="9" t="s">
        <v>210</v>
      </c>
      <c r="G208" s="10" t="s">
        <v>140</v>
      </c>
      <c r="H208" s="47">
        <v>2.1865889212827989</v>
      </c>
      <c r="I208" s="48">
        <v>2.17</v>
      </c>
      <c r="J208" s="48">
        <f t="shared" si="3"/>
        <v>99.24133333333333</v>
      </c>
      <c r="K208" s="458">
        <f>(J208+J209)/2</f>
        <v>99.620666666666665</v>
      </c>
      <c r="L208" s="459">
        <f>(K208+K211)/2</f>
        <v>99.12405882352941</v>
      </c>
      <c r="M208" s="467"/>
      <c r="N208" s="464"/>
    </row>
    <row r="209" spans="1:14" ht="72" customHeight="1" x14ac:dyDescent="0.25">
      <c r="A209" s="456"/>
      <c r="B209" s="239"/>
      <c r="C209" s="456"/>
      <c r="D209" s="457"/>
      <c r="E209" s="8" t="s">
        <v>138</v>
      </c>
      <c r="F209" s="9" t="s">
        <v>211</v>
      </c>
      <c r="G209" s="10" t="s">
        <v>140</v>
      </c>
      <c r="H209" s="47">
        <v>100</v>
      </c>
      <c r="I209" s="48">
        <v>100</v>
      </c>
      <c r="J209" s="48">
        <f t="shared" si="3"/>
        <v>100</v>
      </c>
      <c r="K209" s="458"/>
      <c r="L209" s="460"/>
      <c r="M209" s="467"/>
      <c r="N209" s="464"/>
    </row>
    <row r="210" spans="1:14" ht="81.75" customHeight="1" x14ac:dyDescent="0.25">
      <c r="A210" s="456"/>
      <c r="B210" s="239"/>
      <c r="C210" s="456"/>
      <c r="D210" s="457"/>
      <c r="E210" s="8" t="s">
        <v>138</v>
      </c>
      <c r="F210" s="9" t="s">
        <v>212</v>
      </c>
      <c r="G210" s="10" t="s">
        <v>140</v>
      </c>
      <c r="H210" s="47"/>
      <c r="I210" s="48"/>
      <c r="J210" s="48"/>
      <c r="K210" s="458"/>
      <c r="L210" s="460"/>
      <c r="M210" s="467"/>
      <c r="N210" s="464"/>
    </row>
    <row r="211" spans="1:14" ht="60" customHeight="1" x14ac:dyDescent="0.25">
      <c r="A211" s="456"/>
      <c r="B211" s="240"/>
      <c r="C211" s="456"/>
      <c r="D211" s="457"/>
      <c r="E211" s="8" t="s">
        <v>144</v>
      </c>
      <c r="F211" s="3" t="s">
        <v>213</v>
      </c>
      <c r="G211" s="10" t="s">
        <v>214</v>
      </c>
      <c r="H211" s="244">
        <v>1020</v>
      </c>
      <c r="I211" s="244">
        <v>1006</v>
      </c>
      <c r="J211" s="48">
        <f t="shared" si="3"/>
        <v>98.627450980392155</v>
      </c>
      <c r="K211" s="48">
        <f>J211</f>
        <v>98.627450980392155</v>
      </c>
      <c r="L211" s="461"/>
      <c r="M211" s="467"/>
      <c r="N211" s="464"/>
    </row>
    <row r="212" spans="1:14" ht="88.5" hidden="1" customHeight="1" x14ac:dyDescent="0.25">
      <c r="A212" s="456"/>
      <c r="B212" s="12" t="s">
        <v>242</v>
      </c>
      <c r="C212" s="456" t="s">
        <v>243</v>
      </c>
      <c r="D212" s="457" t="s">
        <v>137</v>
      </c>
      <c r="E212" s="8" t="s">
        <v>138</v>
      </c>
      <c r="F212" s="9" t="s">
        <v>244</v>
      </c>
      <c r="G212" s="10" t="s">
        <v>140</v>
      </c>
      <c r="H212" s="48">
        <v>0</v>
      </c>
      <c r="I212" s="48">
        <v>0</v>
      </c>
      <c r="J212" s="48" t="e">
        <f>IF(I212/H212*100&gt;100,100,I212/H212*100)</f>
        <v>#DIV/0!</v>
      </c>
      <c r="K212" s="458" t="e">
        <f>(J212+J213+J214)/3</f>
        <v>#DIV/0!</v>
      </c>
      <c r="L212" s="27"/>
      <c r="M212" s="467"/>
      <c r="N212" s="464"/>
    </row>
    <row r="213" spans="1:14" ht="72" hidden="1" customHeight="1" x14ac:dyDescent="0.25">
      <c r="A213" s="456"/>
      <c r="B213" s="239"/>
      <c r="C213" s="456"/>
      <c r="D213" s="457"/>
      <c r="E213" s="8" t="s">
        <v>138</v>
      </c>
      <c r="F213" s="9" t="s">
        <v>245</v>
      </c>
      <c r="G213" s="10" t="s">
        <v>140</v>
      </c>
      <c r="H213" s="48">
        <v>0</v>
      </c>
      <c r="I213" s="48">
        <v>0</v>
      </c>
      <c r="J213" s="48" t="e">
        <f>IF(I213/H213*100&gt;100,100,I213/H213*100)</f>
        <v>#DIV/0!</v>
      </c>
      <c r="K213" s="458"/>
      <c r="L213" s="27"/>
      <c r="M213" s="467"/>
      <c r="N213" s="464"/>
    </row>
    <row r="214" spans="1:14" ht="81.75" hidden="1" customHeight="1" x14ac:dyDescent="0.25">
      <c r="A214" s="456"/>
      <c r="B214" s="239"/>
      <c r="C214" s="456"/>
      <c r="D214" s="457"/>
      <c r="E214" s="8" t="s">
        <v>138</v>
      </c>
      <c r="F214" s="9" t="s">
        <v>246</v>
      </c>
      <c r="G214" s="10" t="s">
        <v>140</v>
      </c>
      <c r="H214" s="48">
        <v>0</v>
      </c>
      <c r="I214" s="48">
        <v>0</v>
      </c>
      <c r="J214" s="48" t="e">
        <f>IF(I214/H214*100&gt;100,100,I214/H214*100)</f>
        <v>#DIV/0!</v>
      </c>
      <c r="K214" s="458"/>
      <c r="L214" s="27"/>
      <c r="M214" s="467"/>
      <c r="N214" s="464"/>
    </row>
    <row r="215" spans="1:14" ht="60" hidden="1" customHeight="1" x14ac:dyDescent="0.25">
      <c r="A215" s="456"/>
      <c r="B215" s="240"/>
      <c r="C215" s="456"/>
      <c r="D215" s="457"/>
      <c r="E215" s="8" t="s">
        <v>144</v>
      </c>
      <c r="F215" s="3" t="s">
        <v>145</v>
      </c>
      <c r="G215" s="10" t="s">
        <v>214</v>
      </c>
      <c r="H215" s="244">
        <v>0</v>
      </c>
      <c r="I215" s="244">
        <v>0</v>
      </c>
      <c r="J215" s="48" t="e">
        <f>IF(I215/H215*100&gt;100,100,I215/H215*100)</f>
        <v>#DIV/0!</v>
      </c>
      <c r="K215" s="48" t="e">
        <f>J215</f>
        <v>#DIV/0!</v>
      </c>
      <c r="L215" s="245" t="e">
        <f>(K212+K215)/2</f>
        <v>#DIV/0!</v>
      </c>
      <c r="M215" s="468"/>
      <c r="N215" s="465"/>
    </row>
    <row r="216" spans="1:14" x14ac:dyDescent="0.25">
      <c r="H216" s="344"/>
      <c r="L216" s="23"/>
    </row>
    <row r="217" spans="1:14" x14ac:dyDescent="0.25">
      <c r="L217" s="23"/>
    </row>
    <row r="218" spans="1:14" ht="31.5" hidden="1" customHeight="1" x14ac:dyDescent="0.25">
      <c r="L218" s="23"/>
    </row>
    <row r="219" spans="1:14" hidden="1" x14ac:dyDescent="0.25">
      <c r="A219" s="21"/>
      <c r="B219" s="22"/>
      <c r="C219" s="25"/>
      <c r="D219" s="25"/>
      <c r="E219" s="26"/>
      <c r="F219" s="2"/>
      <c r="L219" s="23"/>
    </row>
    <row r="220" spans="1:14" hidden="1" x14ac:dyDescent="0.25">
      <c r="A220" s="21"/>
      <c r="B220" s="22"/>
      <c r="C220" s="21"/>
      <c r="E220" s="21"/>
      <c r="H220" s="296"/>
      <c r="I220" s="346"/>
      <c r="J220" s="346"/>
      <c r="L220" s="23"/>
    </row>
    <row r="221" spans="1:14" x14ac:dyDescent="0.25">
      <c r="A221" s="21"/>
      <c r="B221" s="22"/>
      <c r="C221" s="21"/>
      <c r="E221" s="21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  <c r="L222" s="17"/>
    </row>
    <row r="223" spans="1:14" ht="15" customHeight="1" x14ac:dyDescent="0.25">
      <c r="A223" s="21"/>
      <c r="B223" s="22"/>
      <c r="C223" s="21"/>
      <c r="E223" s="21"/>
      <c r="L223" s="23"/>
    </row>
    <row r="224" spans="1:14" ht="15" customHeight="1" x14ac:dyDescent="0.25">
      <c r="L224" s="23"/>
    </row>
    <row r="225" spans="1:12" ht="15" customHeight="1" x14ac:dyDescent="0.25">
      <c r="L225" s="23"/>
    </row>
    <row r="226" spans="1:12" ht="15" customHeight="1" x14ac:dyDescent="0.25">
      <c r="A226" s="21"/>
      <c r="B226" s="22" t="s">
        <v>367</v>
      </c>
      <c r="C226" s="21"/>
      <c r="E226" s="21"/>
      <c r="L226" s="23"/>
    </row>
    <row r="227" spans="1:12" x14ac:dyDescent="0.25">
      <c r="L227" s="23"/>
    </row>
    <row r="228" spans="1:12" x14ac:dyDescent="0.25">
      <c r="L228" s="23"/>
    </row>
    <row r="229" spans="1:12" x14ac:dyDescent="0.25">
      <c r="L229" s="23"/>
    </row>
    <row r="230" spans="1:12" x14ac:dyDescent="0.25">
      <c r="L230" s="23"/>
    </row>
    <row r="231" spans="1:12" x14ac:dyDescent="0.25">
      <c r="L231" s="23"/>
    </row>
    <row r="232" spans="1:12" x14ac:dyDescent="0.25">
      <c r="L232" s="23"/>
    </row>
    <row r="233" spans="1:12" x14ac:dyDescent="0.25">
      <c r="L233" s="23"/>
    </row>
    <row r="234" spans="1:12" x14ac:dyDescent="0.25">
      <c r="L234" s="23"/>
    </row>
    <row r="235" spans="1:12" x14ac:dyDescent="0.25">
      <c r="L235" s="23"/>
    </row>
    <row r="236" spans="1:12" x14ac:dyDescent="0.25">
      <c r="L236" s="23"/>
    </row>
    <row r="237" spans="1:12" x14ac:dyDescent="0.25">
      <c r="L237" s="23"/>
    </row>
    <row r="238" spans="1:12" x14ac:dyDescent="0.25">
      <c r="L238" s="23"/>
    </row>
    <row r="239" spans="1:12" x14ac:dyDescent="0.25">
      <c r="L239" s="23"/>
    </row>
    <row r="240" spans="1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4">
    <mergeCell ref="C196:C199"/>
    <mergeCell ref="C192:C195"/>
    <mergeCell ref="D192:D195"/>
    <mergeCell ref="D196:D199"/>
    <mergeCell ref="K180:K182"/>
    <mergeCell ref="K176:K178"/>
    <mergeCell ref="K184:K186"/>
    <mergeCell ref="K192:K194"/>
    <mergeCell ref="K212:K214"/>
    <mergeCell ref="K208:K210"/>
    <mergeCell ref="K196:K198"/>
    <mergeCell ref="K200:K202"/>
    <mergeCell ref="K204:K206"/>
    <mergeCell ref="C212:C215"/>
    <mergeCell ref="D208:D211"/>
    <mergeCell ref="C200:C203"/>
    <mergeCell ref="D200:D203"/>
    <mergeCell ref="D212:D215"/>
    <mergeCell ref="D204:D207"/>
    <mergeCell ref="C204:C207"/>
    <mergeCell ref="C208:C211"/>
    <mergeCell ref="C180:C183"/>
    <mergeCell ref="D180:D183"/>
    <mergeCell ref="C172:C175"/>
    <mergeCell ref="D176:D179"/>
    <mergeCell ref="C188:C191"/>
    <mergeCell ref="C152:C155"/>
    <mergeCell ref="K160:K162"/>
    <mergeCell ref="D172:D175"/>
    <mergeCell ref="K164:K166"/>
    <mergeCell ref="C176:C179"/>
    <mergeCell ref="D184:D187"/>
    <mergeCell ref="C184:C187"/>
    <mergeCell ref="D188:D191"/>
    <mergeCell ref="C124:C127"/>
    <mergeCell ref="C120:C123"/>
    <mergeCell ref="D128:D131"/>
    <mergeCell ref="C132:C135"/>
    <mergeCell ref="C104:C107"/>
    <mergeCell ref="C100:C103"/>
    <mergeCell ref="D168:D171"/>
    <mergeCell ref="C156:C159"/>
    <mergeCell ref="D160:D163"/>
    <mergeCell ref="D156:D159"/>
    <mergeCell ref="C116:C119"/>
    <mergeCell ref="C148:C151"/>
    <mergeCell ref="D132:D135"/>
    <mergeCell ref="D136:D139"/>
    <mergeCell ref="C136:C139"/>
    <mergeCell ref="C128:C131"/>
    <mergeCell ref="C108:C111"/>
    <mergeCell ref="C168:C171"/>
    <mergeCell ref="D108:D111"/>
    <mergeCell ref="D116:D119"/>
    <mergeCell ref="D124:D127"/>
    <mergeCell ref="D120:D123"/>
    <mergeCell ref="D112:D115"/>
    <mergeCell ref="C112:C115"/>
    <mergeCell ref="D140:D143"/>
    <mergeCell ref="C140:C143"/>
    <mergeCell ref="D148:D151"/>
    <mergeCell ref="C164:C167"/>
    <mergeCell ref="C160:C163"/>
    <mergeCell ref="D164:D167"/>
    <mergeCell ref="D144:D147"/>
    <mergeCell ref="C144:C147"/>
    <mergeCell ref="D152:D155"/>
    <mergeCell ref="C96:C99"/>
    <mergeCell ref="D92:D95"/>
    <mergeCell ref="C40:C43"/>
    <mergeCell ref="D96:D99"/>
    <mergeCell ref="D72:D75"/>
    <mergeCell ref="D76:D79"/>
    <mergeCell ref="D80:D83"/>
    <mergeCell ref="C76:C79"/>
    <mergeCell ref="C88:C91"/>
    <mergeCell ref="C80:C83"/>
    <mergeCell ref="C52:C55"/>
    <mergeCell ref="D84:D87"/>
    <mergeCell ref="D64:D67"/>
    <mergeCell ref="D68:D71"/>
    <mergeCell ref="C84:C87"/>
    <mergeCell ref="C64:C67"/>
    <mergeCell ref="C68:C71"/>
    <mergeCell ref="C72:C75"/>
    <mergeCell ref="D56:D59"/>
    <mergeCell ref="D60:D63"/>
    <mergeCell ref="C8:C11"/>
    <mergeCell ref="C16:C19"/>
    <mergeCell ref="C20:C23"/>
    <mergeCell ref="D88:D91"/>
    <mergeCell ref="C92:C95"/>
    <mergeCell ref="C60:C63"/>
    <mergeCell ref="D8:D11"/>
    <mergeCell ref="D16:D19"/>
    <mergeCell ref="D20:D23"/>
    <mergeCell ref="D40:D43"/>
    <mergeCell ref="C36:C39"/>
    <mergeCell ref="C48:C51"/>
    <mergeCell ref="D24:D27"/>
    <mergeCell ref="D36:D39"/>
    <mergeCell ref="C12:C15"/>
    <mergeCell ref="C28:C31"/>
    <mergeCell ref="D32:D35"/>
    <mergeCell ref="C32:C35"/>
    <mergeCell ref="D44:D47"/>
    <mergeCell ref="D48:D51"/>
    <mergeCell ref="C56:C59"/>
    <mergeCell ref="C24:C27"/>
    <mergeCell ref="C44:C47"/>
    <mergeCell ref="D28:D31"/>
    <mergeCell ref="L4:L7"/>
    <mergeCell ref="L8:L11"/>
    <mergeCell ref="K12:K14"/>
    <mergeCell ref="K16:K18"/>
    <mergeCell ref="K8:K10"/>
    <mergeCell ref="L24:L27"/>
    <mergeCell ref="K60:K62"/>
    <mergeCell ref="L68:L71"/>
    <mergeCell ref="K64:K66"/>
    <mergeCell ref="D12:D15"/>
    <mergeCell ref="L16:L19"/>
    <mergeCell ref="D52:D55"/>
    <mergeCell ref="L76:L79"/>
    <mergeCell ref="L36:L39"/>
    <mergeCell ref="K48:K50"/>
    <mergeCell ref="K52:K54"/>
    <mergeCell ref="K80:K82"/>
    <mergeCell ref="K68:K70"/>
    <mergeCell ref="K56:K58"/>
    <mergeCell ref="L64:L67"/>
    <mergeCell ref="L72:L75"/>
    <mergeCell ref="L60:L63"/>
    <mergeCell ref="K76:K78"/>
    <mergeCell ref="K20:K22"/>
    <mergeCell ref="D100:D103"/>
    <mergeCell ref="D104:D107"/>
    <mergeCell ref="K156:K158"/>
    <mergeCell ref="L12:L15"/>
    <mergeCell ref="L80:L83"/>
    <mergeCell ref="L28:L31"/>
    <mergeCell ref="L32:L35"/>
    <mergeCell ref="L44:L47"/>
    <mergeCell ref="L56:L59"/>
    <mergeCell ref="K72:K74"/>
    <mergeCell ref="L52:L55"/>
    <mergeCell ref="L20:L23"/>
    <mergeCell ref="L40:L43"/>
    <mergeCell ref="K40:K42"/>
    <mergeCell ref="K36:K38"/>
    <mergeCell ref="L48:L51"/>
    <mergeCell ref="K28:K30"/>
    <mergeCell ref="K44:K46"/>
    <mergeCell ref="K24:K26"/>
    <mergeCell ref="K32:K34"/>
    <mergeCell ref="K88:K90"/>
    <mergeCell ref="K100:K102"/>
    <mergeCell ref="K104:K106"/>
    <mergeCell ref="L92:L95"/>
    <mergeCell ref="K84:K86"/>
    <mergeCell ref="L108:L111"/>
    <mergeCell ref="L84:L87"/>
    <mergeCell ref="L96:L99"/>
    <mergeCell ref="L88:L91"/>
    <mergeCell ref="L124:L127"/>
    <mergeCell ref="K120:K122"/>
    <mergeCell ref="K152:K154"/>
    <mergeCell ref="K136:K138"/>
    <mergeCell ref="K108:K110"/>
    <mergeCell ref="K132:K134"/>
    <mergeCell ref="K128:K130"/>
    <mergeCell ref="K124:K126"/>
    <mergeCell ref="L196:L199"/>
    <mergeCell ref="K144:K146"/>
    <mergeCell ref="K96:K98"/>
    <mergeCell ref="K92:K94"/>
    <mergeCell ref="L152:L155"/>
    <mergeCell ref="K112:K114"/>
    <mergeCell ref="K116:K118"/>
    <mergeCell ref="K140:K142"/>
    <mergeCell ref="K148:K150"/>
    <mergeCell ref="K168:K170"/>
    <mergeCell ref="L168:L171"/>
    <mergeCell ref="L120:L123"/>
    <mergeCell ref="L144:L147"/>
    <mergeCell ref="L116:L119"/>
    <mergeCell ref="L156:L159"/>
    <mergeCell ref="L160:L163"/>
    <mergeCell ref="K172:K174"/>
    <mergeCell ref="K188:K190"/>
    <mergeCell ref="A1:N1"/>
    <mergeCell ref="A4:A215"/>
    <mergeCell ref="C4:C7"/>
    <mergeCell ref="D4:D7"/>
    <mergeCell ref="K4:K6"/>
    <mergeCell ref="L208:L211"/>
    <mergeCell ref="L104:L107"/>
    <mergeCell ref="L128:L131"/>
    <mergeCell ref="L184:L187"/>
    <mergeCell ref="L140:L143"/>
    <mergeCell ref="N4:N215"/>
    <mergeCell ref="L200:L203"/>
    <mergeCell ref="M4:M215"/>
    <mergeCell ref="L176:L179"/>
    <mergeCell ref="L188:L191"/>
    <mergeCell ref="L192:L195"/>
    <mergeCell ref="L204:L207"/>
    <mergeCell ref="L132:L135"/>
    <mergeCell ref="L100:L103"/>
    <mergeCell ref="L136:L139"/>
    <mergeCell ref="L172:L175"/>
    <mergeCell ref="L164:L167"/>
    <mergeCell ref="L148:L151"/>
    <mergeCell ref="L112:L115"/>
  </mergeCells>
  <phoneticPr fontId="0" type="noConversion"/>
  <pageMargins left="0.7" right="0.7" top="0.75" bottom="0.75" header="0.3" footer="0.3"/>
  <pageSetup paperSize="9" scale="28" orientation="portrait" r:id="rId1"/>
  <rowBreaks count="1" manualBreakCount="1">
    <brk id="111" max="1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4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21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customHeight="1" x14ac:dyDescent="0.25">
      <c r="A13" s="792"/>
      <c r="B13" s="805" t="s">
        <v>8</v>
      </c>
      <c r="C13" s="790" t="s">
        <v>296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366">
        <v>100</v>
      </c>
      <c r="I13" s="366">
        <v>100</v>
      </c>
      <c r="J13" s="233">
        <f>IF(I13/H13*100&gt;100,100,I13/H13*100)</f>
        <v>100</v>
      </c>
      <c r="K13" s="787">
        <f>(J13+J14+J15)/3</f>
        <v>96.666666666666671</v>
      </c>
      <c r="L13" s="800">
        <f>(K13+K16)/2</f>
        <v>98.333333333333343</v>
      </c>
      <c r="M13" s="790"/>
      <c r="N13" s="811"/>
    </row>
    <row r="14" spans="1:14" ht="56.25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366">
        <v>93</v>
      </c>
      <c r="I14" s="366">
        <v>96</v>
      </c>
      <c r="J14" s="233">
        <f>IF(I14/H14*100&gt;100,100,I14/H14*100)</f>
        <v>100</v>
      </c>
      <c r="K14" s="788"/>
      <c r="L14" s="804"/>
      <c r="M14" s="790"/>
      <c r="N14" s="812"/>
    </row>
    <row r="15" spans="1:14" ht="87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366">
        <v>100</v>
      </c>
      <c r="I15" s="366">
        <v>90</v>
      </c>
      <c r="J15" s="233">
        <f>IF(H15=0,0,IF(I15/H15*100&gt;100,100,I15/H15*100))</f>
        <v>90</v>
      </c>
      <c r="K15" s="789"/>
      <c r="L15" s="804"/>
      <c r="M15" s="790"/>
      <c r="N15" s="812"/>
    </row>
    <row r="16" spans="1:14" ht="33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>
        <v>33.89</v>
      </c>
      <c r="I16" s="366">
        <v>34</v>
      </c>
      <c r="J16" s="233">
        <f>IF(I16/H16*100&gt;100,100,I16/H16*100)</f>
        <v>100</v>
      </c>
      <c r="K16" s="233">
        <f>J16</f>
        <v>100</v>
      </c>
      <c r="L16" s="803"/>
      <c r="M16" s="790"/>
      <c r="N16" s="812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99.2</v>
      </c>
      <c r="J17" s="233">
        <f>IF(I17/H17*100&gt;100,100,I17/H17*100)</f>
        <v>99.2</v>
      </c>
      <c r="K17" s="787">
        <f>(J17+J18)/2</f>
        <v>90.65</v>
      </c>
      <c r="L17" s="800">
        <f>(K17+K20)/2</f>
        <v>95.325000000000003</v>
      </c>
      <c r="M17" s="790"/>
      <c r="N17" s="812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100</v>
      </c>
      <c r="I18" s="366">
        <v>82.1</v>
      </c>
      <c r="J18" s="233">
        <f>IF(I18/H18*100&gt;100,100,I18/H18*100)</f>
        <v>82.1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0</v>
      </c>
      <c r="I19" s="366">
        <v>0</v>
      </c>
      <c r="J19" s="233"/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22</v>
      </c>
      <c r="I20" s="366">
        <v>23.78</v>
      </c>
      <c r="J20" s="233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233">
        <f>IF(I21/H21*100&gt;100,100,I21/H21*100)</f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100</v>
      </c>
      <c r="J22" s="233">
        <f>IF(I22/H22*100&gt;100,100,I22/H22*100)</f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233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1.56</v>
      </c>
      <c r="I24" s="366">
        <v>1.56</v>
      </c>
      <c r="J24" s="233">
        <f t="shared" ref="J24:J30" si="0"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 t="shared" si="0"/>
        <v>100</v>
      </c>
      <c r="K25" s="787">
        <f>(J25+J26+J27)/3</f>
        <v>93.600000000000009</v>
      </c>
      <c r="L25" s="800">
        <f>(K25+K28)/2</f>
        <v>96.800000000000011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100</v>
      </c>
      <c r="I26" s="366">
        <v>82.1</v>
      </c>
      <c r="J26" s="233">
        <f t="shared" si="0"/>
        <v>82.1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98.7</v>
      </c>
      <c r="J27" s="233">
        <f t="shared" si="0"/>
        <v>98.7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296.33</v>
      </c>
      <c r="I28" s="366">
        <v>297.33</v>
      </c>
      <c r="J28" s="233">
        <f t="shared" si="0"/>
        <v>100</v>
      </c>
      <c r="K28" s="233">
        <f>J28</f>
        <v>100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366">
        <v>100</v>
      </c>
      <c r="I29" s="366">
        <v>100</v>
      </c>
      <c r="J29" s="233">
        <f t="shared" si="0"/>
        <v>100</v>
      </c>
      <c r="K29" s="787">
        <f>(J29+J30)/2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366">
        <v>100</v>
      </c>
      <c r="I30" s="366">
        <v>100</v>
      </c>
      <c r="J30" s="233">
        <f t="shared" si="0"/>
        <v>100</v>
      </c>
      <c r="K30" s="788"/>
      <c r="L30" s="804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366">
        <v>0</v>
      </c>
      <c r="I31" s="366">
        <v>0</v>
      </c>
      <c r="J31" s="233"/>
      <c r="K31" s="789"/>
      <c r="L31" s="804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366">
        <v>0.44</v>
      </c>
      <c r="I32" s="366">
        <v>0.44</v>
      </c>
      <c r="J32" s="233">
        <f>IF(I32/H32*100&gt;100,100,I32/H32*100)</f>
        <v>100</v>
      </c>
      <c r="K32" s="233">
        <f>J32</f>
        <v>100</v>
      </c>
      <c r="L32" s="803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IF(I33/H33*100&gt;100,100,I33/H33*100)</f>
        <v>100</v>
      </c>
      <c r="K33" s="787">
        <f>(J33+J34+J35)/3</f>
        <v>94.433333333333337</v>
      </c>
      <c r="L33" s="800">
        <f>(K33+K36)/2</f>
        <v>97.216666666666669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83.3</v>
      </c>
      <c r="J34" s="233">
        <f>IF(I34/H34*100&gt;100,100,I34/H34*100)</f>
        <v>83.3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233">
        <f>IF(H35=0,0,IF(I35/H35*100&gt;100,100,I35/H35*100))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4.4400000000000004</v>
      </c>
      <c r="I36" s="366">
        <v>4.78</v>
      </c>
      <c r="J36" s="233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233">
        <f>IF(I41/H41*100&gt;100,100,I41/H41*100)</f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94</v>
      </c>
      <c r="I42" s="366">
        <v>100</v>
      </c>
      <c r="J42" s="233">
        <f>IF(I42/H42*100&gt;100,100,I42/H42*100)</f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233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0.44</v>
      </c>
      <c r="I44" s="366">
        <v>0.44</v>
      </c>
      <c r="J44" s="233">
        <f t="shared" ref="J44:J50" si="1">IF(I44/H44*100&gt;100,100,I44/H44*100)</f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 t="shared" si="1"/>
        <v>100</v>
      </c>
      <c r="K45" s="787">
        <f>(J45+J46+J47)/3</f>
        <v>98.221276595744669</v>
      </c>
      <c r="L45" s="800">
        <f>(K45+K48)/2</f>
        <v>98.95439709523734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94</v>
      </c>
      <c r="I46" s="366">
        <v>90.3</v>
      </c>
      <c r="J46" s="233">
        <f t="shared" si="1"/>
        <v>96.063829787234027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98.6</v>
      </c>
      <c r="J47" s="233">
        <f t="shared" si="1"/>
        <v>98.6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355.22</v>
      </c>
      <c r="I48" s="366">
        <v>354.11</v>
      </c>
      <c r="J48" s="233">
        <f t="shared" si="1"/>
        <v>99.687517594730025</v>
      </c>
      <c r="K48" s="233">
        <f>J48</f>
        <v>99.687517594730025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233">
        <f t="shared" si="1"/>
        <v>100</v>
      </c>
      <c r="K49" s="787">
        <f>(J49+J50+J51)/3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94</v>
      </c>
      <c r="I50" s="366">
        <v>100</v>
      </c>
      <c r="J50" s="233">
        <f t="shared" si="1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100</v>
      </c>
      <c r="I51" s="366">
        <v>100</v>
      </c>
      <c r="J51" s="233">
        <f>IF(H51=0,0,IF(I51/H51*100&gt;100,100,I51/H51*100))</f>
        <v>100</v>
      </c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1</v>
      </c>
      <c r="I52" s="366">
        <v>1.56</v>
      </c>
      <c r="J52" s="233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233">
        <f>IF(I53/H53*100&gt;100,100,I53/H53*100)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94</v>
      </c>
      <c r="I54" s="366">
        <v>100</v>
      </c>
      <c r="J54" s="233">
        <f>IF(I54/H54*100&gt;100,100,I54/H54*100)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233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0.44</v>
      </c>
      <c r="I56" s="366">
        <v>0.44</v>
      </c>
      <c r="J56" s="233">
        <f>IF(I56/H56*100&gt;100,100,I56/H56*100)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IF(I65/H65*100&gt;100,100,I65/H65*100)</f>
        <v>100</v>
      </c>
      <c r="K65" s="787">
        <f>(J65+J66+J67)/3</f>
        <v>96.832101372756071</v>
      </c>
      <c r="L65" s="800">
        <f>(K65+K68)/2</f>
        <v>97.453397009736875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94.7</v>
      </c>
      <c r="I66" s="366">
        <v>85.7</v>
      </c>
      <c r="J66" s="233">
        <f>IF(I66/H66*100&gt;100,100,I66/H66*100)</f>
        <v>90.496304118268213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233">
        <f>IF(I67/H67*100&gt;100,100,I67/H67*100)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86.22</v>
      </c>
      <c r="I68" s="366">
        <v>84.56</v>
      </c>
      <c r="J68" s="233">
        <f>IF(I68/H68*100&gt;100,100,I68/H68*100)</f>
        <v>98.074692646717693</v>
      </c>
      <c r="K68" s="233">
        <f>J68</f>
        <v>98.074692646717693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2.5</v>
      </c>
      <c r="I73" s="366">
        <v>2.4</v>
      </c>
      <c r="J73" s="233">
        <f>IF(I73/H73*100&gt;100,100,I73/H73*100)</f>
        <v>96</v>
      </c>
      <c r="K73" s="787">
        <f>(J73+J75)/2</f>
        <v>98</v>
      </c>
      <c r="L73" s="800">
        <f>(K73+K76)/2</f>
        <v>96.46926970354302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233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233">
        <f>IF(I75/H75*100&gt;100,100,I75/H75*100)</f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1383</v>
      </c>
      <c r="I76" s="366">
        <v>1313</v>
      </c>
      <c r="J76" s="233">
        <f>IF(I76/H76*100&gt;100,100,I76/H76*100)</f>
        <v>94.93853940708604</v>
      </c>
      <c r="K76" s="233">
        <f>J76</f>
        <v>94.93853940708604</v>
      </c>
      <c r="L76" s="803"/>
      <c r="M76" s="790"/>
      <c r="N76" s="812"/>
    </row>
    <row r="77" spans="1:14" ht="47.25" hidden="1" customHeight="1" x14ac:dyDescent="0.25">
      <c r="A77" s="792"/>
      <c r="B77" s="805" t="s">
        <v>230</v>
      </c>
      <c r="C77" s="790" t="s">
        <v>38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/>
      <c r="I77" s="366"/>
      <c r="J77" s="233"/>
      <c r="K77" s="787"/>
      <c r="L77" s="800"/>
      <c r="M77" s="790"/>
      <c r="N77" s="812"/>
    </row>
    <row r="78" spans="1:14" ht="63" hidden="1" customHeight="1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/>
      <c r="I78" s="366"/>
      <c r="J78" s="233"/>
      <c r="K78" s="788"/>
      <c r="L78" s="804"/>
      <c r="M78" s="790"/>
      <c r="N78" s="812"/>
    </row>
    <row r="79" spans="1:14" ht="47.25" hidden="1" customHeight="1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/>
      <c r="I79" s="366"/>
      <c r="J79" s="233"/>
      <c r="K79" s="789"/>
      <c r="L79" s="804"/>
      <c r="M79" s="790"/>
      <c r="N79" s="812"/>
    </row>
    <row r="80" spans="1:14" ht="31.5" hidden="1" customHeight="1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/>
      <c r="I80" s="366"/>
      <c r="J80" s="233"/>
      <c r="K80" s="233"/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6.24</v>
      </c>
      <c r="I81" s="366">
        <v>6.37</v>
      </c>
      <c r="J81" s="233">
        <f>IF(I81/H81*100&gt;100,100,I81/H81*100)</f>
        <v>100</v>
      </c>
      <c r="K81" s="787">
        <f>(J81+J83)/2</f>
        <v>100</v>
      </c>
      <c r="L81" s="800">
        <f>(K81+K84)/2</f>
        <v>100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0</v>
      </c>
      <c r="I82" s="366">
        <v>0</v>
      </c>
      <c r="J82" s="233"/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233">
        <f>IF(I83/H83*100&gt;100,100,I83/H83*100)</f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3462</v>
      </c>
      <c r="I84" s="366">
        <v>3545</v>
      </c>
      <c r="J84" s="233">
        <f>IF(I84/H84*100&gt;100,100,I84/H84*100)</f>
        <v>100</v>
      </c>
      <c r="K84" s="233">
        <f>J84</f>
        <v>100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7.49</v>
      </c>
      <c r="I85" s="366">
        <v>7.47</v>
      </c>
      <c r="J85" s="233">
        <f>IF(I85/H85*100&gt;100,100,I85/H85*100)</f>
        <v>99.732977303070754</v>
      </c>
      <c r="K85" s="787">
        <f>(J85+J86+J87)/3</f>
        <v>99.910992434356913</v>
      </c>
      <c r="L85" s="800">
        <f>(K85+K88)/2</f>
        <v>99.875474878154719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8</v>
      </c>
      <c r="I86" s="366">
        <v>8</v>
      </c>
      <c r="J86" s="233">
        <f>IF(H86=0,100,IF(I86/H86*100&gt;100,100,I86/H86*100))</f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100</v>
      </c>
      <c r="I87" s="366">
        <v>100</v>
      </c>
      <c r="J87" s="233">
        <f>IF(H87=0,100,IF(I87/H87*100&gt;100,100,I87/H87*100))</f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3749</v>
      </c>
      <c r="I88" s="366">
        <v>3743</v>
      </c>
      <c r="J88" s="233">
        <f>IF(H88=0,100,IF(I88/H88*100&gt;100,100,I88/H88*100))</f>
        <v>99.839957321952525</v>
      </c>
      <c r="K88" s="233">
        <f>J88</f>
        <v>99.839957321952525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233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233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233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233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3.74</v>
      </c>
      <c r="I93" s="366">
        <v>3.74</v>
      </c>
      <c r="J93" s="233">
        <f>IF(H93=0,100,IF(I93/H93*100&gt;100,100,I93/H93*100))</f>
        <v>100</v>
      </c>
      <c r="K93" s="787">
        <f>(J93+J94+J95)/3</f>
        <v>100</v>
      </c>
      <c r="L93" s="800">
        <f>(K93+K96)/2</f>
        <v>100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23.1</v>
      </c>
      <c r="I94" s="366">
        <v>23.1</v>
      </c>
      <c r="J94" s="233">
        <f>IF(H94=0,100,IF(I94/H94*100&gt;100,100,I94/H94*100))</f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233">
        <f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4672</v>
      </c>
      <c r="I96" s="366">
        <v>4672</v>
      </c>
      <c r="J96" s="233">
        <f>IF(I96/H96*100&gt;100,100,I96/H96*100)</f>
        <v>100</v>
      </c>
      <c r="K96" s="233">
        <f>J96</f>
        <v>100</v>
      </c>
      <c r="L96" s="803"/>
      <c r="M96" s="790"/>
      <c r="N96" s="813"/>
    </row>
    <row r="97" spans="1:14" ht="47.25" hidden="1" customHeight="1" x14ac:dyDescent="0.25">
      <c r="A97" s="792"/>
      <c r="B97" s="805" t="s">
        <v>311</v>
      </c>
      <c r="C97" s="790" t="s">
        <v>43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/>
      <c r="I97" s="366"/>
      <c r="J97" s="233"/>
      <c r="K97" s="787"/>
      <c r="L97" s="800"/>
      <c r="M97" s="790"/>
      <c r="N97" s="811"/>
    </row>
    <row r="98" spans="1:14" ht="63" hidden="1" customHeight="1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/>
      <c r="I98" s="366"/>
      <c r="J98" s="233"/>
      <c r="K98" s="788"/>
      <c r="L98" s="804"/>
      <c r="M98" s="790"/>
      <c r="N98" s="812"/>
    </row>
    <row r="99" spans="1:14" ht="47.25" hidden="1" customHeight="1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/>
      <c r="I99" s="366"/>
      <c r="J99" s="233"/>
      <c r="K99" s="789"/>
      <c r="L99" s="804"/>
      <c r="M99" s="790"/>
      <c r="N99" s="812"/>
    </row>
    <row r="100" spans="1:14" ht="31.5" hidden="1" customHeight="1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/>
      <c r="I100" s="366"/>
      <c r="J100" s="233"/>
      <c r="K100" s="233"/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6">
    <mergeCell ref="K93:K95"/>
    <mergeCell ref="L21:L24"/>
    <mergeCell ref="K89:K91"/>
    <mergeCell ref="K85:K87"/>
    <mergeCell ref="L65:L68"/>
    <mergeCell ref="K45:K47"/>
    <mergeCell ref="L53:L56"/>
    <mergeCell ref="L77:L80"/>
    <mergeCell ref="L85:L88"/>
    <mergeCell ref="K77:K79"/>
    <mergeCell ref="K49:K51"/>
    <mergeCell ref="K37:K39"/>
    <mergeCell ref="L29:L32"/>
    <mergeCell ref="L33:L36"/>
    <mergeCell ref="K29:K31"/>
    <mergeCell ref="K33:K35"/>
    <mergeCell ref="L45:L48"/>
    <mergeCell ref="A2:H2"/>
    <mergeCell ref="B73:B76"/>
    <mergeCell ref="C73:C76"/>
    <mergeCell ref="B69:B72"/>
    <mergeCell ref="C69:C72"/>
    <mergeCell ref="D73:D76"/>
    <mergeCell ref="D53:D56"/>
    <mergeCell ref="A5:A100"/>
    <mergeCell ref="K97:K99"/>
    <mergeCell ref="B97:B100"/>
    <mergeCell ref="C85:C88"/>
    <mergeCell ref="D77:D80"/>
    <mergeCell ref="B81:B84"/>
    <mergeCell ref="B93:B96"/>
    <mergeCell ref="B77:B80"/>
    <mergeCell ref="B89:B92"/>
    <mergeCell ref="C97:C100"/>
    <mergeCell ref="C93:C96"/>
    <mergeCell ref="D85:D88"/>
    <mergeCell ref="C89:C92"/>
    <mergeCell ref="C81:C84"/>
    <mergeCell ref="D81:D84"/>
    <mergeCell ref="D93:D96"/>
    <mergeCell ref="D89:D92"/>
    <mergeCell ref="C77:C80"/>
    <mergeCell ref="D97:D100"/>
    <mergeCell ref="B85:B88"/>
    <mergeCell ref="C53:C56"/>
    <mergeCell ref="B57:B60"/>
    <mergeCell ref="B61:B64"/>
    <mergeCell ref="B65:B68"/>
    <mergeCell ref="D69:D72"/>
    <mergeCell ref="C65:C68"/>
    <mergeCell ref="D65:D68"/>
    <mergeCell ref="C57:C60"/>
    <mergeCell ref="C61:C64"/>
    <mergeCell ref="N5:N8"/>
    <mergeCell ref="L9:L12"/>
    <mergeCell ref="K5:K7"/>
    <mergeCell ref="L5:L8"/>
    <mergeCell ref="K9:K11"/>
    <mergeCell ref="M5:M100"/>
    <mergeCell ref="L61:L64"/>
    <mergeCell ref="L97:L100"/>
    <mergeCell ref="K81:K83"/>
    <mergeCell ref="L81:L84"/>
    <mergeCell ref="N97:N100"/>
    <mergeCell ref="L89:L92"/>
    <mergeCell ref="L93:L96"/>
    <mergeCell ref="N13:N96"/>
    <mergeCell ref="L37:L40"/>
    <mergeCell ref="L57:L60"/>
    <mergeCell ref="L13:L16"/>
    <mergeCell ref="K25:K27"/>
    <mergeCell ref="K17:K19"/>
    <mergeCell ref="K21:K23"/>
    <mergeCell ref="K61:K63"/>
    <mergeCell ref="K57:K59"/>
    <mergeCell ref="K53:K55"/>
    <mergeCell ref="K41:K43"/>
    <mergeCell ref="K13:K15"/>
    <mergeCell ref="L25:L28"/>
    <mergeCell ref="L73:L76"/>
    <mergeCell ref="L49:L52"/>
    <mergeCell ref="L69:L72"/>
    <mergeCell ref="K65:K67"/>
    <mergeCell ref="K69:K71"/>
    <mergeCell ref="K73:K75"/>
    <mergeCell ref="L17:L20"/>
    <mergeCell ref="L41:L44"/>
    <mergeCell ref="D5:D8"/>
    <mergeCell ref="D9:D12"/>
    <mergeCell ref="D37:D40"/>
    <mergeCell ref="D13:D16"/>
    <mergeCell ref="D29:D32"/>
    <mergeCell ref="D25:D28"/>
    <mergeCell ref="D33:D36"/>
    <mergeCell ref="D17:D20"/>
    <mergeCell ref="D41:D44"/>
    <mergeCell ref="D49:D52"/>
    <mergeCell ref="D21:D24"/>
    <mergeCell ref="D45:D48"/>
    <mergeCell ref="D61:D64"/>
    <mergeCell ref="B45:B48"/>
    <mergeCell ref="C45:C48"/>
    <mergeCell ref="B41:B44"/>
    <mergeCell ref="C9:C12"/>
    <mergeCell ref="C41:C44"/>
    <mergeCell ref="C49:C52"/>
    <mergeCell ref="D57:D60"/>
    <mergeCell ref="B49:B52"/>
    <mergeCell ref="B53:B56"/>
    <mergeCell ref="B5:B8"/>
    <mergeCell ref="C5:C8"/>
    <mergeCell ref="C25:C28"/>
    <mergeCell ref="B37:B40"/>
    <mergeCell ref="C37:C40"/>
    <mergeCell ref="C33:C36"/>
    <mergeCell ref="B9:B12"/>
    <mergeCell ref="B25:B28"/>
    <mergeCell ref="C17:C20"/>
    <mergeCell ref="B17:B20"/>
    <mergeCell ref="B21:B24"/>
    <mergeCell ref="C13:C16"/>
    <mergeCell ref="C21:C24"/>
    <mergeCell ref="B13:B16"/>
    <mergeCell ref="B33:B36"/>
    <mergeCell ref="B29:B32"/>
    <mergeCell ref="C29:C32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headerFooter alignWithMargins="0"/>
  <rowBreaks count="1" manualBreakCount="1">
    <brk id="72" max="14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3.1406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customHeight="1" x14ac:dyDescent="0.25">
      <c r="A5" s="791" t="s">
        <v>22</v>
      </c>
      <c r="B5" s="805" t="s">
        <v>2</v>
      </c>
      <c r="C5" s="790" t="s">
        <v>300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>
        <v>100</v>
      </c>
      <c r="I5" s="366">
        <v>100</v>
      </c>
      <c r="J5" s="233">
        <f>IF(I5/H5*100&gt;100,100,I5/H5*100)</f>
        <v>100</v>
      </c>
      <c r="K5" s="787">
        <f>(J5+J6)/2</f>
        <v>100</v>
      </c>
      <c r="L5" s="800">
        <f>(K5+K8)/2</f>
        <v>100</v>
      </c>
      <c r="M5" s="790" t="s">
        <v>190</v>
      </c>
      <c r="N5" s="811"/>
    </row>
    <row r="6" spans="1:14" ht="56.25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>
        <v>71.400000000000006</v>
      </c>
      <c r="I6" s="366">
        <v>71.400000000000006</v>
      </c>
      <c r="J6" s="233">
        <f>IF(I6/H6*100&gt;100,100,I6/H6*100)</f>
        <v>100</v>
      </c>
      <c r="K6" s="788"/>
      <c r="L6" s="804"/>
      <c r="M6" s="790"/>
      <c r="N6" s="812"/>
    </row>
    <row r="7" spans="1:14" ht="87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>
        <v>0</v>
      </c>
      <c r="I7" s="366">
        <v>0</v>
      </c>
      <c r="J7" s="233"/>
      <c r="K7" s="789"/>
      <c r="L7" s="804"/>
      <c r="M7" s="790"/>
      <c r="N7" s="812"/>
    </row>
    <row r="8" spans="1:14" ht="33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366">
        <v>2.2200000000000002</v>
      </c>
      <c r="I8" s="366">
        <v>2.2200000000000002</v>
      </c>
      <c r="J8" s="233">
        <f>IF(I8/H8*100&gt;100,100,I8/H8*100)</f>
        <v>100</v>
      </c>
      <c r="K8" s="233">
        <f>J8</f>
        <v>100</v>
      </c>
      <c r="L8" s="803"/>
      <c r="M8" s="790"/>
      <c r="N8" s="812"/>
    </row>
    <row r="9" spans="1:14" ht="56.25" customHeight="1" x14ac:dyDescent="0.25">
      <c r="A9" s="792"/>
      <c r="B9" s="805" t="s">
        <v>7</v>
      </c>
      <c r="C9" s="790" t="s">
        <v>301</v>
      </c>
      <c r="D9" s="797" t="s">
        <v>137</v>
      </c>
      <c r="E9" s="229" t="s">
        <v>138</v>
      </c>
      <c r="F9" s="230" t="s">
        <v>3</v>
      </c>
      <c r="G9" s="231" t="s">
        <v>140</v>
      </c>
      <c r="H9" s="366">
        <v>100</v>
      </c>
      <c r="I9" s="366">
        <v>100</v>
      </c>
      <c r="J9" s="233">
        <f>IF(I9/H9*100&gt;100,100,I9/H9*100)</f>
        <v>100</v>
      </c>
      <c r="K9" s="787">
        <f>(J9+J10)/2</f>
        <v>100</v>
      </c>
      <c r="L9" s="800">
        <f>(K9+K12)/2</f>
        <v>100</v>
      </c>
      <c r="M9" s="790"/>
      <c r="N9" s="812"/>
    </row>
    <row r="10" spans="1:14" ht="56.25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366">
        <v>71.400000000000006</v>
      </c>
      <c r="I10" s="366">
        <v>71.400000000000006</v>
      </c>
      <c r="J10" s="233">
        <f>IF(I10/H10*100&gt;100,100,I10/H10*100)</f>
        <v>100</v>
      </c>
      <c r="K10" s="788"/>
      <c r="L10" s="804"/>
      <c r="M10" s="790"/>
      <c r="N10" s="812"/>
    </row>
    <row r="11" spans="1:14" ht="87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366">
        <v>0</v>
      </c>
      <c r="I11" s="366">
        <v>0</v>
      </c>
      <c r="J11" s="233"/>
      <c r="K11" s="789"/>
      <c r="L11" s="804"/>
      <c r="M11" s="790"/>
      <c r="N11" s="812"/>
    </row>
    <row r="12" spans="1:14" ht="33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366">
        <v>2.78</v>
      </c>
      <c r="I12" s="366">
        <v>2.78</v>
      </c>
      <c r="J12" s="233">
        <f>IF(I12/H12*100&gt;100,100,I12/H12*100)</f>
        <v>100</v>
      </c>
      <c r="K12" s="233">
        <f>J12</f>
        <v>100</v>
      </c>
      <c r="L12" s="803"/>
      <c r="M12" s="790"/>
      <c r="N12" s="812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812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812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812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812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>IF(I17/H17*100&gt;100,100,I17/H17*100)</f>
        <v>100</v>
      </c>
      <c r="K17" s="787">
        <f>(J17+J18+J19)/3</f>
        <v>100</v>
      </c>
      <c r="L17" s="800">
        <f>(K17+K20)/2</f>
        <v>100</v>
      </c>
      <c r="M17" s="790"/>
      <c r="N17" s="812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88.6</v>
      </c>
      <c r="I18" s="366">
        <v>88.6</v>
      </c>
      <c r="J18" s="233">
        <f>IF(I18/H18*100&gt;100,100,I18/H18*100)</f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233">
        <f>IF(H19=0,100,IF(I19/H19*100&gt;100,100,I19/H19*100))</f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36</v>
      </c>
      <c r="I20" s="366">
        <v>38</v>
      </c>
      <c r="J20" s="233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233">
        <f>IF(I21/H21*100&gt;100,100,I21/H21*100)</f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71.400000000000006</v>
      </c>
      <c r="I22" s="366">
        <v>71.400000000000006</v>
      </c>
      <c r="J22" s="233">
        <f>IF(I22/H22*100&gt;100,100,I22/H22*100)</f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233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</v>
      </c>
      <c r="I24" s="366">
        <v>1</v>
      </c>
      <c r="J24" s="233">
        <f t="shared" ref="J24:J30" si="0"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 t="shared" si="0"/>
        <v>100</v>
      </c>
      <c r="K25" s="787">
        <f>(J25+J26+J27)/3</f>
        <v>98.950131233595798</v>
      </c>
      <c r="L25" s="800">
        <f>(K25+K28)/2</f>
        <v>99.024980398456918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88.9</v>
      </c>
      <c r="I26" s="366">
        <v>86.1</v>
      </c>
      <c r="J26" s="233">
        <f t="shared" si="0"/>
        <v>96.850393700787379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233">
        <f t="shared" si="0"/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604.33000000000004</v>
      </c>
      <c r="I28" s="366">
        <v>598.89</v>
      </c>
      <c r="J28" s="233">
        <f t="shared" si="0"/>
        <v>99.099829563318039</v>
      </c>
      <c r="K28" s="233">
        <f>J28</f>
        <v>99.099829563318039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366">
        <v>100</v>
      </c>
      <c r="I29" s="366">
        <v>100</v>
      </c>
      <c r="J29" s="233">
        <f t="shared" si="0"/>
        <v>100</v>
      </c>
      <c r="K29" s="787">
        <f>(J29+J30)/2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366">
        <v>60</v>
      </c>
      <c r="I30" s="366">
        <v>66.7</v>
      </c>
      <c r="J30" s="233">
        <f t="shared" si="0"/>
        <v>100</v>
      </c>
      <c r="K30" s="788"/>
      <c r="L30" s="804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366">
        <v>0</v>
      </c>
      <c r="I31" s="366">
        <v>0</v>
      </c>
      <c r="J31" s="233"/>
      <c r="K31" s="789"/>
      <c r="L31" s="804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366">
        <v>1</v>
      </c>
      <c r="I32" s="366">
        <v>1.22</v>
      </c>
      <c r="J32" s="233">
        <f>IF(I32/H32*100&gt;100,100,I32/H32*100)</f>
        <v>100</v>
      </c>
      <c r="K32" s="233">
        <f>J32</f>
        <v>100</v>
      </c>
      <c r="L32" s="803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IF(I33/H33*100&gt;100,100,I33/H33*100)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91.3</v>
      </c>
      <c r="I34" s="366">
        <v>100</v>
      </c>
      <c r="J34" s="233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233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1.44</v>
      </c>
      <c r="I36" s="366">
        <v>2.89</v>
      </c>
      <c r="J36" s="233">
        <f t="shared" ref="J36:J42" si="1"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customHeight="1" x14ac:dyDescent="0.25">
      <c r="A37" s="792"/>
      <c r="B37" s="805" t="s">
        <v>176</v>
      </c>
      <c r="C37" s="790" t="s">
        <v>287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366">
        <v>100</v>
      </c>
      <c r="I37" s="366">
        <v>100</v>
      </c>
      <c r="J37" s="233">
        <f t="shared" si="1"/>
        <v>100</v>
      </c>
      <c r="K37" s="787">
        <f>(J37+J38+J39)/3</f>
        <v>97.366666666666674</v>
      </c>
      <c r="L37" s="800">
        <f>(K37+K40)/2</f>
        <v>98.46539057010493</v>
      </c>
      <c r="M37" s="790"/>
      <c r="N37" s="812"/>
    </row>
    <row r="38" spans="1:14" ht="56.25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366">
        <v>100</v>
      </c>
      <c r="I38" s="366">
        <v>96.6</v>
      </c>
      <c r="J38" s="233">
        <f t="shared" si="1"/>
        <v>96.6</v>
      </c>
      <c r="K38" s="788"/>
      <c r="L38" s="804"/>
      <c r="M38" s="790"/>
      <c r="N38" s="812"/>
    </row>
    <row r="39" spans="1:14" ht="66.75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366">
        <v>100</v>
      </c>
      <c r="I39" s="366">
        <v>95.5</v>
      </c>
      <c r="J39" s="233">
        <f t="shared" si="1"/>
        <v>95.5</v>
      </c>
      <c r="K39" s="789"/>
      <c r="L39" s="804"/>
      <c r="M39" s="790"/>
      <c r="N39" s="812"/>
    </row>
    <row r="40" spans="1:14" ht="33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>
        <v>279.89</v>
      </c>
      <c r="I40" s="366">
        <v>278.67</v>
      </c>
      <c r="J40" s="233">
        <f t="shared" si="1"/>
        <v>99.564114473543185</v>
      </c>
      <c r="K40" s="233">
        <f>J40</f>
        <v>99.564114473543185</v>
      </c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233">
        <f t="shared" si="1"/>
        <v>100</v>
      </c>
      <c r="K41" s="787">
        <f>(J41+J42+J43)/3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85.7</v>
      </c>
      <c r="I42" s="366">
        <v>85.7</v>
      </c>
      <c r="J42" s="233">
        <f t="shared" si="1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100</v>
      </c>
      <c r="I43" s="366">
        <v>100</v>
      </c>
      <c r="J43" s="233">
        <f>IF(H43=0,100,IF(I43/H43*100&gt;100,100,I43/H43*100))</f>
        <v>100</v>
      </c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0.56000000000000005</v>
      </c>
      <c r="I44" s="366">
        <v>0.56000000000000005</v>
      </c>
      <c r="J44" s="233">
        <f>IF(I44/H44*100&gt;100,100,I44/H44*100)</f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>IF(I45/H45*100&gt;100,100,I45/H45*100)</f>
        <v>100</v>
      </c>
      <c r="K45" s="787">
        <f>(J45+J46+J47)/3</f>
        <v>98.527595628415312</v>
      </c>
      <c r="L45" s="800">
        <f>(K45+K48)/2</f>
        <v>99.118986177403883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97.6</v>
      </c>
      <c r="I46" s="366">
        <v>96.9</v>
      </c>
      <c r="J46" s="233">
        <f>IF(I46/H46*100&gt;100,100,I46/H46*100)</f>
        <v>99.282786885245912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96.3</v>
      </c>
      <c r="J47" s="233">
        <f>IF(H47=0,0,IF(I47/H47*100&gt;100,100,I47/H47*100))</f>
        <v>96.3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462.67</v>
      </c>
      <c r="I48" s="366">
        <v>461.33</v>
      </c>
      <c r="J48" s="233">
        <f>IF(I48/H48*100&gt;100,100,I48/H48*100)</f>
        <v>99.710376726392454</v>
      </c>
      <c r="K48" s="233">
        <f>J48</f>
        <v>99.710376726392454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233">
        <f>IF(I49/H49*100&gt;100,100,I49/H49*100)</f>
        <v>100</v>
      </c>
      <c r="K49" s="787">
        <f>(J49+J50)/2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85.7</v>
      </c>
      <c r="I50" s="366">
        <v>100</v>
      </c>
      <c r="J50" s="233">
        <f>IF(I50/H50*100&gt;100,100,I50/H50*100)</f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0</v>
      </c>
      <c r="I51" s="366">
        <v>0</v>
      </c>
      <c r="J51" s="233"/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1</v>
      </c>
      <c r="I52" s="366">
        <v>1.56</v>
      </c>
      <c r="J52" s="233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233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233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233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233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 t="shared" ref="J65:J77" si="2">IF(I65/H65*100&gt;100,100,I65/H65*100)</f>
        <v>100</v>
      </c>
      <c r="K65" s="787">
        <f>(J65+J66+J67)/3</f>
        <v>98.766666666666666</v>
      </c>
      <c r="L65" s="800">
        <f>(K65+K68)/2</f>
        <v>97.865652349876058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97.5</v>
      </c>
      <c r="J66" s="233">
        <f t="shared" si="2"/>
        <v>97.5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98.8</v>
      </c>
      <c r="J67" s="233">
        <f t="shared" si="2"/>
        <v>98.8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197.67</v>
      </c>
      <c r="I68" s="366">
        <v>191.67</v>
      </c>
      <c r="J68" s="233">
        <f t="shared" si="2"/>
        <v>96.96463803308545</v>
      </c>
      <c r="K68" s="233">
        <f>J68</f>
        <v>96.96463803308545</v>
      </c>
      <c r="L68" s="803"/>
      <c r="M68" s="790"/>
      <c r="N68" s="812"/>
    </row>
    <row r="69" spans="1:14" ht="47.25" x14ac:dyDescent="0.25">
      <c r="A69" s="792"/>
      <c r="B69" s="805" t="s">
        <v>256</v>
      </c>
      <c r="C69" s="790" t="s">
        <v>309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366">
        <v>100</v>
      </c>
      <c r="I69" s="366">
        <v>100</v>
      </c>
      <c r="J69" s="233">
        <f t="shared" si="2"/>
        <v>100</v>
      </c>
      <c r="K69" s="787">
        <f>(J69+J70+J71)/3</f>
        <v>100</v>
      </c>
      <c r="L69" s="800">
        <f>(K69+K72)/2</f>
        <v>100</v>
      </c>
      <c r="M69" s="790"/>
      <c r="N69" s="812"/>
    </row>
    <row r="70" spans="1:14" ht="47.25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366">
        <v>100</v>
      </c>
      <c r="I70" s="366">
        <v>100</v>
      </c>
      <c r="J70" s="233">
        <f t="shared" si="2"/>
        <v>100</v>
      </c>
      <c r="K70" s="788"/>
      <c r="L70" s="804"/>
      <c r="M70" s="790"/>
      <c r="N70" s="812"/>
    </row>
    <row r="71" spans="1:14" ht="47.25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366">
        <v>100</v>
      </c>
      <c r="I71" s="366">
        <v>100</v>
      </c>
      <c r="J71" s="233">
        <f t="shared" si="2"/>
        <v>100</v>
      </c>
      <c r="K71" s="789"/>
      <c r="L71" s="804"/>
      <c r="M71" s="790"/>
      <c r="N71" s="812"/>
    </row>
    <row r="72" spans="1:14" ht="31.5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366">
        <v>0.56000000000000005</v>
      </c>
      <c r="I72" s="366">
        <v>0.56000000000000005</v>
      </c>
      <c r="J72" s="233">
        <f t="shared" si="2"/>
        <v>100</v>
      </c>
      <c r="K72" s="233">
        <f>J72</f>
        <v>100</v>
      </c>
      <c r="L72" s="803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10.02</v>
      </c>
      <c r="I73" s="366">
        <v>10.3</v>
      </c>
      <c r="J73" s="233">
        <f t="shared" si="2"/>
        <v>100</v>
      </c>
      <c r="K73" s="787">
        <f>(J73+J74+J75)/3</f>
        <v>100</v>
      </c>
      <c r="L73" s="800">
        <f>(K73+K76)/2</f>
        <v>99.993302973479786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15.9</v>
      </c>
      <c r="I74" s="366">
        <v>22.3</v>
      </c>
      <c r="J74" s="233">
        <f t="shared" si="2"/>
        <v>100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50</v>
      </c>
      <c r="I75" s="366">
        <v>100</v>
      </c>
      <c r="J75" s="233">
        <f t="shared" si="2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14932</v>
      </c>
      <c r="I76" s="366">
        <v>14930</v>
      </c>
      <c r="J76" s="233">
        <f t="shared" si="2"/>
        <v>99.986605946959557</v>
      </c>
      <c r="K76" s="233">
        <f>J76</f>
        <v>99.986605946959557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3.35</v>
      </c>
      <c r="I77" s="366">
        <v>3.37</v>
      </c>
      <c r="J77" s="233">
        <f t="shared" si="2"/>
        <v>100</v>
      </c>
      <c r="K77" s="787">
        <f>(J77+J79)/2</f>
        <v>100</v>
      </c>
      <c r="L77" s="800">
        <f>(K77+K80)/2</f>
        <v>100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0</v>
      </c>
      <c r="I78" s="366">
        <v>0</v>
      </c>
      <c r="J78" s="233"/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233">
        <f t="shared" ref="J79:J88" si="3">IF(I79/H79*100&gt;100,100,I79/H79*100)</f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5732</v>
      </c>
      <c r="I80" s="366">
        <v>5732</v>
      </c>
      <c r="J80" s="233">
        <f t="shared" si="3"/>
        <v>100</v>
      </c>
      <c r="K80" s="233">
        <f>J80</f>
        <v>100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18.04</v>
      </c>
      <c r="I81" s="366">
        <v>18.16</v>
      </c>
      <c r="J81" s="233">
        <f t="shared" si="3"/>
        <v>100</v>
      </c>
      <c r="K81" s="787">
        <f>(J81+J82+J83)/3</f>
        <v>100</v>
      </c>
      <c r="L81" s="800">
        <f>(K81+K84)/2</f>
        <v>100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13.4</v>
      </c>
      <c r="I82" s="366">
        <v>13.4</v>
      </c>
      <c r="J82" s="233">
        <f t="shared" si="3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233">
        <f t="shared" si="3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31800</v>
      </c>
      <c r="I84" s="366">
        <v>31800</v>
      </c>
      <c r="J84" s="233">
        <f t="shared" si="3"/>
        <v>100</v>
      </c>
      <c r="K84" s="233">
        <f>J84</f>
        <v>100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16.97</v>
      </c>
      <c r="I85" s="366">
        <v>17.07</v>
      </c>
      <c r="J85" s="233">
        <f t="shared" si="3"/>
        <v>100</v>
      </c>
      <c r="K85" s="787">
        <f>(J85+J86+J87)/3</f>
        <v>100</v>
      </c>
      <c r="L85" s="800">
        <f>(K85+K88)/2</f>
        <v>100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10.1</v>
      </c>
      <c r="I86" s="366">
        <v>10.1</v>
      </c>
      <c r="J86" s="233">
        <f t="shared" si="3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100</v>
      </c>
      <c r="I87" s="366">
        <v>100</v>
      </c>
      <c r="J87" s="233">
        <f t="shared" si="3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44354</v>
      </c>
      <c r="I88" s="366">
        <v>44354</v>
      </c>
      <c r="J88" s="233">
        <f t="shared" si="3"/>
        <v>100</v>
      </c>
      <c r="K88" s="233">
        <f>J88</f>
        <v>100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233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233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233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233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8.5500000000000007</v>
      </c>
      <c r="I93" s="366">
        <v>8.61</v>
      </c>
      <c r="J93" s="233">
        <f t="shared" ref="J93:J100" si="4">IF(I93/H93*100&gt;100,100,I93/H93*100)</f>
        <v>100</v>
      </c>
      <c r="K93" s="787">
        <f>(J93+J94+J95)/3</f>
        <v>100</v>
      </c>
      <c r="L93" s="800">
        <f>(K93+K96)/2</f>
        <v>100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11.8</v>
      </c>
      <c r="I94" s="366">
        <v>11.8</v>
      </c>
      <c r="J94" s="233">
        <f t="shared" si="4"/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233">
        <f t="shared" si="4"/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15765</v>
      </c>
      <c r="I96" s="366">
        <v>15765</v>
      </c>
      <c r="J96" s="233">
        <f t="shared" si="4"/>
        <v>100</v>
      </c>
      <c r="K96" s="233">
        <f>J96</f>
        <v>100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4.29</v>
      </c>
      <c r="I97" s="366">
        <v>4.32</v>
      </c>
      <c r="J97" s="233">
        <f t="shared" si="4"/>
        <v>100</v>
      </c>
      <c r="K97" s="787">
        <f>(J97+J98+J99)/3</f>
        <v>100</v>
      </c>
      <c r="L97" s="800">
        <f>(K97+K100)/2</f>
        <v>100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4.8</v>
      </c>
      <c r="I98" s="366">
        <v>4.9000000000000004</v>
      </c>
      <c r="J98" s="233">
        <f t="shared" si="4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50</v>
      </c>
      <c r="I99" s="366">
        <v>50</v>
      </c>
      <c r="J99" s="233">
        <f t="shared" si="4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5185</v>
      </c>
      <c r="I100" s="366">
        <v>5185</v>
      </c>
      <c r="J100" s="233">
        <f t="shared" si="4"/>
        <v>100</v>
      </c>
      <c r="K100" s="233">
        <f>J100</f>
        <v>100</v>
      </c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4">
    <mergeCell ref="B97:B100"/>
    <mergeCell ref="D85:D88"/>
    <mergeCell ref="D69:D72"/>
    <mergeCell ref="D77:D80"/>
    <mergeCell ref="D81:D84"/>
    <mergeCell ref="B93:B96"/>
    <mergeCell ref="B77:B80"/>
    <mergeCell ref="C77:C80"/>
    <mergeCell ref="C81:C84"/>
    <mergeCell ref="C93:C96"/>
    <mergeCell ref="C57:C60"/>
    <mergeCell ref="C61:C64"/>
    <mergeCell ref="K97:K99"/>
    <mergeCell ref="M5:M100"/>
    <mergeCell ref="L73:L76"/>
    <mergeCell ref="L93:L96"/>
    <mergeCell ref="K77:K79"/>
    <mergeCell ref="C53:C56"/>
    <mergeCell ref="D17:D20"/>
    <mergeCell ref="D5:D8"/>
    <mergeCell ref="K93:K95"/>
    <mergeCell ref="L69:L72"/>
    <mergeCell ref="D61:D64"/>
    <mergeCell ref="D57:D60"/>
    <mergeCell ref="C97:C100"/>
    <mergeCell ref="D97:D100"/>
    <mergeCell ref="L21:L24"/>
    <mergeCell ref="K33:K35"/>
    <mergeCell ref="K57:K59"/>
    <mergeCell ref="C65:C68"/>
    <mergeCell ref="D65:D68"/>
    <mergeCell ref="A5:A100"/>
    <mergeCell ref="C9:C12"/>
    <mergeCell ref="C85:C88"/>
    <mergeCell ref="C89:C92"/>
    <mergeCell ref="L25:L28"/>
    <mergeCell ref="C5:C8"/>
    <mergeCell ref="C17:C20"/>
    <mergeCell ref="L65:L68"/>
    <mergeCell ref="L81:L84"/>
    <mergeCell ref="D93:D96"/>
    <mergeCell ref="L49:L52"/>
    <mergeCell ref="D37:D40"/>
    <mergeCell ref="C41:C44"/>
    <mergeCell ref="C37:C40"/>
    <mergeCell ref="C29:C32"/>
    <mergeCell ref="K89:K91"/>
    <mergeCell ref="C45:C48"/>
    <mergeCell ref="B25:B28"/>
    <mergeCell ref="B29:B32"/>
    <mergeCell ref="D45:D48"/>
    <mergeCell ref="B57:B60"/>
    <mergeCell ref="D89:D92"/>
    <mergeCell ref="L9:L12"/>
    <mergeCell ref="L13:L16"/>
    <mergeCell ref="N5:N100"/>
    <mergeCell ref="L97:L100"/>
    <mergeCell ref="D49:D52"/>
    <mergeCell ref="K69:K71"/>
    <mergeCell ref="K73:K75"/>
    <mergeCell ref="D33:D36"/>
    <mergeCell ref="K45:K47"/>
    <mergeCell ref="K41:K43"/>
    <mergeCell ref="K37:K39"/>
    <mergeCell ref="L61:L64"/>
    <mergeCell ref="K5:K7"/>
    <mergeCell ref="K17:K19"/>
    <mergeCell ref="K9:K11"/>
    <mergeCell ref="L29:L32"/>
    <mergeCell ref="L5:L8"/>
    <mergeCell ref="K13:K15"/>
    <mergeCell ref="K25:K27"/>
    <mergeCell ref="K29:K31"/>
    <mergeCell ref="K21:K23"/>
    <mergeCell ref="D13:D16"/>
    <mergeCell ref="L53:L56"/>
    <mergeCell ref="L77:L80"/>
    <mergeCell ref="K61:K63"/>
    <mergeCell ref="D21:D24"/>
    <mergeCell ref="A2:H2"/>
    <mergeCell ref="B73:B76"/>
    <mergeCell ref="C73:C76"/>
    <mergeCell ref="B69:B72"/>
    <mergeCell ref="C69:C72"/>
    <mergeCell ref="D73:D76"/>
    <mergeCell ref="D53:D56"/>
    <mergeCell ref="B37:B40"/>
    <mergeCell ref="D29:D32"/>
    <mergeCell ref="C33:C36"/>
    <mergeCell ref="B41:B44"/>
    <mergeCell ref="C25:C28"/>
    <mergeCell ref="B5:B8"/>
    <mergeCell ref="B9:B12"/>
    <mergeCell ref="B13:B16"/>
    <mergeCell ref="B17:B20"/>
    <mergeCell ref="D41:D44"/>
    <mergeCell ref="B53:B56"/>
    <mergeCell ref="B49:B52"/>
    <mergeCell ref="B33:B36"/>
    <mergeCell ref="B21:B24"/>
    <mergeCell ref="C13:C16"/>
    <mergeCell ref="C21:C24"/>
    <mergeCell ref="D9:D12"/>
    <mergeCell ref="B61:B64"/>
    <mergeCell ref="L89:L92"/>
    <mergeCell ref="L85:L88"/>
    <mergeCell ref="K53:K55"/>
    <mergeCell ref="L17:L20"/>
    <mergeCell ref="L37:L40"/>
    <mergeCell ref="L45:L48"/>
    <mergeCell ref="L33:L36"/>
    <mergeCell ref="L41:L44"/>
    <mergeCell ref="L57:L60"/>
    <mergeCell ref="B45:B48"/>
    <mergeCell ref="C49:C52"/>
    <mergeCell ref="D25:D28"/>
    <mergeCell ref="K85:K87"/>
    <mergeCell ref="K81:K83"/>
    <mergeCell ref="K49:K51"/>
    <mergeCell ref="K65:K67"/>
    <mergeCell ref="B85:B88"/>
    <mergeCell ref="B81:B84"/>
    <mergeCell ref="B65:B68"/>
    <mergeCell ref="B89:B92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headerFooter alignWithMargins="0"/>
  <rowBreaks count="1" manualBreakCount="1">
    <brk id="72" max="14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3.1406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23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>IF(I17/H17*100&gt;100,100,I17/H17*100)</f>
        <v>100</v>
      </c>
      <c r="K17" s="787">
        <f>(J17+J18)/2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75</v>
      </c>
      <c r="I18" s="366">
        <v>80</v>
      </c>
      <c r="J18" s="233">
        <f>IF(I18/H18*100&gt;100,100,I18/H18*100)</f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0</v>
      </c>
      <c r="I19" s="366"/>
      <c r="J19" s="233"/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25.22</v>
      </c>
      <c r="I20" s="366">
        <v>26.89</v>
      </c>
      <c r="J20" s="233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hidden="1" customHeight="1" x14ac:dyDescent="0.25">
      <c r="A21" s="792"/>
      <c r="B21" s="805" t="s">
        <v>135</v>
      </c>
      <c r="C21" s="790" t="s">
        <v>28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/>
      <c r="I21" s="366"/>
      <c r="J21" s="233"/>
      <c r="K21" s="787"/>
      <c r="L21" s="800"/>
      <c r="M21" s="790"/>
      <c r="N21" s="812"/>
    </row>
    <row r="22" spans="1:14" ht="56.25" hidden="1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/>
      <c r="I22" s="366"/>
      <c r="J22" s="233"/>
      <c r="K22" s="788"/>
      <c r="L22" s="804"/>
      <c r="M22" s="790"/>
      <c r="N22" s="812"/>
    </row>
    <row r="23" spans="1:14" ht="87" hidden="1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/>
      <c r="I23" s="366"/>
      <c r="J23" s="233"/>
      <c r="K23" s="789"/>
      <c r="L23" s="804"/>
      <c r="M23" s="790"/>
      <c r="N23" s="812"/>
    </row>
    <row r="24" spans="1:14" ht="33" hidden="1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/>
      <c r="I24" s="366"/>
      <c r="J24" s="233"/>
      <c r="K24" s="233"/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>IF(I25/H25*100&gt;100,100,I25/H25*100)</f>
        <v>100</v>
      </c>
      <c r="K25" s="787">
        <f>(J25+J26+J27)/3</f>
        <v>100</v>
      </c>
      <c r="L25" s="800">
        <f>(K25+K28)/2</f>
        <v>100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75</v>
      </c>
      <c r="I26" s="366">
        <v>76.5</v>
      </c>
      <c r="J26" s="233">
        <f>IF(I26/H26*100&gt;100,100,I26/H26*100)</f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233">
        <f>IF(I27/H27*100&gt;100,100,I27/H27*100)</f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402.89</v>
      </c>
      <c r="I28" s="366">
        <v>410</v>
      </c>
      <c r="J28" s="233">
        <f>IF(I28/H28*100&gt;100,100,I28/H28*100)</f>
        <v>100</v>
      </c>
      <c r="K28" s="233">
        <f>J28</f>
        <v>100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3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3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3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3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IF(I33/H33*100&gt;100,100,I33/H33*100)</f>
        <v>100</v>
      </c>
      <c r="K33" s="787">
        <f>(J33+J34+J35)/3</f>
        <v>98.033333333333346</v>
      </c>
      <c r="L33" s="800">
        <f>(K33+K36)/2</f>
        <v>99.01666666666668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94.1</v>
      </c>
      <c r="J34" s="233">
        <f>IF(I34/H34*100&gt;100,100,I34/H34*100)</f>
        <v>94.1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233">
        <f>IF(I35/H35*100&gt;100,100,I35/H35*100)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4</v>
      </c>
      <c r="I36" s="366">
        <v>4.5599999999999996</v>
      </c>
      <c r="J36" s="233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hidden="1" customHeight="1" x14ac:dyDescent="0.25">
      <c r="A41" s="792"/>
      <c r="B41" s="805" t="s">
        <v>178</v>
      </c>
      <c r="C41" s="790" t="s">
        <v>31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/>
      <c r="I41" s="366"/>
      <c r="J41" s="233"/>
      <c r="K41" s="787"/>
      <c r="L41" s="800"/>
      <c r="M41" s="790"/>
      <c r="N41" s="812"/>
    </row>
    <row r="42" spans="1:14" ht="56.25" hidden="1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/>
      <c r="I42" s="366"/>
      <c r="J42" s="233"/>
      <c r="K42" s="788"/>
      <c r="L42" s="804"/>
      <c r="M42" s="790"/>
      <c r="N42" s="812"/>
    </row>
    <row r="43" spans="1:14" ht="66.75" hidden="1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/>
      <c r="I43" s="366"/>
      <c r="J43" s="233"/>
      <c r="K43" s="789"/>
      <c r="L43" s="804"/>
      <c r="M43" s="790"/>
      <c r="N43" s="812"/>
    </row>
    <row r="44" spans="1:14" ht="33" hidden="1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/>
      <c r="I44" s="366"/>
      <c r="J44" s="233"/>
      <c r="K44" s="233"/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>IF(I45/H45*100&gt;100,100,I45/H45*100)</f>
        <v>100</v>
      </c>
      <c r="K45" s="787">
        <f>(J45+J46+J47)/3</f>
        <v>100</v>
      </c>
      <c r="L45" s="800">
        <f>(K45+K48)/2</f>
        <v>100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90</v>
      </c>
      <c r="I46" s="366">
        <v>94.1</v>
      </c>
      <c r="J46" s="233">
        <f>IF(I46/H46*100&gt;100,100,I46/H46*100)</f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100</v>
      </c>
      <c r="J47" s="233">
        <f>IF(I47/H47*100&gt;100,100,I47/H47*100)</f>
        <v>100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423.67</v>
      </c>
      <c r="I48" s="366">
        <v>427.78</v>
      </c>
      <c r="J48" s="233">
        <f>IF(I48/H48*100&gt;100,100,I48/H48*100)</f>
        <v>100</v>
      </c>
      <c r="K48" s="233">
        <f>J48</f>
        <v>100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3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3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3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233"/>
      <c r="K52" s="233"/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233">
        <f>IF(I53/H53*100&gt;100,100,I53/H53*100)</f>
        <v>100</v>
      </c>
      <c r="K53" s="787">
        <f>(J53+J54+J55)/3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95</v>
      </c>
      <c r="I54" s="366">
        <v>100</v>
      </c>
      <c r="J54" s="233">
        <f>IF(I54/H54*100&gt;100,100,I54/H54*100)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100</v>
      </c>
      <c r="I55" s="366">
        <v>100</v>
      </c>
      <c r="J55" s="233">
        <f>IF(I55/H55*100&gt;100,100,I55/H55*100)</f>
        <v>100</v>
      </c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1</v>
      </c>
      <c r="I56" s="366">
        <v>1</v>
      </c>
      <c r="J56" s="233">
        <f>IF(I56/H56*100&gt;100,100,I56/H56*100)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3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3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3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3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IF(I65/H65*100&gt;100,100,I65/H65*100)</f>
        <v>100</v>
      </c>
      <c r="K65" s="787">
        <f>(J65+J66+J67)/3</f>
        <v>100</v>
      </c>
      <c r="L65" s="800">
        <f>(K65+K68)/2</f>
        <v>99.793466015771685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94.7</v>
      </c>
      <c r="I66" s="366">
        <v>94.7</v>
      </c>
      <c r="J66" s="233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233">
        <f>IF(I67/H67*100&gt;100,100,I67/H67*100)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79.89</v>
      </c>
      <c r="I68" s="366">
        <v>79.56</v>
      </c>
      <c r="J68" s="233">
        <f>IF(I68/H68*100&gt;100,100,I68/H68*100)</f>
        <v>99.58693203154337</v>
      </c>
      <c r="K68" s="233">
        <f>J68</f>
        <v>99.58693203154337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11.1</v>
      </c>
      <c r="I73" s="366">
        <v>10.9</v>
      </c>
      <c r="J73" s="233">
        <f t="shared" ref="J73:J89" si="0">IF(I73/H73*100&gt;100,100,I73/H73*100)</f>
        <v>98.198198198198199</v>
      </c>
      <c r="K73" s="787">
        <f>(J73+J74+J75)/3</f>
        <v>97.912085313660114</v>
      </c>
      <c r="L73" s="800">
        <f>(K73+K76)/2</f>
        <v>98.295291288130784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38.1</v>
      </c>
      <c r="I74" s="366">
        <v>36.4</v>
      </c>
      <c r="J74" s="233">
        <f t="shared" si="0"/>
        <v>95.538057742782144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233">
        <f t="shared" si="0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5297</v>
      </c>
      <c r="I76" s="366">
        <v>5227</v>
      </c>
      <c r="J76" s="233">
        <f t="shared" si="0"/>
        <v>98.678497262601468</v>
      </c>
      <c r="K76" s="233">
        <f>J76</f>
        <v>98.678497262601468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24.91</v>
      </c>
      <c r="I77" s="366">
        <v>24.57</v>
      </c>
      <c r="J77" s="233">
        <f t="shared" si="0"/>
        <v>98.635086310718592</v>
      </c>
      <c r="K77" s="787">
        <f>(J77+J78+J79)/3</f>
        <v>96.477544107662837</v>
      </c>
      <c r="L77" s="800">
        <f>(K77+K80)/2</f>
        <v>97.37568559764965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16.3</v>
      </c>
      <c r="I78" s="366">
        <v>14.8</v>
      </c>
      <c r="J78" s="233">
        <f t="shared" si="0"/>
        <v>90.797546012269933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233">
        <f t="shared" si="0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13556</v>
      </c>
      <c r="I80" s="366">
        <v>13322</v>
      </c>
      <c r="J80" s="233">
        <f t="shared" si="0"/>
        <v>98.273827087636462</v>
      </c>
      <c r="K80" s="233">
        <f>J80</f>
        <v>98.273827087636462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32.159999999999997</v>
      </c>
      <c r="I81" s="366">
        <v>31.71</v>
      </c>
      <c r="J81" s="233">
        <f t="shared" si="0"/>
        <v>98.600746268656721</v>
      </c>
      <c r="K81" s="787">
        <f>(J81+J82+J83)/3</f>
        <v>99.53358208955224</v>
      </c>
      <c r="L81" s="800">
        <f>(K81+K84)/2</f>
        <v>99.434115212350534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26.1</v>
      </c>
      <c r="I82" s="366">
        <v>37.1</v>
      </c>
      <c r="J82" s="233">
        <f t="shared" si="0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83.3</v>
      </c>
      <c r="I83" s="366">
        <v>116.7</v>
      </c>
      <c r="J83" s="233">
        <f t="shared" si="0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33967</v>
      </c>
      <c r="I84" s="366">
        <v>33741</v>
      </c>
      <c r="J84" s="233">
        <f t="shared" si="0"/>
        <v>99.334648335148827</v>
      </c>
      <c r="K84" s="233">
        <f>J84</f>
        <v>99.334648335148827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20.37</v>
      </c>
      <c r="I85" s="366">
        <v>20.09</v>
      </c>
      <c r="J85" s="233">
        <f t="shared" si="0"/>
        <v>98.625429553264595</v>
      </c>
      <c r="K85" s="787">
        <f>(J85+J86+J87)/3</f>
        <v>96.208476517754875</v>
      </c>
      <c r="L85" s="800">
        <f>(K85+K88)/2</f>
        <v>97.249896522182752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13.4</v>
      </c>
      <c r="I86" s="366">
        <v>14</v>
      </c>
      <c r="J86" s="233">
        <f t="shared" si="0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100</v>
      </c>
      <c r="I87" s="366">
        <v>90</v>
      </c>
      <c r="J87" s="233">
        <f t="shared" si="0"/>
        <v>90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17850</v>
      </c>
      <c r="I88" s="366">
        <v>17545</v>
      </c>
      <c r="J88" s="233">
        <f t="shared" si="0"/>
        <v>98.291316526610643</v>
      </c>
      <c r="K88" s="233">
        <f>J88</f>
        <v>98.291316526610643</v>
      </c>
      <c r="L88" s="803"/>
      <c r="M88" s="790"/>
      <c r="N88" s="812"/>
    </row>
    <row r="89" spans="1:14" ht="47.25" x14ac:dyDescent="0.25">
      <c r="A89" s="792"/>
      <c r="B89" s="805" t="s">
        <v>236</v>
      </c>
      <c r="C89" s="790" t="s">
        <v>298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>
        <v>0.95</v>
      </c>
      <c r="I89" s="366">
        <v>0.94</v>
      </c>
      <c r="J89" s="233">
        <f t="shared" si="0"/>
        <v>98.94736842105263</v>
      </c>
      <c r="K89" s="787">
        <f>(J89+J91)/2</f>
        <v>99.473684210526315</v>
      </c>
      <c r="L89" s="800">
        <f>(K89+K92)/2</f>
        <v>95.927318295739354</v>
      </c>
      <c r="M89" s="790"/>
      <c r="N89" s="812"/>
    </row>
    <row r="90" spans="1:14" ht="63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>
        <v>0</v>
      </c>
      <c r="I90" s="366">
        <v>0</v>
      </c>
      <c r="J90" s="233"/>
      <c r="K90" s="788"/>
      <c r="L90" s="804"/>
      <c r="M90" s="790"/>
      <c r="N90" s="812"/>
    </row>
    <row r="91" spans="1:14" ht="47.25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>
        <v>100</v>
      </c>
      <c r="I91" s="366">
        <v>100</v>
      </c>
      <c r="J91" s="233">
        <f t="shared" ref="J91:J100" si="1">IF(I91/H91*100&gt;100,100,I91/H91*100)</f>
        <v>100</v>
      </c>
      <c r="K91" s="789"/>
      <c r="L91" s="804"/>
      <c r="M91" s="790"/>
      <c r="N91" s="812"/>
    </row>
    <row r="92" spans="1:14" ht="31.5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>
        <v>315</v>
      </c>
      <c r="I92" s="366">
        <v>291</v>
      </c>
      <c r="J92" s="233">
        <f t="shared" si="1"/>
        <v>92.38095238095238</v>
      </c>
      <c r="K92" s="233">
        <f>J92</f>
        <v>92.38095238095238</v>
      </c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34.54</v>
      </c>
      <c r="I93" s="366">
        <v>34.07</v>
      </c>
      <c r="J93" s="233">
        <f t="shared" si="1"/>
        <v>98.639258830341632</v>
      </c>
      <c r="K93" s="787">
        <f>(J93+J94+J95)/3</f>
        <v>99.546419610113887</v>
      </c>
      <c r="L93" s="800">
        <f>(K93+K96)/2</f>
        <v>99.03881568020995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22.3</v>
      </c>
      <c r="I94" s="366">
        <v>24.8</v>
      </c>
      <c r="J94" s="233">
        <f t="shared" si="1"/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233">
        <f t="shared" si="1"/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25327</v>
      </c>
      <c r="I96" s="366">
        <v>24955</v>
      </c>
      <c r="J96" s="233">
        <f t="shared" si="1"/>
        <v>98.531211750305999</v>
      </c>
      <c r="K96" s="233">
        <f>J96</f>
        <v>98.531211750305999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1.78</v>
      </c>
      <c r="I97" s="366">
        <v>1.76</v>
      </c>
      <c r="J97" s="233">
        <f t="shared" si="1"/>
        <v>98.876404494382015</v>
      </c>
      <c r="K97" s="787">
        <f>(J97+J98+J99)/3</f>
        <v>99.625468164794015</v>
      </c>
      <c r="L97" s="800">
        <f>(K97+K100)/2</f>
        <v>99.812734082397014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11.5</v>
      </c>
      <c r="I98" s="366">
        <v>17.899999999999999</v>
      </c>
      <c r="J98" s="233">
        <f t="shared" si="1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233">
        <f t="shared" si="1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2078</v>
      </c>
      <c r="I100" s="366">
        <v>2078</v>
      </c>
      <c r="J100" s="233">
        <f t="shared" si="1"/>
        <v>100</v>
      </c>
      <c r="K100" s="233">
        <f>J100</f>
        <v>100</v>
      </c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D93:D96"/>
    <mergeCell ref="D97:D100"/>
    <mergeCell ref="D89:D92"/>
    <mergeCell ref="B49:B52"/>
    <mergeCell ref="C97:C100"/>
    <mergeCell ref="B93:B96"/>
    <mergeCell ref="C93:C96"/>
    <mergeCell ref="B73:B76"/>
    <mergeCell ref="C73:C76"/>
    <mergeCell ref="B69:B72"/>
    <mergeCell ref="C69:C72"/>
    <mergeCell ref="B57:B60"/>
    <mergeCell ref="B65:B68"/>
    <mergeCell ref="C81:C84"/>
    <mergeCell ref="C77:C80"/>
    <mergeCell ref="D73:D76"/>
    <mergeCell ref="C85:C88"/>
    <mergeCell ref="D81:D84"/>
    <mergeCell ref="A2:H2"/>
    <mergeCell ref="A5:A100"/>
    <mergeCell ref="C9:C12"/>
    <mergeCell ref="B89:B92"/>
    <mergeCell ref="B97:B100"/>
    <mergeCell ref="B53:B56"/>
    <mergeCell ref="B77:B80"/>
    <mergeCell ref="B61:B64"/>
    <mergeCell ref="B37:B40"/>
    <mergeCell ref="B9:B12"/>
    <mergeCell ref="C53:C56"/>
    <mergeCell ref="D9:D12"/>
    <mergeCell ref="C25:C28"/>
    <mergeCell ref="B29:B32"/>
    <mergeCell ref="B33:B36"/>
    <mergeCell ref="D29:D32"/>
    <mergeCell ref="C29:C32"/>
    <mergeCell ref="C33:C36"/>
    <mergeCell ref="D33:D36"/>
    <mergeCell ref="B25:B28"/>
    <mergeCell ref="B81:B84"/>
    <mergeCell ref="C65:C68"/>
    <mergeCell ref="C89:C92"/>
    <mergeCell ref="B85:B88"/>
    <mergeCell ref="B5:B8"/>
    <mergeCell ref="C5:C8"/>
    <mergeCell ref="C13:C16"/>
    <mergeCell ref="D13:D16"/>
    <mergeCell ref="L25:L28"/>
    <mergeCell ref="K5:K7"/>
    <mergeCell ref="D5:D8"/>
    <mergeCell ref="D25:D28"/>
    <mergeCell ref="K21:K23"/>
    <mergeCell ref="C21:C24"/>
    <mergeCell ref="K25:K27"/>
    <mergeCell ref="D21:D24"/>
    <mergeCell ref="C17:C20"/>
    <mergeCell ref="K17:K19"/>
    <mergeCell ref="L9:L12"/>
    <mergeCell ref="L21:L24"/>
    <mergeCell ref="B41:B44"/>
    <mergeCell ref="K41:K43"/>
    <mergeCell ref="B45:B48"/>
    <mergeCell ref="C45:C48"/>
    <mergeCell ref="C49:C52"/>
    <mergeCell ref="K77:K79"/>
    <mergeCell ref="L13:L16"/>
    <mergeCell ref="D17:D20"/>
    <mergeCell ref="L33:L36"/>
    <mergeCell ref="B21:B24"/>
    <mergeCell ref="B17:B20"/>
    <mergeCell ref="K33:K35"/>
    <mergeCell ref="B13:B16"/>
    <mergeCell ref="D37:D40"/>
    <mergeCell ref="D77:D80"/>
    <mergeCell ref="C61:C64"/>
    <mergeCell ref="D41:D44"/>
    <mergeCell ref="L17:L20"/>
    <mergeCell ref="L45:L48"/>
    <mergeCell ref="L53:L56"/>
    <mergeCell ref="L77:L80"/>
    <mergeCell ref="L57:L60"/>
    <mergeCell ref="L49:L52"/>
    <mergeCell ref="L41:L44"/>
    <mergeCell ref="K85:K87"/>
    <mergeCell ref="K57:K59"/>
    <mergeCell ref="K49:K51"/>
    <mergeCell ref="K53:K55"/>
    <mergeCell ref="K81:K83"/>
    <mergeCell ref="D57:D60"/>
    <mergeCell ref="D49:D52"/>
    <mergeCell ref="C41:C44"/>
    <mergeCell ref="C37:C40"/>
    <mergeCell ref="D69:D72"/>
    <mergeCell ref="D65:D68"/>
    <mergeCell ref="D61:D64"/>
    <mergeCell ref="D45:D48"/>
    <mergeCell ref="D53:D56"/>
    <mergeCell ref="C57:C60"/>
    <mergeCell ref="K65:K67"/>
    <mergeCell ref="K61:K63"/>
    <mergeCell ref="K37:K39"/>
    <mergeCell ref="D85:D88"/>
    <mergeCell ref="K29:K31"/>
    <mergeCell ref="N5:N8"/>
    <mergeCell ref="M5:M100"/>
    <mergeCell ref="K45:K47"/>
    <mergeCell ref="K73:K75"/>
    <mergeCell ref="K69:K71"/>
    <mergeCell ref="L5:L8"/>
    <mergeCell ref="K13:K15"/>
    <mergeCell ref="L37:L40"/>
    <mergeCell ref="L85:L88"/>
    <mergeCell ref="K97:K99"/>
    <mergeCell ref="K93:K95"/>
    <mergeCell ref="K89:K91"/>
    <mergeCell ref="L61:L64"/>
    <mergeCell ref="L73:L76"/>
    <mergeCell ref="L65:L68"/>
    <mergeCell ref="L69:L72"/>
    <mergeCell ref="L81:L84"/>
    <mergeCell ref="N17:N100"/>
    <mergeCell ref="L97:L100"/>
    <mergeCell ref="K9:K11"/>
    <mergeCell ref="L89:L92"/>
    <mergeCell ref="L93:L96"/>
    <mergeCell ref="L29:L32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38" orientation="landscape" r:id="rId1"/>
  <headerFooter alignWithMargins="0"/>
  <rowBreaks count="1" manualBreakCount="1">
    <brk id="68" max="14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4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806" t="s">
        <v>302</v>
      </c>
      <c r="B2" s="806"/>
      <c r="C2" s="806"/>
      <c r="D2" s="806"/>
      <c r="E2" s="806"/>
      <c r="F2" s="806"/>
      <c r="G2" s="806"/>
      <c r="H2" s="807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24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233">
        <f t="shared" ref="J17:J22" si="0">IF(I17/H17*100&gt;100,100,I17/H17*100)</f>
        <v>100</v>
      </c>
      <c r="K17" s="787">
        <f>(J17+J18+J19)/3</f>
        <v>100</v>
      </c>
      <c r="L17" s="800">
        <f>(K17+K20)/2</f>
        <v>100</v>
      </c>
      <c r="M17" s="790"/>
      <c r="N17" s="349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100</v>
      </c>
      <c r="I18" s="366">
        <v>100</v>
      </c>
      <c r="J18" s="233">
        <f t="shared" si="0"/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233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14.67</v>
      </c>
      <c r="I20" s="366">
        <v>15.44</v>
      </c>
      <c r="J20" s="233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233">
        <f t="shared" si="0"/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100</v>
      </c>
      <c r="J22" s="233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233" t="s">
        <v>119</v>
      </c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</v>
      </c>
      <c r="I24" s="366">
        <v>1</v>
      </c>
      <c r="J24" s="233">
        <f t="shared" ref="J24:J30" si="1"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233">
        <f t="shared" si="1"/>
        <v>100</v>
      </c>
      <c r="K25" s="787">
        <f>(J25+J26+J27)/3</f>
        <v>99.600000000000009</v>
      </c>
      <c r="L25" s="800">
        <f>(K25+K28)/2</f>
        <v>99.800000000000011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100</v>
      </c>
      <c r="I26" s="366">
        <v>100</v>
      </c>
      <c r="J26" s="233">
        <f t="shared" si="1"/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98.8</v>
      </c>
      <c r="J27" s="233">
        <f t="shared" si="1"/>
        <v>98.8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311.33</v>
      </c>
      <c r="I28" s="366">
        <v>322.77999999999997</v>
      </c>
      <c r="J28" s="233">
        <f t="shared" si="1"/>
        <v>100</v>
      </c>
      <c r="K28" s="233">
        <f>J28</f>
        <v>100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366">
        <v>100</v>
      </c>
      <c r="I29" s="366">
        <v>100</v>
      </c>
      <c r="J29" s="233">
        <f t="shared" si="1"/>
        <v>100</v>
      </c>
      <c r="K29" s="787">
        <f>(J29+J30+J31)/3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366">
        <v>100</v>
      </c>
      <c r="I30" s="366">
        <v>100</v>
      </c>
      <c r="J30" s="233">
        <f t="shared" si="1"/>
        <v>100</v>
      </c>
      <c r="K30" s="788"/>
      <c r="L30" s="804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366">
        <v>100</v>
      </c>
      <c r="I31" s="366">
        <v>100</v>
      </c>
      <c r="J31" s="233">
        <f>IF(H31=0,100,IF(I31/H31*100&gt;100,100,I31/H31*100))</f>
        <v>100</v>
      </c>
      <c r="K31" s="789"/>
      <c r="L31" s="804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366">
        <v>0.56000000000000005</v>
      </c>
      <c r="I32" s="366">
        <v>0.56000000000000005</v>
      </c>
      <c r="J32" s="233">
        <f>IF(I32/H32*100&gt;100,100,I32/H32*100)</f>
        <v>100</v>
      </c>
      <c r="K32" s="233">
        <f>J32</f>
        <v>100</v>
      </c>
      <c r="L32" s="803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233">
        <f>IF(I33/H33*100&gt;100,100,I33/H33*100)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100</v>
      </c>
      <c r="J34" s="233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233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4</v>
      </c>
      <c r="I36" s="366">
        <v>4</v>
      </c>
      <c r="J36" s="233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3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3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3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233"/>
      <c r="K40" s="233"/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233">
        <f>IF(I41/H41*100&gt;100,100,I41/H41*100)</f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233">
        <f>IF(I42/H42*100&gt;100,100,I42/H42*100)</f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233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1</v>
      </c>
      <c r="I44" s="366">
        <v>1.44</v>
      </c>
      <c r="J44" s="233">
        <f t="shared" ref="J44:J50" si="2">IF(I44/H44*100&gt;100,100,I44/H44*100)</f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233">
        <f t="shared" si="2"/>
        <v>100</v>
      </c>
      <c r="K45" s="787">
        <f>(J45+J46+J47)/3</f>
        <v>100</v>
      </c>
      <c r="L45" s="800">
        <f>(K45+K48)/2</f>
        <v>100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87</v>
      </c>
      <c r="I46" s="366">
        <v>100</v>
      </c>
      <c r="J46" s="233">
        <f t="shared" si="2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100</v>
      </c>
      <c r="J47" s="233">
        <f t="shared" si="2"/>
        <v>100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295.56</v>
      </c>
      <c r="I48" s="366">
        <v>301.44</v>
      </c>
      <c r="J48" s="233">
        <f t="shared" si="2"/>
        <v>100</v>
      </c>
      <c r="K48" s="233">
        <f>J48</f>
        <v>100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233">
        <f t="shared" si="2"/>
        <v>100</v>
      </c>
      <c r="K49" s="787">
        <f>(J49+J50)/2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100</v>
      </c>
      <c r="I50" s="366">
        <v>100</v>
      </c>
      <c r="J50" s="233">
        <f t="shared" si="2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0</v>
      </c>
      <c r="I51" s="366">
        <v>0</v>
      </c>
      <c r="J51" s="233"/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1</v>
      </c>
      <c r="I52" s="366">
        <v>1</v>
      </c>
      <c r="J52" s="233">
        <f>IF(H52=0,100,IF(I52/H52*100&gt;100,100,I52/H52*100))</f>
        <v>100</v>
      </c>
      <c r="K52" s="233">
        <f>J52</f>
        <v>100</v>
      </c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233">
        <f>IF(I53/H53*100&gt;100,100,I53/H53*100)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98</v>
      </c>
      <c r="I54" s="366">
        <v>100</v>
      </c>
      <c r="J54" s="233">
        <f>IF(I54/H54*100&gt;100,100,I54/H54*100)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233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0.44</v>
      </c>
      <c r="I56" s="366">
        <v>0.44</v>
      </c>
      <c r="J56" s="233">
        <f>IF(H56=0,100,IF(I56/H56*100&gt;100,100,I56/H56*100))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233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233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233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3"/>
      <c r="K60" s="233"/>
      <c r="L60" s="802"/>
      <c r="M60" s="790"/>
      <c r="N60" s="812"/>
    </row>
    <row r="61" spans="1:14" ht="47.25" x14ac:dyDescent="0.25">
      <c r="A61" s="792"/>
      <c r="B61" s="805" t="s">
        <v>198</v>
      </c>
      <c r="C61" s="790" t="s">
        <v>307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366">
        <v>100</v>
      </c>
      <c r="I61" s="366">
        <v>100</v>
      </c>
      <c r="J61" s="233">
        <f>IF(H61=0,100,IF(I61/H61*100&gt;100,100,I61/H61*100))</f>
        <v>100</v>
      </c>
      <c r="K61" s="787">
        <f>(J61+J62)/2</f>
        <v>100</v>
      </c>
      <c r="L61" s="800">
        <f>(K61+K64)/2</f>
        <v>100</v>
      </c>
      <c r="M61" s="790"/>
      <c r="N61" s="812"/>
    </row>
    <row r="62" spans="1:14" ht="47.25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366">
        <v>98</v>
      </c>
      <c r="I62" s="366">
        <v>100</v>
      </c>
      <c r="J62" s="233">
        <f>IF(H62=0,100,IF(I62/H62*100&gt;100,100,I62/H62*100))</f>
        <v>100</v>
      </c>
      <c r="K62" s="788"/>
      <c r="L62" s="804"/>
      <c r="M62" s="790"/>
      <c r="N62" s="812"/>
    </row>
    <row r="63" spans="1:14" ht="47.25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366">
        <v>0</v>
      </c>
      <c r="I63" s="366"/>
      <c r="J63" s="233"/>
      <c r="K63" s="789"/>
      <c r="L63" s="804"/>
      <c r="M63" s="790"/>
      <c r="N63" s="812"/>
    </row>
    <row r="64" spans="1:14" ht="31.5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366">
        <v>0.56000000000000005</v>
      </c>
      <c r="I64" s="366">
        <v>0.56000000000000005</v>
      </c>
      <c r="J64" s="233">
        <f>IF(H64=0,100,IF(I64/H64*100&gt;100,100,I64/H64*100))</f>
        <v>100</v>
      </c>
      <c r="K64" s="233">
        <f>J64</f>
        <v>100</v>
      </c>
      <c r="L64" s="803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233">
        <f>IF(H65=0,100,IF(I65/H65*100&gt;100,100,I65/H65*100))</f>
        <v>100</v>
      </c>
      <c r="K65" s="787">
        <f>(J65+J66+J67)/3</f>
        <v>100</v>
      </c>
      <c r="L65" s="800">
        <f>(K65+K68)/2</f>
        <v>100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233">
        <f>IF(H66=0,100,IF(I66/H66*100&gt;100,100,I66/H66*100))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233">
        <f>IF(H67=0,100,IF(I67/H67*100&gt;100,100,I67/H67*100))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57.44</v>
      </c>
      <c r="I68" s="366">
        <v>59</v>
      </c>
      <c r="J68" s="233">
        <f>IF(H68=0,100,IF(I68/H68*100&gt;100,100,I68/H68*100))</f>
        <v>100</v>
      </c>
      <c r="K68" s="233">
        <f>J68</f>
        <v>100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3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3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3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3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1.62</v>
      </c>
      <c r="I73" s="366">
        <v>1.6</v>
      </c>
      <c r="J73" s="233">
        <f>IF(H73=0,100,IF(I73/H73*100&gt;100,100,I73/H73*100))</f>
        <v>98.76543209876543</v>
      </c>
      <c r="K73" s="787">
        <f>(J73+J75)/2</f>
        <v>99.382716049382708</v>
      </c>
      <c r="L73" s="800">
        <f>(K73+K76)/2</f>
        <v>99.691358024691354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/>
      <c r="J74" s="233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233">
        <f>IF(I75/H75*100&gt;100,100,I75/H75*100)</f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1511</v>
      </c>
      <c r="I76" s="366">
        <v>1511</v>
      </c>
      <c r="J76" s="233">
        <f>IF(I76/H76*100&gt;100,100,I76/H76*100)</f>
        <v>100</v>
      </c>
      <c r="K76" s="233">
        <f>J76</f>
        <v>100</v>
      </c>
      <c r="L76" s="803"/>
      <c r="M76" s="790"/>
      <c r="N76" s="812"/>
    </row>
    <row r="77" spans="1:14" ht="47.25" hidden="1" customHeight="1" x14ac:dyDescent="0.25">
      <c r="A77" s="792"/>
      <c r="B77" s="805" t="s">
        <v>230</v>
      </c>
      <c r="C77" s="790" t="s">
        <v>38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/>
      <c r="I77" s="366"/>
      <c r="J77" s="233"/>
      <c r="K77" s="787"/>
      <c r="L77" s="800"/>
      <c r="M77" s="790"/>
      <c r="N77" s="812"/>
    </row>
    <row r="78" spans="1:14" ht="63" hidden="1" customHeight="1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/>
      <c r="I78" s="366"/>
      <c r="J78" s="233"/>
      <c r="K78" s="788"/>
      <c r="L78" s="804"/>
      <c r="M78" s="790"/>
      <c r="N78" s="812"/>
    </row>
    <row r="79" spans="1:14" ht="47.25" hidden="1" customHeight="1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/>
      <c r="I79" s="366"/>
      <c r="J79" s="233"/>
      <c r="K79" s="789"/>
      <c r="L79" s="804"/>
      <c r="M79" s="790"/>
      <c r="N79" s="812"/>
    </row>
    <row r="80" spans="1:14" ht="31.5" hidden="1" customHeight="1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/>
      <c r="I80" s="366"/>
      <c r="J80" s="233"/>
      <c r="K80" s="233"/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16.809999999999999</v>
      </c>
      <c r="I81" s="366">
        <v>16.329999999999998</v>
      </c>
      <c r="J81" s="233">
        <f>IF(I81/H81*100&gt;100,100,I81/H81*100)</f>
        <v>97.144556811421765</v>
      </c>
      <c r="K81" s="787">
        <f>(J81+J83)/2</f>
        <v>98.572278405710875</v>
      </c>
      <c r="L81" s="800">
        <f>(K81+K84)/2</f>
        <v>98.732165446975273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0</v>
      </c>
      <c r="I82" s="366"/>
      <c r="J82" s="233"/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75</v>
      </c>
      <c r="I83" s="366">
        <v>80</v>
      </c>
      <c r="J83" s="233">
        <f t="shared" ref="J83:J88" si="3">IF(I83/H83*100&gt;100,100,I83/H83*100)</f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16156</v>
      </c>
      <c r="I84" s="366">
        <v>15977</v>
      </c>
      <c r="J84" s="233">
        <f t="shared" si="3"/>
        <v>98.892052488239671</v>
      </c>
      <c r="K84" s="233">
        <f>J84</f>
        <v>98.892052488239671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18.420000000000002</v>
      </c>
      <c r="I85" s="366">
        <v>17.899999999999999</v>
      </c>
      <c r="J85" s="233">
        <f t="shared" si="3"/>
        <v>97.176981541802377</v>
      </c>
      <c r="K85" s="787">
        <f>(J85+J86+J87)/3</f>
        <v>95.370104958378576</v>
      </c>
      <c r="L85" s="800">
        <f>(K85+K88)/2</f>
        <v>97.604724519519465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20</v>
      </c>
      <c r="I86" s="366">
        <v>24.4</v>
      </c>
      <c r="J86" s="233">
        <f t="shared" si="3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75</v>
      </c>
      <c r="I87" s="366">
        <v>66.7</v>
      </c>
      <c r="J87" s="233">
        <f t="shared" si="3"/>
        <v>88.933333333333337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18051</v>
      </c>
      <c r="I88" s="366">
        <v>18022</v>
      </c>
      <c r="J88" s="233">
        <f t="shared" si="3"/>
        <v>99.839344080660354</v>
      </c>
      <c r="K88" s="233">
        <f>J88</f>
        <v>99.839344080660354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233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233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233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233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11.3</v>
      </c>
      <c r="I93" s="366">
        <v>10.98</v>
      </c>
      <c r="J93" s="233">
        <f>IF(I93/H93*100&gt;100,100,I93/H93*100)</f>
        <v>97.16814159292035</v>
      </c>
      <c r="K93" s="787">
        <f>(J93+J95)/2</f>
        <v>98.584070796460168</v>
      </c>
      <c r="L93" s="800">
        <f>(K93+K96)/2</f>
        <v>99.067558429567072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0</v>
      </c>
      <c r="I94" s="366"/>
      <c r="J94" s="233"/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233">
        <f t="shared" ref="J95:J100" si="4"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11137</v>
      </c>
      <c r="I96" s="366">
        <v>11087</v>
      </c>
      <c r="J96" s="233">
        <f t="shared" si="4"/>
        <v>99.551046062673962</v>
      </c>
      <c r="K96" s="233">
        <f>J96</f>
        <v>99.551046062673962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6.54</v>
      </c>
      <c r="I97" s="366">
        <v>6.36</v>
      </c>
      <c r="J97" s="233">
        <f t="shared" si="4"/>
        <v>97.247706422018354</v>
      </c>
      <c r="K97" s="787">
        <f>(J97+J98+J99)/3</f>
        <v>99.082568807339456</v>
      </c>
      <c r="L97" s="800">
        <f>(K97+K100)/2</f>
        <v>99.404672381811807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33.299999999999997</v>
      </c>
      <c r="I98" s="366">
        <v>34.299999999999997</v>
      </c>
      <c r="J98" s="233">
        <f t="shared" si="4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233">
        <f t="shared" si="4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6222</v>
      </c>
      <c r="I100" s="366">
        <v>6205</v>
      </c>
      <c r="J100" s="233">
        <f t="shared" si="4"/>
        <v>99.726775956284158</v>
      </c>
      <c r="K100" s="233">
        <f>J100</f>
        <v>99.726775956284158</v>
      </c>
      <c r="L100" s="803"/>
      <c r="M100" s="790"/>
      <c r="N100" s="813"/>
    </row>
    <row r="105" spans="1:14" x14ac:dyDescent="0.25">
      <c r="F105" s="237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7" spans="1:14" x14ac:dyDescent="0.25">
      <c r="F107" s="237"/>
    </row>
    <row r="108" spans="1:14" x14ac:dyDescent="0.25">
      <c r="F108" s="237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D93:D96"/>
    <mergeCell ref="D97:D100"/>
    <mergeCell ref="D89:D92"/>
    <mergeCell ref="B49:B52"/>
    <mergeCell ref="C97:C100"/>
    <mergeCell ref="B93:B96"/>
    <mergeCell ref="C93:C96"/>
    <mergeCell ref="B73:B76"/>
    <mergeCell ref="C73:C76"/>
    <mergeCell ref="B69:B72"/>
    <mergeCell ref="C69:C72"/>
    <mergeCell ref="B57:B60"/>
    <mergeCell ref="B65:B68"/>
    <mergeCell ref="C81:C84"/>
    <mergeCell ref="C77:C80"/>
    <mergeCell ref="D73:D76"/>
    <mergeCell ref="C85:C88"/>
    <mergeCell ref="D81:D84"/>
    <mergeCell ref="A2:H2"/>
    <mergeCell ref="A5:A100"/>
    <mergeCell ref="C9:C12"/>
    <mergeCell ref="B89:B92"/>
    <mergeCell ref="B97:B100"/>
    <mergeCell ref="B53:B56"/>
    <mergeCell ref="B77:B80"/>
    <mergeCell ref="B61:B64"/>
    <mergeCell ref="B37:B40"/>
    <mergeCell ref="B9:B12"/>
    <mergeCell ref="C53:C56"/>
    <mergeCell ref="D9:D12"/>
    <mergeCell ref="C25:C28"/>
    <mergeCell ref="B29:B32"/>
    <mergeCell ref="B33:B36"/>
    <mergeCell ref="D29:D32"/>
    <mergeCell ref="C29:C32"/>
    <mergeCell ref="C33:C36"/>
    <mergeCell ref="D33:D36"/>
    <mergeCell ref="B25:B28"/>
    <mergeCell ref="B81:B84"/>
    <mergeCell ref="C65:C68"/>
    <mergeCell ref="C89:C92"/>
    <mergeCell ref="B85:B88"/>
    <mergeCell ref="B5:B8"/>
    <mergeCell ref="C5:C8"/>
    <mergeCell ref="C13:C16"/>
    <mergeCell ref="D13:D16"/>
    <mergeCell ref="L25:L28"/>
    <mergeCell ref="K5:K7"/>
    <mergeCell ref="D5:D8"/>
    <mergeCell ref="D25:D28"/>
    <mergeCell ref="K21:K23"/>
    <mergeCell ref="C21:C24"/>
    <mergeCell ref="K25:K27"/>
    <mergeCell ref="D21:D24"/>
    <mergeCell ref="C17:C20"/>
    <mergeCell ref="K17:K19"/>
    <mergeCell ref="L9:L12"/>
    <mergeCell ref="L21:L24"/>
    <mergeCell ref="B41:B44"/>
    <mergeCell ref="K41:K43"/>
    <mergeCell ref="B45:B48"/>
    <mergeCell ref="C45:C48"/>
    <mergeCell ref="C49:C52"/>
    <mergeCell ref="K77:K79"/>
    <mergeCell ref="L13:L16"/>
    <mergeCell ref="D17:D20"/>
    <mergeCell ref="L33:L36"/>
    <mergeCell ref="B21:B24"/>
    <mergeCell ref="B17:B20"/>
    <mergeCell ref="K33:K35"/>
    <mergeCell ref="B13:B16"/>
    <mergeCell ref="D37:D40"/>
    <mergeCell ref="D77:D80"/>
    <mergeCell ref="C61:C64"/>
    <mergeCell ref="D41:D44"/>
    <mergeCell ref="L17:L20"/>
    <mergeCell ref="L45:L48"/>
    <mergeCell ref="L53:L56"/>
    <mergeCell ref="L77:L80"/>
    <mergeCell ref="L57:L60"/>
    <mergeCell ref="L49:L52"/>
    <mergeCell ref="L41:L44"/>
    <mergeCell ref="K85:K87"/>
    <mergeCell ref="K57:K59"/>
    <mergeCell ref="K49:K51"/>
    <mergeCell ref="K53:K55"/>
    <mergeCell ref="K81:K83"/>
    <mergeCell ref="D57:D60"/>
    <mergeCell ref="D49:D52"/>
    <mergeCell ref="C41:C44"/>
    <mergeCell ref="C37:C40"/>
    <mergeCell ref="D69:D72"/>
    <mergeCell ref="D65:D68"/>
    <mergeCell ref="D61:D64"/>
    <mergeCell ref="D45:D48"/>
    <mergeCell ref="D53:D56"/>
    <mergeCell ref="C57:C60"/>
    <mergeCell ref="K65:K67"/>
    <mergeCell ref="K61:K63"/>
    <mergeCell ref="K37:K39"/>
    <mergeCell ref="D85:D88"/>
    <mergeCell ref="K29:K31"/>
    <mergeCell ref="N5:N8"/>
    <mergeCell ref="M5:M100"/>
    <mergeCell ref="K45:K47"/>
    <mergeCell ref="K73:K75"/>
    <mergeCell ref="K69:K71"/>
    <mergeCell ref="L5:L8"/>
    <mergeCell ref="K13:K15"/>
    <mergeCell ref="L37:L40"/>
    <mergeCell ref="L85:L88"/>
    <mergeCell ref="K97:K99"/>
    <mergeCell ref="K93:K95"/>
    <mergeCell ref="K89:K91"/>
    <mergeCell ref="L61:L64"/>
    <mergeCell ref="L73:L76"/>
    <mergeCell ref="L65:L68"/>
    <mergeCell ref="L69:L72"/>
    <mergeCell ref="L81:L84"/>
    <mergeCell ref="N18:N100"/>
    <mergeCell ref="L97:L100"/>
    <mergeCell ref="K9:K11"/>
    <mergeCell ref="L89:L92"/>
    <mergeCell ref="L93:L96"/>
    <mergeCell ref="L29:L32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headerFooter alignWithMargins="0"/>
  <rowBreaks count="1" manualBreakCount="1">
    <brk id="72" max="14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1.425781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285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>IF(I17/H17*100&gt;100,100,I17/H17*100)</f>
        <v>100</v>
      </c>
      <c r="K17" s="787">
        <f>(J17+J18+J19)/3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91.7</v>
      </c>
      <c r="I18" s="366">
        <v>91.7</v>
      </c>
      <c r="J18" s="366">
        <f>IF(I18/H18*100&gt;100,100,I18/H18*100)</f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366">
        <f>IF(I19/H19*100&gt;100,100,I19/H19*100)</f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28.11</v>
      </c>
      <c r="I20" s="366">
        <v>28.11</v>
      </c>
      <c r="J20" s="366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hidden="1" customHeight="1" x14ac:dyDescent="0.25">
      <c r="A21" s="792"/>
      <c r="B21" s="805" t="s">
        <v>135</v>
      </c>
      <c r="C21" s="790" t="s">
        <v>28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/>
      <c r="I21" s="366"/>
      <c r="J21" s="366"/>
      <c r="K21" s="787"/>
      <c r="L21" s="800"/>
      <c r="M21" s="790"/>
      <c r="N21" s="812"/>
    </row>
    <row r="22" spans="1:14" ht="56.25" hidden="1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/>
      <c r="I22" s="366"/>
      <c r="J22" s="366"/>
      <c r="K22" s="788"/>
      <c r="L22" s="804"/>
      <c r="M22" s="790"/>
      <c r="N22" s="812"/>
    </row>
    <row r="23" spans="1:14" ht="87" hidden="1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/>
      <c r="I23" s="366"/>
      <c r="J23" s="366"/>
      <c r="K23" s="789"/>
      <c r="L23" s="804"/>
      <c r="M23" s="790"/>
      <c r="N23" s="812"/>
    </row>
    <row r="24" spans="1:14" ht="33" hidden="1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/>
      <c r="I24" s="366"/>
      <c r="J24" s="366"/>
      <c r="K24" s="233"/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 t="shared" ref="J25:J30" si="0">IF(I25/H25*100&gt;100,100,I25/H25*100)</f>
        <v>100</v>
      </c>
      <c r="K25" s="787">
        <f>(J25+J26+J27)/3</f>
        <v>100</v>
      </c>
      <c r="L25" s="800">
        <f>(K25+K28)/2</f>
        <v>99.298898024632393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91.7</v>
      </c>
      <c r="I26" s="366">
        <v>91.7</v>
      </c>
      <c r="J26" s="366">
        <f t="shared" si="0"/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366">
        <f t="shared" si="0"/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293.11</v>
      </c>
      <c r="I28" s="366">
        <v>289</v>
      </c>
      <c r="J28" s="366">
        <f t="shared" si="0"/>
        <v>98.597796049264772</v>
      </c>
      <c r="K28" s="233">
        <f>J28</f>
        <v>98.597796049264772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366">
        <v>100</v>
      </c>
      <c r="I29" s="366">
        <v>100</v>
      </c>
      <c r="J29" s="366">
        <f t="shared" si="0"/>
        <v>100</v>
      </c>
      <c r="K29" s="787">
        <f>(J29+J30)/2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366">
        <v>91.7</v>
      </c>
      <c r="I30" s="366">
        <v>100</v>
      </c>
      <c r="J30" s="366">
        <f t="shared" si="0"/>
        <v>100</v>
      </c>
      <c r="K30" s="788"/>
      <c r="L30" s="804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366">
        <v>0</v>
      </c>
      <c r="I31" s="366">
        <v>0</v>
      </c>
      <c r="J31" s="366"/>
      <c r="K31" s="789"/>
      <c r="L31" s="804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366">
        <v>1</v>
      </c>
      <c r="I32" s="366">
        <v>1</v>
      </c>
      <c r="J32" s="366">
        <f>IF(I32/H32*100&gt;100,100,I32/H32*100)</f>
        <v>100</v>
      </c>
      <c r="K32" s="233">
        <f>J32</f>
        <v>100</v>
      </c>
      <c r="L32" s="803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>IF(I33/H33*100&gt;100,100,I33/H33*100)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100</v>
      </c>
      <c r="J34" s="366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366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9.33</v>
      </c>
      <c r="I36" s="366">
        <v>9.33</v>
      </c>
      <c r="J36" s="366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2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2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2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366"/>
      <c r="K40" s="233"/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366">
        <f>IF(I41/H41*100&gt;100,100,I41/H41*100)</f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366">
        <f>IF(I42/H42*100&gt;100,100,I42/H42*100)</f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366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1.56</v>
      </c>
      <c r="I44" s="366">
        <v>1.56</v>
      </c>
      <c r="J44" s="366">
        <f>IF(I44/H44*100&gt;100,100,I44/H44*100)</f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>IF(I45/H45*100&gt;100,100,I45/H45*100)</f>
        <v>100</v>
      </c>
      <c r="K45" s="787">
        <f>(J45+J46+J47)/3</f>
        <v>99.49982136477314</v>
      </c>
      <c r="L45" s="800">
        <f>(K45+K48)/2</f>
        <v>99.74991068238657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100</v>
      </c>
      <c r="I46" s="366">
        <v>100</v>
      </c>
      <c r="J46" s="366">
        <f>IF(I46/H46*100&gt;100,100,I46/H46*100)</f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93.3</v>
      </c>
      <c r="I47" s="366">
        <v>91.9</v>
      </c>
      <c r="J47" s="366">
        <f>IF(I47/H47*100&gt;100,100,I47/H47*100)</f>
        <v>98.499464094319407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358.33</v>
      </c>
      <c r="I48" s="366">
        <v>361.44</v>
      </c>
      <c r="J48" s="366">
        <f>IF(I48/H48*100&gt;100,100,I48/H48*100)</f>
        <v>100</v>
      </c>
      <c r="K48" s="233">
        <f>J48</f>
        <v>100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2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2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2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366"/>
      <c r="K52" s="233"/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366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366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366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366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366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366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366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2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2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2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2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2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>IF(I65/H65*100&gt;100,100,I65/H65*100)</f>
        <v>100</v>
      </c>
      <c r="K65" s="787">
        <f>(J65+J66+J67)/3</f>
        <v>98.033333333333346</v>
      </c>
      <c r="L65" s="800">
        <f>(K65+K68)/2</f>
        <v>99.01666666666668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366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94.1</v>
      </c>
      <c r="J67" s="366">
        <f>IF(I67/H67*100&gt;100,100,I67/H67*100)</f>
        <v>94.1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56.78</v>
      </c>
      <c r="I68" s="366">
        <v>56.89</v>
      </c>
      <c r="J68" s="366">
        <f>IF(I68/H68*100&gt;100,100,I68/H68*100)</f>
        <v>100</v>
      </c>
      <c r="K68" s="233">
        <f>J68</f>
        <v>100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2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2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2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2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1.07</v>
      </c>
      <c r="I73" s="366">
        <v>1.1000000000000001</v>
      </c>
      <c r="J73" s="366">
        <f>IF(I73/H73*100&gt;100,100,I73/H73*100)</f>
        <v>100</v>
      </c>
      <c r="K73" s="787">
        <f>(J73+J75)/2</f>
        <v>100</v>
      </c>
      <c r="L73" s="800">
        <f>(K73+K76)/2</f>
        <v>97.463768115942031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366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 t="shared" ref="J75:J89" si="1">IF(I75/H75*100&gt;100,100,I75/H75*100)</f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552</v>
      </c>
      <c r="I76" s="366">
        <v>524</v>
      </c>
      <c r="J76" s="366">
        <f t="shared" si="1"/>
        <v>94.927536231884062</v>
      </c>
      <c r="K76" s="233">
        <f>J76</f>
        <v>94.927536231884062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12.96</v>
      </c>
      <c r="I77" s="366">
        <v>12.98</v>
      </c>
      <c r="J77" s="366">
        <f t="shared" si="1"/>
        <v>100</v>
      </c>
      <c r="K77" s="787">
        <f>(J77+J78+J79)/3</f>
        <v>100</v>
      </c>
      <c r="L77" s="800">
        <f>(K77+K80)/2</f>
        <v>99.609485941493887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56.1</v>
      </c>
      <c r="I78" s="366">
        <v>56.1</v>
      </c>
      <c r="J78" s="366">
        <f t="shared" si="1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366">
        <f t="shared" si="1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7042</v>
      </c>
      <c r="I80" s="366">
        <v>6987</v>
      </c>
      <c r="J80" s="366">
        <f t="shared" si="1"/>
        <v>99.218971882987788</v>
      </c>
      <c r="K80" s="233">
        <f>J80</f>
        <v>99.218971882987788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6.28</v>
      </c>
      <c r="I81" s="366">
        <v>6.3</v>
      </c>
      <c r="J81" s="366">
        <f t="shared" si="1"/>
        <v>100</v>
      </c>
      <c r="K81" s="787">
        <f>(J81+J82+J83)/3</f>
        <v>97.911338448422839</v>
      </c>
      <c r="L81" s="800">
        <f>(K81+K84)/2</f>
        <v>98.454213384677288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78.2</v>
      </c>
      <c r="I82" s="366">
        <v>73.3</v>
      </c>
      <c r="J82" s="366">
        <f t="shared" si="1"/>
        <v>93.734015345268546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75</v>
      </c>
      <c r="I83" s="366">
        <v>75</v>
      </c>
      <c r="J83" s="366">
        <f t="shared" si="1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3091</v>
      </c>
      <c r="I84" s="366">
        <v>3060</v>
      </c>
      <c r="J84" s="366">
        <f t="shared" si="1"/>
        <v>98.997088320931738</v>
      </c>
      <c r="K84" s="233">
        <f>J84</f>
        <v>98.997088320931738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18.440000000000001</v>
      </c>
      <c r="I85" s="366">
        <v>18.91</v>
      </c>
      <c r="J85" s="366">
        <f t="shared" si="1"/>
        <v>100</v>
      </c>
      <c r="K85" s="787">
        <f>(J85+J86+J87)/3</f>
        <v>100</v>
      </c>
      <c r="L85" s="800">
        <f>(K85+K88)/2</f>
        <v>100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34.9</v>
      </c>
      <c r="I86" s="366">
        <v>42.6</v>
      </c>
      <c r="J86" s="366">
        <f t="shared" si="1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88.9</v>
      </c>
      <c r="I87" s="366">
        <v>88.9</v>
      </c>
      <c r="J87" s="366">
        <f t="shared" si="1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11765</v>
      </c>
      <c r="I88" s="366">
        <v>12021</v>
      </c>
      <c r="J88" s="366">
        <f t="shared" si="1"/>
        <v>100</v>
      </c>
      <c r="K88" s="233">
        <f>J88</f>
        <v>100</v>
      </c>
      <c r="L88" s="803"/>
      <c r="M88" s="790"/>
      <c r="N88" s="812"/>
    </row>
    <row r="89" spans="1:14" ht="47.25" x14ac:dyDescent="0.25">
      <c r="A89" s="792"/>
      <c r="B89" s="805" t="s">
        <v>236</v>
      </c>
      <c r="C89" s="790" t="s">
        <v>298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>
        <v>5.08</v>
      </c>
      <c r="I89" s="366">
        <v>4.8499999999999996</v>
      </c>
      <c r="J89" s="366">
        <f t="shared" si="1"/>
        <v>95.472440944881882</v>
      </c>
      <c r="K89" s="787">
        <f>(J89+J91)/2</f>
        <v>97.736220472440948</v>
      </c>
      <c r="L89" s="800">
        <f>(K89+K92)/2</f>
        <v>97.296945726054119</v>
      </c>
      <c r="M89" s="790"/>
      <c r="N89" s="812"/>
    </row>
    <row r="90" spans="1:14" ht="63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>
        <v>0</v>
      </c>
      <c r="I90" s="366">
        <v>0</v>
      </c>
      <c r="J90" s="366"/>
      <c r="K90" s="788"/>
      <c r="L90" s="804"/>
      <c r="M90" s="790"/>
      <c r="N90" s="812"/>
    </row>
    <row r="91" spans="1:14" ht="47.25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>
        <v>100</v>
      </c>
      <c r="I91" s="366">
        <v>100</v>
      </c>
      <c r="J91" s="366">
        <f>IF(I91/H91*100&gt;100,100,I91/H91*100)</f>
        <v>100</v>
      </c>
      <c r="K91" s="789"/>
      <c r="L91" s="804"/>
      <c r="M91" s="790"/>
      <c r="N91" s="812"/>
    </row>
    <row r="92" spans="1:14" ht="31.5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>
        <v>1623</v>
      </c>
      <c r="I92" s="366">
        <v>1572</v>
      </c>
      <c r="J92" s="366">
        <f>IF(I92/H92*100&gt;100,100,I92/H92*100)</f>
        <v>96.85767097966729</v>
      </c>
      <c r="K92" s="233">
        <f>J92</f>
        <v>96.85767097966729</v>
      </c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12.56</v>
      </c>
      <c r="I93" s="366">
        <v>12.31</v>
      </c>
      <c r="J93" s="366">
        <f>IF(I93/H93*100&gt;100,100,I93/H93*100)</f>
        <v>98.009554140127392</v>
      </c>
      <c r="K93" s="787">
        <f>(J93+J95)/2</f>
        <v>99.004777070063696</v>
      </c>
      <c r="L93" s="800">
        <f>(K93+K96)/2</f>
        <v>98.465848639431556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0</v>
      </c>
      <c r="I94" s="366">
        <v>0</v>
      </c>
      <c r="J94" s="366"/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366">
        <f t="shared" ref="J95:J100" si="2"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6705</v>
      </c>
      <c r="I96" s="366">
        <v>6566</v>
      </c>
      <c r="J96" s="366">
        <f t="shared" si="2"/>
        <v>97.926920208799402</v>
      </c>
      <c r="K96" s="233">
        <f>J96</f>
        <v>97.926920208799402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1.6</v>
      </c>
      <c r="I97" s="366">
        <v>1.72</v>
      </c>
      <c r="J97" s="366">
        <f t="shared" si="2"/>
        <v>100</v>
      </c>
      <c r="K97" s="787">
        <f>(J97+J98+J99)/3</f>
        <v>100</v>
      </c>
      <c r="L97" s="800">
        <f>(K97+K100)/2</f>
        <v>100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37.5</v>
      </c>
      <c r="I98" s="366">
        <v>40</v>
      </c>
      <c r="J98" s="366">
        <f t="shared" si="2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 t="shared" si="2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1406</v>
      </c>
      <c r="I100" s="366">
        <v>1485</v>
      </c>
      <c r="J100" s="366">
        <f t="shared" si="2"/>
        <v>100</v>
      </c>
      <c r="K100" s="233">
        <f>J100</f>
        <v>100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E3" sqref="E3"/>
    </sheetView>
  </sheetViews>
  <sheetFormatPr defaultColWidth="9.140625" defaultRowHeight="15.75" x14ac:dyDescent="0.25"/>
  <cols>
    <col min="1" max="1" width="19.140625" style="236" customWidth="1"/>
    <col min="2" max="2" width="31.710937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284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 t="shared" ref="J17:J23" si="0">IF(I17/H17*100&gt;100,100,I17/H17*100)</f>
        <v>100</v>
      </c>
      <c r="K17" s="787">
        <f>(J17+J18+J19)/3</f>
        <v>94.609803921568627</v>
      </c>
      <c r="L17" s="800">
        <f>(K17+K20)/2</f>
        <v>97.304901960784321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85</v>
      </c>
      <c r="I18" s="366">
        <v>77.8</v>
      </c>
      <c r="J18" s="366">
        <f t="shared" si="0"/>
        <v>91.529411764705884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92.3</v>
      </c>
      <c r="J19" s="366">
        <f t="shared" si="0"/>
        <v>92.3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34.33</v>
      </c>
      <c r="I20" s="366">
        <v>41.22</v>
      </c>
      <c r="J20" s="366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366">
        <f t="shared" si="0"/>
        <v>100</v>
      </c>
      <c r="K21" s="787">
        <f>(J21+J22+J23)/3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90</v>
      </c>
      <c r="I22" s="366">
        <v>90</v>
      </c>
      <c r="J22" s="366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100</v>
      </c>
      <c r="I23" s="366">
        <v>100</v>
      </c>
      <c r="J23" s="366">
        <f t="shared" si="0"/>
        <v>100</v>
      </c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2.11</v>
      </c>
      <c r="I24" s="366">
        <v>2.11</v>
      </c>
      <c r="J24" s="366">
        <f t="shared" ref="J24:J31" si="1"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 t="shared" si="1"/>
        <v>100</v>
      </c>
      <c r="K25" s="787">
        <f>(J25+J26+J27)/3</f>
        <v>97.607843137254903</v>
      </c>
      <c r="L25" s="800">
        <f>(K25+K28)/2</f>
        <v>98.803921568627459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85</v>
      </c>
      <c r="I26" s="366">
        <v>78.900000000000006</v>
      </c>
      <c r="J26" s="366">
        <f t="shared" si="1"/>
        <v>92.82352941176471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366">
        <f t="shared" si="1"/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599.11</v>
      </c>
      <c r="I28" s="366">
        <v>601.22</v>
      </c>
      <c r="J28" s="366">
        <f t="shared" si="1"/>
        <v>100</v>
      </c>
      <c r="K28" s="233">
        <f>J28</f>
        <v>100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366">
        <v>100</v>
      </c>
      <c r="I29" s="366">
        <v>100</v>
      </c>
      <c r="J29" s="366">
        <f t="shared" si="1"/>
        <v>100</v>
      </c>
      <c r="K29" s="787">
        <f>(J29+J30+J31)/3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366">
        <v>90</v>
      </c>
      <c r="I30" s="366">
        <v>100</v>
      </c>
      <c r="J30" s="366">
        <f t="shared" si="1"/>
        <v>100</v>
      </c>
      <c r="K30" s="788"/>
      <c r="L30" s="804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366">
        <v>100</v>
      </c>
      <c r="I31" s="366">
        <v>100</v>
      </c>
      <c r="J31" s="366">
        <f t="shared" si="1"/>
        <v>100</v>
      </c>
      <c r="K31" s="789"/>
      <c r="L31" s="804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366">
        <v>1</v>
      </c>
      <c r="I32" s="366">
        <v>1</v>
      </c>
      <c r="J32" s="366">
        <f>IF(I32/H32*100&gt;100,100,I32/H32*100)</f>
        <v>100</v>
      </c>
      <c r="K32" s="233">
        <f>J32</f>
        <v>100</v>
      </c>
      <c r="L32" s="803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>IF(I33/H33*100&gt;100,100,I33/H33*100)</f>
        <v>100</v>
      </c>
      <c r="K33" s="787">
        <f>(J33+J34+J35)/3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100</v>
      </c>
      <c r="J34" s="366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366">
        <f>IF(I35/H35*100&gt;100,100,I35/H35*100)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9.33</v>
      </c>
      <c r="I36" s="366">
        <v>11.56</v>
      </c>
      <c r="J36" s="366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2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2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2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366"/>
      <c r="K40" s="233"/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366">
        <f t="shared" ref="J41:J50" si="2">IF(I41/H41*100&gt;100,100,I41/H41*100)</f>
        <v>100</v>
      </c>
      <c r="K41" s="787">
        <f>(J41+J42+J43)/3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366">
        <f t="shared" si="2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100</v>
      </c>
      <c r="I43" s="366">
        <v>100</v>
      </c>
      <c r="J43" s="366">
        <f t="shared" si="2"/>
        <v>100</v>
      </c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2</v>
      </c>
      <c r="I44" s="366">
        <v>2</v>
      </c>
      <c r="J44" s="366">
        <f t="shared" si="2"/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 t="shared" si="2"/>
        <v>100</v>
      </c>
      <c r="K45" s="787">
        <f>(J45+J46+J47)/3</f>
        <v>98.100000000000009</v>
      </c>
      <c r="L45" s="800">
        <f>(K45+K48)/2</f>
        <v>99.050000000000011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90</v>
      </c>
      <c r="I46" s="366">
        <v>90.9</v>
      </c>
      <c r="J46" s="366">
        <f t="shared" si="2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94.3</v>
      </c>
      <c r="J47" s="366">
        <f t="shared" si="2"/>
        <v>94.3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526.44000000000005</v>
      </c>
      <c r="I48" s="366">
        <v>535.89</v>
      </c>
      <c r="J48" s="366">
        <f t="shared" si="2"/>
        <v>100</v>
      </c>
      <c r="K48" s="233">
        <f>J48</f>
        <v>100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366">
        <f t="shared" si="2"/>
        <v>100</v>
      </c>
      <c r="K49" s="787">
        <f>(J49+J50)/2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100</v>
      </c>
      <c r="I50" s="366">
        <v>100</v>
      </c>
      <c r="J50" s="366">
        <f t="shared" si="2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0</v>
      </c>
      <c r="I51" s="366">
        <v>0</v>
      </c>
      <c r="J51" s="366"/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2.67</v>
      </c>
      <c r="I52" s="366">
        <v>2.67</v>
      </c>
      <c r="J52" s="366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366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366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366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366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366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366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366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2"/>
      <c r="K60" s="233"/>
      <c r="L60" s="802"/>
      <c r="M60" s="790"/>
      <c r="N60" s="812"/>
    </row>
    <row r="61" spans="1:14" ht="47.25" x14ac:dyDescent="0.25">
      <c r="A61" s="792"/>
      <c r="B61" s="805" t="s">
        <v>198</v>
      </c>
      <c r="C61" s="790" t="s">
        <v>307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366">
        <v>100</v>
      </c>
      <c r="I61" s="366">
        <v>100</v>
      </c>
      <c r="J61" s="366">
        <f>IF(I61/H61*100&gt;100,100,I61/H61*100)</f>
        <v>100</v>
      </c>
      <c r="K61" s="787">
        <f>(J61+J62)/2</f>
        <v>100</v>
      </c>
      <c r="L61" s="800">
        <f>(K61+K64)/2</f>
        <v>100</v>
      </c>
      <c r="M61" s="790"/>
      <c r="N61" s="812"/>
    </row>
    <row r="62" spans="1:14" ht="47.25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366">
        <v>100</v>
      </c>
      <c r="I62" s="366">
        <v>100</v>
      </c>
      <c r="J62" s="366">
        <f>IF(I62/H62*100&gt;100,100,I62/H62*100)</f>
        <v>100</v>
      </c>
      <c r="K62" s="788"/>
      <c r="L62" s="804"/>
      <c r="M62" s="790"/>
      <c r="N62" s="812"/>
    </row>
    <row r="63" spans="1:14" ht="47.25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366">
        <v>0</v>
      </c>
      <c r="I63" s="366">
        <v>0</v>
      </c>
      <c r="J63" s="366"/>
      <c r="K63" s="789"/>
      <c r="L63" s="804"/>
      <c r="M63" s="790"/>
      <c r="N63" s="812"/>
    </row>
    <row r="64" spans="1:14" ht="31.5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366">
        <v>1</v>
      </c>
      <c r="I64" s="366">
        <v>1</v>
      </c>
      <c r="J64" s="366">
        <f>IF(I64/H64*100&gt;100,100,I64/H64*100)</f>
        <v>100</v>
      </c>
      <c r="K64" s="233">
        <f>J64</f>
        <v>100</v>
      </c>
      <c r="L64" s="803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>IF(I65/H65*100&gt;100,100,I65/H65*100)</f>
        <v>100</v>
      </c>
      <c r="K65" s="787">
        <f>(J65+J66+J67)/3</f>
        <v>97.5</v>
      </c>
      <c r="L65" s="800">
        <f>(K65+K68)/2</f>
        <v>95.092962507682842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92.3</v>
      </c>
      <c r="I66" s="366">
        <v>92.3</v>
      </c>
      <c r="J66" s="366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92.5</v>
      </c>
      <c r="J67" s="366">
        <f>IF(I67/H67*100&gt;100,100,I67/H67*100)</f>
        <v>92.5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113.89</v>
      </c>
      <c r="I68" s="366">
        <v>105.56</v>
      </c>
      <c r="J68" s="366">
        <f>IF(I68/H68*100&gt;100,100,I68/H68*100)</f>
        <v>92.685925015365697</v>
      </c>
      <c r="K68" s="233">
        <f>J68</f>
        <v>92.685925015365697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2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2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2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2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1.21</v>
      </c>
      <c r="I73" s="366">
        <v>1.2</v>
      </c>
      <c r="J73" s="366">
        <f>IF(I73/H73*100&gt;100,100,I73/H73*100)</f>
        <v>99.173553719008268</v>
      </c>
      <c r="K73" s="787">
        <f>(J73+J75)/2</f>
        <v>99.586776859504141</v>
      </c>
      <c r="L73" s="800">
        <f>(K73+K76)/2</f>
        <v>98.956801703594792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366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 t="shared" ref="J75:J89" si="3">IF(I75/H75*100&gt;100,100,I75/H75*100)</f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1793</v>
      </c>
      <c r="I76" s="366">
        <v>1763</v>
      </c>
      <c r="J76" s="366">
        <f t="shared" si="3"/>
        <v>98.326826547685442</v>
      </c>
      <c r="K76" s="233">
        <f>J76</f>
        <v>98.326826547685442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20.329999999999998</v>
      </c>
      <c r="I77" s="366">
        <v>22.16</v>
      </c>
      <c r="J77" s="366">
        <f t="shared" si="3"/>
        <v>100</v>
      </c>
      <c r="K77" s="787">
        <f>(J77+J78+J79)/3</f>
        <v>100</v>
      </c>
      <c r="L77" s="800">
        <f>(K77+K80)/2</f>
        <v>99.57008858780614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19</v>
      </c>
      <c r="I78" s="366">
        <v>19</v>
      </c>
      <c r="J78" s="366">
        <f t="shared" si="3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366">
        <f t="shared" si="3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19190</v>
      </c>
      <c r="I80" s="366">
        <v>19025</v>
      </c>
      <c r="J80" s="366">
        <f t="shared" si="3"/>
        <v>99.140177175612294</v>
      </c>
      <c r="K80" s="233">
        <f>J80</f>
        <v>99.140177175612294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24.12</v>
      </c>
      <c r="I81" s="366">
        <v>26.17</v>
      </c>
      <c r="J81" s="366">
        <f t="shared" si="3"/>
        <v>100</v>
      </c>
      <c r="K81" s="787">
        <f>(J81+J82+J83)/3</f>
        <v>100</v>
      </c>
      <c r="L81" s="800">
        <f>(K81+K84)/2</f>
        <v>98.865061641530787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7.3</v>
      </c>
      <c r="I82" s="366">
        <v>7.3</v>
      </c>
      <c r="J82" s="366">
        <f t="shared" si="3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60</v>
      </c>
      <c r="I83" s="366">
        <v>100</v>
      </c>
      <c r="J83" s="366">
        <f t="shared" si="3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32689</v>
      </c>
      <c r="I84" s="366">
        <v>31947</v>
      </c>
      <c r="J84" s="366">
        <f t="shared" si="3"/>
        <v>97.730123283061573</v>
      </c>
      <c r="K84" s="233">
        <f>J84</f>
        <v>97.730123283061573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42.48</v>
      </c>
      <c r="I85" s="366">
        <v>47</v>
      </c>
      <c r="J85" s="366">
        <f t="shared" si="3"/>
        <v>100</v>
      </c>
      <c r="K85" s="787">
        <f>(J85+J86+J87)/3</f>
        <v>100</v>
      </c>
      <c r="L85" s="800">
        <f>(K85+K88)/2</f>
        <v>99.709150056515867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8.3000000000000007</v>
      </c>
      <c r="I86" s="366">
        <v>12.1</v>
      </c>
      <c r="J86" s="366">
        <f t="shared" si="3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85</v>
      </c>
      <c r="I87" s="366">
        <v>85.7</v>
      </c>
      <c r="J87" s="366">
        <f t="shared" si="3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36273</v>
      </c>
      <c r="I88" s="366">
        <v>36062</v>
      </c>
      <c r="J88" s="366">
        <f t="shared" si="3"/>
        <v>99.418300113031734</v>
      </c>
      <c r="K88" s="233">
        <f>J88</f>
        <v>99.418300113031734</v>
      </c>
      <c r="L88" s="803"/>
      <c r="M88" s="790"/>
      <c r="N88" s="812"/>
    </row>
    <row r="89" spans="1:14" ht="47.25" x14ac:dyDescent="0.25">
      <c r="A89" s="792"/>
      <c r="B89" s="805" t="s">
        <v>236</v>
      </c>
      <c r="C89" s="790" t="s">
        <v>298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>
        <v>0.56999999999999995</v>
      </c>
      <c r="I89" s="366">
        <v>0.56000000000000005</v>
      </c>
      <c r="J89" s="366">
        <f t="shared" si="3"/>
        <v>98.24561403508774</v>
      </c>
      <c r="K89" s="787">
        <f>(J89+J91)/2</f>
        <v>99.122807017543863</v>
      </c>
      <c r="L89" s="800">
        <f>(K89+K92)/2</f>
        <v>98.352062391173931</v>
      </c>
      <c r="M89" s="790"/>
      <c r="N89" s="812"/>
    </row>
    <row r="90" spans="1:14" ht="63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>
        <v>0</v>
      </c>
      <c r="I90" s="366">
        <v>0</v>
      </c>
      <c r="J90" s="366"/>
      <c r="K90" s="788"/>
      <c r="L90" s="804"/>
      <c r="M90" s="790"/>
      <c r="N90" s="812"/>
    </row>
    <row r="91" spans="1:14" ht="47.25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>
        <v>100</v>
      </c>
      <c r="I91" s="366">
        <v>100</v>
      </c>
      <c r="J91" s="366">
        <f>IF(I91/H91*100&gt;100,100,I91/H91*100)</f>
        <v>100</v>
      </c>
      <c r="K91" s="789"/>
      <c r="L91" s="804"/>
      <c r="M91" s="790"/>
      <c r="N91" s="812"/>
    </row>
    <row r="92" spans="1:14" ht="31.5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>
        <v>1199</v>
      </c>
      <c r="I92" s="366">
        <v>1170</v>
      </c>
      <c r="J92" s="366">
        <f>IF(I92/H92*100&gt;100,100,I92/H92*100)</f>
        <v>97.581317764803998</v>
      </c>
      <c r="K92" s="233">
        <f>J92</f>
        <v>97.581317764803998</v>
      </c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13.81</v>
      </c>
      <c r="I93" s="366">
        <v>14.89</v>
      </c>
      <c r="J93" s="366">
        <f>IF(I93/H93*100&gt;100,100,I93/H93*100)</f>
        <v>100</v>
      </c>
      <c r="K93" s="787">
        <f>(J93+J94+J95)/3</f>
        <v>100</v>
      </c>
      <c r="L93" s="800">
        <f>(K93+K96)/2</f>
        <v>99.648745815942817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10</v>
      </c>
      <c r="I94" s="366">
        <v>25</v>
      </c>
      <c r="J94" s="366">
        <f>IF(I94/H94*100&gt;100,100,I94/H94*100)</f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366">
        <f t="shared" ref="J95:J100" si="4"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24199</v>
      </c>
      <c r="I96" s="366">
        <v>24029</v>
      </c>
      <c r="J96" s="366">
        <f t="shared" si="4"/>
        <v>99.29749163188562</v>
      </c>
      <c r="K96" s="233">
        <f>J96</f>
        <v>99.29749163188562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7.52</v>
      </c>
      <c r="I97" s="366">
        <v>8.1</v>
      </c>
      <c r="J97" s="366">
        <f t="shared" si="4"/>
        <v>100</v>
      </c>
      <c r="K97" s="787">
        <f>(J97+J98+J99)/3</f>
        <v>99.053030303030297</v>
      </c>
      <c r="L97" s="800">
        <f>(K97+K100)/2</f>
        <v>99.243646390833902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17.600000000000001</v>
      </c>
      <c r="I98" s="366">
        <v>17.100000000000001</v>
      </c>
      <c r="J98" s="366">
        <f t="shared" si="4"/>
        <v>97.159090909090907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 t="shared" si="4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16969</v>
      </c>
      <c r="I100" s="366">
        <v>16873</v>
      </c>
      <c r="J100" s="366">
        <f t="shared" si="4"/>
        <v>99.434262478637521</v>
      </c>
      <c r="K100" s="233">
        <f>J100</f>
        <v>99.434262478637521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6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D1" zoomScale="80" zoomScaleNormal="80" zoomScaleSheetLayoutView="55" workbookViewId="0">
      <selection activeCell="F3" sqref="F3"/>
    </sheetView>
  </sheetViews>
  <sheetFormatPr defaultColWidth="9.140625" defaultRowHeight="15.75" x14ac:dyDescent="0.25"/>
  <cols>
    <col min="1" max="1" width="19.140625" style="236" customWidth="1"/>
    <col min="2" max="2" width="36.1406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283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>IF(I17/H17*100&gt;100,100,I17/H17*100)</f>
        <v>100</v>
      </c>
      <c r="K17" s="787">
        <f>(J17+J18)/2</f>
        <v>100</v>
      </c>
      <c r="L17" s="800">
        <f>(K17+K20)/2</f>
        <v>97.891283973758206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100</v>
      </c>
      <c r="I18" s="366">
        <v>100</v>
      </c>
      <c r="J18" s="366">
        <f>IF(I18/H18*100&gt;100,100,I18/H18*100)</f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0</v>
      </c>
      <c r="I19" s="366">
        <v>0</v>
      </c>
      <c r="J19" s="366"/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10.67</v>
      </c>
      <c r="I20" s="366">
        <v>10.220000000000001</v>
      </c>
      <c r="J20" s="366">
        <f t="shared" ref="J20:J28" si="0">IF(I20/H20*100&gt;100,100,I20/H20*100)</f>
        <v>95.782567947516412</v>
      </c>
      <c r="K20" s="233">
        <f>J20</f>
        <v>95.782567947516412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366">
        <f t="shared" si="0"/>
        <v>100</v>
      </c>
      <c r="K21" s="787">
        <f>(J21+J22+J23)/3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50</v>
      </c>
      <c r="I22" s="366">
        <v>50</v>
      </c>
      <c r="J22" s="366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100</v>
      </c>
      <c r="I23" s="366">
        <v>100</v>
      </c>
      <c r="J23" s="366">
        <f t="shared" si="0"/>
        <v>100</v>
      </c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0.56000000000000005</v>
      </c>
      <c r="I24" s="366">
        <v>0.56000000000000005</v>
      </c>
      <c r="J24" s="366">
        <f t="shared" si="0"/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 t="shared" si="0"/>
        <v>100</v>
      </c>
      <c r="K25" s="787">
        <f>(J25+J26+J27)/3</f>
        <v>99.7</v>
      </c>
      <c r="L25" s="800">
        <f>(K25+K28)/2</f>
        <v>99.590832055289155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78.900000000000006</v>
      </c>
      <c r="I26" s="366">
        <v>88.2</v>
      </c>
      <c r="J26" s="366">
        <f t="shared" si="0"/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99.1</v>
      </c>
      <c r="J27" s="366">
        <f t="shared" si="0"/>
        <v>99.1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515.11</v>
      </c>
      <c r="I28" s="366">
        <v>512.44000000000005</v>
      </c>
      <c r="J28" s="366">
        <f t="shared" si="0"/>
        <v>99.481664110578322</v>
      </c>
      <c r="K28" s="233">
        <f>J28</f>
        <v>99.481664110578322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2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2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2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2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>IF(I33/H33*100&gt;100,100,I33/H33*100)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100</v>
      </c>
      <c r="J34" s="366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366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2.89</v>
      </c>
      <c r="I36" s="366">
        <v>2.89</v>
      </c>
      <c r="J36" s="366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2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2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2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366"/>
      <c r="K40" s="233"/>
      <c r="L40" s="803"/>
      <c r="M40" s="790"/>
      <c r="N40" s="812"/>
    </row>
    <row r="41" spans="1:14" ht="56.25" hidden="1" customHeight="1" x14ac:dyDescent="0.25">
      <c r="A41" s="792"/>
      <c r="B41" s="805" t="s">
        <v>178</v>
      </c>
      <c r="C41" s="790" t="s">
        <v>31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/>
      <c r="I41" s="366"/>
      <c r="J41" s="366"/>
      <c r="K41" s="787"/>
      <c r="L41" s="800"/>
      <c r="M41" s="790"/>
      <c r="N41" s="812"/>
    </row>
    <row r="42" spans="1:14" ht="56.25" hidden="1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/>
      <c r="I42" s="366"/>
      <c r="J42" s="366"/>
      <c r="K42" s="788"/>
      <c r="L42" s="804"/>
      <c r="M42" s="790"/>
      <c r="N42" s="812"/>
    </row>
    <row r="43" spans="1:14" ht="66.75" hidden="1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/>
      <c r="I43" s="366"/>
      <c r="J43" s="366"/>
      <c r="K43" s="789"/>
      <c r="L43" s="804"/>
      <c r="M43" s="790"/>
      <c r="N43" s="812"/>
    </row>
    <row r="44" spans="1:14" ht="33" hidden="1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/>
      <c r="I44" s="366"/>
      <c r="J44" s="366"/>
      <c r="K44" s="233"/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 t="shared" ref="J45:J50" si="1">IF(I45/H45*100&gt;100,100,I45/H45*100)</f>
        <v>100</v>
      </c>
      <c r="K45" s="787">
        <f>(J45+J46+J47)/3</f>
        <v>94.833333333333329</v>
      </c>
      <c r="L45" s="800">
        <f>(K45+K48)/2</f>
        <v>97.416666666666657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100</v>
      </c>
      <c r="I46" s="366">
        <v>93.3</v>
      </c>
      <c r="J46" s="366">
        <f t="shared" si="1"/>
        <v>93.3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91.2</v>
      </c>
      <c r="J47" s="366">
        <f t="shared" si="1"/>
        <v>91.2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423.44</v>
      </c>
      <c r="I48" s="366">
        <v>427.11</v>
      </c>
      <c r="J48" s="366">
        <f t="shared" si="1"/>
        <v>100</v>
      </c>
      <c r="K48" s="233">
        <f>J48</f>
        <v>100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366">
        <f t="shared" si="1"/>
        <v>100</v>
      </c>
      <c r="K49" s="787">
        <f>(J49+J50)/2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100</v>
      </c>
      <c r="I50" s="366">
        <v>100</v>
      </c>
      <c r="J50" s="366">
        <f t="shared" si="1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0</v>
      </c>
      <c r="I51" s="366">
        <v>0</v>
      </c>
      <c r="J51" s="366"/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1</v>
      </c>
      <c r="I52" s="366">
        <v>1</v>
      </c>
      <c r="J52" s="366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366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366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366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366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366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366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366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2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2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2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2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2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>IF(I65/H65*100&gt;100,100,I65/H65*100)</f>
        <v>100</v>
      </c>
      <c r="K65" s="787">
        <f>(J65+J66+J67)/3</f>
        <v>98.933333333333337</v>
      </c>
      <c r="L65" s="800">
        <f>(K65+K68)/2</f>
        <v>98.383762352801938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83</v>
      </c>
      <c r="I66" s="366">
        <v>100</v>
      </c>
      <c r="J66" s="366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96.8</v>
      </c>
      <c r="J67" s="366">
        <f>IF(I67/H67*100&gt;100,100,I67/H67*100)</f>
        <v>96.8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56.33</v>
      </c>
      <c r="I68" s="366">
        <v>55.11</v>
      </c>
      <c r="J68" s="366">
        <f>IF(I68/H68*100&gt;100,100,I68/H68*100)</f>
        <v>97.834191372270553</v>
      </c>
      <c r="K68" s="233">
        <f>J68</f>
        <v>97.834191372270553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2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2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2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2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1.32</v>
      </c>
      <c r="I73" s="366">
        <v>1.3</v>
      </c>
      <c r="J73" s="366">
        <f>IF(I73/H73*100&gt;100,100,I73/H73*100)</f>
        <v>98.484848484848484</v>
      </c>
      <c r="K73" s="787">
        <f>(J73+J75)/2</f>
        <v>99.242424242424249</v>
      </c>
      <c r="L73" s="800">
        <f>(K73+K76)/2</f>
        <v>99.621212121212125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366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>IF(I75/H75*100&gt;100,100,I75/H75*100)</f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1445</v>
      </c>
      <c r="I76" s="366">
        <v>1445</v>
      </c>
      <c r="J76" s="366">
        <f>IF(I76/H76*100&gt;100,100,I76/H76*100)</f>
        <v>100</v>
      </c>
      <c r="K76" s="233">
        <f>J76</f>
        <v>100</v>
      </c>
      <c r="L76" s="803"/>
      <c r="M76" s="790"/>
      <c r="N76" s="812"/>
    </row>
    <row r="77" spans="1:14" ht="47.25" hidden="1" customHeight="1" x14ac:dyDescent="0.25">
      <c r="A77" s="792"/>
      <c r="B77" s="805" t="s">
        <v>230</v>
      </c>
      <c r="C77" s="790" t="s">
        <v>38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/>
      <c r="I77" s="366"/>
      <c r="J77" s="366"/>
      <c r="K77" s="787"/>
      <c r="L77" s="800"/>
      <c r="M77" s="790"/>
      <c r="N77" s="812"/>
    </row>
    <row r="78" spans="1:14" ht="63" hidden="1" customHeight="1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/>
      <c r="I78" s="366"/>
      <c r="J78" s="366"/>
      <c r="K78" s="788"/>
      <c r="L78" s="804"/>
      <c r="M78" s="790"/>
      <c r="N78" s="812"/>
    </row>
    <row r="79" spans="1:14" ht="47.25" hidden="1" customHeight="1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/>
      <c r="I79" s="366"/>
      <c r="J79" s="366"/>
      <c r="K79" s="789"/>
      <c r="L79" s="804"/>
      <c r="M79" s="790"/>
      <c r="N79" s="812"/>
    </row>
    <row r="80" spans="1:14" ht="31.5" hidden="1" customHeight="1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/>
      <c r="I80" s="366"/>
      <c r="J80" s="366"/>
      <c r="K80" s="233"/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33.29</v>
      </c>
      <c r="I81" s="366">
        <v>33.18</v>
      </c>
      <c r="J81" s="366">
        <f>IF(I81/H81*100&gt;100,100,I81/H81*100)</f>
        <v>99.669570441574052</v>
      </c>
      <c r="K81" s="787">
        <f>(J81+J82+J83)/3</f>
        <v>99.889856813858003</v>
      </c>
      <c r="L81" s="800">
        <f>(K81+K84)/2</f>
        <v>99.944928406928994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31.1</v>
      </c>
      <c r="I82" s="366">
        <v>54.4</v>
      </c>
      <c r="J82" s="366">
        <f>IF(I82/H82*100&gt;100,100,I82/H82*100)</f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60</v>
      </c>
      <c r="I83" s="366">
        <v>60</v>
      </c>
      <c r="J83" s="366">
        <f>IF(I83/H83*100&gt;100,100,I83/H83*100)</f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39229</v>
      </c>
      <c r="I84" s="366">
        <v>39230</v>
      </c>
      <c r="J84" s="366">
        <f>IF(I84/H84*100&gt;100,100,I84/H84*100)</f>
        <v>100</v>
      </c>
      <c r="K84" s="233">
        <f>J84</f>
        <v>100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14.69</v>
      </c>
      <c r="I85" s="366">
        <v>14.7</v>
      </c>
      <c r="J85" s="366">
        <f>IF(I85/H85*100&gt;100,100,I85/H85*100)</f>
        <v>100</v>
      </c>
      <c r="K85" s="787">
        <f>(J85+J87)/2</f>
        <v>100</v>
      </c>
      <c r="L85" s="800">
        <f>(K85+K88)/2</f>
        <v>100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0</v>
      </c>
      <c r="I86" s="366"/>
      <c r="J86" s="366"/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75</v>
      </c>
      <c r="I87" s="366">
        <v>75</v>
      </c>
      <c r="J87" s="366">
        <f>IF(I87/H87*100&gt;100,100,I87/H87*100)</f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17874</v>
      </c>
      <c r="I88" s="366">
        <v>17875</v>
      </c>
      <c r="J88" s="366">
        <f>IF(I88/H88*100&gt;100,100,I88/H88*100)</f>
        <v>100</v>
      </c>
      <c r="K88" s="233">
        <f>J88</f>
        <v>100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366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366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366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366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2.15</v>
      </c>
      <c r="I93" s="366">
        <v>2.15</v>
      </c>
      <c r="J93" s="366">
        <f>IF(I93/H93*100&gt;100,100,I93/H93*100)</f>
        <v>100</v>
      </c>
      <c r="K93" s="787">
        <f>(J93+J94+J95)/3</f>
        <v>100</v>
      </c>
      <c r="L93" s="800">
        <f>(K93+K96)/2</f>
        <v>99.978494623655905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3</v>
      </c>
      <c r="I94" s="366">
        <v>3.6</v>
      </c>
      <c r="J94" s="366">
        <f>IF(I94/H94*100&gt;100,100,I94/H94*100)</f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366">
        <f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2325</v>
      </c>
      <c r="I96" s="366">
        <v>2324</v>
      </c>
      <c r="J96" s="366">
        <f>IF(I96/H96*100&gt;100,100,I96/H96*100)</f>
        <v>99.956989247311824</v>
      </c>
      <c r="K96" s="233">
        <f>J96</f>
        <v>99.956989247311824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0.66</v>
      </c>
      <c r="I97" s="366">
        <v>0.66</v>
      </c>
      <c r="J97" s="366">
        <f>IF(I97/H97*100&gt;100,100,I97/H97*100)</f>
        <v>100</v>
      </c>
      <c r="K97" s="787">
        <f>(J97+J99)/2</f>
        <v>100</v>
      </c>
      <c r="L97" s="800">
        <f>(K97+K100)/2</f>
        <v>100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0</v>
      </c>
      <c r="I98" s="366">
        <v>0</v>
      </c>
      <c r="J98" s="366"/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>IF(I99/H99*100&gt;100,100,I99/H99*100)</f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510</v>
      </c>
      <c r="I100" s="366">
        <v>510</v>
      </c>
      <c r="J100" s="366">
        <f>IF(I100/H100*100&gt;100,100,I100/H100*100)</f>
        <v>100</v>
      </c>
      <c r="K100" s="233">
        <f>J100</f>
        <v>100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headerFooter alignWithMargins="0"/>
  <rowBreaks count="1" manualBreakCount="1">
    <brk id="45" max="14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91" zoomScale="80" zoomScaleNormal="80" zoomScaleSheetLayoutView="55" workbookViewId="0">
      <selection activeCell="I98" sqref="I98"/>
    </sheetView>
  </sheetViews>
  <sheetFormatPr defaultColWidth="9.140625" defaultRowHeight="15.75" x14ac:dyDescent="0.25"/>
  <cols>
    <col min="1" max="1" width="19.140625" style="236" customWidth="1"/>
    <col min="2" max="2" width="36.425781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282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 t="shared" ref="J17:J22" si="0">IF(I17/H17*100&gt;100,100,I17/H17*100)</f>
        <v>100</v>
      </c>
      <c r="K17" s="787">
        <f>(J17+J18+J19)/3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100</v>
      </c>
      <c r="I18" s="366">
        <v>100</v>
      </c>
      <c r="J18" s="366">
        <f t="shared" si="0"/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366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11</v>
      </c>
      <c r="I20" s="366">
        <v>11.33</v>
      </c>
      <c r="J20" s="366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366">
        <f t="shared" si="0"/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100</v>
      </c>
      <c r="J22" s="366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/>
      <c r="J23" s="366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0.56000000000000005</v>
      </c>
      <c r="I24" s="366">
        <v>0.56000000000000005</v>
      </c>
      <c r="J24" s="366">
        <f t="shared" ref="J24:J30" si="1"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 t="shared" si="1"/>
        <v>100</v>
      </c>
      <c r="K25" s="787">
        <f>(J25+J26+J27)/3</f>
        <v>99.080459770114942</v>
      </c>
      <c r="L25" s="800">
        <f>(K25+K28)/2</f>
        <v>99.540229885057471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87</v>
      </c>
      <c r="I26" s="366">
        <v>84.6</v>
      </c>
      <c r="J26" s="366">
        <f t="shared" si="1"/>
        <v>97.241379310344826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366">
        <f t="shared" si="1"/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409.11</v>
      </c>
      <c r="I28" s="366">
        <v>409.33</v>
      </c>
      <c r="J28" s="366">
        <f t="shared" si="1"/>
        <v>100</v>
      </c>
      <c r="K28" s="233">
        <f>J28</f>
        <v>100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366">
        <v>100</v>
      </c>
      <c r="I29" s="366">
        <v>100</v>
      </c>
      <c r="J29" s="366">
        <f t="shared" si="1"/>
        <v>100</v>
      </c>
      <c r="K29" s="787">
        <f>(J29+J30)/2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366">
        <v>100</v>
      </c>
      <c r="I30" s="366">
        <v>100</v>
      </c>
      <c r="J30" s="366">
        <f t="shared" si="1"/>
        <v>100</v>
      </c>
      <c r="K30" s="788"/>
      <c r="L30" s="804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366">
        <v>0</v>
      </c>
      <c r="I31" s="366">
        <v>0</v>
      </c>
      <c r="J31" s="366"/>
      <c r="K31" s="789"/>
      <c r="L31" s="804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366">
        <v>0.44</v>
      </c>
      <c r="I32" s="366">
        <v>0.56000000000000005</v>
      </c>
      <c r="J32" s="366">
        <f>IF(I32/H32*100&gt;100,100,I32/H32*100)</f>
        <v>100</v>
      </c>
      <c r="K32" s="233">
        <f>J32</f>
        <v>100</v>
      </c>
      <c r="L32" s="803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>IF(I33/H33*100&gt;100,100,I33/H33*100)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100</v>
      </c>
      <c r="J34" s="366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366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3.44</v>
      </c>
      <c r="I36" s="366">
        <v>3.44</v>
      </c>
      <c r="J36" s="366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2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2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2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366"/>
      <c r="K40" s="233"/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366">
        <f t="shared" ref="J41:J50" si="2">IF(I41/H41*100&gt;100,100,I41/H41*100)</f>
        <v>100</v>
      </c>
      <c r="K41" s="787">
        <f>(J41+J42+J43)/3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366">
        <f t="shared" si="2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100</v>
      </c>
      <c r="I43" s="366">
        <v>100</v>
      </c>
      <c r="J43" s="366">
        <f t="shared" si="2"/>
        <v>100</v>
      </c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1.44</v>
      </c>
      <c r="I44" s="366">
        <v>2</v>
      </c>
      <c r="J44" s="366">
        <f t="shared" si="2"/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 t="shared" si="2"/>
        <v>100</v>
      </c>
      <c r="K45" s="787">
        <f>(J45+J46+J47)/3</f>
        <v>100</v>
      </c>
      <c r="L45" s="800">
        <f>(K45+K48)/2</f>
        <v>100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96</v>
      </c>
      <c r="I46" s="366">
        <v>96.6</v>
      </c>
      <c r="J46" s="366">
        <f t="shared" si="2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100</v>
      </c>
      <c r="J47" s="366">
        <f t="shared" si="2"/>
        <v>100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426.67</v>
      </c>
      <c r="I48" s="366">
        <v>430.78</v>
      </c>
      <c r="J48" s="366">
        <f t="shared" si="2"/>
        <v>100</v>
      </c>
      <c r="K48" s="233">
        <f>J48</f>
        <v>100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366">
        <f t="shared" si="2"/>
        <v>100</v>
      </c>
      <c r="K49" s="787">
        <f>(J49+J50)/2</f>
        <v>100</v>
      </c>
      <c r="L49" s="800">
        <f>(K49+K52)/2</f>
        <v>96.15384615384616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100</v>
      </c>
      <c r="I50" s="366">
        <v>100</v>
      </c>
      <c r="J50" s="366">
        <f t="shared" si="2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0</v>
      </c>
      <c r="I51" s="366">
        <v>0</v>
      </c>
      <c r="J51" s="366"/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1.56</v>
      </c>
      <c r="I52" s="366">
        <v>1.44</v>
      </c>
      <c r="J52" s="366">
        <f>IF(I52/H52*100&gt;100,100,I52/H52*100)</f>
        <v>92.307692307692307</v>
      </c>
      <c r="K52" s="233">
        <f>J52</f>
        <v>92.307692307692307</v>
      </c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366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366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366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366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366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366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366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2"/>
      <c r="K60" s="233"/>
      <c r="L60" s="802"/>
      <c r="M60" s="790"/>
      <c r="N60" s="812"/>
    </row>
    <row r="61" spans="1:14" ht="47.25" x14ac:dyDescent="0.25">
      <c r="A61" s="792"/>
      <c r="B61" s="805" t="s">
        <v>198</v>
      </c>
      <c r="C61" s="790" t="s">
        <v>307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366">
        <v>100</v>
      </c>
      <c r="I61" s="366">
        <v>100</v>
      </c>
      <c r="J61" s="366">
        <f>IF(I61/H61*100&gt;100,100,I61/H61*100)</f>
        <v>100</v>
      </c>
      <c r="K61" s="787">
        <f>(J61+J62)/2</f>
        <v>100</v>
      </c>
      <c r="L61" s="800">
        <f>(K61+K64)/2</f>
        <v>100</v>
      </c>
      <c r="M61" s="790"/>
      <c r="N61" s="812"/>
    </row>
    <row r="62" spans="1:14" ht="47.25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366">
        <v>100</v>
      </c>
      <c r="I62" s="366">
        <v>100</v>
      </c>
      <c r="J62" s="366">
        <f>IF(I62/H62*100&gt;100,100,I62/H62*100)</f>
        <v>100</v>
      </c>
      <c r="K62" s="788"/>
      <c r="L62" s="804"/>
      <c r="M62" s="790"/>
      <c r="N62" s="812"/>
    </row>
    <row r="63" spans="1:14" ht="47.25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366">
        <v>0</v>
      </c>
      <c r="I63" s="366">
        <v>0</v>
      </c>
      <c r="J63" s="366"/>
      <c r="K63" s="789"/>
      <c r="L63" s="804"/>
      <c r="M63" s="790"/>
      <c r="N63" s="812"/>
    </row>
    <row r="64" spans="1:14" ht="31.5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366">
        <v>0.44</v>
      </c>
      <c r="I64" s="366">
        <v>0.44</v>
      </c>
      <c r="J64" s="366">
        <f>IF(I64/H64*100&gt;100,100,I64/H64*100)</f>
        <v>100</v>
      </c>
      <c r="K64" s="233">
        <f>J64</f>
        <v>100</v>
      </c>
      <c r="L64" s="803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>IF(I65/H65*100&gt;100,100,I65/H65*100)</f>
        <v>100</v>
      </c>
      <c r="K65" s="787">
        <f>(J65+J66+J67)/3</f>
        <v>100</v>
      </c>
      <c r="L65" s="800">
        <f>(K65+K68)/2</f>
        <v>99.894118779478305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366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366">
        <f>IF(I67/H67*100&gt;100,100,I67/H67*100)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103.89</v>
      </c>
      <c r="I68" s="366">
        <v>103.67</v>
      </c>
      <c r="J68" s="366">
        <f>IF(I68/H68*100&gt;100,100,I68/H68*100)</f>
        <v>99.788237558956595</v>
      </c>
      <c r="K68" s="233">
        <f>J68</f>
        <v>99.788237558956595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2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2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2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2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10.66</v>
      </c>
      <c r="I73" s="366">
        <v>10.6</v>
      </c>
      <c r="J73" s="366">
        <f t="shared" ref="J73:J90" si="3">IF(I73/H73*100&gt;100,100,I73/H73*100)</f>
        <v>99.437148217636022</v>
      </c>
      <c r="K73" s="787">
        <f>(J73+J74+J75)/3</f>
        <v>99.812382739212012</v>
      </c>
      <c r="L73" s="800">
        <f>(K73+K76)/2</f>
        <v>99.48657559609741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40.6</v>
      </c>
      <c r="I74" s="366">
        <v>40.6</v>
      </c>
      <c r="J74" s="366">
        <f t="shared" si="3"/>
        <v>100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 t="shared" si="3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9890</v>
      </c>
      <c r="I76" s="366">
        <v>9807</v>
      </c>
      <c r="J76" s="366">
        <f t="shared" si="3"/>
        <v>99.160768452982808</v>
      </c>
      <c r="K76" s="233">
        <f>J76</f>
        <v>99.160768452982808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9.39</v>
      </c>
      <c r="I77" s="366">
        <v>9.34</v>
      </c>
      <c r="J77" s="366">
        <f t="shared" si="3"/>
        <v>99.4675186368477</v>
      </c>
      <c r="K77" s="787">
        <f>(J77+J78+J79)/3</f>
        <v>99.822506212282562</v>
      </c>
      <c r="L77" s="800">
        <f>(K77+K80)/2</f>
        <v>99.77317171079244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11.1</v>
      </c>
      <c r="I78" s="366">
        <v>20</v>
      </c>
      <c r="J78" s="366">
        <f t="shared" si="3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366">
        <f t="shared" si="3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6880</v>
      </c>
      <c r="I80" s="366">
        <v>6861</v>
      </c>
      <c r="J80" s="366">
        <f t="shared" si="3"/>
        <v>99.723837209302317</v>
      </c>
      <c r="K80" s="233">
        <f>J80</f>
        <v>99.723837209302317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15.56</v>
      </c>
      <c r="I81" s="366">
        <v>15.48</v>
      </c>
      <c r="J81" s="366">
        <f t="shared" si="3"/>
        <v>99.485861182519272</v>
      </c>
      <c r="K81" s="787">
        <f>(J81+J82+J83)/3</f>
        <v>86.495287060839757</v>
      </c>
      <c r="L81" s="800">
        <f>(K81+K84)/2</f>
        <v>93.16399857863874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30</v>
      </c>
      <c r="I82" s="366">
        <v>31.1</v>
      </c>
      <c r="J82" s="366">
        <f t="shared" si="3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60</v>
      </c>
      <c r="J83" s="366">
        <f t="shared" si="3"/>
        <v>60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20324</v>
      </c>
      <c r="I84" s="366">
        <v>20290</v>
      </c>
      <c r="J84" s="366">
        <f t="shared" si="3"/>
        <v>99.832710096437708</v>
      </c>
      <c r="K84" s="233">
        <f>J84</f>
        <v>99.832710096437708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27.83</v>
      </c>
      <c r="I85" s="366">
        <v>27.69</v>
      </c>
      <c r="J85" s="366">
        <f t="shared" si="3"/>
        <v>99.496945742005039</v>
      </c>
      <c r="K85" s="787">
        <f>(J85+J86+J87)/3</f>
        <v>99.832315247335018</v>
      </c>
      <c r="L85" s="800">
        <f>(K85+K88)/2</f>
        <v>99.780638569361912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22.2</v>
      </c>
      <c r="I86" s="366">
        <v>22.2</v>
      </c>
      <c r="J86" s="366">
        <f t="shared" si="3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80</v>
      </c>
      <c r="I87" s="366">
        <v>100</v>
      </c>
      <c r="J87" s="366">
        <f t="shared" si="3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30623</v>
      </c>
      <c r="I88" s="366">
        <v>30540</v>
      </c>
      <c r="J88" s="366">
        <f t="shared" si="3"/>
        <v>99.728961891388821</v>
      </c>
      <c r="K88" s="233">
        <f>J88</f>
        <v>99.728961891388821</v>
      </c>
      <c r="L88" s="803"/>
      <c r="M88" s="790"/>
      <c r="N88" s="812"/>
    </row>
    <row r="89" spans="1:14" ht="47.25" x14ac:dyDescent="0.25">
      <c r="A89" s="792"/>
      <c r="B89" s="805" t="s">
        <v>236</v>
      </c>
      <c r="C89" s="790" t="s">
        <v>298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>
        <v>1.67</v>
      </c>
      <c r="I89" s="366">
        <v>1.61</v>
      </c>
      <c r="J89" s="366">
        <f t="shared" si="3"/>
        <v>96.407185628742525</v>
      </c>
      <c r="K89" s="787">
        <f>(J89+J90)/2</f>
        <v>98.203592814371262</v>
      </c>
      <c r="L89" s="800">
        <f>(K89+K92)/2</f>
        <v>99.056341861731084</v>
      </c>
      <c r="M89" s="790"/>
      <c r="N89" s="812"/>
    </row>
    <row r="90" spans="1:14" ht="63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>
        <v>15</v>
      </c>
      <c r="I90" s="366">
        <v>20</v>
      </c>
      <c r="J90" s="366">
        <f t="shared" si="3"/>
        <v>100</v>
      </c>
      <c r="K90" s="788"/>
      <c r="L90" s="804"/>
      <c r="M90" s="790"/>
      <c r="N90" s="812"/>
    </row>
    <row r="91" spans="1:14" ht="47.25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>
        <v>0</v>
      </c>
      <c r="I91" s="366">
        <v>0</v>
      </c>
      <c r="J91" s="366"/>
      <c r="K91" s="789"/>
      <c r="L91" s="804"/>
      <c r="M91" s="790"/>
      <c r="N91" s="812"/>
    </row>
    <row r="92" spans="1:14" ht="31.5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>
        <v>1100</v>
      </c>
      <c r="I92" s="366">
        <v>1099</v>
      </c>
      <c r="J92" s="366">
        <f>IF(I92/H92*100&gt;100,100,I92/H92*100)</f>
        <v>99.909090909090921</v>
      </c>
      <c r="K92" s="233">
        <f>J92</f>
        <v>99.909090909090921</v>
      </c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12.28</v>
      </c>
      <c r="I93" s="366">
        <v>12.21</v>
      </c>
      <c r="J93" s="366">
        <f>IF(I93/H93*100&gt;100,100,I93/H93*100)</f>
        <v>99.429967426710107</v>
      </c>
      <c r="K93" s="787">
        <f>(J93+J94+J95)/3</f>
        <v>99.809989142236702</v>
      </c>
      <c r="L93" s="800">
        <f>(K93+K96)/2</f>
        <v>99.765048310482427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44.4</v>
      </c>
      <c r="I94" s="366">
        <v>44.4</v>
      </c>
      <c r="J94" s="366">
        <f>IF(I94/H94*100&gt;100,100,I94/H94*100)</f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366">
        <f t="shared" ref="J95:J100" si="4"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8932</v>
      </c>
      <c r="I96" s="366">
        <v>8907</v>
      </c>
      <c r="J96" s="366">
        <f t="shared" si="4"/>
        <v>99.720107478728167</v>
      </c>
      <c r="K96" s="233">
        <f>J96</f>
        <v>99.720107478728167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6.96</v>
      </c>
      <c r="I97" s="366">
        <v>6.92</v>
      </c>
      <c r="J97" s="366">
        <f t="shared" si="4"/>
        <v>99.425287356321832</v>
      </c>
      <c r="K97" s="787">
        <f>(J97+J98+J99)/3</f>
        <v>99.808429118773958</v>
      </c>
      <c r="L97" s="800">
        <f>(K97+K100)/2</f>
        <v>99.769365782658028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24.7</v>
      </c>
      <c r="I98" s="366">
        <v>24.7</v>
      </c>
      <c r="J98" s="366">
        <f t="shared" si="4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 t="shared" si="4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5191</v>
      </c>
      <c r="I100" s="366">
        <v>5177</v>
      </c>
      <c r="J100" s="366">
        <f t="shared" si="4"/>
        <v>99.730302446542098</v>
      </c>
      <c r="K100" s="233">
        <f>J100</f>
        <v>99.730302446542098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6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C3" sqref="C3"/>
    </sheetView>
  </sheetViews>
  <sheetFormatPr defaultColWidth="9.140625" defaultRowHeight="15.75" x14ac:dyDescent="0.25"/>
  <cols>
    <col min="1" max="1" width="19.140625" style="236" customWidth="1"/>
    <col min="2" max="2" width="32.8554687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281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>IF(I17/H17*100&gt;100,100,I17/H17*100)</f>
        <v>100</v>
      </c>
      <c r="K17" s="787">
        <f>(J17+J18)/2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83.3</v>
      </c>
      <c r="I18" s="366">
        <v>84.6</v>
      </c>
      <c r="J18" s="366">
        <f>IF(I18/H18*100&gt;100,100,I18/H18*100)</f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0</v>
      </c>
      <c r="I19" s="366">
        <v>0</v>
      </c>
      <c r="J19" s="366"/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23</v>
      </c>
      <c r="I20" s="366">
        <v>24.11</v>
      </c>
      <c r="J20" s="366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366">
        <f>IF(I21/H21*100&gt;100,100,I21/H21*100)</f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100</v>
      </c>
      <c r="J22" s="366">
        <f>IF(I22/H22*100&gt;100,100,I22/H22*100)</f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366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0.56000000000000005</v>
      </c>
      <c r="I24" s="366">
        <v>0.56000000000000005</v>
      </c>
      <c r="J24" s="366">
        <f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>IF(I25/H25*100&gt;100,100,I25/H25*100)</f>
        <v>100</v>
      </c>
      <c r="K25" s="787">
        <f>(J25+J26+J27)/3</f>
        <v>98.666666666666671</v>
      </c>
      <c r="L25" s="800">
        <f>(K25+K28)/2</f>
        <v>99.17508688040553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90</v>
      </c>
      <c r="I26" s="366">
        <v>86.4</v>
      </c>
      <c r="J26" s="366">
        <f>IF(I26/H26*100&gt;100,100,I26/H26*100)</f>
        <v>96.000000000000014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366">
        <f>IF(I27/H27*100&gt;100,100,I27/H27*100)</f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1020.56</v>
      </c>
      <c r="I28" s="366">
        <v>1017.33</v>
      </c>
      <c r="J28" s="366">
        <f>IF(I28/H28*100&gt;100,100,I28/H28*100)</f>
        <v>99.683507094144403</v>
      </c>
      <c r="K28" s="233">
        <f>J28</f>
        <v>99.683507094144403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2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2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2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2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 t="shared" ref="J33:J42" si="0">IF(I33/H33*100&gt;100,100,I33/H33*100)</f>
        <v>100</v>
      </c>
      <c r="K33" s="787">
        <f>(J33+J34+J35)/3</f>
        <v>99.366666666666674</v>
      </c>
      <c r="L33" s="800">
        <f>(K33+K36)/2</f>
        <v>99.683333333333337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98.1</v>
      </c>
      <c r="J34" s="366">
        <f t="shared" si="0"/>
        <v>98.1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366">
        <f t="shared" si="0"/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7.33</v>
      </c>
      <c r="I36" s="366">
        <v>7.33</v>
      </c>
      <c r="J36" s="366">
        <f t="shared" si="0"/>
        <v>100</v>
      </c>
      <c r="K36" s="233">
        <f>J36</f>
        <v>100</v>
      </c>
      <c r="L36" s="803"/>
      <c r="M36" s="790"/>
      <c r="N36" s="812"/>
    </row>
    <row r="37" spans="1:14" ht="56.25" customHeight="1" x14ac:dyDescent="0.25">
      <c r="A37" s="792"/>
      <c r="B37" s="805" t="s">
        <v>176</v>
      </c>
      <c r="C37" s="790" t="s">
        <v>287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366">
        <v>100</v>
      </c>
      <c r="I37" s="366">
        <v>100</v>
      </c>
      <c r="J37" s="366">
        <f t="shared" si="0"/>
        <v>100</v>
      </c>
      <c r="K37" s="787">
        <f>(J37+J38+J39)/3</f>
        <v>99.659168370824815</v>
      </c>
      <c r="L37" s="800">
        <f>(K37+K40)/2</f>
        <v>99.063225372286055</v>
      </c>
      <c r="M37" s="790"/>
      <c r="N37" s="812"/>
    </row>
    <row r="38" spans="1:14" ht="56.25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366">
        <v>97.8</v>
      </c>
      <c r="I38" s="366">
        <v>96.8</v>
      </c>
      <c r="J38" s="366">
        <f t="shared" si="0"/>
        <v>98.977505112474446</v>
      </c>
      <c r="K38" s="788"/>
      <c r="L38" s="804"/>
      <c r="M38" s="790"/>
      <c r="N38" s="812"/>
    </row>
    <row r="39" spans="1:14" ht="66.75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366">
        <v>100</v>
      </c>
      <c r="I39" s="366">
        <v>100</v>
      </c>
      <c r="J39" s="366">
        <f t="shared" si="0"/>
        <v>100</v>
      </c>
      <c r="K39" s="789"/>
      <c r="L39" s="804"/>
      <c r="M39" s="790"/>
      <c r="N39" s="812"/>
    </row>
    <row r="40" spans="1:14" ht="33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>
        <v>50.89</v>
      </c>
      <c r="I40" s="366">
        <v>50.11</v>
      </c>
      <c r="J40" s="366">
        <f t="shared" si="0"/>
        <v>98.467282373747295</v>
      </c>
      <c r="K40" s="233">
        <f>J40</f>
        <v>98.467282373747295</v>
      </c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366">
        <f t="shared" si="0"/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366">
        <f t="shared" si="0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366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1.44</v>
      </c>
      <c r="I44" s="366">
        <v>1.44</v>
      </c>
      <c r="J44" s="366">
        <f t="shared" ref="J44:J50" si="1">IF(I44/H44*100&gt;100,100,I44/H44*100)</f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 t="shared" si="1"/>
        <v>100</v>
      </c>
      <c r="K45" s="787">
        <f>(J45+J46+J47)/3</f>
        <v>98.7</v>
      </c>
      <c r="L45" s="800">
        <f>(K45+K48)/2</f>
        <v>98.706645171594559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97.1</v>
      </c>
      <c r="I46" s="366">
        <v>98.8</v>
      </c>
      <c r="J46" s="366">
        <f t="shared" si="1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96.1</v>
      </c>
      <c r="J47" s="366">
        <f t="shared" si="1"/>
        <v>96.1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1001.78</v>
      </c>
      <c r="I48" s="366">
        <v>988.89</v>
      </c>
      <c r="J48" s="366">
        <f t="shared" si="1"/>
        <v>98.713290343189115</v>
      </c>
      <c r="K48" s="233">
        <f>J48</f>
        <v>98.713290343189115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366">
        <f t="shared" si="1"/>
        <v>100</v>
      </c>
      <c r="K49" s="787">
        <f>(J49+J50)/2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100</v>
      </c>
      <c r="I50" s="366">
        <v>100</v>
      </c>
      <c r="J50" s="366">
        <f t="shared" si="1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0</v>
      </c>
      <c r="I51" s="366">
        <v>0</v>
      </c>
      <c r="J51" s="366"/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3</v>
      </c>
      <c r="I52" s="366">
        <v>5</v>
      </c>
      <c r="J52" s="366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366">
        <f>IF(I53/H53*100&gt;100,100,I53/H53*100)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100</v>
      </c>
      <c r="I54" s="366">
        <v>100</v>
      </c>
      <c r="J54" s="366">
        <f>IF(I54/H54*100&gt;100,100,I54/H54*100)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366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2</v>
      </c>
      <c r="I56" s="366">
        <v>2</v>
      </c>
      <c r="J56" s="366">
        <f>IF(I56/H56*100&gt;100,100,I56/H56*100)</f>
        <v>100</v>
      </c>
      <c r="K56" s="233">
        <f>J56</f>
        <v>100</v>
      </c>
      <c r="L56" s="803"/>
      <c r="M56" s="790"/>
      <c r="N56" s="812"/>
    </row>
    <row r="57" spans="1:14" ht="47.25" x14ac:dyDescent="0.25">
      <c r="A57" s="792"/>
      <c r="B57" s="805" t="s">
        <v>187</v>
      </c>
      <c r="C57" s="790" t="s">
        <v>304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>
        <v>100</v>
      </c>
      <c r="I57" s="366">
        <v>100</v>
      </c>
      <c r="J57" s="366">
        <f>IF(I57/H57*100&gt;100,100,I57/H57*100)</f>
        <v>100</v>
      </c>
      <c r="K57" s="787">
        <f>(J57+J58+J59)/3</f>
        <v>100</v>
      </c>
      <c r="L57" s="800">
        <f>(K57+K60)/2</f>
        <v>98.493390357698289</v>
      </c>
      <c r="M57" s="790"/>
      <c r="N57" s="812"/>
    </row>
    <row r="58" spans="1:14" ht="47.25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>
        <v>100</v>
      </c>
      <c r="I58" s="366">
        <v>100</v>
      </c>
      <c r="J58" s="366">
        <f>IF(I58/H58*100&gt;100,100,I58/H58*100)</f>
        <v>100</v>
      </c>
      <c r="K58" s="788"/>
      <c r="L58" s="804"/>
      <c r="M58" s="790"/>
      <c r="N58" s="812"/>
    </row>
    <row r="59" spans="1:14" ht="47.25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>
        <v>100</v>
      </c>
      <c r="I59" s="366">
        <v>100</v>
      </c>
      <c r="J59" s="366">
        <f>IF(I59/H59*100&gt;100,100,I59/H59*100)</f>
        <v>100</v>
      </c>
      <c r="K59" s="789"/>
      <c r="L59" s="804"/>
      <c r="M59" s="790"/>
      <c r="N59" s="812"/>
    </row>
    <row r="60" spans="1:14" ht="31.5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366">
        <v>51.44</v>
      </c>
      <c r="I60" s="366">
        <v>49.89</v>
      </c>
      <c r="J60" s="366">
        <f>IF(I60/H60*100&gt;100,100,I60/H60*100)</f>
        <v>96.986780715396577</v>
      </c>
      <c r="K60" s="233">
        <f>J60</f>
        <v>96.986780715396577</v>
      </c>
      <c r="L60" s="803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2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2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2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2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 t="shared" ref="J65:J77" si="2">IF(I65/H65*100&gt;100,100,I65/H65*100)</f>
        <v>100</v>
      </c>
      <c r="K65" s="787">
        <f>(J65+J66+J67)/3</f>
        <v>99.266666666666666</v>
      </c>
      <c r="L65" s="800">
        <f>(K65+K68)/2</f>
        <v>99.633333333333326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366">
        <f t="shared" si="2"/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97.8</v>
      </c>
      <c r="J67" s="366">
        <f t="shared" si="2"/>
        <v>97.8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222.56</v>
      </c>
      <c r="I68" s="366">
        <v>224</v>
      </c>
      <c r="J68" s="366">
        <f t="shared" si="2"/>
        <v>100</v>
      </c>
      <c r="K68" s="233">
        <f>J68</f>
        <v>100</v>
      </c>
      <c r="L68" s="803"/>
      <c r="M68" s="790"/>
      <c r="N68" s="812"/>
    </row>
    <row r="69" spans="1:14" ht="47.25" x14ac:dyDescent="0.25">
      <c r="A69" s="792"/>
      <c r="B69" s="805" t="s">
        <v>256</v>
      </c>
      <c r="C69" s="790" t="s">
        <v>309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366">
        <v>100</v>
      </c>
      <c r="I69" s="366">
        <v>100</v>
      </c>
      <c r="J69" s="366">
        <f t="shared" si="2"/>
        <v>100</v>
      </c>
      <c r="K69" s="787">
        <f>(J69+J70+J71)/3</f>
        <v>100</v>
      </c>
      <c r="L69" s="800">
        <f>(K69+K72)/2</f>
        <v>100</v>
      </c>
      <c r="M69" s="790"/>
      <c r="N69" s="812"/>
    </row>
    <row r="70" spans="1:14" ht="47.25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366">
        <v>100</v>
      </c>
      <c r="I70" s="366">
        <v>100</v>
      </c>
      <c r="J70" s="366">
        <f t="shared" si="2"/>
        <v>100</v>
      </c>
      <c r="K70" s="788"/>
      <c r="L70" s="804"/>
      <c r="M70" s="790"/>
      <c r="N70" s="812"/>
    </row>
    <row r="71" spans="1:14" ht="47.25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366">
        <v>100</v>
      </c>
      <c r="I71" s="366">
        <v>100</v>
      </c>
      <c r="J71" s="366">
        <f t="shared" si="2"/>
        <v>100</v>
      </c>
      <c r="K71" s="789"/>
      <c r="L71" s="804"/>
      <c r="M71" s="790"/>
      <c r="N71" s="812"/>
    </row>
    <row r="72" spans="1:14" ht="31.5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366">
        <v>0.56000000000000005</v>
      </c>
      <c r="I72" s="366">
        <v>0.56000000000000005</v>
      </c>
      <c r="J72" s="366">
        <f t="shared" si="2"/>
        <v>100</v>
      </c>
      <c r="K72" s="233">
        <f>J72</f>
        <v>100</v>
      </c>
      <c r="L72" s="803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4.8600000000000003</v>
      </c>
      <c r="I73" s="366">
        <v>4.9000000000000004</v>
      </c>
      <c r="J73" s="366">
        <f t="shared" si="2"/>
        <v>100</v>
      </c>
      <c r="K73" s="787">
        <f>(J73+J74+J75)/3</f>
        <v>96.833333333333329</v>
      </c>
      <c r="L73" s="800">
        <f>(K73+K76)/2</f>
        <v>98.0245803357314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40</v>
      </c>
      <c r="I74" s="366">
        <v>36.200000000000003</v>
      </c>
      <c r="J74" s="366">
        <f t="shared" si="2"/>
        <v>90.5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 t="shared" si="2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13900</v>
      </c>
      <c r="I76" s="366">
        <v>13791</v>
      </c>
      <c r="J76" s="366">
        <f t="shared" si="2"/>
        <v>99.215827338129486</v>
      </c>
      <c r="K76" s="233">
        <f>J76</f>
        <v>99.215827338129486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0.21</v>
      </c>
      <c r="I77" s="366">
        <v>0.21</v>
      </c>
      <c r="J77" s="366">
        <f t="shared" si="2"/>
        <v>100</v>
      </c>
      <c r="K77" s="787">
        <f>(J77+J79)/2</f>
        <v>100</v>
      </c>
      <c r="L77" s="800">
        <f>(K77+K80)/2</f>
        <v>98.484848484848484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0</v>
      </c>
      <c r="I78" s="366">
        <v>0</v>
      </c>
      <c r="J78" s="366"/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366">
        <f>IF(I79/H79*100&gt;100,100,I79/H79*100)</f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363</v>
      </c>
      <c r="I80" s="366">
        <v>352</v>
      </c>
      <c r="J80" s="366">
        <f>IF(I80/H80*100&gt;100,100,I80/H80*100)</f>
        <v>96.969696969696969</v>
      </c>
      <c r="K80" s="233">
        <f>J80</f>
        <v>96.969696969696969</v>
      </c>
      <c r="L80" s="803"/>
      <c r="M80" s="790"/>
      <c r="N80" s="812"/>
    </row>
    <row r="81" spans="1:14" ht="47.25" hidden="1" customHeight="1" x14ac:dyDescent="0.25">
      <c r="A81" s="792"/>
      <c r="B81" s="805" t="s">
        <v>232</v>
      </c>
      <c r="C81" s="790" t="s">
        <v>39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/>
      <c r="I81" s="366"/>
      <c r="J81" s="366"/>
      <c r="K81" s="787"/>
      <c r="L81" s="800"/>
      <c r="M81" s="790"/>
      <c r="N81" s="812"/>
    </row>
    <row r="82" spans="1:14" ht="63" hidden="1" customHeight="1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/>
      <c r="I82" s="366"/>
      <c r="J82" s="366"/>
      <c r="K82" s="788"/>
      <c r="L82" s="804"/>
      <c r="M82" s="790"/>
      <c r="N82" s="812"/>
    </row>
    <row r="83" spans="1:14" ht="47.25" hidden="1" customHeight="1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/>
      <c r="I83" s="366"/>
      <c r="J83" s="366"/>
      <c r="K83" s="789"/>
      <c r="L83" s="804"/>
      <c r="M83" s="790"/>
      <c r="N83" s="812"/>
    </row>
    <row r="84" spans="1:14" ht="31.5" hidden="1" customHeight="1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/>
      <c r="I84" s="366"/>
      <c r="J84" s="366"/>
      <c r="K84" s="233"/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21.33</v>
      </c>
      <c r="I85" s="366">
        <v>21.45</v>
      </c>
      <c r="J85" s="366">
        <f>IF(I85/H85*100&gt;100,100,I85/H85*100)</f>
        <v>100</v>
      </c>
      <c r="K85" s="787">
        <f>(J85+J86+J87)/3</f>
        <v>100</v>
      </c>
      <c r="L85" s="800">
        <f>(K85+K88)/2</f>
        <v>99.995285306320383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85</v>
      </c>
      <c r="I86" s="366">
        <v>85.1</v>
      </c>
      <c r="J86" s="366">
        <f>IF(I86/H86*100&gt;100,100,I86/H86*100)</f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75</v>
      </c>
      <c r="I87" s="366">
        <v>75</v>
      </c>
      <c r="J87" s="366">
        <f>IF(I87/H87*100&gt;100,100,I87/H87*100)</f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74236</v>
      </c>
      <c r="I88" s="366">
        <v>74229</v>
      </c>
      <c r="J88" s="366">
        <f>IF(I88/H88*100&gt;100,100,I88/H88*100)</f>
        <v>99.990570612640767</v>
      </c>
      <c r="K88" s="233">
        <f>J88</f>
        <v>99.990570612640767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366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366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366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366"/>
      <c r="K92" s="233"/>
      <c r="L92" s="803"/>
      <c r="M92" s="790"/>
      <c r="N92" s="812"/>
    </row>
    <row r="93" spans="1:14" ht="47.25" hidden="1" customHeight="1" x14ac:dyDescent="0.25">
      <c r="A93" s="792"/>
      <c r="B93" s="805" t="s">
        <v>238</v>
      </c>
      <c r="C93" s="790" t="s">
        <v>42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/>
      <c r="I93" s="366"/>
      <c r="J93" s="366"/>
      <c r="K93" s="787"/>
      <c r="L93" s="800"/>
      <c r="M93" s="790"/>
      <c r="N93" s="812"/>
    </row>
    <row r="94" spans="1:14" ht="63" hidden="1" customHeight="1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/>
      <c r="I94" s="366"/>
      <c r="J94" s="366"/>
      <c r="K94" s="788"/>
      <c r="L94" s="804"/>
      <c r="M94" s="790"/>
      <c r="N94" s="812"/>
    </row>
    <row r="95" spans="1:14" ht="47.25" hidden="1" customHeight="1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/>
      <c r="I95" s="366"/>
      <c r="J95" s="366"/>
      <c r="K95" s="789"/>
      <c r="L95" s="804"/>
      <c r="M95" s="790"/>
      <c r="N95" s="812"/>
    </row>
    <row r="96" spans="1:14" ht="31.5" hidden="1" customHeight="1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/>
      <c r="I96" s="366"/>
      <c r="J96" s="366"/>
      <c r="K96" s="233"/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1.07</v>
      </c>
      <c r="I97" s="366">
        <v>1.08</v>
      </c>
      <c r="J97" s="366">
        <f>IF(I97/H97*100&gt;100,100,I97/H97*100)</f>
        <v>100</v>
      </c>
      <c r="K97" s="787">
        <f>(J97+J98+J99)/3</f>
        <v>100</v>
      </c>
      <c r="L97" s="800">
        <f>(K97+K100)/2</f>
        <v>100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12.5</v>
      </c>
      <c r="I98" s="366">
        <v>12.5</v>
      </c>
      <c r="J98" s="366">
        <f>IF(I98/H98*100&gt;100,100,I98/H98*100)</f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>IF(I99/H99*100&gt;100,100,I99/H99*100)</f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920</v>
      </c>
      <c r="I100" s="366">
        <v>920</v>
      </c>
      <c r="J100" s="366">
        <f>IF(I100/H100*100&gt;100,100,I100/H100*100)</f>
        <v>100</v>
      </c>
      <c r="K100" s="233">
        <f>J100</f>
        <v>100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6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80" zoomScaleNormal="80" zoomScaleSheetLayoutView="55" workbookViewId="0">
      <selection activeCell="D3" sqref="D3"/>
    </sheetView>
  </sheetViews>
  <sheetFormatPr defaultColWidth="9.140625" defaultRowHeight="15.75" x14ac:dyDescent="0.25"/>
  <cols>
    <col min="1" max="1" width="19.140625" style="236" customWidth="1"/>
    <col min="2" max="2" width="33.57031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280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 t="shared" ref="J17:J23" si="0">IF(I17/H17*100&gt;100,100,I17/H17*100)</f>
        <v>100</v>
      </c>
      <c r="K17" s="787">
        <f>(J17+J18+J19)/3</f>
        <v>98.541666666666671</v>
      </c>
      <c r="L17" s="800">
        <f>(K17+K20)/2</f>
        <v>99.270833333333343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80</v>
      </c>
      <c r="I18" s="366">
        <v>76.5</v>
      </c>
      <c r="J18" s="366">
        <f t="shared" si="0"/>
        <v>95.625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366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39.67</v>
      </c>
      <c r="I20" s="366">
        <v>46.33</v>
      </c>
      <c r="J20" s="366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366">
        <f t="shared" si="0"/>
        <v>100</v>
      </c>
      <c r="K21" s="787">
        <f>(J21+J22+J23)/3</f>
        <v>100</v>
      </c>
      <c r="L21" s="800">
        <f>(K21+K24)/2</f>
        <v>96.910112359550567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66.7</v>
      </c>
      <c r="I22" s="366">
        <v>66.7</v>
      </c>
      <c r="J22" s="366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100</v>
      </c>
      <c r="I23" s="366">
        <v>100</v>
      </c>
      <c r="J23" s="366">
        <f t="shared" si="0"/>
        <v>100</v>
      </c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1.78</v>
      </c>
      <c r="I24" s="366">
        <v>1.67</v>
      </c>
      <c r="J24" s="366">
        <f>IF(I24/H24*100&gt;100,100,I24/H24*100)</f>
        <v>93.82022471910112</v>
      </c>
      <c r="K24" s="233">
        <f>J24</f>
        <v>93.82022471910112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>IF(I25/H25*100&gt;100,100,I25/H25*100)</f>
        <v>100</v>
      </c>
      <c r="K25" s="787">
        <f>(J25+J26+J27)/3</f>
        <v>99.866666666666674</v>
      </c>
      <c r="L25" s="800">
        <f>(K25+K28)/2</f>
        <v>99.657902782733316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72.2</v>
      </c>
      <c r="I26" s="366">
        <v>72.2</v>
      </c>
      <c r="J26" s="366">
        <f>IF(I26/H26*100&gt;100,100,I26/H26*100)</f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99.6</v>
      </c>
      <c r="J27" s="366">
        <f>IF(I27/H27*100&gt;100,100,I27/H27*100)</f>
        <v>99.6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1149.1099999999999</v>
      </c>
      <c r="I28" s="366">
        <v>1142.78</v>
      </c>
      <c r="J28" s="366">
        <f>IF(I28/H28*100&gt;100,100,I28/H28*100)</f>
        <v>99.449138898799944</v>
      </c>
      <c r="K28" s="233">
        <f>J28</f>
        <v>99.449138898799944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2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2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2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2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 t="shared" ref="J33:J38" si="1">IF(I33/H33*100&gt;100,100,I33/H33*100)</f>
        <v>100</v>
      </c>
      <c r="K33" s="787">
        <f>(J33+J34+J35)/3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92.9</v>
      </c>
      <c r="I34" s="366">
        <v>100</v>
      </c>
      <c r="J34" s="366">
        <f t="shared" si="1"/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366">
        <f t="shared" si="1"/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13.44</v>
      </c>
      <c r="I36" s="366">
        <v>16.670000000000002</v>
      </c>
      <c r="J36" s="366">
        <f t="shared" si="1"/>
        <v>100</v>
      </c>
      <c r="K36" s="233">
        <f>J36</f>
        <v>100</v>
      </c>
      <c r="L36" s="803"/>
      <c r="M36" s="790"/>
      <c r="N36" s="812"/>
    </row>
    <row r="37" spans="1:14" ht="56.25" customHeight="1" x14ac:dyDescent="0.25">
      <c r="A37" s="792"/>
      <c r="B37" s="805" t="s">
        <v>176</v>
      </c>
      <c r="C37" s="790" t="s">
        <v>287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366">
        <v>100</v>
      </c>
      <c r="I37" s="366">
        <v>100</v>
      </c>
      <c r="J37" s="366">
        <f t="shared" si="1"/>
        <v>100</v>
      </c>
      <c r="K37" s="787">
        <f>(J37+J38)/2</f>
        <v>100</v>
      </c>
      <c r="L37" s="800">
        <f>(K37+K40)/2</f>
        <v>99.86904761904762</v>
      </c>
      <c r="M37" s="790"/>
      <c r="N37" s="812"/>
    </row>
    <row r="38" spans="1:14" ht="56.25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366">
        <v>92</v>
      </c>
      <c r="I38" s="366">
        <v>100</v>
      </c>
      <c r="J38" s="366">
        <f t="shared" si="1"/>
        <v>100</v>
      </c>
      <c r="K38" s="788"/>
      <c r="L38" s="804"/>
      <c r="M38" s="790"/>
      <c r="N38" s="812"/>
    </row>
    <row r="39" spans="1:14" ht="66.75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366">
        <v>0</v>
      </c>
      <c r="I39" s="366">
        <v>0</v>
      </c>
      <c r="J39" s="366"/>
      <c r="K39" s="789"/>
      <c r="L39" s="804"/>
      <c r="M39" s="790"/>
      <c r="N39" s="812"/>
    </row>
    <row r="40" spans="1:14" ht="33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>
        <v>42</v>
      </c>
      <c r="I40" s="366">
        <v>41.89</v>
      </c>
      <c r="J40" s="366">
        <f>IF(I40/H40*100&gt;100,100,I40/H40*100)</f>
        <v>99.738095238095241</v>
      </c>
      <c r="K40" s="233">
        <f>J40</f>
        <v>99.738095238095241</v>
      </c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366">
        <f>IF(I41/H41*100&gt;100,100,I41/H41*100)</f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366">
        <f>IF(I42/H42*100&gt;100,100,I42/H42*100)</f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366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0.44</v>
      </c>
      <c r="I44" s="366">
        <v>0.44</v>
      </c>
      <c r="J44" s="366">
        <f>IF(I44/H44*100&gt;100,100,I44/H44*100)</f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>IF(I45/H45*100&gt;100,100,I45/H45*100)</f>
        <v>100</v>
      </c>
      <c r="K45" s="787">
        <f>(J45+J46+J47)/3</f>
        <v>96.440998217468803</v>
      </c>
      <c r="L45" s="800">
        <f>(K45+K48)/2</f>
        <v>97.967549839416563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93.5</v>
      </c>
      <c r="I46" s="366">
        <v>85.2</v>
      </c>
      <c r="J46" s="366">
        <f>IF(I46/H46*100&gt;100,100,I46/H46*100)</f>
        <v>91.122994652406419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98.2</v>
      </c>
      <c r="J47" s="366">
        <f>IF(I47/H47*100&gt;100,100,I47/H47*100)</f>
        <v>98.2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923.11</v>
      </c>
      <c r="I48" s="366">
        <v>918.44</v>
      </c>
      <c r="J48" s="366">
        <f>IF(I48/H48*100&gt;100,100,I48/H48*100)</f>
        <v>99.494101461364309</v>
      </c>
      <c r="K48" s="233">
        <f>J48</f>
        <v>99.494101461364309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2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2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2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366"/>
      <c r="K52" s="233"/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366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366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366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366"/>
      <c r="K56" s="233"/>
      <c r="L56" s="803"/>
      <c r="M56" s="790"/>
      <c r="N56" s="812"/>
    </row>
    <row r="57" spans="1:14" ht="47.25" x14ac:dyDescent="0.25">
      <c r="A57" s="792"/>
      <c r="B57" s="805" t="s">
        <v>187</v>
      </c>
      <c r="C57" s="790" t="s">
        <v>304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>
        <v>100</v>
      </c>
      <c r="I57" s="366">
        <v>100</v>
      </c>
      <c r="J57" s="366">
        <f>IF(I57/H57*100&gt;100,100,I57/H57*100)</f>
        <v>100</v>
      </c>
      <c r="K57" s="787">
        <f>(J57+J58+J59)/3</f>
        <v>100</v>
      </c>
      <c r="L57" s="800">
        <f>(K57+K60)/2</f>
        <v>99.629192651272547</v>
      </c>
      <c r="M57" s="790"/>
      <c r="N57" s="812"/>
    </row>
    <row r="58" spans="1:14" ht="47.25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>
        <v>100</v>
      </c>
      <c r="I58" s="366">
        <v>100</v>
      </c>
      <c r="J58" s="366">
        <f>IF(I58/H58*100&gt;100,100,I58/H58*100)</f>
        <v>100</v>
      </c>
      <c r="K58" s="788"/>
      <c r="L58" s="804"/>
      <c r="M58" s="790"/>
      <c r="N58" s="812"/>
    </row>
    <row r="59" spans="1:14" ht="47.25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>
        <v>100</v>
      </c>
      <c r="I59" s="366">
        <v>100</v>
      </c>
      <c r="J59" s="366">
        <f>IF(I59/H59*100&gt;100,100,I59/H59*100)</f>
        <v>100</v>
      </c>
      <c r="K59" s="789"/>
      <c r="L59" s="804"/>
      <c r="M59" s="790"/>
      <c r="N59" s="812"/>
    </row>
    <row r="60" spans="1:14" ht="31.5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366">
        <v>59.33</v>
      </c>
      <c r="I60" s="366">
        <v>58.89</v>
      </c>
      <c r="J60" s="366">
        <f>IF(I60/H60*100&gt;100,100,I60/H60*100)</f>
        <v>99.258385302545094</v>
      </c>
      <c r="K60" s="233">
        <f>J60</f>
        <v>99.258385302545094</v>
      </c>
      <c r="L60" s="803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2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2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2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2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 t="shared" ref="J65:J70" si="2">IF(I65/H65*100&gt;100,100,I65/H65*100)</f>
        <v>100</v>
      </c>
      <c r="K65" s="787">
        <f>(J65+J66+J67)/3</f>
        <v>97.233333333333334</v>
      </c>
      <c r="L65" s="800">
        <f>(K65+K68)/2</f>
        <v>98.026852660924561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91.7</v>
      </c>
      <c r="J66" s="366">
        <f t="shared" si="2"/>
        <v>91.7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366">
        <f t="shared" si="2"/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160.22</v>
      </c>
      <c r="I68" s="366">
        <v>158.33000000000001</v>
      </c>
      <c r="J68" s="366">
        <f t="shared" si="2"/>
        <v>98.820371988515802</v>
      </c>
      <c r="K68" s="233">
        <f>J68</f>
        <v>98.820371988515802</v>
      </c>
      <c r="L68" s="803"/>
      <c r="M68" s="790"/>
      <c r="N68" s="812"/>
    </row>
    <row r="69" spans="1:14" ht="47.25" x14ac:dyDescent="0.25">
      <c r="A69" s="792"/>
      <c r="B69" s="805" t="s">
        <v>256</v>
      </c>
      <c r="C69" s="790" t="s">
        <v>309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366">
        <v>100</v>
      </c>
      <c r="I69" s="366">
        <v>100</v>
      </c>
      <c r="J69" s="366">
        <f t="shared" si="2"/>
        <v>100</v>
      </c>
      <c r="K69" s="787">
        <f>(J69+J70)/2</f>
        <v>100</v>
      </c>
      <c r="L69" s="800">
        <f>(K69+K72)/2</f>
        <v>100</v>
      </c>
      <c r="M69" s="790"/>
      <c r="N69" s="812"/>
    </row>
    <row r="70" spans="1:14" ht="47.25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366">
        <v>100</v>
      </c>
      <c r="I70" s="366">
        <v>100</v>
      </c>
      <c r="J70" s="366">
        <f t="shared" si="2"/>
        <v>100</v>
      </c>
      <c r="K70" s="788"/>
      <c r="L70" s="804"/>
      <c r="M70" s="790"/>
      <c r="N70" s="812"/>
    </row>
    <row r="71" spans="1:14" ht="47.25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366">
        <v>0</v>
      </c>
      <c r="I71" s="366">
        <v>0</v>
      </c>
      <c r="J71" s="366"/>
      <c r="K71" s="789"/>
      <c r="L71" s="804"/>
      <c r="M71" s="790"/>
      <c r="N71" s="812"/>
    </row>
    <row r="72" spans="1:14" ht="31.5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366">
        <v>0.56000000000000005</v>
      </c>
      <c r="I72" s="366">
        <v>0.56000000000000005</v>
      </c>
      <c r="J72" s="366">
        <f t="shared" ref="J72:J88" si="3">IF(I72/H72*100&gt;100,100,I72/H72*100)</f>
        <v>100</v>
      </c>
      <c r="K72" s="233">
        <f>J72</f>
        <v>100</v>
      </c>
      <c r="L72" s="803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8.1199999999999992</v>
      </c>
      <c r="I73" s="366">
        <v>8.1</v>
      </c>
      <c r="J73" s="366">
        <f t="shared" si="3"/>
        <v>99.753694581280797</v>
      </c>
      <c r="K73" s="787">
        <f>(J73+J74+J75)/3</f>
        <v>99.917898193760266</v>
      </c>
      <c r="L73" s="800">
        <f>(K73+K76)/2</f>
        <v>99.185021235477123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20</v>
      </c>
      <c r="I74" s="366">
        <v>20</v>
      </c>
      <c r="J74" s="366">
        <f t="shared" si="3"/>
        <v>100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 t="shared" si="3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7042</v>
      </c>
      <c r="I76" s="366">
        <v>6933</v>
      </c>
      <c r="J76" s="366">
        <f t="shared" si="3"/>
        <v>98.45214427719398</v>
      </c>
      <c r="K76" s="233">
        <f>J76</f>
        <v>98.45214427719398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11.55</v>
      </c>
      <c r="I77" s="366">
        <v>11.57</v>
      </c>
      <c r="J77" s="366">
        <f t="shared" si="3"/>
        <v>100</v>
      </c>
      <c r="K77" s="787">
        <f>(J77+J78+J79)/3</f>
        <v>100</v>
      </c>
      <c r="L77" s="800">
        <f>(K77+K80)/2</f>
        <v>99.811364694923157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11.3</v>
      </c>
      <c r="I78" s="366">
        <v>11.3</v>
      </c>
      <c r="J78" s="366">
        <f t="shared" si="3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366">
        <f t="shared" si="3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21470</v>
      </c>
      <c r="I80" s="366">
        <v>21389</v>
      </c>
      <c r="J80" s="366">
        <f t="shared" si="3"/>
        <v>99.622729389846299</v>
      </c>
      <c r="K80" s="233">
        <f>J80</f>
        <v>99.622729389846299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26.06</v>
      </c>
      <c r="I81" s="366">
        <v>26.1</v>
      </c>
      <c r="J81" s="366">
        <f t="shared" si="3"/>
        <v>100</v>
      </c>
      <c r="K81" s="787">
        <f>(J81+J82+J83)/3</f>
        <v>100</v>
      </c>
      <c r="L81" s="800">
        <f>(K81+K84)/2</f>
        <v>99.887795992714018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27.8</v>
      </c>
      <c r="I82" s="366">
        <v>32.299999999999997</v>
      </c>
      <c r="J82" s="366">
        <f t="shared" si="3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83.3</v>
      </c>
      <c r="I83" s="366">
        <v>88.9</v>
      </c>
      <c r="J83" s="366">
        <f t="shared" si="3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68625</v>
      </c>
      <c r="I84" s="366">
        <v>68471</v>
      </c>
      <c r="J84" s="366">
        <f t="shared" si="3"/>
        <v>99.775591985428051</v>
      </c>
      <c r="K84" s="233">
        <f>J84</f>
        <v>99.775591985428051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5.46</v>
      </c>
      <c r="I85" s="366">
        <v>5.47</v>
      </c>
      <c r="J85" s="366">
        <f t="shared" si="3"/>
        <v>100</v>
      </c>
      <c r="K85" s="787">
        <f>(J85+J86+J87)/3</f>
        <v>99.066511085180863</v>
      </c>
      <c r="L85" s="800">
        <f>(K85+K88)/2</f>
        <v>99.366899947362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18.899999999999999</v>
      </c>
      <c r="I86" s="366">
        <v>18.899999999999999</v>
      </c>
      <c r="J86" s="366">
        <f t="shared" si="3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85.7</v>
      </c>
      <c r="I87" s="366">
        <v>83.3</v>
      </c>
      <c r="J87" s="366">
        <f t="shared" si="3"/>
        <v>97.199533255542576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12323</v>
      </c>
      <c r="I88" s="366">
        <v>12282</v>
      </c>
      <c r="J88" s="366">
        <f t="shared" si="3"/>
        <v>99.667288809543138</v>
      </c>
      <c r="K88" s="233">
        <f>J88</f>
        <v>99.667288809543138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366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366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366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366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3.4</v>
      </c>
      <c r="I93" s="366">
        <v>3.4</v>
      </c>
      <c r="J93" s="366">
        <f>IF(I93/H93*100&gt;100,100,I93/H93*100)</f>
        <v>100</v>
      </c>
      <c r="K93" s="787">
        <f>(J93+J95)/2</f>
        <v>100</v>
      </c>
      <c r="L93" s="800">
        <f>(K93+K96)/2</f>
        <v>99.338690775154873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0</v>
      </c>
      <c r="I94" s="366">
        <v>0</v>
      </c>
      <c r="J94" s="366"/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366">
        <f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5973</v>
      </c>
      <c r="I96" s="366">
        <v>5894</v>
      </c>
      <c r="J96" s="366">
        <f>IF(I96/H96*100&gt;100,100,I96/H96*100)</f>
        <v>98.677381550309732</v>
      </c>
      <c r="K96" s="233">
        <f>J96</f>
        <v>98.677381550309732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5.62</v>
      </c>
      <c r="I97" s="366">
        <v>5.63</v>
      </c>
      <c r="J97" s="366">
        <f>IF(I97/H97*100&gt;100,100,I97/H97*100)</f>
        <v>100</v>
      </c>
      <c r="K97" s="787">
        <f>(J97+J99)/2</f>
        <v>100</v>
      </c>
      <c r="L97" s="800">
        <f>(K97+K100)/2</f>
        <v>99.769907141096226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0</v>
      </c>
      <c r="I98" s="366">
        <v>0</v>
      </c>
      <c r="J98" s="366"/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>IF(I99/H99*100&gt;100,100,I99/H99*100)</f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12169</v>
      </c>
      <c r="I100" s="366">
        <v>12113</v>
      </c>
      <c r="J100" s="366">
        <f>IF(I100/H100*100&gt;100,100,I100/H100*100)</f>
        <v>99.539814282192452</v>
      </c>
      <c r="K100" s="233">
        <f>J100</f>
        <v>99.539814282192452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P328"/>
  <sheetViews>
    <sheetView topLeftCell="B1" zoomScale="80" zoomScaleNormal="80" workbookViewId="0">
      <selection activeCell="C2" sqref="C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3.4257812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300" customWidth="1"/>
    <col min="9" max="9" width="15.42578125" style="300" customWidth="1"/>
    <col min="10" max="10" width="14" style="300" customWidth="1"/>
    <col min="11" max="11" width="14.28515625" style="300" customWidth="1"/>
    <col min="12" max="12" width="15.5703125" style="17" customWidth="1"/>
    <col min="13" max="13" width="14.5703125" style="17" customWidth="1"/>
    <col min="14" max="14" width="14.710937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6" t="s">
        <v>377</v>
      </c>
      <c r="I2" s="36" t="s">
        <v>378</v>
      </c>
      <c r="J2" s="37" t="s">
        <v>129</v>
      </c>
      <c r="K2" s="37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customHeight="1" x14ac:dyDescent="0.25">
      <c r="A4" s="438" t="s">
        <v>250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41">
        <v>100</v>
      </c>
      <c r="I4" s="41">
        <v>100</v>
      </c>
      <c r="J4" s="39">
        <f t="shared" ref="J4:J67" si="0">IF(I4/H4*100&gt;100,100,I4/H4*100)</f>
        <v>100</v>
      </c>
      <c r="K4" s="441">
        <f>(J4+J5)/2</f>
        <v>100</v>
      </c>
      <c r="L4" s="431">
        <f>(K4+K7)/2</f>
        <v>100</v>
      </c>
      <c r="M4" s="438" t="s">
        <v>141</v>
      </c>
      <c r="N4" s="434"/>
      <c r="P4" s="23"/>
    </row>
    <row r="5" spans="1:16" ht="81.75" customHeight="1" x14ac:dyDescent="0.25">
      <c r="A5" s="439"/>
      <c r="B5" s="248"/>
      <c r="C5" s="423"/>
      <c r="D5" s="425"/>
      <c r="E5" s="5" t="s">
        <v>138</v>
      </c>
      <c r="F5" s="6" t="s">
        <v>142</v>
      </c>
      <c r="G5" s="7" t="s">
        <v>140</v>
      </c>
      <c r="H5" s="41">
        <v>100</v>
      </c>
      <c r="I5" s="41">
        <v>100</v>
      </c>
      <c r="J5" s="39">
        <f t="shared" si="0"/>
        <v>100</v>
      </c>
      <c r="K5" s="442"/>
      <c r="L5" s="432"/>
      <c r="M5" s="439"/>
      <c r="N5" s="435"/>
      <c r="P5" s="23"/>
    </row>
    <row r="6" spans="1:16" ht="81.75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41"/>
      <c r="I6" s="41"/>
      <c r="J6" s="39"/>
      <c r="K6" s="443"/>
      <c r="L6" s="432"/>
      <c r="M6" s="439"/>
      <c r="N6" s="435"/>
      <c r="P6" s="23"/>
    </row>
    <row r="7" spans="1:16" ht="31.5" customHeight="1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42">
        <v>0.55555555555555558</v>
      </c>
      <c r="I7" s="42">
        <v>0.55555555555555558</v>
      </c>
      <c r="J7" s="39">
        <f t="shared" si="0"/>
        <v>100</v>
      </c>
      <c r="K7" s="39">
        <f>J7</f>
        <v>100</v>
      </c>
      <c r="L7" s="433"/>
      <c r="M7" s="439"/>
      <c r="N7" s="435"/>
      <c r="P7" s="23"/>
    </row>
    <row r="8" spans="1:16" ht="81.75" hidden="1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41">
        <v>0</v>
      </c>
      <c r="I8" s="41">
        <v>0</v>
      </c>
      <c r="J8" s="39" t="e">
        <f t="shared" si="0"/>
        <v>#DIV/0!</v>
      </c>
      <c r="K8" s="441" t="e">
        <f>(J8+J9+J10)/3</f>
        <v>#DIV/0!</v>
      </c>
      <c r="L8" s="431" t="e">
        <f>(K8+K11)/2</f>
        <v>#DIV/0!</v>
      </c>
      <c r="M8" s="439"/>
      <c r="N8" s="435"/>
    </row>
    <row r="9" spans="1:16" ht="81.75" hidden="1" customHeight="1" x14ac:dyDescent="0.25">
      <c r="A9" s="439"/>
      <c r="B9" s="239"/>
      <c r="C9" s="423"/>
      <c r="D9" s="425"/>
      <c r="E9" s="5" t="s">
        <v>138</v>
      </c>
      <c r="F9" s="6" t="s">
        <v>142</v>
      </c>
      <c r="G9" s="7" t="s">
        <v>140</v>
      </c>
      <c r="H9" s="41">
        <v>0</v>
      </c>
      <c r="I9" s="41">
        <v>0</v>
      </c>
      <c r="J9" s="39" t="e">
        <f t="shared" si="0"/>
        <v>#DIV/0!</v>
      </c>
      <c r="K9" s="442"/>
      <c r="L9" s="432"/>
      <c r="M9" s="439"/>
      <c r="N9" s="435"/>
    </row>
    <row r="10" spans="1:16" ht="81.75" hidden="1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41">
        <v>0</v>
      </c>
      <c r="I10" s="41">
        <v>0</v>
      </c>
      <c r="J10" s="39" t="e">
        <f t="shared" si="0"/>
        <v>#DIV/0!</v>
      </c>
      <c r="K10" s="443"/>
      <c r="L10" s="432"/>
      <c r="M10" s="439"/>
      <c r="N10" s="435"/>
    </row>
    <row r="11" spans="1:16" ht="31.5" hidden="1" customHeight="1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42">
        <v>0</v>
      </c>
      <c r="I11" s="42">
        <v>0</v>
      </c>
      <c r="J11" s="39" t="e">
        <f t="shared" si="0"/>
        <v>#DIV/0!</v>
      </c>
      <c r="K11" s="39" t="e">
        <f>J11</f>
        <v>#DIV/0!</v>
      </c>
      <c r="L11" s="433"/>
      <c r="M11" s="439"/>
      <c r="N11" s="435"/>
    </row>
    <row r="12" spans="1:16" ht="81.75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41">
        <v>100</v>
      </c>
      <c r="I12" s="41">
        <v>100</v>
      </c>
      <c r="J12" s="39">
        <f t="shared" si="0"/>
        <v>100</v>
      </c>
      <c r="K12" s="441">
        <f>(J12+J13+J14)/3</f>
        <v>98.666666666666671</v>
      </c>
      <c r="L12" s="431">
        <f>(K12+K15)/2</f>
        <v>98.918810748999434</v>
      </c>
      <c r="M12" s="439"/>
      <c r="N12" s="435"/>
    </row>
    <row r="13" spans="1:16" ht="81.75" customHeight="1" x14ac:dyDescent="0.25">
      <c r="A13" s="439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41">
        <v>100</v>
      </c>
      <c r="I13" s="41">
        <v>96</v>
      </c>
      <c r="J13" s="39">
        <f t="shared" si="0"/>
        <v>96</v>
      </c>
      <c r="K13" s="442"/>
      <c r="L13" s="432"/>
      <c r="M13" s="439"/>
      <c r="N13" s="435"/>
    </row>
    <row r="14" spans="1:16" ht="81.75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41">
        <v>100</v>
      </c>
      <c r="I14" s="41">
        <v>100</v>
      </c>
      <c r="J14" s="39">
        <f t="shared" si="0"/>
        <v>100</v>
      </c>
      <c r="K14" s="443"/>
      <c r="L14" s="432"/>
      <c r="M14" s="439"/>
      <c r="N14" s="435"/>
    </row>
    <row r="15" spans="1:16" ht="31.5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42">
        <v>388.66666666666669</v>
      </c>
      <c r="I15" s="42">
        <v>385.44444444444446</v>
      </c>
      <c r="J15" s="39">
        <f t="shared" si="0"/>
        <v>99.170954831332196</v>
      </c>
      <c r="K15" s="39">
        <f>J15</f>
        <v>99.170954831332196</v>
      </c>
      <c r="L15" s="433"/>
      <c r="M15" s="439"/>
      <c r="N15" s="435"/>
    </row>
    <row r="16" spans="1:16" ht="81.75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41">
        <v>100</v>
      </c>
      <c r="I16" s="41">
        <v>100</v>
      </c>
      <c r="J16" s="39">
        <f t="shared" si="0"/>
        <v>100</v>
      </c>
      <c r="K16" s="441">
        <f>(J16+J17)/2</f>
        <v>100</v>
      </c>
      <c r="L16" s="431">
        <f>(K16+K19)/2</f>
        <v>100</v>
      </c>
      <c r="M16" s="439"/>
      <c r="N16" s="435"/>
    </row>
    <row r="17" spans="1:14" ht="81.75" customHeight="1" x14ac:dyDescent="0.25">
      <c r="A17" s="439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41">
        <v>100</v>
      </c>
      <c r="I17" s="41">
        <v>100</v>
      </c>
      <c r="J17" s="39">
        <f t="shared" si="0"/>
        <v>100</v>
      </c>
      <c r="K17" s="442"/>
      <c r="L17" s="432"/>
      <c r="M17" s="439"/>
      <c r="N17" s="435"/>
    </row>
    <row r="18" spans="1:14" ht="81.75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41"/>
      <c r="I18" s="41"/>
      <c r="J18" s="39"/>
      <c r="K18" s="443"/>
      <c r="L18" s="432"/>
      <c r="M18" s="439"/>
      <c r="N18" s="435"/>
    </row>
    <row r="19" spans="1:14" ht="31.5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42">
        <v>0.44444444444444442</v>
      </c>
      <c r="I19" s="42">
        <v>0.44444444444444442</v>
      </c>
      <c r="J19" s="39">
        <f t="shared" si="0"/>
        <v>100</v>
      </c>
      <c r="K19" s="39">
        <f>J19</f>
        <v>100</v>
      </c>
      <c r="L19" s="433"/>
      <c r="M19" s="439"/>
      <c r="N19" s="435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41">
        <v>0</v>
      </c>
      <c r="I20" s="41">
        <v>0</v>
      </c>
      <c r="J20" s="39" t="e">
        <f t="shared" si="0"/>
        <v>#DIV/0!</v>
      </c>
      <c r="K20" s="441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41">
        <v>0</v>
      </c>
      <c r="I21" s="41">
        <v>0</v>
      </c>
      <c r="J21" s="39" t="e">
        <f t="shared" si="0"/>
        <v>#DIV/0!</v>
      </c>
      <c r="K21" s="442"/>
      <c r="L21" s="432"/>
      <c r="M21" s="439"/>
      <c r="N21" s="435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41">
        <v>0</v>
      </c>
      <c r="I22" s="41">
        <v>0</v>
      </c>
      <c r="J22" s="39" t="e">
        <f t="shared" si="0"/>
        <v>#DIV/0!</v>
      </c>
      <c r="K22" s="443"/>
      <c r="L22" s="432"/>
      <c r="M22" s="439"/>
      <c r="N22" s="435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42">
        <v>0</v>
      </c>
      <c r="I23" s="42">
        <v>0</v>
      </c>
      <c r="J23" s="39" t="e">
        <f t="shared" si="0"/>
        <v>#DIV/0!</v>
      </c>
      <c r="K23" s="39" t="e">
        <f>J23</f>
        <v>#DIV/0!</v>
      </c>
      <c r="L23" s="433"/>
      <c r="M23" s="439"/>
      <c r="N23" s="435"/>
    </row>
    <row r="24" spans="1:14" ht="81.75" customHeight="1" x14ac:dyDescent="0.25">
      <c r="A24" s="439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41">
        <v>100</v>
      </c>
      <c r="I24" s="41">
        <v>100</v>
      </c>
      <c r="J24" s="39">
        <f>IF(I24/H24*100&gt;100,100,I24/H24*100)</f>
        <v>100</v>
      </c>
      <c r="K24" s="441">
        <f>(J24+J25+J26)/3</f>
        <v>100</v>
      </c>
      <c r="L24" s="431">
        <f>(K24+K27)/2</f>
        <v>94.097222222222229</v>
      </c>
      <c r="M24" s="439"/>
      <c r="N24" s="435"/>
    </row>
    <row r="25" spans="1:14" ht="81.75" customHeight="1" x14ac:dyDescent="0.25">
      <c r="A25" s="439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41">
        <v>100</v>
      </c>
      <c r="I25" s="41">
        <v>100</v>
      </c>
      <c r="J25" s="39">
        <f>IF(I25/H25*100&gt;100,100,I25/H25*100)</f>
        <v>100</v>
      </c>
      <c r="K25" s="442"/>
      <c r="L25" s="432"/>
      <c r="M25" s="439"/>
      <c r="N25" s="435"/>
    </row>
    <row r="26" spans="1:14" ht="81.75" customHeight="1" x14ac:dyDescent="0.25">
      <c r="A26" s="439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41">
        <v>100</v>
      </c>
      <c r="I26" s="41">
        <v>100</v>
      </c>
      <c r="J26" s="39">
        <f>IF(I26/H26*100&gt;100,100,I26/H26*100)</f>
        <v>100</v>
      </c>
      <c r="K26" s="443"/>
      <c r="L26" s="432"/>
      <c r="M26" s="439"/>
      <c r="N26" s="435"/>
    </row>
    <row r="27" spans="1:14" ht="31.5" x14ac:dyDescent="0.25">
      <c r="A27" s="439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42">
        <v>16</v>
      </c>
      <c r="I27" s="42">
        <v>14.111111111111111</v>
      </c>
      <c r="J27" s="39">
        <f>IF(I27/H27*100&gt;100,100,I27/H27*100)</f>
        <v>88.194444444444443</v>
      </c>
      <c r="K27" s="39">
        <f>J27</f>
        <v>88.194444444444443</v>
      </c>
      <c r="L27" s="433"/>
      <c r="M27" s="439"/>
      <c r="N27" s="435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41">
        <v>0</v>
      </c>
      <c r="I28" s="41">
        <v>0</v>
      </c>
      <c r="J28" s="39" t="e">
        <f t="shared" si="0"/>
        <v>#DIV/0!</v>
      </c>
      <c r="K28" s="441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41">
        <v>0</v>
      </c>
      <c r="I29" s="41">
        <v>0</v>
      </c>
      <c r="J29" s="39" t="e">
        <f t="shared" si="0"/>
        <v>#DIV/0!</v>
      </c>
      <c r="K29" s="442"/>
      <c r="L29" s="432"/>
      <c r="M29" s="439"/>
      <c r="N29" s="435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41">
        <v>0</v>
      </c>
      <c r="I30" s="41">
        <v>0</v>
      </c>
      <c r="J30" s="39" t="e">
        <f t="shared" si="0"/>
        <v>#DIV/0!</v>
      </c>
      <c r="K30" s="443"/>
      <c r="L30" s="432"/>
      <c r="M30" s="439"/>
      <c r="N30" s="435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42">
        <v>0</v>
      </c>
      <c r="I31" s="42">
        <v>0</v>
      </c>
      <c r="J31" s="39" t="e">
        <f t="shared" si="0"/>
        <v>#DIV/0!</v>
      </c>
      <c r="K31" s="39" t="e">
        <f>J31</f>
        <v>#DIV/0!</v>
      </c>
      <c r="L31" s="433"/>
      <c r="M31" s="439"/>
      <c r="N31" s="435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41">
        <v>0</v>
      </c>
      <c r="I32" s="41">
        <v>0</v>
      </c>
      <c r="J32" s="39" t="e">
        <f t="shared" si="0"/>
        <v>#DIV/0!</v>
      </c>
      <c r="K32" s="441" t="e">
        <f>(J32+J33+J34)/3</f>
        <v>#DIV/0!</v>
      </c>
      <c r="L32" s="431" t="e">
        <f>(K32+K35)/2</f>
        <v>#DIV/0!</v>
      </c>
      <c r="M32" s="439"/>
      <c r="N32" s="435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41">
        <v>0</v>
      </c>
      <c r="I33" s="41">
        <v>0</v>
      </c>
      <c r="J33" s="39" t="e">
        <f t="shared" si="0"/>
        <v>#DIV/0!</v>
      </c>
      <c r="K33" s="442"/>
      <c r="L33" s="432"/>
      <c r="M33" s="439"/>
      <c r="N33" s="435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41">
        <v>0</v>
      </c>
      <c r="I34" s="41">
        <v>0</v>
      </c>
      <c r="J34" s="39" t="e">
        <f t="shared" si="0"/>
        <v>#DIV/0!</v>
      </c>
      <c r="K34" s="443"/>
      <c r="L34" s="432"/>
      <c r="M34" s="439"/>
      <c r="N34" s="435"/>
    </row>
    <row r="35" spans="1:14" ht="31.5" hidden="1" customHeight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42">
        <v>0</v>
      </c>
      <c r="I35" s="42">
        <v>0</v>
      </c>
      <c r="J35" s="39" t="e">
        <f t="shared" si="0"/>
        <v>#DIV/0!</v>
      </c>
      <c r="K35" s="39" t="e">
        <f>J35</f>
        <v>#DIV/0!</v>
      </c>
      <c r="L35" s="433"/>
      <c r="M35" s="439"/>
      <c r="N35" s="435"/>
    </row>
    <row r="36" spans="1:14" ht="81.7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41">
        <v>100</v>
      </c>
      <c r="I36" s="41">
        <v>100</v>
      </c>
      <c r="J36" s="39">
        <f t="shared" si="0"/>
        <v>100</v>
      </c>
      <c r="K36" s="441">
        <f>(J36+J37+J38)/3</f>
        <v>98.533333333333346</v>
      </c>
      <c r="L36" s="431">
        <f>(K36+K39)/2</f>
        <v>99.26666666666668</v>
      </c>
      <c r="M36" s="439"/>
      <c r="N36" s="435"/>
    </row>
    <row r="37" spans="1:14" ht="81.75" customHeight="1" x14ac:dyDescent="0.25">
      <c r="A37" s="439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41">
        <v>100</v>
      </c>
      <c r="I37" s="41">
        <v>95.6</v>
      </c>
      <c r="J37" s="39">
        <f t="shared" si="0"/>
        <v>95.6</v>
      </c>
      <c r="K37" s="442"/>
      <c r="L37" s="432"/>
      <c r="M37" s="439"/>
      <c r="N37" s="435"/>
    </row>
    <row r="38" spans="1:14" ht="81.75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41">
        <v>100</v>
      </c>
      <c r="I38" s="41">
        <v>100</v>
      </c>
      <c r="J38" s="39">
        <f t="shared" si="0"/>
        <v>100</v>
      </c>
      <c r="K38" s="443"/>
      <c r="L38" s="432"/>
      <c r="M38" s="439"/>
      <c r="N38" s="435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42">
        <v>33.444444444444443</v>
      </c>
      <c r="I39" s="42">
        <v>35</v>
      </c>
      <c r="J39" s="39">
        <f t="shared" si="0"/>
        <v>100</v>
      </c>
      <c r="K39" s="39">
        <f>J39</f>
        <v>100</v>
      </c>
      <c r="L39" s="433"/>
      <c r="M39" s="439"/>
      <c r="N39" s="435"/>
    </row>
    <row r="40" spans="1:14" ht="81.75" customHeight="1" x14ac:dyDescent="0.25">
      <c r="A40" s="439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41">
        <v>100</v>
      </c>
      <c r="I40" s="41">
        <v>100</v>
      </c>
      <c r="J40" s="39">
        <f t="shared" si="0"/>
        <v>100</v>
      </c>
      <c r="K40" s="441">
        <f>(J40+J41)/2</f>
        <v>91.07</v>
      </c>
      <c r="L40" s="431">
        <f>(K40+K43)/2</f>
        <v>95.534999999999997</v>
      </c>
      <c r="M40" s="439"/>
      <c r="N40" s="435"/>
    </row>
    <row r="41" spans="1:14" ht="81.75" customHeight="1" x14ac:dyDescent="0.25">
      <c r="A41" s="439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41">
        <v>100</v>
      </c>
      <c r="I41" s="41">
        <v>82.14</v>
      </c>
      <c r="J41" s="39">
        <f t="shared" si="0"/>
        <v>82.14</v>
      </c>
      <c r="K41" s="442"/>
      <c r="L41" s="432"/>
      <c r="M41" s="439"/>
      <c r="N41" s="435"/>
    </row>
    <row r="42" spans="1:14" ht="81.75" customHeight="1" x14ac:dyDescent="0.25">
      <c r="A42" s="439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41"/>
      <c r="I42" s="41"/>
      <c r="J42" s="39"/>
      <c r="K42" s="443"/>
      <c r="L42" s="432"/>
      <c r="M42" s="439"/>
      <c r="N42" s="435"/>
    </row>
    <row r="43" spans="1:14" ht="31.5" x14ac:dyDescent="0.25">
      <c r="A43" s="439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42">
        <v>2.5555555555555554</v>
      </c>
      <c r="I43" s="42">
        <v>2.5555555555555554</v>
      </c>
      <c r="J43" s="39">
        <f t="shared" si="0"/>
        <v>100</v>
      </c>
      <c r="K43" s="39">
        <f>J43</f>
        <v>100</v>
      </c>
      <c r="L43" s="433"/>
      <c r="M43" s="439"/>
      <c r="N43" s="435"/>
    </row>
    <row r="44" spans="1:14" ht="81.75" hidden="1" customHeight="1" x14ac:dyDescent="0.25">
      <c r="A44" s="439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41">
        <v>0</v>
      </c>
      <c r="I44" s="41">
        <v>0</v>
      </c>
      <c r="J44" s="39" t="e">
        <f t="shared" si="0"/>
        <v>#DIV/0!</v>
      </c>
      <c r="K44" s="441" t="e">
        <f>(J44+J45+J46)/3</f>
        <v>#DIV/0!</v>
      </c>
      <c r="L44" s="431" t="e">
        <f>(K44+K47)/2</f>
        <v>#DIV/0!</v>
      </c>
      <c r="M44" s="439"/>
      <c r="N44" s="435"/>
    </row>
    <row r="45" spans="1:14" ht="81.75" hidden="1" customHeight="1" x14ac:dyDescent="0.25">
      <c r="A45" s="439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41">
        <v>0</v>
      </c>
      <c r="I45" s="41">
        <v>0</v>
      </c>
      <c r="J45" s="39" t="e">
        <f t="shared" si="0"/>
        <v>#DIV/0!</v>
      </c>
      <c r="K45" s="442"/>
      <c r="L45" s="432"/>
      <c r="M45" s="439"/>
      <c r="N45" s="435"/>
    </row>
    <row r="46" spans="1:14" ht="81.75" hidden="1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41">
        <v>0</v>
      </c>
      <c r="I46" s="41">
        <v>0</v>
      </c>
      <c r="J46" s="39" t="e">
        <f t="shared" si="0"/>
        <v>#DIV/0!</v>
      </c>
      <c r="K46" s="443"/>
      <c r="L46" s="432"/>
      <c r="M46" s="439"/>
      <c r="N46" s="435"/>
    </row>
    <row r="47" spans="1:14" ht="31.5" hidden="1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42">
        <v>0</v>
      </c>
      <c r="I47" s="42">
        <v>0</v>
      </c>
      <c r="J47" s="39" t="e">
        <f t="shared" si="0"/>
        <v>#DIV/0!</v>
      </c>
      <c r="K47" s="39" t="e">
        <f>J47</f>
        <v>#DIV/0!</v>
      </c>
      <c r="L47" s="433"/>
      <c r="M47" s="439"/>
      <c r="N47" s="435"/>
    </row>
    <row r="48" spans="1:14" ht="81.75" hidden="1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41">
        <v>0</v>
      </c>
      <c r="I48" s="41">
        <v>0</v>
      </c>
      <c r="J48" s="39" t="e">
        <f t="shared" si="0"/>
        <v>#DIV/0!</v>
      </c>
      <c r="K48" s="441" t="e">
        <f>(J48+J49+J50)/3</f>
        <v>#DIV/0!</v>
      </c>
      <c r="L48" s="431" t="e">
        <f>(K48+K51)/2</f>
        <v>#DIV/0!</v>
      </c>
      <c r="M48" s="439"/>
      <c r="N48" s="435"/>
    </row>
    <row r="49" spans="1:14" ht="81.75" hidden="1" customHeight="1" x14ac:dyDescent="0.25">
      <c r="A49" s="439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41">
        <v>0</v>
      </c>
      <c r="I49" s="41">
        <v>0</v>
      </c>
      <c r="J49" s="39" t="e">
        <f t="shared" si="0"/>
        <v>#DIV/0!</v>
      </c>
      <c r="K49" s="442"/>
      <c r="L49" s="432"/>
      <c r="M49" s="439"/>
      <c r="N49" s="435"/>
    </row>
    <row r="50" spans="1:14" ht="81.75" hidden="1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41">
        <v>0</v>
      </c>
      <c r="I50" s="41">
        <v>0</v>
      </c>
      <c r="J50" s="39" t="e">
        <f t="shared" si="0"/>
        <v>#DIV/0!</v>
      </c>
      <c r="K50" s="443"/>
      <c r="L50" s="432"/>
      <c r="M50" s="439"/>
      <c r="N50" s="435"/>
    </row>
    <row r="51" spans="1:14" ht="31.5" hidden="1" customHeight="1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42">
        <v>0</v>
      </c>
      <c r="I51" s="42">
        <v>0</v>
      </c>
      <c r="J51" s="39" t="e">
        <f t="shared" si="0"/>
        <v>#DIV/0!</v>
      </c>
      <c r="K51" s="39" t="e">
        <f>J51</f>
        <v>#DIV/0!</v>
      </c>
      <c r="L51" s="433"/>
      <c r="M51" s="439"/>
      <c r="N51" s="435"/>
    </row>
    <row r="52" spans="1:14" ht="81.75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41">
        <v>100</v>
      </c>
      <c r="I52" s="41">
        <v>100</v>
      </c>
      <c r="J52" s="39">
        <f t="shared" si="0"/>
        <v>100</v>
      </c>
      <c r="K52" s="441">
        <f>(J52+J53)/2</f>
        <v>100</v>
      </c>
      <c r="L52" s="431">
        <f>(K52+K55)/2</f>
        <v>100</v>
      </c>
      <c r="M52" s="439"/>
      <c r="N52" s="435"/>
    </row>
    <row r="53" spans="1:14" ht="81.75" customHeight="1" x14ac:dyDescent="0.25">
      <c r="A53" s="439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41">
        <v>100</v>
      </c>
      <c r="I53" s="41">
        <v>100</v>
      </c>
      <c r="J53" s="39">
        <f t="shared" si="0"/>
        <v>100</v>
      </c>
      <c r="K53" s="442"/>
      <c r="L53" s="432"/>
      <c r="M53" s="439"/>
      <c r="N53" s="435"/>
    </row>
    <row r="54" spans="1:14" ht="81.75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41"/>
      <c r="I54" s="41"/>
      <c r="J54" s="39"/>
      <c r="K54" s="443"/>
      <c r="L54" s="432"/>
      <c r="M54" s="439"/>
      <c r="N54" s="435"/>
    </row>
    <row r="55" spans="1:14" ht="31.5" customHeight="1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42">
        <v>0.55555555555555558</v>
      </c>
      <c r="I55" s="42">
        <v>0.55555555555555558</v>
      </c>
      <c r="J55" s="39">
        <f t="shared" si="0"/>
        <v>100</v>
      </c>
      <c r="K55" s="39">
        <f>J55</f>
        <v>100</v>
      </c>
      <c r="L55" s="433"/>
      <c r="M55" s="439"/>
      <c r="N55" s="435"/>
    </row>
    <row r="56" spans="1:14" ht="81.75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41">
        <v>100</v>
      </c>
      <c r="I56" s="41">
        <v>100</v>
      </c>
      <c r="J56" s="39">
        <f t="shared" si="0"/>
        <v>100</v>
      </c>
      <c r="K56" s="441">
        <f>(J56+J57+J58)/3</f>
        <v>99.078282828282838</v>
      </c>
      <c r="L56" s="431">
        <f>(K56+K59)/2</f>
        <v>99.539141414141426</v>
      </c>
      <c r="M56" s="439"/>
      <c r="N56" s="435"/>
    </row>
    <row r="57" spans="1:14" ht="81.75" customHeight="1" x14ac:dyDescent="0.25">
      <c r="A57" s="439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41">
        <v>100</v>
      </c>
      <c r="I57" s="41">
        <v>98.75</v>
      </c>
      <c r="J57" s="39">
        <f t="shared" si="0"/>
        <v>98.75</v>
      </c>
      <c r="K57" s="442"/>
      <c r="L57" s="432"/>
      <c r="M57" s="439"/>
      <c r="N57" s="435"/>
    </row>
    <row r="58" spans="1:14" ht="81.75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41">
        <v>96</v>
      </c>
      <c r="I58" s="41">
        <v>94.545454545454547</v>
      </c>
      <c r="J58" s="39">
        <f t="shared" si="0"/>
        <v>98.484848484848484</v>
      </c>
      <c r="K58" s="443"/>
      <c r="L58" s="432"/>
      <c r="M58" s="439"/>
      <c r="N58" s="435"/>
    </row>
    <row r="59" spans="1:14" ht="31.5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42">
        <v>346.66666666666669</v>
      </c>
      <c r="I59" s="42">
        <v>348</v>
      </c>
      <c r="J59" s="39">
        <f t="shared" si="0"/>
        <v>100</v>
      </c>
      <c r="K59" s="39">
        <f>J59</f>
        <v>100</v>
      </c>
      <c r="L59" s="433"/>
      <c r="M59" s="439"/>
      <c r="N59" s="435"/>
    </row>
    <row r="60" spans="1:14" ht="81.75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41">
        <v>100</v>
      </c>
      <c r="I60" s="41">
        <v>100</v>
      </c>
      <c r="J60" s="39">
        <f t="shared" si="0"/>
        <v>100</v>
      </c>
      <c r="K60" s="441">
        <f>(J60+J61+J62)/3</f>
        <v>100</v>
      </c>
      <c r="L60" s="431">
        <f>(K60+K63)/2</f>
        <v>100</v>
      </c>
      <c r="M60" s="439"/>
      <c r="N60" s="435"/>
    </row>
    <row r="61" spans="1:14" ht="81.75" customHeight="1" x14ac:dyDescent="0.25">
      <c r="A61" s="439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41">
        <v>100</v>
      </c>
      <c r="I61" s="41">
        <v>100</v>
      </c>
      <c r="J61" s="39">
        <f t="shared" si="0"/>
        <v>100</v>
      </c>
      <c r="K61" s="442"/>
      <c r="L61" s="432"/>
      <c r="M61" s="439"/>
      <c r="N61" s="435"/>
    </row>
    <row r="62" spans="1:14" ht="81.75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41">
        <v>100</v>
      </c>
      <c r="I62" s="41">
        <v>100</v>
      </c>
      <c r="J62" s="39">
        <f t="shared" si="0"/>
        <v>100</v>
      </c>
      <c r="K62" s="443"/>
      <c r="L62" s="432"/>
      <c r="M62" s="439"/>
      <c r="N62" s="435"/>
    </row>
    <row r="63" spans="1:14" ht="31.5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42">
        <v>19</v>
      </c>
      <c r="I63" s="42">
        <v>23.555555555555557</v>
      </c>
      <c r="J63" s="39">
        <f t="shared" si="0"/>
        <v>100</v>
      </c>
      <c r="K63" s="39">
        <f>J63</f>
        <v>100</v>
      </c>
      <c r="L63" s="433"/>
      <c r="M63" s="439"/>
      <c r="N63" s="435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41">
        <v>0</v>
      </c>
      <c r="I64" s="41">
        <v>0</v>
      </c>
      <c r="J64" s="39" t="e">
        <f t="shared" si="0"/>
        <v>#DIV/0!</v>
      </c>
      <c r="K64" s="441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41">
        <v>0</v>
      </c>
      <c r="I65" s="41">
        <v>0</v>
      </c>
      <c r="J65" s="39" t="e">
        <f t="shared" si="0"/>
        <v>#DIV/0!</v>
      </c>
      <c r="K65" s="442"/>
      <c r="L65" s="432"/>
      <c r="M65" s="439"/>
      <c r="N65" s="435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41">
        <v>0</v>
      </c>
      <c r="I66" s="41">
        <v>0</v>
      </c>
      <c r="J66" s="39" t="e">
        <f t="shared" si="0"/>
        <v>#DIV/0!</v>
      </c>
      <c r="K66" s="443"/>
      <c r="L66" s="432"/>
      <c r="M66" s="439"/>
      <c r="N66" s="435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42">
        <v>0</v>
      </c>
      <c r="I67" s="42">
        <v>0</v>
      </c>
      <c r="J67" s="39" t="e">
        <f t="shared" si="0"/>
        <v>#DIV/0!</v>
      </c>
      <c r="K67" s="39" t="e">
        <f>J67</f>
        <v>#DIV/0!</v>
      </c>
      <c r="L67" s="433"/>
      <c r="M67" s="439"/>
      <c r="N67" s="435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41">
        <v>0</v>
      </c>
      <c r="I68" s="41">
        <v>0</v>
      </c>
      <c r="J68" s="39" t="e">
        <f t="shared" ref="J68:J131" si="1">IF(I68/H68*100&gt;100,100,I68/H68*100)</f>
        <v>#DIV/0!</v>
      </c>
      <c r="K68" s="441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41">
        <v>0</v>
      </c>
      <c r="I69" s="41">
        <v>0</v>
      </c>
      <c r="J69" s="39" t="e">
        <f t="shared" si="1"/>
        <v>#DIV/0!</v>
      </c>
      <c r="K69" s="442"/>
      <c r="L69" s="432"/>
      <c r="M69" s="439"/>
      <c r="N69" s="435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41">
        <v>0</v>
      </c>
      <c r="I70" s="41">
        <v>0</v>
      </c>
      <c r="J70" s="39" t="e">
        <f t="shared" si="1"/>
        <v>#DIV/0!</v>
      </c>
      <c r="K70" s="443"/>
      <c r="L70" s="432"/>
      <c r="M70" s="439"/>
      <c r="N70" s="435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42">
        <v>0</v>
      </c>
      <c r="I71" s="42">
        <v>0</v>
      </c>
      <c r="J71" s="39" t="e">
        <f t="shared" si="1"/>
        <v>#DIV/0!</v>
      </c>
      <c r="K71" s="39" t="e">
        <f>J71</f>
        <v>#DIV/0!</v>
      </c>
      <c r="L71" s="433"/>
      <c r="M71" s="439"/>
      <c r="N71" s="435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41">
        <v>0</v>
      </c>
      <c r="I72" s="41">
        <v>0</v>
      </c>
      <c r="J72" s="39" t="e">
        <f t="shared" si="1"/>
        <v>#DIV/0!</v>
      </c>
      <c r="K72" s="441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41">
        <v>0</v>
      </c>
      <c r="I73" s="41">
        <v>0</v>
      </c>
      <c r="J73" s="39" t="e">
        <f t="shared" si="1"/>
        <v>#DIV/0!</v>
      </c>
      <c r="K73" s="442"/>
      <c r="L73" s="432"/>
      <c r="M73" s="439"/>
      <c r="N73" s="435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41">
        <v>0</v>
      </c>
      <c r="I74" s="41">
        <v>0</v>
      </c>
      <c r="J74" s="39" t="e">
        <f t="shared" si="1"/>
        <v>#DIV/0!</v>
      </c>
      <c r="K74" s="443"/>
      <c r="L74" s="432"/>
      <c r="M74" s="439"/>
      <c r="N74" s="435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42">
        <v>0</v>
      </c>
      <c r="I75" s="42">
        <v>0</v>
      </c>
      <c r="J75" s="39" t="e">
        <f t="shared" si="1"/>
        <v>#DIV/0!</v>
      </c>
      <c r="K75" s="39" t="e">
        <f>J75</f>
        <v>#DIV/0!</v>
      </c>
      <c r="L75" s="433"/>
      <c r="M75" s="439"/>
      <c r="N75" s="435"/>
    </row>
    <row r="76" spans="1:14" ht="81.75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41">
        <v>100</v>
      </c>
      <c r="I76" s="41">
        <v>100</v>
      </c>
      <c r="J76" s="39">
        <f t="shared" si="1"/>
        <v>100</v>
      </c>
      <c r="K76" s="441">
        <f>(J76+J77+J78)/3</f>
        <v>98.636666666666656</v>
      </c>
      <c r="L76" s="431">
        <f>(K76+K79)/2</f>
        <v>99.318333333333328</v>
      </c>
      <c r="M76" s="439"/>
      <c r="N76" s="435"/>
    </row>
    <row r="77" spans="1:14" ht="81.75" customHeight="1" x14ac:dyDescent="0.25">
      <c r="A77" s="439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41">
        <v>100</v>
      </c>
      <c r="I77" s="41">
        <v>95.91</v>
      </c>
      <c r="J77" s="39">
        <f t="shared" si="1"/>
        <v>95.91</v>
      </c>
      <c r="K77" s="442"/>
      <c r="L77" s="432"/>
      <c r="M77" s="439"/>
      <c r="N77" s="435"/>
    </row>
    <row r="78" spans="1:14" ht="81.75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41">
        <v>100</v>
      </c>
      <c r="I78" s="41">
        <v>100</v>
      </c>
      <c r="J78" s="39">
        <f t="shared" si="1"/>
        <v>100</v>
      </c>
      <c r="K78" s="443"/>
      <c r="L78" s="432"/>
      <c r="M78" s="439"/>
      <c r="N78" s="435"/>
    </row>
    <row r="79" spans="1:14" ht="31.5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42">
        <v>55.666666666666664</v>
      </c>
      <c r="I79" s="42">
        <v>56</v>
      </c>
      <c r="J79" s="39">
        <f>IF(I79/H79*100&gt;100,100,I79/H79*100)</f>
        <v>100</v>
      </c>
      <c r="K79" s="39">
        <f>J79</f>
        <v>100</v>
      </c>
      <c r="L79" s="433"/>
      <c r="M79" s="439"/>
      <c r="N79" s="435"/>
    </row>
    <row r="80" spans="1:14" ht="81.75" hidden="1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41">
        <v>0</v>
      </c>
      <c r="I80" s="41">
        <v>0</v>
      </c>
      <c r="J80" s="39" t="e">
        <f t="shared" si="1"/>
        <v>#DIV/0!</v>
      </c>
      <c r="K80" s="441" t="e">
        <f>(J80+J81+J82)/3</f>
        <v>#DIV/0!</v>
      </c>
      <c r="L80" s="431" t="e">
        <f>(K80+K83)/2</f>
        <v>#DIV/0!</v>
      </c>
      <c r="M80" s="439"/>
      <c r="N80" s="435"/>
    </row>
    <row r="81" spans="1:14" ht="81.75" hidden="1" customHeight="1" x14ac:dyDescent="0.25">
      <c r="A81" s="439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41">
        <v>0</v>
      </c>
      <c r="I81" s="41">
        <v>0</v>
      </c>
      <c r="J81" s="39" t="e">
        <f t="shared" si="1"/>
        <v>#DIV/0!</v>
      </c>
      <c r="K81" s="442"/>
      <c r="L81" s="432"/>
      <c r="M81" s="439"/>
      <c r="N81" s="435"/>
    </row>
    <row r="82" spans="1:14" ht="81.75" hidden="1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41">
        <v>0</v>
      </c>
      <c r="I82" s="41">
        <v>0</v>
      </c>
      <c r="J82" s="39" t="e">
        <f t="shared" si="1"/>
        <v>#DIV/0!</v>
      </c>
      <c r="K82" s="443"/>
      <c r="L82" s="432"/>
      <c r="M82" s="439"/>
      <c r="N82" s="435"/>
    </row>
    <row r="83" spans="1:14" ht="31.5" hidden="1" customHeight="1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42">
        <v>0</v>
      </c>
      <c r="I83" s="42">
        <v>0</v>
      </c>
      <c r="J83" s="39" t="e">
        <f t="shared" si="1"/>
        <v>#DIV/0!</v>
      </c>
      <c r="K83" s="39" t="e">
        <f>J83</f>
        <v>#DIV/0!</v>
      </c>
      <c r="L83" s="433"/>
      <c r="M83" s="439"/>
      <c r="N83" s="435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41">
        <v>0</v>
      </c>
      <c r="I84" s="41">
        <v>0</v>
      </c>
      <c r="J84" s="39" t="e">
        <f t="shared" si="1"/>
        <v>#DIV/0!</v>
      </c>
      <c r="K84" s="441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41">
        <v>0</v>
      </c>
      <c r="I85" s="41">
        <v>0</v>
      </c>
      <c r="J85" s="39" t="e">
        <f t="shared" si="1"/>
        <v>#DIV/0!</v>
      </c>
      <c r="K85" s="442"/>
      <c r="L85" s="432"/>
      <c r="M85" s="439"/>
      <c r="N85" s="435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41">
        <v>0</v>
      </c>
      <c r="I86" s="41">
        <v>0</v>
      </c>
      <c r="J86" s="39" t="e">
        <f t="shared" si="1"/>
        <v>#DIV/0!</v>
      </c>
      <c r="K86" s="443"/>
      <c r="L86" s="432"/>
      <c r="M86" s="439"/>
      <c r="N86" s="435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42">
        <v>0</v>
      </c>
      <c r="I87" s="42">
        <v>0</v>
      </c>
      <c r="J87" s="39" t="e">
        <f t="shared" si="1"/>
        <v>#DIV/0!</v>
      </c>
      <c r="K87" s="39" t="e">
        <f>J87</f>
        <v>#DIV/0!</v>
      </c>
      <c r="L87" s="433"/>
      <c r="M87" s="439"/>
      <c r="N87" s="435"/>
    </row>
    <row r="88" spans="1:14" ht="81.75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41">
        <v>100</v>
      </c>
      <c r="I88" s="41">
        <v>100</v>
      </c>
      <c r="J88" s="39">
        <f t="shared" si="1"/>
        <v>100</v>
      </c>
      <c r="K88" s="441">
        <f>(J88+J89)/2</f>
        <v>100</v>
      </c>
      <c r="L88" s="431">
        <f>(K88+K91)/2</f>
        <v>100</v>
      </c>
      <c r="M88" s="439"/>
      <c r="N88" s="435"/>
    </row>
    <row r="89" spans="1:14" ht="81.75" customHeight="1" x14ac:dyDescent="0.25">
      <c r="A89" s="439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41">
        <v>100</v>
      </c>
      <c r="I89" s="41">
        <v>100</v>
      </c>
      <c r="J89" s="39">
        <f t="shared" si="1"/>
        <v>100</v>
      </c>
      <c r="K89" s="442"/>
      <c r="L89" s="432"/>
      <c r="M89" s="439"/>
      <c r="N89" s="435"/>
    </row>
    <row r="90" spans="1:14" ht="81.75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41"/>
      <c r="I90" s="41"/>
      <c r="J90" s="39"/>
      <c r="K90" s="443"/>
      <c r="L90" s="432"/>
      <c r="M90" s="439"/>
      <c r="N90" s="435"/>
    </row>
    <row r="91" spans="1:14" ht="31.5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42">
        <v>0.55555555555555558</v>
      </c>
      <c r="I91" s="42">
        <v>0.55555555555555558</v>
      </c>
      <c r="J91" s="39">
        <f t="shared" si="1"/>
        <v>100</v>
      </c>
      <c r="K91" s="39">
        <f>J91</f>
        <v>100</v>
      </c>
      <c r="L91" s="433"/>
      <c r="M91" s="439"/>
      <c r="N91" s="435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41">
        <v>100</v>
      </c>
      <c r="I92" s="41">
        <v>100</v>
      </c>
      <c r="J92" s="39">
        <f t="shared" si="1"/>
        <v>100</v>
      </c>
      <c r="K92" s="441">
        <f>(J92+J93)/2</f>
        <v>100</v>
      </c>
      <c r="L92" s="431">
        <f>(K92+K95)/2</f>
        <v>92.1875</v>
      </c>
      <c r="M92" s="439"/>
      <c r="N92" s="435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41">
        <v>100</v>
      </c>
      <c r="I93" s="41">
        <v>100</v>
      </c>
      <c r="J93" s="39">
        <f t="shared" si="1"/>
        <v>100</v>
      </c>
      <c r="K93" s="442"/>
      <c r="L93" s="432"/>
      <c r="M93" s="439"/>
      <c r="N93" s="435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41"/>
      <c r="I94" s="41"/>
      <c r="J94" s="39"/>
      <c r="K94" s="443"/>
      <c r="L94" s="432"/>
      <c r="M94" s="439"/>
      <c r="N94" s="435"/>
    </row>
    <row r="95" spans="1:14" ht="31.5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42">
        <v>7.1111111111111107</v>
      </c>
      <c r="I95" s="42">
        <v>6</v>
      </c>
      <c r="J95" s="39">
        <f t="shared" si="1"/>
        <v>84.375</v>
      </c>
      <c r="K95" s="39">
        <f>J95</f>
        <v>84.375</v>
      </c>
      <c r="L95" s="433"/>
      <c r="M95" s="439"/>
      <c r="N95" s="435"/>
    </row>
    <row r="96" spans="1:14" ht="81.75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41">
        <v>100</v>
      </c>
      <c r="I96" s="41">
        <v>100</v>
      </c>
      <c r="J96" s="39">
        <f t="shared" si="1"/>
        <v>100</v>
      </c>
      <c r="K96" s="441">
        <f>(J96+J97)/2</f>
        <v>100</v>
      </c>
      <c r="L96" s="431">
        <f>(K96+K99)/2</f>
        <v>100</v>
      </c>
      <c r="M96" s="439"/>
      <c r="N96" s="435"/>
    </row>
    <row r="97" spans="1:14" ht="81.75" customHeight="1" x14ac:dyDescent="0.25">
      <c r="A97" s="439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41">
        <v>100</v>
      </c>
      <c r="I97" s="41">
        <v>100</v>
      </c>
      <c r="J97" s="39">
        <f t="shared" si="1"/>
        <v>100</v>
      </c>
      <c r="K97" s="442"/>
      <c r="L97" s="432"/>
      <c r="M97" s="439"/>
      <c r="N97" s="435"/>
    </row>
    <row r="98" spans="1:14" ht="81.75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41"/>
      <c r="I98" s="41"/>
      <c r="J98" s="39"/>
      <c r="K98" s="443"/>
      <c r="L98" s="432"/>
      <c r="M98" s="439"/>
      <c r="N98" s="435"/>
    </row>
    <row r="99" spans="1:14" ht="31.5" customHeight="1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42">
        <v>1</v>
      </c>
      <c r="I99" s="42">
        <v>1</v>
      </c>
      <c r="J99" s="39">
        <f t="shared" si="1"/>
        <v>100</v>
      </c>
      <c r="K99" s="39">
        <f>J99</f>
        <v>100</v>
      </c>
      <c r="L99" s="433"/>
      <c r="M99" s="439"/>
      <c r="N99" s="435"/>
    </row>
    <row r="100" spans="1:14" ht="81.75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41">
        <v>100</v>
      </c>
      <c r="I100" s="41">
        <v>100</v>
      </c>
      <c r="J100" s="39">
        <f t="shared" si="1"/>
        <v>100</v>
      </c>
      <c r="K100" s="441">
        <f>(J100+J101+J102)/3</f>
        <v>98.396666666666661</v>
      </c>
      <c r="L100" s="431">
        <f>(K100+K103)/2</f>
        <v>96.925606060606057</v>
      </c>
      <c r="M100" s="439"/>
      <c r="N100" s="435"/>
    </row>
    <row r="101" spans="1:14" ht="81.75" customHeight="1" x14ac:dyDescent="0.25">
      <c r="A101" s="439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41">
        <v>100</v>
      </c>
      <c r="I101" s="41">
        <v>95.19</v>
      </c>
      <c r="J101" s="39">
        <f t="shared" si="1"/>
        <v>95.19</v>
      </c>
      <c r="K101" s="442"/>
      <c r="L101" s="432"/>
      <c r="M101" s="439"/>
      <c r="N101" s="435"/>
    </row>
    <row r="102" spans="1:14" ht="81.75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41">
        <v>100</v>
      </c>
      <c r="I102" s="41">
        <v>100</v>
      </c>
      <c r="J102" s="39">
        <f t="shared" si="1"/>
        <v>100</v>
      </c>
      <c r="K102" s="443"/>
      <c r="L102" s="432"/>
      <c r="M102" s="439"/>
      <c r="N102" s="435"/>
    </row>
    <row r="103" spans="1:14" ht="31.5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42">
        <v>53.777777777777779</v>
      </c>
      <c r="I103" s="42">
        <v>51.333333333333336</v>
      </c>
      <c r="J103" s="39">
        <f t="shared" si="1"/>
        <v>95.454545454545453</v>
      </c>
      <c r="K103" s="39">
        <f>J103</f>
        <v>95.454545454545453</v>
      </c>
      <c r="L103" s="433"/>
      <c r="M103" s="439"/>
      <c r="N103" s="435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41">
        <v>0</v>
      </c>
      <c r="I104" s="41">
        <v>0</v>
      </c>
      <c r="J104" s="39" t="e">
        <f t="shared" si="1"/>
        <v>#DIV/0!</v>
      </c>
      <c r="K104" s="441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41">
        <v>0</v>
      </c>
      <c r="I105" s="41">
        <v>0</v>
      </c>
      <c r="J105" s="39" t="e">
        <f t="shared" si="1"/>
        <v>#DIV/0!</v>
      </c>
      <c r="K105" s="442"/>
      <c r="L105" s="432"/>
      <c r="M105" s="439"/>
      <c r="N105" s="435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41">
        <v>0</v>
      </c>
      <c r="I106" s="41">
        <v>0</v>
      </c>
      <c r="J106" s="39" t="e">
        <f t="shared" si="1"/>
        <v>#DIV/0!</v>
      </c>
      <c r="K106" s="443"/>
      <c r="L106" s="432"/>
      <c r="M106" s="439"/>
      <c r="N106" s="435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42">
        <v>0</v>
      </c>
      <c r="I107" s="42">
        <v>0</v>
      </c>
      <c r="J107" s="39" t="e">
        <f t="shared" si="1"/>
        <v>#DIV/0!</v>
      </c>
      <c r="K107" s="39" t="e">
        <f>J107</f>
        <v>#DIV/0!</v>
      </c>
      <c r="L107" s="433"/>
      <c r="M107" s="439"/>
      <c r="N107" s="435"/>
    </row>
    <row r="108" spans="1:14" ht="81.75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41">
        <v>100</v>
      </c>
      <c r="I108" s="41">
        <v>100</v>
      </c>
      <c r="J108" s="39">
        <f t="shared" si="1"/>
        <v>100</v>
      </c>
      <c r="K108" s="441">
        <f>(J108+J109+J110)/3</f>
        <v>97.235432098765429</v>
      </c>
      <c r="L108" s="431">
        <f>(K108+K111)/2</f>
        <v>98.617716049382722</v>
      </c>
      <c r="M108" s="439"/>
      <c r="N108" s="435"/>
    </row>
    <row r="109" spans="1:14" ht="81.75" customHeight="1" x14ac:dyDescent="0.25">
      <c r="A109" s="439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41">
        <v>100</v>
      </c>
      <c r="I109" s="41">
        <v>95.41</v>
      </c>
      <c r="J109" s="39">
        <f t="shared" si="1"/>
        <v>95.41</v>
      </c>
      <c r="K109" s="442"/>
      <c r="L109" s="432"/>
      <c r="M109" s="439"/>
      <c r="N109" s="435"/>
    </row>
    <row r="110" spans="1:14" ht="8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41">
        <v>100</v>
      </c>
      <c r="I110" s="41">
        <v>96.296296296296291</v>
      </c>
      <c r="J110" s="39">
        <f t="shared" si="1"/>
        <v>96.296296296296291</v>
      </c>
      <c r="K110" s="443"/>
      <c r="L110" s="432"/>
      <c r="M110" s="439"/>
      <c r="N110" s="435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42">
        <v>53.111111111111114</v>
      </c>
      <c r="I111" s="42">
        <v>54</v>
      </c>
      <c r="J111" s="39">
        <f t="shared" si="1"/>
        <v>100</v>
      </c>
      <c r="K111" s="39">
        <f>J111</f>
        <v>100</v>
      </c>
      <c r="L111" s="433"/>
      <c r="M111" s="439"/>
      <c r="N111" s="435"/>
    </row>
    <row r="112" spans="1:14" ht="81.75" hidden="1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41">
        <v>0</v>
      </c>
      <c r="I112" s="41">
        <v>0</v>
      </c>
      <c r="J112" s="39" t="e">
        <f t="shared" si="1"/>
        <v>#DIV/0!</v>
      </c>
      <c r="K112" s="441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39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41">
        <v>0</v>
      </c>
      <c r="I113" s="41">
        <v>0</v>
      </c>
      <c r="J113" s="39" t="e">
        <f t="shared" si="1"/>
        <v>#DIV/0!</v>
      </c>
      <c r="K113" s="442"/>
      <c r="L113" s="432"/>
      <c r="M113" s="439"/>
      <c r="N113" s="435"/>
    </row>
    <row r="114" spans="1:14" ht="81.75" hidden="1" customHeight="1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41">
        <v>0</v>
      </c>
      <c r="I114" s="41">
        <v>0</v>
      </c>
      <c r="J114" s="39" t="e">
        <f t="shared" si="1"/>
        <v>#DIV/0!</v>
      </c>
      <c r="K114" s="443"/>
      <c r="L114" s="432"/>
      <c r="M114" s="439"/>
      <c r="N114" s="435"/>
    </row>
    <row r="115" spans="1:14" ht="31.5" hidden="1" customHeight="1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42">
        <v>0</v>
      </c>
      <c r="I115" s="42">
        <v>0</v>
      </c>
      <c r="J115" s="39" t="e">
        <f t="shared" si="1"/>
        <v>#DIV/0!</v>
      </c>
      <c r="K115" s="39" t="e">
        <f>J115</f>
        <v>#DIV/0!</v>
      </c>
      <c r="L115" s="433"/>
      <c r="M115" s="439"/>
      <c r="N115" s="435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41">
        <v>0</v>
      </c>
      <c r="I116" s="41">
        <v>0</v>
      </c>
      <c r="J116" s="39" t="e">
        <f t="shared" si="1"/>
        <v>#DIV/0!</v>
      </c>
      <c r="K116" s="441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41">
        <v>0</v>
      </c>
      <c r="I117" s="41">
        <v>0</v>
      </c>
      <c r="J117" s="39" t="e">
        <f t="shared" si="1"/>
        <v>#DIV/0!</v>
      </c>
      <c r="K117" s="442"/>
      <c r="L117" s="432"/>
      <c r="M117" s="439"/>
      <c r="N117" s="435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41">
        <v>0</v>
      </c>
      <c r="I118" s="41">
        <v>0</v>
      </c>
      <c r="J118" s="39" t="e">
        <f t="shared" si="1"/>
        <v>#DIV/0!</v>
      </c>
      <c r="K118" s="443"/>
      <c r="L118" s="432"/>
      <c r="M118" s="439"/>
      <c r="N118" s="435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42">
        <v>0</v>
      </c>
      <c r="I119" s="42">
        <v>0</v>
      </c>
      <c r="J119" s="39" t="e">
        <f t="shared" si="1"/>
        <v>#DIV/0!</v>
      </c>
      <c r="K119" s="39" t="e">
        <f>J119</f>
        <v>#DIV/0!</v>
      </c>
      <c r="L119" s="433"/>
      <c r="M119" s="439"/>
      <c r="N119" s="435"/>
    </row>
    <row r="120" spans="1:14" ht="81.75" hidden="1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41">
        <v>0</v>
      </c>
      <c r="I120" s="41">
        <v>0</v>
      </c>
      <c r="J120" s="39" t="e">
        <f t="shared" si="1"/>
        <v>#DIV/0!</v>
      </c>
      <c r="K120" s="441" t="e">
        <f>(J120+J121+J122)/3</f>
        <v>#DIV/0!</v>
      </c>
      <c r="L120" s="431" t="e">
        <f>(K120+K123)/2</f>
        <v>#DIV/0!</v>
      </c>
      <c r="M120" s="439"/>
      <c r="N120" s="435"/>
    </row>
    <row r="121" spans="1:14" ht="81.75" hidden="1" customHeight="1" x14ac:dyDescent="0.25">
      <c r="A121" s="439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41">
        <v>0</v>
      </c>
      <c r="I121" s="41">
        <v>0</v>
      </c>
      <c r="J121" s="39" t="e">
        <f t="shared" si="1"/>
        <v>#DIV/0!</v>
      </c>
      <c r="K121" s="442"/>
      <c r="L121" s="432"/>
      <c r="M121" s="439"/>
      <c r="N121" s="435"/>
    </row>
    <row r="122" spans="1:14" ht="81.75" hidden="1" customHeight="1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41">
        <v>0</v>
      </c>
      <c r="I122" s="41">
        <v>0</v>
      </c>
      <c r="J122" s="39" t="e">
        <f t="shared" si="1"/>
        <v>#DIV/0!</v>
      </c>
      <c r="K122" s="443"/>
      <c r="L122" s="432"/>
      <c r="M122" s="439"/>
      <c r="N122" s="435"/>
    </row>
    <row r="123" spans="1:14" ht="31.5" hidden="1" customHeight="1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42">
        <v>0</v>
      </c>
      <c r="I123" s="42">
        <v>0</v>
      </c>
      <c r="J123" s="39" t="e">
        <f t="shared" si="1"/>
        <v>#DIV/0!</v>
      </c>
      <c r="K123" s="39" t="e">
        <f>J123</f>
        <v>#DIV/0!</v>
      </c>
      <c r="L123" s="433"/>
      <c r="M123" s="439"/>
      <c r="N123" s="435"/>
    </row>
    <row r="124" spans="1:14" ht="81.75" hidden="1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41">
        <v>0</v>
      </c>
      <c r="I124" s="41">
        <v>0</v>
      </c>
      <c r="J124" s="39" t="e">
        <f t="shared" si="1"/>
        <v>#DIV/0!</v>
      </c>
      <c r="K124" s="441" t="e">
        <f>(J124+J125+J126)/3</f>
        <v>#DIV/0!</v>
      </c>
      <c r="L124" s="431" t="e">
        <f>(K124+K127)/2</f>
        <v>#DIV/0!</v>
      </c>
      <c r="M124" s="439"/>
      <c r="N124" s="435"/>
    </row>
    <row r="125" spans="1:14" ht="81.75" hidden="1" customHeight="1" x14ac:dyDescent="0.25">
      <c r="A125" s="439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41">
        <v>0</v>
      </c>
      <c r="I125" s="41">
        <v>0</v>
      </c>
      <c r="J125" s="39" t="e">
        <f t="shared" si="1"/>
        <v>#DIV/0!</v>
      </c>
      <c r="K125" s="442"/>
      <c r="L125" s="432"/>
      <c r="M125" s="439"/>
      <c r="N125" s="435"/>
    </row>
    <row r="126" spans="1:14" ht="81.75" hidden="1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41">
        <v>0</v>
      </c>
      <c r="I126" s="41">
        <v>0</v>
      </c>
      <c r="J126" s="39" t="e">
        <f t="shared" si="1"/>
        <v>#DIV/0!</v>
      </c>
      <c r="K126" s="443"/>
      <c r="L126" s="432"/>
      <c r="M126" s="439"/>
      <c r="N126" s="435"/>
    </row>
    <row r="127" spans="1:14" ht="31.5" hidden="1" customHeight="1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42">
        <v>0</v>
      </c>
      <c r="I127" s="42">
        <v>0</v>
      </c>
      <c r="J127" s="39" t="e">
        <f t="shared" si="1"/>
        <v>#DIV/0!</v>
      </c>
      <c r="K127" s="39" t="e">
        <f>J127</f>
        <v>#DIV/0!</v>
      </c>
      <c r="L127" s="433"/>
      <c r="M127" s="439"/>
      <c r="N127" s="435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41">
        <v>0</v>
      </c>
      <c r="I128" s="41">
        <v>0</v>
      </c>
      <c r="J128" s="39" t="e">
        <f t="shared" si="1"/>
        <v>#DIV/0!</v>
      </c>
      <c r="K128" s="441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41">
        <v>0</v>
      </c>
      <c r="I129" s="41">
        <v>0</v>
      </c>
      <c r="J129" s="39" t="e">
        <f t="shared" si="1"/>
        <v>#DIV/0!</v>
      </c>
      <c r="K129" s="442"/>
      <c r="L129" s="432"/>
      <c r="M129" s="439"/>
      <c r="N129" s="435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41">
        <v>0</v>
      </c>
      <c r="I130" s="41">
        <v>0</v>
      </c>
      <c r="J130" s="39" t="e">
        <f t="shared" si="1"/>
        <v>#DIV/0!</v>
      </c>
      <c r="K130" s="443"/>
      <c r="L130" s="432"/>
      <c r="M130" s="439"/>
      <c r="N130" s="435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42">
        <v>0</v>
      </c>
      <c r="I131" s="42">
        <v>0</v>
      </c>
      <c r="J131" s="39" t="e">
        <f t="shared" si="1"/>
        <v>#DIV/0!</v>
      </c>
      <c r="K131" s="39" t="e">
        <f>J131</f>
        <v>#DIV/0!</v>
      </c>
      <c r="L131" s="433"/>
      <c r="M131" s="439"/>
      <c r="N131" s="435"/>
    </row>
    <row r="132" spans="1:14" ht="81.75" hidden="1" customHeight="1" x14ac:dyDescent="0.25">
      <c r="A132" s="439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41">
        <v>0</v>
      </c>
      <c r="I132" s="41">
        <v>0</v>
      </c>
      <c r="J132" s="39" t="e">
        <f t="shared" ref="J132:J195" si="2">IF(I132/H132*100&gt;100,100,I132/H132*100)</f>
        <v>#DIV/0!</v>
      </c>
      <c r="K132" s="441" t="e">
        <f>(J132+J133+J134)/3</f>
        <v>#DIV/0!</v>
      </c>
      <c r="L132" s="431" t="e">
        <f>(K132+K135)/2</f>
        <v>#DIV/0!</v>
      </c>
      <c r="M132" s="439"/>
      <c r="N132" s="435"/>
    </row>
    <row r="133" spans="1:14" ht="81.75" hidden="1" customHeight="1" x14ac:dyDescent="0.25">
      <c r="A133" s="439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41">
        <v>0</v>
      </c>
      <c r="I133" s="41">
        <v>0</v>
      </c>
      <c r="J133" s="39" t="e">
        <f t="shared" si="2"/>
        <v>#DIV/0!</v>
      </c>
      <c r="K133" s="442"/>
      <c r="L133" s="432"/>
      <c r="M133" s="439"/>
      <c r="N133" s="435"/>
    </row>
    <row r="134" spans="1:14" ht="81.75" hidden="1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41">
        <v>0</v>
      </c>
      <c r="I134" s="41">
        <v>0</v>
      </c>
      <c r="J134" s="39" t="e">
        <f t="shared" si="2"/>
        <v>#DIV/0!</v>
      </c>
      <c r="K134" s="443"/>
      <c r="L134" s="432"/>
      <c r="M134" s="439"/>
      <c r="N134" s="435"/>
    </row>
    <row r="135" spans="1:14" ht="31.5" hidden="1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42">
        <v>0</v>
      </c>
      <c r="I135" s="42">
        <v>0</v>
      </c>
      <c r="J135" s="39" t="e">
        <f t="shared" si="2"/>
        <v>#DIV/0!</v>
      </c>
      <c r="K135" s="39" t="e">
        <f>J135</f>
        <v>#DIV/0!</v>
      </c>
      <c r="L135" s="433"/>
      <c r="M135" s="439"/>
      <c r="N135" s="435"/>
    </row>
    <row r="136" spans="1:14" ht="81.75" hidden="1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41">
        <v>0</v>
      </c>
      <c r="I136" s="41">
        <v>0</v>
      </c>
      <c r="J136" s="39" t="e">
        <f t="shared" si="2"/>
        <v>#DIV/0!</v>
      </c>
      <c r="K136" s="441" t="e">
        <f>(J136+J137+J138)/3</f>
        <v>#DIV/0!</v>
      </c>
      <c r="L136" s="431" t="e">
        <f>(K136+K139)/2</f>
        <v>#DIV/0!</v>
      </c>
      <c r="M136" s="439"/>
      <c r="N136" s="435"/>
    </row>
    <row r="137" spans="1:14" ht="81.75" hidden="1" customHeight="1" x14ac:dyDescent="0.25">
      <c r="A137" s="439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41">
        <v>0</v>
      </c>
      <c r="I137" s="41">
        <v>0</v>
      </c>
      <c r="J137" s="39" t="e">
        <f t="shared" si="2"/>
        <v>#DIV/0!</v>
      </c>
      <c r="K137" s="442"/>
      <c r="L137" s="432"/>
      <c r="M137" s="439"/>
      <c r="N137" s="435"/>
    </row>
    <row r="138" spans="1:14" ht="81.75" hidden="1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41">
        <v>0</v>
      </c>
      <c r="I138" s="41">
        <v>0</v>
      </c>
      <c r="J138" s="39" t="e">
        <f t="shared" si="2"/>
        <v>#DIV/0!</v>
      </c>
      <c r="K138" s="443"/>
      <c r="L138" s="432"/>
      <c r="M138" s="439"/>
      <c r="N138" s="435"/>
    </row>
    <row r="139" spans="1:14" ht="31.5" hidden="1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42">
        <v>0</v>
      </c>
      <c r="I139" s="42">
        <v>0</v>
      </c>
      <c r="J139" s="39" t="e">
        <f t="shared" si="2"/>
        <v>#DIV/0!</v>
      </c>
      <c r="K139" s="39" t="e">
        <f>J139</f>
        <v>#DIV/0!</v>
      </c>
      <c r="L139" s="433"/>
      <c r="M139" s="439"/>
      <c r="N139" s="435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41">
        <v>0</v>
      </c>
      <c r="I140" s="41">
        <v>0</v>
      </c>
      <c r="J140" s="39" t="e">
        <f t="shared" si="2"/>
        <v>#DIV/0!</v>
      </c>
      <c r="K140" s="441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41">
        <v>0</v>
      </c>
      <c r="I141" s="41">
        <v>0</v>
      </c>
      <c r="J141" s="39" t="e">
        <f t="shared" si="2"/>
        <v>#DIV/0!</v>
      </c>
      <c r="K141" s="442"/>
      <c r="L141" s="432"/>
      <c r="M141" s="439"/>
      <c r="N141" s="435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41">
        <v>0</v>
      </c>
      <c r="I142" s="41">
        <v>0</v>
      </c>
      <c r="J142" s="39" t="e">
        <f t="shared" si="2"/>
        <v>#DIV/0!</v>
      </c>
      <c r="K142" s="443"/>
      <c r="L142" s="432"/>
      <c r="M142" s="439"/>
      <c r="N142" s="435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42">
        <v>0</v>
      </c>
      <c r="I143" s="42">
        <v>0</v>
      </c>
      <c r="J143" s="39" t="e">
        <f t="shared" si="2"/>
        <v>#DIV/0!</v>
      </c>
      <c r="K143" s="39" t="e">
        <f>J143</f>
        <v>#DIV/0!</v>
      </c>
      <c r="L143" s="433"/>
      <c r="M143" s="439"/>
      <c r="N143" s="435"/>
    </row>
    <row r="144" spans="1:14" ht="81.75" hidden="1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41">
        <v>0</v>
      </c>
      <c r="I144" s="41">
        <v>0</v>
      </c>
      <c r="J144" s="39" t="e">
        <f t="shared" si="2"/>
        <v>#DIV/0!</v>
      </c>
      <c r="K144" s="441" t="e">
        <f>(J144+J145+J146)/3</f>
        <v>#DIV/0!</v>
      </c>
      <c r="L144" s="431" t="e">
        <f>(K144+K147)/2</f>
        <v>#DIV/0!</v>
      </c>
      <c r="M144" s="439"/>
      <c r="N144" s="435"/>
    </row>
    <row r="145" spans="1:14" ht="81.75" hidden="1" customHeight="1" x14ac:dyDescent="0.25">
      <c r="A145" s="439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41">
        <v>0</v>
      </c>
      <c r="I145" s="41">
        <v>0</v>
      </c>
      <c r="J145" s="39" t="e">
        <f t="shared" si="2"/>
        <v>#DIV/0!</v>
      </c>
      <c r="K145" s="442"/>
      <c r="L145" s="432"/>
      <c r="M145" s="439"/>
      <c r="N145" s="435"/>
    </row>
    <row r="146" spans="1:14" ht="81.75" hidden="1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41">
        <v>0</v>
      </c>
      <c r="I146" s="41">
        <v>0</v>
      </c>
      <c r="J146" s="39" t="e">
        <f t="shared" si="2"/>
        <v>#DIV/0!</v>
      </c>
      <c r="K146" s="443"/>
      <c r="L146" s="432"/>
      <c r="M146" s="439"/>
      <c r="N146" s="435"/>
    </row>
    <row r="147" spans="1:14" ht="31.5" hidden="1" customHeight="1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42">
        <v>0</v>
      </c>
      <c r="I147" s="42">
        <v>0</v>
      </c>
      <c r="J147" s="39" t="e">
        <f t="shared" si="2"/>
        <v>#DIV/0!</v>
      </c>
      <c r="K147" s="39" t="e">
        <f>J147</f>
        <v>#DIV/0!</v>
      </c>
      <c r="L147" s="433"/>
      <c r="M147" s="439"/>
      <c r="N147" s="435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41">
        <v>0</v>
      </c>
      <c r="I148" s="41">
        <v>0</v>
      </c>
      <c r="J148" s="39" t="e">
        <f t="shared" si="2"/>
        <v>#DIV/0!</v>
      </c>
      <c r="K148" s="441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41">
        <v>0</v>
      </c>
      <c r="I149" s="41">
        <v>0</v>
      </c>
      <c r="J149" s="39" t="e">
        <f t="shared" si="2"/>
        <v>#DIV/0!</v>
      </c>
      <c r="K149" s="442"/>
      <c r="L149" s="432"/>
      <c r="M149" s="439"/>
      <c r="N149" s="435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41">
        <v>0</v>
      </c>
      <c r="I150" s="41">
        <v>0</v>
      </c>
      <c r="J150" s="39" t="e">
        <f t="shared" si="2"/>
        <v>#DIV/0!</v>
      </c>
      <c r="K150" s="443"/>
      <c r="L150" s="432"/>
      <c r="M150" s="439"/>
      <c r="N150" s="435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42">
        <v>0</v>
      </c>
      <c r="I151" s="42">
        <v>0</v>
      </c>
      <c r="J151" s="39" t="e">
        <f t="shared" si="2"/>
        <v>#DIV/0!</v>
      </c>
      <c r="K151" s="39" t="e">
        <f>J151</f>
        <v>#DIV/0!</v>
      </c>
      <c r="L151" s="433"/>
      <c r="M151" s="439"/>
      <c r="N151" s="435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41">
        <v>0</v>
      </c>
      <c r="I152" s="41">
        <v>0</v>
      </c>
      <c r="J152" s="39" t="e">
        <f t="shared" si="2"/>
        <v>#DIV/0!</v>
      </c>
      <c r="K152" s="441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41">
        <v>0</v>
      </c>
      <c r="I153" s="41">
        <v>0</v>
      </c>
      <c r="J153" s="39" t="e">
        <f t="shared" si="2"/>
        <v>#DIV/0!</v>
      </c>
      <c r="K153" s="442"/>
      <c r="L153" s="432"/>
      <c r="M153" s="439"/>
      <c r="N153" s="435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41">
        <v>0</v>
      </c>
      <c r="I154" s="41">
        <v>0</v>
      </c>
      <c r="J154" s="39" t="e">
        <f t="shared" si="2"/>
        <v>#DIV/0!</v>
      </c>
      <c r="K154" s="443"/>
      <c r="L154" s="432"/>
      <c r="M154" s="439"/>
      <c r="N154" s="435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42">
        <v>0</v>
      </c>
      <c r="I155" s="42">
        <v>0</v>
      </c>
      <c r="J155" s="39" t="e">
        <f t="shared" si="2"/>
        <v>#DIV/0!</v>
      </c>
      <c r="K155" s="39" t="e">
        <f>J155</f>
        <v>#DIV/0!</v>
      </c>
      <c r="L155" s="433"/>
      <c r="M155" s="439"/>
      <c r="N155" s="435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41">
        <v>0</v>
      </c>
      <c r="I156" s="41">
        <v>0</v>
      </c>
      <c r="J156" s="39" t="e">
        <f t="shared" si="2"/>
        <v>#DIV/0!</v>
      </c>
      <c r="K156" s="441" t="e">
        <f>(J156+J157+J158)/3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41">
        <v>0</v>
      </c>
      <c r="I157" s="41">
        <v>0</v>
      </c>
      <c r="J157" s="39" t="e">
        <f t="shared" si="2"/>
        <v>#DIV/0!</v>
      </c>
      <c r="K157" s="442"/>
      <c r="L157" s="432"/>
      <c r="M157" s="439"/>
      <c r="N157" s="435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41">
        <v>0</v>
      </c>
      <c r="I158" s="41">
        <v>0</v>
      </c>
      <c r="J158" s="39" t="e">
        <f t="shared" si="2"/>
        <v>#DIV/0!</v>
      </c>
      <c r="K158" s="443"/>
      <c r="L158" s="432"/>
      <c r="M158" s="439"/>
      <c r="N158" s="435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42">
        <v>0</v>
      </c>
      <c r="I159" s="42">
        <v>0</v>
      </c>
      <c r="J159" s="39" t="e">
        <f t="shared" si="2"/>
        <v>#DIV/0!</v>
      </c>
      <c r="K159" s="39" t="e">
        <f>J159</f>
        <v>#DIV/0!</v>
      </c>
      <c r="L159" s="433"/>
      <c r="M159" s="439"/>
      <c r="N159" s="435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41">
        <v>0</v>
      </c>
      <c r="I160" s="41">
        <v>0</v>
      </c>
      <c r="J160" s="39" t="e">
        <f t="shared" si="2"/>
        <v>#DIV/0!</v>
      </c>
      <c r="K160" s="441" t="e">
        <f>(J160+J161+J162)/3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41">
        <v>0</v>
      </c>
      <c r="I161" s="41">
        <v>0</v>
      </c>
      <c r="J161" s="39" t="e">
        <f t="shared" si="2"/>
        <v>#DIV/0!</v>
      </c>
      <c r="K161" s="442"/>
      <c r="L161" s="432"/>
      <c r="M161" s="439"/>
      <c r="N161" s="435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41">
        <v>0</v>
      </c>
      <c r="I162" s="41">
        <v>0</v>
      </c>
      <c r="J162" s="39" t="e">
        <f t="shared" si="2"/>
        <v>#DIV/0!</v>
      </c>
      <c r="K162" s="443"/>
      <c r="L162" s="432"/>
      <c r="M162" s="439"/>
      <c r="N162" s="435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42">
        <v>0</v>
      </c>
      <c r="I163" s="42">
        <v>0</v>
      </c>
      <c r="J163" s="39" t="e">
        <f t="shared" si="2"/>
        <v>#DIV/0!</v>
      </c>
      <c r="K163" s="39" t="e">
        <f>J163</f>
        <v>#DIV/0!</v>
      </c>
      <c r="L163" s="433"/>
      <c r="M163" s="439"/>
      <c r="N163" s="435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41">
        <v>0</v>
      </c>
      <c r="I164" s="41">
        <v>0</v>
      </c>
      <c r="J164" s="39" t="e">
        <f t="shared" si="2"/>
        <v>#DIV/0!</v>
      </c>
      <c r="K164" s="441" t="e">
        <f>(J164+J165+J166)/3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41">
        <v>0</v>
      </c>
      <c r="I165" s="41">
        <v>0</v>
      </c>
      <c r="J165" s="39" t="e">
        <f t="shared" si="2"/>
        <v>#DIV/0!</v>
      </c>
      <c r="K165" s="442"/>
      <c r="L165" s="432"/>
      <c r="M165" s="439"/>
      <c r="N165" s="435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41">
        <v>0</v>
      </c>
      <c r="I166" s="41">
        <v>0</v>
      </c>
      <c r="J166" s="39" t="e">
        <f t="shared" si="2"/>
        <v>#DIV/0!</v>
      </c>
      <c r="K166" s="443"/>
      <c r="L166" s="432"/>
      <c r="M166" s="439"/>
      <c r="N166" s="435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42">
        <v>0</v>
      </c>
      <c r="I167" s="42">
        <v>0</v>
      </c>
      <c r="J167" s="39" t="e">
        <f t="shared" si="2"/>
        <v>#DIV/0!</v>
      </c>
      <c r="K167" s="39" t="e">
        <f>J167</f>
        <v>#DIV/0!</v>
      </c>
      <c r="L167" s="433"/>
      <c r="M167" s="439"/>
      <c r="N167" s="435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41">
        <v>0</v>
      </c>
      <c r="I168" s="41">
        <v>0</v>
      </c>
      <c r="J168" s="39" t="e">
        <f t="shared" si="2"/>
        <v>#DIV/0!</v>
      </c>
      <c r="K168" s="441" t="e">
        <f>(J168+J169+J170)/2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41">
        <v>0</v>
      </c>
      <c r="I169" s="41">
        <v>0</v>
      </c>
      <c r="J169" s="39" t="e">
        <f t="shared" si="2"/>
        <v>#DIV/0!</v>
      </c>
      <c r="K169" s="442"/>
      <c r="L169" s="432"/>
      <c r="M169" s="439"/>
      <c r="N169" s="435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41">
        <v>0</v>
      </c>
      <c r="I170" s="41">
        <v>0</v>
      </c>
      <c r="J170" s="39">
        <v>0</v>
      </c>
      <c r="K170" s="443"/>
      <c r="L170" s="432"/>
      <c r="M170" s="439"/>
      <c r="N170" s="435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42">
        <v>0</v>
      </c>
      <c r="I171" s="42">
        <v>0</v>
      </c>
      <c r="J171" s="39" t="e">
        <f t="shared" si="2"/>
        <v>#DIV/0!</v>
      </c>
      <c r="K171" s="39" t="e">
        <f>J171</f>
        <v>#DIV/0!</v>
      </c>
      <c r="L171" s="433"/>
      <c r="M171" s="439"/>
      <c r="N171" s="435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41">
        <v>0</v>
      </c>
      <c r="I172" s="41">
        <v>0</v>
      </c>
      <c r="J172" s="39" t="e">
        <f t="shared" si="2"/>
        <v>#DIV/0!</v>
      </c>
      <c r="K172" s="441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41">
        <v>0</v>
      </c>
      <c r="I173" s="41">
        <v>0</v>
      </c>
      <c r="J173" s="39" t="e">
        <f t="shared" si="2"/>
        <v>#DIV/0!</v>
      </c>
      <c r="K173" s="442"/>
      <c r="L173" s="432"/>
      <c r="M173" s="439"/>
      <c r="N173" s="435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41">
        <v>0</v>
      </c>
      <c r="I174" s="41">
        <v>0</v>
      </c>
      <c r="J174" s="39" t="e">
        <f t="shared" si="2"/>
        <v>#DIV/0!</v>
      </c>
      <c r="K174" s="443"/>
      <c r="L174" s="432"/>
      <c r="M174" s="439"/>
      <c r="N174" s="435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42">
        <v>0</v>
      </c>
      <c r="I175" s="42">
        <v>0</v>
      </c>
      <c r="J175" s="39" t="e">
        <f t="shared" si="2"/>
        <v>#DIV/0!</v>
      </c>
      <c r="K175" s="39" t="e">
        <f>J175</f>
        <v>#DIV/0!</v>
      </c>
      <c r="L175" s="433"/>
      <c r="M175" s="439"/>
      <c r="N175" s="435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41">
        <v>0</v>
      </c>
      <c r="I176" s="41">
        <v>0</v>
      </c>
      <c r="J176" s="39" t="e">
        <f t="shared" si="2"/>
        <v>#DIV/0!</v>
      </c>
      <c r="K176" s="441" t="e">
        <f>(J176+J177+J178)/3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41">
        <v>0</v>
      </c>
      <c r="I177" s="41">
        <v>0</v>
      </c>
      <c r="J177" s="39" t="e">
        <f t="shared" si="2"/>
        <v>#DIV/0!</v>
      </c>
      <c r="K177" s="442"/>
      <c r="L177" s="432"/>
      <c r="M177" s="439"/>
      <c r="N177" s="435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41">
        <v>0</v>
      </c>
      <c r="I178" s="41">
        <v>0</v>
      </c>
      <c r="J178" s="39" t="e">
        <f t="shared" si="2"/>
        <v>#DIV/0!</v>
      </c>
      <c r="K178" s="443"/>
      <c r="L178" s="432"/>
      <c r="M178" s="439"/>
      <c r="N178" s="435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42">
        <v>0</v>
      </c>
      <c r="I179" s="42">
        <v>0</v>
      </c>
      <c r="J179" s="39" t="e">
        <f t="shared" si="2"/>
        <v>#DIV/0!</v>
      </c>
      <c r="K179" s="39" t="e">
        <f>J179</f>
        <v>#DIV/0!</v>
      </c>
      <c r="L179" s="433"/>
      <c r="M179" s="439"/>
      <c r="N179" s="435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41">
        <v>0</v>
      </c>
      <c r="I180" s="41">
        <v>0</v>
      </c>
      <c r="J180" s="39" t="e">
        <f t="shared" si="2"/>
        <v>#DIV/0!</v>
      </c>
      <c r="K180" s="441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41">
        <v>0</v>
      </c>
      <c r="I181" s="41">
        <v>0</v>
      </c>
      <c r="J181" s="39" t="e">
        <f t="shared" si="2"/>
        <v>#DIV/0!</v>
      </c>
      <c r="K181" s="442"/>
      <c r="L181" s="28"/>
      <c r="M181" s="439"/>
      <c r="N181" s="435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41">
        <v>0</v>
      </c>
      <c r="I182" s="41">
        <v>0</v>
      </c>
      <c r="J182" s="39" t="e">
        <f t="shared" si="2"/>
        <v>#DIV/0!</v>
      </c>
      <c r="K182" s="443"/>
      <c r="L182" s="28"/>
      <c r="M182" s="439"/>
      <c r="N182" s="435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42">
        <v>0</v>
      </c>
      <c r="I183" s="42">
        <v>0</v>
      </c>
      <c r="J183" s="39" t="e">
        <f t="shared" si="2"/>
        <v>#DIV/0!</v>
      </c>
      <c r="K183" s="39" t="e">
        <f>J183</f>
        <v>#DIV/0!</v>
      </c>
      <c r="L183" s="251" t="e">
        <f>(K180+K183)/2</f>
        <v>#DIV/0!</v>
      </c>
      <c r="M183" s="439"/>
      <c r="N183" s="435"/>
    </row>
    <row r="184" spans="1:14" ht="81.75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41">
        <v>2.5933609958506225</v>
      </c>
      <c r="I184" s="41">
        <v>2.52</v>
      </c>
      <c r="J184" s="39">
        <f t="shared" si="2"/>
        <v>97.171199999999999</v>
      </c>
      <c r="K184" s="441">
        <f>(J184+J185)/2</f>
        <v>98.585599999999999</v>
      </c>
      <c r="L184" s="431">
        <f>(K184+K187)/2</f>
        <v>95.883227784836933</v>
      </c>
      <c r="M184" s="439"/>
      <c r="N184" s="435"/>
    </row>
    <row r="185" spans="1:14" ht="81.75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41">
        <v>100</v>
      </c>
      <c r="I185" s="41">
        <v>100</v>
      </c>
      <c r="J185" s="39">
        <f t="shared" si="2"/>
        <v>100</v>
      </c>
      <c r="K185" s="442"/>
      <c r="L185" s="432"/>
      <c r="M185" s="439"/>
      <c r="N185" s="435"/>
    </row>
    <row r="186" spans="1:14" ht="81.75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41"/>
      <c r="I186" s="41"/>
      <c r="J186" s="39"/>
      <c r="K186" s="443"/>
      <c r="L186" s="432"/>
      <c r="M186" s="439"/>
      <c r="N186" s="435"/>
    </row>
    <row r="187" spans="1:14" ht="81.75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42">
        <v>472.2</v>
      </c>
      <c r="I187" s="42">
        <v>440</v>
      </c>
      <c r="J187" s="39">
        <f t="shared" si="2"/>
        <v>93.180855569673867</v>
      </c>
      <c r="K187" s="39">
        <f>J187</f>
        <v>93.180855569673867</v>
      </c>
      <c r="L187" s="433"/>
      <c r="M187" s="439"/>
      <c r="N187" s="435"/>
    </row>
    <row r="188" spans="1:14" ht="81.75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41">
        <v>3.11</v>
      </c>
      <c r="I188" s="41">
        <v>2.93</v>
      </c>
      <c r="J188" s="39">
        <f t="shared" si="2"/>
        <v>94.212218649517695</v>
      </c>
      <c r="K188" s="441">
        <f>(J188+J189+J190)/3</f>
        <v>89.225323362650897</v>
      </c>
      <c r="L188" s="431">
        <f>(K188+K191)/2</f>
        <v>90.027099446725543</v>
      </c>
      <c r="M188" s="439"/>
      <c r="N188" s="435"/>
    </row>
    <row r="189" spans="1:14" ht="81.75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41">
        <v>100</v>
      </c>
      <c r="I189" s="41">
        <v>100</v>
      </c>
      <c r="J189" s="39">
        <f t="shared" si="2"/>
        <v>100</v>
      </c>
      <c r="K189" s="442"/>
      <c r="L189" s="432"/>
      <c r="M189" s="439"/>
      <c r="N189" s="435"/>
    </row>
    <row r="190" spans="1:14" ht="81.75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41">
        <v>28.966666666666669</v>
      </c>
      <c r="I190" s="41">
        <v>21.28</v>
      </c>
      <c r="J190" s="39">
        <f>IF(I190/H190*100&gt;100,100,I190/H190*100)</f>
        <v>73.463751438434983</v>
      </c>
      <c r="K190" s="443"/>
      <c r="L190" s="432"/>
      <c r="M190" s="439"/>
      <c r="N190" s="435"/>
    </row>
    <row r="191" spans="1:14" ht="81.75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42">
        <v>1813.3</v>
      </c>
      <c r="I191" s="42">
        <v>1647</v>
      </c>
      <c r="J191" s="39">
        <f t="shared" si="2"/>
        <v>90.828875530800204</v>
      </c>
      <c r="K191" s="39">
        <f>J191</f>
        <v>90.828875530800204</v>
      </c>
      <c r="L191" s="433"/>
      <c r="M191" s="439"/>
      <c r="N191" s="435"/>
    </row>
    <row r="192" spans="1:14" ht="81.75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41">
        <v>3.69</v>
      </c>
      <c r="I192" s="41">
        <v>3.52</v>
      </c>
      <c r="J192" s="39">
        <f t="shared" si="2"/>
        <v>95.392953929539289</v>
      </c>
      <c r="K192" s="441">
        <f>(J192+J193)/2</f>
        <v>97.696476964769644</v>
      </c>
      <c r="L192" s="431">
        <f>(K192+K195)/2</f>
        <v>94.840686611934444</v>
      </c>
      <c r="M192" s="439"/>
      <c r="N192" s="435"/>
    </row>
    <row r="193" spans="1:14" ht="81.75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41">
        <v>100</v>
      </c>
      <c r="I193" s="41">
        <v>100</v>
      </c>
      <c r="J193" s="39">
        <f t="shared" si="2"/>
        <v>100</v>
      </c>
      <c r="K193" s="442"/>
      <c r="L193" s="432"/>
      <c r="M193" s="439"/>
      <c r="N193" s="435"/>
    </row>
    <row r="194" spans="1:14" ht="81.75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41"/>
      <c r="I194" s="41"/>
      <c r="J194" s="39"/>
      <c r="K194" s="443"/>
      <c r="L194" s="432"/>
      <c r="M194" s="439"/>
      <c r="N194" s="435"/>
    </row>
    <row r="195" spans="1:14" ht="81.75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42">
        <v>2568.9</v>
      </c>
      <c r="I195" s="42">
        <v>2363</v>
      </c>
      <c r="J195" s="39">
        <f t="shared" si="2"/>
        <v>91.98489625909923</v>
      </c>
      <c r="K195" s="39">
        <f>J195</f>
        <v>91.98489625909923</v>
      </c>
      <c r="L195" s="433"/>
      <c r="M195" s="439"/>
      <c r="N195" s="435"/>
    </row>
    <row r="196" spans="1:14" ht="81.75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41">
        <v>18.327280980481163</v>
      </c>
      <c r="I196" s="41">
        <v>19.63</v>
      </c>
      <c r="J196" s="39">
        <f t="shared" ref="J196:J211" si="3">IF(I196/H196*100&gt;100,100,I196/H196*100)</f>
        <v>100</v>
      </c>
      <c r="K196" s="441">
        <f>(J196+J197+J198)/3</f>
        <v>88.033333333333346</v>
      </c>
      <c r="L196" s="431">
        <f>(K196+K199)/2</f>
        <v>90.376373543890907</v>
      </c>
      <c r="M196" s="439"/>
      <c r="N196" s="435"/>
    </row>
    <row r="197" spans="1:14" ht="81.75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41">
        <v>100</v>
      </c>
      <c r="I197" s="41">
        <v>100</v>
      </c>
      <c r="J197" s="39">
        <f t="shared" si="3"/>
        <v>100</v>
      </c>
      <c r="K197" s="442"/>
      <c r="L197" s="432"/>
      <c r="M197" s="439"/>
      <c r="N197" s="435"/>
    </row>
    <row r="198" spans="1:14" ht="81.75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41">
        <v>20</v>
      </c>
      <c r="I198" s="41">
        <v>12.82</v>
      </c>
      <c r="J198" s="39">
        <f>IF(I198/H198*100&gt;100,100,I198/H198*100)</f>
        <v>64.099999999999994</v>
      </c>
      <c r="K198" s="443"/>
      <c r="L198" s="432"/>
      <c r="M198" s="439"/>
      <c r="N198" s="435"/>
    </row>
    <row r="199" spans="1:14" ht="81.75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42">
        <v>20428.3</v>
      </c>
      <c r="I199" s="42">
        <v>18941</v>
      </c>
      <c r="J199" s="39">
        <f t="shared" si="3"/>
        <v>92.719413754448482</v>
      </c>
      <c r="K199" s="39">
        <f>J199</f>
        <v>92.719413754448482</v>
      </c>
      <c r="L199" s="433"/>
      <c r="M199" s="439"/>
      <c r="N199" s="435"/>
    </row>
    <row r="200" spans="1:14" ht="81.75" hidden="1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41">
        <v>0</v>
      </c>
      <c r="I200" s="41">
        <v>0</v>
      </c>
      <c r="J200" s="39" t="e">
        <f t="shared" si="3"/>
        <v>#DIV/0!</v>
      </c>
      <c r="K200" s="441" t="e">
        <f>(J200+J201+J202)/3</f>
        <v>#DIV/0!</v>
      </c>
      <c r="L200" s="431" t="e">
        <f>(K200+K203)/2</f>
        <v>#DIV/0!</v>
      </c>
      <c r="M200" s="439"/>
      <c r="N200" s="435"/>
    </row>
    <row r="201" spans="1:14" ht="81.75" hidden="1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41">
        <v>0</v>
      </c>
      <c r="I201" s="41">
        <v>0</v>
      </c>
      <c r="J201" s="39" t="e">
        <f t="shared" si="3"/>
        <v>#DIV/0!</v>
      </c>
      <c r="K201" s="442"/>
      <c r="L201" s="432"/>
      <c r="M201" s="439"/>
      <c r="N201" s="435"/>
    </row>
    <row r="202" spans="1:14" ht="81.75" hidden="1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41">
        <v>0</v>
      </c>
      <c r="I202" s="41">
        <v>0</v>
      </c>
      <c r="J202" s="39" t="e">
        <f t="shared" si="3"/>
        <v>#DIV/0!</v>
      </c>
      <c r="K202" s="443"/>
      <c r="L202" s="432"/>
      <c r="M202" s="439"/>
      <c r="N202" s="435"/>
    </row>
    <row r="203" spans="1:14" ht="81.75" hidden="1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42">
        <v>0</v>
      </c>
      <c r="I203" s="42">
        <v>0</v>
      </c>
      <c r="J203" s="39" t="e">
        <f t="shared" si="3"/>
        <v>#DIV/0!</v>
      </c>
      <c r="K203" s="39" t="e">
        <f>J203</f>
        <v>#DIV/0!</v>
      </c>
      <c r="L203" s="433"/>
      <c r="M203" s="439"/>
      <c r="N203" s="435"/>
    </row>
    <row r="204" spans="1:14" ht="81.75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41">
        <v>2.2486162361623618</v>
      </c>
      <c r="I204" s="41">
        <v>2.13</v>
      </c>
      <c r="J204" s="39">
        <f t="shared" si="3"/>
        <v>94.724923076923062</v>
      </c>
      <c r="K204" s="441">
        <f>(J204+J205)/2</f>
        <v>97.362461538461531</v>
      </c>
      <c r="L204" s="431">
        <f>(K204+K207)/2</f>
        <v>94.905139687636833</v>
      </c>
      <c r="M204" s="439"/>
      <c r="N204" s="435"/>
    </row>
    <row r="205" spans="1:14" ht="81.75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41">
        <v>100</v>
      </c>
      <c r="I205" s="41">
        <v>100</v>
      </c>
      <c r="J205" s="39">
        <f t="shared" si="3"/>
        <v>100</v>
      </c>
      <c r="K205" s="442"/>
      <c r="L205" s="432"/>
      <c r="M205" s="439"/>
      <c r="N205" s="435"/>
    </row>
    <row r="206" spans="1:14" ht="81.75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41"/>
      <c r="I206" s="41"/>
      <c r="J206" s="39"/>
      <c r="K206" s="443"/>
      <c r="L206" s="432"/>
      <c r="M206" s="439"/>
      <c r="N206" s="435"/>
    </row>
    <row r="207" spans="1:14" ht="81.75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42">
        <v>2635</v>
      </c>
      <c r="I207" s="42">
        <v>2436</v>
      </c>
      <c r="J207" s="39">
        <f t="shared" si="3"/>
        <v>92.447817836812135</v>
      </c>
      <c r="K207" s="39">
        <f>J207</f>
        <v>92.447817836812135</v>
      </c>
      <c r="L207" s="433"/>
      <c r="M207" s="439"/>
      <c r="N207" s="435"/>
    </row>
    <row r="208" spans="1:14" ht="88.5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41">
        <v>4.7855166051660518</v>
      </c>
      <c r="I208" s="41">
        <v>4.4800000000000004</v>
      </c>
      <c r="J208" s="39">
        <f t="shared" si="3"/>
        <v>93.615807228915671</v>
      </c>
      <c r="K208" s="441">
        <f>(J208+J209+J210)/3</f>
        <v>88.189718028299822</v>
      </c>
      <c r="L208" s="431">
        <f>(K208+K211)/2</f>
        <v>90.412132918348163</v>
      </c>
      <c r="M208" s="439"/>
      <c r="N208" s="435"/>
    </row>
    <row r="209" spans="1:14" ht="72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41">
        <v>100</v>
      </c>
      <c r="I209" s="41">
        <v>100</v>
      </c>
      <c r="J209" s="39">
        <f t="shared" si="3"/>
        <v>100</v>
      </c>
      <c r="K209" s="442"/>
      <c r="L209" s="444"/>
      <c r="M209" s="439"/>
      <c r="N209" s="435"/>
    </row>
    <row r="210" spans="1:14" ht="81.75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41">
        <v>13.952830188679243</v>
      </c>
      <c r="I210" s="41">
        <v>9.9</v>
      </c>
      <c r="J210" s="39">
        <f>IF(I210/H210*100&gt;100,100,I210/H210*100)</f>
        <v>70.953346855983796</v>
      </c>
      <c r="K210" s="443"/>
      <c r="L210" s="444"/>
      <c r="M210" s="439"/>
      <c r="N210" s="435"/>
    </row>
    <row r="211" spans="1:14" ht="60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42">
        <v>4325.6000000000004</v>
      </c>
      <c r="I211" s="42">
        <v>4007</v>
      </c>
      <c r="J211" s="39">
        <f t="shared" si="3"/>
        <v>92.634547808396519</v>
      </c>
      <c r="K211" s="39">
        <f>J211</f>
        <v>92.634547808396519</v>
      </c>
      <c r="L211" s="445"/>
      <c r="M211" s="439"/>
      <c r="N211" s="435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41">
        <v>0</v>
      </c>
      <c r="I212" s="41">
        <v>0</v>
      </c>
      <c r="J212" s="39" t="e">
        <f>IF(I212/H212*100&gt;100,100,I212/H212*100)</f>
        <v>#DIV/0!</v>
      </c>
      <c r="K212" s="441" t="e">
        <f>(J212+J213+J214)/3</f>
        <v>#DIV/0!</v>
      </c>
      <c r="L212" s="28"/>
      <c r="M212" s="439"/>
      <c r="N212" s="435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41">
        <v>0</v>
      </c>
      <c r="I213" s="41">
        <v>0</v>
      </c>
      <c r="J213" s="39" t="e">
        <f>IF(I213/H213*100&gt;100,100,I213/H213*100)</f>
        <v>#DIV/0!</v>
      </c>
      <c r="K213" s="442"/>
      <c r="L213" s="28"/>
      <c r="M213" s="439"/>
      <c r="N213" s="435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41">
        <v>0</v>
      </c>
      <c r="I214" s="41">
        <v>0</v>
      </c>
      <c r="J214" s="39" t="e">
        <f>IF(I214/H214*100&gt;100,100,I214/H214*100)</f>
        <v>#DIV/0!</v>
      </c>
      <c r="K214" s="443"/>
      <c r="L214" s="28"/>
      <c r="M214" s="439"/>
      <c r="N214" s="435"/>
    </row>
    <row r="215" spans="1:14" ht="60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42">
        <v>0</v>
      </c>
      <c r="I215" s="42">
        <v>0</v>
      </c>
      <c r="J215" s="39" t="e">
        <f>IF(I215/H215*100&gt;100,100,I215/H215*100)</f>
        <v>#DIV/0!</v>
      </c>
      <c r="K215" s="39" t="e">
        <f>J215</f>
        <v>#DIV/0!</v>
      </c>
      <c r="L215" s="251" t="e">
        <f>(K212+K215)/2</f>
        <v>#DIV/0!</v>
      </c>
      <c r="M215" s="440"/>
      <c r="N215" s="436"/>
    </row>
    <row r="216" spans="1:14" x14ac:dyDescent="0.25">
      <c r="L216" s="23"/>
    </row>
    <row r="217" spans="1:14" x14ac:dyDescent="0.25">
      <c r="L217" s="23"/>
    </row>
    <row r="218" spans="1:14" x14ac:dyDescent="0.25">
      <c r="L218" s="23"/>
    </row>
    <row r="219" spans="1:14" x14ac:dyDescent="0.25">
      <c r="L219" s="23"/>
    </row>
    <row r="220" spans="1:14" x14ac:dyDescent="0.25">
      <c r="A220" s="427"/>
      <c r="B220" s="427"/>
      <c r="C220" s="427"/>
      <c r="H220" s="296"/>
      <c r="I220" s="296"/>
      <c r="J220" s="296"/>
      <c r="L220" s="23"/>
    </row>
    <row r="221" spans="1:14" x14ac:dyDescent="0.25">
      <c r="A221" s="21"/>
      <c r="B221" s="22"/>
      <c r="C221" s="25"/>
      <c r="D221" s="25"/>
      <c r="E221" s="26"/>
      <c r="F221" s="2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</row>
    <row r="223" spans="1:14" x14ac:dyDescent="0.25">
      <c r="A223" s="21"/>
      <c r="B223" s="22"/>
      <c r="C223" s="21"/>
      <c r="E223" s="21"/>
      <c r="L223" s="23"/>
    </row>
    <row r="224" spans="1:14" x14ac:dyDescent="0.25">
      <c r="A224" s="21"/>
      <c r="B224" s="22"/>
      <c r="C224" s="21"/>
      <c r="E224" s="21"/>
      <c r="L224" s="23"/>
    </row>
    <row r="225" spans="1:12" x14ac:dyDescent="0.25">
      <c r="A225" s="21"/>
      <c r="B225" s="22" t="s">
        <v>367</v>
      </c>
      <c r="C225" s="21"/>
      <c r="E225" s="21"/>
      <c r="L225" s="23"/>
    </row>
    <row r="226" spans="1:12" x14ac:dyDescent="0.25">
      <c r="L226" s="23"/>
    </row>
    <row r="227" spans="1:12" x14ac:dyDescent="0.25">
      <c r="L227" s="23"/>
    </row>
    <row r="228" spans="1:12" x14ac:dyDescent="0.25">
      <c r="L228" s="23"/>
    </row>
    <row r="229" spans="1:12" x14ac:dyDescent="0.25">
      <c r="L229" s="23"/>
    </row>
    <row r="230" spans="1:12" x14ac:dyDescent="0.25">
      <c r="L230" s="23"/>
    </row>
    <row r="231" spans="1:12" x14ac:dyDescent="0.25">
      <c r="L231" s="23"/>
    </row>
    <row r="232" spans="1:12" x14ac:dyDescent="0.25">
      <c r="L232" s="23"/>
    </row>
    <row r="233" spans="1:12" x14ac:dyDescent="0.25">
      <c r="L233" s="23"/>
    </row>
    <row r="234" spans="1:12" x14ac:dyDescent="0.25">
      <c r="L234" s="23"/>
    </row>
    <row r="235" spans="1:12" x14ac:dyDescent="0.25">
      <c r="L235" s="23"/>
    </row>
    <row r="236" spans="1:12" x14ac:dyDescent="0.25">
      <c r="L236" s="23"/>
    </row>
    <row r="237" spans="1:12" x14ac:dyDescent="0.25">
      <c r="L237" s="23"/>
    </row>
    <row r="238" spans="1:12" x14ac:dyDescent="0.25">
      <c r="L238" s="23"/>
    </row>
    <row r="239" spans="1:12" x14ac:dyDescent="0.25">
      <c r="L239" s="23"/>
    </row>
    <row r="240" spans="1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5">
    <mergeCell ref="N4:N215"/>
    <mergeCell ref="L60:L63"/>
    <mergeCell ref="L160:L163"/>
    <mergeCell ref="L188:L191"/>
    <mergeCell ref="L184:L187"/>
    <mergeCell ref="L44:L47"/>
    <mergeCell ref="L196:L199"/>
    <mergeCell ref="L192:L195"/>
    <mergeCell ref="M4:M215"/>
    <mergeCell ref="L200:L203"/>
    <mergeCell ref="L172:L175"/>
    <mergeCell ref="L168:L171"/>
    <mergeCell ref="L208:L211"/>
    <mergeCell ref="L148:L151"/>
    <mergeCell ref="L156:L159"/>
    <mergeCell ref="L152:L155"/>
    <mergeCell ref="L204:L207"/>
    <mergeCell ref="L164:L167"/>
    <mergeCell ref="L124:L127"/>
    <mergeCell ref="L76:L79"/>
    <mergeCell ref="L16:L19"/>
    <mergeCell ref="L140:L143"/>
    <mergeCell ref="L40:L43"/>
    <mergeCell ref="L64:L67"/>
    <mergeCell ref="L4:L7"/>
    <mergeCell ref="L20:L23"/>
    <mergeCell ref="L144:L147"/>
    <mergeCell ref="L120:L123"/>
    <mergeCell ref="L136:L139"/>
    <mergeCell ref="L116:L119"/>
    <mergeCell ref="L108:L111"/>
    <mergeCell ref="L92:L95"/>
    <mergeCell ref="L8:L11"/>
    <mergeCell ref="L12:L15"/>
    <mergeCell ref="L84:L87"/>
    <mergeCell ref="L32:L35"/>
    <mergeCell ref="L36:L39"/>
    <mergeCell ref="L56:L59"/>
    <mergeCell ref="L24:L27"/>
    <mergeCell ref="L52:L55"/>
    <mergeCell ref="L48:L51"/>
    <mergeCell ref="L104:L107"/>
    <mergeCell ref="L132:L135"/>
    <mergeCell ref="L128:L131"/>
    <mergeCell ref="L80:L83"/>
    <mergeCell ref="L100:L103"/>
    <mergeCell ref="L88:L91"/>
    <mergeCell ref="K212:K214"/>
    <mergeCell ref="K208:K210"/>
    <mergeCell ref="K200:K202"/>
    <mergeCell ref="K196:K198"/>
    <mergeCell ref="K204:K206"/>
    <mergeCell ref="K76:K78"/>
    <mergeCell ref="K80:K82"/>
    <mergeCell ref="K96:K98"/>
    <mergeCell ref="K116:K118"/>
    <mergeCell ref="K100:K102"/>
    <mergeCell ref="K88:K90"/>
    <mergeCell ref="K92:K94"/>
    <mergeCell ref="K128:K130"/>
    <mergeCell ref="K124:K126"/>
    <mergeCell ref="K120:K122"/>
    <mergeCell ref="K104:K106"/>
    <mergeCell ref="K112:K114"/>
    <mergeCell ref="K84:K86"/>
    <mergeCell ref="K108:K110"/>
    <mergeCell ref="K192:K194"/>
    <mergeCell ref="K188:K190"/>
    <mergeCell ref="C180:C183"/>
    <mergeCell ref="K8:K10"/>
    <mergeCell ref="L68:L71"/>
    <mergeCell ref="L72:L75"/>
    <mergeCell ref="K44:K46"/>
    <mergeCell ref="K12:K14"/>
    <mergeCell ref="K16:K18"/>
    <mergeCell ref="L28:L31"/>
    <mergeCell ref="L176:L179"/>
    <mergeCell ref="L112:L115"/>
    <mergeCell ref="L96:L99"/>
    <mergeCell ref="K72:K74"/>
    <mergeCell ref="K68:K70"/>
    <mergeCell ref="K64:K66"/>
    <mergeCell ref="K24:K26"/>
    <mergeCell ref="K60:K62"/>
    <mergeCell ref="C128:C131"/>
    <mergeCell ref="C124:C127"/>
    <mergeCell ref="C160:C163"/>
    <mergeCell ref="C176:C179"/>
    <mergeCell ref="D176:D179"/>
    <mergeCell ref="D180:D183"/>
    <mergeCell ref="C168:C171"/>
    <mergeCell ref="D164:D167"/>
    <mergeCell ref="A220:C220"/>
    <mergeCell ref="C212:C215"/>
    <mergeCell ref="C208:C211"/>
    <mergeCell ref="C204:C207"/>
    <mergeCell ref="D192:D195"/>
    <mergeCell ref="D184:D187"/>
    <mergeCell ref="D188:D191"/>
    <mergeCell ref="C200:C203"/>
    <mergeCell ref="D204:D207"/>
    <mergeCell ref="D196:D199"/>
    <mergeCell ref="D200:D203"/>
    <mergeCell ref="D208:D211"/>
    <mergeCell ref="D212:D215"/>
    <mergeCell ref="C188:C191"/>
    <mergeCell ref="C192:C195"/>
    <mergeCell ref="C184:C187"/>
    <mergeCell ref="C172:C175"/>
    <mergeCell ref="C196:C199"/>
    <mergeCell ref="K184:K186"/>
    <mergeCell ref="D136:D139"/>
    <mergeCell ref="C152:C155"/>
    <mergeCell ref="C148:C151"/>
    <mergeCell ref="C156:C159"/>
    <mergeCell ref="D172:D175"/>
    <mergeCell ref="D168:D171"/>
    <mergeCell ref="K152:K154"/>
    <mergeCell ref="D160:D163"/>
    <mergeCell ref="C164:C167"/>
    <mergeCell ref="K136:K138"/>
    <mergeCell ref="K140:K142"/>
    <mergeCell ref="K176:K178"/>
    <mergeCell ref="K160:K162"/>
    <mergeCell ref="K164:K166"/>
    <mergeCell ref="K172:K174"/>
    <mergeCell ref="C136:C139"/>
    <mergeCell ref="K156:K158"/>
    <mergeCell ref="K168:K170"/>
    <mergeCell ref="K180:K182"/>
    <mergeCell ref="D152:D155"/>
    <mergeCell ref="D156:D159"/>
    <mergeCell ref="C132:C135"/>
    <mergeCell ref="D148:D151"/>
    <mergeCell ref="C144:C147"/>
    <mergeCell ref="D144:D147"/>
    <mergeCell ref="C140:C143"/>
    <mergeCell ref="D140:D143"/>
    <mergeCell ref="K132:K134"/>
    <mergeCell ref="C116:C119"/>
    <mergeCell ref="K148:K150"/>
    <mergeCell ref="K144:K146"/>
    <mergeCell ref="D128:D131"/>
    <mergeCell ref="D92:D95"/>
    <mergeCell ref="D96:D99"/>
    <mergeCell ref="D124:D127"/>
    <mergeCell ref="D120:D123"/>
    <mergeCell ref="D116:D119"/>
    <mergeCell ref="D132:D135"/>
    <mergeCell ref="C60:C63"/>
    <mergeCell ref="C68:C71"/>
    <mergeCell ref="D68:D71"/>
    <mergeCell ref="D60:D63"/>
    <mergeCell ref="D64:D67"/>
    <mergeCell ref="C96:C99"/>
    <mergeCell ref="C64:C67"/>
    <mergeCell ref="C72:C75"/>
    <mergeCell ref="C80:C83"/>
    <mergeCell ref="D84:D87"/>
    <mergeCell ref="D76:D79"/>
    <mergeCell ref="C76:C79"/>
    <mergeCell ref="C88:C91"/>
    <mergeCell ref="C84:C87"/>
    <mergeCell ref="D104:D107"/>
    <mergeCell ref="C104:C107"/>
    <mergeCell ref="C108:C111"/>
    <mergeCell ref="C120:C123"/>
    <mergeCell ref="D108:D111"/>
    <mergeCell ref="D112:D115"/>
    <mergeCell ref="C92:C95"/>
    <mergeCell ref="D100:D103"/>
    <mergeCell ref="D80:D83"/>
    <mergeCell ref="D88:D91"/>
    <mergeCell ref="C100:C103"/>
    <mergeCell ref="C112:C115"/>
    <mergeCell ref="K28:K30"/>
    <mergeCell ref="D28:D31"/>
    <mergeCell ref="C28:C31"/>
    <mergeCell ref="D40:D43"/>
    <mergeCell ref="C40:C43"/>
    <mergeCell ref="C36:C39"/>
    <mergeCell ref="C56:C59"/>
    <mergeCell ref="D56:D59"/>
    <mergeCell ref="C48:C51"/>
    <mergeCell ref="K56:K58"/>
    <mergeCell ref="K48:K50"/>
    <mergeCell ref="C32:C35"/>
    <mergeCell ref="C52:C55"/>
    <mergeCell ref="D52:D55"/>
    <mergeCell ref="D48:D51"/>
    <mergeCell ref="D72:D75"/>
    <mergeCell ref="A1:N1"/>
    <mergeCell ref="A4:A215"/>
    <mergeCell ref="C4:C7"/>
    <mergeCell ref="D4:D7"/>
    <mergeCell ref="K4:K6"/>
    <mergeCell ref="C20:C23"/>
    <mergeCell ref="C12:C15"/>
    <mergeCell ref="C24:C27"/>
    <mergeCell ref="C16:C19"/>
    <mergeCell ref="K20:K22"/>
    <mergeCell ref="C44:C47"/>
    <mergeCell ref="D12:D15"/>
    <mergeCell ref="D16:D19"/>
    <mergeCell ref="C8:C11"/>
    <mergeCell ref="D44:D47"/>
    <mergeCell ref="D8:D11"/>
    <mergeCell ref="D36:D39"/>
    <mergeCell ref="D32:D35"/>
    <mergeCell ref="K32:K34"/>
    <mergeCell ref="K36:K38"/>
    <mergeCell ref="K40:K42"/>
    <mergeCell ref="D20:D23"/>
    <mergeCell ref="D24:D27"/>
    <mergeCell ref="K52:K54"/>
  </mergeCells>
  <phoneticPr fontId="0" type="noConversion"/>
  <pageMargins left="0.7" right="0.7" top="0.75" bottom="0.75" header="0.3" footer="0.3"/>
  <pageSetup paperSize="9" scale="28" orientation="portrait" r:id="rId1"/>
  <rowBreaks count="2" manualBreakCount="2">
    <brk id="59" max="13" man="1"/>
    <brk id="187" max="1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70" zoomScaleNormal="70" zoomScaleSheetLayoutView="55" workbookViewId="0">
      <selection activeCell="C3" sqref="C3"/>
    </sheetView>
  </sheetViews>
  <sheetFormatPr defaultColWidth="9.140625" defaultRowHeight="15.75" x14ac:dyDescent="0.25"/>
  <cols>
    <col min="1" max="1" width="19.140625" style="236" customWidth="1"/>
    <col min="2" max="2" width="40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279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 t="shared" ref="J17:J22" si="0">IF(I17/H17*100&gt;100,100,I17/H17*100)</f>
        <v>100</v>
      </c>
      <c r="K17" s="787">
        <f>(J17+J18+J19)/3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100</v>
      </c>
      <c r="I18" s="366">
        <v>100</v>
      </c>
      <c r="J18" s="366">
        <f t="shared" si="0"/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366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29.11</v>
      </c>
      <c r="I20" s="366">
        <v>31.11</v>
      </c>
      <c r="J20" s="366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366">
        <f t="shared" si="0"/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91</v>
      </c>
      <c r="I22" s="366">
        <v>100</v>
      </c>
      <c r="J22" s="366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366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1.1100000000000001</v>
      </c>
      <c r="I24" s="366">
        <v>1.1100000000000001</v>
      </c>
      <c r="J24" s="366">
        <f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>IF(I25/H25*100&gt;100,100,I25/H25*100)</f>
        <v>100</v>
      </c>
      <c r="K25" s="787">
        <f>(J25+J26+J27)/3</f>
        <v>100</v>
      </c>
      <c r="L25" s="800">
        <f>(K25+K28)/2</f>
        <v>99.887225111208565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93.3</v>
      </c>
      <c r="I26" s="366">
        <v>93.3</v>
      </c>
      <c r="J26" s="366">
        <f>IF(I26/H26*100&gt;100,100,I26/H26*100)</f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366">
        <f>IF(I27/H27*100&gt;100,100,I27/H27*100)</f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638.44000000000005</v>
      </c>
      <c r="I28" s="366">
        <v>637</v>
      </c>
      <c r="J28" s="366">
        <f>IF(I28/H28*100&gt;100,100,I28/H28*100)</f>
        <v>99.77445022241713</v>
      </c>
      <c r="K28" s="233">
        <f>J28</f>
        <v>99.77445022241713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2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2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2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2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>IF(I33/H33*100&gt;100,100,I33/H33*100)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100</v>
      </c>
      <c r="J34" s="366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366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2.56</v>
      </c>
      <c r="I36" s="366">
        <v>2.56</v>
      </c>
      <c r="J36" s="366">
        <f t="shared" ref="J36:J48" si="1"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customHeight="1" x14ac:dyDescent="0.25">
      <c r="A37" s="792"/>
      <c r="B37" s="805" t="s">
        <v>176</v>
      </c>
      <c r="C37" s="790" t="s">
        <v>287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366">
        <v>100</v>
      </c>
      <c r="I37" s="366">
        <v>100</v>
      </c>
      <c r="J37" s="366">
        <f t="shared" si="1"/>
        <v>100</v>
      </c>
      <c r="K37" s="787">
        <f>(J37+J38+J39)/3</f>
        <v>100</v>
      </c>
      <c r="L37" s="800">
        <f>(K37+K40)/2</f>
        <v>97.672727272727272</v>
      </c>
      <c r="M37" s="790"/>
      <c r="N37" s="812"/>
    </row>
    <row r="38" spans="1:14" ht="56.25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366">
        <v>100</v>
      </c>
      <c r="I38" s="366">
        <v>100</v>
      </c>
      <c r="J38" s="366">
        <f t="shared" si="1"/>
        <v>100</v>
      </c>
      <c r="K38" s="788"/>
      <c r="L38" s="804"/>
      <c r="M38" s="790"/>
      <c r="N38" s="812"/>
    </row>
    <row r="39" spans="1:14" ht="66.75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366">
        <v>100</v>
      </c>
      <c r="I39" s="366">
        <v>100</v>
      </c>
      <c r="J39" s="366">
        <f t="shared" si="1"/>
        <v>100</v>
      </c>
      <c r="K39" s="789"/>
      <c r="L39" s="804"/>
      <c r="M39" s="790"/>
      <c r="N39" s="812"/>
    </row>
    <row r="40" spans="1:14" ht="33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>
        <v>55</v>
      </c>
      <c r="I40" s="366">
        <v>52.44</v>
      </c>
      <c r="J40" s="366">
        <f t="shared" si="1"/>
        <v>95.345454545454544</v>
      </c>
      <c r="K40" s="233">
        <f>J40</f>
        <v>95.345454545454544</v>
      </c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366">
        <f t="shared" si="1"/>
        <v>100</v>
      </c>
      <c r="K41" s="787">
        <f>(J41+J42+J43)/3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366">
        <f t="shared" si="1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100</v>
      </c>
      <c r="I43" s="366">
        <v>100</v>
      </c>
      <c r="J43" s="366">
        <f t="shared" si="1"/>
        <v>100</v>
      </c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0.56000000000000005</v>
      </c>
      <c r="I44" s="366">
        <v>0.56000000000000005</v>
      </c>
      <c r="J44" s="366">
        <f t="shared" si="1"/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 t="shared" si="1"/>
        <v>100</v>
      </c>
      <c r="K45" s="787">
        <f>(J45+J46+J47)/3</f>
        <v>98.966666666666654</v>
      </c>
      <c r="L45" s="800">
        <f>(K45+K48)/2</f>
        <v>99.054220342354355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100</v>
      </c>
      <c r="I46" s="366">
        <v>100</v>
      </c>
      <c r="J46" s="366">
        <f t="shared" si="1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96.9</v>
      </c>
      <c r="J47" s="366">
        <f t="shared" si="1"/>
        <v>96.9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569.78</v>
      </c>
      <c r="I48" s="366">
        <v>564.89</v>
      </c>
      <c r="J48" s="366">
        <f t="shared" si="1"/>
        <v>99.141774018042057</v>
      </c>
      <c r="K48" s="233">
        <f>J48</f>
        <v>99.141774018042057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2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2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2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366"/>
      <c r="K52" s="233"/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366">
        <f>IF(I53/H53*100&gt;100,100,I53/H53*100)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100</v>
      </c>
      <c r="I54" s="366">
        <v>100</v>
      </c>
      <c r="J54" s="366">
        <f>IF(I54/H54*100&gt;100,100,I54/H54*100)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366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0.44</v>
      </c>
      <c r="I56" s="366">
        <v>0.78</v>
      </c>
      <c r="J56" s="366">
        <f t="shared" ref="J56:J62" si="2">IF(I56/H56*100&gt;100,100,I56/H56*100)</f>
        <v>100</v>
      </c>
      <c r="K56" s="233">
        <f>J56</f>
        <v>100</v>
      </c>
      <c r="L56" s="803"/>
      <c r="M56" s="790"/>
      <c r="N56" s="812"/>
    </row>
    <row r="57" spans="1:14" ht="47.25" x14ac:dyDescent="0.25">
      <c r="A57" s="792"/>
      <c r="B57" s="805" t="s">
        <v>187</v>
      </c>
      <c r="C57" s="790" t="s">
        <v>304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>
        <v>100</v>
      </c>
      <c r="I57" s="366">
        <v>100</v>
      </c>
      <c r="J57" s="366">
        <f t="shared" si="2"/>
        <v>100</v>
      </c>
      <c r="K57" s="787">
        <f>(J57+J58+J59)/3</f>
        <v>100</v>
      </c>
      <c r="L57" s="800">
        <f>(K57+K60)/2</f>
        <v>97.717065868263475</v>
      </c>
      <c r="M57" s="790"/>
      <c r="N57" s="812"/>
    </row>
    <row r="58" spans="1:14" ht="47.25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>
        <v>100</v>
      </c>
      <c r="I58" s="366">
        <v>100</v>
      </c>
      <c r="J58" s="366">
        <f t="shared" si="2"/>
        <v>100</v>
      </c>
      <c r="K58" s="788"/>
      <c r="L58" s="804"/>
      <c r="M58" s="790"/>
      <c r="N58" s="812"/>
    </row>
    <row r="59" spans="1:14" ht="47.25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>
        <v>100</v>
      </c>
      <c r="I59" s="366">
        <v>100</v>
      </c>
      <c r="J59" s="366">
        <f t="shared" si="2"/>
        <v>100</v>
      </c>
      <c r="K59" s="789"/>
      <c r="L59" s="804"/>
      <c r="M59" s="790"/>
      <c r="N59" s="812"/>
    </row>
    <row r="60" spans="1:14" ht="31.5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366">
        <v>53.44</v>
      </c>
      <c r="I60" s="366">
        <v>51</v>
      </c>
      <c r="J60" s="366">
        <f t="shared" si="2"/>
        <v>95.43413173652695</v>
      </c>
      <c r="K60" s="233">
        <f>J60</f>
        <v>95.43413173652695</v>
      </c>
      <c r="L60" s="803"/>
      <c r="M60" s="790"/>
      <c r="N60" s="812"/>
    </row>
    <row r="61" spans="1:14" ht="47.25" x14ac:dyDescent="0.25">
      <c r="A61" s="792"/>
      <c r="B61" s="805" t="s">
        <v>198</v>
      </c>
      <c r="C61" s="790" t="s">
        <v>307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366">
        <v>100</v>
      </c>
      <c r="I61" s="366">
        <v>100</v>
      </c>
      <c r="J61" s="366">
        <f t="shared" si="2"/>
        <v>100</v>
      </c>
      <c r="K61" s="787">
        <f>(J61+J62)/2</f>
        <v>100</v>
      </c>
      <c r="L61" s="800">
        <f>(K61+K64)/2</f>
        <v>100</v>
      </c>
      <c r="M61" s="790"/>
      <c r="N61" s="812"/>
    </row>
    <row r="62" spans="1:14" ht="47.25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366">
        <v>100</v>
      </c>
      <c r="I62" s="366">
        <v>100</v>
      </c>
      <c r="J62" s="366">
        <f t="shared" si="2"/>
        <v>100</v>
      </c>
      <c r="K62" s="788"/>
      <c r="L62" s="804"/>
      <c r="M62" s="790"/>
      <c r="N62" s="812"/>
    </row>
    <row r="63" spans="1:14" ht="47.25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366">
        <v>0</v>
      </c>
      <c r="I63" s="366">
        <v>0</v>
      </c>
      <c r="J63" s="366"/>
      <c r="K63" s="789"/>
      <c r="L63" s="804"/>
      <c r="M63" s="790"/>
      <c r="N63" s="812"/>
    </row>
    <row r="64" spans="1:14" ht="31.5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366">
        <v>0.56000000000000005</v>
      </c>
      <c r="I64" s="366">
        <v>0.56000000000000005</v>
      </c>
      <c r="J64" s="366">
        <f>IF(I64/H64*100&gt;100,100,I64/H64*100)</f>
        <v>100</v>
      </c>
      <c r="K64" s="233">
        <f>J64</f>
        <v>100</v>
      </c>
      <c r="L64" s="803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>IF(I65/H65*100&gt;100,100,I65/H65*100)</f>
        <v>100</v>
      </c>
      <c r="K65" s="787">
        <f>(J65+J66+J67)/3</f>
        <v>99.033333333333346</v>
      </c>
      <c r="L65" s="800">
        <f>(K65+K68)/2</f>
        <v>99.51666666666668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96.3</v>
      </c>
      <c r="I66" s="366">
        <v>96.3</v>
      </c>
      <c r="J66" s="366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97.1</v>
      </c>
      <c r="J67" s="366">
        <f>IF(I67/H67*100&gt;100,100,I67/H67*100)</f>
        <v>97.1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122.11</v>
      </c>
      <c r="I68" s="366">
        <v>123.22</v>
      </c>
      <c r="J68" s="366">
        <f>IF(I68/H68*100&gt;100,100,I68/H68*100)</f>
        <v>100</v>
      </c>
      <c r="K68" s="233">
        <f>J68</f>
        <v>100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2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2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2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2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0.68</v>
      </c>
      <c r="I73" s="366">
        <v>0.7</v>
      </c>
      <c r="J73" s="366">
        <f t="shared" ref="J73:J88" si="3">IF(I73/H73*100&gt;100,100,I73/H73*100)</f>
        <v>100</v>
      </c>
      <c r="K73" s="787">
        <f>(J73+J74+J75)/3</f>
        <v>100</v>
      </c>
      <c r="L73" s="800">
        <f>(K73+K76)/2</f>
        <v>99.534050179211476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66.7</v>
      </c>
      <c r="I74" s="366">
        <v>66.7</v>
      </c>
      <c r="J74" s="366">
        <f t="shared" si="3"/>
        <v>100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 t="shared" si="3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1395</v>
      </c>
      <c r="I76" s="366">
        <v>1382</v>
      </c>
      <c r="J76" s="366">
        <f t="shared" si="3"/>
        <v>99.068100358422939</v>
      </c>
      <c r="K76" s="233">
        <f>J76</f>
        <v>99.068100358422939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3.14</v>
      </c>
      <c r="I77" s="366">
        <v>3.15</v>
      </c>
      <c r="J77" s="366">
        <f t="shared" si="3"/>
        <v>100</v>
      </c>
      <c r="K77" s="787">
        <f>(J77+J78+J79)/3</f>
        <v>100</v>
      </c>
      <c r="L77" s="800">
        <f>(K77+K80)/2</f>
        <v>99.748743718592962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30.6</v>
      </c>
      <c r="I78" s="366">
        <v>30.6</v>
      </c>
      <c r="J78" s="366">
        <f t="shared" si="3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366">
        <f t="shared" si="3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3980</v>
      </c>
      <c r="I80" s="366">
        <v>3960</v>
      </c>
      <c r="J80" s="366">
        <f t="shared" si="3"/>
        <v>99.497487437185924</v>
      </c>
      <c r="K80" s="233">
        <f>J80</f>
        <v>99.497487437185924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10.11</v>
      </c>
      <c r="I81" s="366">
        <v>10.16</v>
      </c>
      <c r="J81" s="366">
        <f t="shared" si="3"/>
        <v>100</v>
      </c>
      <c r="K81" s="787">
        <f>(J81+J82+J83)/3</f>
        <v>100</v>
      </c>
      <c r="L81" s="800">
        <f>(K81+K84)/2</f>
        <v>99.871499176276771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78.900000000000006</v>
      </c>
      <c r="I82" s="366">
        <v>78.900000000000006</v>
      </c>
      <c r="J82" s="366">
        <f t="shared" si="3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366">
        <f t="shared" si="3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15175</v>
      </c>
      <c r="I84" s="366">
        <v>15136</v>
      </c>
      <c r="J84" s="366">
        <f t="shared" si="3"/>
        <v>99.742998352553542</v>
      </c>
      <c r="K84" s="233">
        <f>J84</f>
        <v>99.742998352553542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15.61</v>
      </c>
      <c r="I85" s="366">
        <v>15.7</v>
      </c>
      <c r="J85" s="366">
        <f t="shared" si="3"/>
        <v>100</v>
      </c>
      <c r="K85" s="787">
        <f>(J85+J86+J87)/3</f>
        <v>100</v>
      </c>
      <c r="L85" s="800">
        <f>(K85+K88)/2</f>
        <v>99.668119342943342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63.3</v>
      </c>
      <c r="I86" s="366">
        <v>63.3</v>
      </c>
      <c r="J86" s="366">
        <f t="shared" si="3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100</v>
      </c>
      <c r="I87" s="366">
        <v>100</v>
      </c>
      <c r="J87" s="366">
        <f t="shared" si="3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14915</v>
      </c>
      <c r="I88" s="366">
        <v>14816</v>
      </c>
      <c r="J88" s="366">
        <f t="shared" si="3"/>
        <v>99.336238685886684</v>
      </c>
      <c r="K88" s="233">
        <f>J88</f>
        <v>99.336238685886684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366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366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366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366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4.18</v>
      </c>
      <c r="I93" s="366">
        <v>4.2</v>
      </c>
      <c r="J93" s="366">
        <f>IF(I93/H93*100&gt;100,100,I93/H93*100)</f>
        <v>100</v>
      </c>
      <c r="K93" s="787">
        <f>(J93+J94+J95)/3</f>
        <v>100</v>
      </c>
      <c r="L93" s="800">
        <f>(K93+K96)/2</f>
        <v>99.626006904487923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14.3</v>
      </c>
      <c r="I94" s="366">
        <v>14.3</v>
      </c>
      <c r="J94" s="366">
        <f>IF(I94/H94*100&gt;100,100,I94/H94*100)</f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366">
        <f t="shared" ref="J95:J100" si="4"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3476</v>
      </c>
      <c r="I96" s="366">
        <v>3450</v>
      </c>
      <c r="J96" s="366">
        <f t="shared" si="4"/>
        <v>99.252013808975832</v>
      </c>
      <c r="K96" s="233">
        <f>J96</f>
        <v>99.252013808975832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1.28</v>
      </c>
      <c r="I97" s="366">
        <v>1.29</v>
      </c>
      <c r="J97" s="366">
        <f t="shared" si="4"/>
        <v>100</v>
      </c>
      <c r="K97" s="787">
        <f>(J97+J98+J99)/3</f>
        <v>100</v>
      </c>
      <c r="L97" s="800">
        <f>(K97+K100)/2</f>
        <v>99.718309859154928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87.1</v>
      </c>
      <c r="I98" s="366">
        <v>87.1</v>
      </c>
      <c r="J98" s="366">
        <f t="shared" si="4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 t="shared" si="4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2130</v>
      </c>
      <c r="I100" s="366">
        <v>2118</v>
      </c>
      <c r="J100" s="366">
        <f t="shared" si="4"/>
        <v>99.436619718309856</v>
      </c>
      <c r="K100" s="233">
        <f>J100</f>
        <v>99.436619718309856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5" orientation="landscape" r:id="rId1"/>
  <headerFooter alignWithMargins="0"/>
  <rowBreaks count="1" manualBreakCount="1">
    <brk id="72" max="14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70" zoomScaleNormal="70" zoomScaleSheetLayoutView="55" workbookViewId="0">
      <selection activeCell="E3" sqref="E3"/>
    </sheetView>
  </sheetViews>
  <sheetFormatPr defaultColWidth="9.140625" defaultRowHeight="15.75" x14ac:dyDescent="0.25"/>
  <cols>
    <col min="1" max="1" width="25.28515625" style="236" customWidth="1"/>
    <col min="2" max="2" width="34.57031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278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>IF(I17/H17*100&gt;100,100,I17/H17*100)</f>
        <v>100</v>
      </c>
      <c r="K17" s="787">
        <f>(J17+J18+J19)/3</f>
        <v>88.160823653643078</v>
      </c>
      <c r="L17" s="800">
        <f>(K17+K20)/2</f>
        <v>94.080411826821546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94.7</v>
      </c>
      <c r="I18" s="366">
        <v>92.6</v>
      </c>
      <c r="J18" s="366">
        <f>IF(I18/H18*100&gt;100,100,I18/H18*100)</f>
        <v>97.782470960929246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66.7</v>
      </c>
      <c r="J19" s="366">
        <f>IF(I19/H19*100&gt;100,100,I19/H19*100)</f>
        <v>66.7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28.67</v>
      </c>
      <c r="I20" s="366">
        <v>30.33</v>
      </c>
      <c r="J20" s="366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hidden="1" customHeight="1" x14ac:dyDescent="0.25">
      <c r="A21" s="792"/>
      <c r="B21" s="805" t="s">
        <v>135</v>
      </c>
      <c r="C21" s="790" t="s">
        <v>28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/>
      <c r="I21" s="366"/>
      <c r="J21" s="366"/>
      <c r="K21" s="787"/>
      <c r="L21" s="800"/>
      <c r="M21" s="790"/>
      <c r="N21" s="812"/>
    </row>
    <row r="22" spans="1:14" ht="56.25" hidden="1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/>
      <c r="I22" s="366"/>
      <c r="J22" s="366"/>
      <c r="K22" s="788"/>
      <c r="L22" s="804"/>
      <c r="M22" s="790"/>
      <c r="N22" s="812"/>
    </row>
    <row r="23" spans="1:14" ht="87" hidden="1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/>
      <c r="I23" s="366"/>
      <c r="J23" s="366"/>
      <c r="K23" s="789"/>
      <c r="L23" s="804"/>
      <c r="M23" s="790"/>
      <c r="N23" s="812"/>
    </row>
    <row r="24" spans="1:14" ht="33" hidden="1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/>
      <c r="I24" s="366"/>
      <c r="J24" s="366"/>
      <c r="K24" s="233"/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 t="shared" ref="J25:J30" si="0">IF(I25/H25*100&gt;100,100,I25/H25*100)</f>
        <v>100</v>
      </c>
      <c r="K25" s="787">
        <f>(J25+J26+J27)/3</f>
        <v>99.733333333333334</v>
      </c>
      <c r="L25" s="800">
        <f>(K25+K28)/2</f>
        <v>99.855903457273314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94.1</v>
      </c>
      <c r="I26" s="366">
        <v>94.3</v>
      </c>
      <c r="J26" s="366">
        <f t="shared" si="0"/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99.2</v>
      </c>
      <c r="J27" s="366">
        <f t="shared" si="0"/>
        <v>99.2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511</v>
      </c>
      <c r="I28" s="366">
        <v>510.89</v>
      </c>
      <c r="J28" s="366">
        <f t="shared" si="0"/>
        <v>99.978473581213308</v>
      </c>
      <c r="K28" s="233">
        <f>J28</f>
        <v>99.978473581213308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366">
        <v>100</v>
      </c>
      <c r="I29" s="366">
        <v>100</v>
      </c>
      <c r="J29" s="366">
        <f t="shared" si="0"/>
        <v>100</v>
      </c>
      <c r="K29" s="787">
        <f>(J29+J30)/2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366">
        <v>100</v>
      </c>
      <c r="I30" s="366">
        <v>100</v>
      </c>
      <c r="J30" s="366">
        <f t="shared" si="0"/>
        <v>100</v>
      </c>
      <c r="K30" s="788"/>
      <c r="L30" s="804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366">
        <v>0</v>
      </c>
      <c r="I31" s="366">
        <v>0</v>
      </c>
      <c r="J31" s="366"/>
      <c r="K31" s="789"/>
      <c r="L31" s="804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366">
        <v>0.44</v>
      </c>
      <c r="I32" s="366">
        <v>0.44</v>
      </c>
      <c r="J32" s="366">
        <f>IF(I32/H32*100&gt;100,100,I32/H32*100)</f>
        <v>100</v>
      </c>
      <c r="K32" s="233">
        <f>J32</f>
        <v>100</v>
      </c>
      <c r="L32" s="803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>IF(I33/H33*100&gt;100,100,I33/H33*100)</f>
        <v>100</v>
      </c>
      <c r="K33" s="787">
        <f>(J33+J34+J35)/3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92.9</v>
      </c>
      <c r="I34" s="366">
        <v>100</v>
      </c>
      <c r="J34" s="366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366">
        <f>IF(I35/H35*100&gt;100,100,I35/H35*100)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10.33</v>
      </c>
      <c r="I36" s="366">
        <v>14.11</v>
      </c>
      <c r="J36" s="366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2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2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2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366"/>
      <c r="K40" s="233"/>
      <c r="L40" s="803"/>
      <c r="M40" s="790"/>
      <c r="N40" s="812"/>
    </row>
    <row r="41" spans="1:14" ht="56.25" hidden="1" customHeight="1" x14ac:dyDescent="0.25">
      <c r="A41" s="792"/>
      <c r="B41" s="805" t="s">
        <v>178</v>
      </c>
      <c r="C41" s="790" t="s">
        <v>31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/>
      <c r="I41" s="366"/>
      <c r="J41" s="366"/>
      <c r="K41" s="787"/>
      <c r="L41" s="800"/>
      <c r="M41" s="790"/>
      <c r="N41" s="812"/>
    </row>
    <row r="42" spans="1:14" ht="56.25" hidden="1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/>
      <c r="I42" s="366"/>
      <c r="J42" s="366"/>
      <c r="K42" s="788"/>
      <c r="L42" s="804"/>
      <c r="M42" s="790"/>
      <c r="N42" s="812"/>
    </row>
    <row r="43" spans="1:14" ht="66.75" hidden="1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/>
      <c r="I43" s="366"/>
      <c r="J43" s="366"/>
      <c r="K43" s="789"/>
      <c r="L43" s="804"/>
      <c r="M43" s="790"/>
      <c r="N43" s="812"/>
    </row>
    <row r="44" spans="1:14" ht="33" hidden="1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/>
      <c r="I44" s="366"/>
      <c r="J44" s="366"/>
      <c r="K44" s="233"/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>IF(I45/H45*100&gt;100,100,I45/H45*100)</f>
        <v>100</v>
      </c>
      <c r="K45" s="787">
        <f>(J45+J46+J47)/3</f>
        <v>99.566666666666663</v>
      </c>
      <c r="L45" s="800">
        <f>(K45+K48)/2</f>
        <v>99.587127945533382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92.7</v>
      </c>
      <c r="I46" s="366">
        <v>95.2</v>
      </c>
      <c r="J46" s="366">
        <f>IF(I46/H46*100&gt;100,100,I46/H46*100)</f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98.7</v>
      </c>
      <c r="J47" s="366">
        <f>IF(I47/H47*100&gt;100,100,I47/H47*100)</f>
        <v>98.7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509.67</v>
      </c>
      <c r="I48" s="366">
        <v>507.67</v>
      </c>
      <c r="J48" s="366">
        <f>IF(I48/H48*100&gt;100,100,I48/H48*100)</f>
        <v>99.607589224400101</v>
      </c>
      <c r="K48" s="233">
        <f>J48</f>
        <v>99.607589224400101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2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2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2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366"/>
      <c r="K52" s="233"/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366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366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366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366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366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366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366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2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2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2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2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2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>IF(I65/H65*100&gt;100,100,I65/H65*100)</f>
        <v>100</v>
      </c>
      <c r="K65" s="787">
        <f>(J65+J66+J67)/3</f>
        <v>100</v>
      </c>
      <c r="L65" s="800">
        <f>(K65+K68)/2</f>
        <v>99.853255069370334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366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366">
        <f>IF(I67/H67*100&gt;100,100,I67/H67*100)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112.44</v>
      </c>
      <c r="I68" s="366">
        <v>112.11</v>
      </c>
      <c r="J68" s="366">
        <f>IF(I68/H68*100&gt;100,100,I68/H68*100)</f>
        <v>99.706510138740668</v>
      </c>
      <c r="K68" s="233">
        <f>J68</f>
        <v>99.706510138740668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2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2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2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2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0.63</v>
      </c>
      <c r="I73" s="366">
        <v>0.6</v>
      </c>
      <c r="J73" s="366">
        <f>IF(I73/H73*100&gt;100,100,I73/H73*100)</f>
        <v>95.238095238095227</v>
      </c>
      <c r="K73" s="787">
        <f>(J73+J75)/2</f>
        <v>97.61904761904762</v>
      </c>
      <c r="L73" s="800">
        <f>(K73+K76)/2</f>
        <v>96.407121407121409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366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>IF(I75/H75*100&gt;100,100,I75/H75*100)</f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666</v>
      </c>
      <c r="I76" s="366">
        <v>634</v>
      </c>
      <c r="J76" s="366">
        <f>IF(I76/H76*100&gt;100,100,I76/H76*100)</f>
        <v>95.195195195195197</v>
      </c>
      <c r="K76" s="233">
        <f>J76</f>
        <v>95.195195195195197</v>
      </c>
      <c r="L76" s="803"/>
      <c r="M76" s="790"/>
      <c r="N76" s="812"/>
    </row>
    <row r="77" spans="1:14" ht="47.25" hidden="1" customHeight="1" x14ac:dyDescent="0.25">
      <c r="A77" s="792"/>
      <c r="B77" s="805" t="s">
        <v>230</v>
      </c>
      <c r="C77" s="790" t="s">
        <v>38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/>
      <c r="I77" s="366"/>
      <c r="J77" s="366"/>
      <c r="K77" s="787"/>
      <c r="L77" s="800"/>
      <c r="M77" s="790"/>
      <c r="N77" s="812"/>
    </row>
    <row r="78" spans="1:14" ht="63" hidden="1" customHeight="1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/>
      <c r="I78" s="366"/>
      <c r="J78" s="366"/>
      <c r="K78" s="788"/>
      <c r="L78" s="804"/>
      <c r="M78" s="790"/>
      <c r="N78" s="812"/>
    </row>
    <row r="79" spans="1:14" ht="47.25" hidden="1" customHeight="1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/>
      <c r="I79" s="366"/>
      <c r="J79" s="366"/>
      <c r="K79" s="789"/>
      <c r="L79" s="804"/>
      <c r="M79" s="790"/>
      <c r="N79" s="812"/>
    </row>
    <row r="80" spans="1:14" ht="31.5" hidden="1" customHeight="1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/>
      <c r="I80" s="366"/>
      <c r="J80" s="366"/>
      <c r="K80" s="233"/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31.98</v>
      </c>
      <c r="I81" s="366">
        <v>31.9</v>
      </c>
      <c r="J81" s="366">
        <f t="shared" ref="J81:J88" si="1">IF(I81/H81*100&gt;100,100,I81/H81*100)</f>
        <v>99.749843652282664</v>
      </c>
      <c r="K81" s="787">
        <f>(J81+J82+J83)/3</f>
        <v>97.60748978353557</v>
      </c>
      <c r="L81" s="800">
        <f>(K81+K84)/2</f>
        <v>98.641121230024993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46.9</v>
      </c>
      <c r="I82" s="366">
        <v>53.2</v>
      </c>
      <c r="J82" s="366">
        <f t="shared" si="1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89.5</v>
      </c>
      <c r="I83" s="366">
        <v>83.3</v>
      </c>
      <c r="J83" s="366">
        <f t="shared" si="1"/>
        <v>93.072625698324018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95927</v>
      </c>
      <c r="I84" s="366">
        <v>95615</v>
      </c>
      <c r="J84" s="366">
        <f t="shared" si="1"/>
        <v>99.67475267651443</v>
      </c>
      <c r="K84" s="233">
        <f>J84</f>
        <v>99.67475267651443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33.99</v>
      </c>
      <c r="I85" s="366">
        <v>33.9</v>
      </c>
      <c r="J85" s="366">
        <f t="shared" si="1"/>
        <v>99.735216240070599</v>
      </c>
      <c r="K85" s="787">
        <f>(J85+J86+J87)/3</f>
        <v>95.145072080023525</v>
      </c>
      <c r="L85" s="800">
        <f>(K85+K88)/2</f>
        <v>96.965739923506902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50</v>
      </c>
      <c r="I86" s="366">
        <v>55.6</v>
      </c>
      <c r="J86" s="366">
        <f t="shared" si="1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100</v>
      </c>
      <c r="I87" s="366">
        <v>85.7</v>
      </c>
      <c r="J87" s="366">
        <f t="shared" si="1"/>
        <v>85.7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25544</v>
      </c>
      <c r="I88" s="366">
        <v>25234</v>
      </c>
      <c r="J88" s="366">
        <f t="shared" si="1"/>
        <v>98.786407766990294</v>
      </c>
      <c r="K88" s="233">
        <f>J88</f>
        <v>98.786407766990294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366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366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366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366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5.33</v>
      </c>
      <c r="I93" s="366">
        <v>5.31</v>
      </c>
      <c r="J93" s="366">
        <f>IF(I93/H93*100&gt;100,100,I93/H93*100)</f>
        <v>99.62476547842401</v>
      </c>
      <c r="K93" s="787">
        <f>(J93+J95)/2</f>
        <v>99.812382739212012</v>
      </c>
      <c r="L93" s="800">
        <f>(K93+K96)/2</f>
        <v>98.801002468524331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0</v>
      </c>
      <c r="I94" s="366">
        <v>0</v>
      </c>
      <c r="J94" s="366"/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366">
        <f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6379</v>
      </c>
      <c r="I96" s="366">
        <v>6238</v>
      </c>
      <c r="J96" s="366">
        <f>IF(I96/H96*100&gt;100,100,I96/H96*100)</f>
        <v>97.78962219783665</v>
      </c>
      <c r="K96" s="233">
        <f>J96</f>
        <v>97.78962219783665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1.42</v>
      </c>
      <c r="I97" s="366">
        <v>1.42</v>
      </c>
      <c r="J97" s="366">
        <f>IF(I97/H97*100&gt;100,100,I97/H97*100)</f>
        <v>100</v>
      </c>
      <c r="K97" s="787">
        <f>(J97+J99)/2</f>
        <v>100</v>
      </c>
      <c r="L97" s="800">
        <f>(K97+K100)/2</f>
        <v>100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0</v>
      </c>
      <c r="I98" s="366">
        <v>0</v>
      </c>
      <c r="J98" s="366"/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89.5</v>
      </c>
      <c r="I99" s="366">
        <v>100</v>
      </c>
      <c r="J99" s="366">
        <f>IF(I99/H99*100&gt;100,100,I99/H99*100)</f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3600</v>
      </c>
      <c r="I100" s="366">
        <v>3600</v>
      </c>
      <c r="J100" s="366">
        <f>IF(I100/H100*100&gt;100,100,I100/H100*100)</f>
        <v>100</v>
      </c>
      <c r="K100" s="233">
        <f>J100</f>
        <v>100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38" orientation="landscape" r:id="rId1"/>
  <headerFooter alignWithMargins="0"/>
  <rowBreaks count="1" manualBreakCount="1">
    <brk id="71" max="14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C1" zoomScale="70" zoomScaleNormal="70" zoomScaleSheetLayoutView="55" workbookViewId="0">
      <selection activeCell="D3" sqref="D3"/>
    </sheetView>
  </sheetViews>
  <sheetFormatPr defaultColWidth="9.140625" defaultRowHeight="15.75" x14ac:dyDescent="0.25"/>
  <cols>
    <col min="1" max="1" width="21.5703125" style="236" customWidth="1"/>
    <col min="2" max="2" width="38.8554687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277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>IF(I17/H17*100&gt;100,100,I17/H17*100)</f>
        <v>100</v>
      </c>
      <c r="K17" s="787">
        <f>(J17+J18+J19)/3</f>
        <v>96.833333333333329</v>
      </c>
      <c r="L17" s="800">
        <f>(K17+K20)/2</f>
        <v>98.416666666666657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100</v>
      </c>
      <c r="I18" s="366">
        <v>90.5</v>
      </c>
      <c r="J18" s="366">
        <f>IF(I18/H18*100&gt;100,100,I18/H18*100)</f>
        <v>90.5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366">
        <f>IF(I19/H19*100&gt;100,100,I19/H19*100)</f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18.670000000000002</v>
      </c>
      <c r="I20" s="366">
        <v>18.670000000000002</v>
      </c>
      <c r="J20" s="366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hidden="1" customHeight="1" x14ac:dyDescent="0.25">
      <c r="A21" s="792"/>
      <c r="B21" s="805" t="s">
        <v>135</v>
      </c>
      <c r="C21" s="790" t="s">
        <v>28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/>
      <c r="I21" s="366"/>
      <c r="J21" s="366"/>
      <c r="K21" s="787"/>
      <c r="L21" s="800"/>
      <c r="M21" s="790"/>
      <c r="N21" s="812"/>
    </row>
    <row r="22" spans="1:14" ht="56.25" hidden="1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/>
      <c r="I22" s="366"/>
      <c r="J22" s="366"/>
      <c r="K22" s="788"/>
      <c r="L22" s="804"/>
      <c r="M22" s="790"/>
      <c r="N22" s="812"/>
    </row>
    <row r="23" spans="1:14" ht="87" hidden="1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/>
      <c r="I23" s="366"/>
      <c r="J23" s="366"/>
      <c r="K23" s="789"/>
      <c r="L23" s="804"/>
      <c r="M23" s="790"/>
      <c r="N23" s="812"/>
    </row>
    <row r="24" spans="1:14" ht="33" hidden="1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/>
      <c r="I24" s="366"/>
      <c r="J24" s="366"/>
      <c r="K24" s="233"/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 t="shared" ref="J25:J30" si="0">IF(I25/H25*100&gt;100,100,I25/H25*100)</f>
        <v>100</v>
      </c>
      <c r="K25" s="787">
        <f>(J25+J26+J27)/3</f>
        <v>100</v>
      </c>
      <c r="L25" s="800">
        <f>(K25+K28)/2</f>
        <v>100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92.1</v>
      </c>
      <c r="I26" s="366">
        <v>92.6</v>
      </c>
      <c r="J26" s="366">
        <f t="shared" si="0"/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366">
        <f t="shared" si="0"/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1069.8900000000001</v>
      </c>
      <c r="I28" s="366">
        <v>1080.44</v>
      </c>
      <c r="J28" s="366">
        <f t="shared" si="0"/>
        <v>100</v>
      </c>
      <c r="K28" s="233">
        <f>J28</f>
        <v>100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366">
        <v>100</v>
      </c>
      <c r="I29" s="366">
        <v>100</v>
      </c>
      <c r="J29" s="366">
        <f t="shared" si="0"/>
        <v>100</v>
      </c>
      <c r="K29" s="787">
        <f>(J29+J30)/2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366">
        <v>92.1</v>
      </c>
      <c r="I30" s="366">
        <v>100</v>
      </c>
      <c r="J30" s="366">
        <f t="shared" si="0"/>
        <v>100</v>
      </c>
      <c r="K30" s="788"/>
      <c r="L30" s="804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366">
        <v>0</v>
      </c>
      <c r="I31" s="366">
        <v>0</v>
      </c>
      <c r="J31" s="366"/>
      <c r="K31" s="789"/>
      <c r="L31" s="804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366">
        <v>1</v>
      </c>
      <c r="I32" s="366">
        <v>1</v>
      </c>
      <c r="J32" s="366">
        <f>IF(I32/H32*100&gt;100,100,I32/H32*100)</f>
        <v>100</v>
      </c>
      <c r="K32" s="233">
        <f>J32</f>
        <v>100</v>
      </c>
      <c r="L32" s="803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>IF(I33/H33*100&gt;100,100,I33/H33*100)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94.1</v>
      </c>
      <c r="I34" s="366">
        <v>94.1</v>
      </c>
      <c r="J34" s="366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366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6.89</v>
      </c>
      <c r="I36" s="366">
        <v>6.89</v>
      </c>
      <c r="J36" s="366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2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2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2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366"/>
      <c r="K40" s="233"/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366">
        <f>IF(I41/H41*100&gt;100,100,I41/H41*100)</f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95.1</v>
      </c>
      <c r="I42" s="366">
        <v>100</v>
      </c>
      <c r="J42" s="366">
        <f>IF(I42/H42*100&gt;100,100,I42/H42*100)</f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366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1.1100000000000001</v>
      </c>
      <c r="I44" s="366">
        <v>1.1100000000000001</v>
      </c>
      <c r="J44" s="366">
        <f t="shared" ref="J44:J50" si="1">IF(I44/H44*100&gt;100,100,I44/H44*100)</f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 t="shared" si="1"/>
        <v>100</v>
      </c>
      <c r="K45" s="787">
        <f>(J45+J46+J47)/3</f>
        <v>100</v>
      </c>
      <c r="L45" s="800">
        <f>(K45+K48)/2</f>
        <v>100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95.1</v>
      </c>
      <c r="I46" s="366">
        <v>95.8</v>
      </c>
      <c r="J46" s="366">
        <f t="shared" si="1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100</v>
      </c>
      <c r="J47" s="366">
        <f t="shared" si="1"/>
        <v>100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1077.22</v>
      </c>
      <c r="I48" s="366">
        <v>1085.1099999999999</v>
      </c>
      <c r="J48" s="366">
        <f t="shared" si="1"/>
        <v>100</v>
      </c>
      <c r="K48" s="233">
        <f>J48</f>
        <v>100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366">
        <f t="shared" si="1"/>
        <v>100</v>
      </c>
      <c r="K49" s="787">
        <f>(J49+J50)/2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95.1</v>
      </c>
      <c r="I50" s="366">
        <v>100</v>
      </c>
      <c r="J50" s="366">
        <f t="shared" si="1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0</v>
      </c>
      <c r="I51" s="366">
        <v>0</v>
      </c>
      <c r="J51" s="366"/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1.1100000000000001</v>
      </c>
      <c r="I52" s="366">
        <v>2.2200000000000002</v>
      </c>
      <c r="J52" s="366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366">
        <f>IF(I53/H53*100&gt;100,100,I53/H53*100)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100</v>
      </c>
      <c r="I54" s="366">
        <v>100</v>
      </c>
      <c r="J54" s="366">
        <f>IF(I54/H54*100&gt;100,100,I54/H54*100)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366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0.44</v>
      </c>
      <c r="I56" s="366">
        <v>0.44</v>
      </c>
      <c r="J56" s="366">
        <f>IF(I56/H56*100&gt;100,100,I56/H56*100)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366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366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366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2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2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2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2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2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>IF(I65/H65*100&gt;100,100,I65/H65*100)</f>
        <v>100</v>
      </c>
      <c r="K65" s="787">
        <f>(J65+J66+J67)/3</f>
        <v>99.433333333333337</v>
      </c>
      <c r="L65" s="800">
        <f>(K65+K68)/2</f>
        <v>99.582093630209613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366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98.3</v>
      </c>
      <c r="J67" s="366">
        <f>IF(I67/H67*100&gt;100,100,I67/H67*100)</f>
        <v>98.3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245.22</v>
      </c>
      <c r="I68" s="366">
        <v>244.56</v>
      </c>
      <c r="J68" s="366">
        <f>IF(I68/H68*100&gt;100,100,I68/H68*100)</f>
        <v>99.730853927085889</v>
      </c>
      <c r="K68" s="233">
        <f>J68</f>
        <v>99.730853927085889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2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2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2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2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6.49</v>
      </c>
      <c r="I73" s="366">
        <v>6.4</v>
      </c>
      <c r="J73" s="366">
        <f>IF(I73/H73*100&gt;100,100,I73/H73*100)</f>
        <v>98.613251155624042</v>
      </c>
      <c r="K73" s="787">
        <f>(J73+J74+J75)/3</f>
        <v>99.537750385208014</v>
      </c>
      <c r="L73" s="800">
        <f>(K73+K76)/2</f>
        <v>99.673084191152626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55.4</v>
      </c>
      <c r="I74" s="366">
        <v>65.400000000000006</v>
      </c>
      <c r="J74" s="366">
        <f>IF(I74/H74*100&gt;100,100,I74/H74*100)</f>
        <v>100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>IF(I75/H75*100&gt;100,100,I75/H75*100)</f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17225</v>
      </c>
      <c r="I76" s="366">
        <v>17192</v>
      </c>
      <c r="J76" s="366">
        <f>IF(I76/H76*100&gt;100,100,I76/H76*100)</f>
        <v>99.808417997097237</v>
      </c>
      <c r="K76" s="233">
        <f>J76</f>
        <v>99.808417997097237</v>
      </c>
      <c r="L76" s="803"/>
      <c r="M76" s="790"/>
      <c r="N76" s="812"/>
    </row>
    <row r="77" spans="1:14" ht="47.25" hidden="1" customHeight="1" x14ac:dyDescent="0.25">
      <c r="A77" s="792"/>
      <c r="B77" s="805" t="s">
        <v>230</v>
      </c>
      <c r="C77" s="790" t="s">
        <v>38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/>
      <c r="I77" s="366"/>
      <c r="J77" s="366"/>
      <c r="K77" s="787"/>
      <c r="L77" s="800"/>
      <c r="M77" s="790"/>
      <c r="N77" s="812"/>
    </row>
    <row r="78" spans="1:14" ht="63" hidden="1" customHeight="1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/>
      <c r="I78" s="366"/>
      <c r="J78" s="366"/>
      <c r="K78" s="788"/>
      <c r="L78" s="804"/>
      <c r="M78" s="790"/>
      <c r="N78" s="812"/>
    </row>
    <row r="79" spans="1:14" ht="47.25" hidden="1" customHeight="1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/>
      <c r="I79" s="366"/>
      <c r="J79" s="366"/>
      <c r="K79" s="789"/>
      <c r="L79" s="804"/>
      <c r="M79" s="790"/>
      <c r="N79" s="812"/>
    </row>
    <row r="80" spans="1:14" ht="31.5" hidden="1" customHeight="1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/>
      <c r="I80" s="366"/>
      <c r="J80" s="366"/>
      <c r="K80" s="233"/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17.72</v>
      </c>
      <c r="I81" s="366">
        <v>17.579999999999998</v>
      </c>
      <c r="J81" s="366">
        <f t="shared" ref="J81:J88" si="2">IF(I81/H81*100&gt;100,100,I81/H81*100)</f>
        <v>99.209932279909708</v>
      </c>
      <c r="K81" s="787">
        <f>(J81+J82+J83)/3</f>
        <v>97.526699341922026</v>
      </c>
      <c r="L81" s="800">
        <f>(K81+K84)/2</f>
        <v>98.723613761925691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72.400000000000006</v>
      </c>
      <c r="I82" s="366">
        <v>67.599999999999994</v>
      </c>
      <c r="J82" s="366">
        <f t="shared" si="2"/>
        <v>93.37016574585634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366">
        <f t="shared" si="2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65432</v>
      </c>
      <c r="I84" s="366">
        <v>65380</v>
      </c>
      <c r="J84" s="366">
        <f t="shared" si="2"/>
        <v>99.920528181929342</v>
      </c>
      <c r="K84" s="233">
        <f>J84</f>
        <v>99.920528181929342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16.559999999999999</v>
      </c>
      <c r="I85" s="366">
        <v>16.43</v>
      </c>
      <c r="J85" s="366">
        <f t="shared" si="2"/>
        <v>99.214975845410635</v>
      </c>
      <c r="K85" s="787">
        <f>(J85+J86+J87)/3</f>
        <v>99.738325281803554</v>
      </c>
      <c r="L85" s="800">
        <f>(K85+K88)/2</f>
        <v>99.821097036256091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65.099999999999994</v>
      </c>
      <c r="I86" s="366">
        <v>65.099999999999994</v>
      </c>
      <c r="J86" s="366">
        <f t="shared" si="2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60</v>
      </c>
      <c r="I87" s="366">
        <v>100</v>
      </c>
      <c r="J87" s="366">
        <f t="shared" si="2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50972</v>
      </c>
      <c r="I88" s="366">
        <v>50923</v>
      </c>
      <c r="J88" s="366">
        <f t="shared" si="2"/>
        <v>99.903868790708628</v>
      </c>
      <c r="K88" s="233">
        <f>J88</f>
        <v>99.903868790708628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366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366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366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366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1.1000000000000001</v>
      </c>
      <c r="I93" s="366">
        <v>1.0900000000000001</v>
      </c>
      <c r="J93" s="366">
        <f>IF(I93/H93*100&gt;100,100,I93/H93*100)</f>
        <v>99.090909090909079</v>
      </c>
      <c r="K93" s="787">
        <f>(J93+J95)/2</f>
        <v>99.545454545454533</v>
      </c>
      <c r="L93" s="800">
        <f>(K93+K96)/2</f>
        <v>99.494949494949481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0</v>
      </c>
      <c r="I94" s="366">
        <v>0</v>
      </c>
      <c r="J94" s="366"/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366">
        <f t="shared" ref="J95:J100" si="3"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2160</v>
      </c>
      <c r="I96" s="366">
        <v>2148</v>
      </c>
      <c r="J96" s="366">
        <f t="shared" si="3"/>
        <v>99.444444444444443</v>
      </c>
      <c r="K96" s="233">
        <f>J96</f>
        <v>99.444444444444443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3.17</v>
      </c>
      <c r="I97" s="366">
        <v>3.14</v>
      </c>
      <c r="J97" s="366">
        <f t="shared" si="3"/>
        <v>99.053627760252368</v>
      </c>
      <c r="K97" s="787">
        <f>(J97+J98+J99)/3</f>
        <v>99.684542586750794</v>
      </c>
      <c r="L97" s="800">
        <f>(K97+K100)/2</f>
        <v>99.748721317993812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66.7</v>
      </c>
      <c r="I98" s="366">
        <v>66.7</v>
      </c>
      <c r="J98" s="366">
        <f t="shared" si="3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 t="shared" si="3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10155</v>
      </c>
      <c r="I100" s="366">
        <v>10136</v>
      </c>
      <c r="J100" s="366">
        <f t="shared" si="3"/>
        <v>99.812900049236831</v>
      </c>
      <c r="K100" s="233">
        <f>J100</f>
        <v>99.812900049236831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6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B1" zoomScale="70" zoomScaleNormal="70" zoomScaleSheetLayoutView="55" workbookViewId="0">
      <selection activeCell="C3" sqref="C3"/>
    </sheetView>
  </sheetViews>
  <sheetFormatPr defaultColWidth="9.140625" defaultRowHeight="15.75" x14ac:dyDescent="0.25"/>
  <cols>
    <col min="1" max="1" width="19.140625" style="236" customWidth="1"/>
    <col min="2" max="2" width="31.285156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276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 t="shared" ref="J17:J22" si="0">IF(I17/H17*100&gt;100,100,I17/H17*100)</f>
        <v>100</v>
      </c>
      <c r="K17" s="787">
        <f>(J17+J18+J19)/3</f>
        <v>99.259259259259252</v>
      </c>
      <c r="L17" s="800">
        <f>(K17+K20)/2</f>
        <v>99.629629629629619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90</v>
      </c>
      <c r="I18" s="366">
        <v>88</v>
      </c>
      <c r="J18" s="366">
        <f t="shared" si="0"/>
        <v>97.777777777777771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366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19.670000000000002</v>
      </c>
      <c r="I20" s="366">
        <v>24.11</v>
      </c>
      <c r="J20" s="366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366">
        <f t="shared" si="0"/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33.299999999999997</v>
      </c>
      <c r="I22" s="366">
        <v>50</v>
      </c>
      <c r="J22" s="366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366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1.56</v>
      </c>
      <c r="I24" s="366">
        <v>1.56</v>
      </c>
      <c r="J24" s="366">
        <f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>IF(I25/H25*100&gt;100,100,I25/H25*100)</f>
        <v>100</v>
      </c>
      <c r="K25" s="787">
        <f>(J25+J26+J27)/3</f>
        <v>100</v>
      </c>
      <c r="L25" s="800">
        <f>(K25+K28)/2</f>
        <v>99.753664418403105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90</v>
      </c>
      <c r="I26" s="366">
        <v>96.2</v>
      </c>
      <c r="J26" s="366">
        <f>IF(I26/H26*100&gt;100,100,I26/H26*100)</f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366">
        <f>IF(I27/H27*100&gt;100,100,I27/H27*100)</f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1061.56</v>
      </c>
      <c r="I28" s="366">
        <v>1056.33</v>
      </c>
      <c r="J28" s="366">
        <f>IF(I28/H28*100&gt;100,100,I28/H28*100)</f>
        <v>99.507328836806209</v>
      </c>
      <c r="K28" s="233">
        <f>J28</f>
        <v>99.507328836806209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2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2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2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2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>IF(I33/H33*100&gt;100,100,I33/H33*100)</f>
        <v>100</v>
      </c>
      <c r="K33" s="787">
        <f>(J33+J34+J35)/3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97</v>
      </c>
      <c r="I34" s="366">
        <v>97.8</v>
      </c>
      <c r="J34" s="366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366">
        <f>IF(I35/H35*100&gt;100,100,I35/H35*100)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7</v>
      </c>
      <c r="I36" s="366">
        <v>8.56</v>
      </c>
      <c r="J36" s="366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2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2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2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366"/>
      <c r="K40" s="233"/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366">
        <f t="shared" ref="J41:J51" si="1">IF(I41/H41*100&gt;100,100,I41/H41*100)</f>
        <v>100</v>
      </c>
      <c r="K41" s="787">
        <f>(J41+J42+J43)/3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97</v>
      </c>
      <c r="I42" s="366">
        <v>100</v>
      </c>
      <c r="J42" s="366">
        <f t="shared" si="1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100</v>
      </c>
      <c r="I43" s="366">
        <v>100</v>
      </c>
      <c r="J43" s="366">
        <f t="shared" si="1"/>
        <v>100</v>
      </c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0.56000000000000005</v>
      </c>
      <c r="I44" s="366">
        <v>0.56000000000000005</v>
      </c>
      <c r="J44" s="366">
        <f t="shared" si="1"/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 t="shared" si="1"/>
        <v>100</v>
      </c>
      <c r="K45" s="787">
        <f>(J45+J46+J47)/3</f>
        <v>99.7</v>
      </c>
      <c r="L45" s="800">
        <f>(K45+K48)/2</f>
        <v>99.85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97</v>
      </c>
      <c r="I46" s="366">
        <v>98.6</v>
      </c>
      <c r="J46" s="366">
        <f t="shared" si="1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99.1</v>
      </c>
      <c r="J47" s="366">
        <f t="shared" si="1"/>
        <v>99.1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1142.56</v>
      </c>
      <c r="I48" s="366">
        <v>1148.78</v>
      </c>
      <c r="J48" s="366">
        <f t="shared" si="1"/>
        <v>100</v>
      </c>
      <c r="K48" s="233">
        <f>J48</f>
        <v>100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366">
        <f t="shared" si="1"/>
        <v>100</v>
      </c>
      <c r="K49" s="787">
        <f>(J49+J50+J51)/3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97</v>
      </c>
      <c r="I50" s="366">
        <v>100</v>
      </c>
      <c r="J50" s="366">
        <f t="shared" si="1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100</v>
      </c>
      <c r="I51" s="366">
        <v>100</v>
      </c>
      <c r="J51" s="366">
        <f t="shared" si="1"/>
        <v>100</v>
      </c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0.56000000000000005</v>
      </c>
      <c r="I52" s="366">
        <v>0.56000000000000005</v>
      </c>
      <c r="J52" s="366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366">
        <f>IF(I53/H53*100&gt;100,100,I53/H53*100)</f>
        <v>100</v>
      </c>
      <c r="K53" s="787">
        <f>(J53+J54+J55)/3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100</v>
      </c>
      <c r="I54" s="366">
        <v>100</v>
      </c>
      <c r="J54" s="366">
        <f>IF(I54/H54*100&gt;100,100,I54/H54*100)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100</v>
      </c>
      <c r="I55" s="366">
        <v>100</v>
      </c>
      <c r="J55" s="366">
        <f>IF(I55/H55*100&gt;100,100,I55/H55*100)</f>
        <v>100</v>
      </c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3.22</v>
      </c>
      <c r="I56" s="366">
        <v>4.4400000000000004</v>
      </c>
      <c r="J56" s="366">
        <f>IF(I56/H56*100&gt;100,100,I56/H56*100)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366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366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366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2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2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2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2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2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>IF(I65/H65*100&gt;100,100,I65/H65*100)</f>
        <v>100</v>
      </c>
      <c r="K65" s="787">
        <f>(J65+J66+J67)/3</f>
        <v>100</v>
      </c>
      <c r="L65" s="800">
        <f>(K65+K68)/2</f>
        <v>99.830103774451288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366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366">
        <f>IF(I67/H67*100&gt;100,100,I67/H67*100)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326.67</v>
      </c>
      <c r="I68" s="366">
        <v>325.56</v>
      </c>
      <c r="J68" s="366">
        <f>IF(I68/H68*100&gt;100,100,I68/H68*100)</f>
        <v>99.660207548902562</v>
      </c>
      <c r="K68" s="233">
        <f>J68</f>
        <v>99.660207548902562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2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2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2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2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2.38</v>
      </c>
      <c r="I73" s="366">
        <v>2.4</v>
      </c>
      <c r="J73" s="366">
        <f t="shared" ref="J73:J88" si="2">IF(I73/H73*100&gt;100,100,I73/H73*100)</f>
        <v>100</v>
      </c>
      <c r="K73" s="787">
        <f>(J73+J74+J75)/3</f>
        <v>100</v>
      </c>
      <c r="L73" s="800">
        <f>(K73+K76)/2</f>
        <v>99.905378486055781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54.1</v>
      </c>
      <c r="I74" s="366">
        <v>55.6</v>
      </c>
      <c r="J74" s="366">
        <f t="shared" si="2"/>
        <v>100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80</v>
      </c>
      <c r="I75" s="366">
        <v>100</v>
      </c>
      <c r="J75" s="366">
        <f t="shared" si="2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5020</v>
      </c>
      <c r="I76" s="366">
        <v>5010.5</v>
      </c>
      <c r="J76" s="366">
        <f t="shared" si="2"/>
        <v>99.810756972111562</v>
      </c>
      <c r="K76" s="233">
        <f>J76</f>
        <v>99.810756972111562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7.87</v>
      </c>
      <c r="I77" s="366">
        <v>7.83</v>
      </c>
      <c r="J77" s="366">
        <f t="shared" si="2"/>
        <v>99.491740787801774</v>
      </c>
      <c r="K77" s="787">
        <f>(J77+J78+J79)/3</f>
        <v>99.830580262600577</v>
      </c>
      <c r="L77" s="800">
        <f>(K77+K80)/2</f>
        <v>99.730335799036652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57.9</v>
      </c>
      <c r="I78" s="366">
        <v>70.8</v>
      </c>
      <c r="J78" s="366">
        <f t="shared" si="2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80</v>
      </c>
      <c r="I79" s="366">
        <v>100</v>
      </c>
      <c r="J79" s="366">
        <f t="shared" si="2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16204</v>
      </c>
      <c r="I80" s="366">
        <v>16144.06</v>
      </c>
      <c r="J80" s="366">
        <f t="shared" si="2"/>
        <v>99.630091335472713</v>
      </c>
      <c r="K80" s="233">
        <f>J80</f>
        <v>99.630091335472713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15.57</v>
      </c>
      <c r="I81" s="366">
        <v>15.52</v>
      </c>
      <c r="J81" s="366">
        <f t="shared" si="2"/>
        <v>99.678869621066141</v>
      </c>
      <c r="K81" s="787">
        <f>(J81+J82+J83)/3</f>
        <v>99.892956540355385</v>
      </c>
      <c r="L81" s="800">
        <f>(K81+K84)/2</f>
        <v>99.880358009296344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51.4</v>
      </c>
      <c r="I82" s="366">
        <v>57.9</v>
      </c>
      <c r="J82" s="366">
        <f t="shared" si="2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85.3</v>
      </c>
      <c r="I83" s="366">
        <v>90</v>
      </c>
      <c r="J83" s="366">
        <f t="shared" si="2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51671</v>
      </c>
      <c r="I84" s="366">
        <v>51602.67</v>
      </c>
      <c r="J84" s="366">
        <f t="shared" si="2"/>
        <v>99.867759478237303</v>
      </c>
      <c r="K84" s="233">
        <f>J84</f>
        <v>99.867759478237303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8.73</v>
      </c>
      <c r="I85" s="366">
        <v>8.6999999999999993</v>
      </c>
      <c r="J85" s="366">
        <f t="shared" si="2"/>
        <v>99.656357388316138</v>
      </c>
      <c r="K85" s="787">
        <f>(J85+J86+J87)/3</f>
        <v>99.885452462772037</v>
      </c>
      <c r="L85" s="800">
        <f>(K85+K88)/2</f>
        <v>99.572029914737954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53.7</v>
      </c>
      <c r="I86" s="366">
        <v>67.2</v>
      </c>
      <c r="J86" s="366">
        <f t="shared" si="2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85.3</v>
      </c>
      <c r="I87" s="366">
        <v>100</v>
      </c>
      <c r="J87" s="366">
        <f t="shared" si="2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23294</v>
      </c>
      <c r="I88" s="366">
        <v>23121.3</v>
      </c>
      <c r="J88" s="366">
        <f t="shared" si="2"/>
        <v>99.25860736670387</v>
      </c>
      <c r="K88" s="233">
        <f>J88</f>
        <v>99.25860736670387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366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366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366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366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7.2</v>
      </c>
      <c r="I93" s="366">
        <v>7.2</v>
      </c>
      <c r="J93" s="366">
        <f>IF(I93/H93*100&gt;100,100,I93/H93*100)</f>
        <v>100</v>
      </c>
      <c r="K93" s="787">
        <f>(J93+J94+J95)/3</f>
        <v>100</v>
      </c>
      <c r="L93" s="800">
        <f>(K93+K96)/2</f>
        <v>99.90089658283523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51.4</v>
      </c>
      <c r="I94" s="366">
        <v>64.900000000000006</v>
      </c>
      <c r="J94" s="366">
        <f>IF(I94/H94*100&gt;100,100,I94/H94*100)</f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366">
        <f t="shared" ref="J95:J100" si="3"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17734</v>
      </c>
      <c r="I96" s="366">
        <v>17698.849999999999</v>
      </c>
      <c r="J96" s="366">
        <f t="shared" si="3"/>
        <v>99.80179316567046</v>
      </c>
      <c r="K96" s="233">
        <f>J96</f>
        <v>99.80179316567046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2.2999999999999998</v>
      </c>
      <c r="I97" s="366">
        <v>2.29</v>
      </c>
      <c r="J97" s="366">
        <f t="shared" si="3"/>
        <v>99.565217391304358</v>
      </c>
      <c r="K97" s="787">
        <f>(J97+J98+J99)/3</f>
        <v>99.855072463768124</v>
      </c>
      <c r="L97" s="800">
        <f>(K97+K100)/2</f>
        <v>99.835445224300088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50</v>
      </c>
      <c r="I98" s="366">
        <v>65.3</v>
      </c>
      <c r="J98" s="366">
        <f t="shared" si="3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 t="shared" si="3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4615</v>
      </c>
      <c r="I100" s="366">
        <v>4606.5</v>
      </c>
      <c r="J100" s="366">
        <f t="shared" si="3"/>
        <v>99.815817984832066</v>
      </c>
      <c r="K100" s="233">
        <f>J100</f>
        <v>99.815817984832066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6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B1" zoomScale="70" zoomScaleNormal="70" zoomScaleSheetLayoutView="55" workbookViewId="0">
      <selection activeCell="C3" sqref="C3"/>
    </sheetView>
  </sheetViews>
  <sheetFormatPr defaultColWidth="9.140625" defaultRowHeight="15.75" x14ac:dyDescent="0.25"/>
  <cols>
    <col min="1" max="1" width="19.140625" style="236" customWidth="1"/>
    <col min="2" max="2" width="32.1406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275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customHeight="1" x14ac:dyDescent="0.25">
      <c r="A13" s="792"/>
      <c r="B13" s="805" t="s">
        <v>8</v>
      </c>
      <c r="C13" s="790" t="s">
        <v>296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366">
        <v>100</v>
      </c>
      <c r="I13" s="366">
        <v>100</v>
      </c>
      <c r="J13" s="233">
        <f t="shared" ref="J13:J22" si="0">IF(I13/H13*100&gt;100,100,I13/H13*100)</f>
        <v>100</v>
      </c>
      <c r="K13" s="787">
        <f>(J13+J14+J15)/3</f>
        <v>100</v>
      </c>
      <c r="L13" s="800">
        <f>(K13+K16)/2</f>
        <v>100</v>
      </c>
      <c r="M13" s="790"/>
      <c r="N13" s="811"/>
    </row>
    <row r="14" spans="1:14" ht="56.25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366">
        <v>84.6</v>
      </c>
      <c r="I14" s="366">
        <v>100</v>
      </c>
      <c r="J14" s="233">
        <f t="shared" si="0"/>
        <v>100</v>
      </c>
      <c r="K14" s="788"/>
      <c r="L14" s="804"/>
      <c r="M14" s="790"/>
      <c r="N14" s="812"/>
    </row>
    <row r="15" spans="1:14" ht="87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366">
        <v>100</v>
      </c>
      <c r="I15" s="366">
        <v>100</v>
      </c>
      <c r="J15" s="233">
        <f t="shared" si="0"/>
        <v>100</v>
      </c>
      <c r="K15" s="789"/>
      <c r="L15" s="804"/>
      <c r="M15" s="790"/>
      <c r="N15" s="812"/>
    </row>
    <row r="16" spans="1:14" ht="33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>
        <v>5</v>
      </c>
      <c r="I16" s="366">
        <v>5.56</v>
      </c>
      <c r="J16" s="233">
        <f t="shared" si="0"/>
        <v>100</v>
      </c>
      <c r="K16" s="233">
        <f>J16</f>
        <v>100</v>
      </c>
      <c r="L16" s="803"/>
      <c r="M16" s="790"/>
      <c r="N16" s="812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 t="shared" si="0"/>
        <v>100</v>
      </c>
      <c r="K17" s="787">
        <f>(J17+J18+J19)/3</f>
        <v>100</v>
      </c>
      <c r="L17" s="800">
        <f>(K17+K20)/2</f>
        <v>98.908007941760417</v>
      </c>
      <c r="M17" s="790"/>
      <c r="N17" s="812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100</v>
      </c>
      <c r="I18" s="366">
        <v>100</v>
      </c>
      <c r="J18" s="366">
        <f t="shared" si="0"/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366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15.11</v>
      </c>
      <c r="I20" s="366">
        <v>14.78</v>
      </c>
      <c r="J20" s="366">
        <f t="shared" si="0"/>
        <v>97.816015883520848</v>
      </c>
      <c r="K20" s="233">
        <f>J20</f>
        <v>97.816015883520848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366">
        <f t="shared" si="0"/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100</v>
      </c>
      <c r="J22" s="366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366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1.1100000000000001</v>
      </c>
      <c r="I24" s="366">
        <v>1.1100000000000001</v>
      </c>
      <c r="J24" s="366">
        <f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>IF(I25/H25*100&gt;100,100,I25/H25*100)</f>
        <v>100</v>
      </c>
      <c r="K25" s="787">
        <f>(J25+J26+J27)/3</f>
        <v>99.8</v>
      </c>
      <c r="L25" s="800">
        <f>(K25+K28)/2</f>
        <v>99.9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84.6</v>
      </c>
      <c r="I26" s="366">
        <v>100</v>
      </c>
      <c r="J26" s="366">
        <f>IF(I26/H26*100&gt;100,100,I26/H26*100)</f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99.4</v>
      </c>
      <c r="J27" s="366">
        <f>IF(I27/H27*100&gt;100,100,I27/H27*100)</f>
        <v>99.4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537.11</v>
      </c>
      <c r="I28" s="366">
        <v>539.22</v>
      </c>
      <c r="J28" s="366">
        <f>IF(I28/H28*100&gt;100,100,I28/H28*100)</f>
        <v>100</v>
      </c>
      <c r="K28" s="233">
        <f>J28</f>
        <v>100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2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2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2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2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>IF(I33/H33*100&gt;100,100,I33/H33*100)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100</v>
      </c>
      <c r="J34" s="366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366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4.67</v>
      </c>
      <c r="I36" s="366">
        <v>4.8899999999999997</v>
      </c>
      <c r="J36" s="366">
        <f t="shared" ref="J36:J42" si="1"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customHeight="1" x14ac:dyDescent="0.25">
      <c r="A37" s="792"/>
      <c r="B37" s="805" t="s">
        <v>176</v>
      </c>
      <c r="C37" s="790" t="s">
        <v>287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366">
        <v>100</v>
      </c>
      <c r="I37" s="366">
        <v>100</v>
      </c>
      <c r="J37" s="366">
        <f t="shared" si="1"/>
        <v>100</v>
      </c>
      <c r="K37" s="787">
        <f>(J37+J38+J39)/3</f>
        <v>100</v>
      </c>
      <c r="L37" s="800">
        <f>(K37+K40)/2</f>
        <v>100</v>
      </c>
      <c r="M37" s="790"/>
      <c r="N37" s="812"/>
    </row>
    <row r="38" spans="1:14" ht="56.25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366">
        <v>100</v>
      </c>
      <c r="I38" s="366">
        <v>100</v>
      </c>
      <c r="J38" s="366">
        <f t="shared" si="1"/>
        <v>100</v>
      </c>
      <c r="K38" s="788"/>
      <c r="L38" s="804"/>
      <c r="M38" s="790"/>
      <c r="N38" s="812"/>
    </row>
    <row r="39" spans="1:14" ht="66.75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366">
        <v>100</v>
      </c>
      <c r="I39" s="366">
        <v>100</v>
      </c>
      <c r="J39" s="366">
        <f t="shared" si="1"/>
        <v>100</v>
      </c>
      <c r="K39" s="789"/>
      <c r="L39" s="804"/>
      <c r="M39" s="790"/>
      <c r="N39" s="812"/>
    </row>
    <row r="40" spans="1:14" ht="33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>
        <v>14.44</v>
      </c>
      <c r="I40" s="366">
        <v>16.11</v>
      </c>
      <c r="J40" s="366">
        <f t="shared" si="1"/>
        <v>100</v>
      </c>
      <c r="K40" s="233">
        <f>J40</f>
        <v>100</v>
      </c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366">
        <f t="shared" si="1"/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100</v>
      </c>
      <c r="I42" s="366">
        <v>100</v>
      </c>
      <c r="J42" s="366">
        <f t="shared" si="1"/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366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0.56000000000000005</v>
      </c>
      <c r="I44" s="366">
        <v>0.56000000000000005</v>
      </c>
      <c r="J44" s="366">
        <f t="shared" ref="J44:J50" si="2">IF(I44/H44*100&gt;100,100,I44/H44*100)</f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 t="shared" si="2"/>
        <v>100</v>
      </c>
      <c r="K45" s="787">
        <f>(J45+J46+J47)/3</f>
        <v>100</v>
      </c>
      <c r="L45" s="800">
        <f>(K45+K48)/2</f>
        <v>100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97.1</v>
      </c>
      <c r="I46" s="366">
        <v>97.1</v>
      </c>
      <c r="J46" s="366">
        <f t="shared" si="2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100</v>
      </c>
      <c r="J47" s="366">
        <f t="shared" si="2"/>
        <v>100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765.56</v>
      </c>
      <c r="I48" s="366">
        <v>769.11</v>
      </c>
      <c r="J48" s="366">
        <f t="shared" si="2"/>
        <v>100</v>
      </c>
      <c r="K48" s="233">
        <f>J48</f>
        <v>100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366">
        <f t="shared" si="2"/>
        <v>100</v>
      </c>
      <c r="K49" s="787">
        <f>(J49+J50)/2</f>
        <v>100</v>
      </c>
      <c r="L49" s="800">
        <f>(K49+K52)/2</f>
        <v>94.5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100</v>
      </c>
      <c r="I50" s="366">
        <v>100</v>
      </c>
      <c r="J50" s="366">
        <f t="shared" si="2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0</v>
      </c>
      <c r="I51" s="366">
        <v>0</v>
      </c>
      <c r="J51" s="366"/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1</v>
      </c>
      <c r="I52" s="366">
        <v>0.89</v>
      </c>
      <c r="J52" s="366">
        <f>IF(I52/H52*100&gt;100,100,I52/H52*100)</f>
        <v>89</v>
      </c>
      <c r="K52" s="233">
        <f>J52</f>
        <v>89</v>
      </c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366">
        <f>IF(I53/H53*100&gt;100,100,I53/H53*100)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98</v>
      </c>
      <c r="I54" s="366">
        <v>100</v>
      </c>
      <c r="J54" s="366">
        <f>IF(I54/H54*100&gt;100,100,I54/H54*100)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366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1.44</v>
      </c>
      <c r="I56" s="366">
        <v>1.44</v>
      </c>
      <c r="J56" s="366">
        <f>IF(I56/H56*100&gt;100,100,I56/H56*100)</f>
        <v>100</v>
      </c>
      <c r="K56" s="233">
        <f>J56</f>
        <v>100</v>
      </c>
      <c r="L56" s="803"/>
      <c r="M56" s="790"/>
      <c r="N56" s="812"/>
    </row>
    <row r="57" spans="1:14" ht="47.25" x14ac:dyDescent="0.25">
      <c r="A57" s="792"/>
      <c r="B57" s="805" t="s">
        <v>187</v>
      </c>
      <c r="C57" s="790" t="s">
        <v>304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>
        <v>100</v>
      </c>
      <c r="I57" s="366">
        <v>100</v>
      </c>
      <c r="J57" s="366">
        <f>IF(I57/H57*100&gt;100,100,I57/H57*100)</f>
        <v>100</v>
      </c>
      <c r="K57" s="787">
        <f>(J57+J58)/2</f>
        <v>100</v>
      </c>
      <c r="L57" s="800">
        <f>(K57+K60)/2</f>
        <v>100</v>
      </c>
      <c r="M57" s="790"/>
      <c r="N57" s="812"/>
    </row>
    <row r="58" spans="1:14" ht="47.25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>
        <v>98</v>
      </c>
      <c r="I58" s="366">
        <v>100</v>
      </c>
      <c r="J58" s="366">
        <f>IF(I58/H58*100&gt;100,100,I58/H58*100)</f>
        <v>100</v>
      </c>
      <c r="K58" s="788"/>
      <c r="L58" s="804"/>
      <c r="M58" s="790"/>
      <c r="N58" s="812"/>
    </row>
    <row r="59" spans="1:14" ht="47.25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>
        <v>0</v>
      </c>
      <c r="I59" s="366">
        <v>0</v>
      </c>
      <c r="J59" s="366"/>
      <c r="K59" s="789"/>
      <c r="L59" s="804"/>
      <c r="M59" s="790"/>
      <c r="N59" s="812"/>
    </row>
    <row r="60" spans="1:14" ht="31.5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366">
        <v>36.11</v>
      </c>
      <c r="I60" s="366">
        <v>36.78</v>
      </c>
      <c r="J60" s="366">
        <f>IF(I60/H60*100&gt;100,100,I60/H60*100)</f>
        <v>100</v>
      </c>
      <c r="K60" s="233">
        <f>J60</f>
        <v>100</v>
      </c>
      <c r="L60" s="803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2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2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2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2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 t="shared" ref="J65:J70" si="3">IF(I65/H65*100&gt;100,100,I65/H65*100)</f>
        <v>100</v>
      </c>
      <c r="K65" s="787">
        <f>(J65+J66+J67)/3</f>
        <v>99.7</v>
      </c>
      <c r="L65" s="800">
        <f>(K65+K68)/2</f>
        <v>99.85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366">
        <f t="shared" si="3"/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99.1</v>
      </c>
      <c r="J67" s="366">
        <f t="shared" si="3"/>
        <v>99.1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213.44</v>
      </c>
      <c r="I68" s="366">
        <v>213.89</v>
      </c>
      <c r="J68" s="366">
        <f t="shared" si="3"/>
        <v>100</v>
      </c>
      <c r="K68" s="233">
        <f>J68</f>
        <v>100</v>
      </c>
      <c r="L68" s="803"/>
      <c r="M68" s="790"/>
      <c r="N68" s="812"/>
    </row>
    <row r="69" spans="1:14" ht="47.25" x14ac:dyDescent="0.25">
      <c r="A69" s="792"/>
      <c r="B69" s="805" t="s">
        <v>256</v>
      </c>
      <c r="C69" s="790" t="s">
        <v>309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366">
        <v>100</v>
      </c>
      <c r="I69" s="366">
        <v>100</v>
      </c>
      <c r="J69" s="366">
        <f t="shared" si="3"/>
        <v>100</v>
      </c>
      <c r="K69" s="787">
        <f>(J69+J70)/2</f>
        <v>100</v>
      </c>
      <c r="L69" s="800">
        <f>(K69+K72)/2</f>
        <v>100</v>
      </c>
      <c r="M69" s="790"/>
      <c r="N69" s="812"/>
    </row>
    <row r="70" spans="1:14" ht="47.25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366">
        <v>100</v>
      </c>
      <c r="I70" s="366">
        <v>100</v>
      </c>
      <c r="J70" s="366">
        <f t="shared" si="3"/>
        <v>100</v>
      </c>
      <c r="K70" s="788"/>
      <c r="L70" s="804"/>
      <c r="M70" s="790"/>
      <c r="N70" s="812"/>
    </row>
    <row r="71" spans="1:14" ht="47.25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366">
        <v>0</v>
      </c>
      <c r="I71" s="366">
        <v>0</v>
      </c>
      <c r="J71" s="366"/>
      <c r="K71" s="789"/>
      <c r="L71" s="804"/>
      <c r="M71" s="790"/>
      <c r="N71" s="812"/>
    </row>
    <row r="72" spans="1:14" ht="31.5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366">
        <v>0.56000000000000005</v>
      </c>
      <c r="I72" s="366">
        <v>0.56000000000000005</v>
      </c>
      <c r="J72" s="366">
        <f>IF(I72/H72*100&gt;100,100,I72/H72*100)</f>
        <v>100</v>
      </c>
      <c r="K72" s="233">
        <f>J72</f>
        <v>100</v>
      </c>
      <c r="L72" s="803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16.93</v>
      </c>
      <c r="I73" s="366">
        <v>16.3</v>
      </c>
      <c r="J73" s="366">
        <f>IF(I73/H73*100&gt;100,100,I73/H73*100)</f>
        <v>96.278795038393397</v>
      </c>
      <c r="K73" s="787">
        <f>(J73+J75)/2</f>
        <v>98.139397519196706</v>
      </c>
      <c r="L73" s="800">
        <f>(K73+K76)/2</f>
        <v>98.993926209028416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366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>IF(I75/H75*100&gt;100,100,I75/H75*100)</f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30354</v>
      </c>
      <c r="I76" s="366">
        <v>30308</v>
      </c>
      <c r="J76" s="366">
        <f>IF(I76/H76*100&gt;100,100,I76/H76*100)</f>
        <v>99.848454898860112</v>
      </c>
      <c r="K76" s="233">
        <f>J76</f>
        <v>99.848454898860112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13.92</v>
      </c>
      <c r="I77" s="366">
        <v>13.06</v>
      </c>
      <c r="J77" s="366">
        <f>IF(I77/H77*100&gt;100,100,I77/H77*100)</f>
        <v>93.821839080459782</v>
      </c>
      <c r="K77" s="787">
        <f>(J77+J79)/2</f>
        <v>96.910919540229884</v>
      </c>
      <c r="L77" s="800">
        <f>(K77+K80)/2</f>
        <v>98.453364037027512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0</v>
      </c>
      <c r="I78" s="366"/>
      <c r="J78" s="366"/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366">
        <f t="shared" ref="J79:J97" si="4">IF(I79/H79*100&gt;100,100,I79/H79*100)</f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23858</v>
      </c>
      <c r="I80" s="366">
        <v>23857</v>
      </c>
      <c r="J80" s="366">
        <f t="shared" si="4"/>
        <v>99.995808533825141</v>
      </c>
      <c r="K80" s="233">
        <f>J80</f>
        <v>99.995808533825141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41.06</v>
      </c>
      <c r="I81" s="366">
        <v>40.83</v>
      </c>
      <c r="J81" s="366">
        <f t="shared" si="4"/>
        <v>99.439844130540664</v>
      </c>
      <c r="K81" s="787">
        <f>(J81+J82+J83)/3</f>
        <v>96.275106330291962</v>
      </c>
      <c r="L81" s="800">
        <f>(K81+K84)/2</f>
        <v>98.137553165145988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35.799999999999997</v>
      </c>
      <c r="I82" s="366">
        <v>32</v>
      </c>
      <c r="J82" s="366">
        <f t="shared" si="4"/>
        <v>89.385474860335208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366">
        <f t="shared" si="4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61626</v>
      </c>
      <c r="I84" s="366">
        <v>61628</v>
      </c>
      <c r="J84" s="366">
        <f t="shared" si="4"/>
        <v>100</v>
      </c>
      <c r="K84" s="233">
        <f>J84</f>
        <v>100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39.869999999999997</v>
      </c>
      <c r="I85" s="366">
        <v>38.159999999999997</v>
      </c>
      <c r="J85" s="366">
        <f t="shared" si="4"/>
        <v>95.711060948081268</v>
      </c>
      <c r="K85" s="787">
        <f>(J85+J86+J87)/3</f>
        <v>98.570353649360413</v>
      </c>
      <c r="L85" s="800">
        <f>(K85+K88)/2</f>
        <v>99.285176824680207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34.5</v>
      </c>
      <c r="I86" s="366">
        <v>38.799999999999997</v>
      </c>
      <c r="J86" s="366">
        <f t="shared" si="4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84.6</v>
      </c>
      <c r="I87" s="366">
        <v>100</v>
      </c>
      <c r="J87" s="366">
        <f t="shared" si="4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70646</v>
      </c>
      <c r="I88" s="366">
        <v>72434</v>
      </c>
      <c r="J88" s="366">
        <f t="shared" si="4"/>
        <v>100</v>
      </c>
      <c r="K88" s="233">
        <f>J88</f>
        <v>100</v>
      </c>
      <c r="L88" s="803"/>
      <c r="M88" s="790"/>
      <c r="N88" s="812"/>
    </row>
    <row r="89" spans="1:14" ht="47.25" x14ac:dyDescent="0.25">
      <c r="A89" s="792"/>
      <c r="B89" s="805" t="s">
        <v>236</v>
      </c>
      <c r="C89" s="790" t="s">
        <v>298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>
        <v>6.24</v>
      </c>
      <c r="I89" s="366">
        <v>6.21</v>
      </c>
      <c r="J89" s="366">
        <f t="shared" si="4"/>
        <v>99.519230769230759</v>
      </c>
      <c r="K89" s="787">
        <f>(J89+J90+J91)/3</f>
        <v>99.839743589743591</v>
      </c>
      <c r="L89" s="800">
        <f>(K89+K92)/2</f>
        <v>99.9102323115481</v>
      </c>
      <c r="M89" s="790"/>
      <c r="N89" s="812"/>
    </row>
    <row r="90" spans="1:14" ht="63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>
        <v>60</v>
      </c>
      <c r="I90" s="366">
        <v>60</v>
      </c>
      <c r="J90" s="366">
        <f t="shared" si="4"/>
        <v>100</v>
      </c>
      <c r="K90" s="788"/>
      <c r="L90" s="804"/>
      <c r="M90" s="790"/>
      <c r="N90" s="812"/>
    </row>
    <row r="91" spans="1:14" ht="47.25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>
        <v>82.1</v>
      </c>
      <c r="I91" s="366">
        <v>100</v>
      </c>
      <c r="J91" s="366">
        <f t="shared" si="4"/>
        <v>100</v>
      </c>
      <c r="K91" s="789"/>
      <c r="L91" s="804"/>
      <c r="M91" s="790"/>
      <c r="N91" s="812"/>
    </row>
    <row r="92" spans="1:14" ht="31.5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>
        <v>10374</v>
      </c>
      <c r="I92" s="366">
        <v>10372</v>
      </c>
      <c r="J92" s="366">
        <f t="shared" si="4"/>
        <v>99.980721033352609</v>
      </c>
      <c r="K92" s="233">
        <f>J92</f>
        <v>99.980721033352609</v>
      </c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26.61</v>
      </c>
      <c r="I93" s="366">
        <v>25.78</v>
      </c>
      <c r="J93" s="366">
        <f t="shared" si="4"/>
        <v>96.880871852686965</v>
      </c>
      <c r="K93" s="787">
        <f>(J93+J94+J95)/3</f>
        <v>98.960290617562308</v>
      </c>
      <c r="L93" s="800">
        <f>(K93+K96)/2</f>
        <v>99.480145308781147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25</v>
      </c>
      <c r="I94" s="366">
        <v>33.299999999999997</v>
      </c>
      <c r="J94" s="366">
        <f t="shared" si="4"/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366">
        <f t="shared" si="4"/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50464</v>
      </c>
      <c r="I96" s="366">
        <v>50465</v>
      </c>
      <c r="J96" s="366">
        <f t="shared" si="4"/>
        <v>100</v>
      </c>
      <c r="K96" s="233">
        <f>J96</f>
        <v>100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14.09</v>
      </c>
      <c r="I97" s="366">
        <v>14.01</v>
      </c>
      <c r="J97" s="366">
        <f t="shared" si="4"/>
        <v>99.432221433640876</v>
      </c>
      <c r="K97" s="787">
        <f>(J97+J99)/2</f>
        <v>99.716110716820438</v>
      </c>
      <c r="L97" s="800">
        <f>(K97+K100)/2</f>
        <v>99.858055358410212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0</v>
      </c>
      <c r="I98" s="366">
        <v>0</v>
      </c>
      <c r="J98" s="366"/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>IF(I99/H99*100&gt;100,100,I99/H99*100)</f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23348</v>
      </c>
      <c r="I100" s="366">
        <v>23350</v>
      </c>
      <c r="J100" s="366">
        <f>IF(I100/H100*100&gt;100,100,I100/H100*100)</f>
        <v>100</v>
      </c>
      <c r="K100" s="233">
        <f>J100</f>
        <v>100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3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6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32"/>
  <sheetViews>
    <sheetView showZeros="0" topLeftCell="B1" zoomScale="70" zoomScaleNormal="70" zoomScaleSheetLayoutView="55" workbookViewId="0">
      <selection activeCell="C3" sqref="C3"/>
    </sheetView>
  </sheetViews>
  <sheetFormatPr defaultColWidth="9.140625" defaultRowHeight="15.75" x14ac:dyDescent="0.25"/>
  <cols>
    <col min="1" max="1" width="19.140625" style="236" customWidth="1"/>
    <col min="2" max="2" width="32.140625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274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 t="shared" ref="J17:J22" si="0">IF(I17/H17*100&gt;100,100,I17/H17*100)</f>
        <v>100</v>
      </c>
      <c r="K17" s="787">
        <f>(J17+J18+J19)/3</f>
        <v>98.605442176870739</v>
      </c>
      <c r="L17" s="800">
        <f>(K17+K20)/2</f>
        <v>99.302721088435362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98</v>
      </c>
      <c r="I18" s="366">
        <v>93.9</v>
      </c>
      <c r="J18" s="366">
        <f t="shared" si="0"/>
        <v>95.816326530612244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366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28.56</v>
      </c>
      <c r="I20" s="366">
        <v>30.67</v>
      </c>
      <c r="J20" s="366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366">
        <f t="shared" si="0"/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100</v>
      </c>
      <c r="J22" s="366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366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1.1100000000000001</v>
      </c>
      <c r="I24" s="366">
        <v>1.1100000000000001</v>
      </c>
      <c r="J24" s="366">
        <f t="shared" ref="J24:J30" si="1"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 t="shared" si="1"/>
        <v>100</v>
      </c>
      <c r="K25" s="787">
        <f>(J25+J26+J27)/3</f>
        <v>98.813157002373671</v>
      </c>
      <c r="L25" s="800">
        <f>(K25+K28)/2</f>
        <v>99.052546916796047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98.3</v>
      </c>
      <c r="I26" s="366">
        <v>94.8</v>
      </c>
      <c r="J26" s="366">
        <f t="shared" si="1"/>
        <v>96.439471007121057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366">
        <f t="shared" si="1"/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1005.56</v>
      </c>
      <c r="I28" s="366">
        <v>998.44</v>
      </c>
      <c r="J28" s="366">
        <f t="shared" si="1"/>
        <v>99.291936831218436</v>
      </c>
      <c r="K28" s="233">
        <f>J28</f>
        <v>99.291936831218436</v>
      </c>
      <c r="L28" s="803"/>
      <c r="M28" s="790"/>
      <c r="N28" s="812"/>
    </row>
    <row r="29" spans="1:14" ht="56.25" customHeight="1" x14ac:dyDescent="0.25">
      <c r="A29" s="792"/>
      <c r="B29" s="805" t="s">
        <v>157</v>
      </c>
      <c r="C29" s="790" t="s">
        <v>267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366">
        <v>100</v>
      </c>
      <c r="I29" s="366">
        <v>100</v>
      </c>
      <c r="J29" s="366">
        <f t="shared" si="1"/>
        <v>100</v>
      </c>
      <c r="K29" s="787">
        <f>(J29+J30)/2</f>
        <v>100</v>
      </c>
      <c r="L29" s="800">
        <f>(K29+K32)/2</f>
        <v>100</v>
      </c>
      <c r="M29" s="790"/>
      <c r="N29" s="812"/>
    </row>
    <row r="30" spans="1:14" ht="56.25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366">
        <v>100</v>
      </c>
      <c r="I30" s="366">
        <v>100</v>
      </c>
      <c r="J30" s="366">
        <f t="shared" si="1"/>
        <v>100</v>
      </c>
      <c r="K30" s="788"/>
      <c r="L30" s="804"/>
      <c r="M30" s="790"/>
      <c r="N30" s="812"/>
    </row>
    <row r="31" spans="1:14" ht="87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366">
        <v>0</v>
      </c>
      <c r="I31" s="366">
        <v>0</v>
      </c>
      <c r="J31" s="366"/>
      <c r="K31" s="789"/>
      <c r="L31" s="804"/>
      <c r="M31" s="790"/>
      <c r="N31" s="812"/>
    </row>
    <row r="32" spans="1:14" ht="33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366">
        <v>0.56000000000000005</v>
      </c>
      <c r="I32" s="366">
        <v>0.56000000000000005</v>
      </c>
      <c r="J32" s="366">
        <f t="shared" ref="J32:J40" si="2">IF(I32/H32*100&gt;100,100,I32/H32*100)</f>
        <v>100</v>
      </c>
      <c r="K32" s="233">
        <f>J32</f>
        <v>100</v>
      </c>
      <c r="L32" s="803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 t="shared" si="2"/>
        <v>100</v>
      </c>
      <c r="K33" s="787">
        <f>(J33+J34+J35)/3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96.4</v>
      </c>
      <c r="I34" s="366">
        <v>96.4</v>
      </c>
      <c r="J34" s="366">
        <f t="shared" si="2"/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366">
        <f t="shared" si="2"/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7.11</v>
      </c>
      <c r="I36" s="366">
        <v>8.11</v>
      </c>
      <c r="J36" s="366">
        <f t="shared" si="2"/>
        <v>100</v>
      </c>
      <c r="K36" s="233">
        <f>J36</f>
        <v>100</v>
      </c>
      <c r="L36" s="803"/>
      <c r="M36" s="790"/>
      <c r="N36" s="812"/>
    </row>
    <row r="37" spans="1:14" ht="56.25" customHeight="1" x14ac:dyDescent="0.25">
      <c r="A37" s="792"/>
      <c r="B37" s="805" t="s">
        <v>176</v>
      </c>
      <c r="C37" s="790" t="s">
        <v>287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366">
        <v>100</v>
      </c>
      <c r="I37" s="366">
        <v>100</v>
      </c>
      <c r="J37" s="366">
        <f t="shared" si="2"/>
        <v>100</v>
      </c>
      <c r="K37" s="787">
        <f>(J37+J38+J39)/3</f>
        <v>100</v>
      </c>
      <c r="L37" s="800">
        <f>(K37+K40)/2</f>
        <v>100</v>
      </c>
      <c r="M37" s="790"/>
      <c r="N37" s="812"/>
    </row>
    <row r="38" spans="1:14" ht="56.25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366">
        <v>98.1</v>
      </c>
      <c r="I38" s="366">
        <v>98.1</v>
      </c>
      <c r="J38" s="366">
        <f t="shared" si="2"/>
        <v>100</v>
      </c>
      <c r="K38" s="788"/>
      <c r="L38" s="804"/>
      <c r="M38" s="790"/>
      <c r="N38" s="812"/>
    </row>
    <row r="39" spans="1:14" ht="66.75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366">
        <v>100</v>
      </c>
      <c r="I39" s="366">
        <v>100</v>
      </c>
      <c r="J39" s="366">
        <f t="shared" si="2"/>
        <v>100</v>
      </c>
      <c r="K39" s="789"/>
      <c r="L39" s="804"/>
      <c r="M39" s="790"/>
      <c r="N39" s="812"/>
    </row>
    <row r="40" spans="1:14" ht="33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>
        <v>262.22000000000003</v>
      </c>
      <c r="I40" s="366">
        <v>265.22000000000003</v>
      </c>
      <c r="J40" s="366">
        <f t="shared" si="2"/>
        <v>100</v>
      </c>
      <c r="K40" s="233">
        <f>J40</f>
        <v>100</v>
      </c>
      <c r="L40" s="803"/>
      <c r="M40" s="790"/>
      <c r="N40" s="812"/>
    </row>
    <row r="41" spans="1:14" ht="56.25" hidden="1" customHeight="1" x14ac:dyDescent="0.25">
      <c r="A41" s="792"/>
      <c r="B41" s="805" t="s">
        <v>178</v>
      </c>
      <c r="C41" s="790" t="s">
        <v>31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/>
      <c r="I41" s="366"/>
      <c r="J41" s="366"/>
      <c r="K41" s="787"/>
      <c r="L41" s="800"/>
      <c r="M41" s="790"/>
      <c r="N41" s="812"/>
    </row>
    <row r="42" spans="1:14" ht="56.25" hidden="1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/>
      <c r="I42" s="366"/>
      <c r="J42" s="366"/>
      <c r="K42" s="788"/>
      <c r="L42" s="804"/>
      <c r="M42" s="790"/>
      <c r="N42" s="812"/>
    </row>
    <row r="43" spans="1:14" ht="66.75" hidden="1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/>
      <c r="I43" s="366"/>
      <c r="J43" s="366"/>
      <c r="K43" s="789"/>
      <c r="L43" s="804"/>
      <c r="M43" s="790"/>
      <c r="N43" s="812"/>
    </row>
    <row r="44" spans="1:14" ht="33" hidden="1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/>
      <c r="I44" s="366"/>
      <c r="J44" s="366"/>
      <c r="K44" s="233"/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 t="shared" ref="J45:J50" si="3">IF(I45/H45*100&gt;100,100,I45/H45*100)</f>
        <v>100</v>
      </c>
      <c r="K45" s="787">
        <f>(J45+J46+J47)/3</f>
        <v>100</v>
      </c>
      <c r="L45" s="800">
        <f>(K45+K48)/2</f>
        <v>98.878894323889554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98.2</v>
      </c>
      <c r="I46" s="366">
        <v>98.4</v>
      </c>
      <c r="J46" s="366">
        <f t="shared" si="3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100</v>
      </c>
      <c r="J47" s="366">
        <f t="shared" si="3"/>
        <v>100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609.22</v>
      </c>
      <c r="I48" s="366">
        <v>595.55999999999995</v>
      </c>
      <c r="J48" s="366">
        <f t="shared" si="3"/>
        <v>97.757788647779108</v>
      </c>
      <c r="K48" s="233">
        <f>J48</f>
        <v>97.757788647779108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366">
        <f t="shared" si="3"/>
        <v>100</v>
      </c>
      <c r="K49" s="787">
        <f>(J49+J50)/2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80</v>
      </c>
      <c r="I50" s="366">
        <v>96.4</v>
      </c>
      <c r="J50" s="366">
        <f t="shared" si="3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0</v>
      </c>
      <c r="I51" s="366">
        <v>0</v>
      </c>
      <c r="J51" s="366"/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0.56000000000000005</v>
      </c>
      <c r="I52" s="366">
        <v>0.56000000000000005</v>
      </c>
      <c r="J52" s="366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x14ac:dyDescent="0.25">
      <c r="A53" s="792"/>
      <c r="B53" s="805" t="s">
        <v>305</v>
      </c>
      <c r="C53" s="790" t="s">
        <v>299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>
        <v>100</v>
      </c>
      <c r="I53" s="366">
        <v>100</v>
      </c>
      <c r="J53" s="366">
        <f>IF(I53/H53*100&gt;100,100,I53/H53*100)</f>
        <v>100</v>
      </c>
      <c r="K53" s="787">
        <f>(J53+J54)/2</f>
        <v>100</v>
      </c>
      <c r="L53" s="800">
        <f>(K53+K56)/2</f>
        <v>100</v>
      </c>
      <c r="M53" s="790"/>
      <c r="N53" s="812"/>
    </row>
    <row r="54" spans="1:14" ht="47.25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>
        <v>100</v>
      </c>
      <c r="I54" s="366">
        <v>100</v>
      </c>
      <c r="J54" s="366">
        <f>IF(I54/H54*100&gt;100,100,I54/H54*100)</f>
        <v>100</v>
      </c>
      <c r="K54" s="788"/>
      <c r="L54" s="804"/>
      <c r="M54" s="790"/>
      <c r="N54" s="812"/>
    </row>
    <row r="55" spans="1:14" ht="47.25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>
        <v>0</v>
      </c>
      <c r="I55" s="366">
        <v>0</v>
      </c>
      <c r="J55" s="366"/>
      <c r="K55" s="789"/>
      <c r="L55" s="804"/>
      <c r="M55" s="790"/>
      <c r="N55" s="812"/>
    </row>
    <row r="56" spans="1:14" ht="31.5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>
        <v>1</v>
      </c>
      <c r="I56" s="366">
        <v>1</v>
      </c>
      <c r="J56" s="366">
        <f>IF(I56/H56*100&gt;100,100,I56/H56*100)</f>
        <v>100</v>
      </c>
      <c r="K56" s="233">
        <f>J56</f>
        <v>100</v>
      </c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366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366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366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2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2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2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2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2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>IF(I65/H65*100&gt;100,100,I65/H65*100)</f>
        <v>100</v>
      </c>
      <c r="K65" s="787">
        <f>(J65+J66+J67)/3</f>
        <v>98.666666666666671</v>
      </c>
      <c r="L65" s="800">
        <f>(K65+K68)/2</f>
        <v>99.333333333333343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96</v>
      </c>
      <c r="J66" s="366">
        <f>IF(I66/H66*100&gt;100,100,I66/H66*100)</f>
        <v>96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100</v>
      </c>
      <c r="I67" s="366">
        <v>100</v>
      </c>
      <c r="J67" s="366">
        <f>IF(I67/H67*100&gt;100,100,I67/H67*100)</f>
        <v>100</v>
      </c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164.44</v>
      </c>
      <c r="I68" s="366">
        <v>164.44</v>
      </c>
      <c r="J68" s="366">
        <f>IF(I68/H68*100&gt;100,100,I68/H68*100)</f>
        <v>100</v>
      </c>
      <c r="K68" s="233">
        <f>J68</f>
        <v>100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2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2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2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2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16.809999999999999</v>
      </c>
      <c r="I73" s="366">
        <v>16.899999999999999</v>
      </c>
      <c r="J73" s="366">
        <f t="shared" ref="J73:J94" si="4">IF(I73/H73*100&gt;100,100,I73/H73*100)</f>
        <v>100</v>
      </c>
      <c r="K73" s="787">
        <f>(J73+J74+J75)/3</f>
        <v>99.28469241773962</v>
      </c>
      <c r="L73" s="800">
        <f>(K73+K76)/2</f>
        <v>97.844292680889282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46.6</v>
      </c>
      <c r="I74" s="366">
        <v>45.6</v>
      </c>
      <c r="J74" s="366">
        <f t="shared" si="4"/>
        <v>97.85407725321889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 t="shared" si="4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20550</v>
      </c>
      <c r="I76" s="366">
        <v>19811</v>
      </c>
      <c r="J76" s="366">
        <f t="shared" si="4"/>
        <v>96.40389294403893</v>
      </c>
      <c r="K76" s="233">
        <f>J76</f>
        <v>96.40389294403893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24.12</v>
      </c>
      <c r="I77" s="366">
        <v>24.29</v>
      </c>
      <c r="J77" s="366">
        <f t="shared" si="4"/>
        <v>100</v>
      </c>
      <c r="K77" s="787">
        <f>(J77+J78+J79)/3</f>
        <v>100</v>
      </c>
      <c r="L77" s="800">
        <f>(K77+K80)/2</f>
        <v>99.626247411033702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47</v>
      </c>
      <c r="I78" s="366">
        <v>49.3</v>
      </c>
      <c r="J78" s="366">
        <f t="shared" si="4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366">
        <f t="shared" si="4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53110</v>
      </c>
      <c r="I80" s="366">
        <v>52713</v>
      </c>
      <c r="J80" s="366">
        <f t="shared" si="4"/>
        <v>99.252494822067405</v>
      </c>
      <c r="K80" s="233">
        <f>J80</f>
        <v>99.252494822067405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28.16</v>
      </c>
      <c r="I81" s="366">
        <v>28.36</v>
      </c>
      <c r="J81" s="366">
        <f t="shared" si="4"/>
        <v>100</v>
      </c>
      <c r="K81" s="787">
        <f>(J81+J82+J83)/3</f>
        <v>100</v>
      </c>
      <c r="L81" s="800">
        <f>(K81+K84)/2</f>
        <v>99.792561263035537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38.9</v>
      </c>
      <c r="I82" s="366">
        <v>39.1</v>
      </c>
      <c r="J82" s="366">
        <f t="shared" si="4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100</v>
      </c>
      <c r="I83" s="366">
        <v>100</v>
      </c>
      <c r="J83" s="366">
        <f t="shared" si="4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61946</v>
      </c>
      <c r="I84" s="366">
        <v>61689</v>
      </c>
      <c r="J84" s="366">
        <f t="shared" si="4"/>
        <v>99.585122526071089</v>
      </c>
      <c r="K84" s="233">
        <f>J84</f>
        <v>99.585122526071089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11.62</v>
      </c>
      <c r="I85" s="366">
        <v>11.7</v>
      </c>
      <c r="J85" s="366">
        <f t="shared" si="4"/>
        <v>100</v>
      </c>
      <c r="K85" s="787">
        <f>(J85+J86+J87)/3</f>
        <v>100</v>
      </c>
      <c r="L85" s="800">
        <f>(K85+K88)/2</f>
        <v>99.747883349012227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43</v>
      </c>
      <c r="I86" s="366">
        <v>48</v>
      </c>
      <c r="J86" s="366">
        <f t="shared" si="4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100</v>
      </c>
      <c r="I87" s="366">
        <v>100</v>
      </c>
      <c r="J87" s="366">
        <f t="shared" si="4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26575</v>
      </c>
      <c r="I88" s="366">
        <v>26441</v>
      </c>
      <c r="J88" s="366">
        <f t="shared" si="4"/>
        <v>99.495766698024454</v>
      </c>
      <c r="K88" s="233">
        <f>J88</f>
        <v>99.495766698024454</v>
      </c>
      <c r="L88" s="803"/>
      <c r="M88" s="790"/>
      <c r="N88" s="812"/>
    </row>
    <row r="89" spans="1:14" ht="47.25" x14ac:dyDescent="0.25">
      <c r="A89" s="792"/>
      <c r="B89" s="805" t="s">
        <v>236</v>
      </c>
      <c r="C89" s="790" t="s">
        <v>298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>
        <v>0.72</v>
      </c>
      <c r="I89" s="366">
        <v>0.73</v>
      </c>
      <c r="J89" s="366">
        <f t="shared" si="4"/>
        <v>100</v>
      </c>
      <c r="K89" s="787">
        <f>(J89+J90+J91)/3</f>
        <v>100</v>
      </c>
      <c r="L89" s="800">
        <f>(K89+K92)/2</f>
        <v>98.912529550827429</v>
      </c>
      <c r="M89" s="790"/>
      <c r="N89" s="812"/>
    </row>
    <row r="90" spans="1:14" ht="63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>
        <v>53.3</v>
      </c>
      <c r="I90" s="366">
        <v>56.5</v>
      </c>
      <c r="J90" s="366">
        <f t="shared" si="4"/>
        <v>100</v>
      </c>
      <c r="K90" s="788"/>
      <c r="L90" s="804"/>
      <c r="M90" s="790"/>
      <c r="N90" s="812"/>
    </row>
    <row r="91" spans="1:14" ht="47.25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>
        <v>100</v>
      </c>
      <c r="I91" s="366">
        <v>100</v>
      </c>
      <c r="J91" s="366">
        <f t="shared" si="4"/>
        <v>100</v>
      </c>
      <c r="K91" s="789"/>
      <c r="L91" s="804"/>
      <c r="M91" s="790"/>
      <c r="N91" s="812"/>
    </row>
    <row r="92" spans="1:14" ht="31.5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>
        <v>2115</v>
      </c>
      <c r="I92" s="366">
        <v>2069</v>
      </c>
      <c r="J92" s="366">
        <f t="shared" si="4"/>
        <v>97.825059101654844</v>
      </c>
      <c r="K92" s="233">
        <f>J92</f>
        <v>97.825059101654844</v>
      </c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5.66</v>
      </c>
      <c r="I93" s="366">
        <v>5.7</v>
      </c>
      <c r="J93" s="366">
        <f t="shared" si="4"/>
        <v>100</v>
      </c>
      <c r="K93" s="787">
        <f>(J93+J94+J95)/3</f>
        <v>100</v>
      </c>
      <c r="L93" s="800">
        <f>(K93+K96)/2</f>
        <v>99.57289293849658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35.299999999999997</v>
      </c>
      <c r="I94" s="366">
        <v>41.7</v>
      </c>
      <c r="J94" s="366">
        <f t="shared" si="4"/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100</v>
      </c>
      <c r="J95" s="366">
        <f t="shared" ref="J95:J100" si="5"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12292</v>
      </c>
      <c r="I96" s="366">
        <v>12187</v>
      </c>
      <c r="J96" s="366">
        <f t="shared" si="5"/>
        <v>99.145785876993159</v>
      </c>
      <c r="K96" s="233">
        <f>J96</f>
        <v>99.145785876993159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2.4</v>
      </c>
      <c r="I97" s="366">
        <v>2.42</v>
      </c>
      <c r="J97" s="366">
        <f t="shared" si="5"/>
        <v>100</v>
      </c>
      <c r="K97" s="787">
        <f>(J97+J98+J99)/3</f>
        <v>97.830374753451679</v>
      </c>
      <c r="L97" s="800">
        <f>(K97+K100)/2</f>
        <v>98.592606731564558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33.799999999999997</v>
      </c>
      <c r="I98" s="366">
        <v>31.6</v>
      </c>
      <c r="J98" s="366">
        <f t="shared" si="5"/>
        <v>93.491124260355036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 t="shared" si="5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7285</v>
      </c>
      <c r="I100" s="366">
        <v>7238</v>
      </c>
      <c r="J100" s="366">
        <f t="shared" si="5"/>
        <v>99.354838709677423</v>
      </c>
      <c r="K100" s="233">
        <f>J100</f>
        <v>99.354838709677423</v>
      </c>
      <c r="L100" s="803"/>
      <c r="M100" s="790"/>
      <c r="N100" s="813"/>
    </row>
    <row r="101" spans="1:14" ht="47.25" x14ac:dyDescent="0.25">
      <c r="B101" s="815" t="s">
        <v>366</v>
      </c>
      <c r="C101" s="816" t="s">
        <v>427</v>
      </c>
      <c r="D101" s="817" t="s">
        <v>137</v>
      </c>
      <c r="E101" s="419" t="s">
        <v>138</v>
      </c>
      <c r="F101" s="420" t="s">
        <v>428</v>
      </c>
      <c r="G101" s="421" t="s">
        <v>140</v>
      </c>
      <c r="H101" s="366">
        <v>10</v>
      </c>
      <c r="I101" s="366">
        <v>10.3</v>
      </c>
      <c r="J101" s="366">
        <f>IF(H101/I101*100&gt;100,100,H101/I101*100)</f>
        <v>97.087378640776691</v>
      </c>
      <c r="K101" s="819">
        <f>(J101+J102+J103)/3</f>
        <v>99.029126213592235</v>
      </c>
      <c r="L101" s="820">
        <f>(K101+K104)/2</f>
        <v>99.514563106796118</v>
      </c>
      <c r="M101" s="231"/>
      <c r="N101" s="231"/>
    </row>
    <row r="102" spans="1:14" ht="47.25" x14ac:dyDescent="0.25">
      <c r="B102" s="815"/>
      <c r="C102" s="816"/>
      <c r="D102" s="818"/>
      <c r="E102" s="419" t="s">
        <v>138</v>
      </c>
      <c r="F102" s="420" t="s">
        <v>429</v>
      </c>
      <c r="G102" s="421" t="s">
        <v>140</v>
      </c>
      <c r="H102" s="366">
        <v>100</v>
      </c>
      <c r="I102" s="366">
        <v>100</v>
      </c>
      <c r="J102" s="366">
        <f>IF(I102/H102*100&gt;100,100,I102/H102*100)</f>
        <v>100</v>
      </c>
      <c r="K102" s="819"/>
      <c r="L102" s="820"/>
      <c r="M102" s="231"/>
      <c r="N102" s="231"/>
    </row>
    <row r="103" spans="1:14" ht="47.25" x14ac:dyDescent="0.25">
      <c r="B103" s="815"/>
      <c r="C103" s="816"/>
      <c r="D103" s="818"/>
      <c r="E103" s="419" t="s">
        <v>138</v>
      </c>
      <c r="F103" s="420" t="s">
        <v>142</v>
      </c>
      <c r="G103" s="421" t="s">
        <v>140</v>
      </c>
      <c r="H103" s="366">
        <v>80.7</v>
      </c>
      <c r="I103" s="366">
        <v>92.9</v>
      </c>
      <c r="J103" s="366">
        <f>IF(I103/H103*100&gt;100,100,I103/H103*100)</f>
        <v>100</v>
      </c>
      <c r="K103" s="819"/>
      <c r="L103" s="820"/>
      <c r="M103" s="231"/>
      <c r="N103" s="231"/>
    </row>
    <row r="104" spans="1:14" ht="31.5" x14ac:dyDescent="0.25">
      <c r="B104" s="815"/>
      <c r="C104" s="816"/>
      <c r="D104" s="818"/>
      <c r="E104" s="419" t="s">
        <v>144</v>
      </c>
      <c r="F104" s="422" t="s">
        <v>430</v>
      </c>
      <c r="G104" s="421" t="s">
        <v>266</v>
      </c>
      <c r="H104" s="366">
        <v>4</v>
      </c>
      <c r="I104" s="366">
        <v>4</v>
      </c>
      <c r="J104" s="366">
        <f>IF(I104/H104*100&gt;100,100,I104/H104*100)</f>
        <v>100</v>
      </c>
      <c r="K104" s="233">
        <f>J104</f>
        <v>100</v>
      </c>
      <c r="L104" s="820"/>
      <c r="M104" s="231"/>
      <c r="N104" s="231"/>
    </row>
    <row r="105" spans="1:14" ht="47.25" x14ac:dyDescent="0.25">
      <c r="B105" s="815" t="s">
        <v>322</v>
      </c>
      <c r="C105" s="816" t="s">
        <v>431</v>
      </c>
      <c r="D105" s="817" t="s">
        <v>137</v>
      </c>
      <c r="E105" s="419" t="s">
        <v>138</v>
      </c>
      <c r="F105" s="420" t="s">
        <v>428</v>
      </c>
      <c r="G105" s="421" t="s">
        <v>140</v>
      </c>
      <c r="H105" s="366">
        <v>10</v>
      </c>
      <c r="I105" s="366">
        <v>12.9</v>
      </c>
      <c r="J105" s="366">
        <f>IF(H105/I105*100&gt;100,100,H105/I105*100)</f>
        <v>77.519379844961236</v>
      </c>
      <c r="K105" s="819">
        <f>(J105+J106+J107)/3</f>
        <v>91.639049787229951</v>
      </c>
      <c r="L105" s="820">
        <f>(K105+K108)/2</f>
        <v>95.819524893614982</v>
      </c>
      <c r="M105" s="231"/>
      <c r="N105" s="231"/>
    </row>
    <row r="106" spans="1:14" s="17" customFormat="1" ht="47.25" x14ac:dyDescent="0.25">
      <c r="A106" s="296"/>
      <c r="B106" s="815"/>
      <c r="C106" s="816"/>
      <c r="D106" s="818"/>
      <c r="E106" s="419" t="s">
        <v>138</v>
      </c>
      <c r="F106" s="420" t="s">
        <v>429</v>
      </c>
      <c r="G106" s="421" t="s">
        <v>140</v>
      </c>
      <c r="H106" s="366">
        <v>100</v>
      </c>
      <c r="I106" s="366">
        <v>100</v>
      </c>
      <c r="J106" s="366">
        <f>IF(I106/H106*100&gt;100,100,I106/H106*100)</f>
        <v>100</v>
      </c>
      <c r="K106" s="819"/>
      <c r="L106" s="820"/>
      <c r="M106" s="7"/>
      <c r="N106" s="7"/>
    </row>
    <row r="107" spans="1:14" ht="47.25" x14ac:dyDescent="0.25">
      <c r="B107" s="815"/>
      <c r="C107" s="816"/>
      <c r="D107" s="818"/>
      <c r="E107" s="419" t="s">
        <v>138</v>
      </c>
      <c r="F107" s="420" t="s">
        <v>142</v>
      </c>
      <c r="G107" s="421" t="s">
        <v>140</v>
      </c>
      <c r="H107" s="366">
        <v>80.7</v>
      </c>
      <c r="I107" s="366">
        <v>78.599999999999994</v>
      </c>
      <c r="J107" s="366">
        <f>IF(I107/H107*100&gt;100,100,I107/H107*100)</f>
        <v>97.397769516728616</v>
      </c>
      <c r="K107" s="819"/>
      <c r="L107" s="820"/>
      <c r="M107" s="231"/>
      <c r="N107" s="231"/>
    </row>
    <row r="108" spans="1:14" ht="31.5" x14ac:dyDescent="0.25">
      <c r="B108" s="815"/>
      <c r="C108" s="816"/>
      <c r="D108" s="818"/>
      <c r="E108" s="419" t="s">
        <v>144</v>
      </c>
      <c r="F108" s="422" t="s">
        <v>430</v>
      </c>
      <c r="G108" s="421" t="s">
        <v>266</v>
      </c>
      <c r="H108" s="366">
        <v>20</v>
      </c>
      <c r="I108" s="366">
        <v>20</v>
      </c>
      <c r="J108" s="366">
        <f>IF(I108/H108*100&gt;100,100,I108/H108*100)</f>
        <v>100</v>
      </c>
      <c r="K108" s="233">
        <f>J108</f>
        <v>100</v>
      </c>
      <c r="L108" s="820"/>
      <c r="M108" s="231"/>
      <c r="N108" s="231"/>
    </row>
    <row r="109" spans="1:14" s="17" customFormat="1" ht="47.25" customHeight="1" x14ac:dyDescent="0.25">
      <c r="A109" s="296"/>
      <c r="B109" s="815" t="s">
        <v>314</v>
      </c>
      <c r="C109" s="816" t="s">
        <v>432</v>
      </c>
      <c r="D109" s="817" t="s">
        <v>137</v>
      </c>
      <c r="E109" s="419" t="s">
        <v>138</v>
      </c>
      <c r="F109" s="420" t="s">
        <v>428</v>
      </c>
      <c r="G109" s="421" t="s">
        <v>140</v>
      </c>
      <c r="H109" s="366">
        <v>10</v>
      </c>
      <c r="I109" s="366">
        <v>9.1</v>
      </c>
      <c r="J109" s="366">
        <f>IF(H109/I109*100&gt;100,100,H109/I109*100)</f>
        <v>100</v>
      </c>
      <c r="K109" s="819">
        <f>(J109+J110+J111)/3</f>
        <v>99.132589838909539</v>
      </c>
      <c r="L109" s="820">
        <f>(K109+K112)/2</f>
        <v>99.566294919454776</v>
      </c>
      <c r="M109" s="7"/>
      <c r="N109" s="7"/>
    </row>
    <row r="110" spans="1:14" ht="47.25" x14ac:dyDescent="0.25">
      <c r="A110" s="236" t="s">
        <v>271</v>
      </c>
      <c r="B110" s="815"/>
      <c r="C110" s="816"/>
      <c r="D110" s="818"/>
      <c r="E110" s="419" t="s">
        <v>138</v>
      </c>
      <c r="F110" s="420" t="s">
        <v>429</v>
      </c>
      <c r="G110" s="421" t="s">
        <v>140</v>
      </c>
      <c r="H110" s="366">
        <v>100</v>
      </c>
      <c r="I110" s="366">
        <v>100</v>
      </c>
      <c r="J110" s="366">
        <f>IF(I110/H110*100&gt;100,100,I110/H110*100)</f>
        <v>100</v>
      </c>
      <c r="K110" s="819"/>
      <c r="L110" s="820"/>
      <c r="M110" s="231"/>
      <c r="N110" s="231"/>
    </row>
    <row r="111" spans="1:14" ht="47.25" x14ac:dyDescent="0.25">
      <c r="B111" s="815"/>
      <c r="C111" s="816"/>
      <c r="D111" s="818"/>
      <c r="E111" s="419" t="s">
        <v>138</v>
      </c>
      <c r="F111" s="420" t="s">
        <v>142</v>
      </c>
      <c r="G111" s="421" t="s">
        <v>140</v>
      </c>
      <c r="H111" s="366">
        <v>80.7</v>
      </c>
      <c r="I111" s="366">
        <v>78.599999999999994</v>
      </c>
      <c r="J111" s="366">
        <f>IF(I111/H111*100&gt;100,100,I111/H111*100)</f>
        <v>97.397769516728616</v>
      </c>
      <c r="K111" s="819"/>
      <c r="L111" s="820"/>
      <c r="M111" s="231"/>
      <c r="N111" s="231"/>
    </row>
    <row r="112" spans="1:14" ht="31.5" x14ac:dyDescent="0.25">
      <c r="B112" s="815"/>
      <c r="C112" s="816"/>
      <c r="D112" s="818"/>
      <c r="E112" s="419" t="s">
        <v>144</v>
      </c>
      <c r="F112" s="422" t="s">
        <v>430</v>
      </c>
      <c r="G112" s="421" t="s">
        <v>266</v>
      </c>
      <c r="H112" s="366">
        <v>5.67</v>
      </c>
      <c r="I112" s="366">
        <v>6.33</v>
      </c>
      <c r="J112" s="366">
        <f>IF(I112/H112*100&gt;100,100,I112/H112*100)</f>
        <v>100</v>
      </c>
      <c r="K112" s="233">
        <f>J112</f>
        <v>100</v>
      </c>
      <c r="L112" s="820"/>
      <c r="M112" s="231"/>
      <c r="N112" s="231"/>
    </row>
    <row r="113" spans="2:14" ht="47.25" x14ac:dyDescent="0.25">
      <c r="B113" s="815" t="s">
        <v>319</v>
      </c>
      <c r="C113" s="816" t="s">
        <v>433</v>
      </c>
      <c r="D113" s="817" t="s">
        <v>137</v>
      </c>
      <c r="E113" s="419" t="s">
        <v>138</v>
      </c>
      <c r="F113" s="420" t="s">
        <v>428</v>
      </c>
      <c r="G113" s="421" t="s">
        <v>140</v>
      </c>
      <c r="H113" s="366">
        <v>10</v>
      </c>
      <c r="I113" s="366">
        <v>9.3000000000000007</v>
      </c>
      <c r="J113" s="366">
        <f>IF(H113/I113*100&gt;100,100,H113/I113*100)</f>
        <v>100</v>
      </c>
      <c r="K113" s="819">
        <f>(J113+J114+J115)/3</f>
        <v>99.132589838909539</v>
      </c>
      <c r="L113" s="820">
        <f>(K113+K116)/2</f>
        <v>99.166294919454771</v>
      </c>
      <c r="M113" s="231"/>
      <c r="N113" s="231"/>
    </row>
    <row r="114" spans="2:14" ht="47.25" x14ac:dyDescent="0.25">
      <c r="B114" s="815"/>
      <c r="C114" s="816"/>
      <c r="D114" s="818"/>
      <c r="E114" s="419" t="s">
        <v>138</v>
      </c>
      <c r="F114" s="420" t="s">
        <v>429</v>
      </c>
      <c r="G114" s="421" t="s">
        <v>140</v>
      </c>
      <c r="H114" s="366">
        <v>100</v>
      </c>
      <c r="I114" s="366">
        <v>100</v>
      </c>
      <c r="J114" s="366">
        <f>IF(I114/H114*100&gt;100,100,I114/H114*100)</f>
        <v>100</v>
      </c>
      <c r="K114" s="819"/>
      <c r="L114" s="820"/>
      <c r="M114" s="231"/>
      <c r="N114" s="231"/>
    </row>
    <row r="115" spans="2:14" ht="47.25" x14ac:dyDescent="0.25">
      <c r="B115" s="815"/>
      <c r="C115" s="816"/>
      <c r="D115" s="818"/>
      <c r="E115" s="419" t="s">
        <v>138</v>
      </c>
      <c r="F115" s="420" t="s">
        <v>142</v>
      </c>
      <c r="G115" s="421" t="s">
        <v>140</v>
      </c>
      <c r="H115" s="366">
        <v>80.7</v>
      </c>
      <c r="I115" s="366">
        <v>78.599999999999994</v>
      </c>
      <c r="J115" s="366">
        <f>IF(I115/H115*100&gt;100,100,I115/H115*100)</f>
        <v>97.397769516728616</v>
      </c>
      <c r="K115" s="819"/>
      <c r="L115" s="820"/>
      <c r="M115" s="231"/>
      <c r="N115" s="231"/>
    </row>
    <row r="116" spans="2:14" ht="31.5" x14ac:dyDescent="0.25">
      <c r="B116" s="815"/>
      <c r="C116" s="816"/>
      <c r="D116" s="818"/>
      <c r="E116" s="419" t="s">
        <v>144</v>
      </c>
      <c r="F116" s="422" t="s">
        <v>430</v>
      </c>
      <c r="G116" s="421" t="s">
        <v>266</v>
      </c>
      <c r="H116" s="366">
        <v>125</v>
      </c>
      <c r="I116" s="366">
        <v>124</v>
      </c>
      <c r="J116" s="366">
        <f>IF(I116/H116*100&gt;100,100,I116/H116*100)</f>
        <v>99.2</v>
      </c>
      <c r="K116" s="233">
        <f>J116</f>
        <v>99.2</v>
      </c>
      <c r="L116" s="820"/>
      <c r="M116" s="231"/>
      <c r="N116" s="231"/>
    </row>
    <row r="117" spans="2:14" ht="47.25" x14ac:dyDescent="0.25">
      <c r="B117" s="815" t="s">
        <v>379</v>
      </c>
      <c r="C117" s="816" t="s">
        <v>437</v>
      </c>
      <c r="D117" s="817" t="s">
        <v>137</v>
      </c>
      <c r="E117" s="419" t="s">
        <v>138</v>
      </c>
      <c r="F117" s="420" t="s">
        <v>434</v>
      </c>
      <c r="G117" s="421" t="s">
        <v>140</v>
      </c>
      <c r="H117" s="366">
        <v>100</v>
      </c>
      <c r="I117" s="366">
        <v>100</v>
      </c>
      <c r="J117" s="366">
        <f>IF(I117/H117*100&gt;100,100,I117/H117*100)</f>
        <v>100</v>
      </c>
      <c r="K117" s="819">
        <f>(J117+J118+J119)/3</f>
        <v>99.029126213592235</v>
      </c>
      <c r="L117" s="820">
        <f>(K117+K120)/2</f>
        <v>99.514563106796118</v>
      </c>
      <c r="M117" s="231"/>
      <c r="N117" s="231"/>
    </row>
    <row r="118" spans="2:14" ht="47.25" x14ac:dyDescent="0.25">
      <c r="B118" s="815"/>
      <c r="C118" s="816"/>
      <c r="D118" s="818"/>
      <c r="E118" s="419" t="s">
        <v>138</v>
      </c>
      <c r="F118" s="420" t="s">
        <v>435</v>
      </c>
      <c r="G118" s="421" t="s">
        <v>140</v>
      </c>
      <c r="H118" s="366">
        <v>10</v>
      </c>
      <c r="I118" s="366">
        <v>10.3</v>
      </c>
      <c r="J118" s="366">
        <f>IF(H118/I118*100&gt;100,100,H118/I118*100)</f>
        <v>97.087378640776691</v>
      </c>
      <c r="K118" s="819"/>
      <c r="L118" s="820"/>
      <c r="M118" s="231"/>
      <c r="N118" s="231"/>
    </row>
    <row r="119" spans="2:14" ht="31.5" x14ac:dyDescent="0.25">
      <c r="B119" s="815"/>
      <c r="C119" s="816"/>
      <c r="D119" s="818"/>
      <c r="E119" s="419" t="s">
        <v>138</v>
      </c>
      <c r="F119" s="420" t="s">
        <v>436</v>
      </c>
      <c r="G119" s="421" t="s">
        <v>140</v>
      </c>
      <c r="H119" s="366">
        <v>100</v>
      </c>
      <c r="I119" s="366">
        <v>100</v>
      </c>
      <c r="J119" s="366">
        <f>IF(I119/H119*100&gt;100,100,I119/H119*100)</f>
        <v>100</v>
      </c>
      <c r="K119" s="819"/>
      <c r="L119" s="820"/>
      <c r="M119" s="231"/>
      <c r="N119" s="231"/>
    </row>
    <row r="120" spans="2:14" ht="31.5" x14ac:dyDescent="0.25">
      <c r="B120" s="815"/>
      <c r="C120" s="816"/>
      <c r="D120" s="818"/>
      <c r="E120" s="419" t="s">
        <v>144</v>
      </c>
      <c r="F120" s="422" t="s">
        <v>430</v>
      </c>
      <c r="G120" s="421" t="s">
        <v>266</v>
      </c>
      <c r="H120" s="366">
        <v>4</v>
      </c>
      <c r="I120" s="366">
        <v>4</v>
      </c>
      <c r="J120" s="366">
        <f>IF(I120/H120*100&gt;100,100,I120/H120*100)</f>
        <v>100</v>
      </c>
      <c r="K120" s="233">
        <f>J120</f>
        <v>100</v>
      </c>
      <c r="L120" s="820"/>
      <c r="M120" s="231"/>
      <c r="N120" s="231"/>
    </row>
    <row r="121" spans="2:14" ht="47.25" x14ac:dyDescent="0.25">
      <c r="B121" s="815" t="s">
        <v>325</v>
      </c>
      <c r="C121" s="816" t="s">
        <v>438</v>
      </c>
      <c r="D121" s="817" t="s">
        <v>137</v>
      </c>
      <c r="E121" s="419" t="s">
        <v>138</v>
      </c>
      <c r="F121" s="420" t="s">
        <v>434</v>
      </c>
      <c r="G121" s="421" t="s">
        <v>140</v>
      </c>
      <c r="H121" s="366">
        <v>100</v>
      </c>
      <c r="I121" s="366">
        <v>100</v>
      </c>
      <c r="J121" s="366">
        <f>IF(I121/H121*100&gt;100,100,I121/H121*100)</f>
        <v>100</v>
      </c>
      <c r="K121" s="819">
        <f>(J121+J122+J123)/3</f>
        <v>92.506459948320412</v>
      </c>
      <c r="L121" s="820">
        <f>(K121+K124)/2</f>
        <v>96.253229974160206</v>
      </c>
      <c r="M121" s="231"/>
      <c r="N121" s="231"/>
    </row>
    <row r="122" spans="2:14" ht="47.25" x14ac:dyDescent="0.25">
      <c r="B122" s="815"/>
      <c r="C122" s="816"/>
      <c r="D122" s="818"/>
      <c r="E122" s="419" t="s">
        <v>138</v>
      </c>
      <c r="F122" s="420" t="s">
        <v>435</v>
      </c>
      <c r="G122" s="421" t="s">
        <v>140</v>
      </c>
      <c r="H122" s="366">
        <v>10</v>
      </c>
      <c r="I122" s="366">
        <v>12.9</v>
      </c>
      <c r="J122" s="366">
        <f>IF(H122/I122*100&gt;100,100,H122/I122*100)</f>
        <v>77.519379844961236</v>
      </c>
      <c r="K122" s="819"/>
      <c r="L122" s="820"/>
      <c r="M122" s="231"/>
      <c r="N122" s="231"/>
    </row>
    <row r="123" spans="2:14" ht="31.5" x14ac:dyDescent="0.25">
      <c r="B123" s="815"/>
      <c r="C123" s="816"/>
      <c r="D123" s="818"/>
      <c r="E123" s="419" t="s">
        <v>138</v>
      </c>
      <c r="F123" s="420" t="s">
        <v>436</v>
      </c>
      <c r="G123" s="421" t="s">
        <v>140</v>
      </c>
      <c r="H123" s="366">
        <v>100</v>
      </c>
      <c r="I123" s="366">
        <v>100</v>
      </c>
      <c r="J123" s="366">
        <f>IF(I123/H123*100&gt;100,100,I123/H123*100)</f>
        <v>100</v>
      </c>
      <c r="K123" s="819"/>
      <c r="L123" s="820"/>
      <c r="M123" s="231"/>
      <c r="N123" s="231"/>
    </row>
    <row r="124" spans="2:14" ht="31.5" x14ac:dyDescent="0.25">
      <c r="B124" s="815"/>
      <c r="C124" s="816"/>
      <c r="D124" s="818"/>
      <c r="E124" s="419" t="s">
        <v>144</v>
      </c>
      <c r="F124" s="422" t="s">
        <v>430</v>
      </c>
      <c r="G124" s="421" t="s">
        <v>266</v>
      </c>
      <c r="H124" s="366">
        <v>20</v>
      </c>
      <c r="I124" s="366">
        <v>20</v>
      </c>
      <c r="J124" s="366">
        <f>IF(I124/H124*100&gt;100,100,I124/H124*100)</f>
        <v>100</v>
      </c>
      <c r="K124" s="233">
        <f>J124</f>
        <v>100</v>
      </c>
      <c r="L124" s="820"/>
      <c r="M124" s="231"/>
      <c r="N124" s="231"/>
    </row>
    <row r="125" spans="2:14" ht="47.25" x14ac:dyDescent="0.25">
      <c r="B125" s="815" t="s">
        <v>326</v>
      </c>
      <c r="C125" s="816" t="s">
        <v>439</v>
      </c>
      <c r="D125" s="817" t="s">
        <v>137</v>
      </c>
      <c r="E125" s="419" t="s">
        <v>138</v>
      </c>
      <c r="F125" s="420" t="s">
        <v>434</v>
      </c>
      <c r="G125" s="421" t="s">
        <v>140</v>
      </c>
      <c r="H125" s="366">
        <v>100</v>
      </c>
      <c r="I125" s="366">
        <v>100</v>
      </c>
      <c r="J125" s="366">
        <f>IF(I125/H125*100&gt;100,100,I125/H125*100)</f>
        <v>100</v>
      </c>
      <c r="K125" s="819">
        <f>(J125+J126+J127)/3</f>
        <v>100</v>
      </c>
      <c r="L125" s="820">
        <f>(K125+K128)/2</f>
        <v>90</v>
      </c>
      <c r="M125" s="231"/>
      <c r="N125" s="231"/>
    </row>
    <row r="126" spans="2:14" ht="47.25" x14ac:dyDescent="0.25">
      <c r="B126" s="815"/>
      <c r="C126" s="816"/>
      <c r="D126" s="818"/>
      <c r="E126" s="419" t="s">
        <v>138</v>
      </c>
      <c r="F126" s="420" t="s">
        <v>435</v>
      </c>
      <c r="G126" s="421" t="s">
        <v>140</v>
      </c>
      <c r="H126" s="366">
        <v>10</v>
      </c>
      <c r="I126" s="366">
        <v>9.1</v>
      </c>
      <c r="J126" s="366">
        <f>IF(H126/I126*100&gt;100,100,H126/I126*100)</f>
        <v>100</v>
      </c>
      <c r="K126" s="819"/>
      <c r="L126" s="820"/>
      <c r="M126" s="231"/>
      <c r="N126" s="231"/>
    </row>
    <row r="127" spans="2:14" ht="31.5" x14ac:dyDescent="0.25">
      <c r="B127" s="815"/>
      <c r="C127" s="816"/>
      <c r="D127" s="818"/>
      <c r="E127" s="419" t="s">
        <v>138</v>
      </c>
      <c r="F127" s="420" t="s">
        <v>436</v>
      </c>
      <c r="G127" s="421" t="s">
        <v>140</v>
      </c>
      <c r="H127" s="366">
        <v>100</v>
      </c>
      <c r="I127" s="366">
        <v>100</v>
      </c>
      <c r="J127" s="366">
        <f>IF(I127/H127*100&gt;100,100,I127/H127*100)</f>
        <v>100</v>
      </c>
      <c r="K127" s="819"/>
      <c r="L127" s="820"/>
      <c r="M127" s="231"/>
      <c r="N127" s="231"/>
    </row>
    <row r="128" spans="2:14" ht="31.5" x14ac:dyDescent="0.25">
      <c r="B128" s="815"/>
      <c r="C128" s="816"/>
      <c r="D128" s="818"/>
      <c r="E128" s="419" t="s">
        <v>144</v>
      </c>
      <c r="F128" s="422" t="s">
        <v>430</v>
      </c>
      <c r="G128" s="421" t="s">
        <v>266</v>
      </c>
      <c r="H128" s="366">
        <v>5</v>
      </c>
      <c r="I128" s="366">
        <v>4</v>
      </c>
      <c r="J128" s="366">
        <f>IF(I128/H128*100&gt;100,100,I128/H128*100)</f>
        <v>80</v>
      </c>
      <c r="K128" s="233">
        <f>J128</f>
        <v>80</v>
      </c>
      <c r="L128" s="820"/>
      <c r="M128" s="231"/>
      <c r="N128" s="231"/>
    </row>
    <row r="129" spans="2:14" ht="47.25" x14ac:dyDescent="0.25">
      <c r="B129" s="815" t="s">
        <v>323</v>
      </c>
      <c r="C129" s="816" t="s">
        <v>440</v>
      </c>
      <c r="D129" s="817" t="s">
        <v>137</v>
      </c>
      <c r="E129" s="419" t="s">
        <v>138</v>
      </c>
      <c r="F129" s="420" t="s">
        <v>434</v>
      </c>
      <c r="G129" s="421" t="s">
        <v>140</v>
      </c>
      <c r="H129" s="366">
        <v>100</v>
      </c>
      <c r="I129" s="366">
        <v>100</v>
      </c>
      <c r="J129" s="366">
        <f>IF(I129/H129*100&gt;100,100,I129/H129*100)</f>
        <v>100</v>
      </c>
      <c r="K129" s="819">
        <f>(J129+J130+J131)/3</f>
        <v>100</v>
      </c>
      <c r="L129" s="820">
        <f>(K129+K132)/2</f>
        <v>99.6</v>
      </c>
      <c r="M129" s="231"/>
      <c r="N129" s="231"/>
    </row>
    <row r="130" spans="2:14" ht="47.25" x14ac:dyDescent="0.25">
      <c r="B130" s="815"/>
      <c r="C130" s="816"/>
      <c r="D130" s="818"/>
      <c r="E130" s="419" t="s">
        <v>138</v>
      </c>
      <c r="F130" s="420" t="s">
        <v>435</v>
      </c>
      <c r="G130" s="421" t="s">
        <v>140</v>
      </c>
      <c r="H130" s="366">
        <v>10</v>
      </c>
      <c r="I130" s="366">
        <v>9.3000000000000007</v>
      </c>
      <c r="J130" s="366">
        <f>IF(H130/I130*100&gt;100,100,H130/I130*100)</f>
        <v>100</v>
      </c>
      <c r="K130" s="819"/>
      <c r="L130" s="820"/>
      <c r="M130" s="231"/>
      <c r="N130" s="231"/>
    </row>
    <row r="131" spans="2:14" ht="31.5" x14ac:dyDescent="0.25">
      <c r="B131" s="815"/>
      <c r="C131" s="816"/>
      <c r="D131" s="818"/>
      <c r="E131" s="419" t="s">
        <v>138</v>
      </c>
      <c r="F131" s="420" t="s">
        <v>436</v>
      </c>
      <c r="G131" s="421" t="s">
        <v>140</v>
      </c>
      <c r="H131" s="366">
        <v>100</v>
      </c>
      <c r="I131" s="366">
        <v>100</v>
      </c>
      <c r="J131" s="366">
        <f>IF(I131/H131*100&gt;100,100,I131/H131*100)</f>
        <v>100</v>
      </c>
      <c r="K131" s="819"/>
      <c r="L131" s="820"/>
      <c r="M131" s="231"/>
      <c r="N131" s="231"/>
    </row>
    <row r="132" spans="2:14" ht="31.5" x14ac:dyDescent="0.25">
      <c r="B132" s="815"/>
      <c r="C132" s="816"/>
      <c r="D132" s="818"/>
      <c r="E132" s="419" t="s">
        <v>144</v>
      </c>
      <c r="F132" s="422" t="s">
        <v>430</v>
      </c>
      <c r="G132" s="421" t="s">
        <v>266</v>
      </c>
      <c r="H132" s="366">
        <v>125</v>
      </c>
      <c r="I132" s="366">
        <v>124</v>
      </c>
      <c r="J132" s="366">
        <f>IF(I132/H132*100&gt;100,100,I132/H132*100)</f>
        <v>99.2</v>
      </c>
      <c r="K132" s="233">
        <f>J132</f>
        <v>99.2</v>
      </c>
      <c r="L132" s="820"/>
      <c r="M132" s="231"/>
      <c r="N132" s="231"/>
    </row>
  </sheetData>
  <autoFilter ref="A4:N100">
    <filterColumn colId="9">
      <customFilters>
        <customFilter operator="notEqual" val=" "/>
      </customFilters>
    </filterColumn>
  </autoFilter>
  <mergeCells count="165">
    <mergeCell ref="B129:B132"/>
    <mergeCell ref="C129:C132"/>
    <mergeCell ref="D129:D132"/>
    <mergeCell ref="K129:K131"/>
    <mergeCell ref="L129:L132"/>
    <mergeCell ref="B121:B124"/>
    <mergeCell ref="C121:C124"/>
    <mergeCell ref="D121:D124"/>
    <mergeCell ref="K121:K123"/>
    <mergeCell ref="L121:L124"/>
    <mergeCell ref="B125:B128"/>
    <mergeCell ref="C125:C128"/>
    <mergeCell ref="D125:D128"/>
    <mergeCell ref="K125:K127"/>
    <mergeCell ref="L125:L128"/>
    <mergeCell ref="B117:B120"/>
    <mergeCell ref="C117:C120"/>
    <mergeCell ref="D117:D120"/>
    <mergeCell ref="K117:K119"/>
    <mergeCell ref="L117:L120"/>
    <mergeCell ref="B113:B116"/>
    <mergeCell ref="C113:C116"/>
    <mergeCell ref="D113:D116"/>
    <mergeCell ref="K113:K115"/>
    <mergeCell ref="L113:L116"/>
    <mergeCell ref="K101:K103"/>
    <mergeCell ref="L101:L104"/>
    <mergeCell ref="B105:B108"/>
    <mergeCell ref="C105:C108"/>
    <mergeCell ref="D105:D108"/>
    <mergeCell ref="K105:K107"/>
    <mergeCell ref="L105:L108"/>
    <mergeCell ref="B109:B112"/>
    <mergeCell ref="C109:C112"/>
    <mergeCell ref="D109:D112"/>
    <mergeCell ref="K109:K111"/>
    <mergeCell ref="L109:L112"/>
    <mergeCell ref="B2:I2"/>
    <mergeCell ref="B33:B36"/>
    <mergeCell ref="C33:C36"/>
    <mergeCell ref="D33:D36"/>
    <mergeCell ref="D21:D24"/>
    <mergeCell ref="B29:B32"/>
    <mergeCell ref="B13:B16"/>
    <mergeCell ref="C13:C16"/>
    <mergeCell ref="B101:B104"/>
    <mergeCell ref="C101:C104"/>
    <mergeCell ref="D101:D104"/>
    <mergeCell ref="D29:D32"/>
    <mergeCell ref="D9:D12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C93:C96"/>
    <mergeCell ref="B21:B24"/>
    <mergeCell ref="C21:C24"/>
    <mergeCell ref="C29:C32"/>
    <mergeCell ref="B93:B96"/>
    <mergeCell ref="C9:C12"/>
    <mergeCell ref="C45:C48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C81:C84"/>
    <mergeCell ref="B81:B84"/>
    <mergeCell ref="B57:B60"/>
    <mergeCell ref="C57:C60"/>
    <mergeCell ref="K77:K79"/>
    <mergeCell ref="D57:D60"/>
    <mergeCell ref="B49:B52"/>
    <mergeCell ref="C49:C52"/>
    <mergeCell ref="B53:B56"/>
    <mergeCell ref="C53:C56"/>
    <mergeCell ref="K53:K55"/>
    <mergeCell ref="D53:D56"/>
    <mergeCell ref="K49:K51"/>
    <mergeCell ref="D49:D52"/>
    <mergeCell ref="B45:B48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K65:K67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headerFooter alignWithMargins="0"/>
  <rowBreaks count="1" manualBreakCount="1">
    <brk id="74" max="1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zoomScale="70" zoomScaleNormal="70" zoomScaleSheetLayoutView="55" workbookViewId="0">
      <selection activeCell="B3" sqref="B3"/>
    </sheetView>
  </sheetViews>
  <sheetFormatPr defaultColWidth="9.140625" defaultRowHeight="15.75" x14ac:dyDescent="0.25"/>
  <cols>
    <col min="1" max="1" width="19.140625" style="236" customWidth="1"/>
    <col min="2" max="2" width="34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273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customHeight="1" x14ac:dyDescent="0.25">
      <c r="A13" s="792"/>
      <c r="B13" s="805" t="s">
        <v>8</v>
      </c>
      <c r="C13" s="790" t="s">
        <v>296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366">
        <v>100</v>
      </c>
      <c r="I13" s="366">
        <v>100</v>
      </c>
      <c r="J13" s="233">
        <f>IF(I13/H13*100&gt;100,100,I13/H13*100)</f>
        <v>100</v>
      </c>
      <c r="K13" s="787">
        <f>(J13+J14)/2</f>
        <v>98.611111111111114</v>
      </c>
      <c r="L13" s="800">
        <f>(K13+K16)/2</f>
        <v>99.305555555555557</v>
      </c>
      <c r="M13" s="790"/>
      <c r="N13" s="811"/>
    </row>
    <row r="14" spans="1:14" ht="56.25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366">
        <v>90</v>
      </c>
      <c r="I14" s="366">
        <v>87.5</v>
      </c>
      <c r="J14" s="233">
        <f>IF(I14/H14*100&gt;100,100,I14/H14*100)</f>
        <v>97.222222222222214</v>
      </c>
      <c r="K14" s="788"/>
      <c r="L14" s="804"/>
      <c r="M14" s="790"/>
      <c r="N14" s="812"/>
    </row>
    <row r="15" spans="1:14" ht="87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366">
        <v>0</v>
      </c>
      <c r="I15" s="366">
        <v>0</v>
      </c>
      <c r="J15" s="233"/>
      <c r="K15" s="789"/>
      <c r="L15" s="804"/>
      <c r="M15" s="790"/>
      <c r="N15" s="812"/>
    </row>
    <row r="16" spans="1:14" ht="33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>
        <v>20</v>
      </c>
      <c r="I16" s="366">
        <v>20</v>
      </c>
      <c r="J16" s="233">
        <f t="shared" ref="J16:J22" si="0">IF(I16/H16*100&gt;100,100,I16/H16*100)</f>
        <v>100</v>
      </c>
      <c r="K16" s="233">
        <f>J16</f>
        <v>100</v>
      </c>
      <c r="L16" s="803"/>
      <c r="M16" s="790"/>
      <c r="N16" s="812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</v>
      </c>
      <c r="J17" s="366">
        <f t="shared" si="0"/>
        <v>100</v>
      </c>
      <c r="K17" s="787">
        <f>(J17+J18+J19)/3</f>
        <v>100</v>
      </c>
      <c r="L17" s="800">
        <f>(K17+K20)/2</f>
        <v>100</v>
      </c>
      <c r="M17" s="790"/>
      <c r="N17" s="812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80</v>
      </c>
      <c r="I18" s="366">
        <v>86.2</v>
      </c>
      <c r="J18" s="366">
        <f t="shared" si="0"/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100</v>
      </c>
      <c r="I19" s="366">
        <v>100</v>
      </c>
      <c r="J19" s="366">
        <f t="shared" si="0"/>
        <v>100</v>
      </c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18.89</v>
      </c>
      <c r="I20" s="366">
        <v>19.22</v>
      </c>
      <c r="J20" s="366">
        <f t="shared" si="0"/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366">
        <f t="shared" si="0"/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100</v>
      </c>
      <c r="I22" s="366">
        <v>100</v>
      </c>
      <c r="J22" s="366">
        <f t="shared" si="0"/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366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2</v>
      </c>
      <c r="I24" s="366">
        <v>2</v>
      </c>
      <c r="J24" s="366">
        <f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>IF(I25/H25*100&gt;100,100,I25/H25*100)</f>
        <v>100</v>
      </c>
      <c r="K25" s="787">
        <f>(J25+J26+J27)/3</f>
        <v>99.666666666666671</v>
      </c>
      <c r="L25" s="800">
        <f>(K25+K28)/2</f>
        <v>99.833333333333343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80</v>
      </c>
      <c r="I26" s="366">
        <v>79.2</v>
      </c>
      <c r="J26" s="366">
        <f>IF(I26/H26*100&gt;100,100,I26/H26*100)</f>
        <v>99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100</v>
      </c>
      <c r="I27" s="366">
        <v>100</v>
      </c>
      <c r="J27" s="366">
        <f>IF(I27/H27*100&gt;100,100,I27/H27*100)</f>
        <v>100</v>
      </c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799.56</v>
      </c>
      <c r="I28" s="366">
        <v>812.89</v>
      </c>
      <c r="J28" s="366">
        <f>IF(I28/H28*100&gt;100,100,I28/H28*100)</f>
        <v>100</v>
      </c>
      <c r="K28" s="233">
        <f>J28</f>
        <v>100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2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2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2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2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>IF(I33/H33*100&gt;100,100,I33/H33*100)</f>
        <v>100</v>
      </c>
      <c r="K33" s="787">
        <f>(J33+J34+J35)/3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100</v>
      </c>
      <c r="I34" s="366">
        <v>100</v>
      </c>
      <c r="J34" s="366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100</v>
      </c>
      <c r="I35" s="366">
        <v>100</v>
      </c>
      <c r="J35" s="366">
        <f>IF(I35/H35*100&gt;100,100,I35/H35*100)</f>
        <v>100</v>
      </c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1.44</v>
      </c>
      <c r="I36" s="366">
        <v>1.44</v>
      </c>
      <c r="J36" s="366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hidden="1" customHeight="1" x14ac:dyDescent="0.25">
      <c r="A37" s="792"/>
      <c r="B37" s="805" t="s">
        <v>176</v>
      </c>
      <c r="C37" s="790" t="s">
        <v>30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232"/>
      <c r="I37" s="232"/>
      <c r="J37" s="232"/>
      <c r="K37" s="794"/>
      <c r="L37" s="800"/>
      <c r="M37" s="790"/>
      <c r="N37" s="812"/>
    </row>
    <row r="38" spans="1:14" ht="56.25" hidden="1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232"/>
      <c r="I38" s="232"/>
      <c r="J38" s="232"/>
      <c r="K38" s="795"/>
      <c r="L38" s="801"/>
      <c r="M38" s="790"/>
      <c r="N38" s="812"/>
    </row>
    <row r="39" spans="1:14" ht="66.75" hidden="1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232"/>
      <c r="I39" s="232"/>
      <c r="J39" s="232"/>
      <c r="K39" s="796"/>
      <c r="L39" s="801"/>
      <c r="M39" s="790"/>
      <c r="N39" s="812"/>
    </row>
    <row r="40" spans="1:14" ht="33" hidden="1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/>
      <c r="I40" s="366"/>
      <c r="J40" s="366"/>
      <c r="K40" s="233"/>
      <c r="L40" s="803"/>
      <c r="M40" s="790"/>
      <c r="N40" s="812"/>
    </row>
    <row r="41" spans="1:14" ht="56.25" hidden="1" customHeight="1" x14ac:dyDescent="0.25">
      <c r="A41" s="792"/>
      <c r="B41" s="805" t="s">
        <v>178</v>
      </c>
      <c r="C41" s="790" t="s">
        <v>31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/>
      <c r="I41" s="366"/>
      <c r="J41" s="366"/>
      <c r="K41" s="787"/>
      <c r="L41" s="800"/>
      <c r="M41" s="790"/>
      <c r="N41" s="812"/>
    </row>
    <row r="42" spans="1:14" ht="56.25" hidden="1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/>
      <c r="I42" s="366"/>
      <c r="J42" s="366"/>
      <c r="K42" s="788"/>
      <c r="L42" s="804"/>
      <c r="M42" s="790"/>
      <c r="N42" s="812"/>
    </row>
    <row r="43" spans="1:14" ht="66.75" hidden="1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/>
      <c r="I43" s="366"/>
      <c r="J43" s="366"/>
      <c r="K43" s="789"/>
      <c r="L43" s="804"/>
      <c r="M43" s="790"/>
      <c r="N43" s="812"/>
    </row>
    <row r="44" spans="1:14" ht="33" hidden="1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/>
      <c r="I44" s="366"/>
      <c r="J44" s="366"/>
      <c r="K44" s="233"/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 t="shared" ref="J45:J51" si="1">IF(I45/H45*100&gt;100,100,I45/H45*100)</f>
        <v>100</v>
      </c>
      <c r="K45" s="787">
        <f>(J45+J46+J47)/3</f>
        <v>99.399999999999991</v>
      </c>
      <c r="L45" s="800">
        <f>(K45+K48)/2</f>
        <v>99.507481751824812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80</v>
      </c>
      <c r="I46" s="366">
        <v>94.3</v>
      </c>
      <c r="J46" s="366">
        <f t="shared" si="1"/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100</v>
      </c>
      <c r="I47" s="366">
        <v>98.2</v>
      </c>
      <c r="J47" s="366">
        <f t="shared" si="1"/>
        <v>98.2</v>
      </c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548</v>
      </c>
      <c r="I48" s="366">
        <v>545.89</v>
      </c>
      <c r="J48" s="366">
        <f t="shared" si="1"/>
        <v>99.614963503649633</v>
      </c>
      <c r="K48" s="233">
        <f>J48</f>
        <v>99.614963503649633</v>
      </c>
      <c r="L48" s="803"/>
      <c r="M48" s="790"/>
      <c r="N48" s="812"/>
    </row>
    <row r="49" spans="1:14" ht="56.25" customHeight="1" x14ac:dyDescent="0.25">
      <c r="A49" s="792"/>
      <c r="B49" s="808" t="s">
        <v>181</v>
      </c>
      <c r="C49" s="791" t="s">
        <v>297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366">
        <v>100</v>
      </c>
      <c r="I49" s="366">
        <v>100</v>
      </c>
      <c r="J49" s="366">
        <f t="shared" si="1"/>
        <v>100</v>
      </c>
      <c r="K49" s="787">
        <f>(J49+J50+J51)/3</f>
        <v>100</v>
      </c>
      <c r="L49" s="800">
        <f>(K49+K52)/2</f>
        <v>100</v>
      </c>
      <c r="M49" s="790"/>
      <c r="N49" s="812"/>
    </row>
    <row r="50" spans="1:14" ht="56.25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366">
        <v>98</v>
      </c>
      <c r="I50" s="366">
        <v>100</v>
      </c>
      <c r="J50" s="366">
        <f t="shared" si="1"/>
        <v>100</v>
      </c>
      <c r="K50" s="788"/>
      <c r="L50" s="804"/>
      <c r="M50" s="790"/>
      <c r="N50" s="812"/>
    </row>
    <row r="51" spans="1:14" ht="66.75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366">
        <v>100</v>
      </c>
      <c r="I51" s="366">
        <v>100</v>
      </c>
      <c r="J51" s="366">
        <f t="shared" si="1"/>
        <v>100</v>
      </c>
      <c r="K51" s="789"/>
      <c r="L51" s="804"/>
      <c r="M51" s="790"/>
      <c r="N51" s="812"/>
    </row>
    <row r="52" spans="1:14" ht="33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>
        <v>0.56000000000000005</v>
      </c>
      <c r="I52" s="366">
        <v>1.44</v>
      </c>
      <c r="J52" s="366">
        <f>IF(I52/H52*100&gt;100,100,I52/H52*100)</f>
        <v>100</v>
      </c>
      <c r="K52" s="233">
        <f>J52</f>
        <v>100</v>
      </c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366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366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366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366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366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366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366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2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2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2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2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2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>IF(I65/H65*100&gt;100,100,I65/H65*100)</f>
        <v>100</v>
      </c>
      <c r="K65" s="787">
        <f>(J65+J66)/2</f>
        <v>100</v>
      </c>
      <c r="L65" s="800">
        <f>(K65+K68)/2</f>
        <v>99.367990876259256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100</v>
      </c>
      <c r="I66" s="366">
        <v>100</v>
      </c>
      <c r="J66" s="366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0</v>
      </c>
      <c r="I67" s="366">
        <v>0</v>
      </c>
      <c r="J67" s="366"/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105.22</v>
      </c>
      <c r="I68" s="366">
        <v>103.89</v>
      </c>
      <c r="J68" s="366">
        <f>IF(I68/H68*100&gt;100,100,I68/H68*100)</f>
        <v>98.735981752518526</v>
      </c>
      <c r="K68" s="233">
        <f>J68</f>
        <v>98.735981752518526</v>
      </c>
      <c r="L68" s="803"/>
      <c r="M68" s="790"/>
      <c r="N68" s="812"/>
    </row>
    <row r="69" spans="1:14" ht="47.25" hidden="1" customHeight="1" x14ac:dyDescent="0.25">
      <c r="A69" s="792"/>
      <c r="B69" s="805" t="s">
        <v>256</v>
      </c>
      <c r="C69" s="790" t="s">
        <v>36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232"/>
      <c r="I69" s="232"/>
      <c r="J69" s="232"/>
      <c r="K69" s="794"/>
      <c r="L69" s="800"/>
      <c r="M69" s="790"/>
      <c r="N69" s="812"/>
    </row>
    <row r="70" spans="1:14" ht="47.25" hidden="1" customHeight="1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232"/>
      <c r="I70" s="232"/>
      <c r="J70" s="232"/>
      <c r="K70" s="795"/>
      <c r="L70" s="801"/>
      <c r="M70" s="790"/>
      <c r="N70" s="812"/>
    </row>
    <row r="71" spans="1:14" ht="47.25" hidden="1" customHeight="1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232"/>
      <c r="I71" s="232"/>
      <c r="J71" s="232"/>
      <c r="K71" s="796"/>
      <c r="L71" s="801"/>
      <c r="M71" s="790"/>
      <c r="N71" s="812"/>
    </row>
    <row r="72" spans="1:14" ht="31.5" hidden="1" customHeight="1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232"/>
      <c r="I72" s="232"/>
      <c r="J72" s="232"/>
      <c r="K72" s="233"/>
      <c r="L72" s="802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1.1599999999999999</v>
      </c>
      <c r="I73" s="366">
        <v>1.2</v>
      </c>
      <c r="J73" s="366">
        <f>IF(I73/H73*100&gt;100,100,I73/H73*100)</f>
        <v>100</v>
      </c>
      <c r="K73" s="787">
        <f>(J73+J75)/2</f>
        <v>100</v>
      </c>
      <c r="L73" s="800">
        <f>(K73+K76)/2</f>
        <v>100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0</v>
      </c>
      <c r="I74" s="366">
        <v>0</v>
      </c>
      <c r="J74" s="366"/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100</v>
      </c>
      <c r="I75" s="366">
        <v>100</v>
      </c>
      <c r="J75" s="366">
        <f>IF(I75/H75*100&gt;100,100,I75/H75*100)</f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1895</v>
      </c>
      <c r="I76" s="366">
        <v>1895</v>
      </c>
      <c r="J76" s="366">
        <f>IF(I76/H76*100&gt;100,100,I76/H76*100)</f>
        <v>100</v>
      </c>
      <c r="K76" s="233">
        <f>J76</f>
        <v>100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1.1599999999999999</v>
      </c>
      <c r="I77" s="366">
        <v>1.1499999999999999</v>
      </c>
      <c r="J77" s="366">
        <f>IF(I77/H77*100&gt;100,100,I77/H77*100)</f>
        <v>99.137931034482762</v>
      </c>
      <c r="K77" s="787">
        <f>(J77+J79)/2</f>
        <v>99.568965517241381</v>
      </c>
      <c r="L77" s="800">
        <f>(K77+K80)/2</f>
        <v>98.570762441997999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0</v>
      </c>
      <c r="I78" s="366">
        <v>0</v>
      </c>
      <c r="J78" s="366"/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100</v>
      </c>
      <c r="I79" s="366">
        <v>100</v>
      </c>
      <c r="J79" s="366">
        <f t="shared" ref="J79:J89" si="2">IF(I79/H79*100&gt;100,100,I79/H79*100)</f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1895</v>
      </c>
      <c r="I80" s="366">
        <v>1849</v>
      </c>
      <c r="J80" s="366">
        <f t="shared" si="2"/>
        <v>97.572559366754618</v>
      </c>
      <c r="K80" s="233">
        <f>J80</f>
        <v>97.572559366754618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30.9</v>
      </c>
      <c r="I81" s="366">
        <v>30.68</v>
      </c>
      <c r="J81" s="366">
        <f t="shared" si="2"/>
        <v>99.288025889967642</v>
      </c>
      <c r="K81" s="787">
        <f>(J81+J82+J83)/3</f>
        <v>99.762675296655871</v>
      </c>
      <c r="L81" s="800">
        <f>(K81+K84)/2</f>
        <v>99.748500241314119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13.6</v>
      </c>
      <c r="I82" s="366">
        <v>15.9</v>
      </c>
      <c r="J82" s="366">
        <f t="shared" si="2"/>
        <v>100</v>
      </c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88</v>
      </c>
      <c r="I83" s="366">
        <v>100</v>
      </c>
      <c r="J83" s="366">
        <f t="shared" si="2"/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65870</v>
      </c>
      <c r="I84" s="366">
        <v>65695</v>
      </c>
      <c r="J84" s="366">
        <f t="shared" si="2"/>
        <v>99.734325185972367</v>
      </c>
      <c r="K84" s="233">
        <f>J84</f>
        <v>99.734325185972367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38.21</v>
      </c>
      <c r="I85" s="366">
        <v>37.92</v>
      </c>
      <c r="J85" s="366">
        <f t="shared" si="2"/>
        <v>99.241036377911541</v>
      </c>
      <c r="K85" s="787">
        <f>(J85+J86+J87)/3</f>
        <v>99.747012125970514</v>
      </c>
      <c r="L85" s="800">
        <f>(K85+K88)/2</f>
        <v>99.544548901840898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19</v>
      </c>
      <c r="I86" s="366">
        <v>24.6</v>
      </c>
      <c r="J86" s="366">
        <f t="shared" si="2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85.7</v>
      </c>
      <c r="I87" s="366">
        <v>90</v>
      </c>
      <c r="J87" s="366">
        <f t="shared" si="2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67182</v>
      </c>
      <c r="I88" s="366">
        <v>66740</v>
      </c>
      <c r="J88" s="366">
        <f t="shared" si="2"/>
        <v>99.342085677711296</v>
      </c>
      <c r="K88" s="233">
        <f>J88</f>
        <v>99.342085677711296</v>
      </c>
      <c r="L88" s="803"/>
      <c r="M88" s="790"/>
      <c r="N88" s="812"/>
    </row>
    <row r="89" spans="1:14" ht="47.25" x14ac:dyDescent="0.25">
      <c r="A89" s="792"/>
      <c r="B89" s="805" t="s">
        <v>236</v>
      </c>
      <c r="C89" s="790" t="s">
        <v>298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>
        <v>1.1599999999999999</v>
      </c>
      <c r="I89" s="366">
        <v>1.1499999999999999</v>
      </c>
      <c r="J89" s="366">
        <f t="shared" si="2"/>
        <v>99.137931034482762</v>
      </c>
      <c r="K89" s="787">
        <f>(J89+J91)/2</f>
        <v>99.568965517241381</v>
      </c>
      <c r="L89" s="800">
        <f>(K89+K92)/2</f>
        <v>97.172345555454456</v>
      </c>
      <c r="M89" s="790"/>
      <c r="N89" s="812"/>
    </row>
    <row r="90" spans="1:14" ht="63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>
        <v>0</v>
      </c>
      <c r="I90" s="366">
        <v>0</v>
      </c>
      <c r="J90" s="366"/>
      <c r="K90" s="788"/>
      <c r="L90" s="804"/>
      <c r="M90" s="790"/>
      <c r="N90" s="812"/>
    </row>
    <row r="91" spans="1:14" ht="47.25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>
        <v>100</v>
      </c>
      <c r="I91" s="366">
        <v>100</v>
      </c>
      <c r="J91" s="366">
        <f>IF(I91/H91*100&gt;100,100,I91/H91*100)</f>
        <v>100</v>
      </c>
      <c r="K91" s="789"/>
      <c r="L91" s="804"/>
      <c r="M91" s="790"/>
      <c r="N91" s="812"/>
    </row>
    <row r="92" spans="1:14" ht="31.5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>
        <v>1895</v>
      </c>
      <c r="I92" s="366">
        <v>1796</v>
      </c>
      <c r="J92" s="366">
        <f>IF(I92/H92*100&gt;100,100,I92/H92*100)</f>
        <v>94.775725593667545</v>
      </c>
      <c r="K92" s="233">
        <f>J92</f>
        <v>94.775725593667545</v>
      </c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21.11</v>
      </c>
      <c r="I93" s="366">
        <v>20.95</v>
      </c>
      <c r="J93" s="366">
        <f>IF(I93/H93*100&gt;100,100,I93/H93*100)</f>
        <v>99.242065371861671</v>
      </c>
      <c r="K93" s="787">
        <f>(J93+J94+J95)/3</f>
        <v>96.414021790620552</v>
      </c>
      <c r="L93" s="800">
        <f>(K93+K96)/2</f>
        <v>97.865639225294302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20</v>
      </c>
      <c r="I94" s="366">
        <v>20.6</v>
      </c>
      <c r="J94" s="366">
        <f>IF(I94/H94*100&gt;100,100,I94/H94*100)</f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100</v>
      </c>
      <c r="I95" s="366">
        <v>90</v>
      </c>
      <c r="J95" s="366">
        <f t="shared" ref="J95:J100" si="3">IF(I95/H95*100&gt;100,100,I95/H95*100)</f>
        <v>90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38814</v>
      </c>
      <c r="I96" s="366">
        <v>38549</v>
      </c>
      <c r="J96" s="366">
        <f t="shared" si="3"/>
        <v>99.317256659968052</v>
      </c>
      <c r="K96" s="233">
        <f>J96</f>
        <v>99.317256659968052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11.88</v>
      </c>
      <c r="I97" s="366">
        <v>11.79</v>
      </c>
      <c r="J97" s="366">
        <f t="shared" si="3"/>
        <v>99.242424242424235</v>
      </c>
      <c r="K97" s="787">
        <f>(J97+J98+J99)/3</f>
        <v>99.747474747474755</v>
      </c>
      <c r="L97" s="800">
        <f>(K97+K100)/2</f>
        <v>99.112675984603385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16.2</v>
      </c>
      <c r="I98" s="366">
        <v>17.399999999999999</v>
      </c>
      <c r="J98" s="366">
        <f t="shared" si="3"/>
        <v>100</v>
      </c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100</v>
      </c>
      <c r="I99" s="366">
        <v>100</v>
      </c>
      <c r="J99" s="366">
        <f t="shared" si="3"/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31732</v>
      </c>
      <c r="I100" s="366">
        <v>31249</v>
      </c>
      <c r="J100" s="366">
        <f t="shared" si="3"/>
        <v>98.477877221732001</v>
      </c>
      <c r="K100" s="233">
        <f>J100</f>
        <v>98.477877221732001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3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6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2:N110"/>
  <sheetViews>
    <sheetView showZeros="0" topLeftCell="B1" zoomScale="70" zoomScaleNormal="70" zoomScaleSheetLayoutView="55" workbookViewId="0">
      <selection activeCell="B3" sqref="B3"/>
    </sheetView>
  </sheetViews>
  <sheetFormatPr defaultColWidth="9.140625" defaultRowHeight="15.75" x14ac:dyDescent="0.25"/>
  <cols>
    <col min="1" max="1" width="19.140625" style="236" customWidth="1"/>
    <col min="2" max="2" width="36" style="236" customWidth="1"/>
    <col min="3" max="3" width="39.5703125" style="236" customWidth="1"/>
    <col min="4" max="4" width="10.140625" style="236" customWidth="1"/>
    <col min="5" max="5" width="17.85546875" style="236" customWidth="1"/>
    <col min="6" max="6" width="77" style="236" customWidth="1"/>
    <col min="7" max="7" width="12.140625" style="236" customWidth="1"/>
    <col min="8" max="8" width="14.28515625" style="365" customWidth="1"/>
    <col min="9" max="9" width="15.42578125" style="365" customWidth="1"/>
    <col min="10" max="10" width="14" style="365" customWidth="1"/>
    <col min="11" max="11" width="14.28515625" style="365" customWidth="1"/>
    <col min="12" max="12" width="15.5703125" style="365" customWidth="1"/>
    <col min="13" max="13" width="14.5703125" style="236" customWidth="1"/>
    <col min="14" max="14" width="14.7109375" style="236" customWidth="1"/>
    <col min="15" max="16384" width="9.140625" style="236"/>
  </cols>
  <sheetData>
    <row r="2" spans="1:14" ht="63.75" customHeight="1" x14ac:dyDescent="0.25">
      <c r="A2" s="348"/>
      <c r="B2" s="806" t="s">
        <v>302</v>
      </c>
      <c r="C2" s="806"/>
      <c r="D2" s="806"/>
      <c r="E2" s="806"/>
      <c r="F2" s="806"/>
      <c r="G2" s="806"/>
      <c r="H2" s="807"/>
      <c r="I2" s="814"/>
    </row>
    <row r="3" spans="1:14" ht="195.75" customHeight="1" x14ac:dyDescent="0.25">
      <c r="A3" s="243" t="s">
        <v>123</v>
      </c>
      <c r="B3" s="252" t="s">
        <v>263</v>
      </c>
      <c r="C3" s="243" t="s">
        <v>124</v>
      </c>
      <c r="D3" s="243" t="s">
        <v>125</v>
      </c>
      <c r="E3" s="243" t="s">
        <v>126</v>
      </c>
      <c r="F3" s="243" t="s">
        <v>127</v>
      </c>
      <c r="G3" s="243" t="s">
        <v>128</v>
      </c>
      <c r="H3" s="45" t="s">
        <v>377</v>
      </c>
      <c r="I3" s="45" t="s">
        <v>378</v>
      </c>
      <c r="J3" s="45" t="s">
        <v>129</v>
      </c>
      <c r="K3" s="45" t="s">
        <v>130</v>
      </c>
      <c r="L3" s="35" t="s">
        <v>131</v>
      </c>
      <c r="M3" s="243" t="s">
        <v>132</v>
      </c>
      <c r="N3" s="243" t="s">
        <v>133</v>
      </c>
    </row>
    <row r="4" spans="1:14" ht="24" customHeight="1" x14ac:dyDescent="0.25">
      <c r="A4" s="66">
        <v>1</v>
      </c>
      <c r="B4" s="62">
        <v>2</v>
      </c>
      <c r="C4" s="67">
        <v>3</v>
      </c>
      <c r="D4" s="66">
        <v>4</v>
      </c>
      <c r="E4" s="67">
        <v>5</v>
      </c>
      <c r="F4" s="66">
        <v>6</v>
      </c>
      <c r="G4" s="67">
        <v>7</v>
      </c>
      <c r="H4" s="402">
        <v>8</v>
      </c>
      <c r="I4" s="403">
        <v>9</v>
      </c>
      <c r="J4" s="402">
        <v>10</v>
      </c>
      <c r="K4" s="403">
        <v>11</v>
      </c>
      <c r="L4" s="404">
        <v>12</v>
      </c>
      <c r="M4" s="67">
        <v>13</v>
      </c>
      <c r="N4" s="66">
        <v>14</v>
      </c>
    </row>
    <row r="5" spans="1:14" ht="56.25" hidden="1" customHeight="1" x14ac:dyDescent="0.25">
      <c r="A5" s="791" t="s">
        <v>272</v>
      </c>
      <c r="B5" s="805" t="s">
        <v>2</v>
      </c>
      <c r="C5" s="790" t="s">
        <v>25</v>
      </c>
      <c r="D5" s="797" t="s">
        <v>137</v>
      </c>
      <c r="E5" s="229" t="s">
        <v>138</v>
      </c>
      <c r="F5" s="230" t="s">
        <v>3</v>
      </c>
      <c r="G5" s="231" t="s">
        <v>140</v>
      </c>
      <c r="H5" s="366"/>
      <c r="I5" s="366"/>
      <c r="J5" s="233"/>
      <c r="K5" s="787"/>
      <c r="L5" s="800"/>
      <c r="M5" s="790" t="s">
        <v>190</v>
      </c>
      <c r="N5" s="811"/>
    </row>
    <row r="6" spans="1:14" ht="56.25" hidden="1" customHeight="1" x14ac:dyDescent="0.25">
      <c r="A6" s="792"/>
      <c r="B6" s="805"/>
      <c r="C6" s="790"/>
      <c r="D6" s="798"/>
      <c r="E6" s="229" t="s">
        <v>138</v>
      </c>
      <c r="F6" s="230" t="s">
        <v>4</v>
      </c>
      <c r="G6" s="231" t="s">
        <v>140</v>
      </c>
      <c r="H6" s="366"/>
      <c r="I6" s="366"/>
      <c r="J6" s="233"/>
      <c r="K6" s="788"/>
      <c r="L6" s="804"/>
      <c r="M6" s="790"/>
      <c r="N6" s="812"/>
    </row>
    <row r="7" spans="1:14" ht="87" hidden="1" customHeight="1" x14ac:dyDescent="0.25">
      <c r="A7" s="792"/>
      <c r="B7" s="805"/>
      <c r="C7" s="790"/>
      <c r="D7" s="798"/>
      <c r="E7" s="229" t="s">
        <v>138</v>
      </c>
      <c r="F7" s="230" t="s">
        <v>5</v>
      </c>
      <c r="G7" s="231" t="s">
        <v>140</v>
      </c>
      <c r="H7" s="366"/>
      <c r="I7" s="366"/>
      <c r="J7" s="233"/>
      <c r="K7" s="789"/>
      <c r="L7" s="804"/>
      <c r="M7" s="790"/>
      <c r="N7" s="812"/>
    </row>
    <row r="8" spans="1:14" ht="33" hidden="1" customHeight="1" x14ac:dyDescent="0.25">
      <c r="A8" s="792"/>
      <c r="B8" s="805"/>
      <c r="C8" s="790"/>
      <c r="D8" s="799"/>
      <c r="E8" s="229" t="s">
        <v>144</v>
      </c>
      <c r="F8" s="234" t="s">
        <v>6</v>
      </c>
      <c r="G8" s="231" t="s">
        <v>266</v>
      </c>
      <c r="H8" s="232"/>
      <c r="I8" s="232"/>
      <c r="J8" s="233"/>
      <c r="K8" s="233"/>
      <c r="L8" s="802"/>
      <c r="M8" s="790"/>
      <c r="N8" s="813"/>
    </row>
    <row r="9" spans="1:14" ht="56.25" hidden="1" customHeight="1" x14ac:dyDescent="0.25">
      <c r="A9" s="792"/>
      <c r="B9" s="805" t="s">
        <v>7</v>
      </c>
      <c r="C9" s="790" t="s">
        <v>26</v>
      </c>
      <c r="D9" s="797" t="s">
        <v>137</v>
      </c>
      <c r="E9" s="229" t="s">
        <v>138</v>
      </c>
      <c r="F9" s="230" t="s">
        <v>3</v>
      </c>
      <c r="G9" s="231" t="s">
        <v>140</v>
      </c>
      <c r="H9" s="232"/>
      <c r="I9" s="232"/>
      <c r="J9" s="233"/>
      <c r="K9" s="794"/>
      <c r="L9" s="800"/>
      <c r="M9" s="790"/>
      <c r="N9" s="235"/>
    </row>
    <row r="10" spans="1:14" ht="56.25" hidden="1" customHeight="1" x14ac:dyDescent="0.25">
      <c r="A10" s="792"/>
      <c r="B10" s="805"/>
      <c r="C10" s="790"/>
      <c r="D10" s="798"/>
      <c r="E10" s="229" t="s">
        <v>138</v>
      </c>
      <c r="F10" s="230" t="s">
        <v>4</v>
      </c>
      <c r="G10" s="231" t="s">
        <v>140</v>
      </c>
      <c r="H10" s="232"/>
      <c r="I10" s="232"/>
      <c r="J10" s="233"/>
      <c r="K10" s="795"/>
      <c r="L10" s="801"/>
      <c r="M10" s="790"/>
      <c r="N10" s="235"/>
    </row>
    <row r="11" spans="1:14" ht="87" hidden="1" customHeight="1" x14ac:dyDescent="0.25">
      <c r="A11" s="792"/>
      <c r="B11" s="805"/>
      <c r="C11" s="790"/>
      <c r="D11" s="798"/>
      <c r="E11" s="229" t="s">
        <v>138</v>
      </c>
      <c r="F11" s="230" t="s">
        <v>5</v>
      </c>
      <c r="G11" s="231" t="s">
        <v>140</v>
      </c>
      <c r="H11" s="232"/>
      <c r="I11" s="232"/>
      <c r="J11" s="233"/>
      <c r="K11" s="796"/>
      <c r="L11" s="801"/>
      <c r="M11" s="790"/>
      <c r="N11" s="235"/>
    </row>
    <row r="12" spans="1:14" ht="33" hidden="1" customHeight="1" x14ac:dyDescent="0.25">
      <c r="A12" s="792"/>
      <c r="B12" s="805"/>
      <c r="C12" s="790"/>
      <c r="D12" s="799"/>
      <c r="E12" s="229" t="s">
        <v>144</v>
      </c>
      <c r="F12" s="234" t="s">
        <v>6</v>
      </c>
      <c r="G12" s="231" t="s">
        <v>266</v>
      </c>
      <c r="H12" s="232"/>
      <c r="I12" s="232"/>
      <c r="J12" s="233"/>
      <c r="K12" s="233"/>
      <c r="L12" s="802"/>
      <c r="M12" s="790"/>
      <c r="N12" s="233"/>
    </row>
    <row r="13" spans="1:14" ht="56.25" hidden="1" customHeight="1" x14ac:dyDescent="0.25">
      <c r="A13" s="792"/>
      <c r="B13" s="805" t="s">
        <v>8</v>
      </c>
      <c r="C13" s="790" t="s">
        <v>27</v>
      </c>
      <c r="D13" s="797" t="s">
        <v>137</v>
      </c>
      <c r="E13" s="229" t="s">
        <v>138</v>
      </c>
      <c r="F13" s="230" t="s">
        <v>3</v>
      </c>
      <c r="G13" s="231" t="s">
        <v>140</v>
      </c>
      <c r="H13" s="232"/>
      <c r="I13" s="232"/>
      <c r="J13" s="233"/>
      <c r="K13" s="794"/>
      <c r="L13" s="800"/>
      <c r="M13" s="790"/>
      <c r="N13" s="235"/>
    </row>
    <row r="14" spans="1:14" ht="56.25" hidden="1" customHeight="1" x14ac:dyDescent="0.25">
      <c r="A14" s="792"/>
      <c r="B14" s="805"/>
      <c r="C14" s="790"/>
      <c r="D14" s="798"/>
      <c r="E14" s="229" t="s">
        <v>138</v>
      </c>
      <c r="F14" s="230" t="s">
        <v>4</v>
      </c>
      <c r="G14" s="231" t="s">
        <v>140</v>
      </c>
      <c r="H14" s="232"/>
      <c r="I14" s="232"/>
      <c r="J14" s="233"/>
      <c r="K14" s="795"/>
      <c r="L14" s="801"/>
      <c r="M14" s="790"/>
      <c r="N14" s="235"/>
    </row>
    <row r="15" spans="1:14" ht="87" hidden="1" customHeight="1" x14ac:dyDescent="0.25">
      <c r="A15" s="792"/>
      <c r="B15" s="805"/>
      <c r="C15" s="790"/>
      <c r="D15" s="798"/>
      <c r="E15" s="229" t="s">
        <v>138</v>
      </c>
      <c r="F15" s="230" t="s">
        <v>5</v>
      </c>
      <c r="G15" s="231" t="s">
        <v>140</v>
      </c>
      <c r="H15" s="232"/>
      <c r="I15" s="232"/>
      <c r="J15" s="233"/>
      <c r="K15" s="796"/>
      <c r="L15" s="801"/>
      <c r="M15" s="790"/>
      <c r="N15" s="235"/>
    </row>
    <row r="16" spans="1:14" ht="33" hidden="1" customHeight="1" x14ac:dyDescent="0.25">
      <c r="A16" s="792"/>
      <c r="B16" s="805"/>
      <c r="C16" s="790"/>
      <c r="D16" s="799"/>
      <c r="E16" s="229" t="s">
        <v>144</v>
      </c>
      <c r="F16" s="234" t="s">
        <v>6</v>
      </c>
      <c r="G16" s="231" t="s">
        <v>266</v>
      </c>
      <c r="H16" s="366"/>
      <c r="I16" s="366"/>
      <c r="J16" s="233"/>
      <c r="K16" s="233"/>
      <c r="L16" s="803"/>
      <c r="M16" s="790"/>
      <c r="N16" s="233"/>
    </row>
    <row r="17" spans="1:14" ht="56.25" customHeight="1" x14ac:dyDescent="0.25">
      <c r="A17" s="792"/>
      <c r="B17" s="805" t="s">
        <v>159</v>
      </c>
      <c r="C17" s="790" t="s">
        <v>269</v>
      </c>
      <c r="D17" s="797" t="s">
        <v>137</v>
      </c>
      <c r="E17" s="229" t="s">
        <v>138</v>
      </c>
      <c r="F17" s="230" t="s">
        <v>3</v>
      </c>
      <c r="G17" s="231" t="s">
        <v>140</v>
      </c>
      <c r="H17" s="366">
        <v>100</v>
      </c>
      <c r="I17" s="366">
        <v>100.1</v>
      </c>
      <c r="J17" s="366">
        <f>IF(I17/H17*100&gt;100,100,I17/H17*100)</f>
        <v>100</v>
      </c>
      <c r="K17" s="787">
        <f>(J17+J18)/2</f>
        <v>100</v>
      </c>
      <c r="L17" s="800">
        <f>(K17+K20)/2</f>
        <v>100</v>
      </c>
      <c r="M17" s="790"/>
      <c r="N17" s="811"/>
    </row>
    <row r="18" spans="1:14" ht="56.25" customHeight="1" x14ac:dyDescent="0.25">
      <c r="A18" s="792"/>
      <c r="B18" s="805"/>
      <c r="C18" s="790"/>
      <c r="D18" s="798"/>
      <c r="E18" s="229" t="s">
        <v>138</v>
      </c>
      <c r="F18" s="230" t="s">
        <v>4</v>
      </c>
      <c r="G18" s="231" t="s">
        <v>140</v>
      </c>
      <c r="H18" s="366">
        <v>80</v>
      </c>
      <c r="I18" s="366">
        <v>80</v>
      </c>
      <c r="J18" s="366">
        <f>IF(I18/H18*100&gt;100,100,I18/H18*100)</f>
        <v>100</v>
      </c>
      <c r="K18" s="788"/>
      <c r="L18" s="804"/>
      <c r="M18" s="790"/>
      <c r="N18" s="812"/>
    </row>
    <row r="19" spans="1:14" ht="87" customHeight="1" x14ac:dyDescent="0.25">
      <c r="A19" s="792"/>
      <c r="B19" s="805"/>
      <c r="C19" s="790"/>
      <c r="D19" s="798"/>
      <c r="E19" s="229" t="s">
        <v>138</v>
      </c>
      <c r="F19" s="230" t="s">
        <v>5</v>
      </c>
      <c r="G19" s="231" t="s">
        <v>140</v>
      </c>
      <c r="H19" s="366">
        <v>0</v>
      </c>
      <c r="I19" s="366">
        <v>0</v>
      </c>
      <c r="J19" s="366"/>
      <c r="K19" s="789"/>
      <c r="L19" s="804"/>
      <c r="M19" s="790"/>
      <c r="N19" s="812"/>
    </row>
    <row r="20" spans="1:14" ht="33" customHeight="1" x14ac:dyDescent="0.25">
      <c r="A20" s="792"/>
      <c r="B20" s="805"/>
      <c r="C20" s="790"/>
      <c r="D20" s="799"/>
      <c r="E20" s="229" t="s">
        <v>144</v>
      </c>
      <c r="F20" s="234" t="s">
        <v>6</v>
      </c>
      <c r="G20" s="231" t="s">
        <v>266</v>
      </c>
      <c r="H20" s="366">
        <v>47</v>
      </c>
      <c r="I20" s="366">
        <v>48</v>
      </c>
      <c r="J20" s="366">
        <f>IF(I20/H20*100&gt;100,100,I20/H20*100)</f>
        <v>100</v>
      </c>
      <c r="K20" s="233">
        <f>J20</f>
        <v>100</v>
      </c>
      <c r="L20" s="803"/>
      <c r="M20" s="790"/>
      <c r="N20" s="812"/>
    </row>
    <row r="21" spans="1:14" ht="56.25" customHeight="1" x14ac:dyDescent="0.25">
      <c r="A21" s="792"/>
      <c r="B21" s="805" t="s">
        <v>135</v>
      </c>
      <c r="C21" s="790" t="s">
        <v>264</v>
      </c>
      <c r="D21" s="797" t="s">
        <v>137</v>
      </c>
      <c r="E21" s="229" t="s">
        <v>138</v>
      </c>
      <c r="F21" s="230" t="s">
        <v>3</v>
      </c>
      <c r="G21" s="231" t="s">
        <v>140</v>
      </c>
      <c r="H21" s="366">
        <v>100</v>
      </c>
      <c r="I21" s="366">
        <v>100</v>
      </c>
      <c r="J21" s="366">
        <f>IF(I21/H21*100&gt;100,100,I21/H21*100)</f>
        <v>100</v>
      </c>
      <c r="K21" s="787">
        <f>(J21+J22)/2</f>
        <v>100</v>
      </c>
      <c r="L21" s="800">
        <f>(K21+K24)/2</f>
        <v>100</v>
      </c>
      <c r="M21" s="790"/>
      <c r="N21" s="812"/>
    </row>
    <row r="22" spans="1:14" ht="56.25" customHeight="1" x14ac:dyDescent="0.25">
      <c r="A22" s="792"/>
      <c r="B22" s="805"/>
      <c r="C22" s="790"/>
      <c r="D22" s="798"/>
      <c r="E22" s="229" t="s">
        <v>138</v>
      </c>
      <c r="F22" s="230" t="s">
        <v>4</v>
      </c>
      <c r="G22" s="231" t="s">
        <v>140</v>
      </c>
      <c r="H22" s="366">
        <v>50</v>
      </c>
      <c r="I22" s="366">
        <v>50</v>
      </c>
      <c r="J22" s="366">
        <f>IF(I22/H22*100&gt;100,100,I22/H22*100)</f>
        <v>100</v>
      </c>
      <c r="K22" s="788"/>
      <c r="L22" s="804"/>
      <c r="M22" s="790"/>
      <c r="N22" s="812"/>
    </row>
    <row r="23" spans="1:14" ht="87" customHeight="1" x14ac:dyDescent="0.25">
      <c r="A23" s="792"/>
      <c r="B23" s="805"/>
      <c r="C23" s="790"/>
      <c r="D23" s="798"/>
      <c r="E23" s="229" t="s">
        <v>138</v>
      </c>
      <c r="F23" s="230" t="s">
        <v>5</v>
      </c>
      <c r="G23" s="231" t="s">
        <v>140</v>
      </c>
      <c r="H23" s="366">
        <v>0</v>
      </c>
      <c r="I23" s="366">
        <v>0</v>
      </c>
      <c r="J23" s="366"/>
      <c r="K23" s="789"/>
      <c r="L23" s="804"/>
      <c r="M23" s="790"/>
      <c r="N23" s="812"/>
    </row>
    <row r="24" spans="1:14" ht="33" customHeight="1" x14ac:dyDescent="0.25">
      <c r="A24" s="792"/>
      <c r="B24" s="805"/>
      <c r="C24" s="790"/>
      <c r="D24" s="799"/>
      <c r="E24" s="229" t="s">
        <v>144</v>
      </c>
      <c r="F24" s="234" t="s">
        <v>6</v>
      </c>
      <c r="G24" s="231" t="s">
        <v>266</v>
      </c>
      <c r="H24" s="366">
        <v>1</v>
      </c>
      <c r="I24" s="366">
        <v>1</v>
      </c>
      <c r="J24" s="366">
        <f>IF(I24/H24*100&gt;100,100,I24/H24*100)</f>
        <v>100</v>
      </c>
      <c r="K24" s="233">
        <f>J24</f>
        <v>100</v>
      </c>
      <c r="L24" s="803"/>
      <c r="M24" s="790"/>
      <c r="N24" s="812"/>
    </row>
    <row r="25" spans="1:14" ht="56.25" customHeight="1" x14ac:dyDescent="0.25">
      <c r="A25" s="792"/>
      <c r="B25" s="805" t="s">
        <v>149</v>
      </c>
      <c r="C25" s="790" t="s">
        <v>150</v>
      </c>
      <c r="D25" s="797" t="s">
        <v>137</v>
      </c>
      <c r="E25" s="229" t="s">
        <v>138</v>
      </c>
      <c r="F25" s="230" t="s">
        <v>3</v>
      </c>
      <c r="G25" s="231" t="s">
        <v>140</v>
      </c>
      <c r="H25" s="366">
        <v>100</v>
      </c>
      <c r="I25" s="366">
        <v>100</v>
      </c>
      <c r="J25" s="366">
        <f>IF(I25/H25*100&gt;100,100,I25/H25*100)</f>
        <v>100</v>
      </c>
      <c r="K25" s="787">
        <f>(J25+J26)/2</f>
        <v>100</v>
      </c>
      <c r="L25" s="800">
        <f>(K25+K28)/2</f>
        <v>100</v>
      </c>
      <c r="M25" s="790"/>
      <c r="N25" s="812"/>
    </row>
    <row r="26" spans="1:14" ht="56.25" customHeight="1" x14ac:dyDescent="0.25">
      <c r="A26" s="792"/>
      <c r="B26" s="805"/>
      <c r="C26" s="790"/>
      <c r="D26" s="798"/>
      <c r="E26" s="229" t="s">
        <v>138</v>
      </c>
      <c r="F26" s="230" t="s">
        <v>4</v>
      </c>
      <c r="G26" s="231" t="s">
        <v>140</v>
      </c>
      <c r="H26" s="366">
        <v>63</v>
      </c>
      <c r="I26" s="366">
        <v>63.6</v>
      </c>
      <c r="J26" s="366">
        <f>IF(I26/H26*100&gt;100,100,I26/H26*100)</f>
        <v>100</v>
      </c>
      <c r="K26" s="788"/>
      <c r="L26" s="804"/>
      <c r="M26" s="790"/>
      <c r="N26" s="812"/>
    </row>
    <row r="27" spans="1:14" ht="87" customHeight="1" x14ac:dyDescent="0.25">
      <c r="A27" s="792"/>
      <c r="B27" s="805"/>
      <c r="C27" s="790"/>
      <c r="D27" s="798"/>
      <c r="E27" s="229" t="s">
        <v>138</v>
      </c>
      <c r="F27" s="230" t="s">
        <v>5</v>
      </c>
      <c r="G27" s="231" t="s">
        <v>140</v>
      </c>
      <c r="H27" s="366">
        <v>0</v>
      </c>
      <c r="I27" s="366">
        <v>0</v>
      </c>
      <c r="J27" s="366"/>
      <c r="K27" s="789"/>
      <c r="L27" s="804"/>
      <c r="M27" s="790"/>
      <c r="N27" s="812"/>
    </row>
    <row r="28" spans="1:14" ht="33" customHeight="1" x14ac:dyDescent="0.25">
      <c r="A28" s="792"/>
      <c r="B28" s="805"/>
      <c r="C28" s="790"/>
      <c r="D28" s="799"/>
      <c r="E28" s="229" t="s">
        <v>144</v>
      </c>
      <c r="F28" s="234" t="s">
        <v>6</v>
      </c>
      <c r="G28" s="231" t="s">
        <v>266</v>
      </c>
      <c r="H28" s="366">
        <v>644</v>
      </c>
      <c r="I28" s="366">
        <v>652.5</v>
      </c>
      <c r="J28" s="366">
        <f>IF(I28/H28*100&gt;100,100,I28/H28*100)</f>
        <v>100</v>
      </c>
      <c r="K28" s="233">
        <f>J28</f>
        <v>100</v>
      </c>
      <c r="L28" s="803"/>
      <c r="M28" s="790"/>
      <c r="N28" s="812"/>
    </row>
    <row r="29" spans="1:14" ht="56.25" hidden="1" customHeight="1" x14ac:dyDescent="0.25">
      <c r="A29" s="792"/>
      <c r="B29" s="805" t="s">
        <v>157</v>
      </c>
      <c r="C29" s="790" t="s">
        <v>29</v>
      </c>
      <c r="D29" s="797" t="s">
        <v>137</v>
      </c>
      <c r="E29" s="229" t="s">
        <v>138</v>
      </c>
      <c r="F29" s="230" t="s">
        <v>3</v>
      </c>
      <c r="G29" s="231" t="s">
        <v>140</v>
      </c>
      <c r="H29" s="232"/>
      <c r="I29" s="232"/>
      <c r="J29" s="232"/>
      <c r="K29" s="794"/>
      <c r="L29" s="800"/>
      <c r="M29" s="790"/>
      <c r="N29" s="812"/>
    </row>
    <row r="30" spans="1:14" ht="56.25" hidden="1" customHeight="1" x14ac:dyDescent="0.25">
      <c r="A30" s="792"/>
      <c r="B30" s="805"/>
      <c r="C30" s="790"/>
      <c r="D30" s="798"/>
      <c r="E30" s="229" t="s">
        <v>138</v>
      </c>
      <c r="F30" s="230" t="s">
        <v>4</v>
      </c>
      <c r="G30" s="231" t="s">
        <v>140</v>
      </c>
      <c r="H30" s="232"/>
      <c r="I30" s="232"/>
      <c r="J30" s="232"/>
      <c r="K30" s="795"/>
      <c r="L30" s="801"/>
      <c r="M30" s="790"/>
      <c r="N30" s="812"/>
    </row>
    <row r="31" spans="1:14" ht="87" hidden="1" customHeight="1" x14ac:dyDescent="0.25">
      <c r="A31" s="792"/>
      <c r="B31" s="805"/>
      <c r="C31" s="790"/>
      <c r="D31" s="798"/>
      <c r="E31" s="229" t="s">
        <v>138</v>
      </c>
      <c r="F31" s="230" t="s">
        <v>5</v>
      </c>
      <c r="G31" s="231" t="s">
        <v>140</v>
      </c>
      <c r="H31" s="232"/>
      <c r="I31" s="232"/>
      <c r="J31" s="232"/>
      <c r="K31" s="796"/>
      <c r="L31" s="801"/>
      <c r="M31" s="790"/>
      <c r="N31" s="812"/>
    </row>
    <row r="32" spans="1:14" ht="33" hidden="1" customHeight="1" x14ac:dyDescent="0.25">
      <c r="A32" s="792"/>
      <c r="B32" s="805"/>
      <c r="C32" s="790"/>
      <c r="D32" s="799"/>
      <c r="E32" s="229" t="s">
        <v>144</v>
      </c>
      <c r="F32" s="234" t="s">
        <v>6</v>
      </c>
      <c r="G32" s="231" t="s">
        <v>266</v>
      </c>
      <c r="H32" s="232"/>
      <c r="I32" s="232"/>
      <c r="J32" s="232"/>
      <c r="K32" s="233"/>
      <c r="L32" s="802"/>
      <c r="M32" s="790"/>
      <c r="N32" s="812"/>
    </row>
    <row r="33" spans="1:14" ht="56.25" customHeight="1" x14ac:dyDescent="0.25">
      <c r="A33" s="792"/>
      <c r="B33" s="805" t="s">
        <v>183</v>
      </c>
      <c r="C33" s="790" t="s">
        <v>270</v>
      </c>
      <c r="D33" s="797" t="s">
        <v>137</v>
      </c>
      <c r="E33" s="229" t="s">
        <v>138</v>
      </c>
      <c r="F33" s="230" t="s">
        <v>3</v>
      </c>
      <c r="G33" s="231" t="s">
        <v>140</v>
      </c>
      <c r="H33" s="366">
        <v>100</v>
      </c>
      <c r="I33" s="366">
        <v>100</v>
      </c>
      <c r="J33" s="366">
        <f>IF(I33/H33*100&gt;100,100,I33/H33*100)</f>
        <v>100</v>
      </c>
      <c r="K33" s="787">
        <f>(J33+J34)/2</f>
        <v>100</v>
      </c>
      <c r="L33" s="800">
        <f>(K33+K36)/2</f>
        <v>100</v>
      </c>
      <c r="M33" s="790"/>
      <c r="N33" s="812"/>
    </row>
    <row r="34" spans="1:14" ht="56.25" customHeight="1" x14ac:dyDescent="0.25">
      <c r="A34" s="792"/>
      <c r="B34" s="805"/>
      <c r="C34" s="790"/>
      <c r="D34" s="798"/>
      <c r="E34" s="229" t="s">
        <v>138</v>
      </c>
      <c r="F34" s="230" t="s">
        <v>211</v>
      </c>
      <c r="G34" s="231" t="s">
        <v>140</v>
      </c>
      <c r="H34" s="366">
        <v>80</v>
      </c>
      <c r="I34" s="366">
        <v>100</v>
      </c>
      <c r="J34" s="366">
        <f>IF(I34/H34*100&gt;100,100,I34/H34*100)</f>
        <v>100</v>
      </c>
      <c r="K34" s="788"/>
      <c r="L34" s="804"/>
      <c r="M34" s="790"/>
      <c r="N34" s="812"/>
    </row>
    <row r="35" spans="1:14" ht="66.75" customHeight="1" x14ac:dyDescent="0.25">
      <c r="A35" s="792"/>
      <c r="B35" s="805"/>
      <c r="C35" s="790"/>
      <c r="D35" s="798"/>
      <c r="E35" s="229" t="s">
        <v>138</v>
      </c>
      <c r="F35" s="230" t="s">
        <v>390</v>
      </c>
      <c r="G35" s="231" t="s">
        <v>140</v>
      </c>
      <c r="H35" s="366">
        <v>0</v>
      </c>
      <c r="I35" s="366">
        <v>0</v>
      </c>
      <c r="J35" s="366"/>
      <c r="K35" s="789"/>
      <c r="L35" s="804"/>
      <c r="M35" s="790"/>
      <c r="N35" s="812"/>
    </row>
    <row r="36" spans="1:14" ht="33" customHeight="1" x14ac:dyDescent="0.25">
      <c r="A36" s="792"/>
      <c r="B36" s="805"/>
      <c r="C36" s="790"/>
      <c r="D36" s="799"/>
      <c r="E36" s="229" t="s">
        <v>144</v>
      </c>
      <c r="F36" s="234" t="s">
        <v>6</v>
      </c>
      <c r="G36" s="231" t="s">
        <v>266</v>
      </c>
      <c r="H36" s="366">
        <v>4</v>
      </c>
      <c r="I36" s="366">
        <v>6.5</v>
      </c>
      <c r="J36" s="366">
        <f>IF(I36/H36*100&gt;100,100,I36/H36*100)</f>
        <v>100</v>
      </c>
      <c r="K36" s="233">
        <f>J36</f>
        <v>100</v>
      </c>
      <c r="L36" s="803"/>
      <c r="M36" s="790"/>
      <c r="N36" s="812"/>
    </row>
    <row r="37" spans="1:14" ht="56.25" customHeight="1" x14ac:dyDescent="0.25">
      <c r="A37" s="792"/>
      <c r="B37" s="805" t="s">
        <v>176</v>
      </c>
      <c r="C37" s="790" t="s">
        <v>287</v>
      </c>
      <c r="D37" s="797" t="s">
        <v>137</v>
      </c>
      <c r="E37" s="229" t="s">
        <v>138</v>
      </c>
      <c r="F37" s="230" t="s">
        <v>3</v>
      </c>
      <c r="G37" s="231" t="s">
        <v>140</v>
      </c>
      <c r="H37" s="366">
        <v>100</v>
      </c>
      <c r="I37" s="366">
        <v>99.9</v>
      </c>
      <c r="J37" s="366">
        <f>IF(I37/H37*100&gt;100,100,I37/H37*100)</f>
        <v>99.9</v>
      </c>
      <c r="K37" s="787">
        <f>(J37+J38)/2</f>
        <v>99.95</v>
      </c>
      <c r="L37" s="800">
        <f>(K37+K40)/2</f>
        <v>99.974999999999994</v>
      </c>
      <c r="M37" s="790"/>
      <c r="N37" s="812"/>
    </row>
    <row r="38" spans="1:14" ht="56.25" customHeight="1" x14ac:dyDescent="0.25">
      <c r="A38" s="792"/>
      <c r="B38" s="805"/>
      <c r="C38" s="790"/>
      <c r="D38" s="798"/>
      <c r="E38" s="229" t="s">
        <v>138</v>
      </c>
      <c r="F38" s="230" t="s">
        <v>211</v>
      </c>
      <c r="G38" s="231" t="s">
        <v>140</v>
      </c>
      <c r="H38" s="366">
        <v>80</v>
      </c>
      <c r="I38" s="366">
        <v>100</v>
      </c>
      <c r="J38" s="366">
        <f>IF(I38/H38*100&gt;100,100,I38/H38*100)</f>
        <v>100</v>
      </c>
      <c r="K38" s="788"/>
      <c r="L38" s="804"/>
      <c r="M38" s="790"/>
      <c r="N38" s="812"/>
    </row>
    <row r="39" spans="1:14" ht="66.75" customHeight="1" x14ac:dyDescent="0.25">
      <c r="A39" s="792"/>
      <c r="B39" s="805"/>
      <c r="C39" s="790"/>
      <c r="D39" s="798"/>
      <c r="E39" s="229" t="s">
        <v>138</v>
      </c>
      <c r="F39" s="230" t="s">
        <v>390</v>
      </c>
      <c r="G39" s="231" t="s">
        <v>140</v>
      </c>
      <c r="H39" s="366">
        <v>0</v>
      </c>
      <c r="I39" s="366">
        <v>0</v>
      </c>
      <c r="J39" s="366"/>
      <c r="K39" s="789"/>
      <c r="L39" s="804"/>
      <c r="M39" s="790"/>
      <c r="N39" s="812"/>
    </row>
    <row r="40" spans="1:14" ht="33" customHeight="1" x14ac:dyDescent="0.25">
      <c r="A40" s="792"/>
      <c r="B40" s="805"/>
      <c r="C40" s="790"/>
      <c r="D40" s="799"/>
      <c r="E40" s="229" t="s">
        <v>144</v>
      </c>
      <c r="F40" s="234" t="s">
        <v>6</v>
      </c>
      <c r="G40" s="231" t="s">
        <v>266</v>
      </c>
      <c r="H40" s="366">
        <v>25</v>
      </c>
      <c r="I40" s="366">
        <v>25.25</v>
      </c>
      <c r="J40" s="366">
        <f>IF(I40/H40*100&gt;100,100,I40/H40*100)</f>
        <v>100</v>
      </c>
      <c r="K40" s="233">
        <f>J40</f>
        <v>100</v>
      </c>
      <c r="L40" s="803"/>
      <c r="M40" s="790"/>
      <c r="N40" s="812"/>
    </row>
    <row r="41" spans="1:14" ht="56.25" customHeight="1" x14ac:dyDescent="0.25">
      <c r="A41" s="792"/>
      <c r="B41" s="805" t="s">
        <v>178</v>
      </c>
      <c r="C41" s="790" t="s">
        <v>288</v>
      </c>
      <c r="D41" s="797" t="s">
        <v>137</v>
      </c>
      <c r="E41" s="229" t="s">
        <v>138</v>
      </c>
      <c r="F41" s="230" t="s">
        <v>3</v>
      </c>
      <c r="G41" s="231" t="s">
        <v>140</v>
      </c>
      <c r="H41" s="366">
        <v>100</v>
      </c>
      <c r="I41" s="366">
        <v>100</v>
      </c>
      <c r="J41" s="366">
        <f>IF(I41/H41*100&gt;100,100,I41/H41*100)</f>
        <v>100</v>
      </c>
      <c r="K41" s="787">
        <f>(J41+J42)/2</f>
        <v>100</v>
      </c>
      <c r="L41" s="800">
        <f>(K41+K44)/2</f>
        <v>100</v>
      </c>
      <c r="M41" s="790"/>
      <c r="N41" s="812"/>
    </row>
    <row r="42" spans="1:14" ht="56.25" customHeight="1" x14ac:dyDescent="0.25">
      <c r="A42" s="792"/>
      <c r="B42" s="805"/>
      <c r="C42" s="790"/>
      <c r="D42" s="798"/>
      <c r="E42" s="229" t="s">
        <v>138</v>
      </c>
      <c r="F42" s="230" t="s">
        <v>211</v>
      </c>
      <c r="G42" s="231" t="s">
        <v>140</v>
      </c>
      <c r="H42" s="366">
        <v>80</v>
      </c>
      <c r="I42" s="366">
        <v>100</v>
      </c>
      <c r="J42" s="366">
        <f>IF(I42/H42*100&gt;100,100,I42/H42*100)</f>
        <v>100</v>
      </c>
      <c r="K42" s="788"/>
      <c r="L42" s="804"/>
      <c r="M42" s="790"/>
      <c r="N42" s="812"/>
    </row>
    <row r="43" spans="1:14" ht="66.75" customHeight="1" x14ac:dyDescent="0.25">
      <c r="A43" s="792"/>
      <c r="B43" s="805"/>
      <c r="C43" s="790"/>
      <c r="D43" s="798"/>
      <c r="E43" s="229" t="s">
        <v>138</v>
      </c>
      <c r="F43" s="230" t="s">
        <v>390</v>
      </c>
      <c r="G43" s="231" t="s">
        <v>140</v>
      </c>
      <c r="H43" s="366">
        <v>0</v>
      </c>
      <c r="I43" s="366">
        <v>0</v>
      </c>
      <c r="J43" s="366"/>
      <c r="K43" s="789"/>
      <c r="L43" s="804"/>
      <c r="M43" s="790"/>
      <c r="N43" s="812"/>
    </row>
    <row r="44" spans="1:14" ht="33" customHeight="1" x14ac:dyDescent="0.25">
      <c r="A44" s="792"/>
      <c r="B44" s="805"/>
      <c r="C44" s="790"/>
      <c r="D44" s="799"/>
      <c r="E44" s="229" t="s">
        <v>144</v>
      </c>
      <c r="F44" s="234" t="s">
        <v>6</v>
      </c>
      <c r="G44" s="231" t="s">
        <v>266</v>
      </c>
      <c r="H44" s="366">
        <v>2</v>
      </c>
      <c r="I44" s="366">
        <v>2</v>
      </c>
      <c r="J44" s="366">
        <f>IF(I44/H44*100&gt;100,100,I44/H44*100)</f>
        <v>100</v>
      </c>
      <c r="K44" s="233">
        <f>J44</f>
        <v>100</v>
      </c>
      <c r="L44" s="803"/>
      <c r="M44" s="790"/>
      <c r="N44" s="812"/>
    </row>
    <row r="45" spans="1:14" ht="56.25" customHeight="1" x14ac:dyDescent="0.25">
      <c r="A45" s="792"/>
      <c r="B45" s="808" t="s">
        <v>169</v>
      </c>
      <c r="C45" s="791" t="s">
        <v>289</v>
      </c>
      <c r="D45" s="797" t="s">
        <v>137</v>
      </c>
      <c r="E45" s="229" t="s">
        <v>138</v>
      </c>
      <c r="F45" s="230" t="s">
        <v>3</v>
      </c>
      <c r="G45" s="231" t="s">
        <v>140</v>
      </c>
      <c r="H45" s="366">
        <v>100</v>
      </c>
      <c r="I45" s="366">
        <v>100</v>
      </c>
      <c r="J45" s="366">
        <f>IF(I45/H45*100&gt;100,100,I45/H45*100)</f>
        <v>100</v>
      </c>
      <c r="K45" s="787">
        <f>(J45+J46)/2</f>
        <v>100</v>
      </c>
      <c r="L45" s="800">
        <f>(K45+K48)/2</f>
        <v>100</v>
      </c>
      <c r="M45" s="790"/>
      <c r="N45" s="812"/>
    </row>
    <row r="46" spans="1:14" ht="56.25" customHeight="1" x14ac:dyDescent="0.25">
      <c r="A46" s="792"/>
      <c r="B46" s="809"/>
      <c r="C46" s="792"/>
      <c r="D46" s="798"/>
      <c r="E46" s="229" t="s">
        <v>138</v>
      </c>
      <c r="F46" s="230" t="s">
        <v>211</v>
      </c>
      <c r="G46" s="231" t="s">
        <v>140</v>
      </c>
      <c r="H46" s="366">
        <v>80</v>
      </c>
      <c r="I46" s="366">
        <v>100</v>
      </c>
      <c r="J46" s="366">
        <f>IF(I46/H46*100&gt;100,100,I46/H46*100)</f>
        <v>100</v>
      </c>
      <c r="K46" s="788"/>
      <c r="L46" s="804"/>
      <c r="M46" s="790"/>
      <c r="N46" s="812"/>
    </row>
    <row r="47" spans="1:14" ht="66.75" customHeight="1" x14ac:dyDescent="0.25">
      <c r="A47" s="792"/>
      <c r="B47" s="809"/>
      <c r="C47" s="792"/>
      <c r="D47" s="798"/>
      <c r="E47" s="229" t="s">
        <v>138</v>
      </c>
      <c r="F47" s="230" t="s">
        <v>390</v>
      </c>
      <c r="G47" s="231" t="s">
        <v>140</v>
      </c>
      <c r="H47" s="366">
        <v>0</v>
      </c>
      <c r="I47" s="366">
        <v>0</v>
      </c>
      <c r="J47" s="366"/>
      <c r="K47" s="789"/>
      <c r="L47" s="804"/>
      <c r="M47" s="790"/>
      <c r="N47" s="812"/>
    </row>
    <row r="48" spans="1:14" ht="33" customHeight="1" x14ac:dyDescent="0.25">
      <c r="A48" s="792"/>
      <c r="B48" s="810"/>
      <c r="C48" s="793"/>
      <c r="D48" s="799"/>
      <c r="E48" s="229" t="s">
        <v>144</v>
      </c>
      <c r="F48" s="234" t="s">
        <v>6</v>
      </c>
      <c r="G48" s="231" t="s">
        <v>266</v>
      </c>
      <c r="H48" s="366">
        <v>421</v>
      </c>
      <c r="I48" s="366">
        <v>431.75</v>
      </c>
      <c r="J48" s="366">
        <f>IF(I48/H48*100&gt;100,100,I48/H48*100)</f>
        <v>100</v>
      </c>
      <c r="K48" s="233">
        <f>J48</f>
        <v>100</v>
      </c>
      <c r="L48" s="803"/>
      <c r="M48" s="790"/>
      <c r="N48" s="812"/>
    </row>
    <row r="49" spans="1:14" ht="56.25" hidden="1" customHeight="1" x14ac:dyDescent="0.25">
      <c r="A49" s="792"/>
      <c r="B49" s="808" t="s">
        <v>181</v>
      </c>
      <c r="C49" s="791" t="s">
        <v>32</v>
      </c>
      <c r="D49" s="797" t="s">
        <v>137</v>
      </c>
      <c r="E49" s="229" t="s">
        <v>138</v>
      </c>
      <c r="F49" s="230" t="s">
        <v>3</v>
      </c>
      <c r="G49" s="231" t="s">
        <v>140</v>
      </c>
      <c r="H49" s="232"/>
      <c r="I49" s="232"/>
      <c r="J49" s="232"/>
      <c r="K49" s="794"/>
      <c r="L49" s="800"/>
      <c r="M49" s="790"/>
      <c r="N49" s="812"/>
    </row>
    <row r="50" spans="1:14" ht="56.25" hidden="1" customHeight="1" x14ac:dyDescent="0.25">
      <c r="A50" s="792"/>
      <c r="B50" s="809"/>
      <c r="C50" s="792"/>
      <c r="D50" s="798"/>
      <c r="E50" s="229" t="s">
        <v>138</v>
      </c>
      <c r="F50" s="230" t="s">
        <v>211</v>
      </c>
      <c r="G50" s="231" t="s">
        <v>140</v>
      </c>
      <c r="H50" s="232"/>
      <c r="I50" s="232"/>
      <c r="J50" s="232"/>
      <c r="K50" s="795"/>
      <c r="L50" s="801"/>
      <c r="M50" s="790"/>
      <c r="N50" s="812"/>
    </row>
    <row r="51" spans="1:14" ht="66.75" hidden="1" customHeight="1" x14ac:dyDescent="0.25">
      <c r="A51" s="792"/>
      <c r="B51" s="809"/>
      <c r="C51" s="792"/>
      <c r="D51" s="798"/>
      <c r="E51" s="229" t="s">
        <v>138</v>
      </c>
      <c r="F51" s="230" t="s">
        <v>390</v>
      </c>
      <c r="G51" s="231" t="s">
        <v>140</v>
      </c>
      <c r="H51" s="232"/>
      <c r="I51" s="232"/>
      <c r="J51" s="232"/>
      <c r="K51" s="796"/>
      <c r="L51" s="801"/>
      <c r="M51" s="790"/>
      <c r="N51" s="812"/>
    </row>
    <row r="52" spans="1:14" ht="33" hidden="1" customHeight="1" x14ac:dyDescent="0.25">
      <c r="A52" s="792"/>
      <c r="B52" s="810"/>
      <c r="C52" s="793"/>
      <c r="D52" s="799"/>
      <c r="E52" s="229" t="s">
        <v>144</v>
      </c>
      <c r="F52" s="234" t="s">
        <v>6</v>
      </c>
      <c r="G52" s="231" t="s">
        <v>266</v>
      </c>
      <c r="H52" s="366"/>
      <c r="I52" s="366"/>
      <c r="J52" s="366"/>
      <c r="K52" s="233"/>
      <c r="L52" s="803"/>
      <c r="M52" s="790"/>
      <c r="N52" s="812"/>
    </row>
    <row r="53" spans="1:14" ht="47.25" hidden="1" customHeight="1" x14ac:dyDescent="0.25">
      <c r="A53" s="792"/>
      <c r="B53" s="805" t="s">
        <v>305</v>
      </c>
      <c r="C53" s="790" t="s">
        <v>33</v>
      </c>
      <c r="D53" s="797" t="s">
        <v>137</v>
      </c>
      <c r="E53" s="229" t="s">
        <v>138</v>
      </c>
      <c r="F53" s="230" t="s">
        <v>3</v>
      </c>
      <c r="G53" s="231" t="s">
        <v>140</v>
      </c>
      <c r="H53" s="366"/>
      <c r="I53" s="366"/>
      <c r="J53" s="366"/>
      <c r="K53" s="787"/>
      <c r="L53" s="800"/>
      <c r="M53" s="790"/>
      <c r="N53" s="812"/>
    </row>
    <row r="54" spans="1:14" ht="47.25" hidden="1" customHeight="1" x14ac:dyDescent="0.25">
      <c r="A54" s="792"/>
      <c r="B54" s="805"/>
      <c r="C54" s="790"/>
      <c r="D54" s="798"/>
      <c r="E54" s="229" t="s">
        <v>138</v>
      </c>
      <c r="F54" s="230" t="s">
        <v>211</v>
      </c>
      <c r="G54" s="231" t="s">
        <v>140</v>
      </c>
      <c r="H54" s="366"/>
      <c r="I54" s="366"/>
      <c r="J54" s="366"/>
      <c r="K54" s="788"/>
      <c r="L54" s="804"/>
      <c r="M54" s="790"/>
      <c r="N54" s="812"/>
    </row>
    <row r="55" spans="1:14" ht="47.25" hidden="1" customHeight="1" x14ac:dyDescent="0.25">
      <c r="A55" s="792"/>
      <c r="B55" s="805"/>
      <c r="C55" s="790"/>
      <c r="D55" s="798"/>
      <c r="E55" s="229" t="s">
        <v>138</v>
      </c>
      <c r="F55" s="230" t="s">
        <v>391</v>
      </c>
      <c r="G55" s="231" t="s">
        <v>140</v>
      </c>
      <c r="H55" s="366"/>
      <c r="I55" s="366"/>
      <c r="J55" s="366"/>
      <c r="K55" s="789"/>
      <c r="L55" s="804"/>
      <c r="M55" s="790"/>
      <c r="N55" s="812"/>
    </row>
    <row r="56" spans="1:14" ht="31.5" hidden="1" customHeight="1" x14ac:dyDescent="0.25">
      <c r="A56" s="792"/>
      <c r="B56" s="805"/>
      <c r="C56" s="790"/>
      <c r="D56" s="799"/>
      <c r="E56" s="229" t="s">
        <v>144</v>
      </c>
      <c r="F56" s="234" t="s">
        <v>6</v>
      </c>
      <c r="G56" s="231" t="s">
        <v>266</v>
      </c>
      <c r="H56" s="366"/>
      <c r="I56" s="366"/>
      <c r="J56" s="366"/>
      <c r="K56" s="233"/>
      <c r="L56" s="803"/>
      <c r="M56" s="790"/>
      <c r="N56" s="812"/>
    </row>
    <row r="57" spans="1:14" ht="47.25" hidden="1" customHeight="1" x14ac:dyDescent="0.25">
      <c r="A57" s="792"/>
      <c r="B57" s="805" t="s">
        <v>187</v>
      </c>
      <c r="C57" s="790" t="s">
        <v>34</v>
      </c>
      <c r="D57" s="797" t="s">
        <v>137</v>
      </c>
      <c r="E57" s="229" t="s">
        <v>138</v>
      </c>
      <c r="F57" s="230" t="s">
        <v>3</v>
      </c>
      <c r="G57" s="231" t="s">
        <v>140</v>
      </c>
      <c r="H57" s="366"/>
      <c r="I57" s="366"/>
      <c r="J57" s="366"/>
      <c r="K57" s="787"/>
      <c r="L57" s="800"/>
      <c r="M57" s="790"/>
      <c r="N57" s="812"/>
    </row>
    <row r="58" spans="1:14" ht="47.25" hidden="1" customHeight="1" x14ac:dyDescent="0.25">
      <c r="A58" s="792"/>
      <c r="B58" s="805"/>
      <c r="C58" s="790"/>
      <c r="D58" s="798"/>
      <c r="E58" s="229" t="s">
        <v>138</v>
      </c>
      <c r="F58" s="230" t="s">
        <v>211</v>
      </c>
      <c r="G58" s="231" t="s">
        <v>140</v>
      </c>
      <c r="H58" s="366"/>
      <c r="I58" s="366"/>
      <c r="J58" s="366"/>
      <c r="K58" s="788"/>
      <c r="L58" s="804"/>
      <c r="M58" s="790"/>
      <c r="N58" s="812"/>
    </row>
    <row r="59" spans="1:14" ht="47.25" hidden="1" customHeight="1" x14ac:dyDescent="0.25">
      <c r="A59" s="792"/>
      <c r="B59" s="805"/>
      <c r="C59" s="790"/>
      <c r="D59" s="798"/>
      <c r="E59" s="229" t="s">
        <v>138</v>
      </c>
      <c r="F59" s="230" t="s">
        <v>391</v>
      </c>
      <c r="G59" s="231" t="s">
        <v>140</v>
      </c>
      <c r="H59" s="366"/>
      <c r="I59" s="366"/>
      <c r="J59" s="366"/>
      <c r="K59" s="789"/>
      <c r="L59" s="804"/>
      <c r="M59" s="790"/>
      <c r="N59" s="812"/>
    </row>
    <row r="60" spans="1:14" ht="31.5" hidden="1" customHeight="1" x14ac:dyDescent="0.25">
      <c r="A60" s="792"/>
      <c r="B60" s="805"/>
      <c r="C60" s="790"/>
      <c r="D60" s="799"/>
      <c r="E60" s="229" t="s">
        <v>144</v>
      </c>
      <c r="F60" s="234" t="s">
        <v>6</v>
      </c>
      <c r="G60" s="231" t="s">
        <v>266</v>
      </c>
      <c r="H60" s="232"/>
      <c r="I60" s="232"/>
      <c r="J60" s="232"/>
      <c r="K60" s="233"/>
      <c r="L60" s="802"/>
      <c r="M60" s="790"/>
      <c r="N60" s="812"/>
    </row>
    <row r="61" spans="1:14" ht="47.25" hidden="1" customHeight="1" x14ac:dyDescent="0.25">
      <c r="A61" s="792"/>
      <c r="B61" s="805" t="s">
        <v>198</v>
      </c>
      <c r="C61" s="790" t="s">
        <v>35</v>
      </c>
      <c r="D61" s="797" t="s">
        <v>137</v>
      </c>
      <c r="E61" s="229" t="s">
        <v>138</v>
      </c>
      <c r="F61" s="230" t="s">
        <v>3</v>
      </c>
      <c r="G61" s="231" t="s">
        <v>140</v>
      </c>
      <c r="H61" s="232"/>
      <c r="I61" s="232"/>
      <c r="J61" s="232"/>
      <c r="K61" s="794"/>
      <c r="L61" s="800"/>
      <c r="M61" s="790"/>
      <c r="N61" s="812"/>
    </row>
    <row r="62" spans="1:14" ht="47.25" hidden="1" customHeight="1" x14ac:dyDescent="0.25">
      <c r="A62" s="792"/>
      <c r="B62" s="805"/>
      <c r="C62" s="790"/>
      <c r="D62" s="798"/>
      <c r="E62" s="229" t="s">
        <v>138</v>
      </c>
      <c r="F62" s="230" t="s">
        <v>211</v>
      </c>
      <c r="G62" s="231" t="s">
        <v>140</v>
      </c>
      <c r="H62" s="232"/>
      <c r="I62" s="232"/>
      <c r="J62" s="232"/>
      <c r="K62" s="795"/>
      <c r="L62" s="801"/>
      <c r="M62" s="790"/>
      <c r="N62" s="812"/>
    </row>
    <row r="63" spans="1:14" ht="47.25" hidden="1" customHeight="1" x14ac:dyDescent="0.25">
      <c r="A63" s="792"/>
      <c r="B63" s="805"/>
      <c r="C63" s="790"/>
      <c r="D63" s="798"/>
      <c r="E63" s="229" t="s">
        <v>138</v>
      </c>
      <c r="F63" s="230" t="s">
        <v>391</v>
      </c>
      <c r="G63" s="231" t="s">
        <v>140</v>
      </c>
      <c r="H63" s="232"/>
      <c r="I63" s="232"/>
      <c r="J63" s="232"/>
      <c r="K63" s="796"/>
      <c r="L63" s="801"/>
      <c r="M63" s="790"/>
      <c r="N63" s="812"/>
    </row>
    <row r="64" spans="1:14" ht="31.5" hidden="1" customHeight="1" x14ac:dyDescent="0.25">
      <c r="A64" s="792"/>
      <c r="B64" s="805"/>
      <c r="C64" s="790"/>
      <c r="D64" s="799"/>
      <c r="E64" s="229" t="s">
        <v>144</v>
      </c>
      <c r="F64" s="234" t="s">
        <v>6</v>
      </c>
      <c r="G64" s="231" t="s">
        <v>266</v>
      </c>
      <c r="H64" s="232"/>
      <c r="I64" s="232"/>
      <c r="J64" s="232"/>
      <c r="K64" s="233"/>
      <c r="L64" s="802"/>
      <c r="M64" s="790"/>
      <c r="N64" s="812"/>
    </row>
    <row r="65" spans="1:14" ht="47.25" x14ac:dyDescent="0.25">
      <c r="A65" s="792"/>
      <c r="B65" s="805" t="s">
        <v>192</v>
      </c>
      <c r="C65" s="790" t="s">
        <v>193</v>
      </c>
      <c r="D65" s="797" t="s">
        <v>137</v>
      </c>
      <c r="E65" s="229" t="s">
        <v>138</v>
      </c>
      <c r="F65" s="230" t="s">
        <v>3</v>
      </c>
      <c r="G65" s="231" t="s">
        <v>140</v>
      </c>
      <c r="H65" s="366">
        <v>100</v>
      </c>
      <c r="I65" s="366">
        <v>100</v>
      </c>
      <c r="J65" s="366">
        <f>IF(I65/H65*100&gt;100,100,I65/H65*100)</f>
        <v>100</v>
      </c>
      <c r="K65" s="787">
        <f>(J65+J66)/2</f>
        <v>100</v>
      </c>
      <c r="L65" s="800">
        <f>(K65+K68)/2</f>
        <v>100</v>
      </c>
      <c r="M65" s="790"/>
      <c r="N65" s="812"/>
    </row>
    <row r="66" spans="1:14" ht="47.25" x14ac:dyDescent="0.25">
      <c r="A66" s="792"/>
      <c r="B66" s="805"/>
      <c r="C66" s="790"/>
      <c r="D66" s="798"/>
      <c r="E66" s="229" t="s">
        <v>138</v>
      </c>
      <c r="F66" s="230" t="s">
        <v>211</v>
      </c>
      <c r="G66" s="231" t="s">
        <v>140</v>
      </c>
      <c r="H66" s="366">
        <v>80</v>
      </c>
      <c r="I66" s="366">
        <v>100</v>
      </c>
      <c r="J66" s="366">
        <f>IF(I66/H66*100&gt;100,100,I66/H66*100)</f>
        <v>100</v>
      </c>
      <c r="K66" s="788"/>
      <c r="L66" s="804"/>
      <c r="M66" s="790"/>
      <c r="N66" s="812"/>
    </row>
    <row r="67" spans="1:14" ht="47.25" x14ac:dyDescent="0.25">
      <c r="A67" s="792"/>
      <c r="B67" s="805"/>
      <c r="C67" s="790"/>
      <c r="D67" s="798"/>
      <c r="E67" s="229" t="s">
        <v>138</v>
      </c>
      <c r="F67" s="230" t="s">
        <v>391</v>
      </c>
      <c r="G67" s="231" t="s">
        <v>140</v>
      </c>
      <c r="H67" s="366">
        <v>0</v>
      </c>
      <c r="I67" s="366">
        <v>0</v>
      </c>
      <c r="J67" s="366"/>
      <c r="K67" s="789"/>
      <c r="L67" s="804"/>
      <c r="M67" s="790"/>
      <c r="N67" s="812"/>
    </row>
    <row r="68" spans="1:14" ht="31.5" x14ac:dyDescent="0.25">
      <c r="A68" s="792"/>
      <c r="B68" s="805"/>
      <c r="C68" s="790"/>
      <c r="D68" s="799"/>
      <c r="E68" s="229" t="s">
        <v>144</v>
      </c>
      <c r="F68" s="234" t="s">
        <v>6</v>
      </c>
      <c r="G68" s="231" t="s">
        <v>266</v>
      </c>
      <c r="H68" s="366">
        <v>62</v>
      </c>
      <c r="I68" s="366">
        <v>62.5</v>
      </c>
      <c r="J68" s="366">
        <f>IF(I68/H68*100&gt;100,100,I68/H68*100)</f>
        <v>100</v>
      </c>
      <c r="K68" s="233">
        <f>J68</f>
        <v>100</v>
      </c>
      <c r="L68" s="803"/>
      <c r="M68" s="790"/>
      <c r="N68" s="812"/>
    </row>
    <row r="69" spans="1:14" ht="47.25" x14ac:dyDescent="0.25">
      <c r="A69" s="792"/>
      <c r="B69" s="805" t="s">
        <v>256</v>
      </c>
      <c r="C69" s="790" t="s">
        <v>309</v>
      </c>
      <c r="D69" s="797" t="s">
        <v>137</v>
      </c>
      <c r="E69" s="229" t="s">
        <v>138</v>
      </c>
      <c r="F69" s="230" t="s">
        <v>3</v>
      </c>
      <c r="G69" s="231" t="s">
        <v>140</v>
      </c>
      <c r="H69" s="366">
        <v>100</v>
      </c>
      <c r="I69" s="366">
        <v>100</v>
      </c>
      <c r="J69" s="366">
        <f>IF(I69/H69*100&gt;100,100,I69/H69*100)</f>
        <v>100</v>
      </c>
      <c r="K69" s="787">
        <f>(J69+J70)/2</f>
        <v>100</v>
      </c>
      <c r="L69" s="800">
        <f>(K69+K72)/2</f>
        <v>100</v>
      </c>
      <c r="M69" s="790"/>
      <c r="N69" s="812"/>
    </row>
    <row r="70" spans="1:14" ht="47.25" x14ac:dyDescent="0.25">
      <c r="A70" s="792"/>
      <c r="B70" s="805"/>
      <c r="C70" s="790"/>
      <c r="D70" s="798"/>
      <c r="E70" s="229" t="s">
        <v>138</v>
      </c>
      <c r="F70" s="230" t="s">
        <v>211</v>
      </c>
      <c r="G70" s="231" t="s">
        <v>140</v>
      </c>
      <c r="H70" s="366">
        <v>80</v>
      </c>
      <c r="I70" s="366">
        <v>100</v>
      </c>
      <c r="J70" s="366">
        <f>IF(I70/H70*100&gt;100,100,I70/H70*100)</f>
        <v>100</v>
      </c>
      <c r="K70" s="788"/>
      <c r="L70" s="804"/>
      <c r="M70" s="790"/>
      <c r="N70" s="812"/>
    </row>
    <row r="71" spans="1:14" ht="47.25" x14ac:dyDescent="0.25">
      <c r="A71" s="792"/>
      <c r="B71" s="805"/>
      <c r="C71" s="790"/>
      <c r="D71" s="798"/>
      <c r="E71" s="229" t="s">
        <v>138</v>
      </c>
      <c r="F71" s="230" t="s">
        <v>391</v>
      </c>
      <c r="G71" s="231" t="s">
        <v>140</v>
      </c>
      <c r="H71" s="366">
        <v>0</v>
      </c>
      <c r="I71" s="366">
        <v>0</v>
      </c>
      <c r="J71" s="366"/>
      <c r="K71" s="789"/>
      <c r="L71" s="804"/>
      <c r="M71" s="790"/>
      <c r="N71" s="812"/>
    </row>
    <row r="72" spans="1:14" ht="31.5" x14ac:dyDescent="0.25">
      <c r="A72" s="792"/>
      <c r="B72" s="805"/>
      <c r="C72" s="790"/>
      <c r="D72" s="799"/>
      <c r="E72" s="229" t="s">
        <v>144</v>
      </c>
      <c r="F72" s="234" t="s">
        <v>6</v>
      </c>
      <c r="G72" s="231" t="s">
        <v>266</v>
      </c>
      <c r="H72" s="366">
        <v>0.5</v>
      </c>
      <c r="I72" s="366">
        <v>0.5</v>
      </c>
      <c r="J72" s="366">
        <f t="shared" ref="J72:J81" si="0">IF(I72/H72*100&gt;100,100,I72/H72*100)</f>
        <v>100</v>
      </c>
      <c r="K72" s="233">
        <f>J72</f>
        <v>100</v>
      </c>
      <c r="L72" s="803"/>
      <c r="M72" s="790"/>
      <c r="N72" s="812"/>
    </row>
    <row r="73" spans="1:14" ht="47.25" x14ac:dyDescent="0.25">
      <c r="A73" s="792"/>
      <c r="B73" s="805" t="s">
        <v>228</v>
      </c>
      <c r="C73" s="790" t="s">
        <v>290</v>
      </c>
      <c r="D73" s="797" t="s">
        <v>137</v>
      </c>
      <c r="E73" s="229" t="s">
        <v>138</v>
      </c>
      <c r="F73" s="230" t="s">
        <v>210</v>
      </c>
      <c r="G73" s="229" t="s">
        <v>140</v>
      </c>
      <c r="H73" s="366">
        <v>3.98</v>
      </c>
      <c r="I73" s="366">
        <v>3.9</v>
      </c>
      <c r="J73" s="366">
        <f t="shared" si="0"/>
        <v>97.989949748743726</v>
      </c>
      <c r="K73" s="787">
        <f>(J73+J74+J75)/3</f>
        <v>99.329983249581232</v>
      </c>
      <c r="L73" s="800">
        <f>(K73+K76)/2</f>
        <v>94.152838847012845</v>
      </c>
      <c r="M73" s="790"/>
      <c r="N73" s="812"/>
    </row>
    <row r="74" spans="1:14" ht="63" x14ac:dyDescent="0.25">
      <c r="A74" s="792"/>
      <c r="B74" s="805"/>
      <c r="C74" s="790"/>
      <c r="D74" s="798"/>
      <c r="E74" s="229" t="s">
        <v>138</v>
      </c>
      <c r="F74" s="230" t="s">
        <v>9</v>
      </c>
      <c r="G74" s="229" t="s">
        <v>140</v>
      </c>
      <c r="H74" s="366">
        <v>2.5</v>
      </c>
      <c r="I74" s="366">
        <v>15</v>
      </c>
      <c r="J74" s="366">
        <f t="shared" si="0"/>
        <v>100</v>
      </c>
      <c r="K74" s="788"/>
      <c r="L74" s="804"/>
      <c r="M74" s="790"/>
      <c r="N74" s="812"/>
    </row>
    <row r="75" spans="1:14" ht="47.25" x14ac:dyDescent="0.25">
      <c r="A75" s="792"/>
      <c r="B75" s="805"/>
      <c r="C75" s="790"/>
      <c r="D75" s="798"/>
      <c r="E75" s="229" t="s">
        <v>138</v>
      </c>
      <c r="F75" s="230" t="s">
        <v>211</v>
      </c>
      <c r="G75" s="229" t="s">
        <v>140</v>
      </c>
      <c r="H75" s="366">
        <v>80</v>
      </c>
      <c r="I75" s="366">
        <v>100</v>
      </c>
      <c r="J75" s="366">
        <f t="shared" si="0"/>
        <v>100</v>
      </c>
      <c r="K75" s="789"/>
      <c r="L75" s="804"/>
      <c r="M75" s="790"/>
      <c r="N75" s="812"/>
    </row>
    <row r="76" spans="1:14" ht="31.5" x14ac:dyDescent="0.25">
      <c r="A76" s="792"/>
      <c r="B76" s="805"/>
      <c r="C76" s="790"/>
      <c r="D76" s="799"/>
      <c r="E76" s="229" t="s">
        <v>144</v>
      </c>
      <c r="F76" s="234" t="s">
        <v>213</v>
      </c>
      <c r="G76" s="229" t="s">
        <v>310</v>
      </c>
      <c r="H76" s="366">
        <v>1152</v>
      </c>
      <c r="I76" s="366">
        <v>1025</v>
      </c>
      <c r="J76" s="366">
        <f t="shared" si="0"/>
        <v>88.975694444444443</v>
      </c>
      <c r="K76" s="233">
        <f>J76</f>
        <v>88.975694444444443</v>
      </c>
      <c r="L76" s="803"/>
      <c r="M76" s="790"/>
      <c r="N76" s="812"/>
    </row>
    <row r="77" spans="1:14" ht="47.25" customHeight="1" x14ac:dyDescent="0.25">
      <c r="A77" s="792"/>
      <c r="B77" s="805" t="s">
        <v>230</v>
      </c>
      <c r="C77" s="790" t="s">
        <v>291</v>
      </c>
      <c r="D77" s="797" t="s">
        <v>137</v>
      </c>
      <c r="E77" s="229" t="s">
        <v>138</v>
      </c>
      <c r="F77" s="230" t="s">
        <v>210</v>
      </c>
      <c r="G77" s="229" t="s">
        <v>140</v>
      </c>
      <c r="H77" s="366">
        <v>12.92</v>
      </c>
      <c r="I77" s="366">
        <v>12.68</v>
      </c>
      <c r="J77" s="366">
        <f t="shared" si="0"/>
        <v>98.142414860681114</v>
      </c>
      <c r="K77" s="787">
        <f>(J77+J78+J79)/3</f>
        <v>99.380804953560371</v>
      </c>
      <c r="L77" s="800">
        <f>(K77+K80)/2</f>
        <v>94.094967174000871</v>
      </c>
      <c r="M77" s="790"/>
      <c r="N77" s="812"/>
    </row>
    <row r="78" spans="1:14" ht="63" x14ac:dyDescent="0.25">
      <c r="A78" s="792"/>
      <c r="B78" s="805"/>
      <c r="C78" s="790"/>
      <c r="D78" s="798"/>
      <c r="E78" s="229" t="s">
        <v>138</v>
      </c>
      <c r="F78" s="230" t="s">
        <v>9</v>
      </c>
      <c r="G78" s="229" t="s">
        <v>140</v>
      </c>
      <c r="H78" s="366">
        <v>3.6</v>
      </c>
      <c r="I78" s="366">
        <v>21.9</v>
      </c>
      <c r="J78" s="366">
        <f t="shared" si="0"/>
        <v>100</v>
      </c>
      <c r="K78" s="788"/>
      <c r="L78" s="804"/>
      <c r="M78" s="790"/>
      <c r="N78" s="812"/>
    </row>
    <row r="79" spans="1:14" ht="47.25" x14ac:dyDescent="0.25">
      <c r="A79" s="792"/>
      <c r="B79" s="805"/>
      <c r="C79" s="790"/>
      <c r="D79" s="798"/>
      <c r="E79" s="229" t="s">
        <v>138</v>
      </c>
      <c r="F79" s="230" t="s">
        <v>211</v>
      </c>
      <c r="G79" s="229" t="s">
        <v>140</v>
      </c>
      <c r="H79" s="366">
        <v>66.7</v>
      </c>
      <c r="I79" s="366">
        <v>66.7</v>
      </c>
      <c r="J79" s="366">
        <f t="shared" si="0"/>
        <v>100</v>
      </c>
      <c r="K79" s="789"/>
      <c r="L79" s="804"/>
      <c r="M79" s="790"/>
      <c r="N79" s="812"/>
    </row>
    <row r="80" spans="1:14" ht="31.5" x14ac:dyDescent="0.25">
      <c r="A80" s="792"/>
      <c r="B80" s="805"/>
      <c r="C80" s="790"/>
      <c r="D80" s="799"/>
      <c r="E80" s="229" t="s">
        <v>144</v>
      </c>
      <c r="F80" s="234" t="s">
        <v>213</v>
      </c>
      <c r="G80" s="229" t="s">
        <v>310</v>
      </c>
      <c r="H80" s="366">
        <v>5433</v>
      </c>
      <c r="I80" s="366">
        <v>4825</v>
      </c>
      <c r="J80" s="366">
        <f t="shared" si="0"/>
        <v>88.809129394441371</v>
      </c>
      <c r="K80" s="233">
        <f>J80</f>
        <v>88.809129394441371</v>
      </c>
      <c r="L80" s="803"/>
      <c r="M80" s="790"/>
      <c r="N80" s="812"/>
    </row>
    <row r="81" spans="1:14" ht="47.25" x14ac:dyDescent="0.25">
      <c r="A81" s="792"/>
      <c r="B81" s="805" t="s">
        <v>232</v>
      </c>
      <c r="C81" s="790" t="s">
        <v>292</v>
      </c>
      <c r="D81" s="797" t="s">
        <v>137</v>
      </c>
      <c r="E81" s="229" t="s">
        <v>138</v>
      </c>
      <c r="F81" s="230" t="s">
        <v>210</v>
      </c>
      <c r="G81" s="229" t="s">
        <v>140</v>
      </c>
      <c r="H81" s="366">
        <v>29.83</v>
      </c>
      <c r="I81" s="366">
        <v>29.27</v>
      </c>
      <c r="J81" s="366">
        <f t="shared" si="0"/>
        <v>98.122695273214887</v>
      </c>
      <c r="K81" s="787">
        <f>(J81+J83)/2</f>
        <v>99.061347636607451</v>
      </c>
      <c r="L81" s="800">
        <f>(K81+K84)/2</f>
        <v>96.398826242011708</v>
      </c>
      <c r="M81" s="790"/>
      <c r="N81" s="812"/>
    </row>
    <row r="82" spans="1:14" ht="63" x14ac:dyDescent="0.25">
      <c r="A82" s="792"/>
      <c r="B82" s="805"/>
      <c r="C82" s="790"/>
      <c r="D82" s="798"/>
      <c r="E82" s="229" t="s">
        <v>138</v>
      </c>
      <c r="F82" s="230" t="s">
        <v>9</v>
      </c>
      <c r="G82" s="229" t="s">
        <v>140</v>
      </c>
      <c r="H82" s="366">
        <v>0</v>
      </c>
      <c r="I82" s="366">
        <v>0</v>
      </c>
      <c r="J82" s="366"/>
      <c r="K82" s="788"/>
      <c r="L82" s="804"/>
      <c r="M82" s="790"/>
      <c r="N82" s="812"/>
    </row>
    <row r="83" spans="1:14" ht="47.25" x14ac:dyDescent="0.25">
      <c r="A83" s="792"/>
      <c r="B83" s="805"/>
      <c r="C83" s="790"/>
      <c r="D83" s="798"/>
      <c r="E83" s="229" t="s">
        <v>138</v>
      </c>
      <c r="F83" s="230" t="s">
        <v>211</v>
      </c>
      <c r="G83" s="229" t="s">
        <v>140</v>
      </c>
      <c r="H83" s="366">
        <v>80</v>
      </c>
      <c r="I83" s="366">
        <v>100</v>
      </c>
      <c r="J83" s="366">
        <f t="shared" ref="J83:J88" si="1">IF(I83/H83*100&gt;100,100,I83/H83*100)</f>
        <v>100</v>
      </c>
      <c r="K83" s="789"/>
      <c r="L83" s="804"/>
      <c r="M83" s="790"/>
      <c r="N83" s="812"/>
    </row>
    <row r="84" spans="1:14" ht="31.5" x14ac:dyDescent="0.25">
      <c r="A84" s="792"/>
      <c r="B84" s="805"/>
      <c r="C84" s="790"/>
      <c r="D84" s="799"/>
      <c r="E84" s="229" t="s">
        <v>144</v>
      </c>
      <c r="F84" s="234" t="s">
        <v>213</v>
      </c>
      <c r="G84" s="229" t="s">
        <v>310</v>
      </c>
      <c r="H84" s="366">
        <v>18711</v>
      </c>
      <c r="I84" s="366">
        <v>17539</v>
      </c>
      <c r="J84" s="366">
        <f t="shared" si="1"/>
        <v>93.736304847415965</v>
      </c>
      <c r="K84" s="233">
        <f>J84</f>
        <v>93.736304847415965</v>
      </c>
      <c r="L84" s="803"/>
      <c r="M84" s="790"/>
      <c r="N84" s="812"/>
    </row>
    <row r="85" spans="1:14" ht="47.25" x14ac:dyDescent="0.25">
      <c r="A85" s="792"/>
      <c r="B85" s="805" t="s">
        <v>234</v>
      </c>
      <c r="C85" s="790" t="s">
        <v>293</v>
      </c>
      <c r="D85" s="797" t="s">
        <v>137</v>
      </c>
      <c r="E85" s="229" t="s">
        <v>138</v>
      </c>
      <c r="F85" s="230" t="s">
        <v>210</v>
      </c>
      <c r="G85" s="229" t="s">
        <v>140</v>
      </c>
      <c r="H85" s="366">
        <v>20.38</v>
      </c>
      <c r="I85" s="366">
        <v>20</v>
      </c>
      <c r="J85" s="366">
        <f t="shared" si="1"/>
        <v>98.135426889106967</v>
      </c>
      <c r="K85" s="787">
        <f>(J85+J86+J87)/3</f>
        <v>99.378475629702322</v>
      </c>
      <c r="L85" s="800">
        <f>(K85+K88)/2</f>
        <v>94.95475285003991</v>
      </c>
      <c r="M85" s="790"/>
      <c r="N85" s="812"/>
    </row>
    <row r="86" spans="1:14" ht="63" x14ac:dyDescent="0.25">
      <c r="A86" s="792"/>
      <c r="B86" s="805"/>
      <c r="C86" s="790"/>
      <c r="D86" s="798"/>
      <c r="E86" s="229" t="s">
        <v>138</v>
      </c>
      <c r="F86" s="230" t="s">
        <v>9</v>
      </c>
      <c r="G86" s="229" t="s">
        <v>140</v>
      </c>
      <c r="H86" s="366">
        <v>7.5</v>
      </c>
      <c r="I86" s="366">
        <v>25</v>
      </c>
      <c r="J86" s="366">
        <f t="shared" si="1"/>
        <v>100</v>
      </c>
      <c r="K86" s="788"/>
      <c r="L86" s="804"/>
      <c r="M86" s="790"/>
      <c r="N86" s="812"/>
    </row>
    <row r="87" spans="1:14" ht="47.25" x14ac:dyDescent="0.25">
      <c r="A87" s="792"/>
      <c r="B87" s="805"/>
      <c r="C87" s="790"/>
      <c r="D87" s="798"/>
      <c r="E87" s="229" t="s">
        <v>138</v>
      </c>
      <c r="F87" s="230" t="s">
        <v>211</v>
      </c>
      <c r="G87" s="229" t="s">
        <v>140</v>
      </c>
      <c r="H87" s="366">
        <v>80</v>
      </c>
      <c r="I87" s="366">
        <v>80</v>
      </c>
      <c r="J87" s="366">
        <f t="shared" si="1"/>
        <v>100</v>
      </c>
      <c r="K87" s="789"/>
      <c r="L87" s="804"/>
      <c r="M87" s="790"/>
      <c r="N87" s="812"/>
    </row>
    <row r="88" spans="1:14" ht="31.5" x14ac:dyDescent="0.25">
      <c r="A88" s="792"/>
      <c r="B88" s="805"/>
      <c r="C88" s="790"/>
      <c r="D88" s="799"/>
      <c r="E88" s="229" t="s">
        <v>144</v>
      </c>
      <c r="F88" s="234" t="s">
        <v>213</v>
      </c>
      <c r="G88" s="229" t="s">
        <v>310</v>
      </c>
      <c r="H88" s="366">
        <v>7815</v>
      </c>
      <c r="I88" s="366">
        <v>7075</v>
      </c>
      <c r="J88" s="366">
        <f t="shared" si="1"/>
        <v>90.531030070377483</v>
      </c>
      <c r="K88" s="233">
        <f>J88</f>
        <v>90.531030070377483</v>
      </c>
      <c r="L88" s="803"/>
      <c r="M88" s="790"/>
      <c r="N88" s="812"/>
    </row>
    <row r="89" spans="1:14" ht="47.25" hidden="1" customHeight="1" x14ac:dyDescent="0.25">
      <c r="A89" s="792"/>
      <c r="B89" s="805" t="s">
        <v>236</v>
      </c>
      <c r="C89" s="790" t="s">
        <v>41</v>
      </c>
      <c r="D89" s="797" t="s">
        <v>137</v>
      </c>
      <c r="E89" s="229" t="s">
        <v>138</v>
      </c>
      <c r="F89" s="230" t="s">
        <v>210</v>
      </c>
      <c r="G89" s="229" t="s">
        <v>140</v>
      </c>
      <c r="H89" s="366"/>
      <c r="I89" s="366"/>
      <c r="J89" s="366"/>
      <c r="K89" s="787"/>
      <c r="L89" s="800"/>
      <c r="M89" s="790"/>
      <c r="N89" s="812"/>
    </row>
    <row r="90" spans="1:14" ht="63" hidden="1" customHeight="1" x14ac:dyDescent="0.25">
      <c r="A90" s="792"/>
      <c r="B90" s="805"/>
      <c r="C90" s="790"/>
      <c r="D90" s="798"/>
      <c r="E90" s="229" t="s">
        <v>138</v>
      </c>
      <c r="F90" s="230" t="s">
        <v>9</v>
      </c>
      <c r="G90" s="229" t="s">
        <v>140</v>
      </c>
      <c r="H90" s="366"/>
      <c r="I90" s="366"/>
      <c r="J90" s="366"/>
      <c r="K90" s="788"/>
      <c r="L90" s="804"/>
      <c r="M90" s="790"/>
      <c r="N90" s="812"/>
    </row>
    <row r="91" spans="1:14" ht="47.25" hidden="1" customHeight="1" x14ac:dyDescent="0.25">
      <c r="A91" s="792"/>
      <c r="B91" s="805"/>
      <c r="C91" s="790"/>
      <c r="D91" s="798"/>
      <c r="E91" s="229" t="s">
        <v>138</v>
      </c>
      <c r="F91" s="230" t="s">
        <v>211</v>
      </c>
      <c r="G91" s="229" t="s">
        <v>140</v>
      </c>
      <c r="H91" s="366"/>
      <c r="I91" s="366"/>
      <c r="J91" s="366"/>
      <c r="K91" s="789"/>
      <c r="L91" s="804"/>
      <c r="M91" s="790"/>
      <c r="N91" s="812"/>
    </row>
    <row r="92" spans="1:14" ht="31.5" hidden="1" customHeight="1" x14ac:dyDescent="0.25">
      <c r="A92" s="792"/>
      <c r="B92" s="805"/>
      <c r="C92" s="790"/>
      <c r="D92" s="799"/>
      <c r="E92" s="229" t="s">
        <v>144</v>
      </c>
      <c r="F92" s="234" t="s">
        <v>213</v>
      </c>
      <c r="G92" s="229" t="s">
        <v>310</v>
      </c>
      <c r="H92" s="366"/>
      <c r="I92" s="366"/>
      <c r="J92" s="366"/>
      <c r="K92" s="233"/>
      <c r="L92" s="803"/>
      <c r="M92" s="790"/>
      <c r="N92" s="812"/>
    </row>
    <row r="93" spans="1:14" ht="47.25" x14ac:dyDescent="0.25">
      <c r="A93" s="792"/>
      <c r="B93" s="805" t="s">
        <v>238</v>
      </c>
      <c r="C93" s="790" t="s">
        <v>294</v>
      </c>
      <c r="D93" s="797" t="s">
        <v>137</v>
      </c>
      <c r="E93" s="229" t="s">
        <v>138</v>
      </c>
      <c r="F93" s="230" t="s">
        <v>210</v>
      </c>
      <c r="G93" s="229" t="s">
        <v>140</v>
      </c>
      <c r="H93" s="366">
        <v>20.38</v>
      </c>
      <c r="I93" s="366">
        <v>20</v>
      </c>
      <c r="J93" s="366">
        <f>IF(I93/H93*100&gt;100,100,I93/H93*100)</f>
        <v>98.135426889106967</v>
      </c>
      <c r="K93" s="787">
        <f>(J93+J94+J95)/3</f>
        <v>99.378475629702322</v>
      </c>
      <c r="L93" s="800">
        <f>(K93+K96)/2</f>
        <v>94.673900391538268</v>
      </c>
      <c r="M93" s="790"/>
      <c r="N93" s="812"/>
    </row>
    <row r="94" spans="1:14" ht="63" x14ac:dyDescent="0.25">
      <c r="A94" s="792"/>
      <c r="B94" s="805"/>
      <c r="C94" s="790"/>
      <c r="D94" s="798"/>
      <c r="E94" s="229" t="s">
        <v>138</v>
      </c>
      <c r="F94" s="230" t="s">
        <v>9</v>
      </c>
      <c r="G94" s="229" t="s">
        <v>140</v>
      </c>
      <c r="H94" s="366">
        <v>4.2</v>
      </c>
      <c r="I94" s="366">
        <v>18.8</v>
      </c>
      <c r="J94" s="366">
        <f>IF(I94/H94*100&gt;100,100,I94/H94*100)</f>
        <v>100</v>
      </c>
      <c r="K94" s="788"/>
      <c r="L94" s="804"/>
      <c r="M94" s="790"/>
      <c r="N94" s="812"/>
    </row>
    <row r="95" spans="1:14" ht="47.25" x14ac:dyDescent="0.25">
      <c r="A95" s="792"/>
      <c r="B95" s="805"/>
      <c r="C95" s="790"/>
      <c r="D95" s="798"/>
      <c r="E95" s="229" t="s">
        <v>138</v>
      </c>
      <c r="F95" s="230" t="s">
        <v>211</v>
      </c>
      <c r="G95" s="229" t="s">
        <v>140</v>
      </c>
      <c r="H95" s="366">
        <v>80</v>
      </c>
      <c r="I95" s="366">
        <v>100</v>
      </c>
      <c r="J95" s="366">
        <f>IF(I95/H95*100&gt;100,100,I95/H95*100)</f>
        <v>100</v>
      </c>
      <c r="K95" s="789"/>
      <c r="L95" s="804"/>
      <c r="M95" s="790"/>
      <c r="N95" s="812"/>
    </row>
    <row r="96" spans="1:14" ht="31.5" x14ac:dyDescent="0.25">
      <c r="A96" s="792"/>
      <c r="B96" s="805"/>
      <c r="C96" s="790"/>
      <c r="D96" s="799"/>
      <c r="E96" s="229" t="s">
        <v>144</v>
      </c>
      <c r="F96" s="234" t="s">
        <v>213</v>
      </c>
      <c r="G96" s="229" t="s">
        <v>310</v>
      </c>
      <c r="H96" s="366">
        <v>9780</v>
      </c>
      <c r="I96" s="366">
        <v>8799</v>
      </c>
      <c r="J96" s="366">
        <f>IF(I96/H96*100&gt;100,100,I96/H96*100)</f>
        <v>89.969325153374228</v>
      </c>
      <c r="K96" s="233">
        <f>J96</f>
        <v>89.969325153374228</v>
      </c>
      <c r="L96" s="803"/>
      <c r="M96" s="790"/>
      <c r="N96" s="812"/>
    </row>
    <row r="97" spans="1:14" ht="47.25" x14ac:dyDescent="0.25">
      <c r="A97" s="792"/>
      <c r="B97" s="805" t="s">
        <v>311</v>
      </c>
      <c r="C97" s="790" t="s">
        <v>295</v>
      </c>
      <c r="D97" s="797" t="s">
        <v>137</v>
      </c>
      <c r="E97" s="229" t="s">
        <v>138</v>
      </c>
      <c r="F97" s="230" t="s">
        <v>210</v>
      </c>
      <c r="G97" s="229" t="s">
        <v>140</v>
      </c>
      <c r="H97" s="366">
        <v>2.98</v>
      </c>
      <c r="I97" s="366">
        <v>2.93</v>
      </c>
      <c r="J97" s="366">
        <f>IF(I97/H97*100&gt;100,100,I97/H97*100)</f>
        <v>98.322147651006716</v>
      </c>
      <c r="K97" s="787">
        <f>(J97+J99)/2</f>
        <v>99.161073825503365</v>
      </c>
      <c r="L97" s="800">
        <f>(K97+K100)/2</f>
        <v>96.112794977267811</v>
      </c>
      <c r="M97" s="790"/>
      <c r="N97" s="812"/>
    </row>
    <row r="98" spans="1:14" ht="63" x14ac:dyDescent="0.25">
      <c r="A98" s="792"/>
      <c r="B98" s="805"/>
      <c r="C98" s="790"/>
      <c r="D98" s="798"/>
      <c r="E98" s="229" t="s">
        <v>138</v>
      </c>
      <c r="F98" s="230" t="s">
        <v>9</v>
      </c>
      <c r="G98" s="229" t="s">
        <v>140</v>
      </c>
      <c r="H98" s="366">
        <v>0</v>
      </c>
      <c r="I98" s="366"/>
      <c r="J98" s="366"/>
      <c r="K98" s="788"/>
      <c r="L98" s="804"/>
      <c r="M98" s="790"/>
      <c r="N98" s="812"/>
    </row>
    <row r="99" spans="1:14" ht="47.25" x14ac:dyDescent="0.25">
      <c r="A99" s="792"/>
      <c r="B99" s="805"/>
      <c r="C99" s="790"/>
      <c r="D99" s="798"/>
      <c r="E99" s="229" t="s">
        <v>138</v>
      </c>
      <c r="F99" s="230" t="s">
        <v>211</v>
      </c>
      <c r="G99" s="229" t="s">
        <v>140</v>
      </c>
      <c r="H99" s="366">
        <v>80</v>
      </c>
      <c r="I99" s="366">
        <v>100</v>
      </c>
      <c r="J99" s="366">
        <f>IF(I99/H99*100&gt;100,100,I99/H99*100)</f>
        <v>100</v>
      </c>
      <c r="K99" s="789"/>
      <c r="L99" s="804"/>
      <c r="M99" s="790"/>
      <c r="N99" s="812"/>
    </row>
    <row r="100" spans="1:14" ht="31.5" x14ac:dyDescent="0.25">
      <c r="A100" s="793"/>
      <c r="B100" s="805"/>
      <c r="C100" s="790"/>
      <c r="D100" s="799"/>
      <c r="E100" s="229" t="s">
        <v>144</v>
      </c>
      <c r="F100" s="234" t="s">
        <v>213</v>
      </c>
      <c r="G100" s="229" t="s">
        <v>310</v>
      </c>
      <c r="H100" s="366">
        <v>1860</v>
      </c>
      <c r="I100" s="366">
        <v>1731</v>
      </c>
      <c r="J100" s="366">
        <f>IF(I100/H100*100&gt;100,100,I100/H100*100)</f>
        <v>93.064516129032256</v>
      </c>
      <c r="K100" s="233">
        <f>J100</f>
        <v>93.064516129032256</v>
      </c>
      <c r="L100" s="803"/>
      <c r="M100" s="790"/>
      <c r="N100" s="813"/>
    </row>
    <row r="106" spans="1:14" s="17" customFormat="1" x14ac:dyDescent="0.25">
      <c r="A106" s="296" t="s">
        <v>398</v>
      </c>
      <c r="F106" s="296"/>
      <c r="H106" s="341"/>
      <c r="I106" s="341"/>
      <c r="J106" s="341"/>
      <c r="K106" s="341"/>
      <c r="L106" s="341"/>
    </row>
    <row r="109" spans="1:14" s="17" customFormat="1" x14ac:dyDescent="0.25">
      <c r="A109" s="296"/>
      <c r="F109" s="296"/>
      <c r="H109" s="341"/>
      <c r="I109" s="341"/>
      <c r="J109" s="341"/>
      <c r="K109" s="341"/>
      <c r="L109" s="341"/>
    </row>
    <row r="110" spans="1:14" x14ac:dyDescent="0.25">
      <c r="A110" s="236" t="s">
        <v>271</v>
      </c>
    </row>
  </sheetData>
  <autoFilter ref="A4:N100">
    <filterColumn colId="9">
      <customFilters>
        <customFilter operator="notEqual" val=" "/>
      </customFilters>
    </filterColumn>
  </autoFilter>
  <mergeCells count="125">
    <mergeCell ref="B2:I2"/>
    <mergeCell ref="B33:B36"/>
    <mergeCell ref="C33:C36"/>
    <mergeCell ref="D33:D36"/>
    <mergeCell ref="D21:D24"/>
    <mergeCell ref="B29:B32"/>
    <mergeCell ref="B13:B16"/>
    <mergeCell ref="C13:C16"/>
    <mergeCell ref="A5:A100"/>
    <mergeCell ref="B5:B8"/>
    <mergeCell ref="C5:C8"/>
    <mergeCell ref="B73:B76"/>
    <mergeCell ref="C73:C76"/>
    <mergeCell ref="C61:C64"/>
    <mergeCell ref="B97:B100"/>
    <mergeCell ref="B41:B44"/>
    <mergeCell ref="C97:C100"/>
    <mergeCell ref="B9:B12"/>
    <mergeCell ref="C41:C44"/>
    <mergeCell ref="C25:C28"/>
    <mergeCell ref="B17:B20"/>
    <mergeCell ref="C17:C20"/>
    <mergeCell ref="B25:B28"/>
    <mergeCell ref="D29:D32"/>
    <mergeCell ref="K57:K59"/>
    <mergeCell ref="K61:K63"/>
    <mergeCell ref="D69:D72"/>
    <mergeCell ref="K69:K71"/>
    <mergeCell ref="D65:D68"/>
    <mergeCell ref="C69:C72"/>
    <mergeCell ref="B37:B40"/>
    <mergeCell ref="C37:C40"/>
    <mergeCell ref="B89:B92"/>
    <mergeCell ref="K77:K79"/>
    <mergeCell ref="D57:D60"/>
    <mergeCell ref="K53:K55"/>
    <mergeCell ref="D53:D56"/>
    <mergeCell ref="K49:K51"/>
    <mergeCell ref="D49:D52"/>
    <mergeCell ref="K65:K67"/>
    <mergeCell ref="C81:C84"/>
    <mergeCell ref="B81:B84"/>
    <mergeCell ref="B57:B60"/>
    <mergeCell ref="C57:C60"/>
    <mergeCell ref="B21:B24"/>
    <mergeCell ref="C21:C24"/>
    <mergeCell ref="C29:C32"/>
    <mergeCell ref="B93:B96"/>
    <mergeCell ref="B49:B52"/>
    <mergeCell ref="C49:C52"/>
    <mergeCell ref="B53:B56"/>
    <mergeCell ref="C53:C56"/>
    <mergeCell ref="B45:B48"/>
    <mergeCell ref="C9:C12"/>
    <mergeCell ref="D9:D12"/>
    <mergeCell ref="L21:L24"/>
    <mergeCell ref="L9:L12"/>
    <mergeCell ref="L13:L16"/>
    <mergeCell ref="K25:K27"/>
    <mergeCell ref="K37:K39"/>
    <mergeCell ref="K45:K47"/>
    <mergeCell ref="K5:K7"/>
    <mergeCell ref="D5:D8"/>
    <mergeCell ref="K29:K31"/>
    <mergeCell ref="K33:K35"/>
    <mergeCell ref="K17:K19"/>
    <mergeCell ref="K13:K15"/>
    <mergeCell ref="K41:K43"/>
    <mergeCell ref="D37:D40"/>
    <mergeCell ref="K9:K11"/>
    <mergeCell ref="K21:K23"/>
    <mergeCell ref="D17:D20"/>
    <mergeCell ref="D25:D28"/>
    <mergeCell ref="D13:D16"/>
    <mergeCell ref="D41:D44"/>
    <mergeCell ref="D45:D48"/>
    <mergeCell ref="C45:C48"/>
    <mergeCell ref="L65:L68"/>
    <mergeCell ref="L89:L92"/>
    <mergeCell ref="L61:L64"/>
    <mergeCell ref="L57:L60"/>
    <mergeCell ref="L73:L76"/>
    <mergeCell ref="N17:N100"/>
    <mergeCell ref="L17:L20"/>
    <mergeCell ref="L69:L72"/>
    <mergeCell ref="L77:L80"/>
    <mergeCell ref="M5:M100"/>
    <mergeCell ref="L33:L36"/>
    <mergeCell ref="L29:L32"/>
    <mergeCell ref="L41:L44"/>
    <mergeCell ref="L97:L100"/>
    <mergeCell ref="L93:L96"/>
    <mergeCell ref="L85:L88"/>
    <mergeCell ref="L53:L56"/>
    <mergeCell ref="L81:L84"/>
    <mergeCell ref="L49:L52"/>
    <mergeCell ref="L25:L28"/>
    <mergeCell ref="L37:L40"/>
    <mergeCell ref="L45:L48"/>
    <mergeCell ref="L5:L8"/>
    <mergeCell ref="N5:N8"/>
    <mergeCell ref="D97:D100"/>
    <mergeCell ref="C85:C88"/>
    <mergeCell ref="B61:B64"/>
    <mergeCell ref="B69:B72"/>
    <mergeCell ref="D61:D64"/>
    <mergeCell ref="C89:C92"/>
    <mergeCell ref="B85:B88"/>
    <mergeCell ref="K97:K99"/>
    <mergeCell ref="D73:D76"/>
    <mergeCell ref="K73:K75"/>
    <mergeCell ref="D93:D96"/>
    <mergeCell ref="K85:K87"/>
    <mergeCell ref="D77:D80"/>
    <mergeCell ref="K93:K95"/>
    <mergeCell ref="D85:D88"/>
    <mergeCell ref="D89:D92"/>
    <mergeCell ref="K89:K91"/>
    <mergeCell ref="B65:B68"/>
    <mergeCell ref="C65:C68"/>
    <mergeCell ref="K81:K83"/>
    <mergeCell ref="D81:D84"/>
    <mergeCell ref="B77:B80"/>
    <mergeCell ref="C77:C80"/>
    <mergeCell ref="C93:C96"/>
  </mergeCells>
  <phoneticPr fontId="1" type="noConversion"/>
  <printOptions horizontalCentered="1"/>
  <pageMargins left="0.11811023622047245" right="0.11811023622047245" top="0.15748031496062992" bottom="0" header="0.31496062992125984" footer="0.31496062992125984"/>
  <pageSetup paperSize="9" scale="42" orientation="landscape" r:id="rId1"/>
  <headerFooter alignWithMargins="0"/>
  <rowBreaks count="1" manualBreakCount="1">
    <brk id="71" max="14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09"/>
  <sheetViews>
    <sheetView zoomScale="70" zoomScaleNormal="70" workbookViewId="0">
      <selection activeCell="C2" sqref="C2"/>
    </sheetView>
  </sheetViews>
  <sheetFormatPr defaultColWidth="8.85546875" defaultRowHeight="15" x14ac:dyDescent="0.25"/>
  <cols>
    <col min="1" max="1" width="17.28515625" style="821" customWidth="1"/>
    <col min="2" max="2" width="16.7109375" style="821" customWidth="1"/>
    <col min="3" max="3" width="27.7109375" style="821" customWidth="1"/>
    <col min="4" max="4" width="8.85546875" style="821"/>
    <col min="5" max="5" width="12.140625" style="821" customWidth="1"/>
    <col min="6" max="6" width="40.85546875" style="821" customWidth="1"/>
    <col min="7" max="7" width="11.140625" style="821" customWidth="1"/>
    <col min="8" max="8" width="12.140625" style="824" customWidth="1"/>
    <col min="9" max="9" width="11.140625" style="824" customWidth="1"/>
    <col min="10" max="10" width="11.140625" style="823" customWidth="1"/>
    <col min="11" max="11" width="16.42578125" style="822" customWidth="1"/>
    <col min="12" max="12" width="15.28515625" style="822" customWidth="1"/>
    <col min="13" max="13" width="13.5703125" style="821" customWidth="1"/>
    <col min="14" max="14" width="26.140625" style="821" customWidth="1"/>
    <col min="15" max="16384" width="8.85546875" style="821"/>
  </cols>
  <sheetData>
    <row r="1" spans="1:16" ht="55.5" customHeight="1" thickBot="1" x14ac:dyDescent="0.3">
      <c r="A1" s="924" t="s">
        <v>500</v>
      </c>
      <c r="B1" s="924"/>
      <c r="C1" s="924"/>
      <c r="D1" s="924"/>
      <c r="E1" s="924"/>
      <c r="F1" s="924"/>
      <c r="G1" s="924"/>
      <c r="H1" s="924"/>
      <c r="I1" s="924"/>
      <c r="J1" s="924"/>
      <c r="K1" s="924"/>
      <c r="L1" s="924"/>
      <c r="M1" s="924"/>
      <c r="N1" s="923"/>
    </row>
    <row r="2" spans="1:16" ht="236.25" x14ac:dyDescent="0.25">
      <c r="A2" s="922" t="s">
        <v>123</v>
      </c>
      <c r="B2" s="921" t="s">
        <v>499</v>
      </c>
      <c r="C2" s="921" t="s">
        <v>124</v>
      </c>
      <c r="D2" s="921" t="s">
        <v>125</v>
      </c>
      <c r="E2" s="921" t="s">
        <v>126</v>
      </c>
      <c r="F2" s="921" t="s">
        <v>127</v>
      </c>
      <c r="G2" s="921" t="s">
        <v>128</v>
      </c>
      <c r="H2" s="920" t="s">
        <v>498</v>
      </c>
      <c r="I2" s="919" t="s">
        <v>497</v>
      </c>
      <c r="J2" s="918" t="s">
        <v>129</v>
      </c>
      <c r="K2" s="917" t="s">
        <v>130</v>
      </c>
      <c r="L2" s="917" t="s">
        <v>131</v>
      </c>
      <c r="M2" s="916" t="s">
        <v>132</v>
      </c>
      <c r="N2" s="915" t="s">
        <v>133</v>
      </c>
    </row>
    <row r="3" spans="1:16" ht="15.75" x14ac:dyDescent="0.25">
      <c r="A3" s="914">
        <v>1</v>
      </c>
      <c r="B3" s="912">
        <v>2</v>
      </c>
      <c r="C3" s="912">
        <v>2</v>
      </c>
      <c r="D3" s="913">
        <v>3</v>
      </c>
      <c r="E3" s="912">
        <v>4</v>
      </c>
      <c r="F3" s="913">
        <v>5</v>
      </c>
      <c r="G3" s="912">
        <v>6</v>
      </c>
      <c r="H3" s="911">
        <v>7</v>
      </c>
      <c r="I3" s="893">
        <v>8</v>
      </c>
      <c r="J3" s="910">
        <v>9</v>
      </c>
      <c r="K3" s="909">
        <v>10</v>
      </c>
      <c r="L3" s="908">
        <v>11</v>
      </c>
      <c r="M3" s="907">
        <v>12</v>
      </c>
      <c r="N3" s="904">
        <v>13</v>
      </c>
    </row>
    <row r="4" spans="1:16" ht="78.75" x14ac:dyDescent="0.25">
      <c r="A4" s="906" t="s">
        <v>496</v>
      </c>
      <c r="B4" s="861" t="s">
        <v>149</v>
      </c>
      <c r="C4" s="860" t="s">
        <v>495</v>
      </c>
      <c r="D4" s="867" t="s">
        <v>137</v>
      </c>
      <c r="E4" s="857" t="s">
        <v>138</v>
      </c>
      <c r="F4" s="858" t="s">
        <v>3</v>
      </c>
      <c r="G4" s="874" t="s">
        <v>140</v>
      </c>
      <c r="H4" s="855">
        <f>'[8]расчет услуг (начальное)'!$D$35</f>
        <v>100</v>
      </c>
      <c r="I4" s="855">
        <v>100</v>
      </c>
      <c r="J4" s="866">
        <f>IF(I4/H4*100&gt;100,100,I4/H4*100)</f>
        <v>100</v>
      </c>
      <c r="K4" s="865">
        <f>(J4+J5+J6)/3</f>
        <v>100</v>
      </c>
      <c r="L4" s="864">
        <f>(K4+K7)/2</f>
        <v>100</v>
      </c>
      <c r="M4" s="905" t="s">
        <v>190</v>
      </c>
      <c r="N4" s="904"/>
    </row>
    <row r="5" spans="1:16" ht="94.5" x14ac:dyDescent="0.25">
      <c r="A5" s="894"/>
      <c r="B5" s="861"/>
      <c r="C5" s="860"/>
      <c r="D5" s="859"/>
      <c r="E5" s="857" t="s">
        <v>138</v>
      </c>
      <c r="F5" s="858" t="s">
        <v>4</v>
      </c>
      <c r="G5" s="874" t="s">
        <v>140</v>
      </c>
      <c r="H5" s="855">
        <v>79</v>
      </c>
      <c r="I5" s="855">
        <v>79</v>
      </c>
      <c r="J5" s="866">
        <f>IF(I5/H5*100&gt;100,100,I5/H5*100)</f>
        <v>100</v>
      </c>
      <c r="K5" s="863"/>
      <c r="L5" s="852"/>
      <c r="M5" s="870"/>
      <c r="N5" s="904"/>
    </row>
    <row r="6" spans="1:16" ht="141.75" x14ac:dyDescent="0.25">
      <c r="A6" s="894"/>
      <c r="B6" s="861"/>
      <c r="C6" s="860"/>
      <c r="D6" s="859"/>
      <c r="E6" s="857" t="s">
        <v>138</v>
      </c>
      <c r="F6" s="858" t="s">
        <v>489</v>
      </c>
      <c r="G6" s="874" t="s">
        <v>140</v>
      </c>
      <c r="H6" s="855">
        <f>'[8]расчет услуг (начальное)'!$D$89</f>
        <v>100</v>
      </c>
      <c r="I6" s="855">
        <v>100</v>
      </c>
      <c r="J6" s="866">
        <f>IF(I6/H6*100&gt;100,100,I6/H6*100)</f>
        <v>100</v>
      </c>
      <c r="K6" s="853"/>
      <c r="L6" s="852"/>
      <c r="M6" s="870"/>
      <c r="N6" s="899"/>
    </row>
    <row r="7" spans="1:16" ht="31.5" x14ac:dyDescent="0.25">
      <c r="A7" s="894"/>
      <c r="B7" s="878"/>
      <c r="C7" s="877"/>
      <c r="D7" s="876"/>
      <c r="E7" s="857" t="s">
        <v>144</v>
      </c>
      <c r="F7" s="875" t="s">
        <v>6</v>
      </c>
      <c r="G7" s="874" t="s">
        <v>266</v>
      </c>
      <c r="H7" s="873">
        <v>349</v>
      </c>
      <c r="I7" s="873">
        <v>349.6</v>
      </c>
      <c r="J7" s="866">
        <f>IF(I7/H7*100&gt;100,100,I7/H7*100)</f>
        <v>100</v>
      </c>
      <c r="K7" s="866">
        <f>J7</f>
        <v>100</v>
      </c>
      <c r="L7" s="872"/>
      <c r="M7" s="870"/>
      <c r="N7" s="900"/>
    </row>
    <row r="8" spans="1:16" ht="78.75" x14ac:dyDescent="0.25">
      <c r="A8" s="894"/>
      <c r="B8" s="861" t="s">
        <v>159</v>
      </c>
      <c r="C8" s="860" t="s">
        <v>494</v>
      </c>
      <c r="D8" s="867" t="s">
        <v>137</v>
      </c>
      <c r="E8" s="857" t="s">
        <v>138</v>
      </c>
      <c r="F8" s="858" t="s">
        <v>3</v>
      </c>
      <c r="G8" s="874" t="s">
        <v>140</v>
      </c>
      <c r="H8" s="856">
        <v>100</v>
      </c>
      <c r="I8" s="855">
        <v>100</v>
      </c>
      <c r="J8" s="866">
        <f>IF(I8/H8*100&gt;100,100,I8/H8*100)</f>
        <v>100</v>
      </c>
      <c r="K8" s="865">
        <f>(J8+J9)/2</f>
        <v>100</v>
      </c>
      <c r="L8" s="864">
        <f>(K8+K11)/2</f>
        <v>100</v>
      </c>
      <c r="M8" s="870"/>
      <c r="N8" s="868" t="s">
        <v>493</v>
      </c>
    </row>
    <row r="9" spans="1:16" ht="94.5" x14ac:dyDescent="0.25">
      <c r="A9" s="894"/>
      <c r="B9" s="861"/>
      <c r="C9" s="860"/>
      <c r="D9" s="859"/>
      <c r="E9" s="857" t="s">
        <v>138</v>
      </c>
      <c r="F9" s="858" t="s">
        <v>4</v>
      </c>
      <c r="G9" s="874" t="s">
        <v>140</v>
      </c>
      <c r="H9" s="856">
        <v>75</v>
      </c>
      <c r="I9" s="856">
        <v>75</v>
      </c>
      <c r="J9" s="854">
        <f>IF(I9/H9*100&gt;100,100,I9/H9*100)</f>
        <v>100</v>
      </c>
      <c r="K9" s="863"/>
      <c r="L9" s="852"/>
      <c r="M9" s="870"/>
      <c r="N9" s="868"/>
    </row>
    <row r="10" spans="1:16" ht="141.75" x14ac:dyDescent="0.25">
      <c r="A10" s="894"/>
      <c r="B10" s="861"/>
      <c r="C10" s="860"/>
      <c r="D10" s="859"/>
      <c r="E10" s="857" t="s">
        <v>138</v>
      </c>
      <c r="F10" s="858" t="s">
        <v>489</v>
      </c>
      <c r="G10" s="874" t="s">
        <v>140</v>
      </c>
      <c r="H10" s="856">
        <v>100</v>
      </c>
      <c r="I10" s="856">
        <v>100</v>
      </c>
      <c r="J10" s="854">
        <f>IF(I10/H10*100&gt;100,100,I10/H10*100)</f>
        <v>100</v>
      </c>
      <c r="K10" s="853"/>
      <c r="L10" s="852"/>
      <c r="M10" s="870"/>
      <c r="N10" s="868"/>
    </row>
    <row r="11" spans="1:16" ht="78.75" x14ac:dyDescent="0.25">
      <c r="A11" s="894"/>
      <c r="B11" s="878"/>
      <c r="C11" s="877"/>
      <c r="D11" s="876"/>
      <c r="E11" s="857" t="s">
        <v>144</v>
      </c>
      <c r="F11" s="875" t="s">
        <v>6</v>
      </c>
      <c r="G11" s="874" t="s">
        <v>266</v>
      </c>
      <c r="H11" s="873">
        <v>10</v>
      </c>
      <c r="I11" s="873">
        <v>10.4</v>
      </c>
      <c r="J11" s="854">
        <f>IF(I11/H11*100&gt;100,100,I11/H11*100)</f>
        <v>100</v>
      </c>
      <c r="K11" s="866">
        <f>J11</f>
        <v>100</v>
      </c>
      <c r="L11" s="872"/>
      <c r="M11" s="870"/>
      <c r="N11" s="903" t="s">
        <v>492</v>
      </c>
      <c r="P11" s="822"/>
    </row>
    <row r="12" spans="1:16" ht="78.75" customHeight="1" x14ac:dyDescent="0.25">
      <c r="A12" s="894"/>
      <c r="B12" s="861" t="s">
        <v>491</v>
      </c>
      <c r="C12" s="860" t="s">
        <v>490</v>
      </c>
      <c r="D12" s="867" t="s">
        <v>137</v>
      </c>
      <c r="E12" s="857" t="s">
        <v>138</v>
      </c>
      <c r="F12" s="858" t="s">
        <v>3</v>
      </c>
      <c r="G12" s="874" t="s">
        <v>140</v>
      </c>
      <c r="H12" s="856">
        <f>'[8]расчет услуг (основное) '!$D$44</f>
        <v>100</v>
      </c>
      <c r="I12" s="855">
        <f>'[8]расчет услуг (основное) '!$E$44</f>
        <v>100</v>
      </c>
      <c r="J12" s="866">
        <f>IF(I12/H12*100&gt;100,100,I12/H12*100)</f>
        <v>100</v>
      </c>
      <c r="K12" s="865">
        <f>(J12+J13+J14)/3</f>
        <v>100</v>
      </c>
      <c r="L12" s="864">
        <f>(K12+K15)/2</f>
        <v>98.993902439024396</v>
      </c>
      <c r="M12" s="870"/>
      <c r="N12" s="902"/>
    </row>
    <row r="13" spans="1:16" ht="94.5" x14ac:dyDescent="0.25">
      <c r="A13" s="894"/>
      <c r="B13" s="861"/>
      <c r="C13" s="860"/>
      <c r="D13" s="859"/>
      <c r="E13" s="857" t="s">
        <v>138</v>
      </c>
      <c r="F13" s="858" t="s">
        <v>4</v>
      </c>
      <c r="G13" s="874" t="s">
        <v>140</v>
      </c>
      <c r="H13" s="856">
        <v>92</v>
      </c>
      <c r="I13" s="855">
        <v>92</v>
      </c>
      <c r="J13" s="866">
        <f>IF(I13/H13*100&gt;100,100,I13/H13*100)</f>
        <v>100</v>
      </c>
      <c r="K13" s="863"/>
      <c r="L13" s="852"/>
      <c r="M13" s="870"/>
      <c r="N13" s="899"/>
    </row>
    <row r="14" spans="1:16" ht="141.75" x14ac:dyDescent="0.25">
      <c r="A14" s="894"/>
      <c r="B14" s="861"/>
      <c r="C14" s="860"/>
      <c r="D14" s="859"/>
      <c r="E14" s="857" t="s">
        <v>138</v>
      </c>
      <c r="F14" s="858" t="s">
        <v>489</v>
      </c>
      <c r="G14" s="874" t="s">
        <v>140</v>
      </c>
      <c r="H14" s="856">
        <f>'[8]расчет услуг (основное) '!$D$98</f>
        <v>100</v>
      </c>
      <c r="I14" s="855">
        <v>100</v>
      </c>
      <c r="J14" s="866">
        <f>IF(I14/H14*100&gt;100,100,I14/H14*100)</f>
        <v>100</v>
      </c>
      <c r="K14" s="853"/>
      <c r="L14" s="852"/>
      <c r="M14" s="870"/>
      <c r="N14" s="901"/>
    </row>
    <row r="15" spans="1:16" ht="31.5" x14ac:dyDescent="0.25">
      <c r="A15" s="894"/>
      <c r="B15" s="878"/>
      <c r="C15" s="877"/>
      <c r="D15" s="876"/>
      <c r="E15" s="857" t="s">
        <v>144</v>
      </c>
      <c r="F15" s="875" t="s">
        <v>6</v>
      </c>
      <c r="G15" s="874" t="s">
        <v>266</v>
      </c>
      <c r="H15" s="873">
        <v>164</v>
      </c>
      <c r="I15" s="873">
        <v>160.69999999999999</v>
      </c>
      <c r="J15" s="854">
        <f>IF(I15/H15*100&gt;100,100,I15/H15*100)</f>
        <v>97.987804878048777</v>
      </c>
      <c r="K15" s="866">
        <f>J15</f>
        <v>97.987804878048777</v>
      </c>
      <c r="L15" s="872"/>
      <c r="M15" s="870"/>
      <c r="N15" s="900"/>
      <c r="P15" s="822"/>
    </row>
    <row r="16" spans="1:16" ht="78.75" customHeight="1" x14ac:dyDescent="0.25">
      <c r="A16" s="894"/>
      <c r="B16" s="891" t="s">
        <v>488</v>
      </c>
      <c r="C16" s="890" t="s">
        <v>30</v>
      </c>
      <c r="D16" s="867" t="s">
        <v>137</v>
      </c>
      <c r="E16" s="857" t="s">
        <v>138</v>
      </c>
      <c r="F16" s="858" t="s">
        <v>3</v>
      </c>
      <c r="G16" s="874" t="s">
        <v>140</v>
      </c>
      <c r="H16" s="856">
        <f>'[8]расчет услуг (основное) '!$D$127</f>
        <v>100</v>
      </c>
      <c r="I16" s="855">
        <f>'[8]расчет услуг (основное) '!$E$127</f>
        <v>100</v>
      </c>
      <c r="J16" s="866">
        <f>IF(I16/H16*100&gt;100,100,I16/H16*100)</f>
        <v>100</v>
      </c>
      <c r="K16" s="865">
        <f>(J16+J17+J18)/3</f>
        <v>100</v>
      </c>
      <c r="L16" s="864">
        <f>(K16+K19)/2</f>
        <v>100</v>
      </c>
      <c r="M16" s="870"/>
      <c r="N16" s="899"/>
    </row>
    <row r="17" spans="1:16" ht="94.5" x14ac:dyDescent="0.25">
      <c r="A17" s="894"/>
      <c r="B17" s="888"/>
      <c r="C17" s="887"/>
      <c r="D17" s="886"/>
      <c r="E17" s="857" t="s">
        <v>138</v>
      </c>
      <c r="F17" s="858" t="s">
        <v>211</v>
      </c>
      <c r="G17" s="874" t="s">
        <v>140</v>
      </c>
      <c r="H17" s="856">
        <v>93</v>
      </c>
      <c r="I17" s="855">
        <v>93</v>
      </c>
      <c r="J17" s="866">
        <f>IF(I17/H17*100&gt;100,100,I17/H17*100)</f>
        <v>100</v>
      </c>
      <c r="K17" s="889"/>
      <c r="L17" s="884"/>
      <c r="M17" s="870"/>
      <c r="N17" s="899" t="s">
        <v>487</v>
      </c>
    </row>
    <row r="18" spans="1:16" ht="110.25" x14ac:dyDescent="0.25">
      <c r="A18" s="894"/>
      <c r="B18" s="888"/>
      <c r="C18" s="887"/>
      <c r="D18" s="886"/>
      <c r="E18" s="857" t="s">
        <v>138</v>
      </c>
      <c r="F18" s="858" t="s">
        <v>390</v>
      </c>
      <c r="G18" s="874" t="s">
        <v>140</v>
      </c>
      <c r="H18" s="856">
        <f>'[8]расчет услуг (основное) '!$D$181</f>
        <v>100</v>
      </c>
      <c r="I18" s="855">
        <v>100</v>
      </c>
      <c r="J18" s="866">
        <f>IF(I18/H18*100&gt;100,100,I18/H18*100)</f>
        <v>100</v>
      </c>
      <c r="K18" s="885"/>
      <c r="L18" s="884"/>
      <c r="M18" s="870"/>
      <c r="N18" s="901"/>
    </row>
    <row r="19" spans="1:16" ht="31.5" x14ac:dyDescent="0.25">
      <c r="A19" s="894"/>
      <c r="B19" s="883"/>
      <c r="C19" s="882"/>
      <c r="D19" s="881"/>
      <c r="E19" s="857" t="s">
        <v>144</v>
      </c>
      <c r="F19" s="875" t="s">
        <v>6</v>
      </c>
      <c r="G19" s="874" t="s">
        <v>266</v>
      </c>
      <c r="H19" s="873">
        <v>240</v>
      </c>
      <c r="I19" s="873">
        <v>240.8</v>
      </c>
      <c r="J19" s="854">
        <f>IF(I19/H19*100&gt;100,100,I19/H19*100)</f>
        <v>100</v>
      </c>
      <c r="K19" s="866">
        <f>J19</f>
        <v>100</v>
      </c>
      <c r="L19" s="880"/>
      <c r="M19" s="870"/>
      <c r="N19" s="900"/>
      <c r="P19" s="822"/>
    </row>
    <row r="20" spans="1:16" ht="78.75" x14ac:dyDescent="0.25">
      <c r="A20" s="894"/>
      <c r="B20" s="861" t="s">
        <v>486</v>
      </c>
      <c r="C20" s="860" t="s">
        <v>485</v>
      </c>
      <c r="D20" s="867" t="s">
        <v>137</v>
      </c>
      <c r="E20" s="857" t="s">
        <v>138</v>
      </c>
      <c r="F20" s="858" t="s">
        <v>3</v>
      </c>
      <c r="G20" s="874" t="s">
        <v>140</v>
      </c>
      <c r="H20" s="856">
        <f>'[8]расчет услуг (основное) '!$D$210</f>
        <v>100</v>
      </c>
      <c r="I20" s="855">
        <f>'[8]расчет услуг (основное) '!$E$210</f>
        <v>100</v>
      </c>
      <c r="J20" s="866">
        <f>IF(I20/H20*100&gt;100,100,I20/H20*100)</f>
        <v>100</v>
      </c>
      <c r="K20" s="865">
        <f>(J20+J21)/2</f>
        <v>100</v>
      </c>
      <c r="L20" s="864">
        <f>(K20+K23)/2</f>
        <v>100</v>
      </c>
      <c r="M20" s="870"/>
      <c r="N20" s="900"/>
    </row>
    <row r="21" spans="1:16" ht="94.5" x14ac:dyDescent="0.25">
      <c r="A21" s="894"/>
      <c r="B21" s="861"/>
      <c r="C21" s="860"/>
      <c r="D21" s="859"/>
      <c r="E21" s="857" t="s">
        <v>138</v>
      </c>
      <c r="F21" s="858" t="s">
        <v>211</v>
      </c>
      <c r="G21" s="874" t="s">
        <v>140</v>
      </c>
      <c r="H21" s="856">
        <v>91</v>
      </c>
      <c r="I21" s="855">
        <v>91</v>
      </c>
      <c r="J21" s="866">
        <f>IF(I21/H21*100&gt;100,100,I21/H21*100)</f>
        <v>100</v>
      </c>
      <c r="K21" s="863"/>
      <c r="L21" s="852"/>
      <c r="M21" s="870"/>
      <c r="N21" s="900"/>
    </row>
    <row r="22" spans="1:16" ht="110.25" hidden="1" x14ac:dyDescent="0.25">
      <c r="A22" s="894"/>
      <c r="B22" s="861"/>
      <c r="C22" s="860"/>
      <c r="D22" s="859"/>
      <c r="E22" s="857" t="s">
        <v>138</v>
      </c>
      <c r="F22" s="858" t="s">
        <v>390</v>
      </c>
      <c r="G22" s="874" t="s">
        <v>140</v>
      </c>
      <c r="H22" s="856">
        <v>0</v>
      </c>
      <c r="I22" s="855">
        <v>0</v>
      </c>
      <c r="J22" s="866">
        <v>100</v>
      </c>
      <c r="K22" s="853"/>
      <c r="L22" s="852"/>
      <c r="M22" s="870"/>
      <c r="N22" s="900"/>
    </row>
    <row r="23" spans="1:16" ht="31.5" x14ac:dyDescent="0.25">
      <c r="A23" s="894"/>
      <c r="B23" s="878"/>
      <c r="C23" s="877"/>
      <c r="D23" s="876"/>
      <c r="E23" s="857" t="s">
        <v>144</v>
      </c>
      <c r="F23" s="875" t="s">
        <v>6</v>
      </c>
      <c r="G23" s="874" t="s">
        <v>266</v>
      </c>
      <c r="H23" s="873">
        <v>2</v>
      </c>
      <c r="I23" s="873">
        <v>2.4</v>
      </c>
      <c r="J23" s="854">
        <f>IF(I23/H23*100&gt;100,100,I23/H23*100)</f>
        <v>100</v>
      </c>
      <c r="K23" s="866">
        <f>J23</f>
        <v>100</v>
      </c>
      <c r="L23" s="872"/>
      <c r="M23" s="870"/>
      <c r="N23" s="900"/>
      <c r="P23" s="822"/>
    </row>
    <row r="24" spans="1:16" ht="78.75" customHeight="1" x14ac:dyDescent="0.25">
      <c r="A24" s="894"/>
      <c r="B24" s="891" t="s">
        <v>484</v>
      </c>
      <c r="C24" s="890" t="s">
        <v>483</v>
      </c>
      <c r="D24" s="867" t="s">
        <v>137</v>
      </c>
      <c r="E24" s="857" t="s">
        <v>138</v>
      </c>
      <c r="F24" s="858" t="s">
        <v>3</v>
      </c>
      <c r="G24" s="874" t="s">
        <v>140</v>
      </c>
      <c r="H24" s="856">
        <f>'[8]расчет услуг (основное) '!$D$376</f>
        <v>100</v>
      </c>
      <c r="I24" s="855">
        <f>'[8]расчет услуг (основное) '!$E$376</f>
        <v>100</v>
      </c>
      <c r="J24" s="866">
        <f>IF(I24/H24*100&gt;100,100,I24/H24*100)</f>
        <v>100</v>
      </c>
      <c r="K24" s="865">
        <f>(J24+J25)/2</f>
        <v>100</v>
      </c>
      <c r="L24" s="864">
        <f>(K24+K27)/2</f>
        <v>100</v>
      </c>
      <c r="M24" s="870"/>
      <c r="N24" s="900"/>
    </row>
    <row r="25" spans="1:16" ht="94.5" x14ac:dyDescent="0.25">
      <c r="A25" s="894"/>
      <c r="B25" s="888"/>
      <c r="C25" s="887"/>
      <c r="D25" s="886"/>
      <c r="E25" s="857" t="s">
        <v>138</v>
      </c>
      <c r="F25" s="858" t="s">
        <v>211</v>
      </c>
      <c r="G25" s="874" t="s">
        <v>140</v>
      </c>
      <c r="H25" s="856">
        <v>93</v>
      </c>
      <c r="I25" s="855">
        <v>93</v>
      </c>
      <c r="J25" s="866">
        <f>IF(I25/H25*100&gt;100,100,I25/H25*100)</f>
        <v>100</v>
      </c>
      <c r="K25" s="889"/>
      <c r="L25" s="884"/>
      <c r="M25" s="870"/>
      <c r="N25" s="900"/>
    </row>
    <row r="26" spans="1:16" ht="110.25" x14ac:dyDescent="0.25">
      <c r="A26" s="894"/>
      <c r="B26" s="888"/>
      <c r="C26" s="887"/>
      <c r="D26" s="886"/>
      <c r="E26" s="857" t="s">
        <v>138</v>
      </c>
      <c r="F26" s="858" t="s">
        <v>390</v>
      </c>
      <c r="G26" s="874" t="s">
        <v>140</v>
      </c>
      <c r="H26" s="856">
        <v>100</v>
      </c>
      <c r="I26" s="856">
        <v>100</v>
      </c>
      <c r="J26" s="854">
        <f>IF(I26/H26*100&gt;100,100,I26/H26*100)</f>
        <v>100</v>
      </c>
      <c r="K26" s="885"/>
      <c r="L26" s="884"/>
      <c r="M26" s="870"/>
      <c r="N26" s="901"/>
    </row>
    <row r="27" spans="1:16" ht="31.5" x14ac:dyDescent="0.25">
      <c r="A27" s="894"/>
      <c r="B27" s="883"/>
      <c r="C27" s="882"/>
      <c r="D27" s="881"/>
      <c r="E27" s="857" t="s">
        <v>144</v>
      </c>
      <c r="F27" s="875" t="s">
        <v>6</v>
      </c>
      <c r="G27" s="874" t="s">
        <v>266</v>
      </c>
      <c r="H27" s="873">
        <v>3</v>
      </c>
      <c r="I27" s="873">
        <v>3.9</v>
      </c>
      <c r="J27" s="854">
        <f>IF(I27/H27*100&gt;100,100,I27/H27*100)</f>
        <v>100</v>
      </c>
      <c r="K27" s="866">
        <f>J27</f>
        <v>100</v>
      </c>
      <c r="L27" s="880"/>
      <c r="M27" s="870"/>
      <c r="N27" s="900"/>
      <c r="P27" s="822"/>
    </row>
    <row r="28" spans="1:16" ht="78.75" customHeight="1" x14ac:dyDescent="0.25">
      <c r="A28" s="894"/>
      <c r="B28" s="891" t="s">
        <v>482</v>
      </c>
      <c r="C28" s="890" t="s">
        <v>481</v>
      </c>
      <c r="D28" s="867" t="s">
        <v>137</v>
      </c>
      <c r="E28" s="857" t="s">
        <v>138</v>
      </c>
      <c r="F28" s="858" t="s">
        <v>3</v>
      </c>
      <c r="G28" s="874" t="s">
        <v>140</v>
      </c>
      <c r="H28" s="856">
        <f>'[8]расчет услуг (основное) '!$D$459</f>
        <v>100</v>
      </c>
      <c r="I28" s="855">
        <f>'[8]расчет услуг (основное) '!$E$459</f>
        <v>100</v>
      </c>
      <c r="J28" s="866">
        <f>IF(I28/H28*100&gt;100,100,I28/H28*100)</f>
        <v>100</v>
      </c>
      <c r="K28" s="865">
        <f>(J28+J29)/2</f>
        <v>100</v>
      </c>
      <c r="L28" s="864">
        <f>(K28+K31)/2</f>
        <v>100</v>
      </c>
      <c r="M28" s="870"/>
      <c r="N28" s="900"/>
    </row>
    <row r="29" spans="1:16" ht="94.5" x14ac:dyDescent="0.25">
      <c r="A29" s="894"/>
      <c r="B29" s="888"/>
      <c r="C29" s="887"/>
      <c r="D29" s="886"/>
      <c r="E29" s="857" t="s">
        <v>138</v>
      </c>
      <c r="F29" s="858" t="s">
        <v>211</v>
      </c>
      <c r="G29" s="874" t="s">
        <v>140</v>
      </c>
      <c r="H29" s="856">
        <v>93</v>
      </c>
      <c r="I29" s="855">
        <v>93</v>
      </c>
      <c r="J29" s="866">
        <f>IF(I29/H29*100&gt;100,100,I29/H29*100)</f>
        <v>100</v>
      </c>
      <c r="K29" s="889"/>
      <c r="L29" s="884"/>
      <c r="M29" s="870"/>
      <c r="N29" s="900"/>
    </row>
    <row r="30" spans="1:16" ht="110.25" x14ac:dyDescent="0.25">
      <c r="A30" s="894"/>
      <c r="B30" s="888"/>
      <c r="C30" s="887"/>
      <c r="D30" s="886"/>
      <c r="E30" s="857" t="s">
        <v>138</v>
      </c>
      <c r="F30" s="858" t="s">
        <v>390</v>
      </c>
      <c r="G30" s="874" t="s">
        <v>140</v>
      </c>
      <c r="H30" s="856">
        <v>100</v>
      </c>
      <c r="I30" s="856">
        <v>100</v>
      </c>
      <c r="J30" s="854">
        <f>IF(I30/H30*100&gt;100,100,I30/H30*100)</f>
        <v>100</v>
      </c>
      <c r="K30" s="885"/>
      <c r="L30" s="884"/>
      <c r="M30" s="870"/>
      <c r="N30" s="901"/>
    </row>
    <row r="31" spans="1:16" ht="31.5" x14ac:dyDescent="0.25">
      <c r="A31" s="894"/>
      <c r="B31" s="883"/>
      <c r="C31" s="882"/>
      <c r="D31" s="881"/>
      <c r="E31" s="857" t="s">
        <v>144</v>
      </c>
      <c r="F31" s="875" t="s">
        <v>6</v>
      </c>
      <c r="G31" s="874" t="s">
        <v>266</v>
      </c>
      <c r="H31" s="873">
        <v>3</v>
      </c>
      <c r="I31" s="873">
        <v>3</v>
      </c>
      <c r="J31" s="854">
        <f>IF(I31/H31*100&gt;100,100,I31/H31*100)</f>
        <v>100</v>
      </c>
      <c r="K31" s="866">
        <f>J31</f>
        <v>100</v>
      </c>
      <c r="L31" s="880"/>
      <c r="M31" s="870"/>
      <c r="N31" s="900"/>
      <c r="P31" s="896"/>
    </row>
    <row r="32" spans="1:16" ht="78.75" x14ac:dyDescent="0.25">
      <c r="A32" s="894"/>
      <c r="B32" s="861" t="s">
        <v>187</v>
      </c>
      <c r="C32" s="860" t="s">
        <v>480</v>
      </c>
      <c r="D32" s="867" t="s">
        <v>137</v>
      </c>
      <c r="E32" s="857" t="s">
        <v>138</v>
      </c>
      <c r="F32" s="858" t="s">
        <v>3</v>
      </c>
      <c r="G32" s="874" t="s">
        <v>140</v>
      </c>
      <c r="H32" s="856">
        <f>'[8]расчет услуг (среднее) '!$D$30</f>
        <v>100</v>
      </c>
      <c r="I32" s="856">
        <f>'[8]расчет услуг (среднее) '!$E$30</f>
        <v>100</v>
      </c>
      <c r="J32" s="854">
        <f>IF(I32/H32*100&gt;100,100,I32/H32*100)</f>
        <v>100</v>
      </c>
      <c r="K32" s="865">
        <f>(J32+J33)/2</f>
        <v>100</v>
      </c>
      <c r="L32" s="864">
        <f>(K32+K35)/2</f>
        <v>100</v>
      </c>
      <c r="M32" s="870"/>
      <c r="N32" s="899"/>
    </row>
    <row r="33" spans="1:16" ht="94.5" x14ac:dyDescent="0.25">
      <c r="A33" s="894"/>
      <c r="B33" s="861"/>
      <c r="C33" s="860"/>
      <c r="D33" s="859"/>
      <c r="E33" s="857" t="s">
        <v>138</v>
      </c>
      <c r="F33" s="858" t="s">
        <v>211</v>
      </c>
      <c r="G33" s="874" t="s">
        <v>140</v>
      </c>
      <c r="H33" s="856">
        <f>'[8]расчет услуг (среднее) '!$D$57</f>
        <v>100</v>
      </c>
      <c r="I33" s="856">
        <f>'[8]расчет услуг (среднее) '!$E$57</f>
        <v>100</v>
      </c>
      <c r="J33" s="854">
        <f>IF(I33/H33*100&gt;100,100,I33/H33*100)</f>
        <v>100</v>
      </c>
      <c r="K33" s="863"/>
      <c r="L33" s="852"/>
      <c r="M33" s="870"/>
      <c r="N33" s="899"/>
    </row>
    <row r="34" spans="1:16" ht="94.5" x14ac:dyDescent="0.25">
      <c r="A34" s="894"/>
      <c r="B34" s="861"/>
      <c r="C34" s="860"/>
      <c r="D34" s="859"/>
      <c r="E34" s="857" t="s">
        <v>138</v>
      </c>
      <c r="F34" s="858" t="s">
        <v>391</v>
      </c>
      <c r="G34" s="874" t="s">
        <v>140</v>
      </c>
      <c r="H34" s="856">
        <f>'[8]расчет услуг (среднее) '!$D$84</f>
        <v>100</v>
      </c>
      <c r="I34" s="856">
        <v>100</v>
      </c>
      <c r="J34" s="854">
        <f>IF(I34/H34*100&gt;100,100,I34/H34*100)</f>
        <v>100</v>
      </c>
      <c r="K34" s="853"/>
      <c r="L34" s="852"/>
      <c r="M34" s="870"/>
      <c r="N34" s="899"/>
    </row>
    <row r="35" spans="1:16" ht="31.5" x14ac:dyDescent="0.25">
      <c r="A35" s="894"/>
      <c r="B35" s="878"/>
      <c r="C35" s="877"/>
      <c r="D35" s="876"/>
      <c r="E35" s="857" t="s">
        <v>144</v>
      </c>
      <c r="F35" s="875" t="s">
        <v>6</v>
      </c>
      <c r="G35" s="874" t="s">
        <v>266</v>
      </c>
      <c r="H35" s="873">
        <v>66</v>
      </c>
      <c r="I35" s="873">
        <v>66.400000000000006</v>
      </c>
      <c r="J35" s="866">
        <f>IF(I35/H35*100&gt;100,100,I35/H35*100)</f>
        <v>100</v>
      </c>
      <c r="K35" s="866">
        <f>J35</f>
        <v>100</v>
      </c>
      <c r="L35" s="872"/>
      <c r="M35" s="870"/>
      <c r="N35" s="898"/>
      <c r="P35" s="822"/>
    </row>
    <row r="36" spans="1:16" ht="78.75" x14ac:dyDescent="0.25">
      <c r="A36" s="894"/>
      <c r="B36" s="861" t="s">
        <v>479</v>
      </c>
      <c r="C36" s="860" t="s">
        <v>478</v>
      </c>
      <c r="D36" s="867" t="s">
        <v>137</v>
      </c>
      <c r="E36" s="857" t="s">
        <v>138</v>
      </c>
      <c r="F36" s="858" t="s">
        <v>3</v>
      </c>
      <c r="G36" s="874" t="s">
        <v>140</v>
      </c>
      <c r="H36" s="856">
        <f>'[8]расчет услуг (среднее) '!$D$281</f>
        <v>100</v>
      </c>
      <c r="I36" s="856">
        <f>'[8]расчет услуг (среднее) '!$E$281</f>
        <v>100</v>
      </c>
      <c r="J36" s="854">
        <f>IF(I36/H36*100&gt;100,100,I36/H36*100)</f>
        <v>100</v>
      </c>
      <c r="K36" s="865">
        <f>(J36+J37+J38)/3</f>
        <v>100</v>
      </c>
      <c r="L36" s="864">
        <f>(K36+K39)/2</f>
        <v>100</v>
      </c>
      <c r="M36" s="870"/>
      <c r="N36" s="899"/>
    </row>
    <row r="37" spans="1:16" ht="94.5" x14ac:dyDescent="0.25">
      <c r="A37" s="894"/>
      <c r="B37" s="861"/>
      <c r="C37" s="860"/>
      <c r="D37" s="859"/>
      <c r="E37" s="857" t="s">
        <v>138</v>
      </c>
      <c r="F37" s="858" t="s">
        <v>211</v>
      </c>
      <c r="G37" s="874" t="s">
        <v>140</v>
      </c>
      <c r="H37" s="856">
        <f>'[8]расчет услуг (среднее) '!$D$308</f>
        <v>100</v>
      </c>
      <c r="I37" s="856">
        <f>'[8]расчет услуг (среднее) '!$E$308</f>
        <v>100</v>
      </c>
      <c r="J37" s="854">
        <f>IF(I37/H37*100&gt;100,100,I37/H37*100)</f>
        <v>100</v>
      </c>
      <c r="K37" s="863"/>
      <c r="L37" s="852"/>
      <c r="M37" s="870"/>
      <c r="N37" s="899"/>
    </row>
    <row r="38" spans="1:16" ht="94.5" x14ac:dyDescent="0.25">
      <c r="A38" s="894"/>
      <c r="B38" s="861"/>
      <c r="C38" s="860"/>
      <c r="D38" s="859"/>
      <c r="E38" s="857" t="s">
        <v>138</v>
      </c>
      <c r="F38" s="858" t="s">
        <v>391</v>
      </c>
      <c r="G38" s="874" t="s">
        <v>140</v>
      </c>
      <c r="H38" s="856">
        <v>100</v>
      </c>
      <c r="I38" s="856">
        <v>100</v>
      </c>
      <c r="J38" s="854">
        <f>IF(I38/H38*100&gt;100,100,I38/H38*100)</f>
        <v>100</v>
      </c>
      <c r="K38" s="853"/>
      <c r="L38" s="852"/>
      <c r="M38" s="870"/>
      <c r="N38" s="899"/>
    </row>
    <row r="39" spans="1:16" ht="31.5" x14ac:dyDescent="0.25">
      <c r="A39" s="894"/>
      <c r="B39" s="878"/>
      <c r="C39" s="877"/>
      <c r="D39" s="876"/>
      <c r="E39" s="857" t="s">
        <v>144</v>
      </c>
      <c r="F39" s="875" t="s">
        <v>6</v>
      </c>
      <c r="G39" s="874" t="s">
        <v>266</v>
      </c>
      <c r="H39" s="873">
        <v>1</v>
      </c>
      <c r="I39" s="873">
        <v>1</v>
      </c>
      <c r="J39" s="854">
        <f>IF(I39/H39*100&gt;100,100,I39/H39*100)</f>
        <v>100</v>
      </c>
      <c r="K39" s="866">
        <f>J39</f>
        <v>100</v>
      </c>
      <c r="L39" s="872"/>
      <c r="M39" s="870"/>
      <c r="N39" s="898"/>
      <c r="P39" s="822"/>
    </row>
    <row r="40" spans="1:16" ht="78.75" x14ac:dyDescent="0.25">
      <c r="A40" s="894"/>
      <c r="B40" s="861" t="s">
        <v>477</v>
      </c>
      <c r="C40" s="860" t="s">
        <v>476</v>
      </c>
      <c r="D40" s="867" t="s">
        <v>137</v>
      </c>
      <c r="E40" s="857" t="s">
        <v>138</v>
      </c>
      <c r="F40" s="858" t="s">
        <v>3</v>
      </c>
      <c r="G40" s="874" t="s">
        <v>140</v>
      </c>
      <c r="H40" s="856">
        <f>'[8]расчет услуг (среднее) '!$D$113</f>
        <v>100</v>
      </c>
      <c r="I40" s="856">
        <f>'[8]расчет услуг (среднее) '!$E$113</f>
        <v>100</v>
      </c>
      <c r="J40" s="854">
        <f>IF(I40/H40*100&gt;100,100,I40/H40*100)</f>
        <v>100</v>
      </c>
      <c r="K40" s="865">
        <f>(J40+J41)/2</f>
        <v>100</v>
      </c>
      <c r="L40" s="864">
        <f>(K40+K43)/2</f>
        <v>100</v>
      </c>
      <c r="M40" s="870"/>
      <c r="N40" s="899"/>
    </row>
    <row r="41" spans="1:16" ht="94.5" x14ac:dyDescent="0.25">
      <c r="A41" s="894"/>
      <c r="B41" s="861"/>
      <c r="C41" s="860"/>
      <c r="D41" s="859"/>
      <c r="E41" s="857" t="s">
        <v>138</v>
      </c>
      <c r="F41" s="858" t="s">
        <v>211</v>
      </c>
      <c r="G41" s="874" t="s">
        <v>140</v>
      </c>
      <c r="H41" s="856">
        <f>'[8]расчет услуг (среднее) '!$D$140</f>
        <v>100</v>
      </c>
      <c r="I41" s="856">
        <f>'[8]расчет услуг (среднее) '!$E$140</f>
        <v>100</v>
      </c>
      <c r="J41" s="854">
        <f>IF(I41/H41*100&gt;100,100,I41/H41*100)</f>
        <v>100</v>
      </c>
      <c r="K41" s="863"/>
      <c r="L41" s="852"/>
      <c r="M41" s="870"/>
      <c r="N41" s="899"/>
    </row>
    <row r="42" spans="1:16" ht="94.5" hidden="1" x14ac:dyDescent="0.25">
      <c r="A42" s="894"/>
      <c r="B42" s="861"/>
      <c r="C42" s="860"/>
      <c r="D42" s="859"/>
      <c r="E42" s="857" t="s">
        <v>138</v>
      </c>
      <c r="F42" s="858" t="s">
        <v>391</v>
      </c>
      <c r="G42" s="874" t="s">
        <v>140</v>
      </c>
      <c r="H42" s="856">
        <v>0</v>
      </c>
      <c r="I42" s="856">
        <v>0</v>
      </c>
      <c r="J42" s="854">
        <v>100</v>
      </c>
      <c r="K42" s="853"/>
      <c r="L42" s="852"/>
      <c r="M42" s="870"/>
      <c r="N42" s="899"/>
    </row>
    <row r="43" spans="1:16" ht="31.5" x14ac:dyDescent="0.25">
      <c r="A43" s="894"/>
      <c r="B43" s="878"/>
      <c r="C43" s="877"/>
      <c r="D43" s="876"/>
      <c r="E43" s="857" t="s">
        <v>144</v>
      </c>
      <c r="F43" s="875" t="s">
        <v>6</v>
      </c>
      <c r="G43" s="874" t="s">
        <v>266</v>
      </c>
      <c r="H43" s="873">
        <f>'[8]расчет услуг (среднее) '!$D$380</f>
        <v>1</v>
      </c>
      <c r="I43" s="873">
        <f>'[8]расчет услуг (среднее) '!$E$380</f>
        <v>1</v>
      </c>
      <c r="J43" s="854">
        <f>IF(I43/H43*100&gt;100,100,I43/H43*100)</f>
        <v>100</v>
      </c>
      <c r="K43" s="866">
        <f>J43</f>
        <v>100</v>
      </c>
      <c r="L43" s="872"/>
      <c r="M43" s="870"/>
      <c r="N43" s="898"/>
      <c r="P43" s="822"/>
    </row>
    <row r="44" spans="1:16" ht="78.75" x14ac:dyDescent="0.25">
      <c r="A44" s="894"/>
      <c r="B44" s="861" t="s">
        <v>475</v>
      </c>
      <c r="C44" s="860" t="s">
        <v>474</v>
      </c>
      <c r="D44" s="867" t="s">
        <v>137</v>
      </c>
      <c r="E44" s="857" t="s">
        <v>138</v>
      </c>
      <c r="F44" s="858" t="s">
        <v>3</v>
      </c>
      <c r="G44" s="874" t="s">
        <v>140</v>
      </c>
      <c r="H44" s="856">
        <f>'[8]расчет услуг (среднее) '!$D$197</f>
        <v>100</v>
      </c>
      <c r="I44" s="856">
        <f>'[8]расчет услуг (среднее) '!$E$197</f>
        <v>100</v>
      </c>
      <c r="J44" s="854">
        <f>IF(I44/H44*100&gt;100,100,I44/H44*100)</f>
        <v>100</v>
      </c>
      <c r="K44" s="865">
        <f>(J44+J45)/2</f>
        <v>100</v>
      </c>
      <c r="L44" s="864">
        <f>(K44+K47)/2</f>
        <v>100</v>
      </c>
      <c r="M44" s="870"/>
      <c r="N44" s="899"/>
    </row>
    <row r="45" spans="1:16" ht="94.5" x14ac:dyDescent="0.25">
      <c r="A45" s="894"/>
      <c r="B45" s="861"/>
      <c r="C45" s="860"/>
      <c r="D45" s="859"/>
      <c r="E45" s="857" t="s">
        <v>138</v>
      </c>
      <c r="F45" s="858" t="s">
        <v>211</v>
      </c>
      <c r="G45" s="874" t="s">
        <v>140</v>
      </c>
      <c r="H45" s="856">
        <f>'[8]расчет услуг (среднее) '!$D$224</f>
        <v>100</v>
      </c>
      <c r="I45" s="856">
        <f>'[8]расчет услуг (среднее) '!$E$224</f>
        <v>100</v>
      </c>
      <c r="J45" s="854">
        <f>IF(I45/H45*100&gt;100,100,I45/H45*100)</f>
        <v>100</v>
      </c>
      <c r="K45" s="863"/>
      <c r="L45" s="852"/>
      <c r="M45" s="870"/>
      <c r="N45" s="899"/>
    </row>
    <row r="46" spans="1:16" ht="94.5" x14ac:dyDescent="0.25">
      <c r="A46" s="894"/>
      <c r="B46" s="861"/>
      <c r="C46" s="860"/>
      <c r="D46" s="859"/>
      <c r="E46" s="857" t="s">
        <v>138</v>
      </c>
      <c r="F46" s="858" t="s">
        <v>391</v>
      </c>
      <c r="G46" s="874" t="s">
        <v>140</v>
      </c>
      <c r="H46" s="856">
        <v>100</v>
      </c>
      <c r="I46" s="856">
        <v>100</v>
      </c>
      <c r="J46" s="854">
        <v>100</v>
      </c>
      <c r="K46" s="853"/>
      <c r="L46" s="852"/>
      <c r="M46" s="870"/>
      <c r="N46" s="899"/>
    </row>
    <row r="47" spans="1:16" ht="31.5" x14ac:dyDescent="0.25">
      <c r="A47" s="894"/>
      <c r="B47" s="878"/>
      <c r="C47" s="877"/>
      <c r="D47" s="876"/>
      <c r="E47" s="857" t="s">
        <v>144</v>
      </c>
      <c r="F47" s="875" t="s">
        <v>6</v>
      </c>
      <c r="G47" s="874" t="s">
        <v>266</v>
      </c>
      <c r="H47" s="873">
        <v>1</v>
      </c>
      <c r="I47" s="873">
        <v>1</v>
      </c>
      <c r="J47" s="854">
        <f>IF(I47/H47*100&gt;100,100,I47/H47*100)</f>
        <v>100</v>
      </c>
      <c r="K47" s="866">
        <f>J47</f>
        <v>100</v>
      </c>
      <c r="L47" s="872"/>
      <c r="M47" s="870"/>
      <c r="N47" s="898" t="s">
        <v>473</v>
      </c>
      <c r="P47" s="822"/>
    </row>
    <row r="48" spans="1:16" ht="110.25" x14ac:dyDescent="0.25">
      <c r="A48" s="894"/>
      <c r="B48" s="861" t="s">
        <v>472</v>
      </c>
      <c r="C48" s="860" t="s">
        <v>471</v>
      </c>
      <c r="D48" s="867" t="s">
        <v>137</v>
      </c>
      <c r="E48" s="857" t="s">
        <v>138</v>
      </c>
      <c r="F48" s="858" t="s">
        <v>210</v>
      </c>
      <c r="G48" s="857" t="s">
        <v>140</v>
      </c>
      <c r="H48" s="897">
        <v>5.82</v>
      </c>
      <c r="I48" s="897">
        <v>5.83</v>
      </c>
      <c r="J48" s="866">
        <f>IF(I48/H48*100&gt;100,100,I48/H48*100)</f>
        <v>100</v>
      </c>
      <c r="K48" s="865">
        <f>(J48+J49+J50)/3</f>
        <v>100</v>
      </c>
      <c r="L48" s="864">
        <f>(K48+K51)/2</f>
        <v>98.864959254947621</v>
      </c>
      <c r="M48" s="870"/>
      <c r="N48" s="895"/>
    </row>
    <row r="49" spans="1:16" ht="110.25" x14ac:dyDescent="0.25">
      <c r="A49" s="894"/>
      <c r="B49" s="861"/>
      <c r="C49" s="860"/>
      <c r="D49" s="859"/>
      <c r="E49" s="857" t="s">
        <v>138</v>
      </c>
      <c r="F49" s="858" t="s">
        <v>9</v>
      </c>
      <c r="G49" s="857" t="s">
        <v>140</v>
      </c>
      <c r="H49" s="855">
        <v>50</v>
      </c>
      <c r="I49" s="855">
        <v>100</v>
      </c>
      <c r="J49" s="866">
        <v>100</v>
      </c>
      <c r="K49" s="863"/>
      <c r="L49" s="852"/>
      <c r="M49" s="870"/>
      <c r="N49" s="895"/>
    </row>
    <row r="50" spans="1:16" ht="94.5" x14ac:dyDescent="0.25">
      <c r="A50" s="894"/>
      <c r="B50" s="861"/>
      <c r="C50" s="860"/>
      <c r="D50" s="859"/>
      <c r="E50" s="857" t="s">
        <v>138</v>
      </c>
      <c r="F50" s="858" t="s">
        <v>211</v>
      </c>
      <c r="G50" s="857" t="s">
        <v>140</v>
      </c>
      <c r="H50" s="855">
        <v>33.299999999999997</v>
      </c>
      <c r="I50" s="855">
        <v>34.299999999999997</v>
      </c>
      <c r="J50" s="854">
        <f>IF(I50/H50*100&gt;100,100,I50/H50*100)</f>
        <v>100</v>
      </c>
      <c r="K50" s="853"/>
      <c r="L50" s="852"/>
      <c r="M50" s="870"/>
      <c r="N50" s="895"/>
    </row>
    <row r="51" spans="1:16" ht="31.5" x14ac:dyDescent="0.25">
      <c r="A51" s="894"/>
      <c r="B51" s="878"/>
      <c r="C51" s="877"/>
      <c r="D51" s="876"/>
      <c r="E51" s="857" t="s">
        <v>144</v>
      </c>
      <c r="F51" s="875" t="s">
        <v>213</v>
      </c>
      <c r="G51" s="857" t="s">
        <v>310</v>
      </c>
      <c r="H51" s="893">
        <v>1718</v>
      </c>
      <c r="I51" s="893">
        <v>1679</v>
      </c>
      <c r="J51" s="866">
        <f>IF(I51/H51*100&gt;100,100,I51/H51*100)</f>
        <v>97.729918509895228</v>
      </c>
      <c r="K51" s="866">
        <f>J51</f>
        <v>97.729918509895228</v>
      </c>
      <c r="L51" s="872"/>
      <c r="M51" s="870"/>
      <c r="N51" s="895"/>
      <c r="P51" s="822"/>
    </row>
    <row r="52" spans="1:16" ht="110.25" x14ac:dyDescent="0.25">
      <c r="A52" s="894"/>
      <c r="B52" s="861" t="s">
        <v>470</v>
      </c>
      <c r="C52" s="860" t="s">
        <v>469</v>
      </c>
      <c r="D52" s="867" t="s">
        <v>137</v>
      </c>
      <c r="E52" s="857" t="s">
        <v>138</v>
      </c>
      <c r="F52" s="858" t="s">
        <v>210</v>
      </c>
      <c r="G52" s="857" t="s">
        <v>140</v>
      </c>
      <c r="H52" s="855">
        <v>10</v>
      </c>
      <c r="I52" s="855">
        <v>10</v>
      </c>
      <c r="J52" s="866">
        <f>IF(I52/H52*100&gt;100,100,I52/H52*100)</f>
        <v>100</v>
      </c>
      <c r="K52" s="865">
        <f>(J52+J53+J54)/3</f>
        <v>100</v>
      </c>
      <c r="L52" s="864">
        <f>(K52+K55)/2</f>
        <v>99.597740499828831</v>
      </c>
      <c r="M52" s="870"/>
      <c r="N52" s="895"/>
    </row>
    <row r="53" spans="1:16" ht="110.25" x14ac:dyDescent="0.25">
      <c r="A53" s="894"/>
      <c r="B53" s="861"/>
      <c r="C53" s="860"/>
      <c r="D53" s="859"/>
      <c r="E53" s="857" t="s">
        <v>138</v>
      </c>
      <c r="F53" s="858" t="s">
        <v>9</v>
      </c>
      <c r="G53" s="857" t="s">
        <v>140</v>
      </c>
      <c r="H53" s="855">
        <v>7.1</v>
      </c>
      <c r="I53" s="855">
        <v>7.1</v>
      </c>
      <c r="J53" s="866">
        <f>IF(I53/H53*100&gt;100,100,I53/H53*100)</f>
        <v>100</v>
      </c>
      <c r="K53" s="863"/>
      <c r="L53" s="852"/>
      <c r="M53" s="870"/>
      <c r="N53" s="895"/>
    </row>
    <row r="54" spans="1:16" ht="94.5" x14ac:dyDescent="0.25">
      <c r="A54" s="894"/>
      <c r="B54" s="861"/>
      <c r="C54" s="860"/>
      <c r="D54" s="859"/>
      <c r="E54" s="857" t="s">
        <v>138</v>
      </c>
      <c r="F54" s="858" t="s">
        <v>211</v>
      </c>
      <c r="G54" s="857" t="s">
        <v>140</v>
      </c>
      <c r="H54" s="855">
        <f>'[8]расчет услуг (дополн) '!$D$142</f>
        <v>100</v>
      </c>
      <c r="I54" s="855">
        <f>'[8]расчет услуг (дополн) '!$E$142</f>
        <v>100</v>
      </c>
      <c r="J54" s="854">
        <f>IF(I54/H54*100&gt;100,100,I54/H54*100)</f>
        <v>100</v>
      </c>
      <c r="K54" s="853"/>
      <c r="L54" s="852"/>
      <c r="M54" s="870"/>
      <c r="N54" s="895"/>
    </row>
    <row r="55" spans="1:16" ht="31.5" x14ac:dyDescent="0.25">
      <c r="A55" s="894"/>
      <c r="B55" s="878"/>
      <c r="C55" s="877"/>
      <c r="D55" s="876"/>
      <c r="E55" s="857" t="s">
        <v>144</v>
      </c>
      <c r="F55" s="875" t="s">
        <v>213</v>
      </c>
      <c r="G55" s="857" t="s">
        <v>310</v>
      </c>
      <c r="H55" s="893">
        <v>5842</v>
      </c>
      <c r="I55" s="893">
        <v>5795</v>
      </c>
      <c r="J55" s="866">
        <f>IF(I55/H55*100&gt;100,100,I55/H55*100)</f>
        <v>99.195480999657647</v>
      </c>
      <c r="K55" s="866">
        <f>J55</f>
        <v>99.195480999657647</v>
      </c>
      <c r="L55" s="872"/>
      <c r="M55" s="870"/>
      <c r="N55" s="895"/>
      <c r="P55" s="822"/>
    </row>
    <row r="56" spans="1:16" ht="110.25" x14ac:dyDescent="0.25">
      <c r="A56" s="894"/>
      <c r="B56" s="861" t="s">
        <v>467</v>
      </c>
      <c r="C56" s="860" t="s">
        <v>468</v>
      </c>
      <c r="D56" s="867" t="s">
        <v>137</v>
      </c>
      <c r="E56" s="857" t="s">
        <v>138</v>
      </c>
      <c r="F56" s="858" t="s">
        <v>210</v>
      </c>
      <c r="G56" s="857" t="s">
        <v>140</v>
      </c>
      <c r="H56" s="855">
        <f>'[8]расчет услуг (дополн) '!$D$165</f>
        <v>15.757575757575756</v>
      </c>
      <c r="I56" s="855">
        <f>'[8]расчет услуг (дополн) '!$E$165</f>
        <v>15.8821743091406</v>
      </c>
      <c r="J56" s="854">
        <f>IF(I56/H56*100&gt;100,100,I56/H56*100)</f>
        <v>100</v>
      </c>
      <c r="K56" s="865">
        <f>(J56+J57+J58)/3</f>
        <v>100</v>
      </c>
      <c r="L56" s="864">
        <f>(K56+K59)/2</f>
        <v>99.089495891627806</v>
      </c>
      <c r="M56" s="870"/>
      <c r="N56" s="895"/>
    </row>
    <row r="57" spans="1:16" ht="110.25" x14ac:dyDescent="0.25">
      <c r="A57" s="894"/>
      <c r="B57" s="861"/>
      <c r="C57" s="860"/>
      <c r="D57" s="859"/>
      <c r="E57" s="857" t="s">
        <v>138</v>
      </c>
      <c r="F57" s="858" t="s">
        <v>9</v>
      </c>
      <c r="G57" s="857" t="s">
        <v>140</v>
      </c>
      <c r="H57" s="855">
        <v>100</v>
      </c>
      <c r="I57" s="855">
        <v>100</v>
      </c>
      <c r="J57" s="854">
        <v>100</v>
      </c>
      <c r="K57" s="863"/>
      <c r="L57" s="852"/>
      <c r="M57" s="870"/>
      <c r="N57" s="895"/>
    </row>
    <row r="58" spans="1:16" ht="94.5" x14ac:dyDescent="0.25">
      <c r="A58" s="894"/>
      <c r="B58" s="861"/>
      <c r="C58" s="860"/>
      <c r="D58" s="859"/>
      <c r="E58" s="857" t="s">
        <v>138</v>
      </c>
      <c r="F58" s="858" t="s">
        <v>211</v>
      </c>
      <c r="G58" s="857" t="s">
        <v>140</v>
      </c>
      <c r="H58" s="855">
        <f>'[8]расчет услуг (дополн) '!$D$207</f>
        <v>100</v>
      </c>
      <c r="I58" s="855">
        <f>'[8]расчет услуг (дополн) '!$E$207</f>
        <v>100</v>
      </c>
      <c r="J58" s="854">
        <f>IF(I58/H58*100&gt;100,100,I58/H58*100)</f>
        <v>100</v>
      </c>
      <c r="K58" s="853"/>
      <c r="L58" s="852"/>
      <c r="M58" s="870"/>
      <c r="N58" s="895"/>
    </row>
    <row r="59" spans="1:16" ht="31.5" x14ac:dyDescent="0.25">
      <c r="A59" s="894"/>
      <c r="B59" s="878"/>
      <c r="C59" s="877"/>
      <c r="D59" s="876"/>
      <c r="E59" s="857" t="s">
        <v>144</v>
      </c>
      <c r="F59" s="875" t="s">
        <v>213</v>
      </c>
      <c r="G59" s="857" t="s">
        <v>310</v>
      </c>
      <c r="H59" s="893">
        <v>9006</v>
      </c>
      <c r="I59" s="893">
        <v>8842</v>
      </c>
      <c r="J59" s="866">
        <f>IF(I59/H59*100&gt;100,100,I59/H59*100)</f>
        <v>98.178991783255611</v>
      </c>
      <c r="K59" s="866">
        <f>J59</f>
        <v>98.178991783255611</v>
      </c>
      <c r="L59" s="872"/>
      <c r="M59" s="870"/>
      <c r="N59" s="895"/>
      <c r="P59" s="896"/>
    </row>
    <row r="60" spans="1:16" ht="110.25" x14ac:dyDescent="0.25">
      <c r="A60" s="894"/>
      <c r="B60" s="861" t="s">
        <v>467</v>
      </c>
      <c r="C60" s="860" t="s">
        <v>466</v>
      </c>
      <c r="D60" s="867" t="s">
        <v>137</v>
      </c>
      <c r="E60" s="857" t="s">
        <v>138</v>
      </c>
      <c r="F60" s="858" t="s">
        <v>210</v>
      </c>
      <c r="G60" s="857" t="s">
        <v>140</v>
      </c>
      <c r="H60" s="855">
        <v>15.8</v>
      </c>
      <c r="I60" s="855">
        <v>17.100000000000001</v>
      </c>
      <c r="J60" s="854">
        <f>IF(I60/H60*100&gt;100,100,I60/H60*100)</f>
        <v>100</v>
      </c>
      <c r="K60" s="865">
        <f>(J60+J61+J62)/3</f>
        <v>100</v>
      </c>
      <c r="L60" s="864">
        <f>(K60+K63)/2</f>
        <v>96.784639539447852</v>
      </c>
      <c r="M60" s="870"/>
      <c r="N60" s="895"/>
    </row>
    <row r="61" spans="1:16" ht="110.25" x14ac:dyDescent="0.25">
      <c r="A61" s="894"/>
      <c r="B61" s="861"/>
      <c r="C61" s="860"/>
      <c r="D61" s="859"/>
      <c r="E61" s="857" t="s">
        <v>138</v>
      </c>
      <c r="F61" s="858" t="s">
        <v>9</v>
      </c>
      <c r="G61" s="857" t="s">
        <v>140</v>
      </c>
      <c r="H61" s="855">
        <v>7.1</v>
      </c>
      <c r="I61" s="855">
        <v>7.1</v>
      </c>
      <c r="J61" s="854">
        <v>100</v>
      </c>
      <c r="K61" s="863"/>
      <c r="L61" s="852"/>
      <c r="M61" s="870"/>
      <c r="N61" s="895"/>
    </row>
    <row r="62" spans="1:16" ht="94.5" x14ac:dyDescent="0.25">
      <c r="A62" s="894"/>
      <c r="B62" s="861"/>
      <c r="C62" s="860"/>
      <c r="D62" s="859"/>
      <c r="E62" s="857" t="s">
        <v>138</v>
      </c>
      <c r="F62" s="858" t="s">
        <v>211</v>
      </c>
      <c r="G62" s="857" t="s">
        <v>140</v>
      </c>
      <c r="H62" s="855">
        <v>80</v>
      </c>
      <c r="I62" s="855">
        <v>80</v>
      </c>
      <c r="J62" s="854">
        <f>IF(I62/H62*100&gt;100,100,I62/H62*100)</f>
        <v>100</v>
      </c>
      <c r="K62" s="853"/>
      <c r="L62" s="852"/>
      <c r="M62" s="870"/>
      <c r="N62" s="895"/>
    </row>
    <row r="63" spans="1:16" ht="31.5" x14ac:dyDescent="0.25">
      <c r="A63" s="894"/>
      <c r="B63" s="878"/>
      <c r="C63" s="877"/>
      <c r="D63" s="876"/>
      <c r="E63" s="857" t="s">
        <v>144</v>
      </c>
      <c r="F63" s="875" t="s">
        <v>213</v>
      </c>
      <c r="G63" s="857" t="s">
        <v>310</v>
      </c>
      <c r="H63" s="893">
        <v>15286</v>
      </c>
      <c r="I63" s="893">
        <v>14303</v>
      </c>
      <c r="J63" s="854">
        <f>IF(I63/H63*100&gt;100,100,I63/H63*100)</f>
        <v>93.569279078895718</v>
      </c>
      <c r="K63" s="866">
        <f>J63</f>
        <v>93.569279078895718</v>
      </c>
      <c r="L63" s="872"/>
      <c r="M63" s="870"/>
      <c r="N63" s="895"/>
      <c r="P63" s="822"/>
    </row>
    <row r="64" spans="1:16" ht="78.75" x14ac:dyDescent="0.25">
      <c r="A64" s="894"/>
      <c r="B64" s="861" t="s">
        <v>465</v>
      </c>
      <c r="C64" s="860" t="s">
        <v>464</v>
      </c>
      <c r="D64" s="867" t="s">
        <v>137</v>
      </c>
      <c r="E64" s="857" t="s">
        <v>138</v>
      </c>
      <c r="F64" s="858" t="s">
        <v>3</v>
      </c>
      <c r="G64" s="857" t="s">
        <v>140</v>
      </c>
      <c r="H64" s="856">
        <v>100</v>
      </c>
      <c r="I64" s="855">
        <v>100</v>
      </c>
      <c r="J64" s="866">
        <f>IF(I64/H64*100&gt;100,100,I64/H64*100)</f>
        <v>100</v>
      </c>
      <c r="K64" s="865">
        <f>(J64+J65+J66+J67)/4</f>
        <v>100</v>
      </c>
      <c r="L64" s="864">
        <f>(K64+K68)/2</f>
        <v>100</v>
      </c>
      <c r="M64" s="870"/>
      <c r="N64" s="868"/>
    </row>
    <row r="65" spans="1:16" ht="94.5" x14ac:dyDescent="0.25">
      <c r="A65" s="894"/>
      <c r="B65" s="861"/>
      <c r="C65" s="860"/>
      <c r="D65" s="886"/>
      <c r="E65" s="857" t="s">
        <v>138</v>
      </c>
      <c r="F65" s="858" t="s">
        <v>463</v>
      </c>
      <c r="G65" s="857" t="s">
        <v>140</v>
      </c>
      <c r="H65" s="856">
        <v>100</v>
      </c>
      <c r="I65" s="856">
        <v>100</v>
      </c>
      <c r="J65" s="854">
        <f>IF(I65/H65*100&gt;100,100,I65/H65*100)</f>
        <v>100</v>
      </c>
      <c r="K65" s="889"/>
      <c r="L65" s="884"/>
      <c r="M65" s="870"/>
      <c r="N65" s="868"/>
    </row>
    <row r="66" spans="1:16" ht="63" x14ac:dyDescent="0.25">
      <c r="A66" s="894"/>
      <c r="B66" s="861"/>
      <c r="C66" s="860"/>
      <c r="D66" s="859"/>
      <c r="E66" s="857" t="s">
        <v>138</v>
      </c>
      <c r="F66" s="858" t="s">
        <v>462</v>
      </c>
      <c r="G66" s="857" t="s">
        <v>140</v>
      </c>
      <c r="H66" s="856">
        <v>100</v>
      </c>
      <c r="I66" s="856">
        <v>100</v>
      </c>
      <c r="J66" s="854">
        <f>IF(I66/H66*100&gt;100,100,I66/H66*100)</f>
        <v>100</v>
      </c>
      <c r="K66" s="863"/>
      <c r="L66" s="852"/>
      <c r="M66" s="870"/>
      <c r="N66" s="868"/>
    </row>
    <row r="67" spans="1:16" ht="94.5" x14ac:dyDescent="0.25">
      <c r="A67" s="894"/>
      <c r="B67" s="861"/>
      <c r="C67" s="860"/>
      <c r="D67" s="859"/>
      <c r="E67" s="857" t="s">
        <v>138</v>
      </c>
      <c r="F67" s="858" t="s">
        <v>461</v>
      </c>
      <c r="G67" s="857" t="s">
        <v>140</v>
      </c>
      <c r="H67" s="856">
        <v>100</v>
      </c>
      <c r="I67" s="856">
        <v>100</v>
      </c>
      <c r="J67" s="854">
        <f>IF(I67/H67*100&gt;100,100,I67/H67*100)</f>
        <v>100</v>
      </c>
      <c r="K67" s="853"/>
      <c r="L67" s="852"/>
      <c r="M67" s="870"/>
      <c r="N67" s="868"/>
    </row>
    <row r="68" spans="1:16" ht="31.5" x14ac:dyDescent="0.25">
      <c r="A68" s="894"/>
      <c r="B68" s="878"/>
      <c r="C68" s="877"/>
      <c r="D68" s="876"/>
      <c r="E68" s="857" t="s">
        <v>144</v>
      </c>
      <c r="F68" s="875" t="s">
        <v>445</v>
      </c>
      <c r="G68" s="874" t="s">
        <v>266</v>
      </c>
      <c r="H68" s="893">
        <v>1120</v>
      </c>
      <c r="I68" s="893">
        <v>1120</v>
      </c>
      <c r="J68" s="854">
        <f>IF(I68/H68*100&gt;100,100,I68/H68*100)</f>
        <v>100</v>
      </c>
      <c r="K68" s="866">
        <f>J68</f>
        <v>100</v>
      </c>
      <c r="L68" s="872"/>
      <c r="M68" s="870"/>
      <c r="N68" s="868"/>
      <c r="P68" s="822"/>
    </row>
    <row r="69" spans="1:16" ht="94.5" x14ac:dyDescent="0.25">
      <c r="A69" s="862"/>
      <c r="B69" s="861" t="s">
        <v>319</v>
      </c>
      <c r="C69" s="860" t="s">
        <v>460</v>
      </c>
      <c r="D69" s="867" t="s">
        <v>137</v>
      </c>
      <c r="E69" s="857" t="s">
        <v>138</v>
      </c>
      <c r="F69" s="858" t="s">
        <v>447</v>
      </c>
      <c r="G69" s="857" t="s">
        <v>140</v>
      </c>
      <c r="H69" s="856">
        <v>10</v>
      </c>
      <c r="I69" s="855">
        <v>4.5</v>
      </c>
      <c r="J69" s="854">
        <f>IF(I69/H69*100&lt;100,100,I69/H69*100)</f>
        <v>100</v>
      </c>
      <c r="K69" s="865">
        <f>(J69+J70+J71)/3</f>
        <v>100</v>
      </c>
      <c r="L69" s="864">
        <f>(K69+K72)/2</f>
        <v>97.517730496453908</v>
      </c>
      <c r="M69" s="870"/>
      <c r="N69" s="868"/>
    </row>
    <row r="70" spans="1:16" ht="78.75" x14ac:dyDescent="0.25">
      <c r="A70" s="862"/>
      <c r="B70" s="861"/>
      <c r="C70" s="860"/>
      <c r="D70" s="859"/>
      <c r="E70" s="857" t="s">
        <v>138</v>
      </c>
      <c r="F70" s="858" t="s">
        <v>3</v>
      </c>
      <c r="G70" s="857" t="s">
        <v>140</v>
      </c>
      <c r="H70" s="856">
        <f>'[8]ДОУ. (2)'!$F$94</f>
        <v>100</v>
      </c>
      <c r="I70" s="855">
        <v>100</v>
      </c>
      <c r="J70" s="866">
        <f>IF(I70/H70*100&gt;100,100,I70/H70*100)</f>
        <v>100</v>
      </c>
      <c r="K70" s="863"/>
      <c r="L70" s="852"/>
      <c r="M70" s="870"/>
      <c r="N70" s="868"/>
    </row>
    <row r="71" spans="1:16" ht="94.5" x14ac:dyDescent="0.25">
      <c r="A71" s="862"/>
      <c r="B71" s="861"/>
      <c r="C71" s="860"/>
      <c r="D71" s="859"/>
      <c r="E71" s="857" t="s">
        <v>138</v>
      </c>
      <c r="F71" s="858" t="s">
        <v>211</v>
      </c>
      <c r="G71" s="857" t="s">
        <v>140</v>
      </c>
      <c r="H71" s="855">
        <v>69.2</v>
      </c>
      <c r="I71" s="855">
        <f>'[8]ДОУ. (2)'!$G$121</f>
        <v>69.230769230769226</v>
      </c>
      <c r="J71" s="854">
        <f>IF(I71/H71*100&gt;100,100,I71/H71*100)</f>
        <v>100</v>
      </c>
      <c r="K71" s="853"/>
      <c r="L71" s="852"/>
      <c r="M71" s="870"/>
      <c r="N71" s="868"/>
    </row>
    <row r="72" spans="1:16" ht="31.5" x14ac:dyDescent="0.25">
      <c r="A72" s="862"/>
      <c r="B72" s="878"/>
      <c r="C72" s="877"/>
      <c r="D72" s="876"/>
      <c r="E72" s="857" t="s">
        <v>144</v>
      </c>
      <c r="F72" s="875" t="s">
        <v>445</v>
      </c>
      <c r="G72" s="874" t="s">
        <v>266</v>
      </c>
      <c r="H72" s="873">
        <v>141</v>
      </c>
      <c r="I72" s="873">
        <v>134</v>
      </c>
      <c r="J72" s="854">
        <f>IF(I72/H72*100&gt;100,100,I72/H72*100)</f>
        <v>95.035460992907801</v>
      </c>
      <c r="K72" s="866">
        <f>J72</f>
        <v>95.035460992907801</v>
      </c>
      <c r="L72" s="872"/>
      <c r="M72" s="870"/>
      <c r="N72" s="868"/>
      <c r="P72" s="892"/>
    </row>
    <row r="73" spans="1:16" ht="94.5" x14ac:dyDescent="0.25">
      <c r="A73" s="862"/>
      <c r="B73" s="861" t="s">
        <v>314</v>
      </c>
      <c r="C73" s="860" t="s">
        <v>459</v>
      </c>
      <c r="D73" s="867" t="s">
        <v>137</v>
      </c>
      <c r="E73" s="857" t="s">
        <v>138</v>
      </c>
      <c r="F73" s="858" t="s">
        <v>447</v>
      </c>
      <c r="G73" s="857" t="s">
        <v>140</v>
      </c>
      <c r="H73" s="856">
        <v>10</v>
      </c>
      <c r="I73" s="855">
        <v>9.9</v>
      </c>
      <c r="J73" s="854">
        <f>IF(I73/H73*100&lt;100,100,I73/H73*100)</f>
        <v>100</v>
      </c>
      <c r="K73" s="865">
        <f>(J73+J74+J75)/3</f>
        <v>100</v>
      </c>
      <c r="L73" s="864">
        <f>(K73+K76)/2</f>
        <v>100</v>
      </c>
      <c r="M73" s="870"/>
      <c r="N73" s="868"/>
    </row>
    <row r="74" spans="1:16" ht="78.75" x14ac:dyDescent="0.25">
      <c r="A74" s="862"/>
      <c r="B74" s="861"/>
      <c r="C74" s="860"/>
      <c r="D74" s="859"/>
      <c r="E74" s="857" t="s">
        <v>138</v>
      </c>
      <c r="F74" s="858" t="s">
        <v>3</v>
      </c>
      <c r="G74" s="857" t="s">
        <v>140</v>
      </c>
      <c r="H74" s="856">
        <f>'[8]ДОУ. (2)'!$F$18</f>
        <v>100</v>
      </c>
      <c r="I74" s="855">
        <v>100</v>
      </c>
      <c r="J74" s="866">
        <f>IF(I74/H74*100&gt;100,100,I74/H74*100)</f>
        <v>100</v>
      </c>
      <c r="K74" s="863"/>
      <c r="L74" s="852"/>
      <c r="M74" s="870"/>
      <c r="N74" s="868"/>
    </row>
    <row r="75" spans="1:16" ht="94.5" x14ac:dyDescent="0.25">
      <c r="A75" s="862"/>
      <c r="B75" s="861"/>
      <c r="C75" s="860"/>
      <c r="D75" s="859"/>
      <c r="E75" s="857" t="s">
        <v>138</v>
      </c>
      <c r="F75" s="858" t="s">
        <v>211</v>
      </c>
      <c r="G75" s="857" t="s">
        <v>140</v>
      </c>
      <c r="H75" s="856">
        <f>'[8]ДОУ. (2)'!$F$45</f>
        <v>55.000000000000007</v>
      </c>
      <c r="I75" s="855">
        <f>'[8]ДОУ. (2)'!$G$45</f>
        <v>69.230769230769226</v>
      </c>
      <c r="J75" s="854">
        <f>IF(I75/H75*100&gt;100,100,I75/H75*100)</f>
        <v>100</v>
      </c>
      <c r="K75" s="853"/>
      <c r="L75" s="852"/>
      <c r="M75" s="870"/>
      <c r="N75" s="868"/>
      <c r="O75" s="822"/>
    </row>
    <row r="76" spans="1:16" ht="31.5" x14ac:dyDescent="0.25">
      <c r="A76" s="862"/>
      <c r="B76" s="878"/>
      <c r="C76" s="877"/>
      <c r="D76" s="876"/>
      <c r="E76" s="857" t="s">
        <v>144</v>
      </c>
      <c r="F76" s="875" t="s">
        <v>445</v>
      </c>
      <c r="G76" s="874" t="s">
        <v>266</v>
      </c>
      <c r="H76" s="873">
        <v>3</v>
      </c>
      <c r="I76" s="873">
        <v>3</v>
      </c>
      <c r="J76" s="854">
        <f>IF(I76/H76*100&gt;100,100,I76/H76*100)</f>
        <v>100</v>
      </c>
      <c r="K76" s="866">
        <f>J76</f>
        <v>100</v>
      </c>
      <c r="L76" s="872"/>
      <c r="M76" s="870"/>
      <c r="N76" s="868"/>
      <c r="P76" s="871"/>
    </row>
    <row r="77" spans="1:16" ht="94.5" x14ac:dyDescent="0.25">
      <c r="A77" s="862"/>
      <c r="B77" s="861" t="s">
        <v>81</v>
      </c>
      <c r="C77" s="860" t="s">
        <v>458</v>
      </c>
      <c r="D77" s="867" t="s">
        <v>137</v>
      </c>
      <c r="E77" s="857" t="s">
        <v>138</v>
      </c>
      <c r="F77" s="858" t="s">
        <v>447</v>
      </c>
      <c r="G77" s="857" t="s">
        <v>140</v>
      </c>
      <c r="H77" s="856">
        <v>10</v>
      </c>
      <c r="I77" s="855">
        <v>10</v>
      </c>
      <c r="J77" s="854">
        <f>IF(I77/H77*100&lt;100,100,I77/H77*100)</f>
        <v>100</v>
      </c>
      <c r="K77" s="865">
        <f>(J77+J78+J79)/3</f>
        <v>100</v>
      </c>
      <c r="L77" s="864">
        <f>(K77+K80)/2</f>
        <v>100</v>
      </c>
      <c r="M77" s="870"/>
      <c r="N77" s="868"/>
    </row>
    <row r="78" spans="1:16" ht="78.75" x14ac:dyDescent="0.25">
      <c r="A78" s="862"/>
      <c r="B78" s="861"/>
      <c r="C78" s="860"/>
      <c r="D78" s="859"/>
      <c r="E78" s="857" t="s">
        <v>138</v>
      </c>
      <c r="F78" s="858" t="s">
        <v>3</v>
      </c>
      <c r="G78" s="857" t="s">
        <v>140</v>
      </c>
      <c r="H78" s="856">
        <v>100</v>
      </c>
      <c r="I78" s="855">
        <v>100</v>
      </c>
      <c r="J78" s="866">
        <f>IF(I78/H78*100&gt;100,100,I78/H78*100)</f>
        <v>100</v>
      </c>
      <c r="K78" s="863"/>
      <c r="L78" s="852"/>
      <c r="M78" s="870"/>
      <c r="N78" s="868"/>
    </row>
    <row r="79" spans="1:16" ht="94.5" x14ac:dyDescent="0.25">
      <c r="A79" s="862"/>
      <c r="B79" s="861"/>
      <c r="C79" s="860"/>
      <c r="D79" s="859"/>
      <c r="E79" s="857" t="s">
        <v>138</v>
      </c>
      <c r="F79" s="858" t="s">
        <v>211</v>
      </c>
      <c r="G79" s="857" t="s">
        <v>140</v>
      </c>
      <c r="H79" s="855">
        <v>69.2</v>
      </c>
      <c r="I79" s="855">
        <f>'[8]ДОУ. (2)'!$G$352</f>
        <v>69.230769230769226</v>
      </c>
      <c r="J79" s="854">
        <f>IF(I79/H79*100&gt;100,100,I79/H79*100)</f>
        <v>100</v>
      </c>
      <c r="K79" s="853"/>
      <c r="L79" s="852"/>
      <c r="M79" s="870"/>
      <c r="N79" s="868"/>
    </row>
    <row r="80" spans="1:16" ht="31.5" x14ac:dyDescent="0.25">
      <c r="A80" s="862"/>
      <c r="B80" s="878"/>
      <c r="C80" s="877"/>
      <c r="D80" s="876"/>
      <c r="E80" s="857" t="s">
        <v>144</v>
      </c>
      <c r="F80" s="875" t="s">
        <v>445</v>
      </c>
      <c r="G80" s="874" t="s">
        <v>266</v>
      </c>
      <c r="H80" s="873">
        <v>1</v>
      </c>
      <c r="I80" s="873">
        <v>1</v>
      </c>
      <c r="J80" s="854">
        <f>IF(I80/H80*100&gt;100,100,I80/H80*100)</f>
        <v>100</v>
      </c>
      <c r="K80" s="866">
        <f>J80</f>
        <v>100</v>
      </c>
      <c r="L80" s="872"/>
      <c r="M80" s="870"/>
      <c r="N80" s="868"/>
      <c r="P80" s="822"/>
    </row>
    <row r="81" spans="1:16" ht="94.5" x14ac:dyDescent="0.25">
      <c r="A81" s="862"/>
      <c r="B81" s="861" t="s">
        <v>457</v>
      </c>
      <c r="C81" s="860" t="s">
        <v>456</v>
      </c>
      <c r="D81" s="867" t="s">
        <v>137</v>
      </c>
      <c r="E81" s="857" t="s">
        <v>138</v>
      </c>
      <c r="F81" s="858" t="s">
        <v>447</v>
      </c>
      <c r="G81" s="857" t="s">
        <v>140</v>
      </c>
      <c r="H81" s="856">
        <v>10</v>
      </c>
      <c r="I81" s="855">
        <v>10</v>
      </c>
      <c r="J81" s="854">
        <f>IF(I81/H81*100&lt;100,100,I81/H81*100)</f>
        <v>100</v>
      </c>
      <c r="K81" s="865">
        <f>(J81+J82+J83)/3</f>
        <v>100</v>
      </c>
      <c r="L81" s="864">
        <f>(K81+K84)/2</f>
        <v>100</v>
      </c>
      <c r="M81" s="870"/>
      <c r="N81" s="868"/>
      <c r="P81" s="822"/>
    </row>
    <row r="82" spans="1:16" ht="78.75" x14ac:dyDescent="0.25">
      <c r="A82" s="862"/>
      <c r="B82" s="861"/>
      <c r="C82" s="860"/>
      <c r="D82" s="859"/>
      <c r="E82" s="857" t="s">
        <v>138</v>
      </c>
      <c r="F82" s="858" t="s">
        <v>3</v>
      </c>
      <c r="G82" s="857" t="s">
        <v>140</v>
      </c>
      <c r="H82" s="856">
        <v>100</v>
      </c>
      <c r="I82" s="855">
        <v>100</v>
      </c>
      <c r="J82" s="866">
        <f>IF(I82/H82*100&gt;100,100,I82/H82*100)</f>
        <v>100</v>
      </c>
      <c r="K82" s="863"/>
      <c r="L82" s="852"/>
      <c r="M82" s="870"/>
      <c r="N82" s="868"/>
      <c r="P82" s="822"/>
    </row>
    <row r="83" spans="1:16" ht="94.5" x14ac:dyDescent="0.25">
      <c r="A83" s="862"/>
      <c r="B83" s="861"/>
      <c r="C83" s="860"/>
      <c r="D83" s="859"/>
      <c r="E83" s="857" t="s">
        <v>138</v>
      </c>
      <c r="F83" s="858" t="s">
        <v>211</v>
      </c>
      <c r="G83" s="857" t="s">
        <v>140</v>
      </c>
      <c r="H83" s="855">
        <v>69.2</v>
      </c>
      <c r="I83" s="855">
        <f>'[8]ДОУ. (2)'!$G$352</f>
        <v>69.230769230769226</v>
      </c>
      <c r="J83" s="854">
        <f>IF(I83/H83*100&gt;100,100,I83/H83*100)</f>
        <v>100</v>
      </c>
      <c r="K83" s="853"/>
      <c r="L83" s="852"/>
      <c r="M83" s="870"/>
      <c r="N83" s="868"/>
      <c r="P83" s="822"/>
    </row>
    <row r="84" spans="1:16" ht="31.5" x14ac:dyDescent="0.25">
      <c r="A84" s="862"/>
      <c r="B84" s="878"/>
      <c r="C84" s="877"/>
      <c r="D84" s="876"/>
      <c r="E84" s="857" t="s">
        <v>144</v>
      </c>
      <c r="F84" s="875" t="s">
        <v>445</v>
      </c>
      <c r="G84" s="874" t="s">
        <v>266</v>
      </c>
      <c r="H84" s="873">
        <v>27</v>
      </c>
      <c r="I84" s="873">
        <v>27</v>
      </c>
      <c r="J84" s="854">
        <f>IF(I84/H84*100&gt;100,100,I84/H84*100)</f>
        <v>100</v>
      </c>
      <c r="K84" s="866">
        <f>J84</f>
        <v>100</v>
      </c>
      <c r="L84" s="872"/>
      <c r="M84" s="870"/>
      <c r="N84" s="868"/>
      <c r="P84" s="822"/>
    </row>
    <row r="85" spans="1:16" ht="78.75" x14ac:dyDescent="0.25">
      <c r="A85" s="862"/>
      <c r="B85" s="891" t="s">
        <v>323</v>
      </c>
      <c r="C85" s="890" t="s">
        <v>455</v>
      </c>
      <c r="D85" s="867" t="s">
        <v>137</v>
      </c>
      <c r="E85" s="857" t="s">
        <v>138</v>
      </c>
      <c r="F85" s="858" t="s">
        <v>3</v>
      </c>
      <c r="G85" s="857" t="s">
        <v>140</v>
      </c>
      <c r="H85" s="856">
        <f>'[8]Присмотр и уход. (2)'!$F$88</f>
        <v>100</v>
      </c>
      <c r="I85" s="856">
        <f>'[8]Присмотр и уход. (2)'!$G$88</f>
        <v>100</v>
      </c>
      <c r="J85" s="854">
        <f>IF(I85/H85*100&gt;100,100,I85/H85*100)</f>
        <v>100</v>
      </c>
      <c r="K85" s="865">
        <f>(J85+J86+J87)/3</f>
        <v>100</v>
      </c>
      <c r="L85" s="864">
        <f>(K85+K88)/2</f>
        <v>97.517730496453908</v>
      </c>
      <c r="M85" s="870"/>
      <c r="N85" s="868"/>
    </row>
    <row r="86" spans="1:16" ht="94.5" x14ac:dyDescent="0.25">
      <c r="A86" s="862"/>
      <c r="B86" s="888"/>
      <c r="C86" s="887"/>
      <c r="D86" s="886"/>
      <c r="E86" s="857" t="s">
        <v>138</v>
      </c>
      <c r="F86" s="858" t="s">
        <v>447</v>
      </c>
      <c r="G86" s="857" t="s">
        <v>140</v>
      </c>
      <c r="H86" s="856">
        <v>10</v>
      </c>
      <c r="I86" s="855">
        <v>4.5</v>
      </c>
      <c r="J86" s="854">
        <f>IF(I86/H86*100&lt;100,100,I86/H86*100)</f>
        <v>100</v>
      </c>
      <c r="K86" s="889"/>
      <c r="L86" s="884"/>
      <c r="M86" s="870"/>
      <c r="N86" s="868" t="s">
        <v>451</v>
      </c>
    </row>
    <row r="87" spans="1:16" ht="63" x14ac:dyDescent="0.25">
      <c r="A87" s="862"/>
      <c r="B87" s="888"/>
      <c r="C87" s="887"/>
      <c r="D87" s="886"/>
      <c r="E87" s="857" t="s">
        <v>138</v>
      </c>
      <c r="F87" s="858" t="s">
        <v>446</v>
      </c>
      <c r="G87" s="857" t="s">
        <v>140</v>
      </c>
      <c r="H87" s="856">
        <f>'[8]Присмотр и уход. (2)'!$F$122</f>
        <v>100</v>
      </c>
      <c r="I87" s="856">
        <f>'[8]Присмотр и уход. (2)'!$G$122</f>
        <v>100</v>
      </c>
      <c r="J87" s="854">
        <f>IF(I87/H87*100&gt;100,100,I87/H87*100)</f>
        <v>100</v>
      </c>
      <c r="K87" s="885"/>
      <c r="L87" s="884"/>
      <c r="M87" s="870"/>
      <c r="N87" s="868" t="s">
        <v>450</v>
      </c>
    </row>
    <row r="88" spans="1:16" ht="31.5" x14ac:dyDescent="0.25">
      <c r="A88" s="862"/>
      <c r="B88" s="883"/>
      <c r="C88" s="882"/>
      <c r="D88" s="881"/>
      <c r="E88" s="857" t="s">
        <v>144</v>
      </c>
      <c r="F88" s="875" t="s">
        <v>445</v>
      </c>
      <c r="G88" s="874" t="s">
        <v>266</v>
      </c>
      <c r="H88" s="873">
        <v>141</v>
      </c>
      <c r="I88" s="873">
        <v>134</v>
      </c>
      <c r="J88" s="854">
        <f>IF(I88/H88*100&gt;100,100,I88/H88*100)</f>
        <v>95.035460992907801</v>
      </c>
      <c r="K88" s="866">
        <f>J88</f>
        <v>95.035460992907801</v>
      </c>
      <c r="L88" s="880"/>
      <c r="M88" s="870"/>
      <c r="N88" s="868"/>
      <c r="P88" s="822"/>
    </row>
    <row r="89" spans="1:16" ht="78.75" x14ac:dyDescent="0.25">
      <c r="A89" s="862"/>
      <c r="B89" s="861" t="s">
        <v>326</v>
      </c>
      <c r="C89" s="860" t="s">
        <v>454</v>
      </c>
      <c r="D89" s="867" t="s">
        <v>137</v>
      </c>
      <c r="E89" s="857" t="s">
        <v>138</v>
      </c>
      <c r="F89" s="858" t="s">
        <v>3</v>
      </c>
      <c r="G89" s="857" t="s">
        <v>140</v>
      </c>
      <c r="H89" s="856">
        <f>'[8]Присмотр и уход. (2)'!$F$11</f>
        <v>100</v>
      </c>
      <c r="I89" s="855">
        <v>100</v>
      </c>
      <c r="J89" s="866">
        <f>IF(I89/H89*100&gt;100,100,I89/H89*100)</f>
        <v>100</v>
      </c>
      <c r="K89" s="865">
        <f>(J89+J90+J91)/3</f>
        <v>100</v>
      </c>
      <c r="L89" s="864">
        <f>(K89+K92)/2</f>
        <v>100</v>
      </c>
      <c r="M89" s="870"/>
      <c r="N89" s="868"/>
    </row>
    <row r="90" spans="1:16" ht="94.5" x14ac:dyDescent="0.25">
      <c r="A90" s="862"/>
      <c r="B90" s="861"/>
      <c r="C90" s="860"/>
      <c r="D90" s="859"/>
      <c r="E90" s="857" t="s">
        <v>138</v>
      </c>
      <c r="F90" s="858" t="s">
        <v>447</v>
      </c>
      <c r="G90" s="857" t="s">
        <v>140</v>
      </c>
      <c r="H90" s="856">
        <v>10</v>
      </c>
      <c r="I90" s="855">
        <v>9.9</v>
      </c>
      <c r="J90" s="854">
        <f>IF(I90/H90*100&lt;100,100,I90/H90*100)</f>
        <v>100</v>
      </c>
      <c r="K90" s="863"/>
      <c r="L90" s="852"/>
      <c r="M90" s="870"/>
      <c r="N90" s="868" t="s">
        <v>451</v>
      </c>
    </row>
    <row r="91" spans="1:16" ht="63" x14ac:dyDescent="0.25">
      <c r="A91" s="862"/>
      <c r="B91" s="861"/>
      <c r="C91" s="860"/>
      <c r="D91" s="859"/>
      <c r="E91" s="857" t="s">
        <v>138</v>
      </c>
      <c r="F91" s="858" t="s">
        <v>446</v>
      </c>
      <c r="G91" s="857" t="s">
        <v>140</v>
      </c>
      <c r="H91" s="856">
        <f>'[8]Присмотр и уход. (2)'!$F$45</f>
        <v>100</v>
      </c>
      <c r="I91" s="856">
        <f>'[8]Присмотр и уход. (2)'!$G$45</f>
        <v>100</v>
      </c>
      <c r="J91" s="854">
        <f>IF(I91/H91*100&gt;100,100,I91/H91*100)</f>
        <v>100</v>
      </c>
      <c r="K91" s="853"/>
      <c r="L91" s="852"/>
      <c r="M91" s="870"/>
      <c r="N91" s="868" t="s">
        <v>450</v>
      </c>
    </row>
    <row r="92" spans="1:16" ht="31.5" x14ac:dyDescent="0.25">
      <c r="A92" s="879"/>
      <c r="B92" s="878"/>
      <c r="C92" s="877"/>
      <c r="D92" s="876"/>
      <c r="E92" s="857" t="s">
        <v>144</v>
      </c>
      <c r="F92" s="875" t="s">
        <v>445</v>
      </c>
      <c r="G92" s="874" t="s">
        <v>266</v>
      </c>
      <c r="H92" s="873">
        <v>3</v>
      </c>
      <c r="I92" s="873">
        <v>3</v>
      </c>
      <c r="J92" s="854">
        <f>IF(I92/H92*100&gt;100,100,I92/H92*100)</f>
        <v>100</v>
      </c>
      <c r="K92" s="866">
        <f>J92</f>
        <v>100</v>
      </c>
      <c r="L92" s="872"/>
      <c r="M92" s="870"/>
      <c r="N92" s="868"/>
      <c r="P92" s="871"/>
    </row>
    <row r="93" spans="1:16" ht="78.75" x14ac:dyDescent="0.25">
      <c r="A93" s="862"/>
      <c r="B93" s="861" t="s">
        <v>453</v>
      </c>
      <c r="C93" s="860" t="s">
        <v>452</v>
      </c>
      <c r="D93" s="867" t="s">
        <v>137</v>
      </c>
      <c r="E93" s="857" t="s">
        <v>138</v>
      </c>
      <c r="F93" s="858" t="s">
        <v>3</v>
      </c>
      <c r="G93" s="857" t="s">
        <v>140</v>
      </c>
      <c r="H93" s="856">
        <f>'[8]Присмотр и уход. (2)'!$F$165</f>
        <v>100</v>
      </c>
      <c r="I93" s="855">
        <v>100</v>
      </c>
      <c r="J93" s="866">
        <f>IF(I93/H93*100&gt;100,100,I93/H93*100)</f>
        <v>100</v>
      </c>
      <c r="K93" s="865">
        <f>(J93+J94+J95)/3</f>
        <v>100</v>
      </c>
      <c r="L93" s="864">
        <f>(K93+K96)/2</f>
        <v>100</v>
      </c>
      <c r="M93" s="870"/>
      <c r="N93" s="868"/>
    </row>
    <row r="94" spans="1:16" ht="94.5" x14ac:dyDescent="0.25">
      <c r="A94" s="862"/>
      <c r="B94" s="861"/>
      <c r="C94" s="860"/>
      <c r="D94" s="859"/>
      <c r="E94" s="857" t="s">
        <v>138</v>
      </c>
      <c r="F94" s="858" t="s">
        <v>447</v>
      </c>
      <c r="G94" s="857" t="s">
        <v>140</v>
      </c>
      <c r="H94" s="856">
        <v>10</v>
      </c>
      <c r="I94" s="855">
        <v>10</v>
      </c>
      <c r="J94" s="854">
        <f>IF(I94/H94*100&lt;100,100,I94/H94*100)</f>
        <v>100</v>
      </c>
      <c r="K94" s="863"/>
      <c r="L94" s="852"/>
      <c r="M94" s="870"/>
      <c r="N94" s="868" t="s">
        <v>451</v>
      </c>
    </row>
    <row r="95" spans="1:16" ht="63" x14ac:dyDescent="0.25">
      <c r="A95" s="862"/>
      <c r="B95" s="861"/>
      <c r="C95" s="860"/>
      <c r="D95" s="859"/>
      <c r="E95" s="857" t="s">
        <v>138</v>
      </c>
      <c r="F95" s="858" t="s">
        <v>446</v>
      </c>
      <c r="G95" s="857" t="s">
        <v>140</v>
      </c>
      <c r="H95" s="856">
        <f>'[8]Присмотр и уход. (2)'!$F$199</f>
        <v>100</v>
      </c>
      <c r="I95" s="855">
        <f>'[7]Присмотр и уход. (2)'!$H$199</f>
        <v>100</v>
      </c>
      <c r="J95" s="854">
        <f>IF(I95/H95*100&gt;100,100,I95/H95*100)</f>
        <v>100</v>
      </c>
      <c r="K95" s="853"/>
      <c r="L95" s="852"/>
      <c r="M95" s="870"/>
      <c r="N95" s="868" t="s">
        <v>450</v>
      </c>
    </row>
    <row r="96" spans="1:16" ht="32.25" thickBot="1" x14ac:dyDescent="0.3">
      <c r="A96" s="851"/>
      <c r="B96" s="850"/>
      <c r="C96" s="849"/>
      <c r="D96" s="848"/>
      <c r="E96" s="847" t="s">
        <v>144</v>
      </c>
      <c r="F96" s="846" t="s">
        <v>445</v>
      </c>
      <c r="G96" s="845" t="s">
        <v>266</v>
      </c>
      <c r="H96" s="844">
        <v>1</v>
      </c>
      <c r="I96" s="844">
        <v>1</v>
      </c>
      <c r="J96" s="843">
        <f>IF(I96/H96*100&gt;100,100,I96/H96*100)</f>
        <v>100</v>
      </c>
      <c r="K96" s="842">
        <f>J96</f>
        <v>100</v>
      </c>
      <c r="L96" s="841"/>
      <c r="M96" s="869"/>
      <c r="N96" s="868"/>
      <c r="P96" s="822"/>
    </row>
    <row r="97" spans="1:14" ht="78.75" x14ac:dyDescent="0.25">
      <c r="A97" s="862"/>
      <c r="B97" s="861" t="s">
        <v>449</v>
      </c>
      <c r="C97" s="860" t="s">
        <v>448</v>
      </c>
      <c r="D97" s="867" t="s">
        <v>137</v>
      </c>
      <c r="E97" s="857" t="s">
        <v>138</v>
      </c>
      <c r="F97" s="858" t="s">
        <v>3</v>
      </c>
      <c r="G97" s="857" t="s">
        <v>140</v>
      </c>
      <c r="H97" s="856">
        <f>'[8]Присмотр и уход. (2)'!$F$165</f>
        <v>100</v>
      </c>
      <c r="I97" s="855">
        <v>100</v>
      </c>
      <c r="J97" s="866">
        <f>IF(I97/H97*100&gt;100,100,I97/H97*100)</f>
        <v>100</v>
      </c>
      <c r="K97" s="865">
        <f>(J97+J98+J99)/3</f>
        <v>100</v>
      </c>
      <c r="L97" s="864">
        <f>(K97+K100)/2</f>
        <v>100</v>
      </c>
      <c r="M97" s="830"/>
      <c r="N97" s="829"/>
    </row>
    <row r="98" spans="1:14" ht="94.5" x14ac:dyDescent="0.25">
      <c r="A98" s="862"/>
      <c r="B98" s="861"/>
      <c r="C98" s="860"/>
      <c r="D98" s="859"/>
      <c r="E98" s="857" t="s">
        <v>138</v>
      </c>
      <c r="F98" s="858" t="s">
        <v>447</v>
      </c>
      <c r="G98" s="857" t="s">
        <v>140</v>
      </c>
      <c r="H98" s="856">
        <v>10</v>
      </c>
      <c r="I98" s="855">
        <v>10</v>
      </c>
      <c r="J98" s="854">
        <f>IF(I98/H98*100&lt;100,100,I98/H98*100)</f>
        <v>100</v>
      </c>
      <c r="K98" s="863"/>
      <c r="L98" s="852"/>
      <c r="M98" s="830"/>
      <c r="N98" s="829"/>
    </row>
    <row r="99" spans="1:14" ht="63" x14ac:dyDescent="0.25">
      <c r="A99" s="862"/>
      <c r="B99" s="861"/>
      <c r="C99" s="860"/>
      <c r="D99" s="859"/>
      <c r="E99" s="857" t="s">
        <v>138</v>
      </c>
      <c r="F99" s="858" t="s">
        <v>446</v>
      </c>
      <c r="G99" s="857" t="s">
        <v>140</v>
      </c>
      <c r="H99" s="856">
        <f>'[8]Присмотр и уход. (2)'!$F$199</f>
        <v>100</v>
      </c>
      <c r="I99" s="855">
        <f>'[7]Присмотр и уход. (2)'!$H$199</f>
        <v>100</v>
      </c>
      <c r="J99" s="854">
        <f>IF(I99/H99*100&gt;100,100,I99/H99*100)</f>
        <v>100</v>
      </c>
      <c r="K99" s="853"/>
      <c r="L99" s="852"/>
      <c r="M99" s="830"/>
      <c r="N99" s="829"/>
    </row>
    <row r="100" spans="1:14" ht="32.25" thickBot="1" x14ac:dyDescent="0.3">
      <c r="A100" s="851"/>
      <c r="B100" s="850"/>
      <c r="C100" s="849"/>
      <c r="D100" s="848"/>
      <c r="E100" s="847" t="s">
        <v>144</v>
      </c>
      <c r="F100" s="846" t="s">
        <v>445</v>
      </c>
      <c r="G100" s="845" t="s">
        <v>266</v>
      </c>
      <c r="H100" s="844">
        <v>27</v>
      </c>
      <c r="I100" s="844">
        <v>27</v>
      </c>
      <c r="J100" s="843">
        <f>IF(I100/H100*100&gt;100,100,I100/H100*100)</f>
        <v>100</v>
      </c>
      <c r="K100" s="842">
        <f>J100</f>
        <v>100</v>
      </c>
      <c r="L100" s="841"/>
      <c r="M100" s="830"/>
      <c r="N100" s="829"/>
    </row>
    <row r="101" spans="1:14" ht="15.75" x14ac:dyDescent="0.25">
      <c r="A101" s="839"/>
      <c r="B101" s="840"/>
      <c r="C101" s="839"/>
      <c r="D101" s="838"/>
      <c r="E101" s="837"/>
      <c r="F101" s="836"/>
      <c r="G101" s="835"/>
      <c r="H101" s="834"/>
      <c r="I101" s="834"/>
      <c r="J101" s="833"/>
      <c r="K101" s="832"/>
      <c r="L101" s="831"/>
      <c r="M101" s="830"/>
      <c r="N101" s="829"/>
    </row>
    <row r="102" spans="1:14" ht="15.75" x14ac:dyDescent="0.25">
      <c r="A102" s="839"/>
      <c r="B102" s="840"/>
      <c r="C102" s="839"/>
      <c r="D102" s="838"/>
      <c r="E102" s="837"/>
      <c r="F102" s="836"/>
      <c r="G102" s="835"/>
      <c r="H102" s="834"/>
      <c r="I102" s="834"/>
      <c r="J102" s="833"/>
      <c r="K102" s="832"/>
      <c r="L102" s="831"/>
      <c r="M102" s="830"/>
      <c r="N102" s="829"/>
    </row>
    <row r="103" spans="1:14" ht="15.75" x14ac:dyDescent="0.25">
      <c r="A103" s="839"/>
      <c r="B103" s="840"/>
      <c r="C103" s="839"/>
      <c r="D103" s="838"/>
      <c r="E103" s="837"/>
      <c r="F103" s="836"/>
      <c r="G103" s="835"/>
      <c r="H103" s="834"/>
      <c r="I103" s="834"/>
      <c r="J103" s="833"/>
      <c r="K103" s="832"/>
      <c r="L103" s="831"/>
      <c r="M103" s="830"/>
      <c r="N103" s="829"/>
    </row>
    <row r="104" spans="1:14" ht="15.75" x14ac:dyDescent="0.25">
      <c r="A104" s="839"/>
      <c r="B104" s="840"/>
      <c r="C104" s="839"/>
      <c r="D104" s="838"/>
      <c r="E104" s="837"/>
      <c r="F104" s="836"/>
      <c r="G104" s="835"/>
      <c r="H104" s="834"/>
      <c r="I104" s="834"/>
      <c r="J104" s="833"/>
      <c r="K104" s="832"/>
      <c r="L104" s="831"/>
      <c r="M104" s="830"/>
      <c r="N104" s="829"/>
    </row>
    <row r="105" spans="1:14" ht="15.75" x14ac:dyDescent="0.25">
      <c r="A105" s="839"/>
      <c r="B105" s="840"/>
      <c r="C105" s="839"/>
      <c r="D105" s="838"/>
      <c r="E105" s="837"/>
      <c r="F105" s="836"/>
      <c r="G105" s="835"/>
      <c r="H105" s="834"/>
      <c r="I105" s="834"/>
      <c r="J105" s="833"/>
      <c r="K105" s="832"/>
      <c r="L105" s="831"/>
      <c r="M105" s="830"/>
      <c r="N105" s="829"/>
    </row>
    <row r="106" spans="1:14" ht="15.75" x14ac:dyDescent="0.25">
      <c r="A106" s="839"/>
      <c r="B106" s="840"/>
      <c r="C106" s="839"/>
      <c r="D106" s="838"/>
      <c r="E106" s="837"/>
      <c r="F106" s="836"/>
      <c r="G106" s="835"/>
      <c r="H106" s="834"/>
      <c r="I106" s="834"/>
      <c r="J106" s="833"/>
      <c r="K106" s="832"/>
      <c r="L106" s="831"/>
      <c r="M106" s="830"/>
      <c r="N106" s="829"/>
    </row>
    <row r="107" spans="1:14" ht="32.25" customHeight="1" x14ac:dyDescent="0.3">
      <c r="B107" s="826" t="s">
        <v>444</v>
      </c>
      <c r="C107" s="826"/>
      <c r="D107" s="827"/>
      <c r="E107" s="827"/>
      <c r="F107" s="827"/>
      <c r="G107" s="828" t="s">
        <v>443</v>
      </c>
      <c r="H107" s="828"/>
    </row>
    <row r="108" spans="1:14" ht="18.75" x14ac:dyDescent="0.3">
      <c r="B108" s="826"/>
      <c r="C108" s="826"/>
      <c r="D108" s="826"/>
      <c r="E108" s="826"/>
      <c r="F108" s="826"/>
      <c r="G108" s="827"/>
      <c r="H108" s="825"/>
    </row>
    <row r="109" spans="1:14" ht="18.75" x14ac:dyDescent="0.3">
      <c r="B109" s="826" t="s">
        <v>442</v>
      </c>
      <c r="C109" s="826"/>
      <c r="D109" s="826"/>
      <c r="E109" s="826"/>
      <c r="F109" s="826"/>
      <c r="G109" s="826" t="s">
        <v>441</v>
      </c>
      <c r="H109" s="825"/>
    </row>
  </sheetData>
  <autoFilter ref="H3:M3"/>
  <mergeCells count="124">
    <mergeCell ref="B56:B59"/>
    <mergeCell ref="C56:C59"/>
    <mergeCell ref="D56:D59"/>
    <mergeCell ref="K56:K58"/>
    <mergeCell ref="L73:L76"/>
    <mergeCell ref="K77:K79"/>
    <mergeCell ref="L77:L80"/>
    <mergeCell ref="D85:D88"/>
    <mergeCell ref="K85:K87"/>
    <mergeCell ref="D60:D63"/>
    <mergeCell ref="K60:K62"/>
    <mergeCell ref="L60:L63"/>
    <mergeCell ref="L56:L59"/>
    <mergeCell ref="L93:L96"/>
    <mergeCell ref="L64:L68"/>
    <mergeCell ref="B60:B63"/>
    <mergeCell ref="C60:C63"/>
    <mergeCell ref="L89:L92"/>
    <mergeCell ref="L69:L72"/>
    <mergeCell ref="L85:L88"/>
    <mergeCell ref="B73:B76"/>
    <mergeCell ref="C73:C76"/>
    <mergeCell ref="L12:L15"/>
    <mergeCell ref="L20:L23"/>
    <mergeCell ref="B20:B23"/>
    <mergeCell ref="C20:C23"/>
    <mergeCell ref="D20:D23"/>
    <mergeCell ref="K20:K22"/>
    <mergeCell ref="B32:B35"/>
    <mergeCell ref="C32:C35"/>
    <mergeCell ref="C24:C27"/>
    <mergeCell ref="D24:D27"/>
    <mergeCell ref="K24:K26"/>
    <mergeCell ref="L24:L27"/>
    <mergeCell ref="B24:B27"/>
    <mergeCell ref="B28:B31"/>
    <mergeCell ref="C28:C31"/>
    <mergeCell ref="D28:D31"/>
    <mergeCell ref="K28:K30"/>
    <mergeCell ref="L28:L31"/>
    <mergeCell ref="L4:L7"/>
    <mergeCell ref="B16:B19"/>
    <mergeCell ref="C16:C19"/>
    <mergeCell ref="D16:D19"/>
    <mergeCell ref="K16:K18"/>
    <mergeCell ref="L16:L19"/>
    <mergeCell ref="B12:B15"/>
    <mergeCell ref="C12:C15"/>
    <mergeCell ref="D12:D15"/>
    <mergeCell ref="K12:K14"/>
    <mergeCell ref="B8:B11"/>
    <mergeCell ref="C8:C11"/>
    <mergeCell ref="D8:D11"/>
    <mergeCell ref="K8:K10"/>
    <mergeCell ref="L8:L11"/>
    <mergeCell ref="A4:A68"/>
    <mergeCell ref="B4:B7"/>
    <mergeCell ref="C4:C7"/>
    <mergeCell ref="D4:D7"/>
    <mergeCell ref="K4:K6"/>
    <mergeCell ref="D36:D39"/>
    <mergeCell ref="K36:K38"/>
    <mergeCell ref="L36:L39"/>
    <mergeCell ref="B40:B43"/>
    <mergeCell ref="C40:C43"/>
    <mergeCell ref="D40:D43"/>
    <mergeCell ref="K40:K42"/>
    <mergeCell ref="L40:L43"/>
    <mergeCell ref="L48:L51"/>
    <mergeCell ref="B52:B55"/>
    <mergeCell ref="C52:C55"/>
    <mergeCell ref="D52:D55"/>
    <mergeCell ref="K52:K54"/>
    <mergeCell ref="D32:D35"/>
    <mergeCell ref="K32:K34"/>
    <mergeCell ref="L32:L35"/>
    <mergeCell ref="B36:B39"/>
    <mergeCell ref="C36:C39"/>
    <mergeCell ref="B44:B47"/>
    <mergeCell ref="C44:C47"/>
    <mergeCell ref="D44:D47"/>
    <mergeCell ref="K44:K46"/>
    <mergeCell ref="L44:L47"/>
    <mergeCell ref="L52:L55"/>
    <mergeCell ref="B48:B51"/>
    <mergeCell ref="C48:C51"/>
    <mergeCell ref="D48:D51"/>
    <mergeCell ref="K48:K50"/>
    <mergeCell ref="B93:B96"/>
    <mergeCell ref="C93:C96"/>
    <mergeCell ref="D93:D96"/>
    <mergeCell ref="K93:K95"/>
    <mergeCell ref="B85:B88"/>
    <mergeCell ref="C85:C88"/>
    <mergeCell ref="K69:K71"/>
    <mergeCell ref="B89:B92"/>
    <mergeCell ref="C89:C92"/>
    <mergeCell ref="D89:D92"/>
    <mergeCell ref="K89:K91"/>
    <mergeCell ref="B77:B80"/>
    <mergeCell ref="C77:C80"/>
    <mergeCell ref="D77:D80"/>
    <mergeCell ref="D73:D76"/>
    <mergeCell ref="K73:K75"/>
    <mergeCell ref="A1:M1"/>
    <mergeCell ref="M4:M96"/>
    <mergeCell ref="G107:H107"/>
    <mergeCell ref="B64:B68"/>
    <mergeCell ref="C64:C68"/>
    <mergeCell ref="D64:D68"/>
    <mergeCell ref="K64:K67"/>
    <mergeCell ref="B69:B72"/>
    <mergeCell ref="C69:C72"/>
    <mergeCell ref="D69:D72"/>
    <mergeCell ref="B81:B84"/>
    <mergeCell ref="C81:C84"/>
    <mergeCell ref="D81:D84"/>
    <mergeCell ref="K81:K83"/>
    <mergeCell ref="L81:L84"/>
    <mergeCell ref="B97:B100"/>
    <mergeCell ref="C97:C100"/>
    <mergeCell ref="D97:D100"/>
    <mergeCell ref="K97:K99"/>
    <mergeCell ref="L97:L100"/>
  </mergeCells>
  <pageMargins left="0.82677165354330717" right="0.39370078740157483" top="0.55118110236220474" bottom="0.55118110236220474" header="0.31496062992125984" footer="0.31496062992125984"/>
  <pageSetup paperSize="9" scale="37" fitToHeight="6" orientation="portrait" r:id="rId1"/>
  <rowBreaks count="9" manualBreakCount="9">
    <brk id="10" max="16383" man="1"/>
    <brk id="11" max="16383" man="1"/>
    <brk id="19" max="16383" man="1"/>
    <brk id="23" max="16383" man="1"/>
    <brk id="27" max="16383" man="1"/>
    <brk id="35" max="16383" man="1"/>
    <brk id="43" max="16383" man="1"/>
    <brk id="68" max="16383" man="1"/>
    <brk id="84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181"/>
  <sheetViews>
    <sheetView topLeftCell="C1"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3" style="928" customWidth="1"/>
    <col min="5" max="5" width="10.42578125" style="925" customWidth="1"/>
    <col min="6" max="6" width="12.28515625" style="927" customWidth="1"/>
    <col min="7" max="7" width="81.8554687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552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1" customHeight="1" x14ac:dyDescent="0.35">
      <c r="A4" s="966">
        <v>1</v>
      </c>
      <c r="B4" s="1018" t="s">
        <v>550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(K4+K5+K6)/2</f>
        <v>100</v>
      </c>
      <c r="M4" s="995">
        <f>(L4+L7)/2</f>
        <v>100</v>
      </c>
      <c r="N4" s="1017" t="s">
        <v>547</v>
      </c>
      <c r="O4" s="1016"/>
      <c r="Q4" s="1015"/>
    </row>
    <row r="5" spans="1:17" ht="52.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96</v>
      </c>
      <c r="J5" s="958">
        <v>97.3</v>
      </c>
      <c r="K5" s="957">
        <f>IF(J5/I5*100&gt;100,100,J5/I5*100)</f>
        <v>100</v>
      </c>
      <c r="L5" s="1011"/>
      <c r="M5" s="982"/>
      <c r="N5" s="968"/>
      <c r="O5" s="967"/>
    </row>
    <row r="6" spans="1:17" ht="86.2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/>
      <c r="J6" s="958"/>
      <c r="K6" s="957"/>
      <c r="L6" s="1011"/>
      <c r="M6" s="982"/>
      <c r="N6" s="968"/>
      <c r="O6" s="967"/>
    </row>
    <row r="7" spans="1:17" ht="36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25.44</v>
      </c>
      <c r="J7" s="958">
        <v>25.56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51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>
        <v>100</v>
      </c>
      <c r="J8" s="958">
        <v>100</v>
      </c>
      <c r="K8" s="957">
        <f>IF(J8/I8*100&gt;100,100,J8/I8*100)</f>
        <v>100</v>
      </c>
      <c r="L8" s="985">
        <f>(K8+K9+K10)/2</f>
        <v>100</v>
      </c>
      <c r="M8" s="995">
        <f>(L8+L11)/2</f>
        <v>100</v>
      </c>
      <c r="N8" s="968"/>
      <c r="O8" s="967"/>
    </row>
    <row r="9" spans="1:17" ht="52.5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>
        <v>96</v>
      </c>
      <c r="J9" s="958">
        <v>100</v>
      </c>
      <c r="K9" s="957">
        <f>IF(J9/I9*100&gt;100,100,J9/I9*100)</f>
        <v>100</v>
      </c>
      <c r="L9" s="985"/>
      <c r="M9" s="982"/>
      <c r="N9" s="968"/>
      <c r="O9" s="967"/>
    </row>
    <row r="10" spans="1:17" ht="84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/>
      <c r="L10" s="985"/>
      <c r="M10" s="982"/>
      <c r="N10" s="968"/>
      <c r="O10" s="967"/>
    </row>
    <row r="11" spans="1:17" ht="36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>
        <v>0.56000000000000005</v>
      </c>
      <c r="J11" s="958">
        <v>0.56000000000000005</v>
      </c>
      <c r="K11" s="957">
        <f>IF(J11/I11*100&gt;100,100,J11/I11*100)</f>
        <v>100</v>
      </c>
      <c r="L11" s="957">
        <f>K11</f>
        <v>100</v>
      </c>
      <c r="M11" s="982"/>
      <c r="N11" s="968"/>
      <c r="O11" s="967"/>
    </row>
    <row r="12" spans="1:17" ht="52.5" customHeight="1" x14ac:dyDescent="0.25">
      <c r="A12" s="966">
        <v>3</v>
      </c>
      <c r="B12" s="974"/>
      <c r="C12" s="1013" t="s">
        <v>405</v>
      </c>
      <c r="D12" s="983" t="s">
        <v>545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(K12+K13+K14)/2</f>
        <v>100</v>
      </c>
      <c r="M12" s="995">
        <f>(L12+L15)/2</f>
        <v>100</v>
      </c>
      <c r="N12" s="968"/>
      <c r="O12" s="967"/>
    </row>
    <row r="13" spans="1:17" ht="51.75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96</v>
      </c>
      <c r="J13" s="958">
        <v>100</v>
      </c>
      <c r="K13" s="957">
        <f>IF(J13/I13*100&gt;100,100,J13/I13*100)</f>
        <v>100</v>
      </c>
      <c r="L13" s="1011"/>
      <c r="M13" s="982"/>
      <c r="N13" s="968"/>
      <c r="O13" s="967"/>
    </row>
    <row r="14" spans="1:17" ht="84.75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/>
      <c r="J14" s="958"/>
      <c r="K14" s="957"/>
      <c r="L14" s="1011"/>
      <c r="M14" s="982"/>
      <c r="N14" s="968"/>
      <c r="O14" s="967"/>
    </row>
    <row r="15" spans="1:17" ht="36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505</v>
      </c>
      <c r="I15" s="958">
        <v>7.11</v>
      </c>
      <c r="J15" s="958">
        <v>7.11</v>
      </c>
      <c r="K15" s="957">
        <f>IF(J15/I15*100&gt;100,100,J15/I15*100)</f>
        <v>100</v>
      </c>
      <c r="L15" s="957">
        <f>K15</f>
        <v>100</v>
      </c>
      <c r="M15" s="982"/>
      <c r="N15" s="968"/>
      <c r="O15" s="967"/>
    </row>
    <row r="16" spans="1:17" ht="52.5" customHeight="1" x14ac:dyDescent="0.25">
      <c r="A16" s="966">
        <v>4</v>
      </c>
      <c r="B16" s="974"/>
      <c r="C16" s="997" t="s">
        <v>407</v>
      </c>
      <c r="D16" s="983" t="s">
        <v>544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>
        <v>100</v>
      </c>
      <c r="J16" s="958">
        <v>100</v>
      </c>
      <c r="K16" s="957">
        <f>IF(J16/I16*100&gt;100,100,J16/I16*100)</f>
        <v>100</v>
      </c>
      <c r="L16" s="977">
        <f>(K16+K17+K18)/2</f>
        <v>100</v>
      </c>
      <c r="M16" s="995">
        <f>(L16+L19)/2</f>
        <v>100</v>
      </c>
      <c r="N16" s="968"/>
      <c r="O16" s="967"/>
    </row>
    <row r="17" spans="1:15" ht="52.5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>
        <v>100</v>
      </c>
      <c r="J17" s="958">
        <v>100</v>
      </c>
      <c r="K17" s="957">
        <f>IF(J17/I17*100&gt;100,100,J17/I17*100)</f>
        <v>100</v>
      </c>
      <c r="L17" s="1011"/>
      <c r="M17" s="982"/>
      <c r="N17" s="968"/>
      <c r="O17" s="967"/>
    </row>
    <row r="18" spans="1:15" ht="82.5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/>
      <c r="L18" s="1011"/>
      <c r="M18" s="982"/>
      <c r="N18" s="968"/>
      <c r="O18" s="967"/>
    </row>
    <row r="19" spans="1:15" ht="35.25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505</v>
      </c>
      <c r="I19" s="958">
        <v>2</v>
      </c>
      <c r="J19" s="958">
        <v>2</v>
      </c>
      <c r="K19" s="957">
        <f>IF(J19/I19*100&gt;100,100,J19/I19*100)</f>
        <v>100</v>
      </c>
      <c r="L19" s="957">
        <f>K19</f>
        <v>100</v>
      </c>
      <c r="M19" s="982"/>
      <c r="N19" s="968"/>
      <c r="O19" s="967"/>
    </row>
    <row r="20" spans="1:15" ht="36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36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36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36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54.75" customHeight="1" x14ac:dyDescent="0.25">
      <c r="A24" s="966">
        <v>5</v>
      </c>
      <c r="B24" s="974"/>
      <c r="C24" s="1013" t="s">
        <v>412</v>
      </c>
      <c r="D24" s="983" t="s">
        <v>542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>
        <v>100</v>
      </c>
      <c r="J24" s="958">
        <v>100</v>
      </c>
      <c r="K24" s="957">
        <f>IF(J24/I24*100&gt;100,100,J24/I24*100)</f>
        <v>100</v>
      </c>
      <c r="L24" s="977">
        <f>(K24+K25+K26)/3</f>
        <v>98.148148148148152</v>
      </c>
      <c r="M24" s="995">
        <f>(L24+L27)/2</f>
        <v>99.074074074074076</v>
      </c>
      <c r="N24" s="968"/>
      <c r="O24" s="967"/>
    </row>
    <row r="25" spans="1:15" ht="5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>
        <v>90</v>
      </c>
      <c r="J25" s="958">
        <v>85</v>
      </c>
      <c r="K25" s="957">
        <f>IF(J25/I25*100&gt;100,100,J25/I25*100)</f>
        <v>94.444444444444443</v>
      </c>
      <c r="L25" s="1011"/>
      <c r="M25" s="982"/>
      <c r="N25" s="968"/>
      <c r="O25" s="967"/>
    </row>
    <row r="26" spans="1:15" ht="84.75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>
        <v>100</v>
      </c>
      <c r="J26" s="958">
        <v>100</v>
      </c>
      <c r="K26" s="957">
        <f>IF(J26/I26*100&gt;100,100,J26/I26*100)</f>
        <v>100</v>
      </c>
      <c r="L26" s="1011"/>
      <c r="M26" s="982"/>
      <c r="N26" s="968"/>
      <c r="O26" s="967"/>
    </row>
    <row r="27" spans="1:15" ht="29.25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266</v>
      </c>
      <c r="I27" s="958">
        <v>0.56000000000000005</v>
      </c>
      <c r="J27" s="958">
        <v>0.56000000000000005</v>
      </c>
      <c r="K27" s="957">
        <f>IF(J27/I27*100&gt;100,100,J27/I27*100)</f>
        <v>100</v>
      </c>
      <c r="L27" s="957">
        <f>K27</f>
        <v>100</v>
      </c>
      <c r="M27" s="982"/>
      <c r="N27" s="968"/>
      <c r="O27" s="967"/>
    </row>
    <row r="28" spans="1:15" ht="2.25" hidden="1" customHeight="1" x14ac:dyDescent="0.25">
      <c r="A28" s="966">
        <v>7</v>
      </c>
      <c r="B28" s="974"/>
      <c r="C28" s="1013" t="s">
        <v>151</v>
      </c>
      <c r="D28" s="983" t="s">
        <v>541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/>
      <c r="J28" s="958"/>
      <c r="K28" s="957" t="e">
        <f>IF(J28/I28*100&gt;100,100,J28/I28*100)</f>
        <v>#DIV/0!</v>
      </c>
      <c r="L28" s="977" t="e">
        <f>(K28+K29+K30)/3</f>
        <v>#DIV/0!</v>
      </c>
      <c r="M28" s="995" t="e">
        <f>(L28+L31)/2</f>
        <v>#DIV/0!</v>
      </c>
      <c r="N28" s="968"/>
      <c r="O28" s="967"/>
    </row>
    <row r="29" spans="1:15" ht="70.5" hidden="1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/>
      <c r="J29" s="958"/>
      <c r="K29" s="957" t="e">
        <f>IF(J29/I29*100&gt;100,100,J29/I29*100)</f>
        <v>#DIV/0!</v>
      </c>
      <c r="L29" s="1011"/>
      <c r="M29" s="982"/>
      <c r="N29" s="968"/>
      <c r="O29" s="967"/>
    </row>
    <row r="30" spans="1:15" ht="119.25" hidden="1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 t="e">
        <f>IF(J30/I30*100&gt;100,100,J30/I30*100)</f>
        <v>#DIV/0!</v>
      </c>
      <c r="L30" s="1011"/>
      <c r="M30" s="982"/>
      <c r="N30" s="968"/>
      <c r="O30" s="967"/>
    </row>
    <row r="31" spans="1:15" ht="33" hidden="1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505</v>
      </c>
      <c r="I31" s="958"/>
      <c r="J31" s="958"/>
      <c r="K31" s="957" t="e">
        <f>IF(J31/I31*100&gt;100,100,J31/I31*100)</f>
        <v>#DIV/0!</v>
      </c>
      <c r="L31" s="957" t="e">
        <f>K31</f>
        <v>#DIV/0!</v>
      </c>
      <c r="M31" s="982"/>
      <c r="N31" s="968"/>
      <c r="O31" s="967"/>
    </row>
    <row r="32" spans="1:15" ht="67.5" hidden="1" customHeight="1" x14ac:dyDescent="0.25">
      <c r="A32" s="966">
        <v>8</v>
      </c>
      <c r="B32" s="974"/>
      <c r="C32" s="1013" t="s">
        <v>135</v>
      </c>
      <c r="D32" s="983" t="s">
        <v>540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/>
      <c r="J32" s="958"/>
      <c r="K32" s="957" t="e">
        <f>IF(J32/I32*100&gt;100,100,J32/I32*100)</f>
        <v>#DIV/0!</v>
      </c>
      <c r="L32" s="977" t="e">
        <f>(K32+K33+K34)/3</f>
        <v>#DIV/0!</v>
      </c>
      <c r="M32" s="995" t="e">
        <f>(L32+L35)/2</f>
        <v>#DIV/0!</v>
      </c>
      <c r="N32" s="968"/>
      <c r="O32" s="967"/>
    </row>
    <row r="33" spans="1:17" ht="67.5" hidden="1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/>
      <c r="J33" s="958"/>
      <c r="K33" s="957" t="e">
        <f>IF(J33/I33*100&gt;100,100,J33/I33*100)</f>
        <v>#DIV/0!</v>
      </c>
      <c r="L33" s="1011"/>
      <c r="M33" s="982"/>
      <c r="N33" s="968"/>
      <c r="O33" s="967"/>
    </row>
    <row r="34" spans="1:17" ht="114" hidden="1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/>
      <c r="J34" s="958"/>
      <c r="K34" s="957" t="e">
        <f>IF(J34/I34*100&gt;100,100,J34/I34*100)</f>
        <v>#DIV/0!</v>
      </c>
      <c r="L34" s="1011"/>
      <c r="M34" s="982"/>
      <c r="N34" s="968"/>
      <c r="O34" s="967"/>
    </row>
    <row r="35" spans="1:17" ht="33" hidden="1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505</v>
      </c>
      <c r="I35" s="958"/>
      <c r="J35" s="958"/>
      <c r="K35" s="957" t="e">
        <f>IF(J35/I35*100&gt;100,100,J35/I35*100)</f>
        <v>#DIV/0!</v>
      </c>
      <c r="L35" s="957" t="e">
        <f>K35</f>
        <v>#DIV/0!</v>
      </c>
      <c r="M35" s="982"/>
      <c r="N35" s="968"/>
      <c r="O35" s="967"/>
    </row>
    <row r="36" spans="1:17" ht="51" customHeight="1" x14ac:dyDescent="0.25">
      <c r="A36" s="966">
        <v>6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99.333333333333329</v>
      </c>
      <c r="M36" s="995">
        <f>(L36+L39)/2</f>
        <v>99.640677912709279</v>
      </c>
      <c r="N36" s="968"/>
      <c r="O36" s="967"/>
    </row>
    <row r="37" spans="1:17" ht="52.5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90</v>
      </c>
      <c r="J37" s="958">
        <v>88.2</v>
      </c>
      <c r="K37" s="957">
        <f>IF(J37/I37*100&gt;100,100,J37/I37*100)</f>
        <v>98</v>
      </c>
      <c r="L37" s="1011"/>
      <c r="M37" s="982"/>
      <c r="N37" s="968"/>
      <c r="O37" s="967"/>
    </row>
    <row r="38" spans="1:17" ht="86.25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2.25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634.89</v>
      </c>
      <c r="J39" s="958">
        <v>634.55999999999995</v>
      </c>
      <c r="K39" s="957">
        <f>IF(J39/I39*100&gt;100,100,J39/I39*100)</f>
        <v>99.948022492085229</v>
      </c>
      <c r="L39" s="957">
        <f>K39</f>
        <v>99.948022492085229</v>
      </c>
      <c r="M39" s="982"/>
      <c r="N39" s="968"/>
      <c r="O39" s="967"/>
    </row>
    <row r="40" spans="1:17" ht="51" customHeight="1" x14ac:dyDescent="0.25">
      <c r="A40" s="966">
        <v>7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>
        <v>100</v>
      </c>
      <c r="J40" s="958">
        <v>100</v>
      </c>
      <c r="K40" s="957">
        <f>IF(J40/I40*100&gt;100,100,J40/I40*100)</f>
        <v>100</v>
      </c>
      <c r="L40" s="977">
        <f>(K40+K41+K42)/2</f>
        <v>100</v>
      </c>
      <c r="M40" s="995">
        <f>(L40+L43)/2</f>
        <v>100</v>
      </c>
      <c r="N40" s="968"/>
      <c r="O40" s="967"/>
    </row>
    <row r="41" spans="1:17" ht="52.5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>
        <v>96</v>
      </c>
      <c r="J41" s="958">
        <v>100</v>
      </c>
      <c r="K41" s="957">
        <f>IF(J41/I41*100&gt;100,100,J41/I41*100)</f>
        <v>100</v>
      </c>
      <c r="L41" s="1011"/>
      <c r="M41" s="982"/>
      <c r="N41" s="968"/>
      <c r="O41" s="967"/>
    </row>
    <row r="42" spans="1:17" ht="83.25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/>
      <c r="L42" s="1011"/>
      <c r="M42" s="982"/>
      <c r="N42" s="968"/>
      <c r="O42" s="967"/>
    </row>
    <row r="43" spans="1:17" ht="34.5" customHeight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>
        <v>0.22</v>
      </c>
      <c r="J43" s="958">
        <v>0.22</v>
      </c>
      <c r="K43" s="957">
        <f>IF(J43/I43*100&gt;100,100,J43/I43*100)</f>
        <v>100</v>
      </c>
      <c r="L43" s="957">
        <f>K43</f>
        <v>100</v>
      </c>
      <c r="M43" s="982"/>
      <c r="N43" s="968"/>
      <c r="O43" s="967"/>
    </row>
    <row r="44" spans="1:17" ht="51" customHeight="1" x14ac:dyDescent="0.3">
      <c r="A44" s="966">
        <v>8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(K44+K45+K46)/2</f>
        <v>100</v>
      </c>
      <c r="M44" s="995">
        <f>(L44+L47)/2</f>
        <v>100</v>
      </c>
      <c r="N44" s="968"/>
      <c r="O44" s="967"/>
      <c r="Q44" s="1009"/>
    </row>
    <row r="45" spans="1:17" ht="51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95</v>
      </c>
      <c r="J45" s="958">
        <v>96.9</v>
      </c>
      <c r="K45" s="957">
        <f>IF(J45/I45*100&gt;100,100,J45/I45*100)</f>
        <v>100</v>
      </c>
      <c r="L45" s="977"/>
      <c r="M45" s="982"/>
      <c r="N45" s="968"/>
      <c r="O45" s="967"/>
    </row>
    <row r="46" spans="1:17" ht="51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/>
      <c r="J46" s="958"/>
      <c r="K46" s="957"/>
      <c r="L46" s="977"/>
      <c r="M46" s="982"/>
      <c r="N46" s="968"/>
      <c r="O46" s="967"/>
    </row>
    <row r="47" spans="1:17" ht="32.25" customHeight="1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6.89</v>
      </c>
      <c r="J47" s="958">
        <v>6.89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1.5" hidden="1" customHeight="1" x14ac:dyDescent="0.25">
      <c r="A48" s="966">
        <v>11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/>
      <c r="J48" s="958"/>
      <c r="K48" s="957" t="e">
        <f>IF(J48/I48*100&gt;100,100,J48/I48*100)</f>
        <v>#DIV/0!</v>
      </c>
      <c r="L48" s="977" t="e">
        <f>(K48+K49+K50)/3</f>
        <v>#DIV/0!</v>
      </c>
      <c r="M48" s="995" t="e">
        <f>(L48+L51)/2</f>
        <v>#DIV/0!</v>
      </c>
      <c r="N48" s="968"/>
      <c r="O48" s="967"/>
    </row>
    <row r="49" spans="1:15" ht="33" hidden="1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/>
      <c r="J49" s="958"/>
      <c r="K49" s="957" t="e">
        <f>IF(J49/I49*100&gt;100,100,J49/I49*100)</f>
        <v>#DIV/0!</v>
      </c>
      <c r="L49" s="977"/>
      <c r="M49" s="982"/>
      <c r="N49" s="968"/>
      <c r="O49" s="967"/>
    </row>
    <row r="50" spans="1:15" ht="33" hidden="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 t="e">
        <f>IF(J50/I50*100&gt;100,100,J50/I50*100)</f>
        <v>#DIV/0!</v>
      </c>
      <c r="L50" s="977"/>
      <c r="M50" s="982"/>
      <c r="N50" s="968"/>
      <c r="O50" s="967"/>
    </row>
    <row r="51" spans="1:15" ht="33" hidden="1" customHeight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505</v>
      </c>
      <c r="I51" s="958"/>
      <c r="J51" s="958"/>
      <c r="K51" s="957" t="e">
        <f>IF(J51/I51*100&gt;100,100,J51/I51*100)</f>
        <v>#DIV/0!</v>
      </c>
      <c r="L51" s="957" t="e">
        <f>K51</f>
        <v>#DIV/0!</v>
      </c>
      <c r="M51" s="982"/>
      <c r="N51" s="968"/>
      <c r="O51" s="967"/>
    </row>
    <row r="52" spans="1:15" ht="51.75" customHeight="1" x14ac:dyDescent="0.25">
      <c r="A52" s="966">
        <v>9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>
        <v>100</v>
      </c>
      <c r="J52" s="958">
        <v>100</v>
      </c>
      <c r="K52" s="957">
        <f>IF(J52/I52*100&gt;100,100,J52/I52*100)</f>
        <v>100</v>
      </c>
      <c r="L52" s="977">
        <f>(K52+K53+K54)/2</f>
        <v>100</v>
      </c>
      <c r="M52" s="995">
        <f>(L52+L55)/2</f>
        <v>100</v>
      </c>
      <c r="N52" s="968"/>
      <c r="O52" s="967"/>
    </row>
    <row r="53" spans="1:15" ht="51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>
        <v>100</v>
      </c>
      <c r="J53" s="958">
        <v>100</v>
      </c>
      <c r="K53" s="957">
        <f>IF(J53/I53*100&gt;100,100,J53/I53*100)</f>
        <v>100</v>
      </c>
      <c r="L53" s="977"/>
      <c r="M53" s="982"/>
      <c r="N53" s="968"/>
      <c r="O53" s="967"/>
    </row>
    <row r="54" spans="1:15" ht="51.75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/>
      <c r="J54" s="958"/>
      <c r="K54" s="957"/>
      <c r="L54" s="977"/>
      <c r="M54" s="982"/>
      <c r="N54" s="968"/>
      <c r="O54" s="967"/>
    </row>
    <row r="55" spans="1:15" ht="33.75" customHeight="1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505</v>
      </c>
      <c r="I55" s="958">
        <v>1.1100000000000001</v>
      </c>
      <c r="J55" s="958">
        <v>1.1100000000000001</v>
      </c>
      <c r="K55" s="957">
        <f>IF(J55/I55*100&gt;100,100,J55/I55*100)</f>
        <v>100</v>
      </c>
      <c r="L55" s="957">
        <f>K55</f>
        <v>100</v>
      </c>
      <c r="M55" s="982"/>
      <c r="N55" s="968"/>
      <c r="O55" s="967"/>
    </row>
    <row r="56" spans="1:15" ht="2.25" hidden="1" customHeight="1" x14ac:dyDescent="0.25">
      <c r="A56" s="966">
        <v>13</v>
      </c>
      <c r="B56" s="974"/>
      <c r="C56" s="996" t="s">
        <v>418</v>
      </c>
      <c r="D56" s="983" t="s">
        <v>532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/>
      <c r="J56" s="958"/>
      <c r="K56" s="957" t="e">
        <f>IF(J56/I56*100&gt;100,100,J56/I56*100)</f>
        <v>#DIV/0!</v>
      </c>
      <c r="L56" s="977" t="e">
        <f>(K56+K57+K58)/3</f>
        <v>#DIV/0!</v>
      </c>
      <c r="M56" s="995" t="e">
        <f>(L56+L59)/2</f>
        <v>#DIV/0!</v>
      </c>
      <c r="N56" s="968"/>
      <c r="O56" s="967"/>
    </row>
    <row r="57" spans="1:15" ht="33" hidden="1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/>
      <c r="J57" s="958"/>
      <c r="K57" s="957" t="e">
        <f>IF(J57/I57*100&gt;100,100,J57/I57*100)</f>
        <v>#DIV/0!</v>
      </c>
      <c r="L57" s="977"/>
      <c r="M57" s="982"/>
      <c r="N57" s="968"/>
      <c r="O57" s="967"/>
    </row>
    <row r="58" spans="1:15" ht="33" hidden="1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 t="e">
        <f>IF(J58/I58*100&gt;100,100,J58/I58*100)</f>
        <v>#DIV/0!</v>
      </c>
      <c r="L58" s="977"/>
      <c r="M58" s="982"/>
      <c r="N58" s="968"/>
      <c r="O58" s="967"/>
    </row>
    <row r="59" spans="1:15" ht="33" hidden="1" customHeight="1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505</v>
      </c>
      <c r="I59" s="958"/>
      <c r="J59" s="958"/>
      <c r="K59" s="957" t="e">
        <f>IF(J59/I59*100&gt;100,100,J59/I59*100)</f>
        <v>#DIV/0!</v>
      </c>
      <c r="L59" s="957" t="e">
        <f>K59</f>
        <v>#DIV/0!</v>
      </c>
      <c r="M59" s="982"/>
      <c r="N59" s="968"/>
      <c r="O59" s="967"/>
    </row>
    <row r="60" spans="1:15" ht="54" customHeight="1" x14ac:dyDescent="0.25">
      <c r="A60" s="966">
        <v>10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>
        <v>100</v>
      </c>
      <c r="J60" s="958">
        <v>100</v>
      </c>
      <c r="K60" s="957">
        <f>IF(J60/I60*100&gt;100,100,J60/I60*100)</f>
        <v>100</v>
      </c>
      <c r="L60" s="977">
        <f>(K60+K61+K62)/3</f>
        <v>100</v>
      </c>
      <c r="M60" s="995">
        <f>(L60+L63)/2</f>
        <v>100</v>
      </c>
      <c r="N60" s="968"/>
      <c r="O60" s="967"/>
    </row>
    <row r="61" spans="1:15" ht="51.75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>
        <v>95</v>
      </c>
      <c r="J61" s="958">
        <v>96.7</v>
      </c>
      <c r="K61" s="957">
        <f>IF(J61/I61*100&gt;100,100,J61/I61*100)</f>
        <v>100</v>
      </c>
      <c r="L61" s="977"/>
      <c r="M61" s="982"/>
      <c r="N61" s="968"/>
      <c r="O61" s="967"/>
    </row>
    <row r="62" spans="1:15" ht="51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>
        <v>100</v>
      </c>
      <c r="J62" s="958">
        <v>100</v>
      </c>
      <c r="K62" s="957">
        <f>IF(J62/I62*100&gt;100,100,J62/I62*100)</f>
        <v>100</v>
      </c>
      <c r="L62" s="977"/>
      <c r="M62" s="982"/>
      <c r="N62" s="968"/>
      <c r="O62" s="967"/>
    </row>
    <row r="63" spans="1:15" ht="29.25" customHeight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266</v>
      </c>
      <c r="I63" s="958">
        <v>191.78</v>
      </c>
      <c r="J63" s="958">
        <v>191.78</v>
      </c>
      <c r="K63" s="957">
        <f>IF(J63/I63*100&gt;100,100,J63/I63*100)</f>
        <v>100</v>
      </c>
      <c r="L63" s="957">
        <f>K63</f>
        <v>100</v>
      </c>
      <c r="M63" s="982"/>
      <c r="N63" s="968"/>
      <c r="O63" s="967"/>
    </row>
    <row r="64" spans="1:15" ht="0.7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70.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82.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31.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67.5" hidden="1" customHeight="1" x14ac:dyDescent="0.25">
      <c r="A68" s="966">
        <v>16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/>
      <c r="J68" s="958"/>
      <c r="K68" s="957" t="e">
        <f>IF(J68/I68*100&gt;100,100,J68/I68*100)</f>
        <v>#DIV/0!</v>
      </c>
      <c r="L68" s="977" t="e">
        <f>(K68+K69+K70)/3</f>
        <v>#DIV/0!</v>
      </c>
      <c r="M68" s="995" t="e">
        <f>(L68+L71)/2</f>
        <v>#DIV/0!</v>
      </c>
      <c r="N68" s="968"/>
      <c r="O68" s="967"/>
    </row>
    <row r="69" spans="1:15" ht="69" hidden="1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/>
      <c r="J69" s="958"/>
      <c r="K69" s="957" t="e">
        <f>IF(J69/I69*100&gt;100,100,J69/I69*100)</f>
        <v>#DIV/0!</v>
      </c>
      <c r="L69" s="977"/>
      <c r="M69" s="982"/>
      <c r="N69" s="968"/>
      <c r="O69" s="967"/>
    </row>
    <row r="70" spans="1:15" ht="80.25" hidden="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 t="e">
        <f>IF(J70/I70*100&gt;100,100,J70/I70*100)</f>
        <v>#DIV/0!</v>
      </c>
      <c r="L70" s="977"/>
      <c r="M70" s="982"/>
      <c r="N70" s="968"/>
      <c r="O70" s="967"/>
    </row>
    <row r="71" spans="1:15" ht="31.5" hidden="1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505</v>
      </c>
      <c r="I71" s="958"/>
      <c r="J71" s="958"/>
      <c r="K71" s="957" t="e">
        <f>IF(J71/I71*100&gt;100,100,J71/I71*100)</f>
        <v>#DIV/0!</v>
      </c>
      <c r="L71" s="957" t="e">
        <f>K71</f>
        <v>#DIV/0!</v>
      </c>
      <c r="M71" s="982"/>
      <c r="N71" s="968"/>
      <c r="O71" s="967"/>
    </row>
    <row r="72" spans="1:15" ht="52.5" customHeight="1" x14ac:dyDescent="0.25">
      <c r="A72" s="966">
        <v>11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>
        <v>100</v>
      </c>
      <c r="J72" s="958">
        <v>100</v>
      </c>
      <c r="K72" s="957">
        <f>IF(J72/I72*100&gt;100,100,J72/I72*100)</f>
        <v>100</v>
      </c>
      <c r="L72" s="977">
        <f>(K72+K73+K74)/2</f>
        <v>100</v>
      </c>
      <c r="M72" s="995">
        <f>(L72+L75)/2</f>
        <v>100</v>
      </c>
      <c r="N72" s="968"/>
      <c r="O72" s="967"/>
    </row>
    <row r="73" spans="1:15" ht="53.25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>
        <v>95</v>
      </c>
      <c r="J73" s="958">
        <v>96.8</v>
      </c>
      <c r="K73" s="957">
        <f>IF(J73/I73*100&gt;100,100,J73/I73*100)</f>
        <v>100</v>
      </c>
      <c r="L73" s="977"/>
      <c r="M73" s="982"/>
      <c r="N73" s="968"/>
      <c r="O73" s="967"/>
    </row>
    <row r="74" spans="1:15" ht="5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/>
      <c r="L74" s="977"/>
      <c r="M74" s="982"/>
      <c r="N74" s="968"/>
      <c r="O74" s="967"/>
    </row>
    <row r="75" spans="1:15" ht="31.5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266</v>
      </c>
      <c r="I75" s="958">
        <v>1</v>
      </c>
      <c r="J75" s="958">
        <v>1</v>
      </c>
      <c r="K75" s="957">
        <f>IF(J75/I75*100&gt;100,100,J75/I75*100)</f>
        <v>100</v>
      </c>
      <c r="L75" s="957">
        <f>K75</f>
        <v>100</v>
      </c>
      <c r="M75" s="982"/>
      <c r="N75" s="968"/>
      <c r="O75" s="967"/>
    </row>
    <row r="76" spans="1:15" ht="51" customHeight="1" x14ac:dyDescent="0.25">
      <c r="A76" s="966">
        <v>12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100</v>
      </c>
      <c r="M76" s="995">
        <f>(L76+L79)/2</f>
        <v>99.986592560089704</v>
      </c>
      <c r="N76" s="968"/>
      <c r="O76" s="967"/>
    </row>
    <row r="77" spans="1:15" ht="54.75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95</v>
      </c>
      <c r="J77" s="958">
        <v>98.2</v>
      </c>
      <c r="K77" s="957">
        <f>IF(J77/I77*100&gt;100,100,J77/I77*100)</f>
        <v>100</v>
      </c>
      <c r="L77" s="977"/>
      <c r="M77" s="982"/>
      <c r="N77" s="968"/>
      <c r="O77" s="967"/>
    </row>
    <row r="78" spans="1:15" ht="50.25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100</v>
      </c>
      <c r="K78" s="957">
        <f>IF(J78/I78*100&gt;100,100,J78/I78*100)</f>
        <v>100</v>
      </c>
      <c r="L78" s="977"/>
      <c r="M78" s="982"/>
      <c r="N78" s="968"/>
      <c r="O78" s="967"/>
    </row>
    <row r="79" spans="1:15" ht="32.450000000000003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410.22</v>
      </c>
      <c r="J79" s="958">
        <v>410.11</v>
      </c>
      <c r="K79" s="957">
        <f>IF(J79/I79*100&gt;100,100,J79/I79*100)</f>
        <v>99.973185120179409</v>
      </c>
      <c r="L79" s="957">
        <f>K79</f>
        <v>99.973185120179409</v>
      </c>
      <c r="M79" s="982"/>
      <c r="N79" s="968"/>
      <c r="O79" s="967"/>
    </row>
    <row r="80" spans="1:15" ht="51.75" customHeight="1" x14ac:dyDescent="0.25">
      <c r="A80" s="966">
        <v>13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>
        <v>100</v>
      </c>
      <c r="J80" s="958">
        <v>100</v>
      </c>
      <c r="K80" s="957">
        <f>IF(J80/I80*100&gt;100,100,J80/I80*100)</f>
        <v>100</v>
      </c>
      <c r="L80" s="977">
        <f>(K80+K81+K82)/2</f>
        <v>100</v>
      </c>
      <c r="M80" s="995">
        <f>(L80+L83)/2</f>
        <v>100</v>
      </c>
      <c r="N80" s="968"/>
      <c r="O80" s="967"/>
    </row>
    <row r="81" spans="1:15" ht="51.75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>
        <v>95</v>
      </c>
      <c r="J81" s="958">
        <v>96.3</v>
      </c>
      <c r="K81" s="957">
        <f>IF(J81/I81*100&gt;100,100,J81/I81*100)</f>
        <v>100</v>
      </c>
      <c r="L81" s="977"/>
      <c r="M81" s="982"/>
      <c r="N81" s="968"/>
      <c r="O81" s="967"/>
    </row>
    <row r="82" spans="1:15" ht="51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/>
      <c r="L82" s="977"/>
      <c r="M82" s="982"/>
      <c r="N82" s="968"/>
      <c r="O82" s="967"/>
    </row>
    <row r="83" spans="1:15" ht="31.5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266</v>
      </c>
      <c r="I83" s="958">
        <v>0.56000000000000005</v>
      </c>
      <c r="J83" s="958">
        <v>0.56000000000000005</v>
      </c>
      <c r="K83" s="957">
        <f>IF(J83/I83*100&gt;100,100,J83/I83*100)</f>
        <v>100</v>
      </c>
      <c r="L83" s="957">
        <f>K83</f>
        <v>100</v>
      </c>
      <c r="M83" s="982"/>
      <c r="N83" s="968"/>
      <c r="O83" s="967"/>
    </row>
    <row r="84" spans="1:15" ht="51.75" customHeight="1" x14ac:dyDescent="0.25">
      <c r="A84" s="966">
        <v>14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>
        <v>100</v>
      </c>
      <c r="J84" s="958">
        <v>100</v>
      </c>
      <c r="K84" s="957">
        <f>IF(J84/I84*100&gt;100,100,J84/I84*100)</f>
        <v>100</v>
      </c>
      <c r="L84" s="985">
        <f>(K84+K85+K86)/2</f>
        <v>100</v>
      </c>
      <c r="M84" s="995">
        <f>(L84+L87)/2</f>
        <v>100</v>
      </c>
      <c r="N84" s="968"/>
      <c r="O84" s="967"/>
    </row>
    <row r="85" spans="1:15" ht="51.75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>
        <v>98</v>
      </c>
      <c r="J85" s="958">
        <v>100</v>
      </c>
      <c r="K85" s="957">
        <f>IF(J85/I85*100&gt;100,100,J85/I85*100)</f>
        <v>100</v>
      </c>
      <c r="L85" s="998"/>
      <c r="M85" s="982"/>
      <c r="N85" s="968"/>
      <c r="O85" s="967"/>
    </row>
    <row r="86" spans="1:15" ht="51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/>
      <c r="J86" s="958"/>
      <c r="K86" s="957"/>
      <c r="L86" s="998"/>
      <c r="M86" s="982"/>
      <c r="N86" s="968"/>
      <c r="O86" s="967"/>
    </row>
    <row r="87" spans="1:15" ht="36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266</v>
      </c>
      <c r="I87" s="958">
        <v>1.44</v>
      </c>
      <c r="J87" s="958">
        <v>1.44</v>
      </c>
      <c r="K87" s="957">
        <f>IF(J87/I87*100&gt;100,100,J87/I87*100)</f>
        <v>100</v>
      </c>
      <c r="L87" s="957">
        <f>K87</f>
        <v>100</v>
      </c>
      <c r="M87" s="982"/>
      <c r="N87" s="968"/>
      <c r="O87" s="967"/>
    </row>
    <row r="88" spans="1:15" ht="67.5" hidden="1" customHeight="1" x14ac:dyDescent="0.25">
      <c r="A88" s="966">
        <v>21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/>
      <c r="J88" s="958"/>
      <c r="K88" s="957" t="e">
        <f>IF(J88/I88*100&gt;100,100,J88/I88*100)</f>
        <v>#DIV/0!</v>
      </c>
      <c r="L88" s="977" t="e">
        <f>(K88+K89+K90)/3</f>
        <v>#DIV/0!</v>
      </c>
      <c r="M88" s="995" t="e">
        <f>(L88+L91)/2</f>
        <v>#DIV/0!</v>
      </c>
      <c r="N88" s="968"/>
      <c r="O88" s="967"/>
    </row>
    <row r="89" spans="1:15" ht="29.25" hidden="1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/>
      <c r="J89" s="958"/>
      <c r="K89" s="957" t="e">
        <f>IF(J89/I89*100&gt;100,100,J89/I89*100)</f>
        <v>#DIV/0!</v>
      </c>
      <c r="L89" s="977"/>
      <c r="M89" s="982"/>
      <c r="N89" s="968"/>
      <c r="O89" s="967"/>
    </row>
    <row r="90" spans="1:15" ht="66" hidden="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/>
      <c r="J90" s="958"/>
      <c r="K90" s="957" t="e">
        <f>IF(J90/I90*100&gt;100,100,J90/I90*100)</f>
        <v>#DIV/0!</v>
      </c>
      <c r="L90" s="977"/>
      <c r="M90" s="982"/>
      <c r="N90" s="968"/>
      <c r="O90" s="967"/>
    </row>
    <row r="91" spans="1:15" ht="31.5" hidden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505</v>
      </c>
      <c r="I91" s="958"/>
      <c r="J91" s="958"/>
      <c r="K91" s="957" t="e">
        <f>IF(J91/I91*100&gt;100,100,J91/I91*100)</f>
        <v>#DIV/0!</v>
      </c>
      <c r="L91" s="957" t="e">
        <f>K91</f>
        <v>#DIV/0!</v>
      </c>
      <c r="M91" s="982"/>
      <c r="N91" s="968"/>
      <c r="O91" s="967"/>
    </row>
    <row r="92" spans="1:15" ht="67.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69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66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31.5" hidden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505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44.2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66.75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67.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34.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71.2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69.7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66.7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31.5" hidden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68.25" hidden="1" customHeight="1" x14ac:dyDescent="0.25">
      <c r="A104" s="966">
        <v>25</v>
      </c>
      <c r="B104" s="974"/>
      <c r="C104" s="996" t="s">
        <v>187</v>
      </c>
      <c r="D104" s="983" t="s">
        <v>523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/>
      <c r="J104" s="958"/>
      <c r="K104" s="957" t="e">
        <f>IF(J104/I104*100&gt;100,100,J104/I104*100)</f>
        <v>#DIV/0!</v>
      </c>
      <c r="L104" s="977" t="e">
        <f>(K104+K105+K106)/3</f>
        <v>#DIV/0!</v>
      </c>
      <c r="M104" s="995" t="e">
        <f>(L104+L107)/2</f>
        <v>#DIV/0!</v>
      </c>
      <c r="N104" s="968"/>
      <c r="O104" s="967"/>
    </row>
    <row r="105" spans="1:15" ht="69" hidden="1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/>
      <c r="J105" s="958"/>
      <c r="K105" s="957" t="e">
        <f>IF(J105/I105*100&gt;100,100,J105/I105*100)</f>
        <v>#DIV/0!</v>
      </c>
      <c r="L105" s="977"/>
      <c r="M105" s="982"/>
      <c r="N105" s="968"/>
      <c r="O105" s="967"/>
    </row>
    <row r="106" spans="1:15" ht="66" hidden="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/>
      <c r="J106" s="958"/>
      <c r="K106" s="957" t="e">
        <f>IF(J106/I106*100&gt;100,100,J106/I106*100)</f>
        <v>#DIV/0!</v>
      </c>
      <c r="L106" s="977"/>
      <c r="M106" s="982"/>
      <c r="N106" s="968"/>
      <c r="O106" s="967"/>
    </row>
    <row r="107" spans="1:15" ht="28.5" hidden="1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505</v>
      </c>
      <c r="I107" s="958"/>
      <c r="J107" s="958"/>
      <c r="K107" s="957" t="e">
        <f>IF(J107/I107*100&gt;100,100,J107/I107*100)</f>
        <v>#DIV/0!</v>
      </c>
      <c r="L107" s="957" t="e">
        <f>K107</f>
        <v>#DIV/0!</v>
      </c>
      <c r="M107" s="982"/>
      <c r="N107" s="968"/>
      <c r="O107" s="967"/>
    </row>
    <row r="108" spans="1:15" ht="51.75" customHeight="1" x14ac:dyDescent="0.25">
      <c r="A108" s="966">
        <v>15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>
        <v>100</v>
      </c>
      <c r="J108" s="958">
        <v>100</v>
      </c>
      <c r="K108" s="957">
        <f>IF(J108/I108*100&gt;100,100,J108/I108*100)</f>
        <v>100</v>
      </c>
      <c r="L108" s="977">
        <f>(K108+K109+K110)/3</f>
        <v>100</v>
      </c>
      <c r="M108" s="995">
        <f>(L108+L111)/2</f>
        <v>100</v>
      </c>
      <c r="N108" s="968"/>
      <c r="O108" s="967"/>
    </row>
    <row r="109" spans="1:15" ht="5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>
        <v>98</v>
      </c>
      <c r="J109" s="958">
        <v>100</v>
      </c>
      <c r="K109" s="957">
        <f>IF(J109/I109*100&gt;100,100,J109/I109*100)</f>
        <v>100</v>
      </c>
      <c r="L109" s="977"/>
      <c r="M109" s="995"/>
      <c r="N109" s="968"/>
      <c r="O109" s="967"/>
    </row>
    <row r="110" spans="1:15" ht="52.5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>
        <v>100</v>
      </c>
      <c r="J110" s="958">
        <v>100</v>
      </c>
      <c r="K110" s="957">
        <f>IF(J110/I110*100&gt;100,100,J110/I110*100)</f>
        <v>100</v>
      </c>
      <c r="L110" s="977"/>
      <c r="M110" s="995"/>
      <c r="N110" s="968"/>
      <c r="O110" s="967"/>
    </row>
    <row r="111" spans="1:15" ht="30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266</v>
      </c>
      <c r="I111" s="958">
        <v>0.56000000000000005</v>
      </c>
      <c r="J111" s="958">
        <v>0.56000000000000005</v>
      </c>
      <c r="K111" s="957">
        <f>IF(J111/I111*100&gt;100,100,J111/I111*100)</f>
        <v>100</v>
      </c>
      <c r="L111" s="957">
        <f>K111</f>
        <v>100</v>
      </c>
      <c r="M111" s="995"/>
      <c r="N111" s="968"/>
      <c r="O111" s="967"/>
    </row>
    <row r="112" spans="1:15" ht="53.25" customHeight="1" x14ac:dyDescent="0.25">
      <c r="A112" s="966">
        <v>16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100</v>
      </c>
      <c r="M112" s="995">
        <f>(L112+L115)/2</f>
        <v>99.955762889085491</v>
      </c>
      <c r="N112" s="968"/>
      <c r="O112" s="967"/>
    </row>
    <row r="113" spans="1:15" ht="54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98</v>
      </c>
      <c r="J113" s="958">
        <v>100</v>
      </c>
      <c r="K113" s="957">
        <f>IF(J113/I113*100&gt;100,100,J113/I113*100)</f>
        <v>100</v>
      </c>
      <c r="L113" s="977"/>
      <c r="M113" s="995"/>
      <c r="N113" s="968"/>
      <c r="O113" s="967"/>
    </row>
    <row r="114" spans="1:15" ht="54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>
        <v>100</v>
      </c>
      <c r="J114" s="958">
        <v>100</v>
      </c>
      <c r="K114" s="957">
        <f>IF(J114/I114*100&gt;100,100,J114/I114*100)</f>
        <v>100</v>
      </c>
      <c r="L114" s="977"/>
      <c r="M114" s="995"/>
      <c r="N114" s="968"/>
      <c r="O114" s="967"/>
    </row>
    <row r="115" spans="1:15" ht="33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124.33</v>
      </c>
      <c r="J115" s="958">
        <v>124.22</v>
      </c>
      <c r="K115" s="957">
        <f>IF(J115/I115*100&gt;100,100,J115/I115*100)</f>
        <v>99.911525778170997</v>
      </c>
      <c r="L115" s="957">
        <f>K115</f>
        <v>99.911525778170997</v>
      </c>
      <c r="M115" s="995"/>
      <c r="N115" s="968"/>
      <c r="O115" s="967"/>
    </row>
    <row r="116" spans="1:15" ht="51.75" customHeight="1" x14ac:dyDescent="0.25">
      <c r="A116" s="966">
        <v>17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>
        <v>2.2999999999999998</v>
      </c>
      <c r="J116" s="958">
        <v>2.2999999999999998</v>
      </c>
      <c r="K116" s="987">
        <f>IF(J116/I116*100&gt;100,100,J116/I116*100)</f>
        <v>100</v>
      </c>
      <c r="L116" s="977">
        <f>(K116+K117+K118)/3</f>
        <v>100</v>
      </c>
      <c r="M116" s="993">
        <f>(L116+L119)/2</f>
        <v>100</v>
      </c>
      <c r="N116" s="968"/>
      <c r="O116" s="967"/>
    </row>
    <row r="117" spans="1:15" ht="53.25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>
        <v>10</v>
      </c>
      <c r="J117" s="958">
        <v>10</v>
      </c>
      <c r="K117" s="987">
        <f>IF(J117/I117*100&gt;100,100,J117/I117*100)</f>
        <v>100</v>
      </c>
      <c r="L117" s="977"/>
      <c r="M117" s="982"/>
      <c r="N117" s="968"/>
      <c r="O117" s="967"/>
    </row>
    <row r="118" spans="1:15" ht="51.75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>
        <v>100</v>
      </c>
      <c r="J118" s="958">
        <v>100</v>
      </c>
      <c r="K118" s="987">
        <f>IF(J118/I118*100&gt;100,100,J118/I118*100)</f>
        <v>100</v>
      </c>
      <c r="L118" s="977"/>
      <c r="M118" s="982"/>
      <c r="N118" s="968"/>
      <c r="O118" s="967"/>
    </row>
    <row r="119" spans="1:15" ht="35.25" customHeight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 t="s">
        <v>514</v>
      </c>
      <c r="I119" s="958">
        <v>1440</v>
      </c>
      <c r="J119" s="958">
        <v>1440</v>
      </c>
      <c r="K119" s="987">
        <f>IF(J119/I119*100&gt;100,100,J119/I119*100)</f>
        <v>100</v>
      </c>
      <c r="L119" s="987">
        <f>K119</f>
        <v>100</v>
      </c>
      <c r="M119" s="982"/>
      <c r="N119" s="968"/>
      <c r="O119" s="967"/>
    </row>
    <row r="120" spans="1:15" ht="51.75" customHeight="1" x14ac:dyDescent="0.25">
      <c r="A120" s="966">
        <v>18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>
        <v>7.5</v>
      </c>
      <c r="J120" s="958">
        <v>7.5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99.918566775244301</v>
      </c>
      <c r="N120" s="968"/>
      <c r="O120" s="967"/>
    </row>
    <row r="121" spans="1:15" ht="52.5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2.7</v>
      </c>
      <c r="J121" s="958">
        <v>2.7</v>
      </c>
      <c r="K121" s="987">
        <f>IF(J121/I121*100&gt;100,100,J121/I121*100)</f>
        <v>100</v>
      </c>
      <c r="L121" s="977"/>
      <c r="M121" s="982"/>
      <c r="N121" s="968"/>
      <c r="O121" s="967"/>
    </row>
    <row r="122" spans="1:15" ht="52.5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94.1</v>
      </c>
      <c r="J122" s="958">
        <v>94.1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5.25" customHeight="1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514</v>
      </c>
      <c r="I123" s="958">
        <v>7368</v>
      </c>
      <c r="J123" s="958">
        <v>7356</v>
      </c>
      <c r="K123" s="987">
        <f>IF(J123/I123*100&gt;100,100,J123/I123*100)</f>
        <v>99.837133550488602</v>
      </c>
      <c r="L123" s="987">
        <f>K123</f>
        <v>99.837133550488602</v>
      </c>
      <c r="M123" s="982"/>
      <c r="N123" s="968"/>
      <c r="O123" s="967"/>
    </row>
    <row r="124" spans="1:15" ht="35.25" customHeight="1" x14ac:dyDescent="0.25">
      <c r="A124" s="966">
        <v>19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>
        <v>7.6</v>
      </c>
      <c r="J124" s="958">
        <v>7.6</v>
      </c>
      <c r="K124" s="987">
        <f>IF(J124/I124*100&gt;100,100,J124/I124*100)</f>
        <v>100</v>
      </c>
      <c r="L124" s="977">
        <f>(K124+K125+K126)/3</f>
        <v>100</v>
      </c>
      <c r="M124" s="993">
        <f>(L124+L127)/2</f>
        <v>97.844252822473109</v>
      </c>
      <c r="N124" s="968"/>
      <c r="O124" s="967"/>
    </row>
    <row r="125" spans="1:15" ht="51.75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>
        <v>17.5</v>
      </c>
      <c r="J125" s="958">
        <v>17.5</v>
      </c>
      <c r="K125" s="987">
        <f>IF(J125/I125*100&gt;100,100,J125/I125*100)</f>
        <v>100</v>
      </c>
      <c r="L125" s="977"/>
      <c r="M125" s="982"/>
      <c r="N125" s="968"/>
      <c r="O125" s="967"/>
    </row>
    <row r="126" spans="1:15" ht="52.5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>
        <v>100</v>
      </c>
      <c r="J126" s="958">
        <v>100</v>
      </c>
      <c r="K126" s="987">
        <f>IF(J126/I126*100&gt;100,100,J126/I126*100)</f>
        <v>100</v>
      </c>
      <c r="L126" s="977"/>
      <c r="M126" s="982"/>
      <c r="N126" s="968"/>
      <c r="O126" s="967"/>
    </row>
    <row r="127" spans="1:15" ht="34.5" customHeight="1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 t="s">
        <v>514</v>
      </c>
      <c r="I127" s="958">
        <v>11249</v>
      </c>
      <c r="J127" s="958">
        <v>10764</v>
      </c>
      <c r="K127" s="987">
        <f>IF(J127/I127*100&gt;100,100,J127/I127*100)</f>
        <v>95.688505644946218</v>
      </c>
      <c r="L127" s="987">
        <f>K127</f>
        <v>95.688505644946218</v>
      </c>
      <c r="M127" s="982"/>
      <c r="N127" s="968"/>
      <c r="O127" s="967"/>
    </row>
    <row r="128" spans="1:15" ht="52.5" customHeight="1" x14ac:dyDescent="0.25">
      <c r="A128" s="966">
        <v>20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>
        <v>13.3</v>
      </c>
      <c r="J128" s="958">
        <v>13.3</v>
      </c>
      <c r="K128" s="987">
        <f>IF(J128/I128*100&gt;100,100,J128/I128*100)</f>
        <v>100</v>
      </c>
      <c r="L128" s="977">
        <f>(K128+K129+K130)/3</f>
        <v>100</v>
      </c>
      <c r="M128" s="993">
        <f>(L128+L131)/2</f>
        <v>97.694063926940629</v>
      </c>
      <c r="N128" s="968"/>
      <c r="O128" s="967"/>
    </row>
    <row r="129" spans="1:15" ht="52.5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>
        <v>14.5</v>
      </c>
      <c r="J129" s="958">
        <v>14.5</v>
      </c>
      <c r="K129" s="987">
        <f>IF(J129/I129*100&gt;100,100,J129/I129*100)</f>
        <v>100</v>
      </c>
      <c r="L129" s="977"/>
      <c r="M129" s="982"/>
      <c r="N129" s="968"/>
      <c r="O129" s="967"/>
    </row>
    <row r="130" spans="1:15" ht="53.25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>
        <v>80</v>
      </c>
      <c r="J130" s="958">
        <v>80</v>
      </c>
      <c r="K130" s="987">
        <f>IF(J130/I130*100&gt;100,100,J130/I130*100)</f>
        <v>100</v>
      </c>
      <c r="L130" s="977"/>
      <c r="M130" s="982"/>
      <c r="N130" s="968"/>
      <c r="O130" s="967"/>
    </row>
    <row r="131" spans="1:15" ht="38.25" customHeight="1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/>
      <c r="I131" s="958">
        <v>4380</v>
      </c>
      <c r="J131" s="958">
        <v>4178</v>
      </c>
      <c r="K131" s="987">
        <f>IF(J131/I131*100&gt;100,100,J131/I131*100)</f>
        <v>95.388127853881272</v>
      </c>
      <c r="L131" s="987">
        <f>K131</f>
        <v>95.388127853881272</v>
      </c>
      <c r="M131" s="982"/>
      <c r="N131" s="968"/>
      <c r="O131" s="967"/>
    </row>
    <row r="132" spans="1:15" ht="53.25" customHeight="1" x14ac:dyDescent="0.25">
      <c r="A132" s="966">
        <v>21</v>
      </c>
      <c r="B132" s="974"/>
      <c r="C132" s="994" t="s">
        <v>232</v>
      </c>
      <c r="D132" s="991" t="s">
        <v>518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7.1</v>
      </c>
      <c r="J132" s="958">
        <v>7.1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96.982718787542751</v>
      </c>
      <c r="N132" s="968"/>
      <c r="O132" s="967"/>
    </row>
    <row r="133" spans="1:15" ht="49.5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9</v>
      </c>
      <c r="J133" s="958">
        <v>9</v>
      </c>
      <c r="K133" s="987">
        <v>100</v>
      </c>
      <c r="L133" s="977"/>
      <c r="M133" s="982"/>
      <c r="N133" s="968"/>
      <c r="O133" s="967"/>
    </row>
    <row r="134" spans="1:15" ht="49.5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100</v>
      </c>
      <c r="J134" s="958">
        <v>100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0.7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/>
      <c r="I135" s="958">
        <v>10821</v>
      </c>
      <c r="J135" s="958">
        <v>10168</v>
      </c>
      <c r="K135" s="987">
        <f>IF(J135/I135*100&gt;100,100,J135/I135*100)</f>
        <v>93.965437575085488</v>
      </c>
      <c r="L135" s="987">
        <f>K135</f>
        <v>93.965437575085488</v>
      </c>
      <c r="M135" s="982"/>
      <c r="N135" s="968"/>
      <c r="O135" s="967"/>
    </row>
    <row r="136" spans="1:15" ht="50.25" customHeight="1" x14ac:dyDescent="0.25">
      <c r="A136" s="966">
        <v>22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74.599999999999994</v>
      </c>
      <c r="J136" s="958">
        <v>74.599999999999994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98.089789536737158</v>
      </c>
      <c r="N136" s="968"/>
      <c r="O136" s="967"/>
    </row>
    <row r="137" spans="1:15" ht="51.75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36.200000000000003</v>
      </c>
      <c r="J137" s="958">
        <v>36.200000000000003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93.7</v>
      </c>
      <c r="J138" s="958">
        <v>93.7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1.5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98497</v>
      </c>
      <c r="J139" s="958">
        <v>94734</v>
      </c>
      <c r="K139" s="987">
        <f>IF(J139/I139*100&gt;100,100,J139/I139*100)</f>
        <v>96.179579073474315</v>
      </c>
      <c r="L139" s="987">
        <f>K139</f>
        <v>96.179579073474315</v>
      </c>
      <c r="M139" s="982"/>
      <c r="N139" s="968"/>
      <c r="O139" s="967"/>
    </row>
    <row r="140" spans="1:15" ht="55.5" customHeight="1" x14ac:dyDescent="0.25">
      <c r="A140" s="966">
        <v>23</v>
      </c>
      <c r="B140" s="974"/>
      <c r="C140" s="994" t="s">
        <v>311</v>
      </c>
      <c r="D140" s="991" t="s">
        <v>516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>
        <v>8.9</v>
      </c>
      <c r="J140" s="958">
        <v>8.9</v>
      </c>
      <c r="K140" s="987">
        <f>IF(J140/I140*100&gt;100,100,J140/I140*100)</f>
        <v>100</v>
      </c>
      <c r="L140" s="977">
        <f>(K140+K141+K142)/3</f>
        <v>100</v>
      </c>
      <c r="M140" s="993">
        <f>(L140+L143)/2</f>
        <v>100</v>
      </c>
      <c r="N140" s="968"/>
      <c r="O140" s="967"/>
    </row>
    <row r="141" spans="1:15" ht="51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>
        <v>11.9</v>
      </c>
      <c r="J141" s="958">
        <v>11.9</v>
      </c>
      <c r="K141" s="987">
        <f>IF(J141/I141*100&gt;100,100,J141/I141*100)</f>
        <v>100</v>
      </c>
      <c r="L141" s="977"/>
      <c r="M141" s="982"/>
      <c r="N141" s="968"/>
      <c r="O141" s="967"/>
    </row>
    <row r="142" spans="1:15" ht="52.5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>
        <v>100</v>
      </c>
      <c r="J142" s="958">
        <v>100</v>
      </c>
      <c r="K142" s="987">
        <f>IF(J142/I142*100&gt;100,100,J142/I142*100)</f>
        <v>100</v>
      </c>
      <c r="L142" s="977"/>
      <c r="M142" s="982"/>
      <c r="N142" s="968"/>
      <c r="O142" s="967"/>
    </row>
    <row r="143" spans="1:15" ht="30.75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959" t="s">
        <v>514</v>
      </c>
      <c r="I143" s="958">
        <v>10904</v>
      </c>
      <c r="J143" s="958">
        <v>10936</v>
      </c>
      <c r="K143" s="987">
        <f>IF(J143/I143*100&gt;100,100,J143/I143*100)</f>
        <v>100</v>
      </c>
      <c r="L143" s="987">
        <f>K143</f>
        <v>100</v>
      </c>
      <c r="M143" s="982"/>
      <c r="N143" s="968"/>
      <c r="O143" s="967"/>
    </row>
    <row r="144" spans="1:15" ht="0.75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3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66.7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4.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69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68.25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66.75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4.5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69" hidden="1" customHeight="1" x14ac:dyDescent="0.25">
      <c r="A152" s="966">
        <v>37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68.2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66.7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4.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70.5" hidden="1" customHeight="1" x14ac:dyDescent="0.25">
      <c r="A156" s="966">
        <v>38</v>
      </c>
      <c r="B156" s="974"/>
      <c r="C156" s="986" t="s">
        <v>319</v>
      </c>
      <c r="D156" s="983" t="s">
        <v>510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67.5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68.25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3.75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505</v>
      </c>
      <c r="I159" s="958"/>
      <c r="J159" s="958"/>
      <c r="K159" s="957" t="e">
        <f>IF(I159/J159*100&gt;100,100,I159/J159*100)</f>
        <v>#DIV/0!</v>
      </c>
      <c r="L159" s="957" t="e">
        <f>K159</f>
        <v>#DIV/0!</v>
      </c>
      <c r="M159" s="984"/>
      <c r="N159" s="968"/>
      <c r="O159" s="967"/>
    </row>
    <row r="160" spans="1:15" ht="53.25" hidden="1" customHeight="1" x14ac:dyDescent="0.25">
      <c r="A160" s="966">
        <v>39</v>
      </c>
      <c r="B160" s="974"/>
      <c r="C160" s="981" t="s">
        <v>327</v>
      </c>
      <c r="D160" s="983" t="s">
        <v>509</v>
      </c>
      <c r="E160" s="979" t="s">
        <v>137</v>
      </c>
      <c r="F160" s="961" t="s">
        <v>138</v>
      </c>
      <c r="G160" s="971" t="s">
        <v>434</v>
      </c>
      <c r="H160" s="978" t="s">
        <v>507</v>
      </c>
      <c r="I160" s="958"/>
      <c r="J160" s="958"/>
      <c r="K160" s="957" t="e">
        <f>IF(J160/I160*100&gt;100,100,J160/I160*100)</f>
        <v>#DIV/0!</v>
      </c>
      <c r="L160" s="977" t="e">
        <f>(K160+K161+K162)/3</f>
        <v>#DIV/0!</v>
      </c>
      <c r="M160" s="976" t="e">
        <f>(L160+L163)/2</f>
        <v>#DIV/0!</v>
      </c>
      <c r="N160" s="968"/>
      <c r="O160" s="967"/>
    </row>
    <row r="161" spans="1:15" ht="68.25" hidden="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435</v>
      </c>
      <c r="H161" s="959" t="s">
        <v>507</v>
      </c>
      <c r="I161" s="958"/>
      <c r="J161" s="958"/>
      <c r="K161" s="975" t="e">
        <f>IF(I161/J161*100&gt;100,100,I161/J161*100)</f>
        <v>#DIV/0!</v>
      </c>
      <c r="L161" s="970"/>
      <c r="M161" s="969"/>
      <c r="N161" s="968"/>
      <c r="O161" s="967"/>
    </row>
    <row r="162" spans="1:15" ht="52.5" hidden="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436</v>
      </c>
      <c r="H162" s="959" t="s">
        <v>507</v>
      </c>
      <c r="I162" s="958"/>
      <c r="J162" s="958"/>
      <c r="K162" s="957" t="e">
        <f>IF(J162/I162*100&gt;100,100,J162/I162*100)</f>
        <v>#DIV/0!</v>
      </c>
      <c r="L162" s="970"/>
      <c r="M162" s="969"/>
      <c r="N162" s="968"/>
      <c r="O162" s="967"/>
    </row>
    <row r="163" spans="1:15" ht="36.75" hidden="1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505</v>
      </c>
      <c r="I163" s="958"/>
      <c r="J163" s="958"/>
      <c r="K163" s="957" t="e">
        <f>IF(J163/I163*100&gt;100,100,J163/I163*100)</f>
        <v>#DIV/0!</v>
      </c>
      <c r="L163" s="957" t="e">
        <f>K163</f>
        <v>#DIV/0!</v>
      </c>
      <c r="M163" s="956"/>
      <c r="N163" s="968"/>
      <c r="O163" s="967"/>
    </row>
    <row r="164" spans="1:15" ht="51" hidden="1" customHeight="1" x14ac:dyDescent="0.25">
      <c r="A164" s="966">
        <v>40</v>
      </c>
      <c r="B164" s="974"/>
      <c r="C164" s="981" t="s">
        <v>323</v>
      </c>
      <c r="D164" s="980" t="s">
        <v>508</v>
      </c>
      <c r="E164" s="979" t="s">
        <v>137</v>
      </c>
      <c r="F164" s="961" t="s">
        <v>138</v>
      </c>
      <c r="G164" s="971" t="s">
        <v>434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66" hidden="1" customHeight="1" x14ac:dyDescent="0.25">
      <c r="A165" s="966"/>
      <c r="B165" s="974"/>
      <c r="C165" s="973"/>
      <c r="D165" s="972"/>
      <c r="E165" s="962"/>
      <c r="F165" s="961" t="s">
        <v>138</v>
      </c>
      <c r="G165" s="971" t="s">
        <v>435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54" hidden="1" customHeight="1" x14ac:dyDescent="0.25">
      <c r="A166" s="966"/>
      <c r="B166" s="974"/>
      <c r="C166" s="973"/>
      <c r="D166" s="972"/>
      <c r="E166" s="962"/>
      <c r="F166" s="961" t="s">
        <v>138</v>
      </c>
      <c r="G166" s="971" t="s">
        <v>436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3" hidden="1" customHeight="1" x14ac:dyDescent="0.25">
      <c r="A167" s="966"/>
      <c r="B167" s="965"/>
      <c r="C167" s="964"/>
      <c r="D167" s="963"/>
      <c r="E167" s="962"/>
      <c r="F167" s="961" t="s">
        <v>144</v>
      </c>
      <c r="G167" s="960" t="s">
        <v>506</v>
      </c>
      <c r="H167" s="959" t="s">
        <v>505</v>
      </c>
      <c r="I167" s="958"/>
      <c r="J167" s="958"/>
      <c r="K167" s="957" t="e">
        <f>IF(I167/J167*100&gt;100,100,I167/J167*100)</f>
        <v>#DIV/0!</v>
      </c>
      <c r="L167" s="957" t="e">
        <f>K167</f>
        <v>#DIV/0!</v>
      </c>
      <c r="M167" s="956"/>
      <c r="N167" s="955"/>
      <c r="O167" s="954"/>
    </row>
    <row r="168" spans="1:15" ht="25.5" x14ac:dyDescent="0.3">
      <c r="A168" s="953"/>
      <c r="B168" s="952"/>
      <c r="C168" s="951"/>
      <c r="D168" s="950"/>
      <c r="E168" s="949"/>
      <c r="F168" s="948"/>
      <c r="G168" s="947"/>
      <c r="H168" s="946"/>
      <c r="I168" s="945"/>
      <c r="J168" s="945"/>
      <c r="K168" s="944"/>
      <c r="L168" s="944"/>
      <c r="M168" s="943"/>
      <c r="N168" s="942"/>
      <c r="O168" s="941"/>
    </row>
    <row r="169" spans="1:15" ht="25.5" x14ac:dyDescent="0.3">
      <c r="A169" s="953"/>
      <c r="B169" s="952"/>
      <c r="C169" s="951"/>
      <c r="D169" s="950"/>
      <c r="E169" s="949"/>
      <c r="F169" s="948"/>
      <c r="G169" s="947"/>
      <c r="H169" s="946"/>
      <c r="I169" s="945"/>
      <c r="J169" s="945"/>
      <c r="K169" s="944"/>
      <c r="L169" s="944"/>
      <c r="M169" s="943"/>
      <c r="N169" s="942"/>
      <c r="O169" s="941"/>
    </row>
    <row r="170" spans="1:15" ht="26.25" customHeight="1" x14ac:dyDescent="0.4">
      <c r="A170" s="936"/>
      <c r="B170" s="940" t="s">
        <v>504</v>
      </c>
      <c r="C170" s="940"/>
      <c r="D170" s="940"/>
      <c r="E170" s="940"/>
      <c r="F170" s="940"/>
      <c r="G170" s="940"/>
      <c r="H170" s="940"/>
      <c r="I170" s="940"/>
      <c r="J170" s="940"/>
      <c r="K170" s="940"/>
      <c r="L170" s="940"/>
      <c r="M170" s="940"/>
      <c r="N170" s="940"/>
    </row>
    <row r="171" spans="1:15" ht="26.25" customHeight="1" x14ac:dyDescent="0.4">
      <c r="A171" s="936"/>
      <c r="B171" s="939"/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</row>
    <row r="172" spans="1:15" x14ac:dyDescent="0.4">
      <c r="A172" s="936"/>
      <c r="B172" s="935" t="s">
        <v>503</v>
      </c>
      <c r="C172" s="925"/>
      <c r="D172" s="938"/>
      <c r="E172" s="938"/>
      <c r="G172" s="933"/>
      <c r="H172" s="937"/>
      <c r="I172" s="937"/>
      <c r="M172" s="932"/>
      <c r="N172" s="931"/>
    </row>
    <row r="173" spans="1:15" ht="24.75" customHeight="1" x14ac:dyDescent="0.4">
      <c r="A173" s="936"/>
      <c r="B173" s="935" t="s">
        <v>502</v>
      </c>
      <c r="C173" s="925"/>
      <c r="D173" s="934"/>
      <c r="G173" s="933"/>
      <c r="H173" s="933"/>
      <c r="I173" s="933"/>
      <c r="M173" s="932"/>
      <c r="N173" s="931"/>
    </row>
    <row r="174" spans="1:15" ht="24.75" customHeight="1" x14ac:dyDescent="0.25"/>
    <row r="175" spans="1:15" ht="24.75" customHeight="1" x14ac:dyDescent="0.25"/>
    <row r="176" spans="1:15" ht="24.75" customHeight="1" x14ac:dyDescent="0.25"/>
    <row r="177" spans="4:4" ht="24.75" customHeight="1" x14ac:dyDescent="0.25"/>
    <row r="178" spans="4:4" ht="24.75" customHeight="1" x14ac:dyDescent="0.25"/>
    <row r="179" spans="4:4" ht="24.75" customHeight="1" x14ac:dyDescent="0.25"/>
    <row r="180" spans="4:4" ht="24.75" customHeight="1" x14ac:dyDescent="0.25">
      <c r="D180" s="928" t="s">
        <v>501</v>
      </c>
    </row>
    <row r="181" spans="4:4" ht="24.75" customHeight="1" x14ac:dyDescent="0.25"/>
  </sheetData>
  <autoFilter ref="A3:DJ3"/>
  <mergeCells count="250">
    <mergeCell ref="M152:M155"/>
    <mergeCell ref="M148:M151"/>
    <mergeCell ref="B4:B167"/>
    <mergeCell ref="E156:E159"/>
    <mergeCell ref="L64:L66"/>
    <mergeCell ref="M64:M67"/>
    <mergeCell ref="A152:A155"/>
    <mergeCell ref="C152:C155"/>
    <mergeCell ref="D152:D155"/>
    <mergeCell ref="E152:E155"/>
    <mergeCell ref="L152:L154"/>
    <mergeCell ref="B170:N170"/>
    <mergeCell ref="A164:A167"/>
    <mergeCell ref="C164:C167"/>
    <mergeCell ref="D164:D167"/>
    <mergeCell ref="E164:E167"/>
    <mergeCell ref="L164:L166"/>
    <mergeCell ref="M164:M167"/>
    <mergeCell ref="N4:N167"/>
    <mergeCell ref="A148:A151"/>
    <mergeCell ref="C148:C151"/>
    <mergeCell ref="L136:L138"/>
    <mergeCell ref="M136:M139"/>
    <mergeCell ref="A124:A127"/>
    <mergeCell ref="C124:C127"/>
    <mergeCell ref="D124:D127"/>
    <mergeCell ref="E124:E127"/>
    <mergeCell ref="A160:A163"/>
    <mergeCell ref="A140:A143"/>
    <mergeCell ref="C140:C143"/>
    <mergeCell ref="D140:D143"/>
    <mergeCell ref="E140:E143"/>
    <mergeCell ref="L140:L142"/>
    <mergeCell ref="D148:D151"/>
    <mergeCell ref="E148:E151"/>
    <mergeCell ref="L148:L150"/>
    <mergeCell ref="A156:A159"/>
    <mergeCell ref="C156:C159"/>
    <mergeCell ref="D156:D159"/>
    <mergeCell ref="A108:A111"/>
    <mergeCell ref="C108:C111"/>
    <mergeCell ref="L156:L158"/>
    <mergeCell ref="A136:A139"/>
    <mergeCell ref="C136:C139"/>
    <mergeCell ref="D136:D139"/>
    <mergeCell ref="E136:E139"/>
    <mergeCell ref="A132:A135"/>
    <mergeCell ref="C132:C135"/>
    <mergeCell ref="D132:D135"/>
    <mergeCell ref="E132:E135"/>
    <mergeCell ref="L132:L134"/>
    <mergeCell ref="M132:M135"/>
    <mergeCell ref="O4:O167"/>
    <mergeCell ref="C160:C163"/>
    <mergeCell ref="D160:D163"/>
    <mergeCell ref="E160:E163"/>
    <mergeCell ref="L160:L162"/>
    <mergeCell ref="M160:M163"/>
    <mergeCell ref="L40:L42"/>
    <mergeCell ref="M40:M43"/>
    <mergeCell ref="M156:M159"/>
    <mergeCell ref="M140:M143"/>
    <mergeCell ref="A1:O1"/>
    <mergeCell ref="A144:A147"/>
    <mergeCell ref="C144:C147"/>
    <mergeCell ref="D144:D147"/>
    <mergeCell ref="E144:E147"/>
    <mergeCell ref="L144:L146"/>
    <mergeCell ref="M144:M147"/>
    <mergeCell ref="A64:A67"/>
    <mergeCell ref="C64:C67"/>
    <mergeCell ref="D64:D67"/>
    <mergeCell ref="A120:A123"/>
    <mergeCell ref="C120:C123"/>
    <mergeCell ref="D120:D123"/>
    <mergeCell ref="E120:E123"/>
    <mergeCell ref="L120:L122"/>
    <mergeCell ref="M120:M123"/>
    <mergeCell ref="A116:A119"/>
    <mergeCell ref="C116:C119"/>
    <mergeCell ref="D116:D119"/>
    <mergeCell ref="E116:E119"/>
    <mergeCell ref="L116:L118"/>
    <mergeCell ref="M116:M119"/>
    <mergeCell ref="A128:A131"/>
    <mergeCell ref="C128:C131"/>
    <mergeCell ref="D128:D131"/>
    <mergeCell ref="E128:E131"/>
    <mergeCell ref="L128:L130"/>
    <mergeCell ref="M128:M131"/>
    <mergeCell ref="D108:D111"/>
    <mergeCell ref="E108:E111"/>
    <mergeCell ref="L108:L110"/>
    <mergeCell ref="M108:M111"/>
    <mergeCell ref="L124:L126"/>
    <mergeCell ref="M124:M127"/>
    <mergeCell ref="A112:A115"/>
    <mergeCell ref="C112:C115"/>
    <mergeCell ref="D112:D115"/>
    <mergeCell ref="E112:E115"/>
    <mergeCell ref="L112:L114"/>
    <mergeCell ref="M112:M115"/>
    <mergeCell ref="A104:A107"/>
    <mergeCell ref="C104:C107"/>
    <mergeCell ref="D104:D107"/>
    <mergeCell ref="E104:E107"/>
    <mergeCell ref="L104:L106"/>
    <mergeCell ref="M104:M107"/>
    <mergeCell ref="A100:A103"/>
    <mergeCell ref="C100:C103"/>
    <mergeCell ref="D100:D103"/>
    <mergeCell ref="E100:E103"/>
    <mergeCell ref="L100:L102"/>
    <mergeCell ref="M100:M103"/>
    <mergeCell ref="A96:A99"/>
    <mergeCell ref="C96:C99"/>
    <mergeCell ref="D96:D99"/>
    <mergeCell ref="E96:E99"/>
    <mergeCell ref="L96:L98"/>
    <mergeCell ref="M96:M99"/>
    <mergeCell ref="A92:A95"/>
    <mergeCell ref="C92:C95"/>
    <mergeCell ref="D92:D95"/>
    <mergeCell ref="E92:E95"/>
    <mergeCell ref="L92:L94"/>
    <mergeCell ref="M92:M95"/>
    <mergeCell ref="A88:A91"/>
    <mergeCell ref="C88:C91"/>
    <mergeCell ref="D88:D91"/>
    <mergeCell ref="E88:E91"/>
    <mergeCell ref="L88:L90"/>
    <mergeCell ref="M88:M91"/>
    <mergeCell ref="A84:A87"/>
    <mergeCell ref="C84:C87"/>
    <mergeCell ref="D84:D87"/>
    <mergeCell ref="E84:E87"/>
    <mergeCell ref="L84:L86"/>
    <mergeCell ref="M84:M87"/>
    <mergeCell ref="A80:A83"/>
    <mergeCell ref="C80:C83"/>
    <mergeCell ref="D80:D83"/>
    <mergeCell ref="E80:E83"/>
    <mergeCell ref="L80:L82"/>
    <mergeCell ref="M80:M83"/>
    <mergeCell ref="A76:A79"/>
    <mergeCell ref="C76:C79"/>
    <mergeCell ref="D76:D79"/>
    <mergeCell ref="E76:E79"/>
    <mergeCell ref="L76:L78"/>
    <mergeCell ref="M76:M79"/>
    <mergeCell ref="A72:A75"/>
    <mergeCell ref="C72:C75"/>
    <mergeCell ref="D72:D75"/>
    <mergeCell ref="E72:E75"/>
    <mergeCell ref="L72:L74"/>
    <mergeCell ref="M72:M75"/>
    <mergeCell ref="A68:A71"/>
    <mergeCell ref="C68:C71"/>
    <mergeCell ref="D68:D71"/>
    <mergeCell ref="E68:E71"/>
    <mergeCell ref="L68:L70"/>
    <mergeCell ref="M68:M71"/>
    <mergeCell ref="A60:A63"/>
    <mergeCell ref="C60:C63"/>
    <mergeCell ref="D60:D63"/>
    <mergeCell ref="E60:E63"/>
    <mergeCell ref="L60:L62"/>
    <mergeCell ref="M60:M63"/>
    <mergeCell ref="M16:M19"/>
    <mergeCell ref="A20:A23"/>
    <mergeCell ref="C20:C23"/>
    <mergeCell ref="D20:D23"/>
    <mergeCell ref="E20:E23"/>
    <mergeCell ref="L20:L22"/>
    <mergeCell ref="M4:M7"/>
    <mergeCell ref="A52:A55"/>
    <mergeCell ref="C52:C55"/>
    <mergeCell ref="D52:D55"/>
    <mergeCell ref="E52:E55"/>
    <mergeCell ref="L52:L54"/>
    <mergeCell ref="M52:M55"/>
    <mergeCell ref="M8:M11"/>
    <mergeCell ref="A8:A11"/>
    <mergeCell ref="C8:C11"/>
    <mergeCell ref="L16:L18"/>
    <mergeCell ref="A4:A7"/>
    <mergeCell ref="C4:C7"/>
    <mergeCell ref="D4:D7"/>
    <mergeCell ref="E4:E7"/>
    <mergeCell ref="L4:L6"/>
    <mergeCell ref="D8:D11"/>
    <mergeCell ref="E8:E11"/>
    <mergeCell ref="L8:L10"/>
    <mergeCell ref="L56:L58"/>
    <mergeCell ref="M56:M59"/>
    <mergeCell ref="A24:A27"/>
    <mergeCell ref="C24:C27"/>
    <mergeCell ref="D24:D27"/>
    <mergeCell ref="E24:E27"/>
    <mergeCell ref="L24:L26"/>
    <mergeCell ref="M24:M27"/>
    <mergeCell ref="A32:A35"/>
    <mergeCell ref="A16:A19"/>
    <mergeCell ref="C16:C19"/>
    <mergeCell ref="D16:D19"/>
    <mergeCell ref="E16:E19"/>
    <mergeCell ref="A56:A59"/>
    <mergeCell ref="A12:A15"/>
    <mergeCell ref="C12:C15"/>
    <mergeCell ref="D12:D15"/>
    <mergeCell ref="E12:E15"/>
    <mergeCell ref="L12:L14"/>
    <mergeCell ref="M12:M15"/>
    <mergeCell ref="A36:A39"/>
    <mergeCell ref="C36:C39"/>
    <mergeCell ref="D36:D39"/>
    <mergeCell ref="E36:E39"/>
    <mergeCell ref="C56:C59"/>
    <mergeCell ref="D56:D59"/>
    <mergeCell ref="E56:E59"/>
    <mergeCell ref="A28:A31"/>
    <mergeCell ref="C28:C31"/>
    <mergeCell ref="D28:D31"/>
    <mergeCell ref="E28:E31"/>
    <mergeCell ref="L28:L30"/>
    <mergeCell ref="M28:M31"/>
    <mergeCell ref="M20:M23"/>
    <mergeCell ref="L36:L38"/>
    <mergeCell ref="M36:M39"/>
    <mergeCell ref="C32:C35"/>
    <mergeCell ref="D32:D35"/>
    <mergeCell ref="E32:E35"/>
    <mergeCell ref="L32:L34"/>
    <mergeCell ref="M32:M35"/>
    <mergeCell ref="M48:M51"/>
    <mergeCell ref="A44:A47"/>
    <mergeCell ref="C44:C47"/>
    <mergeCell ref="D44:D47"/>
    <mergeCell ref="E44:E47"/>
    <mergeCell ref="L44:L46"/>
    <mergeCell ref="M44:M47"/>
    <mergeCell ref="A48:A51"/>
    <mergeCell ref="C48:C51"/>
    <mergeCell ref="D48:D51"/>
    <mergeCell ref="E48:E51"/>
    <mergeCell ref="A40:A43"/>
    <mergeCell ref="C40:C43"/>
    <mergeCell ref="D40:D43"/>
    <mergeCell ref="E40:E43"/>
    <mergeCell ref="L48:L50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4" manualBreakCount="4">
    <brk id="23" max="14" man="1"/>
    <brk id="59" max="14" man="1"/>
    <brk id="111" max="14" man="1"/>
    <brk id="135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P225"/>
  <sheetViews>
    <sheetView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3.4257812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4.28515625" style="299" customWidth="1"/>
    <col min="9" max="9" width="15.42578125" style="299" customWidth="1"/>
    <col min="10" max="10" width="14" style="299" customWidth="1"/>
    <col min="11" max="11" width="14.28515625" style="299" customWidth="1"/>
    <col min="12" max="12" width="15.5703125" style="23" customWidth="1"/>
    <col min="13" max="13" width="14.5703125" style="17" customWidth="1"/>
    <col min="14" max="14" width="14.710937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6" t="s">
        <v>377</v>
      </c>
      <c r="I2" s="36" t="s">
        <v>378</v>
      </c>
      <c r="J2" s="36" t="s">
        <v>129</v>
      </c>
      <c r="K2" s="36" t="s">
        <v>130</v>
      </c>
      <c r="L2" s="18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51" t="s">
        <v>330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38">
        <v>0</v>
      </c>
      <c r="I4" s="38">
        <v>0</v>
      </c>
      <c r="J4" s="51" t="e">
        <f t="shared" ref="J4:J67" si="0">IF(I4/H4*100&gt;100,100,I4/H4*100)</f>
        <v>#DIV/0!</v>
      </c>
      <c r="K4" s="428" t="e">
        <f>(J4+J5+J6)/3</f>
        <v>#DIV/0!</v>
      </c>
      <c r="L4" s="431" t="e">
        <f>(K4+K7)/2</f>
        <v>#DIV/0!</v>
      </c>
      <c r="M4" s="438" t="s">
        <v>141</v>
      </c>
      <c r="N4" s="434"/>
      <c r="P4" s="23">
        <f>H7+H11+H15+H19+H23+H27+H31+H35+H39+H43+H47</f>
        <v>127.66666666666667</v>
      </c>
    </row>
    <row r="5" spans="1:16" ht="81.75" hidden="1" customHeight="1" x14ac:dyDescent="0.25">
      <c r="A5" s="452"/>
      <c r="B5" s="248"/>
      <c r="C5" s="423"/>
      <c r="D5" s="425"/>
      <c r="E5" s="5" t="s">
        <v>138</v>
      </c>
      <c r="F5" s="6" t="s">
        <v>142</v>
      </c>
      <c r="G5" s="7" t="s">
        <v>140</v>
      </c>
      <c r="H5" s="38">
        <v>0</v>
      </c>
      <c r="I5" s="38">
        <v>0</v>
      </c>
      <c r="J5" s="51" t="e">
        <f t="shared" si="0"/>
        <v>#DIV/0!</v>
      </c>
      <c r="K5" s="469"/>
      <c r="L5" s="432"/>
      <c r="M5" s="439"/>
      <c r="N5" s="435"/>
      <c r="P5" s="23">
        <f>H51+H55+H59+H63+H67+H71+H75+H79+H83+H87+H91+H95</f>
        <v>88.333333333333343</v>
      </c>
    </row>
    <row r="6" spans="1:16" ht="81.75" hidden="1" customHeight="1" x14ac:dyDescent="0.25">
      <c r="A6" s="452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>
        <v>0</v>
      </c>
      <c r="I6" s="38">
        <v>0</v>
      </c>
      <c r="J6" s="51" t="e">
        <f t="shared" si="0"/>
        <v>#DIV/0!</v>
      </c>
      <c r="K6" s="470"/>
      <c r="L6" s="432"/>
      <c r="M6" s="439"/>
      <c r="N6" s="435"/>
      <c r="P6" s="23">
        <f>H103+H107+H111+H115+H119+H123+H127+H131+H135+H139+H143+H147</f>
        <v>15.888888888888889</v>
      </c>
    </row>
    <row r="7" spans="1:16" ht="31.5" hidden="1" customHeight="1" x14ac:dyDescent="0.25">
      <c r="A7" s="452"/>
      <c r="B7" s="249"/>
      <c r="C7" s="423"/>
      <c r="D7" s="426"/>
      <c r="E7" s="5" t="s">
        <v>144</v>
      </c>
      <c r="F7" s="1" t="s">
        <v>145</v>
      </c>
      <c r="G7" s="7" t="s">
        <v>146</v>
      </c>
      <c r="H7" s="11">
        <v>0</v>
      </c>
      <c r="I7" s="11">
        <v>0</v>
      </c>
      <c r="J7" s="51" t="e">
        <f t="shared" si="0"/>
        <v>#DIV/0!</v>
      </c>
      <c r="K7" s="51" t="e">
        <f>J7</f>
        <v>#DIV/0!</v>
      </c>
      <c r="L7" s="433"/>
      <c r="M7" s="439"/>
      <c r="N7" s="435"/>
      <c r="P7" s="23">
        <f>H151+H155+H159+H163+H167+H171+H175+H179+H183+H187+H191+H195+H199+H203+H207+H211</f>
        <v>11635.5</v>
      </c>
    </row>
    <row r="8" spans="1:16" ht="81.75" hidden="1" customHeight="1" x14ac:dyDescent="0.25">
      <c r="A8" s="452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38">
        <v>0</v>
      </c>
      <c r="I8" s="38">
        <v>0</v>
      </c>
      <c r="J8" s="51" t="e">
        <f t="shared" si="0"/>
        <v>#DIV/0!</v>
      </c>
      <c r="K8" s="428" t="e">
        <f>(J8+J9+J10)/3</f>
        <v>#DIV/0!</v>
      </c>
      <c r="L8" s="431" t="e">
        <f>(K8+K11)/2</f>
        <v>#DIV/0!</v>
      </c>
      <c r="M8" s="439"/>
      <c r="N8" s="435"/>
    </row>
    <row r="9" spans="1:16" ht="81.75" hidden="1" customHeight="1" x14ac:dyDescent="0.25">
      <c r="A9" s="452"/>
      <c r="B9" s="239"/>
      <c r="C9" s="423"/>
      <c r="D9" s="425"/>
      <c r="E9" s="5" t="s">
        <v>138</v>
      </c>
      <c r="F9" s="6" t="s">
        <v>142</v>
      </c>
      <c r="G9" s="7" t="s">
        <v>140</v>
      </c>
      <c r="H9" s="38">
        <v>0</v>
      </c>
      <c r="I9" s="38">
        <v>0</v>
      </c>
      <c r="J9" s="51" t="e">
        <f t="shared" si="0"/>
        <v>#DIV/0!</v>
      </c>
      <c r="K9" s="469"/>
      <c r="L9" s="432"/>
      <c r="M9" s="439"/>
      <c r="N9" s="435"/>
    </row>
    <row r="10" spans="1:16" ht="81.75" hidden="1" customHeight="1" x14ac:dyDescent="0.25">
      <c r="A10" s="452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0</v>
      </c>
      <c r="I10" s="38">
        <v>0</v>
      </c>
      <c r="J10" s="51" t="e">
        <f t="shared" si="0"/>
        <v>#DIV/0!</v>
      </c>
      <c r="K10" s="470"/>
      <c r="L10" s="432"/>
      <c r="M10" s="439"/>
      <c r="N10" s="435"/>
    </row>
    <row r="11" spans="1:16" ht="31.5" hidden="1" customHeight="1" x14ac:dyDescent="0.25">
      <c r="A11" s="452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11">
        <v>0</v>
      </c>
      <c r="I11" s="11">
        <v>0</v>
      </c>
      <c r="J11" s="51" t="e">
        <f t="shared" si="0"/>
        <v>#DIV/0!</v>
      </c>
      <c r="K11" s="51" t="e">
        <f>J11</f>
        <v>#DIV/0!</v>
      </c>
      <c r="L11" s="433"/>
      <c r="M11" s="439"/>
      <c r="N11" s="435"/>
    </row>
    <row r="12" spans="1:16" ht="81.75" customHeight="1" x14ac:dyDescent="0.25">
      <c r="A12" s="452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38">
        <v>100</v>
      </c>
      <c r="I12" s="38">
        <v>100</v>
      </c>
      <c r="J12" s="51">
        <f t="shared" si="0"/>
        <v>100</v>
      </c>
      <c r="K12" s="428">
        <f>(J12+J13+J14)/3</f>
        <v>97.7</v>
      </c>
      <c r="L12" s="431">
        <f>(K12+K15)/2</f>
        <v>98.85</v>
      </c>
      <c r="M12" s="439"/>
      <c r="N12" s="435"/>
    </row>
    <row r="13" spans="1:16" ht="81.75" customHeight="1" x14ac:dyDescent="0.25">
      <c r="A13" s="452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38">
        <v>100</v>
      </c>
      <c r="I13" s="38">
        <v>93.1</v>
      </c>
      <c r="J13" s="51">
        <f t="shared" si="0"/>
        <v>93.1</v>
      </c>
      <c r="K13" s="469"/>
      <c r="L13" s="432"/>
      <c r="M13" s="439"/>
      <c r="N13" s="435"/>
    </row>
    <row r="14" spans="1:16" ht="81.75" customHeight="1" x14ac:dyDescent="0.25">
      <c r="A14" s="452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>
        <v>100</v>
      </c>
      <c r="I14" s="38">
        <v>100</v>
      </c>
      <c r="J14" s="51">
        <f t="shared" si="0"/>
        <v>100</v>
      </c>
      <c r="K14" s="470"/>
      <c r="L14" s="432"/>
      <c r="M14" s="439"/>
      <c r="N14" s="435"/>
    </row>
    <row r="15" spans="1:16" ht="31.5" x14ac:dyDescent="0.25">
      <c r="A15" s="452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11">
        <v>71.666666666666671</v>
      </c>
      <c r="I15" s="11">
        <v>72.666666666666671</v>
      </c>
      <c r="J15" s="51">
        <f t="shared" si="0"/>
        <v>100</v>
      </c>
      <c r="K15" s="51">
        <f>J15</f>
        <v>100</v>
      </c>
      <c r="L15" s="433"/>
      <c r="M15" s="439"/>
      <c r="N15" s="435"/>
    </row>
    <row r="16" spans="1:16" ht="81.75" hidden="1" customHeight="1" x14ac:dyDescent="0.25">
      <c r="A16" s="452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38">
        <v>0</v>
      </c>
      <c r="I16" s="38">
        <v>0</v>
      </c>
      <c r="J16" s="51" t="e">
        <f t="shared" si="0"/>
        <v>#DIV/0!</v>
      </c>
      <c r="K16" s="428" t="e">
        <f>(J16+J17+J18)/3</f>
        <v>#DIV/0!</v>
      </c>
      <c r="L16" s="431" t="e">
        <f>(K16+K19)/2</f>
        <v>#DIV/0!</v>
      </c>
      <c r="M16" s="439"/>
      <c r="N16" s="435"/>
    </row>
    <row r="17" spans="1:14" ht="81.75" hidden="1" customHeight="1" x14ac:dyDescent="0.25">
      <c r="A17" s="452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38">
        <v>0</v>
      </c>
      <c r="I17" s="38">
        <v>0</v>
      </c>
      <c r="J17" s="51" t="e">
        <f t="shared" si="0"/>
        <v>#DIV/0!</v>
      </c>
      <c r="K17" s="469"/>
      <c r="L17" s="432"/>
      <c r="M17" s="439"/>
      <c r="N17" s="435"/>
    </row>
    <row r="18" spans="1:14" ht="81.75" hidden="1" customHeight="1" x14ac:dyDescent="0.25">
      <c r="A18" s="452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>
        <v>0</v>
      </c>
      <c r="I18" s="38">
        <v>0</v>
      </c>
      <c r="J18" s="51" t="e">
        <f t="shared" si="0"/>
        <v>#DIV/0!</v>
      </c>
      <c r="K18" s="470"/>
      <c r="L18" s="432"/>
      <c r="M18" s="439"/>
      <c r="N18" s="435"/>
    </row>
    <row r="19" spans="1:14" ht="31.5" hidden="1" customHeight="1" x14ac:dyDescent="0.25">
      <c r="A19" s="452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11">
        <v>0</v>
      </c>
      <c r="I19" s="11">
        <v>0</v>
      </c>
      <c r="J19" s="51" t="e">
        <f t="shared" si="0"/>
        <v>#DIV/0!</v>
      </c>
      <c r="K19" s="51" t="e">
        <f>J19</f>
        <v>#DIV/0!</v>
      </c>
      <c r="L19" s="433"/>
      <c r="M19" s="439"/>
      <c r="N19" s="435"/>
    </row>
    <row r="20" spans="1:14" ht="81.75" hidden="1" customHeight="1" x14ac:dyDescent="0.25">
      <c r="A20" s="452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38">
        <v>0</v>
      </c>
      <c r="I20" s="38">
        <v>0</v>
      </c>
      <c r="J20" s="51" t="e">
        <f t="shared" si="0"/>
        <v>#DIV/0!</v>
      </c>
      <c r="K20" s="428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52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38">
        <v>0</v>
      </c>
      <c r="I21" s="38">
        <v>0</v>
      </c>
      <c r="J21" s="51" t="e">
        <f t="shared" si="0"/>
        <v>#DIV/0!</v>
      </c>
      <c r="K21" s="469"/>
      <c r="L21" s="432"/>
      <c r="M21" s="439"/>
      <c r="N21" s="435"/>
    </row>
    <row r="22" spans="1:14" ht="81.75" hidden="1" customHeight="1" x14ac:dyDescent="0.25">
      <c r="A22" s="452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51" t="e">
        <f t="shared" si="0"/>
        <v>#DIV/0!</v>
      </c>
      <c r="K22" s="470"/>
      <c r="L22" s="432"/>
      <c r="M22" s="439"/>
      <c r="N22" s="435"/>
    </row>
    <row r="23" spans="1:14" ht="31.5" hidden="1" customHeight="1" x14ac:dyDescent="0.25">
      <c r="A23" s="452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11">
        <v>0</v>
      </c>
      <c r="I23" s="11">
        <v>0</v>
      </c>
      <c r="J23" s="51" t="e">
        <f t="shared" si="0"/>
        <v>#DIV/0!</v>
      </c>
      <c r="K23" s="51" t="e">
        <f>J23</f>
        <v>#DIV/0!</v>
      </c>
      <c r="L23" s="433"/>
      <c r="M23" s="439"/>
      <c r="N23" s="435"/>
    </row>
    <row r="24" spans="1:14" ht="81.75" hidden="1" customHeight="1" x14ac:dyDescent="0.25">
      <c r="A24" s="452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38">
        <v>0</v>
      </c>
      <c r="I24" s="38">
        <v>0</v>
      </c>
      <c r="J24" s="51" t="e">
        <f t="shared" si="0"/>
        <v>#DIV/0!</v>
      </c>
      <c r="K24" s="428" t="e">
        <f>(J24+J25+J26)/3</f>
        <v>#DIV/0!</v>
      </c>
      <c r="L24" s="431" t="e">
        <f>(K24+K27)/2</f>
        <v>#DIV/0!</v>
      </c>
      <c r="M24" s="439"/>
      <c r="N24" s="435"/>
    </row>
    <row r="25" spans="1:14" ht="81.75" hidden="1" customHeight="1" x14ac:dyDescent="0.25">
      <c r="A25" s="452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38">
        <v>0</v>
      </c>
      <c r="I25" s="38">
        <v>0</v>
      </c>
      <c r="J25" s="51" t="e">
        <f t="shared" si="0"/>
        <v>#DIV/0!</v>
      </c>
      <c r="K25" s="469"/>
      <c r="L25" s="432"/>
      <c r="M25" s="439"/>
      <c r="N25" s="435"/>
    </row>
    <row r="26" spans="1:14" ht="81.75" hidden="1" customHeight="1" x14ac:dyDescent="0.25">
      <c r="A26" s="452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51" t="e">
        <f t="shared" si="0"/>
        <v>#DIV/0!</v>
      </c>
      <c r="K26" s="470"/>
      <c r="L26" s="432"/>
      <c r="M26" s="439"/>
      <c r="N26" s="435"/>
    </row>
    <row r="27" spans="1:14" ht="31.5" hidden="1" customHeight="1" x14ac:dyDescent="0.25">
      <c r="A27" s="452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11">
        <v>0</v>
      </c>
      <c r="I27" s="11">
        <v>0</v>
      </c>
      <c r="J27" s="51" t="e">
        <f t="shared" si="0"/>
        <v>#DIV/0!</v>
      </c>
      <c r="K27" s="51" t="e">
        <f>J27</f>
        <v>#DIV/0!</v>
      </c>
      <c r="L27" s="433"/>
      <c r="M27" s="439"/>
      <c r="N27" s="435"/>
    </row>
    <row r="28" spans="1:14" ht="81.75" hidden="1" customHeight="1" x14ac:dyDescent="0.25">
      <c r="A28" s="452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38">
        <v>0</v>
      </c>
      <c r="I28" s="38">
        <v>0</v>
      </c>
      <c r="J28" s="51" t="e">
        <f t="shared" si="0"/>
        <v>#DIV/0!</v>
      </c>
      <c r="K28" s="428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52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38">
        <v>0</v>
      </c>
      <c r="I29" s="38">
        <v>0</v>
      </c>
      <c r="J29" s="51" t="e">
        <f t="shared" si="0"/>
        <v>#DIV/0!</v>
      </c>
      <c r="K29" s="469"/>
      <c r="L29" s="432"/>
      <c r="M29" s="439"/>
      <c r="N29" s="435"/>
    </row>
    <row r="30" spans="1:14" ht="81.75" hidden="1" customHeight="1" x14ac:dyDescent="0.25">
      <c r="A30" s="452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51" t="e">
        <f t="shared" si="0"/>
        <v>#DIV/0!</v>
      </c>
      <c r="K30" s="470"/>
      <c r="L30" s="432"/>
      <c r="M30" s="439"/>
      <c r="N30" s="435"/>
    </row>
    <row r="31" spans="1:14" ht="31.5" hidden="1" customHeight="1" x14ac:dyDescent="0.25">
      <c r="A31" s="452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11">
        <v>0</v>
      </c>
      <c r="I31" s="11">
        <v>0</v>
      </c>
      <c r="J31" s="51" t="e">
        <f t="shared" si="0"/>
        <v>#DIV/0!</v>
      </c>
      <c r="K31" s="51" t="e">
        <f>J31</f>
        <v>#DIV/0!</v>
      </c>
      <c r="L31" s="433"/>
      <c r="M31" s="439"/>
      <c r="N31" s="435"/>
    </row>
    <row r="32" spans="1:14" ht="81.75" hidden="1" customHeight="1" x14ac:dyDescent="0.25">
      <c r="A32" s="452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38">
        <v>0</v>
      </c>
      <c r="I32" s="38">
        <v>0</v>
      </c>
      <c r="J32" s="51" t="e">
        <f t="shared" si="0"/>
        <v>#DIV/0!</v>
      </c>
      <c r="K32" s="428" t="e">
        <f>(J32+J33+J34)/3</f>
        <v>#DIV/0!</v>
      </c>
      <c r="L32" s="431" t="e">
        <f>(K32+K35)/2</f>
        <v>#DIV/0!</v>
      </c>
      <c r="M32" s="439"/>
      <c r="N32" s="435"/>
    </row>
    <row r="33" spans="1:14" ht="81.75" hidden="1" customHeight="1" x14ac:dyDescent="0.25">
      <c r="A33" s="452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38">
        <v>0</v>
      </c>
      <c r="I33" s="38">
        <v>0</v>
      </c>
      <c r="J33" s="51" t="e">
        <f t="shared" si="0"/>
        <v>#DIV/0!</v>
      </c>
      <c r="K33" s="469"/>
      <c r="L33" s="432"/>
      <c r="M33" s="439"/>
      <c r="N33" s="435"/>
    </row>
    <row r="34" spans="1:14" ht="81.75" hidden="1" customHeight="1" x14ac:dyDescent="0.25">
      <c r="A34" s="452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>
        <v>0</v>
      </c>
      <c r="I34" s="38">
        <v>0</v>
      </c>
      <c r="J34" s="51" t="e">
        <f t="shared" si="0"/>
        <v>#DIV/0!</v>
      </c>
      <c r="K34" s="470"/>
      <c r="L34" s="432"/>
      <c r="M34" s="439"/>
      <c r="N34" s="435"/>
    </row>
    <row r="35" spans="1:14" ht="31.5" hidden="1" customHeight="1" x14ac:dyDescent="0.25">
      <c r="A35" s="452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11">
        <v>0</v>
      </c>
      <c r="I35" s="11">
        <v>0</v>
      </c>
      <c r="J35" s="51" t="e">
        <f t="shared" si="0"/>
        <v>#DIV/0!</v>
      </c>
      <c r="K35" s="51" t="e">
        <f>J35</f>
        <v>#DIV/0!</v>
      </c>
      <c r="L35" s="433"/>
      <c r="M35" s="439"/>
      <c r="N35" s="435"/>
    </row>
    <row r="36" spans="1:14" ht="81.75" customHeight="1" x14ac:dyDescent="0.25">
      <c r="A36" s="452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38">
        <v>100</v>
      </c>
      <c r="I36" s="38">
        <v>100</v>
      </c>
      <c r="J36" s="51">
        <f>IF(I36/H36*100&gt;100,100,I36/H36*100)</f>
        <v>100</v>
      </c>
      <c r="K36" s="428">
        <f>(J36+J37+J38)/3</f>
        <v>100</v>
      </c>
      <c r="L36" s="431">
        <f>(K36+K39)/2</f>
        <v>98.710317460317469</v>
      </c>
      <c r="M36" s="439"/>
      <c r="N36" s="435"/>
    </row>
    <row r="37" spans="1:14" ht="81.75" customHeight="1" x14ac:dyDescent="0.25">
      <c r="A37" s="452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38">
        <v>100</v>
      </c>
      <c r="I37" s="38">
        <v>100</v>
      </c>
      <c r="J37" s="51">
        <f>IF(I37/H37*100&gt;100,100,I37/H37*100)</f>
        <v>100</v>
      </c>
      <c r="K37" s="469"/>
      <c r="L37" s="432"/>
      <c r="M37" s="439"/>
      <c r="N37" s="435"/>
    </row>
    <row r="38" spans="1:14" ht="81.75" customHeight="1" x14ac:dyDescent="0.25">
      <c r="A38" s="452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>
        <v>100</v>
      </c>
      <c r="I38" s="38">
        <v>100</v>
      </c>
      <c r="J38" s="51">
        <f>IF(I38/H38*100&gt;100,100,I38/H38*100)</f>
        <v>100</v>
      </c>
      <c r="K38" s="470"/>
      <c r="L38" s="432"/>
      <c r="M38" s="439"/>
      <c r="N38" s="435"/>
    </row>
    <row r="39" spans="1:14" ht="31.5" x14ac:dyDescent="0.25">
      <c r="A39" s="452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11">
        <v>56</v>
      </c>
      <c r="I39" s="11">
        <v>54.555555555555557</v>
      </c>
      <c r="J39" s="51">
        <f t="shared" si="0"/>
        <v>97.420634920634924</v>
      </c>
      <c r="K39" s="51">
        <f>J39</f>
        <v>97.420634920634924</v>
      </c>
      <c r="L39" s="433"/>
      <c r="M39" s="439"/>
      <c r="N39" s="435"/>
    </row>
    <row r="40" spans="1:14" ht="81.75" hidden="1" customHeight="1" x14ac:dyDescent="0.25">
      <c r="A40" s="452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38">
        <v>0</v>
      </c>
      <c r="I40" s="38">
        <v>0</v>
      </c>
      <c r="J40" s="51" t="e">
        <f t="shared" si="0"/>
        <v>#DIV/0!</v>
      </c>
      <c r="K40" s="428" t="e">
        <f>(J40+J41+J42)/3</f>
        <v>#DIV/0!</v>
      </c>
      <c r="L40" s="431" t="e">
        <f>(K40+K43)/2</f>
        <v>#DIV/0!</v>
      </c>
      <c r="M40" s="439"/>
      <c r="N40" s="435"/>
    </row>
    <row r="41" spans="1:14" ht="81.75" hidden="1" customHeight="1" x14ac:dyDescent="0.25">
      <c r="A41" s="452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38">
        <v>0</v>
      </c>
      <c r="I41" s="38">
        <v>0</v>
      </c>
      <c r="J41" s="51" t="e">
        <f t="shared" si="0"/>
        <v>#DIV/0!</v>
      </c>
      <c r="K41" s="469"/>
      <c r="L41" s="432"/>
      <c r="M41" s="439"/>
      <c r="N41" s="435"/>
    </row>
    <row r="42" spans="1:14" ht="81.75" hidden="1" customHeight="1" x14ac:dyDescent="0.25">
      <c r="A42" s="452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38">
        <v>0</v>
      </c>
      <c r="I42" s="38">
        <v>0</v>
      </c>
      <c r="J42" s="51" t="e">
        <f t="shared" si="0"/>
        <v>#DIV/0!</v>
      </c>
      <c r="K42" s="470"/>
      <c r="L42" s="432"/>
      <c r="M42" s="439"/>
      <c r="N42" s="435"/>
    </row>
    <row r="43" spans="1:14" ht="31.5" hidden="1" customHeight="1" x14ac:dyDescent="0.25">
      <c r="A43" s="452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11">
        <v>0</v>
      </c>
      <c r="I43" s="11">
        <v>0</v>
      </c>
      <c r="J43" s="51" t="e">
        <f t="shared" si="0"/>
        <v>#DIV/0!</v>
      </c>
      <c r="K43" s="51" t="e">
        <f>J43</f>
        <v>#DIV/0!</v>
      </c>
      <c r="L43" s="433"/>
      <c r="M43" s="439"/>
      <c r="N43" s="435"/>
    </row>
    <row r="44" spans="1:14" ht="81.75" hidden="1" customHeight="1" x14ac:dyDescent="0.25">
      <c r="A44" s="452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38">
        <v>0</v>
      </c>
      <c r="I44" s="38">
        <v>0</v>
      </c>
      <c r="J44" s="51" t="e">
        <f t="shared" si="0"/>
        <v>#DIV/0!</v>
      </c>
      <c r="K44" s="428" t="e">
        <f>(J44+J45+J46)/3</f>
        <v>#DIV/0!</v>
      </c>
      <c r="L44" s="431" t="e">
        <f>(K44+K47)/2</f>
        <v>#DIV/0!</v>
      </c>
      <c r="M44" s="439"/>
      <c r="N44" s="435"/>
    </row>
    <row r="45" spans="1:14" ht="81.75" hidden="1" customHeight="1" x14ac:dyDescent="0.25">
      <c r="A45" s="452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38">
        <v>0</v>
      </c>
      <c r="I45" s="38">
        <v>0</v>
      </c>
      <c r="J45" s="51" t="e">
        <f t="shared" si="0"/>
        <v>#DIV/0!</v>
      </c>
      <c r="K45" s="469"/>
      <c r="L45" s="432"/>
      <c r="M45" s="439"/>
      <c r="N45" s="435"/>
    </row>
    <row r="46" spans="1:14" ht="81.75" hidden="1" customHeight="1" x14ac:dyDescent="0.25">
      <c r="A46" s="452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>
        <v>0</v>
      </c>
      <c r="I46" s="38">
        <v>0</v>
      </c>
      <c r="J46" s="51" t="e">
        <f t="shared" si="0"/>
        <v>#DIV/0!</v>
      </c>
      <c r="K46" s="470"/>
      <c r="L46" s="432"/>
      <c r="M46" s="439"/>
      <c r="N46" s="435"/>
    </row>
    <row r="47" spans="1:14" ht="31.5" hidden="1" customHeight="1" x14ac:dyDescent="0.25">
      <c r="A47" s="452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11">
        <v>0</v>
      </c>
      <c r="I47" s="11">
        <v>0</v>
      </c>
      <c r="J47" s="51" t="e">
        <f t="shared" si="0"/>
        <v>#DIV/0!</v>
      </c>
      <c r="K47" s="51" t="e">
        <f>J47</f>
        <v>#DIV/0!</v>
      </c>
      <c r="L47" s="433"/>
      <c r="M47" s="439"/>
      <c r="N47" s="435"/>
    </row>
    <row r="48" spans="1:14" ht="81.75" hidden="1" customHeight="1" x14ac:dyDescent="0.25">
      <c r="A48" s="452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38">
        <v>0</v>
      </c>
      <c r="I48" s="38">
        <v>0</v>
      </c>
      <c r="J48" s="51" t="e">
        <f t="shared" si="0"/>
        <v>#DIV/0!</v>
      </c>
      <c r="K48" s="428" t="e">
        <f>(J48+J49+J50)/3</f>
        <v>#DIV/0!</v>
      </c>
      <c r="L48" s="431" t="e">
        <f>(K48+K51)/2</f>
        <v>#DIV/0!</v>
      </c>
      <c r="M48" s="439"/>
      <c r="N48" s="435"/>
    </row>
    <row r="49" spans="1:14" ht="81.75" hidden="1" customHeight="1" x14ac:dyDescent="0.25">
      <c r="A49" s="452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38">
        <v>0</v>
      </c>
      <c r="I49" s="38">
        <v>0</v>
      </c>
      <c r="J49" s="51" t="e">
        <f t="shared" si="0"/>
        <v>#DIV/0!</v>
      </c>
      <c r="K49" s="469"/>
      <c r="L49" s="432"/>
      <c r="M49" s="439"/>
      <c r="N49" s="435"/>
    </row>
    <row r="50" spans="1:14" ht="81.75" hidden="1" customHeight="1" x14ac:dyDescent="0.25">
      <c r="A50" s="452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>
        <v>0</v>
      </c>
      <c r="I50" s="38">
        <v>0</v>
      </c>
      <c r="J50" s="51" t="e">
        <f t="shared" si="0"/>
        <v>#DIV/0!</v>
      </c>
      <c r="K50" s="470"/>
      <c r="L50" s="432"/>
      <c r="M50" s="439"/>
      <c r="N50" s="435"/>
    </row>
    <row r="51" spans="1:14" ht="31.5" hidden="1" customHeight="1" x14ac:dyDescent="0.25">
      <c r="A51" s="452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11">
        <v>0</v>
      </c>
      <c r="I51" s="11">
        <v>0</v>
      </c>
      <c r="J51" s="51" t="e">
        <f t="shared" si="0"/>
        <v>#DIV/0!</v>
      </c>
      <c r="K51" s="51" t="e">
        <f>J51</f>
        <v>#DIV/0!</v>
      </c>
      <c r="L51" s="433"/>
      <c r="M51" s="439"/>
      <c r="N51" s="435"/>
    </row>
    <row r="52" spans="1:14" ht="81.75" hidden="1" customHeight="1" x14ac:dyDescent="0.25">
      <c r="A52" s="452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38">
        <v>0</v>
      </c>
      <c r="I52" s="38">
        <v>0</v>
      </c>
      <c r="J52" s="51" t="e">
        <f t="shared" si="0"/>
        <v>#DIV/0!</v>
      </c>
      <c r="K52" s="428" t="e">
        <f>(J52+J53+J54)/3</f>
        <v>#DIV/0!</v>
      </c>
      <c r="L52" s="431" t="e">
        <f>(K52+K55)/2</f>
        <v>#DIV/0!</v>
      </c>
      <c r="M52" s="439"/>
      <c r="N52" s="435"/>
    </row>
    <row r="53" spans="1:14" ht="81.75" hidden="1" customHeight="1" x14ac:dyDescent="0.25">
      <c r="A53" s="452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38">
        <v>0</v>
      </c>
      <c r="I53" s="38">
        <v>0</v>
      </c>
      <c r="J53" s="51" t="e">
        <f t="shared" si="0"/>
        <v>#DIV/0!</v>
      </c>
      <c r="K53" s="469"/>
      <c r="L53" s="432"/>
      <c r="M53" s="439"/>
      <c r="N53" s="435"/>
    </row>
    <row r="54" spans="1:14" ht="81.75" hidden="1" customHeight="1" x14ac:dyDescent="0.25">
      <c r="A54" s="452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>
        <v>0</v>
      </c>
      <c r="I54" s="38">
        <v>0</v>
      </c>
      <c r="J54" s="51" t="e">
        <f t="shared" si="0"/>
        <v>#DIV/0!</v>
      </c>
      <c r="K54" s="470"/>
      <c r="L54" s="432"/>
      <c r="M54" s="439"/>
      <c r="N54" s="435"/>
    </row>
    <row r="55" spans="1:14" ht="31.5" hidden="1" customHeight="1" x14ac:dyDescent="0.25">
      <c r="A55" s="452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11">
        <v>0</v>
      </c>
      <c r="I55" s="11">
        <v>0</v>
      </c>
      <c r="J55" s="51" t="e">
        <f t="shared" si="0"/>
        <v>#DIV/0!</v>
      </c>
      <c r="K55" s="51" t="e">
        <f>J55</f>
        <v>#DIV/0!</v>
      </c>
      <c r="L55" s="433"/>
      <c r="M55" s="439"/>
      <c r="N55" s="435"/>
    </row>
    <row r="56" spans="1:14" ht="81.75" customHeight="1" x14ac:dyDescent="0.25">
      <c r="A56" s="452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38">
        <v>100</v>
      </c>
      <c r="I56" s="38">
        <v>100</v>
      </c>
      <c r="J56" s="51">
        <f t="shared" si="0"/>
        <v>100</v>
      </c>
      <c r="K56" s="428">
        <f>(J56+J57+J58)/3</f>
        <v>100</v>
      </c>
      <c r="L56" s="431">
        <f>(K56+K59)/2</f>
        <v>100</v>
      </c>
      <c r="M56" s="439"/>
      <c r="N56" s="435"/>
    </row>
    <row r="57" spans="1:14" ht="81.75" customHeight="1" x14ac:dyDescent="0.25">
      <c r="A57" s="452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38">
        <v>100</v>
      </c>
      <c r="I57" s="38">
        <v>100</v>
      </c>
      <c r="J57" s="51">
        <f t="shared" si="0"/>
        <v>100</v>
      </c>
      <c r="K57" s="469"/>
      <c r="L57" s="432"/>
      <c r="M57" s="439"/>
      <c r="N57" s="435"/>
    </row>
    <row r="58" spans="1:14" ht="81.75" customHeight="1" x14ac:dyDescent="0.25">
      <c r="A58" s="452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100</v>
      </c>
      <c r="I58" s="38">
        <v>100</v>
      </c>
      <c r="J58" s="51">
        <f t="shared" si="0"/>
        <v>100</v>
      </c>
      <c r="K58" s="470"/>
      <c r="L58" s="432"/>
      <c r="M58" s="439"/>
      <c r="N58" s="435"/>
    </row>
    <row r="59" spans="1:14" ht="31.5" x14ac:dyDescent="0.25">
      <c r="A59" s="452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11">
        <v>67.111111111111114</v>
      </c>
      <c r="I59" s="11">
        <v>68.777777777777771</v>
      </c>
      <c r="J59" s="51">
        <f t="shared" si="0"/>
        <v>100</v>
      </c>
      <c r="K59" s="51">
        <f>J59</f>
        <v>100</v>
      </c>
      <c r="L59" s="433"/>
      <c r="M59" s="439"/>
      <c r="N59" s="435"/>
    </row>
    <row r="60" spans="1:14" ht="81.75" hidden="1" customHeight="1" x14ac:dyDescent="0.25">
      <c r="A60" s="452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38">
        <v>0</v>
      </c>
      <c r="I60" s="38">
        <v>0</v>
      </c>
      <c r="J60" s="51" t="e">
        <f t="shared" si="0"/>
        <v>#DIV/0!</v>
      </c>
      <c r="K60" s="428" t="e">
        <f>(J60+J61+J62)/3</f>
        <v>#DIV/0!</v>
      </c>
      <c r="L60" s="431" t="e">
        <f>(K60+K63)/2</f>
        <v>#DIV/0!</v>
      </c>
      <c r="M60" s="439"/>
      <c r="N60" s="435"/>
    </row>
    <row r="61" spans="1:14" ht="81.75" hidden="1" customHeight="1" x14ac:dyDescent="0.25">
      <c r="A61" s="452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38">
        <v>0</v>
      </c>
      <c r="I61" s="38">
        <v>0</v>
      </c>
      <c r="J61" s="51" t="e">
        <f t="shared" si="0"/>
        <v>#DIV/0!</v>
      </c>
      <c r="K61" s="469"/>
      <c r="L61" s="432"/>
      <c r="M61" s="439"/>
      <c r="N61" s="435"/>
    </row>
    <row r="62" spans="1:14" ht="81.75" hidden="1" customHeight="1" x14ac:dyDescent="0.25">
      <c r="A62" s="452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51" t="e">
        <f t="shared" si="0"/>
        <v>#DIV/0!</v>
      </c>
      <c r="K62" s="470"/>
      <c r="L62" s="432"/>
      <c r="M62" s="439"/>
      <c r="N62" s="435"/>
    </row>
    <row r="63" spans="1:14" ht="31.5" hidden="1" customHeight="1" x14ac:dyDescent="0.25">
      <c r="A63" s="452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11">
        <v>0</v>
      </c>
      <c r="I63" s="11">
        <v>0</v>
      </c>
      <c r="J63" s="51" t="e">
        <f t="shared" si="0"/>
        <v>#DIV/0!</v>
      </c>
      <c r="K63" s="51" t="e">
        <f>J63</f>
        <v>#DIV/0!</v>
      </c>
      <c r="L63" s="433"/>
      <c r="M63" s="439"/>
      <c r="N63" s="435"/>
    </row>
    <row r="64" spans="1:14" ht="81.75" hidden="1" customHeight="1" x14ac:dyDescent="0.25">
      <c r="A64" s="452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38">
        <v>0</v>
      </c>
      <c r="I64" s="38">
        <v>0</v>
      </c>
      <c r="J64" s="51" t="e">
        <f t="shared" si="0"/>
        <v>#DIV/0!</v>
      </c>
      <c r="K64" s="428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52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38">
        <v>0</v>
      </c>
      <c r="I65" s="38">
        <v>0</v>
      </c>
      <c r="J65" s="51" t="e">
        <f t="shared" si="0"/>
        <v>#DIV/0!</v>
      </c>
      <c r="K65" s="469"/>
      <c r="L65" s="432"/>
      <c r="M65" s="439"/>
      <c r="N65" s="435"/>
    </row>
    <row r="66" spans="1:14" ht="81.75" hidden="1" customHeight="1" x14ac:dyDescent="0.25">
      <c r="A66" s="452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51" t="e">
        <f t="shared" si="0"/>
        <v>#DIV/0!</v>
      </c>
      <c r="K66" s="470"/>
      <c r="L66" s="432"/>
      <c r="M66" s="439"/>
      <c r="N66" s="435"/>
    </row>
    <row r="67" spans="1:14" ht="31.5" hidden="1" customHeight="1" x14ac:dyDescent="0.25">
      <c r="A67" s="452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11">
        <v>0</v>
      </c>
      <c r="I67" s="11">
        <v>0</v>
      </c>
      <c r="J67" s="51" t="e">
        <f t="shared" si="0"/>
        <v>#DIV/0!</v>
      </c>
      <c r="K67" s="51" t="e">
        <f>J67</f>
        <v>#DIV/0!</v>
      </c>
      <c r="L67" s="433"/>
      <c r="M67" s="439"/>
      <c r="N67" s="435"/>
    </row>
    <row r="68" spans="1:14" ht="81.75" hidden="1" customHeight="1" x14ac:dyDescent="0.25">
      <c r="A68" s="452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38">
        <v>0</v>
      </c>
      <c r="I68" s="38">
        <v>0</v>
      </c>
      <c r="J68" s="51" t="e">
        <f t="shared" ref="J68:J131" si="1">IF(I68/H68*100&gt;100,100,I68/H68*100)</f>
        <v>#DIV/0!</v>
      </c>
      <c r="K68" s="428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52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38">
        <v>0</v>
      </c>
      <c r="I69" s="38">
        <v>0</v>
      </c>
      <c r="J69" s="51" t="e">
        <f t="shared" si="1"/>
        <v>#DIV/0!</v>
      </c>
      <c r="K69" s="469"/>
      <c r="L69" s="432"/>
      <c r="M69" s="439"/>
      <c r="N69" s="435"/>
    </row>
    <row r="70" spans="1:14" ht="81.75" hidden="1" customHeight="1" x14ac:dyDescent="0.25">
      <c r="A70" s="452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51" t="e">
        <f t="shared" si="1"/>
        <v>#DIV/0!</v>
      </c>
      <c r="K70" s="470"/>
      <c r="L70" s="432"/>
      <c r="M70" s="439"/>
      <c r="N70" s="435"/>
    </row>
    <row r="71" spans="1:14" ht="31.5" hidden="1" customHeight="1" x14ac:dyDescent="0.25">
      <c r="A71" s="452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11">
        <v>0</v>
      </c>
      <c r="I71" s="11">
        <v>0</v>
      </c>
      <c r="J71" s="51" t="e">
        <f t="shared" si="1"/>
        <v>#DIV/0!</v>
      </c>
      <c r="K71" s="51" t="e">
        <f>J71</f>
        <v>#DIV/0!</v>
      </c>
      <c r="L71" s="433"/>
      <c r="M71" s="439"/>
      <c r="N71" s="435"/>
    </row>
    <row r="72" spans="1:14" ht="81.75" hidden="1" customHeight="1" x14ac:dyDescent="0.25">
      <c r="A72" s="452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38">
        <v>0</v>
      </c>
      <c r="I72" s="38">
        <v>0</v>
      </c>
      <c r="J72" s="51" t="e">
        <f t="shared" si="1"/>
        <v>#DIV/0!</v>
      </c>
      <c r="K72" s="428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52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38">
        <v>0</v>
      </c>
      <c r="I73" s="38">
        <v>0</v>
      </c>
      <c r="J73" s="51" t="e">
        <f t="shared" si="1"/>
        <v>#DIV/0!</v>
      </c>
      <c r="K73" s="469"/>
      <c r="L73" s="432"/>
      <c r="M73" s="439"/>
      <c r="N73" s="435"/>
    </row>
    <row r="74" spans="1:14" ht="81.75" hidden="1" customHeight="1" x14ac:dyDescent="0.25">
      <c r="A74" s="452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51" t="e">
        <f t="shared" si="1"/>
        <v>#DIV/0!</v>
      </c>
      <c r="K74" s="470"/>
      <c r="L74" s="432"/>
      <c r="M74" s="439"/>
      <c r="N74" s="435"/>
    </row>
    <row r="75" spans="1:14" ht="31.5" hidden="1" customHeight="1" x14ac:dyDescent="0.25">
      <c r="A75" s="452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11">
        <v>0</v>
      </c>
      <c r="I75" s="11">
        <v>0</v>
      </c>
      <c r="J75" s="51" t="e">
        <f t="shared" si="1"/>
        <v>#DIV/0!</v>
      </c>
      <c r="K75" s="51" t="e">
        <f>J75</f>
        <v>#DIV/0!</v>
      </c>
      <c r="L75" s="433"/>
      <c r="M75" s="439"/>
      <c r="N75" s="435"/>
    </row>
    <row r="76" spans="1:14" ht="81.75" hidden="1" customHeight="1" x14ac:dyDescent="0.25">
      <c r="A76" s="452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38">
        <v>0</v>
      </c>
      <c r="I76" s="38">
        <v>0</v>
      </c>
      <c r="J76" s="51" t="e">
        <f t="shared" si="1"/>
        <v>#DIV/0!</v>
      </c>
      <c r="K76" s="428" t="e">
        <f>(J76+J77+J78)/3</f>
        <v>#DIV/0!</v>
      </c>
      <c r="L76" s="431" t="e">
        <f>(K76+K79)/2</f>
        <v>#DIV/0!</v>
      </c>
      <c r="M76" s="439"/>
      <c r="N76" s="435"/>
    </row>
    <row r="77" spans="1:14" ht="81.75" hidden="1" customHeight="1" x14ac:dyDescent="0.25">
      <c r="A77" s="452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38">
        <v>0</v>
      </c>
      <c r="I77" s="38">
        <v>0</v>
      </c>
      <c r="J77" s="51" t="e">
        <f t="shared" si="1"/>
        <v>#DIV/0!</v>
      </c>
      <c r="K77" s="469"/>
      <c r="L77" s="432"/>
      <c r="M77" s="439"/>
      <c r="N77" s="435"/>
    </row>
    <row r="78" spans="1:14" ht="81.75" hidden="1" customHeight="1" x14ac:dyDescent="0.25">
      <c r="A78" s="452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0</v>
      </c>
      <c r="I78" s="38">
        <v>0</v>
      </c>
      <c r="J78" s="51" t="e">
        <f t="shared" si="1"/>
        <v>#DIV/0!</v>
      </c>
      <c r="K78" s="470"/>
      <c r="L78" s="432"/>
      <c r="M78" s="439"/>
      <c r="N78" s="435"/>
    </row>
    <row r="79" spans="1:14" ht="31.5" hidden="1" customHeight="1" x14ac:dyDescent="0.25">
      <c r="A79" s="452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11">
        <v>0</v>
      </c>
      <c r="I79" s="11">
        <v>0</v>
      </c>
      <c r="J79" s="51" t="e">
        <f t="shared" si="1"/>
        <v>#DIV/0!</v>
      </c>
      <c r="K79" s="51" t="e">
        <f>J79</f>
        <v>#DIV/0!</v>
      </c>
      <c r="L79" s="433"/>
      <c r="M79" s="439"/>
      <c r="N79" s="435"/>
    </row>
    <row r="80" spans="1:14" ht="81.75" hidden="1" customHeight="1" x14ac:dyDescent="0.25">
      <c r="A80" s="452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38">
        <v>0</v>
      </c>
      <c r="I80" s="38">
        <v>0</v>
      </c>
      <c r="J80" s="51" t="e">
        <f t="shared" si="1"/>
        <v>#DIV/0!</v>
      </c>
      <c r="K80" s="428" t="e">
        <f>(J80+J81+J82)/3</f>
        <v>#DIV/0!</v>
      </c>
      <c r="L80" s="431" t="e">
        <f>(K80+K83)/2</f>
        <v>#DIV/0!</v>
      </c>
      <c r="M80" s="439"/>
      <c r="N80" s="435"/>
    </row>
    <row r="81" spans="1:14" ht="81.75" hidden="1" customHeight="1" x14ac:dyDescent="0.25">
      <c r="A81" s="452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38">
        <v>0</v>
      </c>
      <c r="I81" s="38">
        <v>0</v>
      </c>
      <c r="J81" s="51" t="e">
        <f t="shared" si="1"/>
        <v>#DIV/0!</v>
      </c>
      <c r="K81" s="469"/>
      <c r="L81" s="432"/>
      <c r="M81" s="439"/>
      <c r="N81" s="435"/>
    </row>
    <row r="82" spans="1:14" ht="81.75" hidden="1" customHeight="1" x14ac:dyDescent="0.25">
      <c r="A82" s="452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>
        <v>0</v>
      </c>
      <c r="I82" s="38">
        <v>0</v>
      </c>
      <c r="J82" s="51" t="e">
        <f t="shared" si="1"/>
        <v>#DIV/0!</v>
      </c>
      <c r="K82" s="470"/>
      <c r="L82" s="432"/>
      <c r="M82" s="439"/>
      <c r="N82" s="435"/>
    </row>
    <row r="83" spans="1:14" ht="31.5" hidden="1" customHeight="1" x14ac:dyDescent="0.25">
      <c r="A83" s="452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11">
        <v>0</v>
      </c>
      <c r="I83" s="11">
        <v>0</v>
      </c>
      <c r="J83" s="51" t="e">
        <f t="shared" si="1"/>
        <v>#DIV/0!</v>
      </c>
      <c r="K83" s="51" t="e">
        <f>J83</f>
        <v>#DIV/0!</v>
      </c>
      <c r="L83" s="433"/>
      <c r="M83" s="439"/>
      <c r="N83" s="435"/>
    </row>
    <row r="84" spans="1:14" ht="81.75" hidden="1" customHeight="1" x14ac:dyDescent="0.25">
      <c r="A84" s="452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38">
        <v>0</v>
      </c>
      <c r="I84" s="38">
        <v>0</v>
      </c>
      <c r="J84" s="51" t="e">
        <f t="shared" si="1"/>
        <v>#DIV/0!</v>
      </c>
      <c r="K84" s="428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52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38">
        <v>0</v>
      </c>
      <c r="I85" s="38">
        <v>0</v>
      </c>
      <c r="J85" s="51" t="e">
        <f t="shared" si="1"/>
        <v>#DIV/0!</v>
      </c>
      <c r="K85" s="469"/>
      <c r="L85" s="432"/>
      <c r="M85" s="439"/>
      <c r="N85" s="435"/>
    </row>
    <row r="86" spans="1:14" ht="81.75" hidden="1" customHeight="1" x14ac:dyDescent="0.25">
      <c r="A86" s="452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51" t="e">
        <f t="shared" si="1"/>
        <v>#DIV/0!</v>
      </c>
      <c r="K86" s="470"/>
      <c r="L86" s="432"/>
      <c r="M86" s="439"/>
      <c r="N86" s="435"/>
    </row>
    <row r="87" spans="1:14" ht="31.5" hidden="1" customHeight="1" x14ac:dyDescent="0.25">
      <c r="A87" s="452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11">
        <v>0</v>
      </c>
      <c r="I87" s="11">
        <v>0</v>
      </c>
      <c r="J87" s="51" t="e">
        <f t="shared" si="1"/>
        <v>#DIV/0!</v>
      </c>
      <c r="K87" s="51" t="e">
        <f>J87</f>
        <v>#DIV/0!</v>
      </c>
      <c r="L87" s="433"/>
      <c r="M87" s="439"/>
      <c r="N87" s="435"/>
    </row>
    <row r="88" spans="1:14" ht="81.75" hidden="1" customHeight="1" x14ac:dyDescent="0.25">
      <c r="A88" s="452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38">
        <v>0</v>
      </c>
      <c r="I88" s="38">
        <v>0</v>
      </c>
      <c r="J88" s="51" t="e">
        <f t="shared" si="1"/>
        <v>#DIV/0!</v>
      </c>
      <c r="K88" s="428" t="e">
        <f>(J88+J89+J90)/3</f>
        <v>#DIV/0!</v>
      </c>
      <c r="L88" s="431" t="e">
        <f>(K88+K91)/2</f>
        <v>#DIV/0!</v>
      </c>
      <c r="M88" s="439"/>
      <c r="N88" s="435"/>
    </row>
    <row r="89" spans="1:14" ht="81.75" hidden="1" customHeight="1" x14ac:dyDescent="0.25">
      <c r="A89" s="452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38">
        <v>0</v>
      </c>
      <c r="I89" s="38">
        <v>0</v>
      </c>
      <c r="J89" s="51" t="e">
        <f t="shared" si="1"/>
        <v>#DIV/0!</v>
      </c>
      <c r="K89" s="469"/>
      <c r="L89" s="432"/>
      <c r="M89" s="439"/>
      <c r="N89" s="435"/>
    </row>
    <row r="90" spans="1:14" ht="81.75" hidden="1" customHeight="1" x14ac:dyDescent="0.25">
      <c r="A90" s="452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51" t="e">
        <f t="shared" si="1"/>
        <v>#DIV/0!</v>
      </c>
      <c r="K90" s="470"/>
      <c r="L90" s="432"/>
      <c r="M90" s="439"/>
      <c r="N90" s="435"/>
    </row>
    <row r="91" spans="1:14" ht="31.5" hidden="1" customHeight="1" x14ac:dyDescent="0.25">
      <c r="A91" s="452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11">
        <v>0</v>
      </c>
      <c r="I91" s="11">
        <v>0</v>
      </c>
      <c r="J91" s="51" t="e">
        <f t="shared" si="1"/>
        <v>#DIV/0!</v>
      </c>
      <c r="K91" s="51" t="e">
        <f>J91</f>
        <v>#DIV/0!</v>
      </c>
      <c r="L91" s="433"/>
      <c r="M91" s="439"/>
      <c r="N91" s="435"/>
    </row>
    <row r="92" spans="1:14" ht="81.75" customHeight="1" x14ac:dyDescent="0.25">
      <c r="A92" s="452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38">
        <v>100</v>
      </c>
      <c r="I92" s="38">
        <v>100</v>
      </c>
      <c r="J92" s="51">
        <f t="shared" si="1"/>
        <v>100</v>
      </c>
      <c r="K92" s="428">
        <f>(J92+J93+J94)/3</f>
        <v>100</v>
      </c>
      <c r="L92" s="431">
        <f>(K92+K95)/2</f>
        <v>97.643979057591622</v>
      </c>
      <c r="M92" s="439"/>
      <c r="N92" s="435"/>
    </row>
    <row r="93" spans="1:14" ht="81.75" customHeight="1" x14ac:dyDescent="0.25">
      <c r="A93" s="452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38">
        <v>100</v>
      </c>
      <c r="I93" s="38">
        <v>100</v>
      </c>
      <c r="J93" s="51">
        <f t="shared" si="1"/>
        <v>100</v>
      </c>
      <c r="K93" s="469"/>
      <c r="L93" s="432"/>
      <c r="M93" s="439"/>
      <c r="N93" s="435"/>
    </row>
    <row r="94" spans="1:14" ht="81.75" customHeight="1" x14ac:dyDescent="0.25">
      <c r="A94" s="452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>
        <v>100</v>
      </c>
      <c r="I94" s="38">
        <v>100</v>
      </c>
      <c r="J94" s="51">
        <f t="shared" si="1"/>
        <v>100</v>
      </c>
      <c r="K94" s="470"/>
      <c r="L94" s="432"/>
      <c r="M94" s="439"/>
      <c r="N94" s="435"/>
    </row>
    <row r="95" spans="1:14" ht="31.5" x14ac:dyDescent="0.25">
      <c r="A95" s="452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11">
        <v>21.222222222222221</v>
      </c>
      <c r="I95" s="11">
        <v>20.222222222222221</v>
      </c>
      <c r="J95" s="51">
        <f t="shared" si="1"/>
        <v>95.287958115183244</v>
      </c>
      <c r="K95" s="51">
        <f>J95</f>
        <v>95.287958115183244</v>
      </c>
      <c r="L95" s="433"/>
      <c r="M95" s="439"/>
      <c r="N95" s="435"/>
    </row>
    <row r="96" spans="1:14" ht="81.75" hidden="1" customHeight="1" x14ac:dyDescent="0.25">
      <c r="A96" s="452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38">
        <v>0</v>
      </c>
      <c r="I96" s="38">
        <v>0</v>
      </c>
      <c r="J96" s="51" t="e">
        <f t="shared" si="1"/>
        <v>#DIV/0!</v>
      </c>
      <c r="K96" s="428" t="e">
        <f>(J96+J97+J98)/3</f>
        <v>#DIV/0!</v>
      </c>
      <c r="L96" s="431" t="e">
        <f>(K96+K99)/2</f>
        <v>#DIV/0!</v>
      </c>
      <c r="M96" s="439"/>
      <c r="N96" s="435"/>
    </row>
    <row r="97" spans="1:14" ht="81.75" hidden="1" customHeight="1" x14ac:dyDescent="0.25">
      <c r="A97" s="452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38">
        <v>0</v>
      </c>
      <c r="I97" s="38">
        <v>0</v>
      </c>
      <c r="J97" s="51" t="e">
        <f t="shared" si="1"/>
        <v>#DIV/0!</v>
      </c>
      <c r="K97" s="469"/>
      <c r="L97" s="432"/>
      <c r="M97" s="439"/>
      <c r="N97" s="435"/>
    </row>
    <row r="98" spans="1:14" ht="81.75" hidden="1" customHeight="1" x14ac:dyDescent="0.25">
      <c r="A98" s="452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>
        <v>0</v>
      </c>
      <c r="I98" s="38">
        <v>0</v>
      </c>
      <c r="J98" s="51" t="e">
        <f t="shared" si="1"/>
        <v>#DIV/0!</v>
      </c>
      <c r="K98" s="470"/>
      <c r="L98" s="432"/>
      <c r="M98" s="439"/>
      <c r="N98" s="435"/>
    </row>
    <row r="99" spans="1:14" ht="31.5" hidden="1" customHeight="1" x14ac:dyDescent="0.25">
      <c r="A99" s="452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11">
        <v>0</v>
      </c>
      <c r="I99" s="11">
        <v>0</v>
      </c>
      <c r="J99" s="51" t="e">
        <f t="shared" si="1"/>
        <v>#DIV/0!</v>
      </c>
      <c r="K99" s="51" t="e">
        <f>J99</f>
        <v>#DIV/0!</v>
      </c>
      <c r="L99" s="433"/>
      <c r="M99" s="439"/>
      <c r="N99" s="435"/>
    </row>
    <row r="100" spans="1:14" ht="81.75" hidden="1" customHeight="1" x14ac:dyDescent="0.25">
      <c r="A100" s="452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38">
        <v>0</v>
      </c>
      <c r="I100" s="38">
        <v>0</v>
      </c>
      <c r="J100" s="51" t="e">
        <f t="shared" si="1"/>
        <v>#DIV/0!</v>
      </c>
      <c r="K100" s="428" t="e">
        <f>(J100+J101+J102)/3</f>
        <v>#DIV/0!</v>
      </c>
      <c r="L100" s="431" t="e">
        <f>(K100+K103)/2</f>
        <v>#DIV/0!</v>
      </c>
      <c r="M100" s="439"/>
      <c r="N100" s="435"/>
    </row>
    <row r="101" spans="1:14" ht="81.75" hidden="1" customHeight="1" x14ac:dyDescent="0.25">
      <c r="A101" s="452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38">
        <v>0</v>
      </c>
      <c r="I101" s="38">
        <v>0</v>
      </c>
      <c r="J101" s="51" t="e">
        <f t="shared" si="1"/>
        <v>#DIV/0!</v>
      </c>
      <c r="K101" s="469"/>
      <c r="L101" s="432"/>
      <c r="M101" s="439"/>
      <c r="N101" s="435"/>
    </row>
    <row r="102" spans="1:14" ht="81.75" hidden="1" customHeight="1" x14ac:dyDescent="0.25">
      <c r="A102" s="452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0</v>
      </c>
      <c r="I102" s="38">
        <v>0</v>
      </c>
      <c r="J102" s="51" t="e">
        <f t="shared" si="1"/>
        <v>#DIV/0!</v>
      </c>
      <c r="K102" s="470"/>
      <c r="L102" s="432"/>
      <c r="M102" s="439"/>
      <c r="N102" s="435"/>
    </row>
    <row r="103" spans="1:14" ht="31.5" hidden="1" customHeight="1" x14ac:dyDescent="0.25">
      <c r="A103" s="452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11">
        <v>0</v>
      </c>
      <c r="I103" s="11">
        <v>0</v>
      </c>
      <c r="J103" s="51" t="e">
        <f t="shared" si="1"/>
        <v>#DIV/0!</v>
      </c>
      <c r="K103" s="51" t="e">
        <f>J103</f>
        <v>#DIV/0!</v>
      </c>
      <c r="L103" s="433"/>
      <c r="M103" s="439"/>
      <c r="N103" s="435"/>
    </row>
    <row r="104" spans="1:14" ht="81.75" hidden="1" customHeight="1" x14ac:dyDescent="0.25">
      <c r="A104" s="452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38">
        <v>0</v>
      </c>
      <c r="I104" s="38">
        <v>0</v>
      </c>
      <c r="J104" s="51" t="e">
        <f t="shared" si="1"/>
        <v>#DIV/0!</v>
      </c>
      <c r="K104" s="428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52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38">
        <v>0</v>
      </c>
      <c r="I105" s="38">
        <v>0</v>
      </c>
      <c r="J105" s="51" t="e">
        <f t="shared" si="1"/>
        <v>#DIV/0!</v>
      </c>
      <c r="K105" s="469"/>
      <c r="L105" s="432"/>
      <c r="M105" s="439"/>
      <c r="N105" s="435"/>
    </row>
    <row r="106" spans="1:14" ht="81.75" hidden="1" customHeight="1" x14ac:dyDescent="0.25">
      <c r="A106" s="452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51" t="e">
        <f t="shared" si="1"/>
        <v>#DIV/0!</v>
      </c>
      <c r="K106" s="470"/>
      <c r="L106" s="432"/>
      <c r="M106" s="439"/>
      <c r="N106" s="435"/>
    </row>
    <row r="107" spans="1:14" ht="31.5" hidden="1" customHeight="1" x14ac:dyDescent="0.25">
      <c r="A107" s="452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11">
        <v>0</v>
      </c>
      <c r="I107" s="11">
        <v>0</v>
      </c>
      <c r="J107" s="51" t="e">
        <f t="shared" si="1"/>
        <v>#DIV/0!</v>
      </c>
      <c r="K107" s="51" t="e">
        <f>J107</f>
        <v>#DIV/0!</v>
      </c>
      <c r="L107" s="433"/>
      <c r="M107" s="439"/>
      <c r="N107" s="435"/>
    </row>
    <row r="108" spans="1:14" ht="81.75" customHeight="1" x14ac:dyDescent="0.25">
      <c r="A108" s="452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38">
        <v>100</v>
      </c>
      <c r="I108" s="38">
        <v>100</v>
      </c>
      <c r="J108" s="51">
        <f t="shared" si="1"/>
        <v>100</v>
      </c>
      <c r="K108" s="428">
        <f>(J108+J109+J110)/3</f>
        <v>100</v>
      </c>
      <c r="L108" s="431">
        <f>(K108+K111)/2</f>
        <v>100</v>
      </c>
      <c r="M108" s="439"/>
      <c r="N108" s="435"/>
    </row>
    <row r="109" spans="1:14" ht="81.75" customHeight="1" x14ac:dyDescent="0.25">
      <c r="A109" s="452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38">
        <v>100</v>
      </c>
      <c r="I109" s="38">
        <v>100</v>
      </c>
      <c r="J109" s="51">
        <f t="shared" si="1"/>
        <v>100</v>
      </c>
      <c r="K109" s="469"/>
      <c r="L109" s="432"/>
      <c r="M109" s="439"/>
      <c r="N109" s="435"/>
    </row>
    <row r="110" spans="1:14" ht="81.75" customHeight="1" x14ac:dyDescent="0.25">
      <c r="A110" s="452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100</v>
      </c>
      <c r="I110" s="38">
        <v>100</v>
      </c>
      <c r="J110" s="51">
        <f t="shared" si="1"/>
        <v>100</v>
      </c>
      <c r="K110" s="470"/>
      <c r="L110" s="432"/>
      <c r="M110" s="439"/>
      <c r="N110" s="435"/>
    </row>
    <row r="111" spans="1:14" ht="31.5" x14ac:dyDescent="0.25">
      <c r="A111" s="452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11">
        <v>12.666666666666666</v>
      </c>
      <c r="I111" s="11">
        <v>12.666666666666666</v>
      </c>
      <c r="J111" s="51">
        <f t="shared" si="1"/>
        <v>100</v>
      </c>
      <c r="K111" s="51">
        <f>J111</f>
        <v>100</v>
      </c>
      <c r="L111" s="433"/>
      <c r="M111" s="439"/>
      <c r="N111" s="435"/>
    </row>
    <row r="112" spans="1:14" ht="81.75" hidden="1" customHeight="1" x14ac:dyDescent="0.25">
      <c r="A112" s="452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38">
        <v>0</v>
      </c>
      <c r="I112" s="38">
        <v>0</v>
      </c>
      <c r="J112" s="51" t="e">
        <f t="shared" si="1"/>
        <v>#DIV/0!</v>
      </c>
      <c r="K112" s="428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52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38">
        <v>0</v>
      </c>
      <c r="I113" s="38">
        <v>0</v>
      </c>
      <c r="J113" s="51" t="e">
        <f t="shared" si="1"/>
        <v>#DIV/0!</v>
      </c>
      <c r="K113" s="469"/>
      <c r="L113" s="432"/>
      <c r="M113" s="439"/>
      <c r="N113" s="435"/>
    </row>
    <row r="114" spans="1:14" ht="81.75" hidden="1" customHeight="1" x14ac:dyDescent="0.25">
      <c r="A114" s="452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0</v>
      </c>
      <c r="I114" s="38">
        <v>0</v>
      </c>
      <c r="J114" s="51" t="e">
        <f t="shared" si="1"/>
        <v>#DIV/0!</v>
      </c>
      <c r="K114" s="470"/>
      <c r="L114" s="432"/>
      <c r="M114" s="439"/>
      <c r="N114" s="435"/>
    </row>
    <row r="115" spans="1:14" ht="31.5" hidden="1" customHeight="1" x14ac:dyDescent="0.25">
      <c r="A115" s="452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11">
        <v>0</v>
      </c>
      <c r="I115" s="11">
        <v>0</v>
      </c>
      <c r="J115" s="51" t="e">
        <f t="shared" si="1"/>
        <v>#DIV/0!</v>
      </c>
      <c r="K115" s="51" t="e">
        <f>J115</f>
        <v>#DIV/0!</v>
      </c>
      <c r="L115" s="433"/>
      <c r="M115" s="439"/>
      <c r="N115" s="435"/>
    </row>
    <row r="116" spans="1:14" ht="81.75" hidden="1" customHeight="1" x14ac:dyDescent="0.25">
      <c r="A116" s="452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38">
        <v>0</v>
      </c>
      <c r="I116" s="38">
        <v>0</v>
      </c>
      <c r="J116" s="51" t="e">
        <f t="shared" si="1"/>
        <v>#DIV/0!</v>
      </c>
      <c r="K116" s="428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52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38">
        <v>0</v>
      </c>
      <c r="I117" s="38">
        <v>0</v>
      </c>
      <c r="J117" s="51" t="e">
        <f t="shared" si="1"/>
        <v>#DIV/0!</v>
      </c>
      <c r="K117" s="469"/>
      <c r="L117" s="432"/>
      <c r="M117" s="439"/>
      <c r="N117" s="435"/>
    </row>
    <row r="118" spans="1:14" ht="81.75" hidden="1" customHeight="1" x14ac:dyDescent="0.25">
      <c r="A118" s="452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51" t="e">
        <f t="shared" si="1"/>
        <v>#DIV/0!</v>
      </c>
      <c r="K118" s="470"/>
      <c r="L118" s="432"/>
      <c r="M118" s="439"/>
      <c r="N118" s="435"/>
    </row>
    <row r="119" spans="1:14" ht="31.5" hidden="1" customHeight="1" x14ac:dyDescent="0.25">
      <c r="A119" s="452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11">
        <v>0</v>
      </c>
      <c r="I119" s="11">
        <v>0</v>
      </c>
      <c r="J119" s="51" t="e">
        <f t="shared" si="1"/>
        <v>#DIV/0!</v>
      </c>
      <c r="K119" s="51" t="e">
        <f>J119</f>
        <v>#DIV/0!</v>
      </c>
      <c r="L119" s="433"/>
      <c r="M119" s="439"/>
      <c r="N119" s="435"/>
    </row>
    <row r="120" spans="1:14" ht="81.75" customHeight="1" x14ac:dyDescent="0.25">
      <c r="A120" s="452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38">
        <v>100</v>
      </c>
      <c r="I120" s="38">
        <v>100</v>
      </c>
      <c r="J120" s="51">
        <f t="shared" si="1"/>
        <v>100</v>
      </c>
      <c r="K120" s="428">
        <f>(J120+J121+J122)/3</f>
        <v>100</v>
      </c>
      <c r="L120" s="431">
        <f>(K120+K123)/2</f>
        <v>100</v>
      </c>
      <c r="M120" s="439"/>
      <c r="N120" s="435"/>
    </row>
    <row r="121" spans="1:14" ht="81.75" customHeight="1" x14ac:dyDescent="0.25">
      <c r="A121" s="452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38">
        <v>100</v>
      </c>
      <c r="I121" s="38">
        <v>100</v>
      </c>
      <c r="J121" s="51">
        <f t="shared" si="1"/>
        <v>100</v>
      </c>
      <c r="K121" s="469"/>
      <c r="L121" s="432"/>
      <c r="M121" s="439"/>
      <c r="N121" s="435"/>
    </row>
    <row r="122" spans="1:14" ht="81.75" customHeight="1" x14ac:dyDescent="0.25">
      <c r="A122" s="452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>
        <v>100</v>
      </c>
      <c r="I122" s="38">
        <v>100</v>
      </c>
      <c r="J122" s="51">
        <f t="shared" si="1"/>
        <v>100</v>
      </c>
      <c r="K122" s="470"/>
      <c r="L122" s="432"/>
      <c r="M122" s="439"/>
      <c r="N122" s="435"/>
    </row>
    <row r="123" spans="1:14" ht="31.5" x14ac:dyDescent="0.25">
      <c r="A123" s="452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11">
        <v>3.2222222222222223</v>
      </c>
      <c r="I123" s="11">
        <v>3.2222222222222223</v>
      </c>
      <c r="J123" s="51">
        <f t="shared" si="1"/>
        <v>100</v>
      </c>
      <c r="K123" s="51">
        <f>J123</f>
        <v>100</v>
      </c>
      <c r="L123" s="433"/>
      <c r="M123" s="439"/>
      <c r="N123" s="435"/>
    </row>
    <row r="124" spans="1:14" ht="81.75" hidden="1" customHeight="1" x14ac:dyDescent="0.25">
      <c r="A124" s="452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38">
        <v>0</v>
      </c>
      <c r="I124" s="38">
        <v>0</v>
      </c>
      <c r="J124" s="51" t="e">
        <f t="shared" si="1"/>
        <v>#DIV/0!</v>
      </c>
      <c r="K124" s="428" t="e">
        <f>(J124+J125+J126)/3</f>
        <v>#DIV/0!</v>
      </c>
      <c r="L124" s="431" t="e">
        <f>(K124+K127)/2</f>
        <v>#DIV/0!</v>
      </c>
      <c r="M124" s="439"/>
      <c r="N124" s="435"/>
    </row>
    <row r="125" spans="1:14" ht="81.75" hidden="1" customHeight="1" x14ac:dyDescent="0.25">
      <c r="A125" s="452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38">
        <v>0</v>
      </c>
      <c r="I125" s="38">
        <v>0</v>
      </c>
      <c r="J125" s="51" t="e">
        <f t="shared" si="1"/>
        <v>#DIV/0!</v>
      </c>
      <c r="K125" s="469"/>
      <c r="L125" s="432"/>
      <c r="M125" s="439"/>
      <c r="N125" s="435"/>
    </row>
    <row r="126" spans="1:14" ht="81.75" hidden="1" customHeight="1" x14ac:dyDescent="0.25">
      <c r="A126" s="452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>
        <v>0</v>
      </c>
      <c r="I126" s="38">
        <v>0</v>
      </c>
      <c r="J126" s="51" t="e">
        <f t="shared" si="1"/>
        <v>#DIV/0!</v>
      </c>
      <c r="K126" s="470"/>
      <c r="L126" s="432"/>
      <c r="M126" s="439"/>
      <c r="N126" s="435"/>
    </row>
    <row r="127" spans="1:14" ht="31.5" hidden="1" customHeight="1" x14ac:dyDescent="0.25">
      <c r="A127" s="452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11">
        <v>0</v>
      </c>
      <c r="I127" s="11">
        <v>0</v>
      </c>
      <c r="J127" s="51" t="e">
        <f t="shared" si="1"/>
        <v>#DIV/0!</v>
      </c>
      <c r="K127" s="51" t="e">
        <f>J127</f>
        <v>#DIV/0!</v>
      </c>
      <c r="L127" s="433"/>
      <c r="M127" s="439"/>
      <c r="N127" s="435"/>
    </row>
    <row r="128" spans="1:14" ht="81.75" hidden="1" customHeight="1" x14ac:dyDescent="0.25">
      <c r="A128" s="452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38">
        <v>0</v>
      </c>
      <c r="I128" s="38">
        <v>0</v>
      </c>
      <c r="J128" s="51" t="e">
        <f t="shared" si="1"/>
        <v>#DIV/0!</v>
      </c>
      <c r="K128" s="428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52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38">
        <v>0</v>
      </c>
      <c r="I129" s="38">
        <v>0</v>
      </c>
      <c r="J129" s="51" t="e">
        <f t="shared" si="1"/>
        <v>#DIV/0!</v>
      </c>
      <c r="K129" s="469"/>
      <c r="L129" s="432"/>
      <c r="M129" s="439"/>
      <c r="N129" s="435"/>
    </row>
    <row r="130" spans="1:14" ht="81.75" hidden="1" customHeight="1" x14ac:dyDescent="0.25">
      <c r="A130" s="452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51" t="e">
        <f t="shared" si="1"/>
        <v>#DIV/0!</v>
      </c>
      <c r="K130" s="470"/>
      <c r="L130" s="432"/>
      <c r="M130" s="439"/>
      <c r="N130" s="435"/>
    </row>
    <row r="131" spans="1:14" ht="31.5" hidden="1" customHeight="1" x14ac:dyDescent="0.25">
      <c r="A131" s="452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11">
        <v>0</v>
      </c>
      <c r="I131" s="11">
        <v>0</v>
      </c>
      <c r="J131" s="51" t="e">
        <f t="shared" si="1"/>
        <v>#DIV/0!</v>
      </c>
      <c r="K131" s="51" t="e">
        <f>J131</f>
        <v>#DIV/0!</v>
      </c>
      <c r="L131" s="433"/>
      <c r="M131" s="439"/>
      <c r="N131" s="435"/>
    </row>
    <row r="132" spans="1:14" ht="81.75" hidden="1" customHeight="1" x14ac:dyDescent="0.25">
      <c r="A132" s="452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38">
        <v>0</v>
      </c>
      <c r="I132" s="38">
        <v>0</v>
      </c>
      <c r="J132" s="51" t="e">
        <f t="shared" ref="J132:J189" si="2">IF(I132/H132*100&gt;100,100,I132/H132*100)</f>
        <v>#DIV/0!</v>
      </c>
      <c r="K132" s="428" t="e">
        <f>(J132+J133+J134)/3</f>
        <v>#DIV/0!</v>
      </c>
      <c r="L132" s="431" t="e">
        <f>(K132+K135)/2</f>
        <v>#DIV/0!</v>
      </c>
      <c r="M132" s="439"/>
      <c r="N132" s="435"/>
    </row>
    <row r="133" spans="1:14" ht="81.75" hidden="1" customHeight="1" x14ac:dyDescent="0.25">
      <c r="A133" s="452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38">
        <v>0</v>
      </c>
      <c r="I133" s="38">
        <v>0</v>
      </c>
      <c r="J133" s="51" t="e">
        <f t="shared" si="2"/>
        <v>#DIV/0!</v>
      </c>
      <c r="K133" s="469"/>
      <c r="L133" s="432"/>
      <c r="M133" s="439"/>
      <c r="N133" s="435"/>
    </row>
    <row r="134" spans="1:14" ht="81.75" hidden="1" customHeight="1" x14ac:dyDescent="0.25">
      <c r="A134" s="452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>
        <v>0</v>
      </c>
      <c r="I134" s="38">
        <v>0</v>
      </c>
      <c r="J134" s="51" t="e">
        <f t="shared" si="2"/>
        <v>#DIV/0!</v>
      </c>
      <c r="K134" s="470"/>
      <c r="L134" s="432"/>
      <c r="M134" s="439"/>
      <c r="N134" s="435"/>
    </row>
    <row r="135" spans="1:14" ht="31.5" hidden="1" customHeight="1" x14ac:dyDescent="0.25">
      <c r="A135" s="452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11">
        <v>0</v>
      </c>
      <c r="I135" s="11">
        <v>0</v>
      </c>
      <c r="J135" s="51" t="e">
        <f t="shared" si="2"/>
        <v>#DIV/0!</v>
      </c>
      <c r="K135" s="51" t="e">
        <f>J135</f>
        <v>#DIV/0!</v>
      </c>
      <c r="L135" s="433"/>
      <c r="M135" s="439"/>
      <c r="N135" s="435"/>
    </row>
    <row r="136" spans="1:14" ht="81.75" hidden="1" customHeight="1" x14ac:dyDescent="0.25">
      <c r="A136" s="452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38">
        <v>0</v>
      </c>
      <c r="I136" s="38">
        <v>0</v>
      </c>
      <c r="J136" s="51" t="e">
        <f t="shared" si="2"/>
        <v>#DIV/0!</v>
      </c>
      <c r="K136" s="428" t="e">
        <f>(J136+J137+J138)/3</f>
        <v>#DIV/0!</v>
      </c>
      <c r="L136" s="431" t="e">
        <f>(K136+K139)/2</f>
        <v>#DIV/0!</v>
      </c>
      <c r="M136" s="439"/>
      <c r="N136" s="435"/>
    </row>
    <row r="137" spans="1:14" ht="81.75" hidden="1" customHeight="1" x14ac:dyDescent="0.25">
      <c r="A137" s="452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38">
        <v>0</v>
      </c>
      <c r="I137" s="38">
        <v>0</v>
      </c>
      <c r="J137" s="51" t="e">
        <f t="shared" si="2"/>
        <v>#DIV/0!</v>
      </c>
      <c r="K137" s="469"/>
      <c r="L137" s="432"/>
      <c r="M137" s="439"/>
      <c r="N137" s="435"/>
    </row>
    <row r="138" spans="1:14" ht="81.75" hidden="1" customHeight="1" x14ac:dyDescent="0.25">
      <c r="A138" s="452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>
        <v>0</v>
      </c>
      <c r="I138" s="38">
        <v>0</v>
      </c>
      <c r="J138" s="51" t="e">
        <f t="shared" si="2"/>
        <v>#DIV/0!</v>
      </c>
      <c r="K138" s="470"/>
      <c r="L138" s="432"/>
      <c r="M138" s="439"/>
      <c r="N138" s="435"/>
    </row>
    <row r="139" spans="1:14" ht="31.5" hidden="1" customHeight="1" x14ac:dyDescent="0.25">
      <c r="A139" s="452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11">
        <v>0</v>
      </c>
      <c r="I139" s="11">
        <v>0</v>
      </c>
      <c r="J139" s="51" t="e">
        <f t="shared" si="2"/>
        <v>#DIV/0!</v>
      </c>
      <c r="K139" s="51" t="e">
        <f>J139</f>
        <v>#DIV/0!</v>
      </c>
      <c r="L139" s="433"/>
      <c r="M139" s="439"/>
      <c r="N139" s="435"/>
    </row>
    <row r="140" spans="1:14" ht="81.75" hidden="1" customHeight="1" x14ac:dyDescent="0.25">
      <c r="A140" s="452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38">
        <v>0</v>
      </c>
      <c r="I140" s="38">
        <v>0</v>
      </c>
      <c r="J140" s="51" t="e">
        <f t="shared" si="2"/>
        <v>#DIV/0!</v>
      </c>
      <c r="K140" s="428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52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38">
        <v>0</v>
      </c>
      <c r="I141" s="38">
        <v>0</v>
      </c>
      <c r="J141" s="51" t="e">
        <f t="shared" si="2"/>
        <v>#DIV/0!</v>
      </c>
      <c r="K141" s="469"/>
      <c r="L141" s="432"/>
      <c r="M141" s="439"/>
      <c r="N141" s="435"/>
    </row>
    <row r="142" spans="1:14" ht="81.75" hidden="1" customHeight="1" x14ac:dyDescent="0.25">
      <c r="A142" s="452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51" t="e">
        <f t="shared" si="2"/>
        <v>#DIV/0!</v>
      </c>
      <c r="K142" s="470"/>
      <c r="L142" s="432"/>
      <c r="M142" s="439"/>
      <c r="N142" s="435"/>
    </row>
    <row r="143" spans="1:14" ht="31.5" hidden="1" customHeight="1" x14ac:dyDescent="0.25">
      <c r="A143" s="452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11">
        <v>0</v>
      </c>
      <c r="I143" s="11">
        <v>0</v>
      </c>
      <c r="J143" s="51" t="e">
        <f t="shared" si="2"/>
        <v>#DIV/0!</v>
      </c>
      <c r="K143" s="51" t="e">
        <f>J143</f>
        <v>#DIV/0!</v>
      </c>
      <c r="L143" s="433"/>
      <c r="M143" s="439"/>
      <c r="N143" s="435"/>
    </row>
    <row r="144" spans="1:14" ht="81.75" hidden="1" customHeight="1" x14ac:dyDescent="0.25">
      <c r="A144" s="452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38">
        <v>0</v>
      </c>
      <c r="I144" s="38">
        <v>0</v>
      </c>
      <c r="J144" s="51" t="e">
        <f t="shared" si="2"/>
        <v>#DIV/0!</v>
      </c>
      <c r="K144" s="428" t="e">
        <f>(J144+J145+J146)/3</f>
        <v>#DIV/0!</v>
      </c>
      <c r="L144" s="431" t="e">
        <f>(K144+K147)/2</f>
        <v>#DIV/0!</v>
      </c>
      <c r="M144" s="439"/>
      <c r="N144" s="435"/>
    </row>
    <row r="145" spans="1:14" ht="81.75" hidden="1" customHeight="1" x14ac:dyDescent="0.25">
      <c r="A145" s="452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38">
        <v>0</v>
      </c>
      <c r="I145" s="38">
        <v>0</v>
      </c>
      <c r="J145" s="51" t="e">
        <f t="shared" si="2"/>
        <v>#DIV/0!</v>
      </c>
      <c r="K145" s="469"/>
      <c r="L145" s="432"/>
      <c r="M145" s="439"/>
      <c r="N145" s="435"/>
    </row>
    <row r="146" spans="1:14" ht="81.75" hidden="1" customHeight="1" x14ac:dyDescent="0.25">
      <c r="A146" s="452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>
        <v>0</v>
      </c>
      <c r="I146" s="38">
        <v>0</v>
      </c>
      <c r="J146" s="51" t="e">
        <f t="shared" si="2"/>
        <v>#DIV/0!</v>
      </c>
      <c r="K146" s="470"/>
      <c r="L146" s="432"/>
      <c r="M146" s="439"/>
      <c r="N146" s="435"/>
    </row>
    <row r="147" spans="1:14" ht="31.5" hidden="1" customHeight="1" x14ac:dyDescent="0.25">
      <c r="A147" s="452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11">
        <v>0</v>
      </c>
      <c r="I147" s="11">
        <v>0</v>
      </c>
      <c r="J147" s="51" t="e">
        <f t="shared" si="2"/>
        <v>#DIV/0!</v>
      </c>
      <c r="K147" s="51" t="e">
        <f>J147</f>
        <v>#DIV/0!</v>
      </c>
      <c r="L147" s="433"/>
      <c r="M147" s="439"/>
      <c r="N147" s="435"/>
    </row>
    <row r="148" spans="1:14" ht="81.75" hidden="1" customHeight="1" x14ac:dyDescent="0.25">
      <c r="A148" s="452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51" t="e">
        <f t="shared" si="2"/>
        <v>#DIV/0!</v>
      </c>
      <c r="K148" s="428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52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51" t="e">
        <f t="shared" si="2"/>
        <v>#DIV/0!</v>
      </c>
      <c r="K149" s="469"/>
      <c r="L149" s="432"/>
      <c r="M149" s="439"/>
      <c r="N149" s="435"/>
    </row>
    <row r="150" spans="1:14" ht="81.75" hidden="1" customHeight="1" x14ac:dyDescent="0.25">
      <c r="A150" s="452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51" t="e">
        <f t="shared" si="2"/>
        <v>#DIV/0!</v>
      </c>
      <c r="K150" s="470"/>
      <c r="L150" s="432"/>
      <c r="M150" s="439"/>
      <c r="N150" s="435"/>
    </row>
    <row r="151" spans="1:14" ht="81.75" hidden="1" customHeight="1" x14ac:dyDescent="0.25">
      <c r="A151" s="452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11">
        <v>0</v>
      </c>
      <c r="I151" s="11">
        <v>0</v>
      </c>
      <c r="J151" s="51" t="e">
        <f t="shared" si="2"/>
        <v>#DIV/0!</v>
      </c>
      <c r="K151" s="51" t="e">
        <f>J151</f>
        <v>#DIV/0!</v>
      </c>
      <c r="L151" s="433"/>
      <c r="M151" s="439"/>
      <c r="N151" s="435"/>
    </row>
    <row r="152" spans="1:14" ht="81.75" hidden="1" customHeight="1" x14ac:dyDescent="0.25">
      <c r="A152" s="452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51" t="e">
        <f t="shared" si="2"/>
        <v>#DIV/0!</v>
      </c>
      <c r="K152" s="428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52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51" t="e">
        <f t="shared" si="2"/>
        <v>#DIV/0!</v>
      </c>
      <c r="K153" s="469"/>
      <c r="L153" s="432"/>
      <c r="M153" s="439"/>
      <c r="N153" s="435"/>
    </row>
    <row r="154" spans="1:14" ht="81.75" hidden="1" customHeight="1" x14ac:dyDescent="0.25">
      <c r="A154" s="452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51" t="e">
        <f t="shared" si="2"/>
        <v>#DIV/0!</v>
      </c>
      <c r="K154" s="470"/>
      <c r="L154" s="432"/>
      <c r="M154" s="439"/>
      <c r="N154" s="435"/>
    </row>
    <row r="155" spans="1:14" ht="81.75" hidden="1" customHeight="1" x14ac:dyDescent="0.25">
      <c r="A155" s="452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11">
        <v>0</v>
      </c>
      <c r="I155" s="11">
        <v>0</v>
      </c>
      <c r="J155" s="51" t="e">
        <f t="shared" si="2"/>
        <v>#DIV/0!</v>
      </c>
      <c r="K155" s="51" t="e">
        <f>J155</f>
        <v>#DIV/0!</v>
      </c>
      <c r="L155" s="433"/>
      <c r="M155" s="439"/>
      <c r="N155" s="435"/>
    </row>
    <row r="156" spans="1:14" ht="81.75" hidden="1" customHeight="1" x14ac:dyDescent="0.25">
      <c r="A156" s="452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51" t="e">
        <f t="shared" si="2"/>
        <v>#DIV/0!</v>
      </c>
      <c r="K156" s="428" t="e">
        <f>(J156+J157+J158)/2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52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51" t="e">
        <f t="shared" si="2"/>
        <v>#DIV/0!</v>
      </c>
      <c r="K157" s="469"/>
      <c r="L157" s="432"/>
      <c r="M157" s="439"/>
      <c r="N157" s="435"/>
    </row>
    <row r="158" spans="1:14" ht="81.75" hidden="1" customHeight="1" x14ac:dyDescent="0.25">
      <c r="A158" s="452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51">
        <v>0</v>
      </c>
      <c r="K158" s="470"/>
      <c r="L158" s="432"/>
      <c r="M158" s="439"/>
      <c r="N158" s="435"/>
    </row>
    <row r="159" spans="1:14" ht="81.75" hidden="1" customHeight="1" x14ac:dyDescent="0.25">
      <c r="A159" s="452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11">
        <v>0</v>
      </c>
      <c r="I159" s="11">
        <v>0</v>
      </c>
      <c r="J159" s="51" t="e">
        <f t="shared" si="2"/>
        <v>#DIV/0!</v>
      </c>
      <c r="K159" s="51" t="e">
        <f>J159</f>
        <v>#DIV/0!</v>
      </c>
      <c r="L159" s="433"/>
      <c r="M159" s="439"/>
      <c r="N159" s="435"/>
    </row>
    <row r="160" spans="1:14" ht="81.75" hidden="1" customHeight="1" x14ac:dyDescent="0.25">
      <c r="A160" s="452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51" t="e">
        <f t="shared" si="2"/>
        <v>#DIV/0!</v>
      </c>
      <c r="K160" s="428" t="e">
        <f>(J160+J161+J162)/3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52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51" t="e">
        <f t="shared" si="2"/>
        <v>#DIV/0!</v>
      </c>
      <c r="K161" s="469"/>
      <c r="L161" s="432"/>
      <c r="M161" s="439"/>
      <c r="N161" s="435"/>
    </row>
    <row r="162" spans="1:14" ht="81.75" hidden="1" customHeight="1" x14ac:dyDescent="0.25">
      <c r="A162" s="452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51" t="e">
        <f t="shared" si="2"/>
        <v>#DIV/0!</v>
      </c>
      <c r="K162" s="470"/>
      <c r="L162" s="432"/>
      <c r="M162" s="439"/>
      <c r="N162" s="435"/>
    </row>
    <row r="163" spans="1:14" ht="81.75" hidden="1" customHeight="1" x14ac:dyDescent="0.25">
      <c r="A163" s="452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11">
        <v>0</v>
      </c>
      <c r="I163" s="11">
        <v>0</v>
      </c>
      <c r="J163" s="51" t="e">
        <f t="shared" si="2"/>
        <v>#DIV/0!</v>
      </c>
      <c r="K163" s="51" t="e">
        <f>J163</f>
        <v>#DIV/0!</v>
      </c>
      <c r="L163" s="433"/>
      <c r="M163" s="439"/>
      <c r="N163" s="435"/>
    </row>
    <row r="164" spans="1:14" ht="81.75" hidden="1" customHeight="1" x14ac:dyDescent="0.25">
      <c r="A164" s="452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51" t="e">
        <f t="shared" si="2"/>
        <v>#DIV/0!</v>
      </c>
      <c r="K164" s="428" t="e">
        <f>(J164+J165+J166)/2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52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51" t="e">
        <f t="shared" si="2"/>
        <v>#DIV/0!</v>
      </c>
      <c r="K165" s="469"/>
      <c r="L165" s="432"/>
      <c r="M165" s="439"/>
      <c r="N165" s="435"/>
    </row>
    <row r="166" spans="1:14" ht="81.75" hidden="1" customHeight="1" x14ac:dyDescent="0.25">
      <c r="A166" s="452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51">
        <v>0</v>
      </c>
      <c r="K166" s="470"/>
      <c r="L166" s="432"/>
      <c r="M166" s="439"/>
      <c r="N166" s="435"/>
    </row>
    <row r="167" spans="1:14" ht="81.75" hidden="1" customHeight="1" x14ac:dyDescent="0.25">
      <c r="A167" s="452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11">
        <v>0</v>
      </c>
      <c r="I167" s="11">
        <v>0</v>
      </c>
      <c r="J167" s="51" t="e">
        <f t="shared" si="2"/>
        <v>#DIV/0!</v>
      </c>
      <c r="K167" s="51" t="e">
        <f>J167</f>
        <v>#DIV/0!</v>
      </c>
      <c r="L167" s="433"/>
      <c r="M167" s="439"/>
      <c r="N167" s="435"/>
    </row>
    <row r="168" spans="1:14" ht="81.75" hidden="1" customHeight="1" x14ac:dyDescent="0.25">
      <c r="A168" s="452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51" t="e">
        <f t="shared" si="2"/>
        <v>#DIV/0!</v>
      </c>
      <c r="K168" s="428" t="e">
        <f>(J168+J169+J170)/2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52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51" t="e">
        <f t="shared" si="2"/>
        <v>#DIV/0!</v>
      </c>
      <c r="K169" s="469"/>
      <c r="L169" s="432"/>
      <c r="M169" s="439"/>
      <c r="N169" s="435"/>
    </row>
    <row r="170" spans="1:14" ht="81.75" hidden="1" customHeight="1" x14ac:dyDescent="0.25">
      <c r="A170" s="452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51">
        <v>0</v>
      </c>
      <c r="K170" s="470"/>
      <c r="L170" s="432"/>
      <c r="M170" s="439"/>
      <c r="N170" s="435"/>
    </row>
    <row r="171" spans="1:14" ht="81.75" hidden="1" customHeight="1" x14ac:dyDescent="0.25">
      <c r="A171" s="452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11">
        <v>0</v>
      </c>
      <c r="I171" s="11">
        <v>0</v>
      </c>
      <c r="J171" s="51" t="e">
        <f t="shared" si="2"/>
        <v>#DIV/0!</v>
      </c>
      <c r="K171" s="51" t="e">
        <f>J171</f>
        <v>#DIV/0!</v>
      </c>
      <c r="L171" s="433"/>
      <c r="M171" s="439"/>
      <c r="N171" s="435"/>
    </row>
    <row r="172" spans="1:14" ht="81.75" hidden="1" customHeight="1" x14ac:dyDescent="0.25">
      <c r="A172" s="452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51" t="e">
        <f t="shared" si="2"/>
        <v>#DIV/0!</v>
      </c>
      <c r="K172" s="428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52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51" t="e">
        <f t="shared" si="2"/>
        <v>#DIV/0!</v>
      </c>
      <c r="K173" s="469"/>
      <c r="L173" s="432"/>
      <c r="M173" s="439"/>
      <c r="N173" s="435"/>
    </row>
    <row r="174" spans="1:14" ht="81.75" hidden="1" customHeight="1" x14ac:dyDescent="0.25">
      <c r="A174" s="452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51" t="e">
        <f t="shared" si="2"/>
        <v>#DIV/0!</v>
      </c>
      <c r="K174" s="470"/>
      <c r="L174" s="432"/>
      <c r="M174" s="439"/>
      <c r="N174" s="435"/>
    </row>
    <row r="175" spans="1:14" ht="81.75" hidden="1" customHeight="1" x14ac:dyDescent="0.25">
      <c r="A175" s="452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11">
        <v>0</v>
      </c>
      <c r="I175" s="11">
        <v>0</v>
      </c>
      <c r="J175" s="51" t="e">
        <f t="shared" si="2"/>
        <v>#DIV/0!</v>
      </c>
      <c r="K175" s="51" t="e">
        <f>J175</f>
        <v>#DIV/0!</v>
      </c>
      <c r="L175" s="433"/>
      <c r="M175" s="439"/>
      <c r="N175" s="435"/>
    </row>
    <row r="176" spans="1:14" ht="81.75" hidden="1" customHeight="1" x14ac:dyDescent="0.25">
      <c r="A176" s="452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51" t="e">
        <f t="shared" si="2"/>
        <v>#DIV/0!</v>
      </c>
      <c r="K176" s="428" t="e">
        <f>(J176+J177+J178)/3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52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51" t="e">
        <f t="shared" si="2"/>
        <v>#DIV/0!</v>
      </c>
      <c r="K177" s="469"/>
      <c r="L177" s="432"/>
      <c r="M177" s="439"/>
      <c r="N177" s="435"/>
    </row>
    <row r="178" spans="1:14" ht="81.75" hidden="1" customHeight="1" x14ac:dyDescent="0.25">
      <c r="A178" s="452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51" t="e">
        <f>IF(I178/H178*100&gt;100,100,I178/H178*100)</f>
        <v>#DIV/0!</v>
      </c>
      <c r="K178" s="470"/>
      <c r="L178" s="432"/>
      <c r="M178" s="439"/>
      <c r="N178" s="435"/>
    </row>
    <row r="179" spans="1:14" ht="81.75" hidden="1" customHeight="1" x14ac:dyDescent="0.25">
      <c r="A179" s="452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11">
        <v>0</v>
      </c>
      <c r="I179" s="11">
        <v>0</v>
      </c>
      <c r="J179" s="51" t="e">
        <f t="shared" si="2"/>
        <v>#DIV/0!</v>
      </c>
      <c r="K179" s="51" t="e">
        <f>J179</f>
        <v>#DIV/0!</v>
      </c>
      <c r="L179" s="433"/>
      <c r="M179" s="439"/>
      <c r="N179" s="435"/>
    </row>
    <row r="180" spans="1:14" ht="81.75" hidden="1" customHeight="1" x14ac:dyDescent="0.25">
      <c r="A180" s="452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51" t="e">
        <f t="shared" si="2"/>
        <v>#DIV/0!</v>
      </c>
      <c r="K180" s="428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52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51" t="e">
        <f t="shared" si="2"/>
        <v>#DIV/0!</v>
      </c>
      <c r="K181" s="469"/>
      <c r="L181" s="28"/>
      <c r="M181" s="439"/>
      <c r="N181" s="435"/>
    </row>
    <row r="182" spans="1:14" ht="81.75" hidden="1" customHeight="1" x14ac:dyDescent="0.25">
      <c r="A182" s="452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51" t="e">
        <f t="shared" si="2"/>
        <v>#DIV/0!</v>
      </c>
      <c r="K182" s="470"/>
      <c r="L182" s="28"/>
      <c r="M182" s="439"/>
      <c r="N182" s="435"/>
    </row>
    <row r="183" spans="1:14" ht="81.75" hidden="1" customHeight="1" x14ac:dyDescent="0.25">
      <c r="A183" s="452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11">
        <v>0</v>
      </c>
      <c r="I183" s="11">
        <v>0</v>
      </c>
      <c r="J183" s="51" t="e">
        <f t="shared" si="2"/>
        <v>#DIV/0!</v>
      </c>
      <c r="K183" s="51" t="e">
        <f>J183</f>
        <v>#DIV/0!</v>
      </c>
      <c r="L183" s="251" t="e">
        <f>(K180+K183)/2</f>
        <v>#DIV/0!</v>
      </c>
      <c r="M183" s="439"/>
      <c r="N183" s="435"/>
    </row>
    <row r="184" spans="1:14" ht="81.75" customHeight="1" x14ac:dyDescent="0.25">
      <c r="A184" s="452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13.731060606060606</v>
      </c>
      <c r="I184" s="38">
        <v>13.74</v>
      </c>
      <c r="J184" s="51">
        <f t="shared" si="2"/>
        <v>100</v>
      </c>
      <c r="K184" s="428">
        <f>(J184+J185+J186)/3</f>
        <v>90.483333333333334</v>
      </c>
      <c r="L184" s="431">
        <f>(K184+K187)/2</f>
        <v>93.178427853119629</v>
      </c>
      <c r="M184" s="439"/>
      <c r="N184" s="435"/>
    </row>
    <row r="185" spans="1:14" ht="81.75" customHeight="1" x14ac:dyDescent="0.25">
      <c r="A185" s="452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100</v>
      </c>
      <c r="I185" s="38">
        <v>100</v>
      </c>
      <c r="J185" s="51">
        <f t="shared" si="2"/>
        <v>100</v>
      </c>
      <c r="K185" s="469"/>
      <c r="L185" s="432"/>
      <c r="M185" s="439"/>
      <c r="N185" s="435"/>
    </row>
    <row r="186" spans="1:14" ht="81.75" customHeight="1" x14ac:dyDescent="0.25">
      <c r="A186" s="452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>
        <v>20</v>
      </c>
      <c r="I186" s="38">
        <v>14.29</v>
      </c>
      <c r="J186" s="51">
        <f t="shared" si="2"/>
        <v>71.449999999999989</v>
      </c>
      <c r="K186" s="470"/>
      <c r="L186" s="432"/>
      <c r="M186" s="439"/>
      <c r="N186" s="435"/>
    </row>
    <row r="187" spans="1:14" ht="81.75" customHeight="1" x14ac:dyDescent="0.25">
      <c r="A187" s="452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11">
        <v>2757.8</v>
      </c>
      <c r="I187" s="11">
        <v>2644</v>
      </c>
      <c r="J187" s="51">
        <f t="shared" si="2"/>
        <v>95.873522372905924</v>
      </c>
      <c r="K187" s="51">
        <f>J187</f>
        <v>95.873522372905924</v>
      </c>
      <c r="L187" s="433"/>
      <c r="M187" s="439"/>
      <c r="N187" s="435"/>
    </row>
    <row r="188" spans="1:14" ht="81.75" customHeight="1" x14ac:dyDescent="0.25">
      <c r="A188" s="452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2.2727272727272725</v>
      </c>
      <c r="I188" s="38">
        <v>2.2799999999999998</v>
      </c>
      <c r="J188" s="51">
        <f t="shared" si="2"/>
        <v>100</v>
      </c>
      <c r="K188" s="428">
        <f>(J188+J189+J190)/3</f>
        <v>100</v>
      </c>
      <c r="L188" s="431">
        <f>(K188+K191)/2</f>
        <v>100</v>
      </c>
      <c r="M188" s="439"/>
      <c r="N188" s="435"/>
    </row>
    <row r="189" spans="1:14" ht="81.75" customHeight="1" x14ac:dyDescent="0.25">
      <c r="A189" s="452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>
        <v>100</v>
      </c>
      <c r="I189" s="38">
        <v>100</v>
      </c>
      <c r="J189" s="51">
        <f t="shared" si="2"/>
        <v>100</v>
      </c>
      <c r="K189" s="469"/>
      <c r="L189" s="432"/>
      <c r="M189" s="439"/>
      <c r="N189" s="435"/>
    </row>
    <row r="190" spans="1:14" ht="81.75" customHeight="1" x14ac:dyDescent="0.25">
      <c r="A190" s="452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>
        <v>20</v>
      </c>
      <c r="I190" s="38">
        <v>20</v>
      </c>
      <c r="J190" s="51">
        <f>IF(I190/H190*100&gt;100,100,I190/H190*100)</f>
        <v>100</v>
      </c>
      <c r="K190" s="470"/>
      <c r="L190" s="432"/>
      <c r="M190" s="439"/>
      <c r="N190" s="435"/>
    </row>
    <row r="191" spans="1:14" ht="81.75" customHeight="1" x14ac:dyDescent="0.25">
      <c r="A191" s="452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11">
        <v>283.3</v>
      </c>
      <c r="I191" s="11">
        <v>318</v>
      </c>
      <c r="J191" s="51">
        <f t="shared" ref="J191:J211" si="3">IF(I191/H191*100&gt;100,100,I191/H191*100)</f>
        <v>100</v>
      </c>
      <c r="K191" s="51">
        <f>J191</f>
        <v>100</v>
      </c>
      <c r="L191" s="433"/>
      <c r="M191" s="439"/>
      <c r="N191" s="435"/>
    </row>
    <row r="192" spans="1:14" ht="81.75" customHeight="1" x14ac:dyDescent="0.25">
      <c r="A192" s="452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21.306818181818183</v>
      </c>
      <c r="I192" s="38">
        <v>21.54</v>
      </c>
      <c r="J192" s="51">
        <f t="shared" si="3"/>
        <v>100</v>
      </c>
      <c r="K192" s="428">
        <f>(J192+J193+J194)/3</f>
        <v>87.610526315789471</v>
      </c>
      <c r="L192" s="431">
        <f>(K192+K195)/2</f>
        <v>93.080196570146882</v>
      </c>
      <c r="M192" s="439"/>
      <c r="N192" s="435"/>
    </row>
    <row r="193" spans="1:14" ht="81.75" customHeight="1" x14ac:dyDescent="0.25">
      <c r="A193" s="452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100</v>
      </c>
      <c r="I193" s="38">
        <v>100</v>
      </c>
      <c r="J193" s="51">
        <f t="shared" si="3"/>
        <v>100</v>
      </c>
      <c r="K193" s="469"/>
      <c r="L193" s="432"/>
      <c r="M193" s="439"/>
      <c r="N193" s="435"/>
    </row>
    <row r="194" spans="1:14" ht="81.75" customHeight="1" x14ac:dyDescent="0.25">
      <c r="A194" s="452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4.042553191489362</v>
      </c>
      <c r="I194" s="38">
        <v>2.54</v>
      </c>
      <c r="J194" s="51">
        <f t="shared" si="3"/>
        <v>62.831578947368413</v>
      </c>
      <c r="K194" s="470"/>
      <c r="L194" s="432"/>
      <c r="M194" s="439"/>
      <c r="N194" s="435"/>
    </row>
    <row r="195" spans="1:14" ht="81.75" customHeight="1" x14ac:dyDescent="0.25">
      <c r="A195" s="452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11">
        <v>3041.1</v>
      </c>
      <c r="I195" s="11">
        <v>2997</v>
      </c>
      <c r="J195" s="51">
        <f t="shared" si="3"/>
        <v>98.549866824504292</v>
      </c>
      <c r="K195" s="51">
        <f>J195</f>
        <v>98.549866824504292</v>
      </c>
      <c r="L195" s="433"/>
      <c r="M195" s="439"/>
      <c r="N195" s="435"/>
    </row>
    <row r="196" spans="1:14" ht="81.75" customHeight="1" x14ac:dyDescent="0.25">
      <c r="A196" s="452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29.829545454545453</v>
      </c>
      <c r="I196" s="38">
        <v>29.63</v>
      </c>
      <c r="J196" s="51">
        <f t="shared" si="3"/>
        <v>99.331047619047624</v>
      </c>
      <c r="K196" s="428">
        <f>(J196+J197+J198)/3</f>
        <v>90.897077246241807</v>
      </c>
      <c r="L196" s="431">
        <f>(K196+K199)/2</f>
        <v>92.252460191748355</v>
      </c>
      <c r="M196" s="439"/>
      <c r="N196" s="435"/>
    </row>
    <row r="197" spans="1:14" ht="81.75" customHeight="1" x14ac:dyDescent="0.25">
      <c r="A197" s="452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100</v>
      </c>
      <c r="I197" s="38">
        <v>100</v>
      </c>
      <c r="J197" s="51">
        <f t="shared" si="3"/>
        <v>100</v>
      </c>
      <c r="K197" s="471"/>
      <c r="L197" s="432"/>
      <c r="M197" s="439"/>
      <c r="N197" s="435"/>
    </row>
    <row r="198" spans="1:14" ht="81.75" customHeight="1" x14ac:dyDescent="0.25">
      <c r="A198" s="452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>
        <v>17.03921568627451</v>
      </c>
      <c r="I198" s="38">
        <v>12.5</v>
      </c>
      <c r="J198" s="51">
        <f t="shared" si="3"/>
        <v>73.360184119677797</v>
      </c>
      <c r="K198" s="472"/>
      <c r="L198" s="432"/>
      <c r="M198" s="439"/>
      <c r="N198" s="435"/>
    </row>
    <row r="199" spans="1:14" ht="81.75" customHeight="1" x14ac:dyDescent="0.25">
      <c r="A199" s="452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11">
        <v>5100</v>
      </c>
      <c r="I199" s="11">
        <v>4774</v>
      </c>
      <c r="J199" s="51">
        <f t="shared" si="3"/>
        <v>93.607843137254903</v>
      </c>
      <c r="K199" s="51">
        <f>J199</f>
        <v>93.607843137254903</v>
      </c>
      <c r="L199" s="433"/>
      <c r="M199" s="439"/>
      <c r="N199" s="435"/>
    </row>
    <row r="200" spans="1:14" ht="81.75" hidden="1" customHeight="1" x14ac:dyDescent="0.25">
      <c r="A200" s="452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0</v>
      </c>
      <c r="I200" s="38">
        <v>0</v>
      </c>
      <c r="J200" s="51" t="e">
        <f t="shared" si="3"/>
        <v>#DIV/0!</v>
      </c>
      <c r="K200" s="428" t="e">
        <f>(J200+J201+J202)/3</f>
        <v>#DIV/0!</v>
      </c>
      <c r="L200" s="431" t="e">
        <f>(K200+K203)/2</f>
        <v>#DIV/0!</v>
      </c>
      <c r="M200" s="439"/>
      <c r="N200" s="435"/>
    </row>
    <row r="201" spans="1:14" ht="81.75" hidden="1" customHeight="1" x14ac:dyDescent="0.25">
      <c r="A201" s="452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38">
        <v>0</v>
      </c>
      <c r="I201" s="38">
        <v>0</v>
      </c>
      <c r="J201" s="51" t="e">
        <f t="shared" si="3"/>
        <v>#DIV/0!</v>
      </c>
      <c r="K201" s="469"/>
      <c r="L201" s="432"/>
      <c r="M201" s="439"/>
      <c r="N201" s="435"/>
    </row>
    <row r="202" spans="1:14" ht="81.75" hidden="1" customHeight="1" x14ac:dyDescent="0.25">
      <c r="A202" s="452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38">
        <v>0</v>
      </c>
      <c r="I202" s="38">
        <v>0</v>
      </c>
      <c r="J202" s="51" t="e">
        <f t="shared" si="3"/>
        <v>#DIV/0!</v>
      </c>
      <c r="K202" s="470"/>
      <c r="L202" s="432"/>
      <c r="M202" s="439"/>
      <c r="N202" s="435"/>
    </row>
    <row r="203" spans="1:14" ht="81.75" hidden="1" customHeight="1" x14ac:dyDescent="0.25">
      <c r="A203" s="452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11">
        <v>0</v>
      </c>
      <c r="I203" s="11">
        <v>0</v>
      </c>
      <c r="J203" s="51" t="e">
        <f t="shared" si="3"/>
        <v>#DIV/0!</v>
      </c>
      <c r="K203" s="51" t="e">
        <f>J203</f>
        <v>#DIV/0!</v>
      </c>
      <c r="L203" s="433"/>
      <c r="M203" s="439"/>
      <c r="N203" s="435"/>
    </row>
    <row r="204" spans="1:14" ht="81.75" customHeight="1" x14ac:dyDescent="0.25">
      <c r="A204" s="452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5.4545454545454541</v>
      </c>
      <c r="I204" s="38">
        <v>5.48</v>
      </c>
      <c r="J204" s="51">
        <f t="shared" si="3"/>
        <v>100</v>
      </c>
      <c r="K204" s="428">
        <f>(J204+J205)/2</f>
        <v>100</v>
      </c>
      <c r="L204" s="431">
        <f>(K204+K207)/2</f>
        <v>95.003309066843144</v>
      </c>
      <c r="M204" s="439"/>
      <c r="N204" s="435"/>
    </row>
    <row r="205" spans="1:14" ht="81.75" customHeight="1" x14ac:dyDescent="0.25">
      <c r="A205" s="452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100</v>
      </c>
      <c r="I205" s="38">
        <v>100</v>
      </c>
      <c r="J205" s="51">
        <f>IF(I205/H205*100&gt;100,100,I205/H205*100)</f>
        <v>100</v>
      </c>
      <c r="K205" s="469"/>
      <c r="L205" s="432"/>
      <c r="M205" s="439"/>
      <c r="N205" s="435"/>
    </row>
    <row r="206" spans="1:14" ht="81.75" customHeight="1" x14ac:dyDescent="0.25">
      <c r="A206" s="452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/>
      <c r="I206" s="38"/>
      <c r="J206" s="51"/>
      <c r="K206" s="470"/>
      <c r="L206" s="432"/>
      <c r="M206" s="439"/>
      <c r="N206" s="435"/>
    </row>
    <row r="207" spans="1:14" ht="81.75" customHeight="1" x14ac:dyDescent="0.25">
      <c r="A207" s="452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11">
        <v>453.3</v>
      </c>
      <c r="I207" s="11">
        <v>408</v>
      </c>
      <c r="J207" s="51">
        <f t="shared" si="3"/>
        <v>90.006618133686302</v>
      </c>
      <c r="K207" s="51">
        <f>J207</f>
        <v>90.006618133686302</v>
      </c>
      <c r="L207" s="433"/>
      <c r="M207" s="439"/>
      <c r="N207" s="435"/>
    </row>
    <row r="208" spans="1:14" ht="88.5" hidden="1" customHeight="1" x14ac:dyDescent="0.25">
      <c r="A208" s="452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0</v>
      </c>
      <c r="I208" s="38">
        <v>0</v>
      </c>
      <c r="J208" s="51" t="e">
        <f t="shared" si="3"/>
        <v>#DIV/0!</v>
      </c>
      <c r="K208" s="428" t="e">
        <f>(J208+J209+J210)/3</f>
        <v>#DIV/0!</v>
      </c>
      <c r="L208" s="28"/>
      <c r="M208" s="439"/>
      <c r="N208" s="435"/>
    </row>
    <row r="209" spans="1:14" ht="72" hidden="1" customHeight="1" x14ac:dyDescent="0.25">
      <c r="A209" s="452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0</v>
      </c>
      <c r="I209" s="38">
        <v>0</v>
      </c>
      <c r="J209" s="51" t="e">
        <f t="shared" si="3"/>
        <v>#DIV/0!</v>
      </c>
      <c r="K209" s="469"/>
      <c r="L209" s="28"/>
      <c r="M209" s="439"/>
      <c r="N209" s="435"/>
    </row>
    <row r="210" spans="1:14" ht="81.75" hidden="1" customHeight="1" x14ac:dyDescent="0.25">
      <c r="A210" s="452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>
        <v>0</v>
      </c>
      <c r="I210" s="38">
        <v>0</v>
      </c>
      <c r="J210" s="51">
        <v>0</v>
      </c>
      <c r="K210" s="470"/>
      <c r="L210" s="28"/>
      <c r="M210" s="439"/>
      <c r="N210" s="435"/>
    </row>
    <row r="211" spans="1:14" ht="60" hidden="1" customHeight="1" x14ac:dyDescent="0.25">
      <c r="A211" s="452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11">
        <v>0</v>
      </c>
      <c r="I211" s="11">
        <v>0</v>
      </c>
      <c r="J211" s="51" t="e">
        <f t="shared" si="3"/>
        <v>#DIV/0!</v>
      </c>
      <c r="K211" s="51" t="e">
        <f>J211</f>
        <v>#DIV/0!</v>
      </c>
      <c r="L211" s="251" t="e">
        <f>(K208+K211)/2</f>
        <v>#DIV/0!</v>
      </c>
      <c r="M211" s="439"/>
      <c r="N211" s="435"/>
    </row>
    <row r="212" spans="1:14" ht="88.5" hidden="1" customHeight="1" x14ac:dyDescent="0.25">
      <c r="A212" s="452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51" t="e">
        <f>IF(I212/H212*100&gt;100,100,I212/H212*100)</f>
        <v>#DIV/0!</v>
      </c>
      <c r="K212" s="428" t="e">
        <f>(J212+J213+J214)/3</f>
        <v>#DIV/0!</v>
      </c>
      <c r="L212" s="28"/>
      <c r="M212" s="439"/>
      <c r="N212" s="435"/>
    </row>
    <row r="213" spans="1:14" ht="72" hidden="1" customHeight="1" x14ac:dyDescent="0.25">
      <c r="A213" s="452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51" t="e">
        <f>IF(I213/H213*100&gt;100,100,I213/H213*100)</f>
        <v>#DIV/0!</v>
      </c>
      <c r="K213" s="469"/>
      <c r="L213" s="28"/>
      <c r="M213" s="439"/>
      <c r="N213" s="435"/>
    </row>
    <row r="214" spans="1:14" ht="81.75" hidden="1" customHeight="1" x14ac:dyDescent="0.25">
      <c r="A214" s="452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51" t="e">
        <f>IF(I214/H214*100&gt;100,100,I214/H214*100)</f>
        <v>#DIV/0!</v>
      </c>
      <c r="K214" s="470"/>
      <c r="L214" s="28"/>
      <c r="M214" s="439"/>
      <c r="N214" s="435"/>
    </row>
    <row r="215" spans="1:14" ht="60" hidden="1" customHeight="1" x14ac:dyDescent="0.25">
      <c r="A215" s="453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11">
        <v>0</v>
      </c>
      <c r="I215" s="11">
        <v>0</v>
      </c>
      <c r="J215" s="51" t="e">
        <f>IF(I215/H215*100&gt;100,100,I215/H215*100)</f>
        <v>#DIV/0!</v>
      </c>
      <c r="K215" s="51" t="e">
        <f>J215</f>
        <v>#DIV/0!</v>
      </c>
      <c r="L215" s="251" t="e">
        <f>(K212+K215)/2</f>
        <v>#DIV/0!</v>
      </c>
      <c r="M215" s="440"/>
      <c r="N215" s="436"/>
    </row>
    <row r="220" spans="1:14" x14ac:dyDescent="0.25">
      <c r="A220" s="427"/>
      <c r="B220" s="427"/>
      <c r="C220" s="427"/>
      <c r="H220" s="301"/>
      <c r="I220" s="301"/>
      <c r="J220" s="301"/>
    </row>
    <row r="221" spans="1:14" x14ac:dyDescent="0.25">
      <c r="A221" s="21"/>
      <c r="B221" s="22"/>
      <c r="C221" s="25"/>
      <c r="D221" s="25"/>
      <c r="E221" s="26"/>
      <c r="F221" s="2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  <c r="L222" s="17"/>
    </row>
    <row r="223" spans="1:14" x14ac:dyDescent="0.25">
      <c r="A223" s="21"/>
      <c r="B223" s="22"/>
      <c r="C223" s="21"/>
      <c r="E223" s="21"/>
    </row>
    <row r="224" spans="1:14" x14ac:dyDescent="0.25">
      <c r="A224" s="21"/>
      <c r="B224" s="22"/>
      <c r="C224" s="21"/>
      <c r="E224" s="21"/>
    </row>
    <row r="225" spans="1:5" x14ac:dyDescent="0.25">
      <c r="A225" s="21"/>
      <c r="B225" s="22" t="s">
        <v>367</v>
      </c>
      <c r="C225" s="21"/>
      <c r="E225" s="21"/>
    </row>
  </sheetData>
  <autoFilter ref="A3:N215"/>
  <mergeCells count="214">
    <mergeCell ref="L156:L159"/>
    <mergeCell ref="L196:L199"/>
    <mergeCell ref="L176:L179"/>
    <mergeCell ref="L168:L171"/>
    <mergeCell ref="L188:L191"/>
    <mergeCell ref="K212:K214"/>
    <mergeCell ref="L164:L167"/>
    <mergeCell ref="D196:D199"/>
    <mergeCell ref="D172:D175"/>
    <mergeCell ref="D176:D179"/>
    <mergeCell ref="K176:K178"/>
    <mergeCell ref="K192:K194"/>
    <mergeCell ref="K156:K158"/>
    <mergeCell ref="K172:K174"/>
    <mergeCell ref="K160:K162"/>
    <mergeCell ref="N4:N215"/>
    <mergeCell ref="L100:L103"/>
    <mergeCell ref="L116:L119"/>
    <mergeCell ref="L104:L107"/>
    <mergeCell ref="L184:L187"/>
    <mergeCell ref="L4:L7"/>
    <mergeCell ref="L192:L195"/>
    <mergeCell ref="L172:L175"/>
    <mergeCell ref="L204:L207"/>
    <mergeCell ref="M4:M215"/>
    <mergeCell ref="L8:L11"/>
    <mergeCell ref="L12:L15"/>
    <mergeCell ref="L80:L83"/>
    <mergeCell ref="L48:L51"/>
    <mergeCell ref="L84:L87"/>
    <mergeCell ref="L120:L123"/>
    <mergeCell ref="L148:L151"/>
    <mergeCell ref="L160:L163"/>
    <mergeCell ref="L152:L155"/>
    <mergeCell ref="L92:L95"/>
    <mergeCell ref="L60:L63"/>
    <mergeCell ref="L16:L19"/>
    <mergeCell ref="L32:L35"/>
    <mergeCell ref="L20:L23"/>
    <mergeCell ref="K152:K154"/>
    <mergeCell ref="K148:K150"/>
    <mergeCell ref="D148:D151"/>
    <mergeCell ref="D204:D207"/>
    <mergeCell ref="D180:D183"/>
    <mergeCell ref="D188:D191"/>
    <mergeCell ref="D192:D195"/>
    <mergeCell ref="D152:D155"/>
    <mergeCell ref="K188:K190"/>
    <mergeCell ref="K180:K182"/>
    <mergeCell ref="K196:K198"/>
    <mergeCell ref="K184:K186"/>
    <mergeCell ref="K164:K166"/>
    <mergeCell ref="K168:K170"/>
    <mergeCell ref="A1:N1"/>
    <mergeCell ref="A4:A215"/>
    <mergeCell ref="C4:C7"/>
    <mergeCell ref="D4:D7"/>
    <mergeCell ref="K4:K6"/>
    <mergeCell ref="K120:K122"/>
    <mergeCell ref="K104:K106"/>
    <mergeCell ref="K112:K114"/>
    <mergeCell ref="L132:L135"/>
    <mergeCell ref="L128:L131"/>
    <mergeCell ref="L140:L143"/>
    <mergeCell ref="L136:L139"/>
    <mergeCell ref="K208:K210"/>
    <mergeCell ref="K204:K206"/>
    <mergeCell ref="K200:K202"/>
    <mergeCell ref="L200:L203"/>
    <mergeCell ref="K140:K142"/>
    <mergeCell ref="L144:L147"/>
    <mergeCell ref="D168:D171"/>
    <mergeCell ref="D212:D215"/>
    <mergeCell ref="D208:D211"/>
    <mergeCell ref="D200:D203"/>
    <mergeCell ref="K136:K138"/>
    <mergeCell ref="L76:L79"/>
    <mergeCell ref="L124:L127"/>
    <mergeCell ref="K128:K130"/>
    <mergeCell ref="L96:L99"/>
    <mergeCell ref="L88:L91"/>
    <mergeCell ref="L108:L111"/>
    <mergeCell ref="L112:L115"/>
    <mergeCell ref="L72:L75"/>
    <mergeCell ref="K124:K126"/>
    <mergeCell ref="K108:K110"/>
    <mergeCell ref="L28:L31"/>
    <mergeCell ref="L36:L39"/>
    <mergeCell ref="L24:L27"/>
    <mergeCell ref="L52:L55"/>
    <mergeCell ref="L44:L47"/>
    <mergeCell ref="L40:L43"/>
    <mergeCell ref="L68:L71"/>
    <mergeCell ref="L56:L59"/>
    <mergeCell ref="C104:C107"/>
    <mergeCell ref="D100:D103"/>
    <mergeCell ref="D92:D95"/>
    <mergeCell ref="D64:D67"/>
    <mergeCell ref="D56:D59"/>
    <mergeCell ref="K92:K94"/>
    <mergeCell ref="K64:K66"/>
    <mergeCell ref="K52:K54"/>
    <mergeCell ref="K72:K74"/>
    <mergeCell ref="K60:K62"/>
    <mergeCell ref="K68:K70"/>
    <mergeCell ref="L64:L67"/>
    <mergeCell ref="C144:C147"/>
    <mergeCell ref="D144:D147"/>
    <mergeCell ref="K116:K118"/>
    <mergeCell ref="D120:D123"/>
    <mergeCell ref="D104:D107"/>
    <mergeCell ref="K132:K134"/>
    <mergeCell ref="K144:K146"/>
    <mergeCell ref="D108:D111"/>
    <mergeCell ref="C128:C131"/>
    <mergeCell ref="C120:C123"/>
    <mergeCell ref="C116:C119"/>
    <mergeCell ref="C108:C111"/>
    <mergeCell ref="D124:D127"/>
    <mergeCell ref="D112:D115"/>
    <mergeCell ref="C112:C115"/>
    <mergeCell ref="C124:C127"/>
    <mergeCell ref="D132:D135"/>
    <mergeCell ref="D140:D143"/>
    <mergeCell ref="D128:D131"/>
    <mergeCell ref="D116:D119"/>
    <mergeCell ref="C136:C139"/>
    <mergeCell ref="C156:C159"/>
    <mergeCell ref="D156:D159"/>
    <mergeCell ref="D160:D163"/>
    <mergeCell ref="C160:C163"/>
    <mergeCell ref="C132:C135"/>
    <mergeCell ref="C140:C143"/>
    <mergeCell ref="C152:C155"/>
    <mergeCell ref="C148:C151"/>
    <mergeCell ref="A220:C220"/>
    <mergeCell ref="C208:C211"/>
    <mergeCell ref="C212:C215"/>
    <mergeCell ref="C180:C183"/>
    <mergeCell ref="C204:C207"/>
    <mergeCell ref="C200:C203"/>
    <mergeCell ref="C196:C199"/>
    <mergeCell ref="C184:C187"/>
    <mergeCell ref="C192:C195"/>
    <mergeCell ref="C172:C175"/>
    <mergeCell ref="D164:D167"/>
    <mergeCell ref="C188:C191"/>
    <mergeCell ref="D184:D187"/>
    <mergeCell ref="C168:C171"/>
    <mergeCell ref="C176:C179"/>
    <mergeCell ref="C164:C167"/>
    <mergeCell ref="C8:C11"/>
    <mergeCell ref="C12:C15"/>
    <mergeCell ref="D12:D15"/>
    <mergeCell ref="C16:C19"/>
    <mergeCell ref="C100:C103"/>
    <mergeCell ref="C56:C59"/>
    <mergeCell ref="C20:C23"/>
    <mergeCell ref="D80:D83"/>
    <mergeCell ref="C28:C31"/>
    <mergeCell ref="D36:D39"/>
    <mergeCell ref="C48:C51"/>
    <mergeCell ref="C76:C79"/>
    <mergeCell ref="C72:C75"/>
    <mergeCell ref="D68:D71"/>
    <mergeCell ref="C68:C71"/>
    <mergeCell ref="K8:K10"/>
    <mergeCell ref="K32:K34"/>
    <mergeCell ref="K48:K50"/>
    <mergeCell ref="K56:K58"/>
    <mergeCell ref="K24:K26"/>
    <mergeCell ref="K96:K98"/>
    <mergeCell ref="K88:K90"/>
    <mergeCell ref="K100:K102"/>
    <mergeCell ref="C64:C67"/>
    <mergeCell ref="D60:D63"/>
    <mergeCell ref="C60:C63"/>
    <mergeCell ref="C96:C99"/>
    <mergeCell ref="C88:C91"/>
    <mergeCell ref="C92:C95"/>
    <mergeCell ref="K80:K82"/>
    <mergeCell ref="D8:D11"/>
    <mergeCell ref="D16:D19"/>
    <mergeCell ref="D96:D99"/>
    <mergeCell ref="D88:D91"/>
    <mergeCell ref="K28:K30"/>
    <mergeCell ref="K44:K46"/>
    <mergeCell ref="K84:K86"/>
    <mergeCell ref="K76:K78"/>
    <mergeCell ref="K12:K14"/>
    <mergeCell ref="K20:K22"/>
    <mergeCell ref="K40:K42"/>
    <mergeCell ref="K16:K18"/>
    <mergeCell ref="K36:K38"/>
    <mergeCell ref="C36:C39"/>
    <mergeCell ref="D28:D31"/>
    <mergeCell ref="D40:D43"/>
    <mergeCell ref="D136:D139"/>
    <mergeCell ref="D20:D23"/>
    <mergeCell ref="C24:C27"/>
    <mergeCell ref="D24:D27"/>
    <mergeCell ref="D76:D79"/>
    <mergeCell ref="D72:D75"/>
    <mergeCell ref="C84:C87"/>
    <mergeCell ref="C40:C43"/>
    <mergeCell ref="C44:C47"/>
    <mergeCell ref="D52:D55"/>
    <mergeCell ref="C52:C55"/>
    <mergeCell ref="D48:D51"/>
    <mergeCell ref="D44:D47"/>
    <mergeCell ref="D32:D35"/>
    <mergeCell ref="C32:C35"/>
    <mergeCell ref="D84:D87"/>
    <mergeCell ref="C80:C83"/>
  </mergeCells>
  <phoneticPr fontId="0" type="noConversion"/>
  <pageMargins left="0.7" right="0.7" top="0.75" bottom="0.75" header="0.3" footer="0.3"/>
  <pageSetup paperSize="9" scale="2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205"/>
  <sheetViews>
    <sheetView topLeftCell="C1"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3.7109375" style="928" customWidth="1"/>
    <col min="5" max="5" width="10.42578125" style="925" customWidth="1"/>
    <col min="6" max="6" width="12.28515625" style="927" customWidth="1"/>
    <col min="7" max="7" width="81.710937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566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18" customHeight="1" x14ac:dyDescent="0.25">
      <c r="A3" s="1020">
        <v>1</v>
      </c>
      <c r="B3" s="1020">
        <v>2</v>
      </c>
      <c r="C3" s="1020">
        <v>3</v>
      </c>
      <c r="D3" s="1020">
        <v>4</v>
      </c>
      <c r="E3" s="1020">
        <v>5</v>
      </c>
      <c r="F3" s="1020">
        <v>6</v>
      </c>
      <c r="G3" s="1020">
        <v>7</v>
      </c>
      <c r="H3" s="1020">
        <v>8</v>
      </c>
      <c r="I3" s="1020">
        <v>9</v>
      </c>
      <c r="J3" s="1020">
        <v>10</v>
      </c>
      <c r="K3" s="1020">
        <v>11</v>
      </c>
      <c r="L3" s="1020">
        <v>12</v>
      </c>
      <c r="M3" s="1020">
        <v>13</v>
      </c>
      <c r="N3" s="1020">
        <v>14</v>
      </c>
      <c r="O3" s="1020">
        <v>15</v>
      </c>
    </row>
    <row r="4" spans="1:17" ht="53.25" customHeight="1" x14ac:dyDescent="0.35">
      <c r="A4" s="966">
        <v>1</v>
      </c>
      <c r="B4" s="1018" t="s">
        <v>565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(K4+K5+K6)/3</f>
        <v>100</v>
      </c>
      <c r="M4" s="995">
        <f>(L4+L7)/2</f>
        <v>100</v>
      </c>
      <c r="N4" s="1017" t="s">
        <v>547</v>
      </c>
      <c r="O4" s="1016"/>
      <c r="Q4" s="1015"/>
    </row>
    <row r="5" spans="1:17" ht="51.7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88</v>
      </c>
      <c r="J5" s="958">
        <v>88.9</v>
      </c>
      <c r="K5" s="957">
        <f>IF(J5/I5*100&gt;100,100,J5/I5*100)</f>
        <v>100</v>
      </c>
      <c r="L5" s="1011"/>
      <c r="M5" s="982"/>
      <c r="N5" s="968"/>
      <c r="O5" s="967"/>
    </row>
    <row r="6" spans="1:17" ht="85.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2.25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30.44</v>
      </c>
      <c r="J7" s="958">
        <v>30.44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69" hidden="1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/>
      <c r="J8" s="958"/>
      <c r="K8" s="957" t="e">
        <f>IF(J8/I8*100&gt;100,100,J8/I8*100)</f>
        <v>#DIV/0!</v>
      </c>
      <c r="L8" s="985" t="e">
        <f>(K8+K9+K10)/3</f>
        <v>#DIV/0!</v>
      </c>
      <c r="M8" s="995" t="e">
        <f>(L8+L11)/2</f>
        <v>#DIV/0!</v>
      </c>
      <c r="N8" s="968"/>
      <c r="O8" s="967"/>
    </row>
    <row r="9" spans="1:17" ht="69.75" hidden="1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/>
      <c r="J9" s="958"/>
      <c r="K9" s="957" t="e">
        <f>IF(J9/I9*100&gt;100,100,J9/I9*100)</f>
        <v>#DIV/0!</v>
      </c>
      <c r="L9" s="985"/>
      <c r="M9" s="982"/>
      <c r="N9" s="968"/>
      <c r="O9" s="967"/>
    </row>
    <row r="10" spans="1:17" ht="117" hidden="1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 t="e">
        <f>IF(J10/I10*100&gt;100,100,J10/I10*100)</f>
        <v>#DIV/0!</v>
      </c>
      <c r="L10" s="985"/>
      <c r="M10" s="982"/>
      <c r="N10" s="968"/>
      <c r="O10" s="967"/>
    </row>
    <row r="11" spans="1:17" ht="33" hidden="1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/>
      <c r="J11" s="958"/>
      <c r="K11" s="957" t="e">
        <f>IF(J11/I11*100&gt;100,100,J11/I11*100)</f>
        <v>#DIV/0!</v>
      </c>
      <c r="L11" s="957" t="e">
        <f>K11</f>
        <v>#DIV/0!</v>
      </c>
      <c r="M11" s="982"/>
      <c r="N11" s="968"/>
      <c r="O11" s="967"/>
    </row>
    <row r="12" spans="1:17" ht="68.25" hidden="1" customHeight="1" x14ac:dyDescent="0.25">
      <c r="A12" s="966">
        <v>3</v>
      </c>
      <c r="B12" s="974"/>
      <c r="C12" s="1013" t="s">
        <v>405</v>
      </c>
      <c r="D12" s="983" t="s">
        <v>545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/>
      <c r="J12" s="958"/>
      <c r="K12" s="957" t="e">
        <f>IF(J12/I12*100&gt;100,100,J12/I12*100)</f>
        <v>#DIV/0!</v>
      </c>
      <c r="L12" s="977" t="e">
        <f>(K12+K13+K14)/3</f>
        <v>#DIV/0!</v>
      </c>
      <c r="M12" s="995" t="e">
        <f>(L12+L15)/2</f>
        <v>#DIV/0!</v>
      </c>
      <c r="N12" s="968"/>
      <c r="O12" s="967"/>
    </row>
    <row r="13" spans="1:17" ht="68.25" hidden="1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/>
      <c r="J13" s="958"/>
      <c r="K13" s="957" t="e">
        <f>IF(J13/I13*100&gt;100,100,J13/I13*100)</f>
        <v>#DIV/0!</v>
      </c>
      <c r="L13" s="1011"/>
      <c r="M13" s="982"/>
      <c r="N13" s="968"/>
      <c r="O13" s="967"/>
    </row>
    <row r="14" spans="1:17" ht="117" hidden="1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/>
      <c r="J14" s="958"/>
      <c r="K14" s="957" t="e">
        <f>IF(J14/I14*100&gt;100,100,J14/I14*100)</f>
        <v>#DIV/0!</v>
      </c>
      <c r="L14" s="1011"/>
      <c r="M14" s="982"/>
      <c r="N14" s="968"/>
      <c r="O14" s="967"/>
    </row>
    <row r="15" spans="1:17" ht="33" hidden="1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505</v>
      </c>
      <c r="I15" s="958"/>
      <c r="J15" s="958"/>
      <c r="K15" s="957" t="e">
        <f>IF(J15/I15*100&gt;100,100,J15/I15*100)</f>
        <v>#DIV/0!</v>
      </c>
      <c r="L15" s="957" t="e">
        <f>K15</f>
        <v>#DIV/0!</v>
      </c>
      <c r="M15" s="982"/>
      <c r="N15" s="968"/>
      <c r="O15" s="967"/>
    </row>
    <row r="16" spans="1:17" ht="51" customHeight="1" x14ac:dyDescent="0.25">
      <c r="A16" s="966">
        <v>2</v>
      </c>
      <c r="B16" s="974"/>
      <c r="C16" s="997" t="s">
        <v>407</v>
      </c>
      <c r="D16" s="983" t="s">
        <v>564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>
        <v>100</v>
      </c>
      <c r="J16" s="958">
        <v>100</v>
      </c>
      <c r="K16" s="957">
        <f>IF(J16/I16*100&gt;100,100,J16/I16*100)</f>
        <v>100</v>
      </c>
      <c r="L16" s="977">
        <f>(K16+K17+K18)/2</f>
        <v>100</v>
      </c>
      <c r="M16" s="995">
        <f>(L16+L19)/2</f>
        <v>100</v>
      </c>
      <c r="N16" s="968"/>
      <c r="O16" s="967"/>
    </row>
    <row r="17" spans="1:15" ht="51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>
        <v>88</v>
      </c>
      <c r="J17" s="958">
        <v>88.9</v>
      </c>
      <c r="K17" s="957">
        <f>IF(J17/I17*100&gt;100,100,J17/I17*100)</f>
        <v>100</v>
      </c>
      <c r="L17" s="1011"/>
      <c r="M17" s="982"/>
      <c r="N17" s="968"/>
      <c r="O17" s="967"/>
    </row>
    <row r="18" spans="1:15" ht="84.75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/>
      <c r="L18" s="1011"/>
      <c r="M18" s="982"/>
      <c r="N18" s="968"/>
      <c r="O18" s="967"/>
    </row>
    <row r="19" spans="1:15" ht="32.25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266</v>
      </c>
      <c r="I19" s="958">
        <v>1.67</v>
      </c>
      <c r="J19" s="958">
        <v>1.67</v>
      </c>
      <c r="K19" s="957">
        <f>IF(J19/I19*100&gt;100,100,J19/I19*100)</f>
        <v>100</v>
      </c>
      <c r="L19" s="957">
        <f>K19</f>
        <v>100</v>
      </c>
      <c r="M19" s="982"/>
      <c r="N19" s="968"/>
      <c r="O19" s="967"/>
    </row>
    <row r="20" spans="1:15" ht="0.75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68.25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114.75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29.25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66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68.2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14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29.2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69" hidden="1" customHeight="1" x14ac:dyDescent="0.25">
      <c r="A28" s="966">
        <v>7</v>
      </c>
      <c r="B28" s="974"/>
      <c r="C28" s="1013" t="s">
        <v>151</v>
      </c>
      <c r="D28" s="983" t="s">
        <v>541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/>
      <c r="J28" s="958"/>
      <c r="K28" s="957" t="e">
        <f>IF(J28/I28*100&gt;100,100,J28/I28*100)</f>
        <v>#DIV/0!</v>
      </c>
      <c r="L28" s="977" t="e">
        <f>(K28+K29+K30)/3</f>
        <v>#DIV/0!</v>
      </c>
      <c r="M28" s="995" t="e">
        <f>(L28+L31)/2</f>
        <v>#DIV/0!</v>
      </c>
      <c r="N28" s="968"/>
      <c r="O28" s="967"/>
    </row>
    <row r="29" spans="1:15" ht="70.5" hidden="1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/>
      <c r="J29" s="958"/>
      <c r="K29" s="957" t="e">
        <f>IF(J29/I29*100&gt;100,100,J29/I29*100)</f>
        <v>#DIV/0!</v>
      </c>
      <c r="L29" s="1011"/>
      <c r="M29" s="982"/>
      <c r="N29" s="968"/>
      <c r="O29" s="967"/>
    </row>
    <row r="30" spans="1:15" ht="119.25" hidden="1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 t="e">
        <f>IF(J30/I30*100&gt;100,100,J30/I30*100)</f>
        <v>#DIV/0!</v>
      </c>
      <c r="L30" s="1011"/>
      <c r="M30" s="982"/>
      <c r="N30" s="968"/>
      <c r="O30" s="967"/>
    </row>
    <row r="31" spans="1:15" ht="33" hidden="1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505</v>
      </c>
      <c r="I31" s="958"/>
      <c r="J31" s="958"/>
      <c r="K31" s="957" t="e">
        <f>IF(J31/I31*100&gt;100,100,J31/I31*100)</f>
        <v>#DIV/0!</v>
      </c>
      <c r="L31" s="957" t="e">
        <f>K31</f>
        <v>#DIV/0!</v>
      </c>
      <c r="M31" s="982"/>
      <c r="N31" s="968"/>
      <c r="O31" s="967"/>
    </row>
    <row r="32" spans="1:15" ht="54" customHeight="1" x14ac:dyDescent="0.25">
      <c r="A32" s="966">
        <v>3</v>
      </c>
      <c r="B32" s="974"/>
      <c r="C32" s="1013" t="s">
        <v>135</v>
      </c>
      <c r="D32" s="983" t="s">
        <v>562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>
        <v>100</v>
      </c>
      <c r="J32" s="958">
        <v>100</v>
      </c>
      <c r="K32" s="957">
        <f>IF(J32/I32*100&gt;100,100,J32/I32*100)</f>
        <v>100</v>
      </c>
      <c r="L32" s="977">
        <f>(K32+K33+K34)/3</f>
        <v>100</v>
      </c>
      <c r="M32" s="995">
        <f>(L32+L35)/2</f>
        <v>100</v>
      </c>
      <c r="N32" s="968"/>
      <c r="O32" s="967"/>
    </row>
    <row r="33" spans="1:17" ht="51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>
        <v>87</v>
      </c>
      <c r="J33" s="958">
        <v>87.3</v>
      </c>
      <c r="K33" s="957">
        <f>IF(J33/I33*100&gt;100,100,J33/I33*100)</f>
        <v>100</v>
      </c>
      <c r="L33" s="1011"/>
      <c r="M33" s="982"/>
      <c r="N33" s="968"/>
      <c r="O33" s="967"/>
    </row>
    <row r="34" spans="1:17" ht="85.5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>
        <v>100</v>
      </c>
      <c r="J34" s="958">
        <v>100</v>
      </c>
      <c r="K34" s="957">
        <f>IF(J34/I34*100&gt;100,100,J34/I34*100)</f>
        <v>100</v>
      </c>
      <c r="L34" s="1011"/>
      <c r="M34" s="982"/>
      <c r="N34" s="968"/>
      <c r="O34" s="967"/>
    </row>
    <row r="35" spans="1:17" ht="33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266</v>
      </c>
      <c r="I35" s="958">
        <v>1</v>
      </c>
      <c r="J35" s="958">
        <v>1</v>
      </c>
      <c r="K35" s="957">
        <f>IF(J35/I35*100&gt;100,100,J35/I35*100)</f>
        <v>100</v>
      </c>
      <c r="L35" s="957">
        <f>K35</f>
        <v>100</v>
      </c>
      <c r="M35" s="982"/>
      <c r="N35" s="968"/>
      <c r="O35" s="967"/>
    </row>
    <row r="36" spans="1:17" ht="51.75" customHeight="1" x14ac:dyDescent="0.25">
      <c r="A36" s="966">
        <v>4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100</v>
      </c>
      <c r="M36" s="995">
        <f>(L36+L39)/2</f>
        <v>100</v>
      </c>
      <c r="N36" s="968"/>
      <c r="O36" s="967"/>
    </row>
    <row r="37" spans="1:17" ht="52.5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88</v>
      </c>
      <c r="J37" s="958">
        <v>88.9</v>
      </c>
      <c r="K37" s="957">
        <f>IF(J37/I37*100&gt;100,100,J37/I37*100)</f>
        <v>100</v>
      </c>
      <c r="L37" s="1011"/>
      <c r="M37" s="982"/>
      <c r="N37" s="968"/>
      <c r="O37" s="967"/>
    </row>
    <row r="38" spans="1:17" ht="86.25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0.75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448.44</v>
      </c>
      <c r="J39" s="958">
        <v>448.44</v>
      </c>
      <c r="K39" s="957">
        <f>IF(J39/I39*100&gt;100,100,J39/I39*100)</f>
        <v>100</v>
      </c>
      <c r="L39" s="957">
        <f>K39</f>
        <v>100</v>
      </c>
      <c r="M39" s="982"/>
      <c r="N39" s="968"/>
      <c r="O39" s="967"/>
    </row>
    <row r="40" spans="1:17" ht="53.25" hidden="1" customHeight="1" x14ac:dyDescent="0.25">
      <c r="A40" s="966">
        <v>4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/>
      <c r="J40" s="958"/>
      <c r="K40" s="957" t="e">
        <f>IF(J40/I40*100&gt;100,100,J40/I40*100)</f>
        <v>#DIV/0!</v>
      </c>
      <c r="L40" s="977" t="e">
        <f>(K40+K41+K42)/3</f>
        <v>#DIV/0!</v>
      </c>
      <c r="M40" s="995" t="e">
        <f>(L40+L43)/2</f>
        <v>#DIV/0!</v>
      </c>
      <c r="N40" s="968"/>
      <c r="O40" s="967"/>
    </row>
    <row r="41" spans="1:17" ht="54.75" hidden="1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/>
      <c r="J41" s="958"/>
      <c r="K41" s="957" t="e">
        <f>IF(J41/I41*100&gt;100,100,J41/I41*100)</f>
        <v>#DIV/0!</v>
      </c>
      <c r="L41" s="1011"/>
      <c r="M41" s="982"/>
      <c r="N41" s="968"/>
      <c r="O41" s="967"/>
    </row>
    <row r="42" spans="1:17" ht="86.25" hidden="1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 t="e">
        <f>IF(J42/I42*100&gt;100,100,J42/I42*100)</f>
        <v>#DIV/0!</v>
      </c>
      <c r="L42" s="1011"/>
      <c r="M42" s="982"/>
      <c r="N42" s="968"/>
      <c r="O42" s="967"/>
    </row>
    <row r="43" spans="1:17" ht="31.5" hidden="1" customHeight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/>
      <c r="J43" s="958"/>
      <c r="K43" s="957" t="e">
        <f>IF(J43/I43*100&gt;100,100,J43/I43*100)</f>
        <v>#DIV/0!</v>
      </c>
      <c r="L43" s="957" t="e">
        <f>K43</f>
        <v>#DIV/0!</v>
      </c>
      <c r="M43" s="982"/>
      <c r="N43" s="968"/>
      <c r="O43" s="967"/>
    </row>
    <row r="44" spans="1:17" ht="51" customHeight="1" x14ac:dyDescent="0.3">
      <c r="A44" s="966">
        <v>5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(K44+K45+K46)/3</f>
        <v>100</v>
      </c>
      <c r="M44" s="995">
        <f>(L44+L47)/2</f>
        <v>100</v>
      </c>
      <c r="N44" s="968"/>
      <c r="O44" s="967"/>
      <c r="Q44" s="1009"/>
    </row>
    <row r="45" spans="1:17" ht="52.5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93</v>
      </c>
      <c r="J45" s="958">
        <v>93.3</v>
      </c>
      <c r="K45" s="957">
        <f>IF(J45/I45*100&gt;100,100,J45/I45*100)</f>
        <v>100</v>
      </c>
      <c r="L45" s="977"/>
      <c r="M45" s="982"/>
      <c r="N45" s="968"/>
      <c r="O45" s="967"/>
    </row>
    <row r="46" spans="1:17" ht="51.75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>
        <v>100</v>
      </c>
      <c r="J46" s="958">
        <v>100</v>
      </c>
      <c r="K46" s="957">
        <f>IF(J46/I46*100&gt;100,100,J46/I46*100)</f>
        <v>100</v>
      </c>
      <c r="L46" s="977"/>
      <c r="M46" s="982"/>
      <c r="N46" s="968"/>
      <c r="O46" s="967"/>
    </row>
    <row r="47" spans="1:17" ht="31.5" customHeight="1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15.67</v>
      </c>
      <c r="J47" s="958">
        <v>15.67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32.25" hidden="1" customHeight="1" x14ac:dyDescent="0.25">
      <c r="A48" s="966">
        <v>11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/>
      <c r="J48" s="958"/>
      <c r="K48" s="957" t="e">
        <f>IF(J48/I48*100&gt;100,100,J48/I48*100)</f>
        <v>#DIV/0!</v>
      </c>
      <c r="L48" s="977" t="e">
        <f>(K48+K49+K50)/3</f>
        <v>#DIV/0!</v>
      </c>
      <c r="M48" s="995" t="e">
        <f>(L48+L51)/2</f>
        <v>#DIV/0!</v>
      </c>
      <c r="N48" s="968"/>
      <c r="O48" s="967"/>
    </row>
    <row r="49" spans="1:15" ht="32.25" hidden="1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/>
      <c r="J49" s="958"/>
      <c r="K49" s="957" t="e">
        <f>IF(J49/I49*100&gt;100,100,J49/I49*100)</f>
        <v>#DIV/0!</v>
      </c>
      <c r="L49" s="977"/>
      <c r="M49" s="982"/>
      <c r="N49" s="968"/>
      <c r="O49" s="967"/>
    </row>
    <row r="50" spans="1:15" ht="32.25" hidden="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 t="e">
        <f>IF(J50/I50*100&gt;100,100,J50/I50*100)</f>
        <v>#DIV/0!</v>
      </c>
      <c r="L50" s="977"/>
      <c r="M50" s="982"/>
      <c r="N50" s="968"/>
      <c r="O50" s="967"/>
    </row>
    <row r="51" spans="1:15" ht="32.25" hidden="1" customHeight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505</v>
      </c>
      <c r="I51" s="958"/>
      <c r="J51" s="958"/>
      <c r="K51" s="957" t="e">
        <f>IF(J51/I51*100&gt;100,100,J51/I51*100)</f>
        <v>#DIV/0!</v>
      </c>
      <c r="L51" s="957" t="e">
        <f>K51</f>
        <v>#DIV/0!</v>
      </c>
      <c r="M51" s="982"/>
      <c r="N51" s="968"/>
      <c r="O51" s="967"/>
    </row>
    <row r="52" spans="1:15" ht="51" customHeight="1" x14ac:dyDescent="0.25">
      <c r="A52" s="966">
        <v>6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>
        <v>100</v>
      </c>
      <c r="J52" s="958">
        <v>100</v>
      </c>
      <c r="K52" s="957">
        <f>IF(J52/I52*100&gt;100,100,J52/I52*100)</f>
        <v>100</v>
      </c>
      <c r="L52" s="977">
        <f>(K52+K53+K54)/2</f>
        <v>100</v>
      </c>
      <c r="M52" s="995">
        <f>(L52+L55)/2</f>
        <v>100</v>
      </c>
      <c r="N52" s="968"/>
      <c r="O52" s="967"/>
    </row>
    <row r="53" spans="1:15" ht="51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>
        <v>93</v>
      </c>
      <c r="J53" s="958">
        <v>93.3</v>
      </c>
      <c r="K53" s="957">
        <f>IF(J53/I53*100&gt;100,100,J53/I53*100)</f>
        <v>100</v>
      </c>
      <c r="L53" s="977"/>
      <c r="M53" s="982"/>
      <c r="N53" s="968"/>
      <c r="O53" s="967"/>
    </row>
    <row r="54" spans="1:15" ht="51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/>
      <c r="J54" s="958"/>
      <c r="K54" s="957"/>
      <c r="L54" s="977"/>
      <c r="M54" s="982"/>
      <c r="N54" s="968"/>
      <c r="O54" s="967"/>
    </row>
    <row r="55" spans="1:15" ht="32.25" customHeight="1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266</v>
      </c>
      <c r="I55" s="958">
        <v>1.33</v>
      </c>
      <c r="J55" s="958">
        <v>1.33</v>
      </c>
      <c r="K55" s="957">
        <f>IF(J55/I55*100&gt;100,100,J55/I55*100)</f>
        <v>100</v>
      </c>
      <c r="L55" s="957">
        <f>K55</f>
        <v>100</v>
      </c>
      <c r="M55" s="982"/>
      <c r="N55" s="968"/>
      <c r="O55" s="967"/>
    </row>
    <row r="56" spans="1:15" ht="51" customHeight="1" x14ac:dyDescent="0.25">
      <c r="A56" s="966">
        <v>7</v>
      </c>
      <c r="B56" s="974"/>
      <c r="C56" s="996" t="s">
        <v>418</v>
      </c>
      <c r="D56" s="983" t="s">
        <v>561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>
        <v>100</v>
      </c>
      <c r="J56" s="958">
        <v>100</v>
      </c>
      <c r="K56" s="957">
        <f>IF(J56/I56*100&gt;100,100,J56/I56*100)</f>
        <v>100</v>
      </c>
      <c r="L56" s="977">
        <f>(K56+K57+K58)/2</f>
        <v>100</v>
      </c>
      <c r="M56" s="995">
        <f>(L56+L59)/2</f>
        <v>100</v>
      </c>
      <c r="N56" s="968"/>
      <c r="O56" s="967"/>
    </row>
    <row r="57" spans="1:15" ht="51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>
        <v>93</v>
      </c>
      <c r="J57" s="958">
        <v>93.3</v>
      </c>
      <c r="K57" s="957">
        <f>IF(J57/I57*100&gt;100,100,J57/I57*100)</f>
        <v>100</v>
      </c>
      <c r="L57" s="977"/>
      <c r="M57" s="982"/>
      <c r="N57" s="968"/>
      <c r="O57" s="967"/>
    </row>
    <row r="58" spans="1:15" ht="51.75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/>
      <c r="L58" s="977"/>
      <c r="M58" s="982"/>
      <c r="N58" s="968"/>
      <c r="O58" s="967"/>
    </row>
    <row r="59" spans="1:15" ht="31.5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266</v>
      </c>
      <c r="I59" s="958">
        <v>0.56000000000000005</v>
      </c>
      <c r="J59" s="958">
        <v>0.56000000000000005</v>
      </c>
      <c r="K59" s="957">
        <f>IF(J59/I59*100&gt;100,100,J59/I59*100)</f>
        <v>100</v>
      </c>
      <c r="L59" s="957">
        <f>K59</f>
        <v>100</v>
      </c>
      <c r="M59" s="982"/>
      <c r="N59" s="968"/>
      <c r="O59" s="967"/>
    </row>
    <row r="60" spans="1:15" ht="51.75" customHeight="1" x14ac:dyDescent="0.25">
      <c r="A60" s="966">
        <v>8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>
        <v>100</v>
      </c>
      <c r="J60" s="958">
        <v>100</v>
      </c>
      <c r="K60" s="957">
        <f>IF(J60/I60*100&gt;100,100,J60/I60*100)</f>
        <v>100</v>
      </c>
      <c r="L60" s="977">
        <f>(K60+K61+K62)/3</f>
        <v>100</v>
      </c>
      <c r="M60" s="995">
        <f>(L60+L63)/2</f>
        <v>100</v>
      </c>
      <c r="N60" s="968"/>
      <c r="O60" s="967"/>
    </row>
    <row r="61" spans="1:15" ht="52.5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>
        <v>93</v>
      </c>
      <c r="J61" s="958">
        <v>93.3</v>
      </c>
      <c r="K61" s="957">
        <f>IF(J61/I61*100&gt;100,100,J61/I61*100)</f>
        <v>100</v>
      </c>
      <c r="L61" s="977"/>
      <c r="M61" s="982"/>
      <c r="N61" s="968"/>
      <c r="O61" s="967"/>
    </row>
    <row r="62" spans="1:15" ht="51.75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>
        <v>100</v>
      </c>
      <c r="J62" s="958">
        <v>100</v>
      </c>
      <c r="K62" s="957">
        <f>IF(J62/I62*100&gt;100,100,J62/I62*100)</f>
        <v>100</v>
      </c>
      <c r="L62" s="977"/>
      <c r="M62" s="982"/>
      <c r="N62" s="968"/>
      <c r="O62" s="967"/>
    </row>
    <row r="63" spans="1:15" ht="40.5" customHeight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266</v>
      </c>
      <c r="I63" s="958">
        <v>304.77999999999997</v>
      </c>
      <c r="J63" s="958">
        <v>304.77999999999997</v>
      </c>
      <c r="K63" s="957">
        <f>IF(J63/I63*100&gt;100,100,J63/I63*100)</f>
        <v>100</v>
      </c>
      <c r="L63" s="957">
        <f>K63</f>
        <v>100</v>
      </c>
      <c r="M63" s="982"/>
      <c r="N63" s="968"/>
      <c r="O63" s="967"/>
    </row>
    <row r="64" spans="1:15" ht="1.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18.7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18.7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18.7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18.75" hidden="1" customHeight="1" x14ac:dyDescent="0.25">
      <c r="A68" s="966">
        <v>16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/>
      <c r="J68" s="958"/>
      <c r="K68" s="957" t="e">
        <f>IF(J68/I68*100&gt;100,100,J68/I68*100)</f>
        <v>#DIV/0!</v>
      </c>
      <c r="L68" s="977" t="e">
        <f>(K68+K69+K70)/3</f>
        <v>#DIV/0!</v>
      </c>
      <c r="M68" s="995" t="e">
        <f>(L68+L71)/2</f>
        <v>#DIV/0!</v>
      </c>
      <c r="N68" s="968"/>
      <c r="O68" s="967"/>
    </row>
    <row r="69" spans="1:15" ht="18.75" hidden="1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/>
      <c r="J69" s="958"/>
      <c r="K69" s="957" t="e">
        <f>IF(J69/I69*100&gt;100,100,J69/I69*100)</f>
        <v>#DIV/0!</v>
      </c>
      <c r="L69" s="977"/>
      <c r="M69" s="982"/>
      <c r="N69" s="968"/>
      <c r="O69" s="967"/>
    </row>
    <row r="70" spans="1:15" ht="18.75" hidden="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 t="e">
        <f>IF(J70/I70*100&gt;100,100,J70/I70*100)</f>
        <v>#DIV/0!</v>
      </c>
      <c r="L70" s="977"/>
      <c r="M70" s="982"/>
      <c r="N70" s="968"/>
      <c r="O70" s="967"/>
    </row>
    <row r="71" spans="1:15" ht="18.75" hidden="1" customHeight="1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505</v>
      </c>
      <c r="I71" s="958"/>
      <c r="J71" s="958"/>
      <c r="K71" s="957" t="e">
        <f>IF(J71/I71*100&gt;100,100,J71/I71*100)</f>
        <v>#DIV/0!</v>
      </c>
      <c r="L71" s="957" t="e">
        <f>K71</f>
        <v>#DIV/0!</v>
      </c>
      <c r="M71" s="982"/>
      <c r="N71" s="968"/>
      <c r="O71" s="967"/>
    </row>
    <row r="72" spans="1:15" ht="18.75" hidden="1" customHeight="1" x14ac:dyDescent="0.25">
      <c r="A72" s="966">
        <v>17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/>
      <c r="J72" s="958"/>
      <c r="K72" s="957" t="e">
        <f>IF(J72/I72*100&gt;100,100,J72/I72*100)</f>
        <v>#DIV/0!</v>
      </c>
      <c r="L72" s="977" t="e">
        <f>(K72+K73+K74)/3</f>
        <v>#DIV/0!</v>
      </c>
      <c r="M72" s="995" t="e">
        <f>(L72+L75)/2</f>
        <v>#DIV/0!</v>
      </c>
      <c r="N72" s="968"/>
      <c r="O72" s="967"/>
    </row>
    <row r="73" spans="1:15" ht="18.75" hidden="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/>
      <c r="J73" s="958"/>
      <c r="K73" s="957" t="e">
        <f>IF(J73/I73*100&gt;100,100,J73/I73*100)</f>
        <v>#DIV/0!</v>
      </c>
      <c r="L73" s="977"/>
      <c r="M73" s="982"/>
      <c r="N73" s="968"/>
      <c r="O73" s="967"/>
    </row>
    <row r="74" spans="1:15" ht="18.75" hidden="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 t="e">
        <f>IF(J74/I74*100&gt;100,100,J74/I74*100)</f>
        <v>#DIV/0!</v>
      </c>
      <c r="L74" s="977"/>
      <c r="M74" s="982"/>
      <c r="N74" s="968"/>
      <c r="O74" s="967"/>
    </row>
    <row r="75" spans="1:15" ht="18.75" hidden="1" customHeight="1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505</v>
      </c>
      <c r="I75" s="958"/>
      <c r="J75" s="958"/>
      <c r="K75" s="957" t="e">
        <f>IF(J75/I75*100&gt;100,100,J75/I75*100)</f>
        <v>#DIV/0!</v>
      </c>
      <c r="L75" s="957" t="e">
        <f>K75</f>
        <v>#DIV/0!</v>
      </c>
      <c r="M75" s="982"/>
      <c r="N75" s="968"/>
      <c r="O75" s="967"/>
    </row>
    <row r="76" spans="1:15" ht="51" customHeight="1" x14ac:dyDescent="0.25">
      <c r="A76" s="966">
        <v>9</v>
      </c>
      <c r="B76" s="974"/>
      <c r="C76" s="996" t="s">
        <v>169</v>
      </c>
      <c r="D76" s="860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(K76+K77+K78)/2</f>
        <v>100</v>
      </c>
      <c r="M76" s="995">
        <f>(L76+L79)/2</f>
        <v>100</v>
      </c>
      <c r="N76" s="968"/>
      <c r="O76" s="967"/>
    </row>
    <row r="77" spans="1:15" ht="52.5" customHeight="1" x14ac:dyDescent="0.25">
      <c r="A77" s="966"/>
      <c r="B77" s="974"/>
      <c r="C77" s="996"/>
      <c r="D77" s="860"/>
      <c r="E77" s="979"/>
      <c r="F77" s="961" t="s">
        <v>138</v>
      </c>
      <c r="G77" s="971" t="s">
        <v>211</v>
      </c>
      <c r="H77" s="978" t="s">
        <v>507</v>
      </c>
      <c r="I77" s="958">
        <v>93</v>
      </c>
      <c r="J77" s="958">
        <v>93.3</v>
      </c>
      <c r="K77" s="957">
        <f>IF(J77/I77*100&gt;100,100,J77/I77*100)</f>
        <v>100</v>
      </c>
      <c r="L77" s="977"/>
      <c r="M77" s="982"/>
      <c r="N77" s="968"/>
      <c r="O77" s="967"/>
    </row>
    <row r="78" spans="1:15" ht="51.75" customHeight="1" x14ac:dyDescent="0.25">
      <c r="A78" s="966"/>
      <c r="B78" s="974"/>
      <c r="C78" s="996"/>
      <c r="D78" s="860"/>
      <c r="E78" s="979"/>
      <c r="F78" s="961" t="s">
        <v>138</v>
      </c>
      <c r="G78" s="971" t="s">
        <v>390</v>
      </c>
      <c r="H78" s="978" t="s">
        <v>507</v>
      </c>
      <c r="I78" s="958"/>
      <c r="J78" s="958"/>
      <c r="K78" s="957"/>
      <c r="L78" s="977"/>
      <c r="M78" s="982"/>
      <c r="N78" s="968"/>
      <c r="O78" s="967"/>
    </row>
    <row r="79" spans="1:15" ht="36" customHeight="1" x14ac:dyDescent="0.25">
      <c r="A79" s="966"/>
      <c r="B79" s="974"/>
      <c r="C79" s="996"/>
      <c r="D79" s="877"/>
      <c r="E79" s="979"/>
      <c r="F79" s="961" t="s">
        <v>144</v>
      </c>
      <c r="G79" s="960" t="s">
        <v>506</v>
      </c>
      <c r="H79" s="959" t="s">
        <v>266</v>
      </c>
      <c r="I79" s="958">
        <v>190.89</v>
      </c>
      <c r="J79" s="958">
        <v>190.89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1.5" hidden="1" customHeight="1" x14ac:dyDescent="0.25">
      <c r="A80" s="966">
        <v>19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/>
      <c r="J80" s="958"/>
      <c r="K80" s="957" t="e">
        <f>IF(J80/I80*100&gt;100,100,J80/I80*100)</f>
        <v>#DIV/0!</v>
      </c>
      <c r="L80" s="977" t="e">
        <f>(K80+K81+K82)/3</f>
        <v>#DIV/0!</v>
      </c>
      <c r="M80" s="995" t="e">
        <f>(L80+L83)/2</f>
        <v>#DIV/0!</v>
      </c>
      <c r="N80" s="968"/>
      <c r="O80" s="967"/>
    </row>
    <row r="81" spans="1:15" ht="18.75" hidden="1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/>
      <c r="J81" s="958"/>
      <c r="K81" s="957" t="e">
        <f>IF(J81/I81*100&gt;100,100,J81/I81*100)</f>
        <v>#DIV/0!</v>
      </c>
      <c r="L81" s="977"/>
      <c r="M81" s="982"/>
      <c r="N81" s="968"/>
      <c r="O81" s="967"/>
    </row>
    <row r="82" spans="1:15" ht="18.75" hidden="1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 t="e">
        <f>IF(J82/I82*100&gt;100,100,J82/I82*100)</f>
        <v>#DIV/0!</v>
      </c>
      <c r="L82" s="977"/>
      <c r="M82" s="982"/>
      <c r="N82" s="968"/>
      <c r="O82" s="967"/>
    </row>
    <row r="83" spans="1:15" ht="18.75" hidden="1" customHeight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505</v>
      </c>
      <c r="I83" s="958"/>
      <c r="J83" s="958"/>
      <c r="K83" s="957" t="e">
        <f>IF(J83/I83*100&gt;100,100,J83/I83*100)</f>
        <v>#DIV/0!</v>
      </c>
      <c r="L83" s="957" t="e">
        <f>K83</f>
        <v>#DIV/0!</v>
      </c>
      <c r="M83" s="982"/>
      <c r="N83" s="968"/>
      <c r="O83" s="967"/>
    </row>
    <row r="84" spans="1:15" ht="18.75" hidden="1" customHeight="1" x14ac:dyDescent="0.25">
      <c r="A84" s="966">
        <v>20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/>
      <c r="J84" s="958"/>
      <c r="K84" s="957" t="e">
        <f>IF(J84/I84*100&gt;100,100,J84/I84*100)</f>
        <v>#DIV/0!</v>
      </c>
      <c r="L84" s="985" t="e">
        <f>(K84+K85+K86)/3</f>
        <v>#DIV/0!</v>
      </c>
      <c r="M84" s="995" t="e">
        <f>(L84+L87)/2</f>
        <v>#DIV/0!</v>
      </c>
      <c r="N84" s="968"/>
      <c r="O84" s="967"/>
    </row>
    <row r="85" spans="1:15" ht="18.75" hidden="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/>
      <c r="J85" s="958"/>
      <c r="K85" s="957" t="e">
        <f>IF(J85/I85*100&gt;100,100,J85/I85*100)</f>
        <v>#DIV/0!</v>
      </c>
      <c r="L85" s="998"/>
      <c r="M85" s="982"/>
      <c r="N85" s="968"/>
      <c r="O85" s="967"/>
    </row>
    <row r="86" spans="1:15" ht="18.75" hidden="1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/>
      <c r="J86" s="958"/>
      <c r="K86" s="957" t="e">
        <f>IF(J86/I86*100&gt;100,100,J86/I86*100)</f>
        <v>#DIV/0!</v>
      </c>
      <c r="L86" s="998"/>
      <c r="M86" s="982"/>
      <c r="N86" s="968"/>
      <c r="O86" s="967"/>
    </row>
    <row r="87" spans="1:15" ht="2.25" hidden="1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505</v>
      </c>
      <c r="I87" s="958"/>
      <c r="J87" s="958"/>
      <c r="K87" s="957" t="e">
        <f>IF(J87/I87*100&gt;100,100,J87/I87*100)</f>
        <v>#DIV/0!</v>
      </c>
      <c r="L87" s="957" t="e">
        <f>K87</f>
        <v>#DIV/0!</v>
      </c>
      <c r="M87" s="982"/>
      <c r="N87" s="968"/>
      <c r="O87" s="967"/>
    </row>
    <row r="88" spans="1:15" ht="51" customHeight="1" x14ac:dyDescent="0.25">
      <c r="A88" s="966">
        <v>10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>
        <v>100</v>
      </c>
      <c r="J88" s="958">
        <v>100</v>
      </c>
      <c r="K88" s="957">
        <f>IF(J88/I88*100&gt;100,100,J88/I88*100)</f>
        <v>100</v>
      </c>
      <c r="L88" s="977">
        <f>(K88+K89+K90)/3</f>
        <v>100</v>
      </c>
      <c r="M88" s="995">
        <f>(L88+L91)/2</f>
        <v>100</v>
      </c>
      <c r="N88" s="968"/>
      <c r="O88" s="967"/>
    </row>
    <row r="89" spans="1:15" ht="52.5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>
        <v>96</v>
      </c>
      <c r="J89" s="958">
        <v>96.9</v>
      </c>
      <c r="K89" s="957">
        <f>IF(J89/I89*100&gt;100,100,J89/I89*100)</f>
        <v>100</v>
      </c>
      <c r="L89" s="977"/>
      <c r="M89" s="982"/>
      <c r="N89" s="968"/>
      <c r="O89" s="967"/>
    </row>
    <row r="90" spans="1:15" ht="52.5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>
        <v>100</v>
      </c>
      <c r="J90" s="958">
        <v>100</v>
      </c>
      <c r="K90" s="957">
        <f>IF(J90/I90*100&gt;100,100,J90/I90*100)</f>
        <v>100</v>
      </c>
      <c r="L90" s="977"/>
      <c r="M90" s="982"/>
      <c r="N90" s="968"/>
      <c r="O90" s="967"/>
    </row>
    <row r="91" spans="1:15" ht="30" customHeight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266</v>
      </c>
      <c r="I91" s="958">
        <v>0.56000000000000005</v>
      </c>
      <c r="J91" s="958">
        <v>0.56000000000000005</v>
      </c>
      <c r="K91" s="957">
        <f>IF(J91/I91*100&gt;100,100,J91/I91*100)</f>
        <v>100</v>
      </c>
      <c r="L91" s="957">
        <f>K91</f>
        <v>100</v>
      </c>
      <c r="M91" s="982"/>
      <c r="N91" s="968"/>
      <c r="O91" s="967"/>
    </row>
    <row r="92" spans="1:15" ht="0.7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69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66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31.5" hidden="1" customHeight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505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69.7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66.75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67.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34.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71.2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69.7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66.7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31.5" hidden="1" customHeight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51.75" customHeight="1" x14ac:dyDescent="0.25">
      <c r="A104" s="966">
        <v>11</v>
      </c>
      <c r="B104" s="974"/>
      <c r="C104" s="996" t="s">
        <v>187</v>
      </c>
      <c r="D104" s="983" t="s">
        <v>560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>
        <v>100</v>
      </c>
      <c r="J104" s="958">
        <v>100</v>
      </c>
      <c r="K104" s="957">
        <f>IF(J104/I104*100&gt;100,100,J104/I104*100)</f>
        <v>100</v>
      </c>
      <c r="L104" s="977">
        <f>(K104+K105+K106)/3</f>
        <v>100</v>
      </c>
      <c r="M104" s="995">
        <f>(L104+L107)/2</f>
        <v>100</v>
      </c>
      <c r="N104" s="968"/>
      <c r="O104" s="967"/>
    </row>
    <row r="105" spans="1:15" ht="54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>
        <v>96</v>
      </c>
      <c r="J105" s="958">
        <v>96.9</v>
      </c>
      <c r="K105" s="957">
        <f>IF(J105/I105*100&gt;100,100,J105/I105*100)</f>
        <v>100</v>
      </c>
      <c r="L105" s="977"/>
      <c r="M105" s="982"/>
      <c r="N105" s="968"/>
      <c r="O105" s="967"/>
    </row>
    <row r="106" spans="1:15" ht="52.5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>
        <v>100</v>
      </c>
      <c r="J106" s="958">
        <v>100</v>
      </c>
      <c r="K106" s="957">
        <f>IF(J106/I106*100&gt;100,100,J106/I106*100)</f>
        <v>100</v>
      </c>
      <c r="L106" s="977"/>
      <c r="M106" s="982"/>
      <c r="N106" s="968"/>
      <c r="O106" s="967"/>
    </row>
    <row r="107" spans="1:15" ht="35.25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266</v>
      </c>
      <c r="I107" s="958">
        <v>163.33000000000001</v>
      </c>
      <c r="J107" s="958">
        <v>163.33000000000001</v>
      </c>
      <c r="K107" s="957">
        <f>IF(J107/I107*100&gt;100,100,J107/I107*100)</f>
        <v>100</v>
      </c>
      <c r="L107" s="957">
        <f>K107</f>
        <v>100</v>
      </c>
      <c r="M107" s="982"/>
      <c r="N107" s="968"/>
      <c r="O107" s="967"/>
    </row>
    <row r="108" spans="1:15" ht="68.25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66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69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30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72" hidden="1" customHeight="1" x14ac:dyDescent="0.25">
      <c r="A112" s="966">
        <v>27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/>
      <c r="J112" s="958"/>
      <c r="K112" s="957" t="e">
        <f>IF(J112/I112*100&gt;100,100,J112/I112*100)</f>
        <v>#DIV/0!</v>
      </c>
      <c r="L112" s="977" t="e">
        <f>(K112+K113+K114)/3</f>
        <v>#DIV/0!</v>
      </c>
      <c r="M112" s="995" t="e">
        <f>(L112+L115)/2</f>
        <v>#DIV/0!</v>
      </c>
      <c r="N112" s="968"/>
      <c r="O112" s="967"/>
    </row>
    <row r="113" spans="1:15" ht="71.25" hidden="1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/>
      <c r="J113" s="958"/>
      <c r="K113" s="957" t="e">
        <f>IF(J113/I113*100&gt;100,100,J113/I113*100)</f>
        <v>#DIV/0!</v>
      </c>
      <c r="L113" s="977"/>
      <c r="M113" s="995"/>
      <c r="N113" s="968"/>
      <c r="O113" s="967"/>
    </row>
    <row r="114" spans="1:15" ht="69" hidden="1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/>
      <c r="J114" s="958"/>
      <c r="K114" s="957" t="e">
        <f>IF(J114/I114*100&gt;100,100,J114/I114*100)</f>
        <v>#DIV/0!</v>
      </c>
      <c r="L114" s="977"/>
      <c r="M114" s="995"/>
      <c r="N114" s="968"/>
      <c r="O114" s="967"/>
    </row>
    <row r="115" spans="1:15" ht="31.5" hidden="1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505</v>
      </c>
      <c r="I115" s="958"/>
      <c r="J115" s="958"/>
      <c r="K115" s="957" t="e">
        <f>IF(J115/I115*100&gt;100,100,J115/I115*100)</f>
        <v>#DIV/0!</v>
      </c>
      <c r="L115" s="957" t="e">
        <f>K115</f>
        <v>#DIV/0!</v>
      </c>
      <c r="M115" s="995"/>
      <c r="N115" s="968"/>
      <c r="O115" s="967"/>
    </row>
    <row r="116" spans="1:15" ht="52.5" customHeight="1" x14ac:dyDescent="0.25">
      <c r="A116" s="966">
        <v>12</v>
      </c>
      <c r="B116" s="974"/>
      <c r="C116" s="994" t="s">
        <v>236</v>
      </c>
      <c r="D116" s="1025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>
        <v>0.9</v>
      </c>
      <c r="J116" s="958">
        <v>0.9</v>
      </c>
      <c r="K116" s="987">
        <f>IF(J116/I116*100&gt;100,100,J116/I116*100)</f>
        <v>100</v>
      </c>
      <c r="L116" s="977">
        <f>(K116+K117+K118)/3</f>
        <v>100</v>
      </c>
      <c r="M116" s="993">
        <f>(L116+L119)/2</f>
        <v>100</v>
      </c>
      <c r="N116" s="968"/>
      <c r="O116" s="967"/>
    </row>
    <row r="117" spans="1:15" ht="51" customHeight="1" x14ac:dyDescent="0.25">
      <c r="A117" s="966"/>
      <c r="B117" s="974"/>
      <c r="C117" s="992"/>
      <c r="D117" s="1025"/>
      <c r="E117" s="990"/>
      <c r="F117" s="989" t="s">
        <v>138</v>
      </c>
      <c r="G117" s="988" t="s">
        <v>9</v>
      </c>
      <c r="H117" s="978" t="s">
        <v>507</v>
      </c>
      <c r="I117" s="958">
        <v>29.8</v>
      </c>
      <c r="J117" s="958">
        <v>29.8</v>
      </c>
      <c r="K117" s="987">
        <f>IF(J117/I117*100&gt;100,100,J117/I117*100)</f>
        <v>100</v>
      </c>
      <c r="L117" s="977"/>
      <c r="M117" s="982"/>
      <c r="N117" s="968"/>
      <c r="O117" s="967"/>
    </row>
    <row r="118" spans="1:15" ht="51.75" customHeight="1" x14ac:dyDescent="0.25">
      <c r="A118" s="966"/>
      <c r="B118" s="974"/>
      <c r="C118" s="992"/>
      <c r="D118" s="1025"/>
      <c r="E118" s="990"/>
      <c r="F118" s="989" t="s">
        <v>138</v>
      </c>
      <c r="G118" s="988" t="s">
        <v>386</v>
      </c>
      <c r="H118" s="978" t="s">
        <v>507</v>
      </c>
      <c r="I118" s="958">
        <v>100</v>
      </c>
      <c r="J118" s="958">
        <v>100</v>
      </c>
      <c r="K118" s="987">
        <f>IF(J118/I118*100&gt;100,100,J118/I118*100)</f>
        <v>100</v>
      </c>
      <c r="L118" s="977"/>
      <c r="M118" s="982"/>
      <c r="N118" s="968"/>
      <c r="O118" s="967"/>
    </row>
    <row r="119" spans="1:15" ht="31.5" x14ac:dyDescent="0.25">
      <c r="A119" s="966"/>
      <c r="B119" s="974"/>
      <c r="C119" s="992"/>
      <c r="D119" s="1025"/>
      <c r="E119" s="990"/>
      <c r="F119" s="989" t="s">
        <v>144</v>
      </c>
      <c r="G119" s="988" t="s">
        <v>515</v>
      </c>
      <c r="H119" s="959" t="s">
        <v>514</v>
      </c>
      <c r="I119" s="958">
        <v>9088</v>
      </c>
      <c r="J119" s="958">
        <v>9089</v>
      </c>
      <c r="K119" s="987">
        <f>IF(J119/I119*100&gt;100,100,J119/I119*100)</f>
        <v>100</v>
      </c>
      <c r="L119" s="987">
        <f>K119</f>
        <v>100</v>
      </c>
      <c r="M119" s="982"/>
      <c r="N119" s="968"/>
      <c r="O119" s="967"/>
    </row>
    <row r="120" spans="1:15" ht="54" customHeight="1" x14ac:dyDescent="0.25">
      <c r="A120" s="966">
        <v>13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>
        <v>25.5</v>
      </c>
      <c r="J120" s="958">
        <v>25.5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100</v>
      </c>
      <c r="N120" s="968"/>
      <c r="O120" s="967"/>
    </row>
    <row r="121" spans="1:15" ht="51.75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12.4</v>
      </c>
      <c r="J121" s="958">
        <v>12.4</v>
      </c>
      <c r="K121" s="987">
        <f>IF(J121/I121*100&gt;100,100,J121/I121*100)</f>
        <v>100</v>
      </c>
      <c r="L121" s="977"/>
      <c r="M121" s="982"/>
      <c r="N121" s="968"/>
      <c r="O121" s="967"/>
    </row>
    <row r="122" spans="1:15" ht="51.75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100</v>
      </c>
      <c r="J122" s="958">
        <v>100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1.5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514</v>
      </c>
      <c r="I123" s="958">
        <v>77144</v>
      </c>
      <c r="J123" s="958">
        <v>77285</v>
      </c>
      <c r="K123" s="987">
        <f>IF(J123/I123*100&gt;100,100,J123/I123*100)</f>
        <v>100</v>
      </c>
      <c r="L123" s="987">
        <f>K123</f>
        <v>100</v>
      </c>
      <c r="M123" s="982"/>
      <c r="N123" s="968"/>
      <c r="O123" s="967"/>
    </row>
    <row r="124" spans="1:15" ht="52.5" customHeight="1" x14ac:dyDescent="0.25">
      <c r="A124" s="966">
        <v>14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>
        <v>20.9</v>
      </c>
      <c r="J124" s="958">
        <v>20.9</v>
      </c>
      <c r="K124" s="987">
        <f>IF(J124/I124*100&gt;100,100,J124/I124*100)</f>
        <v>100</v>
      </c>
      <c r="L124" s="977">
        <f>(K124+K125+K126)/3</f>
        <v>100</v>
      </c>
      <c r="M124" s="993">
        <f>(L124+L127)/2</f>
        <v>100</v>
      </c>
      <c r="N124" s="968"/>
      <c r="O124" s="967"/>
    </row>
    <row r="125" spans="1:15" ht="51.75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>
        <v>30.3</v>
      </c>
      <c r="J125" s="958">
        <v>30.3</v>
      </c>
      <c r="K125" s="987">
        <f>IF(J125/I125*100&gt;100,100,J125/I125*100)</f>
        <v>100</v>
      </c>
      <c r="L125" s="977"/>
      <c r="M125" s="982"/>
      <c r="N125" s="968"/>
      <c r="O125" s="967"/>
    </row>
    <row r="126" spans="1:15" ht="52.5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>
        <v>100</v>
      </c>
      <c r="J126" s="958">
        <v>100</v>
      </c>
      <c r="K126" s="987">
        <f>IF(J126/I126*100&gt;100,100,J126/I126*100)</f>
        <v>100</v>
      </c>
      <c r="L126" s="977"/>
      <c r="M126" s="982"/>
      <c r="N126" s="968"/>
      <c r="O126" s="967"/>
    </row>
    <row r="127" spans="1:15" ht="31.5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 t="s">
        <v>514</v>
      </c>
      <c r="I127" s="958">
        <v>52007</v>
      </c>
      <c r="J127" s="958">
        <v>52084</v>
      </c>
      <c r="K127" s="987">
        <f>IF(J127/I127*100&gt;100,100,J127/I127*100)</f>
        <v>100</v>
      </c>
      <c r="L127" s="987">
        <f>K127</f>
        <v>100</v>
      </c>
      <c r="M127" s="982"/>
      <c r="N127" s="968"/>
      <c r="O127" s="967"/>
    </row>
    <row r="128" spans="1:15" ht="52.5" customHeight="1" x14ac:dyDescent="0.25">
      <c r="A128" s="966">
        <v>15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>
        <v>9.3000000000000007</v>
      </c>
      <c r="J128" s="958">
        <v>9.3000000000000007</v>
      </c>
      <c r="K128" s="987">
        <f>IF(J128/I128*100&gt;100,100,J128/I128*100)</f>
        <v>100</v>
      </c>
      <c r="L128" s="977">
        <f>(K128+K129+K130)/3</f>
        <v>100</v>
      </c>
      <c r="M128" s="993">
        <f>(L128+L131)/2</f>
        <v>100</v>
      </c>
      <c r="N128" s="968"/>
      <c r="O128" s="967"/>
    </row>
    <row r="129" spans="1:15" ht="51.75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>
        <v>30.8</v>
      </c>
      <c r="J129" s="958">
        <v>30.8</v>
      </c>
      <c r="K129" s="987">
        <f>IF(J129/I129*100&gt;100,100,J129/I129*100)</f>
        <v>100</v>
      </c>
      <c r="L129" s="977"/>
      <c r="M129" s="982"/>
      <c r="N129" s="968"/>
      <c r="O129" s="967"/>
    </row>
    <row r="130" spans="1:15" ht="51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>
        <v>100</v>
      </c>
      <c r="J130" s="958">
        <v>100</v>
      </c>
      <c r="K130" s="987">
        <f>IF(J130/I130*100&gt;100,100,J130/I130*100)</f>
        <v>100</v>
      </c>
      <c r="L130" s="977"/>
      <c r="M130" s="982"/>
      <c r="N130" s="968"/>
      <c r="O130" s="967"/>
    </row>
    <row r="131" spans="1:15" ht="31.5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 t="s">
        <v>514</v>
      </c>
      <c r="I131" s="958">
        <v>36677</v>
      </c>
      <c r="J131" s="958">
        <v>36763</v>
      </c>
      <c r="K131" s="987">
        <f>IF(J131/I131*100&gt;100,100,J131/I131*100)</f>
        <v>100</v>
      </c>
      <c r="L131" s="987">
        <f>K131</f>
        <v>100</v>
      </c>
      <c r="M131" s="982"/>
      <c r="N131" s="968"/>
      <c r="O131" s="967"/>
    </row>
    <row r="132" spans="1:15" ht="51.75" customHeight="1" x14ac:dyDescent="0.25">
      <c r="A132" s="966">
        <v>16</v>
      </c>
      <c r="B132" s="974"/>
      <c r="C132" s="994" t="s">
        <v>232</v>
      </c>
      <c r="D132" s="991" t="s">
        <v>559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19.600000000000001</v>
      </c>
      <c r="J132" s="958">
        <v>19.600000000000001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100</v>
      </c>
      <c r="N132" s="968"/>
      <c r="O132" s="967"/>
    </row>
    <row r="133" spans="1:15" ht="51.75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23.9</v>
      </c>
      <c r="J133" s="958">
        <v>23.9</v>
      </c>
      <c r="K133" s="987">
        <f>IF(J133/I133*100&gt;100,100,J133/I133*100)</f>
        <v>100</v>
      </c>
      <c r="L133" s="977"/>
      <c r="M133" s="982"/>
      <c r="N133" s="968"/>
      <c r="O133" s="967"/>
    </row>
    <row r="134" spans="1:15" ht="51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91.5</v>
      </c>
      <c r="J134" s="958">
        <v>91.5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1.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65847</v>
      </c>
      <c r="J135" s="958">
        <v>65939</v>
      </c>
      <c r="K135" s="987">
        <f>IF(J135/I135*100&gt;100,100,J135/I135*100)</f>
        <v>100</v>
      </c>
      <c r="L135" s="987">
        <f>K135</f>
        <v>100</v>
      </c>
      <c r="M135" s="982"/>
      <c r="N135" s="968"/>
      <c r="O135" s="967"/>
    </row>
    <row r="136" spans="1:15" ht="52.5" customHeight="1" x14ac:dyDescent="0.25">
      <c r="A136" s="966">
        <v>17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18</v>
      </c>
      <c r="J136" s="958">
        <v>18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100</v>
      </c>
      <c r="N136" s="968"/>
      <c r="O136" s="967"/>
    </row>
    <row r="137" spans="1:15" ht="51.75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41.5</v>
      </c>
      <c r="J137" s="958">
        <v>41.5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.75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100</v>
      </c>
      <c r="J138" s="958">
        <v>100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1.5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85729</v>
      </c>
      <c r="J139" s="958">
        <v>85743</v>
      </c>
      <c r="K139" s="987">
        <f>IF(J139/I139*100&gt;100,100,J139/I139*100)</f>
        <v>100</v>
      </c>
      <c r="L139" s="987">
        <f>K139</f>
        <v>100</v>
      </c>
      <c r="M139" s="982"/>
      <c r="N139" s="968"/>
      <c r="O139" s="967"/>
    </row>
    <row r="140" spans="1:15" ht="52.5" customHeight="1" x14ac:dyDescent="0.25">
      <c r="A140" s="966">
        <v>18</v>
      </c>
      <c r="B140" s="974"/>
      <c r="C140" s="1024" t="s">
        <v>311</v>
      </c>
      <c r="D140" s="991" t="s">
        <v>516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>
        <v>5.7</v>
      </c>
      <c r="J140" s="958">
        <v>5.7</v>
      </c>
      <c r="K140" s="987">
        <f>IF(J140/I140*100&gt;100,100,J140/I140*100)</f>
        <v>100</v>
      </c>
      <c r="L140" s="977">
        <f>(K140+K141+K142)/3</f>
        <v>100</v>
      </c>
      <c r="M140" s="993">
        <f>(L140+L143)/2</f>
        <v>99.955965691530096</v>
      </c>
      <c r="N140" s="968"/>
      <c r="O140" s="967"/>
    </row>
    <row r="141" spans="1:15" ht="52.5" customHeight="1" x14ac:dyDescent="0.25">
      <c r="A141" s="966"/>
      <c r="B141" s="974"/>
      <c r="C141" s="1023"/>
      <c r="D141" s="991"/>
      <c r="E141" s="990"/>
      <c r="F141" s="989" t="s">
        <v>138</v>
      </c>
      <c r="G141" s="988" t="s">
        <v>9</v>
      </c>
      <c r="H141" s="978" t="s">
        <v>507</v>
      </c>
      <c r="I141" s="958">
        <v>19.8</v>
      </c>
      <c r="J141" s="958">
        <v>19.8</v>
      </c>
      <c r="K141" s="987">
        <f>IF(J141/I141*100&gt;100,100,J141/I141*100)</f>
        <v>100</v>
      </c>
      <c r="L141" s="977"/>
      <c r="M141" s="982"/>
      <c r="N141" s="968"/>
      <c r="O141" s="967"/>
    </row>
    <row r="142" spans="1:15" ht="51" customHeight="1" x14ac:dyDescent="0.25">
      <c r="A142" s="966"/>
      <c r="B142" s="974"/>
      <c r="C142" s="1023"/>
      <c r="D142" s="991"/>
      <c r="E142" s="990"/>
      <c r="F142" s="989" t="s">
        <v>138</v>
      </c>
      <c r="G142" s="988" t="s">
        <v>386</v>
      </c>
      <c r="H142" s="978" t="s">
        <v>507</v>
      </c>
      <c r="I142" s="958">
        <v>100</v>
      </c>
      <c r="J142" s="958">
        <v>100</v>
      </c>
      <c r="K142" s="987">
        <f>IF(J142/I142*100&gt;100,100,J142/I142*100)</f>
        <v>100</v>
      </c>
      <c r="L142" s="977"/>
      <c r="M142" s="982"/>
      <c r="N142" s="968"/>
      <c r="O142" s="967"/>
    </row>
    <row r="143" spans="1:15" ht="41.25" customHeight="1" x14ac:dyDescent="0.25">
      <c r="A143" s="966"/>
      <c r="B143" s="974"/>
      <c r="C143" s="1023"/>
      <c r="D143" s="991"/>
      <c r="E143" s="990"/>
      <c r="F143" s="989" t="s">
        <v>144</v>
      </c>
      <c r="G143" s="988" t="s">
        <v>515</v>
      </c>
      <c r="H143" s="959" t="s">
        <v>514</v>
      </c>
      <c r="I143" s="958">
        <v>26116</v>
      </c>
      <c r="J143" s="958">
        <v>26093</v>
      </c>
      <c r="K143" s="987">
        <f>IF(J143/I143*100&gt;100,100,J143/I143*100)</f>
        <v>99.911931383060193</v>
      </c>
      <c r="L143" s="987">
        <f>K143</f>
        <v>99.911931383060193</v>
      </c>
      <c r="M143" s="982"/>
      <c r="N143" s="968"/>
      <c r="O143" s="967"/>
    </row>
    <row r="144" spans="1:15" ht="2.25" hidden="1" customHeight="1" x14ac:dyDescent="0.25">
      <c r="A144" s="966">
        <v>18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51.75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51.7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6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51" hidden="1" customHeight="1" x14ac:dyDescent="0.25">
      <c r="A148" s="966">
        <v>19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51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51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6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51.75" hidden="1" customHeight="1" x14ac:dyDescent="0.25">
      <c r="A152" s="966">
        <v>20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51.7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51.7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5.2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51.75" customHeight="1" x14ac:dyDescent="0.25">
      <c r="A156" s="966">
        <v>19</v>
      </c>
      <c r="B156" s="974"/>
      <c r="C156" s="986" t="s">
        <v>314</v>
      </c>
      <c r="D156" s="983" t="s">
        <v>558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>
        <v>15</v>
      </c>
      <c r="J156" s="958">
        <v>5.3</v>
      </c>
      <c r="K156" s="975">
        <f>IF(I156/J156*100&gt;100,100,I156/J156*100)</f>
        <v>100</v>
      </c>
      <c r="L156" s="977">
        <f>(K156+K157+K158)/3</f>
        <v>99</v>
      </c>
      <c r="M156" s="985">
        <f>(L156+L159)/2</f>
        <v>99.5</v>
      </c>
      <c r="N156" s="968"/>
      <c r="O156" s="967"/>
    </row>
    <row r="157" spans="1:15" ht="52.5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>
        <v>100</v>
      </c>
      <c r="J157" s="958">
        <v>97</v>
      </c>
      <c r="K157" s="957">
        <f>IF(J157/I157*100&gt;100,100,J157/I157*100)</f>
        <v>97</v>
      </c>
      <c r="L157" s="970"/>
      <c r="M157" s="984"/>
      <c r="N157" s="968"/>
      <c r="O157" s="967"/>
    </row>
    <row r="158" spans="1:15" ht="54.75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211</v>
      </c>
      <c r="H158" s="959" t="s">
        <v>507</v>
      </c>
      <c r="I158" s="958">
        <v>55</v>
      </c>
      <c r="J158" s="958">
        <v>71.7</v>
      </c>
      <c r="K158" s="957">
        <f>IF(J158/I158*100&gt;100,100,J158/I158*100)</f>
        <v>100</v>
      </c>
      <c r="L158" s="970"/>
      <c r="M158" s="984"/>
      <c r="N158" s="968"/>
      <c r="O158" s="967"/>
    </row>
    <row r="159" spans="1:15" ht="33.75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266</v>
      </c>
      <c r="I159" s="958">
        <v>9.08</v>
      </c>
      <c r="J159" s="958">
        <v>9.08</v>
      </c>
      <c r="K159" s="957">
        <f>IF(I159/J159*100&gt;100,100,I159/J159*100)</f>
        <v>100</v>
      </c>
      <c r="L159" s="957">
        <f>K159</f>
        <v>100</v>
      </c>
      <c r="M159" s="984"/>
      <c r="N159" s="968"/>
      <c r="O159" s="967"/>
    </row>
    <row r="160" spans="1:15" ht="51" customHeight="1" x14ac:dyDescent="0.25">
      <c r="A160" s="966">
        <v>20</v>
      </c>
      <c r="B160" s="974"/>
      <c r="C160" s="986" t="s">
        <v>319</v>
      </c>
      <c r="D160" s="983" t="s">
        <v>510</v>
      </c>
      <c r="E160" s="979" t="s">
        <v>137</v>
      </c>
      <c r="F160" s="961" t="s">
        <v>138</v>
      </c>
      <c r="G160" s="971" t="s">
        <v>428</v>
      </c>
      <c r="H160" s="978" t="s">
        <v>507</v>
      </c>
      <c r="I160" s="958">
        <v>10</v>
      </c>
      <c r="J160" s="958">
        <v>8.6999999999999993</v>
      </c>
      <c r="K160" s="975">
        <f>IF(I160/J160*100&gt;100,100,I160/J160*100)</f>
        <v>100</v>
      </c>
      <c r="L160" s="977">
        <f>(K160+K161+K162)/3</f>
        <v>99</v>
      </c>
      <c r="M160" s="985">
        <f>(L160+L163)/2</f>
        <v>99.5</v>
      </c>
      <c r="N160" s="968"/>
      <c r="O160" s="967"/>
    </row>
    <row r="161" spans="1:15" ht="5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429</v>
      </c>
      <c r="H161" s="959" t="s">
        <v>507</v>
      </c>
      <c r="I161" s="958">
        <v>100</v>
      </c>
      <c r="J161" s="958">
        <v>97</v>
      </c>
      <c r="K161" s="957">
        <f>IF(J161/I161*100&gt;100,100,J161/I161*100)</f>
        <v>97</v>
      </c>
      <c r="L161" s="970"/>
      <c r="M161" s="984"/>
      <c r="N161" s="968"/>
      <c r="O161" s="967"/>
    </row>
    <row r="162" spans="1:15" ht="5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142</v>
      </c>
      <c r="H162" s="959" t="s">
        <v>507</v>
      </c>
      <c r="I162" s="958">
        <v>55</v>
      </c>
      <c r="J162" s="958">
        <v>71.7</v>
      </c>
      <c r="K162" s="957">
        <f>IF(J162/I162*100&gt;100,100,J162/I162*100)</f>
        <v>100</v>
      </c>
      <c r="L162" s="970"/>
      <c r="M162" s="984"/>
      <c r="N162" s="968"/>
      <c r="O162" s="967"/>
    </row>
    <row r="163" spans="1:15" ht="34.5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266</v>
      </c>
      <c r="I163" s="958">
        <v>282.92</v>
      </c>
      <c r="J163" s="958">
        <v>282.92</v>
      </c>
      <c r="K163" s="957">
        <f>IF(I163/J163*100&gt;100,100,I163/J163*100)</f>
        <v>100</v>
      </c>
      <c r="L163" s="957">
        <f>K163</f>
        <v>100</v>
      </c>
      <c r="M163" s="984"/>
      <c r="N163" s="968"/>
      <c r="O163" s="967"/>
    </row>
    <row r="164" spans="1:15" ht="51" customHeight="1" x14ac:dyDescent="0.25">
      <c r="A164" s="966">
        <v>21</v>
      </c>
      <c r="B164" s="974"/>
      <c r="C164" s="986" t="s">
        <v>366</v>
      </c>
      <c r="D164" s="983" t="s">
        <v>557</v>
      </c>
      <c r="E164" s="979" t="s">
        <v>137</v>
      </c>
      <c r="F164" s="961" t="s">
        <v>138</v>
      </c>
      <c r="G164" s="971" t="s">
        <v>428</v>
      </c>
      <c r="H164" s="978" t="s">
        <v>507</v>
      </c>
      <c r="I164" s="958">
        <v>15</v>
      </c>
      <c r="J164" s="958">
        <v>8.9</v>
      </c>
      <c r="K164" s="957">
        <v>100</v>
      </c>
      <c r="L164" s="977">
        <f>(K164+K165+K166)/3</f>
        <v>98.3</v>
      </c>
      <c r="M164" s="976">
        <f>(L164+L167)/2</f>
        <v>99.15</v>
      </c>
      <c r="N164" s="968"/>
      <c r="O164" s="967"/>
    </row>
    <row r="165" spans="1:15" ht="51" customHeight="1" x14ac:dyDescent="0.25">
      <c r="A165" s="966"/>
      <c r="B165" s="974"/>
      <c r="C165" s="973"/>
      <c r="D165" s="983"/>
      <c r="E165" s="962"/>
      <c r="F165" s="961" t="s">
        <v>138</v>
      </c>
      <c r="G165" s="971" t="s">
        <v>429</v>
      </c>
      <c r="H165" s="959" t="s">
        <v>507</v>
      </c>
      <c r="I165" s="958">
        <v>100</v>
      </c>
      <c r="J165" s="958">
        <v>94.9</v>
      </c>
      <c r="K165" s="975">
        <f>IF(J165/I165*100&gt;100,100,J165/I165*100)</f>
        <v>94.9</v>
      </c>
      <c r="L165" s="970"/>
      <c r="M165" s="969"/>
      <c r="N165" s="968"/>
      <c r="O165" s="967"/>
    </row>
    <row r="166" spans="1:15" ht="51" customHeight="1" x14ac:dyDescent="0.25">
      <c r="A166" s="966"/>
      <c r="B166" s="974"/>
      <c r="C166" s="973"/>
      <c r="D166" s="983"/>
      <c r="E166" s="962"/>
      <c r="F166" s="961" t="s">
        <v>138</v>
      </c>
      <c r="G166" s="971" t="s">
        <v>211</v>
      </c>
      <c r="H166" s="959" t="s">
        <v>507</v>
      </c>
      <c r="I166" s="958">
        <v>55</v>
      </c>
      <c r="J166" s="958">
        <v>62.5</v>
      </c>
      <c r="K166" s="957">
        <f>IF(J166/I166*100&gt;100,100,J166/I166*100)</f>
        <v>100</v>
      </c>
      <c r="L166" s="970"/>
      <c r="M166" s="969"/>
      <c r="N166" s="968"/>
      <c r="O166" s="967"/>
    </row>
    <row r="167" spans="1:15" ht="36" customHeight="1" x14ac:dyDescent="0.25">
      <c r="A167" s="966"/>
      <c r="B167" s="974"/>
      <c r="C167" s="964"/>
      <c r="D167" s="982"/>
      <c r="E167" s="962"/>
      <c r="F167" s="961" t="s">
        <v>144</v>
      </c>
      <c r="G167" s="960" t="s">
        <v>506</v>
      </c>
      <c r="H167" s="959" t="s">
        <v>266</v>
      </c>
      <c r="I167" s="958">
        <v>1</v>
      </c>
      <c r="J167" s="958">
        <v>1</v>
      </c>
      <c r="K167" s="957">
        <f>IF(J167/I167*100&gt;100,100,J167/I167*100)</f>
        <v>100</v>
      </c>
      <c r="L167" s="957">
        <f>K167</f>
        <v>100</v>
      </c>
      <c r="M167" s="956"/>
      <c r="N167" s="968"/>
      <c r="O167" s="967"/>
    </row>
    <row r="168" spans="1:15" ht="51.75" customHeight="1" x14ac:dyDescent="0.25">
      <c r="A168" s="966">
        <v>22</v>
      </c>
      <c r="B168" s="974"/>
      <c r="C168" s="986" t="s">
        <v>322</v>
      </c>
      <c r="D168" s="983" t="s">
        <v>431</v>
      </c>
      <c r="E168" s="979" t="s">
        <v>137</v>
      </c>
      <c r="F168" s="961" t="s">
        <v>138</v>
      </c>
      <c r="G168" s="971" t="s">
        <v>428</v>
      </c>
      <c r="H168" s="978" t="s">
        <v>507</v>
      </c>
      <c r="I168" s="958">
        <v>15</v>
      </c>
      <c r="J168" s="958">
        <v>3.1</v>
      </c>
      <c r="K168" s="957">
        <f>IF(I168/J168*100&gt;100,100,I168/J168*100)</f>
        <v>100</v>
      </c>
      <c r="L168" s="977">
        <f>(K168+K169+K170)/3</f>
        <v>98.3</v>
      </c>
      <c r="M168" s="976">
        <f>(L168+L171)/2</f>
        <v>99.15</v>
      </c>
      <c r="N168" s="968"/>
      <c r="O168" s="967"/>
    </row>
    <row r="169" spans="1:15" ht="51.75" customHeight="1" x14ac:dyDescent="0.25">
      <c r="A169" s="966"/>
      <c r="B169" s="974"/>
      <c r="C169" s="973"/>
      <c r="D169" s="983"/>
      <c r="E169" s="962"/>
      <c r="F169" s="961" t="s">
        <v>138</v>
      </c>
      <c r="G169" s="971" t="s">
        <v>429</v>
      </c>
      <c r="H169" s="959" t="s">
        <v>507</v>
      </c>
      <c r="I169" s="958">
        <v>100</v>
      </c>
      <c r="J169" s="958">
        <v>94.9</v>
      </c>
      <c r="K169" s="975">
        <f>IF(J169/I169*100&gt;100,100,J169/I169*100)</f>
        <v>94.9</v>
      </c>
      <c r="L169" s="970"/>
      <c r="M169" s="969"/>
      <c r="N169" s="968"/>
      <c r="O169" s="967"/>
    </row>
    <row r="170" spans="1:15" ht="52.5" customHeight="1" x14ac:dyDescent="0.25">
      <c r="A170" s="966"/>
      <c r="B170" s="974"/>
      <c r="C170" s="973"/>
      <c r="D170" s="983"/>
      <c r="E170" s="962"/>
      <c r="F170" s="961" t="s">
        <v>138</v>
      </c>
      <c r="G170" s="971" t="s">
        <v>211</v>
      </c>
      <c r="H170" s="959" t="s">
        <v>507</v>
      </c>
      <c r="I170" s="958">
        <v>55</v>
      </c>
      <c r="J170" s="958">
        <v>62.5</v>
      </c>
      <c r="K170" s="957">
        <f>IF(J170/I170*100&gt;100,100,J170/I170*100)</f>
        <v>100</v>
      </c>
      <c r="L170" s="970"/>
      <c r="M170" s="969"/>
      <c r="N170" s="968"/>
      <c r="O170" s="967"/>
    </row>
    <row r="171" spans="1:15" ht="39" customHeight="1" x14ac:dyDescent="0.25">
      <c r="A171" s="966"/>
      <c r="B171" s="974"/>
      <c r="C171" s="964"/>
      <c r="D171" s="982"/>
      <c r="E171" s="962"/>
      <c r="F171" s="961" t="s">
        <v>144</v>
      </c>
      <c r="G171" s="960" t="s">
        <v>506</v>
      </c>
      <c r="H171" s="959" t="s">
        <v>266</v>
      </c>
      <c r="I171" s="958">
        <v>6.83</v>
      </c>
      <c r="J171" s="958">
        <v>6.83</v>
      </c>
      <c r="K171" s="957">
        <f>IF(J171/I171*100&gt;100,100,J171/I171*100)</f>
        <v>100</v>
      </c>
      <c r="L171" s="957">
        <f>K171</f>
        <v>100</v>
      </c>
      <c r="M171" s="956"/>
      <c r="N171" s="968"/>
      <c r="O171" s="967"/>
    </row>
    <row r="172" spans="1:15" ht="51.75" hidden="1" customHeight="1" x14ac:dyDescent="0.25">
      <c r="A172" s="966">
        <v>24</v>
      </c>
      <c r="B172" s="974"/>
      <c r="C172" s="981" t="s">
        <v>327</v>
      </c>
      <c r="D172" s="983" t="s">
        <v>509</v>
      </c>
      <c r="E172" s="979" t="s">
        <v>137</v>
      </c>
      <c r="F172" s="961" t="s">
        <v>138</v>
      </c>
      <c r="G172" s="971" t="s">
        <v>434</v>
      </c>
      <c r="H172" s="978" t="s">
        <v>507</v>
      </c>
      <c r="I172" s="958"/>
      <c r="J172" s="958"/>
      <c r="K172" s="957" t="e">
        <f>IF(J172/I172*100&gt;100,100,J172/I172*100)</f>
        <v>#DIV/0!</v>
      </c>
      <c r="L172" s="977" t="e">
        <f>(K172+K173+K174)/3</f>
        <v>#DIV/0!</v>
      </c>
      <c r="M172" s="976" t="e">
        <f>(L172+L175)/2</f>
        <v>#DIV/0!</v>
      </c>
      <c r="N172" s="968"/>
      <c r="O172" s="967"/>
    </row>
    <row r="173" spans="1:15" ht="51.75" hidden="1" customHeight="1" x14ac:dyDescent="0.25">
      <c r="A173" s="966"/>
      <c r="B173" s="974"/>
      <c r="C173" s="973"/>
      <c r="D173" s="983"/>
      <c r="E173" s="962"/>
      <c r="F173" s="961" t="s">
        <v>138</v>
      </c>
      <c r="G173" s="971" t="s">
        <v>435</v>
      </c>
      <c r="H173" s="959" t="s">
        <v>507</v>
      </c>
      <c r="I173" s="958"/>
      <c r="J173" s="958"/>
      <c r="K173" s="975" t="e">
        <f>IF(I173/J173*100&gt;100,100,I173/J173*100)</f>
        <v>#DIV/0!</v>
      </c>
      <c r="L173" s="970"/>
      <c r="M173" s="969"/>
      <c r="N173" s="968"/>
      <c r="O173" s="967"/>
    </row>
    <row r="174" spans="1:15" ht="38.25" hidden="1" customHeight="1" x14ac:dyDescent="0.25">
      <c r="A174" s="966"/>
      <c r="B174" s="974"/>
      <c r="C174" s="973"/>
      <c r="D174" s="983"/>
      <c r="E174" s="962"/>
      <c r="F174" s="961" t="s">
        <v>138</v>
      </c>
      <c r="G174" s="971" t="s">
        <v>436</v>
      </c>
      <c r="H174" s="959" t="s">
        <v>507</v>
      </c>
      <c r="I174" s="958"/>
      <c r="J174" s="958"/>
      <c r="K174" s="957" t="e">
        <f>IF(J174/I174*100&gt;100,100,J174/I174*100)</f>
        <v>#DIV/0!</v>
      </c>
      <c r="L174" s="970"/>
      <c r="M174" s="969"/>
      <c r="N174" s="968"/>
      <c r="O174" s="967"/>
    </row>
    <row r="175" spans="1:15" ht="36" hidden="1" customHeight="1" x14ac:dyDescent="0.25">
      <c r="A175" s="966"/>
      <c r="B175" s="974"/>
      <c r="C175" s="964"/>
      <c r="D175" s="982"/>
      <c r="E175" s="962"/>
      <c r="F175" s="961" t="s">
        <v>144</v>
      </c>
      <c r="G175" s="960" t="s">
        <v>506</v>
      </c>
      <c r="H175" s="959" t="s">
        <v>505</v>
      </c>
      <c r="I175" s="958"/>
      <c r="J175" s="958"/>
      <c r="K175" s="957" t="e">
        <f>IF(J175/I175*100&gt;100,100,J175/I175*100)</f>
        <v>#DIV/0!</v>
      </c>
      <c r="L175" s="957" t="e">
        <f>K175</f>
        <v>#DIV/0!</v>
      </c>
      <c r="M175" s="956"/>
      <c r="N175" s="968"/>
      <c r="O175" s="967"/>
    </row>
    <row r="176" spans="1:15" ht="51" customHeight="1" x14ac:dyDescent="0.25">
      <c r="A176" s="966">
        <v>23</v>
      </c>
      <c r="B176" s="974"/>
      <c r="C176" s="981" t="s">
        <v>326</v>
      </c>
      <c r="D176" s="980" t="s">
        <v>556</v>
      </c>
      <c r="E176" s="979" t="s">
        <v>137</v>
      </c>
      <c r="F176" s="961" t="s">
        <v>138</v>
      </c>
      <c r="G176" s="971" t="s">
        <v>434</v>
      </c>
      <c r="H176" s="978" t="s">
        <v>507</v>
      </c>
      <c r="I176" s="958">
        <v>100</v>
      </c>
      <c r="J176" s="958">
        <v>97</v>
      </c>
      <c r="K176" s="957">
        <f>IF(J176/I176*100&gt;100,100,J176/I176*100)</f>
        <v>97</v>
      </c>
      <c r="L176" s="977">
        <f>(K176+K177+K178)/3</f>
        <v>99</v>
      </c>
      <c r="M176" s="976">
        <f>(L176+L179)/2</f>
        <v>99.5</v>
      </c>
      <c r="N176" s="968"/>
      <c r="O176" s="967"/>
    </row>
    <row r="177" spans="1:15" ht="56.25" customHeight="1" x14ac:dyDescent="0.25">
      <c r="A177" s="966"/>
      <c r="B177" s="974"/>
      <c r="C177" s="973"/>
      <c r="D177" s="972"/>
      <c r="E177" s="962"/>
      <c r="F177" s="961" t="s">
        <v>138</v>
      </c>
      <c r="G177" s="971" t="s">
        <v>435</v>
      </c>
      <c r="H177" s="959" t="s">
        <v>507</v>
      </c>
      <c r="I177" s="958">
        <v>15</v>
      </c>
      <c r="J177" s="958">
        <v>5.3</v>
      </c>
      <c r="K177" s="975">
        <f>IF(I177/J177*100&gt;100,100,I177/J177*100)</f>
        <v>100</v>
      </c>
      <c r="L177" s="970"/>
      <c r="M177" s="969"/>
      <c r="N177" s="968"/>
      <c r="O177" s="967"/>
    </row>
    <row r="178" spans="1:15" ht="37.5" customHeight="1" x14ac:dyDescent="0.25">
      <c r="A178" s="966"/>
      <c r="B178" s="974"/>
      <c r="C178" s="973"/>
      <c r="D178" s="972"/>
      <c r="E178" s="962"/>
      <c r="F178" s="961" t="s">
        <v>138</v>
      </c>
      <c r="G178" s="971" t="s">
        <v>553</v>
      </c>
      <c r="H178" s="959" t="s">
        <v>507</v>
      </c>
      <c r="I178" s="958">
        <v>100</v>
      </c>
      <c r="J178" s="958">
        <v>100</v>
      </c>
      <c r="K178" s="957">
        <f>IF(J178/I178*100&gt;100,100,J178/I178*100)</f>
        <v>100</v>
      </c>
      <c r="L178" s="970"/>
      <c r="M178" s="969"/>
      <c r="N178" s="968"/>
      <c r="O178" s="967"/>
    </row>
    <row r="179" spans="1:15" ht="33" customHeight="1" x14ac:dyDescent="0.25">
      <c r="A179" s="966"/>
      <c r="B179" s="974"/>
      <c r="C179" s="964"/>
      <c r="D179" s="963"/>
      <c r="E179" s="962"/>
      <c r="F179" s="961" t="s">
        <v>144</v>
      </c>
      <c r="G179" s="960" t="s">
        <v>506</v>
      </c>
      <c r="H179" s="959" t="s">
        <v>266</v>
      </c>
      <c r="I179" s="958">
        <v>9.08</v>
      </c>
      <c r="J179" s="958">
        <v>9.08</v>
      </c>
      <c r="K179" s="957">
        <f>IF(I179/J179*100&gt;100,100,I179/J179*100)</f>
        <v>100</v>
      </c>
      <c r="L179" s="957">
        <f>K179</f>
        <v>100</v>
      </c>
      <c r="M179" s="956"/>
      <c r="N179" s="968"/>
      <c r="O179" s="967"/>
    </row>
    <row r="180" spans="1:15" ht="53.25" customHeight="1" x14ac:dyDescent="0.25">
      <c r="A180" s="966">
        <v>24</v>
      </c>
      <c r="B180" s="974"/>
      <c r="C180" s="981" t="s">
        <v>323</v>
      </c>
      <c r="D180" s="980" t="s">
        <v>508</v>
      </c>
      <c r="E180" s="979" t="s">
        <v>137</v>
      </c>
      <c r="F180" s="961" t="s">
        <v>138</v>
      </c>
      <c r="G180" s="971" t="s">
        <v>434</v>
      </c>
      <c r="H180" s="978" t="s">
        <v>507</v>
      </c>
      <c r="I180" s="958">
        <v>100</v>
      </c>
      <c r="J180" s="958">
        <v>97</v>
      </c>
      <c r="K180" s="957">
        <f>IF(J180/I180*100&gt;100,100,J180/I180*100)</f>
        <v>97</v>
      </c>
      <c r="L180" s="977">
        <f>(K180+K181+K182)/3</f>
        <v>99</v>
      </c>
      <c r="M180" s="976">
        <f>(L180+L183)/2</f>
        <v>99.5</v>
      </c>
      <c r="N180" s="968"/>
      <c r="O180" s="967"/>
    </row>
    <row r="181" spans="1:15" ht="53.25" customHeight="1" x14ac:dyDescent="0.25">
      <c r="A181" s="966"/>
      <c r="B181" s="974"/>
      <c r="C181" s="973"/>
      <c r="D181" s="972"/>
      <c r="E181" s="962"/>
      <c r="F181" s="961" t="s">
        <v>138</v>
      </c>
      <c r="G181" s="971" t="s">
        <v>435</v>
      </c>
      <c r="H181" s="959" t="s">
        <v>507</v>
      </c>
      <c r="I181" s="958">
        <v>10</v>
      </c>
      <c r="J181" s="958">
        <v>8.6999999999999993</v>
      </c>
      <c r="K181" s="975">
        <f>IF(I181/J181*100&gt;100,100,I181/J181*100)</f>
        <v>100</v>
      </c>
      <c r="L181" s="970"/>
      <c r="M181" s="969"/>
      <c r="N181" s="968"/>
      <c r="O181" s="967"/>
    </row>
    <row r="182" spans="1:15" ht="38.25" customHeight="1" x14ac:dyDescent="0.25">
      <c r="A182" s="966"/>
      <c r="B182" s="974"/>
      <c r="C182" s="973"/>
      <c r="D182" s="972"/>
      <c r="E182" s="962"/>
      <c r="F182" s="961" t="s">
        <v>138</v>
      </c>
      <c r="G182" s="971" t="s">
        <v>436</v>
      </c>
      <c r="H182" s="959" t="s">
        <v>507</v>
      </c>
      <c r="I182" s="958">
        <v>100</v>
      </c>
      <c r="J182" s="958">
        <v>100</v>
      </c>
      <c r="K182" s="957">
        <f>IF(J182/I182*100&gt;100,100,J182/I182*100)</f>
        <v>100</v>
      </c>
      <c r="L182" s="970"/>
      <c r="M182" s="969"/>
      <c r="N182" s="968"/>
      <c r="O182" s="967"/>
    </row>
    <row r="183" spans="1:15" ht="36" customHeight="1" x14ac:dyDescent="0.25">
      <c r="A183" s="966"/>
      <c r="B183" s="974"/>
      <c r="C183" s="964"/>
      <c r="D183" s="963"/>
      <c r="E183" s="962"/>
      <c r="F183" s="961" t="s">
        <v>144</v>
      </c>
      <c r="G183" s="960" t="s">
        <v>506</v>
      </c>
      <c r="H183" s="959" t="s">
        <v>505</v>
      </c>
      <c r="I183" s="958">
        <v>282.92</v>
      </c>
      <c r="J183" s="958">
        <v>282.92</v>
      </c>
      <c r="K183" s="957">
        <f>IF(I183/J183*100&gt;100,100,I183/J183*100)</f>
        <v>100</v>
      </c>
      <c r="L183" s="957">
        <f>K183</f>
        <v>100</v>
      </c>
      <c r="M183" s="956"/>
      <c r="N183" s="968"/>
      <c r="O183" s="967"/>
    </row>
    <row r="184" spans="1:15" ht="51" customHeight="1" x14ac:dyDescent="0.25">
      <c r="A184" s="966">
        <v>25</v>
      </c>
      <c r="B184" s="974"/>
      <c r="C184" s="981" t="s">
        <v>379</v>
      </c>
      <c r="D184" s="980" t="s">
        <v>555</v>
      </c>
      <c r="E184" s="979" t="s">
        <v>137</v>
      </c>
      <c r="F184" s="961" t="s">
        <v>138</v>
      </c>
      <c r="G184" s="971" t="s">
        <v>434</v>
      </c>
      <c r="H184" s="978" t="s">
        <v>507</v>
      </c>
      <c r="I184" s="958">
        <v>100</v>
      </c>
      <c r="J184" s="958">
        <v>94.9</v>
      </c>
      <c r="K184" s="957">
        <f>IF(J184/I184*100&gt;100,100,J184/I184*100)</f>
        <v>94.9</v>
      </c>
      <c r="L184" s="977">
        <f>(K184+K185+K186)/3</f>
        <v>98.3</v>
      </c>
      <c r="M184" s="976">
        <f>(L184+L187)/2</f>
        <v>99.15</v>
      </c>
      <c r="N184" s="968"/>
      <c r="O184" s="967"/>
    </row>
    <row r="185" spans="1:15" ht="56.25" customHeight="1" x14ac:dyDescent="0.25">
      <c r="A185" s="966"/>
      <c r="B185" s="974"/>
      <c r="C185" s="973"/>
      <c r="D185" s="972"/>
      <c r="E185" s="962"/>
      <c r="F185" s="961" t="s">
        <v>138</v>
      </c>
      <c r="G185" s="971" t="s">
        <v>435</v>
      </c>
      <c r="H185" s="959" t="s">
        <v>507</v>
      </c>
      <c r="I185" s="958">
        <v>15</v>
      </c>
      <c r="J185" s="958">
        <v>8.9</v>
      </c>
      <c r="K185" s="975">
        <f>IF(I185/J185*100&gt;100,100,I185/J185*100)</f>
        <v>100</v>
      </c>
      <c r="L185" s="970"/>
      <c r="M185" s="969"/>
      <c r="N185" s="968"/>
      <c r="O185" s="967"/>
    </row>
    <row r="186" spans="1:15" ht="37.5" customHeight="1" x14ac:dyDescent="0.25">
      <c r="A186" s="966"/>
      <c r="B186" s="974"/>
      <c r="C186" s="973"/>
      <c r="D186" s="972"/>
      <c r="E186" s="962"/>
      <c r="F186" s="961" t="s">
        <v>138</v>
      </c>
      <c r="G186" s="971" t="s">
        <v>553</v>
      </c>
      <c r="H186" s="959" t="s">
        <v>507</v>
      </c>
      <c r="I186" s="958">
        <v>100</v>
      </c>
      <c r="J186" s="958">
        <v>100</v>
      </c>
      <c r="K186" s="957">
        <f>IF(J186/I186*100&gt;100,100,J186/I186*100)</f>
        <v>100</v>
      </c>
      <c r="L186" s="970"/>
      <c r="M186" s="969"/>
      <c r="N186" s="968"/>
      <c r="O186" s="967"/>
    </row>
    <row r="187" spans="1:15" ht="33" customHeight="1" x14ac:dyDescent="0.25">
      <c r="A187" s="966"/>
      <c r="B187" s="974"/>
      <c r="C187" s="964"/>
      <c r="D187" s="963"/>
      <c r="E187" s="962"/>
      <c r="F187" s="961" t="s">
        <v>144</v>
      </c>
      <c r="G187" s="960" t="s">
        <v>506</v>
      </c>
      <c r="H187" s="959" t="s">
        <v>266</v>
      </c>
      <c r="I187" s="958">
        <v>1</v>
      </c>
      <c r="J187" s="958">
        <v>1</v>
      </c>
      <c r="K187" s="957">
        <f>IF(I187/J187*100&gt;100,100,I187/J187*100)</f>
        <v>100</v>
      </c>
      <c r="L187" s="957">
        <f>K187</f>
        <v>100</v>
      </c>
      <c r="M187" s="956"/>
      <c r="N187" s="968"/>
      <c r="O187" s="967"/>
    </row>
    <row r="188" spans="1:15" ht="51" customHeight="1" x14ac:dyDescent="0.25">
      <c r="A188" s="966">
        <v>26</v>
      </c>
      <c r="B188" s="974"/>
      <c r="C188" s="981" t="s">
        <v>325</v>
      </c>
      <c r="D188" s="980" t="s">
        <v>554</v>
      </c>
      <c r="E188" s="979" t="s">
        <v>137</v>
      </c>
      <c r="F188" s="961" t="s">
        <v>138</v>
      </c>
      <c r="G188" s="971" t="s">
        <v>434</v>
      </c>
      <c r="H188" s="978" t="s">
        <v>507</v>
      </c>
      <c r="I188" s="958">
        <v>100</v>
      </c>
      <c r="J188" s="958">
        <v>94.9</v>
      </c>
      <c r="K188" s="957">
        <f>IF(J188/I188*100&gt;100,100,J188/I188*100)</f>
        <v>94.9</v>
      </c>
      <c r="L188" s="977">
        <f>(K188+K189+K190)/3</f>
        <v>98.3</v>
      </c>
      <c r="M188" s="976">
        <f>(L188+L191)/2</f>
        <v>99.15</v>
      </c>
      <c r="N188" s="968"/>
      <c r="O188" s="967"/>
    </row>
    <row r="189" spans="1:15" ht="56.25" customHeight="1" x14ac:dyDescent="0.25">
      <c r="A189" s="966"/>
      <c r="B189" s="974"/>
      <c r="C189" s="973"/>
      <c r="D189" s="972"/>
      <c r="E189" s="962"/>
      <c r="F189" s="961" t="s">
        <v>138</v>
      </c>
      <c r="G189" s="971" t="s">
        <v>435</v>
      </c>
      <c r="H189" s="959" t="s">
        <v>507</v>
      </c>
      <c r="I189" s="958">
        <v>15</v>
      </c>
      <c r="J189" s="958">
        <v>3.1</v>
      </c>
      <c r="K189" s="975">
        <f>IF(I189/J189*100&gt;100,100,I189/J189*100)</f>
        <v>100</v>
      </c>
      <c r="L189" s="970"/>
      <c r="M189" s="969"/>
      <c r="N189" s="968"/>
      <c r="O189" s="967"/>
    </row>
    <row r="190" spans="1:15" ht="37.5" customHeight="1" x14ac:dyDescent="0.25">
      <c r="A190" s="966"/>
      <c r="B190" s="974"/>
      <c r="C190" s="973"/>
      <c r="D190" s="972"/>
      <c r="E190" s="962"/>
      <c r="F190" s="961" t="s">
        <v>138</v>
      </c>
      <c r="G190" s="971" t="s">
        <v>553</v>
      </c>
      <c r="H190" s="959" t="s">
        <v>507</v>
      </c>
      <c r="I190" s="958">
        <v>100</v>
      </c>
      <c r="J190" s="958">
        <v>100</v>
      </c>
      <c r="K190" s="957">
        <f>IF(J190/I190*100&gt;100,100,J190/I190*100)</f>
        <v>100</v>
      </c>
      <c r="L190" s="970"/>
      <c r="M190" s="969"/>
      <c r="N190" s="968"/>
      <c r="O190" s="967"/>
    </row>
    <row r="191" spans="1:15" ht="33" customHeight="1" x14ac:dyDescent="0.25">
      <c r="A191" s="966"/>
      <c r="B191" s="965"/>
      <c r="C191" s="964"/>
      <c r="D191" s="963"/>
      <c r="E191" s="962"/>
      <c r="F191" s="961" t="s">
        <v>144</v>
      </c>
      <c r="G191" s="960" t="s">
        <v>506</v>
      </c>
      <c r="H191" s="959" t="s">
        <v>266</v>
      </c>
      <c r="I191" s="958">
        <v>6.83</v>
      </c>
      <c r="J191" s="958">
        <v>6.83</v>
      </c>
      <c r="K191" s="957">
        <f>IF(I191/J191*100&gt;100,100,I191/J191*100)</f>
        <v>100</v>
      </c>
      <c r="L191" s="957">
        <f>K191</f>
        <v>100</v>
      </c>
      <c r="M191" s="956"/>
      <c r="N191" s="955"/>
      <c r="O191" s="954"/>
    </row>
    <row r="192" spans="1:15" ht="32.25" customHeight="1" x14ac:dyDescent="0.3">
      <c r="A192" s="953"/>
      <c r="B192" s="952"/>
      <c r="C192" s="951"/>
      <c r="D192" s="950"/>
      <c r="E192" s="949"/>
      <c r="F192" s="948"/>
      <c r="G192" s="947"/>
      <c r="H192" s="946"/>
      <c r="I192" s="945"/>
      <c r="J192" s="945"/>
      <c r="K192" s="944"/>
      <c r="L192" s="944"/>
      <c r="M192" s="943"/>
      <c r="N192" s="942"/>
      <c r="O192" s="941"/>
    </row>
    <row r="193" spans="1:15" ht="25.5" x14ac:dyDescent="0.3">
      <c r="A193" s="953"/>
      <c r="B193" s="952"/>
      <c r="C193" s="951"/>
      <c r="D193" s="950"/>
      <c r="E193" s="949"/>
      <c r="F193" s="948"/>
      <c r="G193" s="947"/>
      <c r="H193" s="946"/>
      <c r="I193" s="945"/>
      <c r="J193" s="945"/>
      <c r="K193" s="944"/>
      <c r="L193" s="944"/>
      <c r="M193" s="943"/>
      <c r="N193" s="942"/>
      <c r="O193" s="941"/>
    </row>
    <row r="194" spans="1:15" ht="26.25" customHeight="1" x14ac:dyDescent="0.4">
      <c r="A194" s="936"/>
      <c r="B194" s="940" t="s">
        <v>504</v>
      </c>
      <c r="C194" s="940"/>
      <c r="D194" s="940"/>
      <c r="E194" s="940"/>
      <c r="F194" s="940"/>
      <c r="G194" s="940"/>
      <c r="H194" s="940"/>
      <c r="I194" s="940"/>
      <c r="J194" s="940"/>
      <c r="K194" s="940"/>
      <c r="L194" s="940"/>
      <c r="M194" s="940"/>
      <c r="N194" s="940"/>
    </row>
    <row r="195" spans="1:15" ht="26.25" customHeight="1" x14ac:dyDescent="0.4">
      <c r="A195" s="936"/>
      <c r="B195" s="939"/>
      <c r="C195" s="939"/>
      <c r="D195" s="939"/>
      <c r="E195" s="939"/>
      <c r="F195" s="939"/>
      <c r="G195" s="939"/>
      <c r="H195" s="939"/>
      <c r="I195" s="939"/>
      <c r="J195" s="939"/>
      <c r="K195" s="939"/>
      <c r="L195" s="939"/>
      <c r="M195" s="939"/>
      <c r="N195" s="939"/>
    </row>
    <row r="196" spans="1:15" x14ac:dyDescent="0.4">
      <c r="A196" s="936"/>
      <c r="B196" s="935" t="s">
        <v>503</v>
      </c>
      <c r="C196" s="925"/>
      <c r="D196" s="938"/>
      <c r="E196" s="938"/>
      <c r="G196" s="933"/>
      <c r="H196" s="937"/>
      <c r="I196" s="937"/>
      <c r="M196" s="932"/>
      <c r="N196" s="931"/>
    </row>
    <row r="197" spans="1:15" ht="24.75" customHeight="1" x14ac:dyDescent="0.4">
      <c r="A197" s="936"/>
      <c r="B197" s="935" t="s">
        <v>502</v>
      </c>
      <c r="C197" s="925"/>
      <c r="D197" s="934"/>
      <c r="G197" s="933"/>
      <c r="H197" s="933"/>
      <c r="I197" s="933"/>
      <c r="M197" s="932"/>
      <c r="N197" s="931"/>
    </row>
    <row r="198" spans="1:15" ht="24.75" customHeight="1" x14ac:dyDescent="0.25"/>
    <row r="199" spans="1:15" ht="24.75" customHeight="1" x14ac:dyDescent="0.25"/>
    <row r="200" spans="1:15" ht="24.75" customHeight="1" x14ac:dyDescent="0.25"/>
    <row r="201" spans="1:15" ht="24.75" customHeight="1" x14ac:dyDescent="0.25"/>
    <row r="202" spans="1:15" ht="24.75" customHeight="1" x14ac:dyDescent="0.25"/>
    <row r="203" spans="1:15" ht="24.75" customHeight="1" x14ac:dyDescent="0.25"/>
    <row r="204" spans="1:15" ht="24.75" customHeight="1" x14ac:dyDescent="0.25">
      <c r="D204" s="928" t="s">
        <v>501</v>
      </c>
    </row>
    <row r="205" spans="1:15" ht="24.75" customHeight="1" x14ac:dyDescent="0.25"/>
  </sheetData>
  <autoFilter ref="I3:O3"/>
  <mergeCells count="286">
    <mergeCell ref="E188:E191"/>
    <mergeCell ref="L188:L190"/>
    <mergeCell ref="M188:M191"/>
    <mergeCell ref="B194:N194"/>
    <mergeCell ref="A180:A183"/>
    <mergeCell ref="C180:C183"/>
    <mergeCell ref="D180:D183"/>
    <mergeCell ref="E180:E183"/>
    <mergeCell ref="L180:L182"/>
    <mergeCell ref="M180:M183"/>
    <mergeCell ref="A188:A191"/>
    <mergeCell ref="C188:C191"/>
    <mergeCell ref="D188:D191"/>
    <mergeCell ref="A152:A155"/>
    <mergeCell ref="C152:C155"/>
    <mergeCell ref="D152:D155"/>
    <mergeCell ref="E152:E155"/>
    <mergeCell ref="L152:L154"/>
    <mergeCell ref="L168:L170"/>
    <mergeCell ref="E156:E159"/>
    <mergeCell ref="D164:D167"/>
    <mergeCell ref="E164:E167"/>
    <mergeCell ref="L164:L166"/>
    <mergeCell ref="A148:A151"/>
    <mergeCell ref="C148:C151"/>
    <mergeCell ref="D148:D151"/>
    <mergeCell ref="E148:E151"/>
    <mergeCell ref="L148:L150"/>
    <mergeCell ref="D140:D143"/>
    <mergeCell ref="E140:E143"/>
    <mergeCell ref="L140:L142"/>
    <mergeCell ref="C140:C143"/>
    <mergeCell ref="A132:A135"/>
    <mergeCell ref="C132:C135"/>
    <mergeCell ref="D132:D135"/>
    <mergeCell ref="E132:E135"/>
    <mergeCell ref="L132:L134"/>
    <mergeCell ref="M132:M135"/>
    <mergeCell ref="C64:C67"/>
    <mergeCell ref="L64:L66"/>
    <mergeCell ref="A64:A67"/>
    <mergeCell ref="M40:M43"/>
    <mergeCell ref="A40:A43"/>
    <mergeCell ref="C40:C43"/>
    <mergeCell ref="D40:D43"/>
    <mergeCell ref="E40:E43"/>
    <mergeCell ref="L40:L42"/>
    <mergeCell ref="D64:D67"/>
    <mergeCell ref="L128:L130"/>
    <mergeCell ref="M128:M131"/>
    <mergeCell ref="A1:O1"/>
    <mergeCell ref="A144:A147"/>
    <mergeCell ref="C144:C147"/>
    <mergeCell ref="D144:D147"/>
    <mergeCell ref="E144:E147"/>
    <mergeCell ref="L144:L146"/>
    <mergeCell ref="M144:M147"/>
    <mergeCell ref="M64:M67"/>
    <mergeCell ref="A140:A143"/>
    <mergeCell ref="A124:A127"/>
    <mergeCell ref="C124:C127"/>
    <mergeCell ref="D124:D127"/>
    <mergeCell ref="E124:E127"/>
    <mergeCell ref="L124:L126"/>
    <mergeCell ref="A128:A131"/>
    <mergeCell ref="C128:C131"/>
    <mergeCell ref="D128:D131"/>
    <mergeCell ref="E128:E131"/>
    <mergeCell ref="A136:A139"/>
    <mergeCell ref="C136:C139"/>
    <mergeCell ref="D136:D139"/>
    <mergeCell ref="E136:E139"/>
    <mergeCell ref="L136:L138"/>
    <mergeCell ref="M136:M139"/>
    <mergeCell ref="A120:A123"/>
    <mergeCell ref="C120:C123"/>
    <mergeCell ref="D120:D123"/>
    <mergeCell ref="E120:E123"/>
    <mergeCell ref="L120:L122"/>
    <mergeCell ref="M120:M123"/>
    <mergeCell ref="A116:A119"/>
    <mergeCell ref="C116:C119"/>
    <mergeCell ref="D116:D119"/>
    <mergeCell ref="E116:E119"/>
    <mergeCell ref="L116:L118"/>
    <mergeCell ref="M116:M119"/>
    <mergeCell ref="A112:A115"/>
    <mergeCell ref="C112:C115"/>
    <mergeCell ref="D112:D115"/>
    <mergeCell ref="E112:E115"/>
    <mergeCell ref="L112:L114"/>
    <mergeCell ref="M112:M115"/>
    <mergeCell ref="A108:A111"/>
    <mergeCell ref="C108:C111"/>
    <mergeCell ref="D108:D111"/>
    <mergeCell ref="E108:E111"/>
    <mergeCell ref="L108:L110"/>
    <mergeCell ref="M108:M111"/>
    <mergeCell ref="A104:A107"/>
    <mergeCell ref="C104:C107"/>
    <mergeCell ref="D104:D107"/>
    <mergeCell ref="E104:E107"/>
    <mergeCell ref="L104:L106"/>
    <mergeCell ref="M104:M107"/>
    <mergeCell ref="A100:A103"/>
    <mergeCell ref="C100:C103"/>
    <mergeCell ref="D100:D103"/>
    <mergeCell ref="E100:E103"/>
    <mergeCell ref="L100:L102"/>
    <mergeCell ref="M100:M103"/>
    <mergeCell ref="A96:A99"/>
    <mergeCell ref="C96:C99"/>
    <mergeCell ref="D96:D99"/>
    <mergeCell ref="E96:E99"/>
    <mergeCell ref="L96:L98"/>
    <mergeCell ref="M96:M99"/>
    <mergeCell ref="A92:A95"/>
    <mergeCell ref="C92:C95"/>
    <mergeCell ref="D92:D95"/>
    <mergeCell ref="E92:E95"/>
    <mergeCell ref="L92:L94"/>
    <mergeCell ref="M92:M95"/>
    <mergeCell ref="A88:A91"/>
    <mergeCell ref="C88:C91"/>
    <mergeCell ref="D88:D91"/>
    <mergeCell ref="E88:E91"/>
    <mergeCell ref="L88:L90"/>
    <mergeCell ref="M88:M91"/>
    <mergeCell ref="A84:A87"/>
    <mergeCell ref="C84:C87"/>
    <mergeCell ref="D84:D87"/>
    <mergeCell ref="E84:E87"/>
    <mergeCell ref="L84:L86"/>
    <mergeCell ref="M84:M87"/>
    <mergeCell ref="A80:A83"/>
    <mergeCell ref="C80:C83"/>
    <mergeCell ref="D80:D83"/>
    <mergeCell ref="E80:E83"/>
    <mergeCell ref="L80:L82"/>
    <mergeCell ref="M80:M83"/>
    <mergeCell ref="A76:A79"/>
    <mergeCell ref="C76:C79"/>
    <mergeCell ref="D76:D79"/>
    <mergeCell ref="E76:E79"/>
    <mergeCell ref="L76:L78"/>
    <mergeCell ref="M76:M79"/>
    <mergeCell ref="A72:A75"/>
    <mergeCell ref="C72:C75"/>
    <mergeCell ref="D72:D75"/>
    <mergeCell ref="E72:E75"/>
    <mergeCell ref="L72:L74"/>
    <mergeCell ref="M72:M75"/>
    <mergeCell ref="A68:A71"/>
    <mergeCell ref="C68:C71"/>
    <mergeCell ref="D68:D71"/>
    <mergeCell ref="E68:E71"/>
    <mergeCell ref="L68:L70"/>
    <mergeCell ref="M68:M71"/>
    <mergeCell ref="A60:A63"/>
    <mergeCell ref="C60:C63"/>
    <mergeCell ref="D60:D63"/>
    <mergeCell ref="E60:E63"/>
    <mergeCell ref="L60:L62"/>
    <mergeCell ref="M60:M63"/>
    <mergeCell ref="A56:A59"/>
    <mergeCell ref="C56:C59"/>
    <mergeCell ref="D56:D59"/>
    <mergeCell ref="E56:E59"/>
    <mergeCell ref="L56:L58"/>
    <mergeCell ref="M56:M59"/>
    <mergeCell ref="A52:A55"/>
    <mergeCell ref="C52:C55"/>
    <mergeCell ref="D52:D55"/>
    <mergeCell ref="E52:E55"/>
    <mergeCell ref="L52:L54"/>
    <mergeCell ref="M52:M55"/>
    <mergeCell ref="A48:A51"/>
    <mergeCell ref="C48:C51"/>
    <mergeCell ref="D48:D51"/>
    <mergeCell ref="E48:E51"/>
    <mergeCell ref="L48:L50"/>
    <mergeCell ref="M48:M51"/>
    <mergeCell ref="A44:A47"/>
    <mergeCell ref="C44:C47"/>
    <mergeCell ref="D44:D47"/>
    <mergeCell ref="E44:E47"/>
    <mergeCell ref="L44:L46"/>
    <mergeCell ref="M44:M47"/>
    <mergeCell ref="A36:A39"/>
    <mergeCell ref="C36:C39"/>
    <mergeCell ref="D36:D39"/>
    <mergeCell ref="E36:E39"/>
    <mergeCell ref="L36:L38"/>
    <mergeCell ref="M36:M39"/>
    <mergeCell ref="A32:A35"/>
    <mergeCell ref="C32:C35"/>
    <mergeCell ref="D32:D35"/>
    <mergeCell ref="E32:E35"/>
    <mergeCell ref="L32:L34"/>
    <mergeCell ref="M32:M35"/>
    <mergeCell ref="A28:A31"/>
    <mergeCell ref="C28:C31"/>
    <mergeCell ref="D28:D31"/>
    <mergeCell ref="E28:E31"/>
    <mergeCell ref="L28:L30"/>
    <mergeCell ref="M28:M31"/>
    <mergeCell ref="A24:A27"/>
    <mergeCell ref="C24:C27"/>
    <mergeCell ref="D24:D27"/>
    <mergeCell ref="E24:E27"/>
    <mergeCell ref="L24:L26"/>
    <mergeCell ref="M24:M27"/>
    <mergeCell ref="A20:A23"/>
    <mergeCell ref="C20:C23"/>
    <mergeCell ref="D20:D23"/>
    <mergeCell ref="E20:E23"/>
    <mergeCell ref="L20:L22"/>
    <mergeCell ref="M20:M23"/>
    <mergeCell ref="A16:A19"/>
    <mergeCell ref="C16:C19"/>
    <mergeCell ref="D16:D19"/>
    <mergeCell ref="E16:E19"/>
    <mergeCell ref="L16:L18"/>
    <mergeCell ref="M16:M19"/>
    <mergeCell ref="A8:A11"/>
    <mergeCell ref="C8:C11"/>
    <mergeCell ref="E184:E187"/>
    <mergeCell ref="A176:A179"/>
    <mergeCell ref="A168:A171"/>
    <mergeCell ref="C168:C171"/>
    <mergeCell ref="A12:A15"/>
    <mergeCell ref="C12:C15"/>
    <mergeCell ref="D12:D15"/>
    <mergeCell ref="E12:E15"/>
    <mergeCell ref="A184:A187"/>
    <mergeCell ref="C184:C187"/>
    <mergeCell ref="D184:D187"/>
    <mergeCell ref="A160:A163"/>
    <mergeCell ref="C160:C163"/>
    <mergeCell ref="D160:D163"/>
    <mergeCell ref="D168:D171"/>
    <mergeCell ref="C172:C175"/>
    <mergeCell ref="D172:D175"/>
    <mergeCell ref="A172:A175"/>
    <mergeCell ref="D8:D11"/>
    <mergeCell ref="E8:E11"/>
    <mergeCell ref="L8:L10"/>
    <mergeCell ref="M8:M11"/>
    <mergeCell ref="B4:B191"/>
    <mergeCell ref="C164:C167"/>
    <mergeCell ref="L12:L14"/>
    <mergeCell ref="M12:M15"/>
    <mergeCell ref="M140:M143"/>
    <mergeCell ref="M124:M127"/>
    <mergeCell ref="A4:A7"/>
    <mergeCell ref="C4:C7"/>
    <mergeCell ref="D4:D7"/>
    <mergeCell ref="E4:E7"/>
    <mergeCell ref="L4:L6"/>
    <mergeCell ref="M4:M7"/>
    <mergeCell ref="M148:M151"/>
    <mergeCell ref="M172:M175"/>
    <mergeCell ref="M168:M171"/>
    <mergeCell ref="M152:M155"/>
    <mergeCell ref="M164:M167"/>
    <mergeCell ref="M160:M163"/>
    <mergeCell ref="O4:O191"/>
    <mergeCell ref="N4:N191"/>
    <mergeCell ref="L156:L158"/>
    <mergeCell ref="M156:M159"/>
    <mergeCell ref="C176:C179"/>
    <mergeCell ref="D176:D179"/>
    <mergeCell ref="E176:E179"/>
    <mergeCell ref="L176:L178"/>
    <mergeCell ref="L184:L186"/>
    <mergeCell ref="M184:M187"/>
    <mergeCell ref="E168:E171"/>
    <mergeCell ref="A156:A159"/>
    <mergeCell ref="A164:A167"/>
    <mergeCell ref="M176:M179"/>
    <mergeCell ref="C156:C159"/>
    <mergeCell ref="D156:D159"/>
    <mergeCell ref="E172:E175"/>
    <mergeCell ref="L172:L174"/>
    <mergeCell ref="L160:L162"/>
    <mergeCell ref="E160:E163"/>
  </mergeCells>
  <pageMargins left="0.7" right="0.7" top="0.75" bottom="0.75" header="0.3" footer="0.3"/>
  <pageSetup paperSize="9" scale="40" fitToHeight="0" orientation="landscape" r:id="rId1"/>
  <rowBreaks count="4" manualBreakCount="4">
    <brk id="43" max="14" man="1"/>
    <brk id="103" max="14" man="1"/>
    <brk id="135" max="14" man="1"/>
    <brk id="175" max="14" man="1"/>
  </rowBreaks>
  <colBreaks count="1" manualBreakCount="1">
    <brk id="15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205"/>
  <sheetViews>
    <sheetView topLeftCell="B1"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4.85546875" style="928" customWidth="1"/>
    <col min="5" max="5" width="10.42578125" style="925" customWidth="1"/>
    <col min="6" max="6" width="12.28515625" style="927" customWidth="1"/>
    <col min="7" max="7" width="81.2851562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575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1" customHeight="1" x14ac:dyDescent="0.35">
      <c r="A4" s="966">
        <v>1</v>
      </c>
      <c r="B4" s="1018" t="s">
        <v>574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(K4+K5+K6)/3</f>
        <v>100</v>
      </c>
      <c r="M4" s="995">
        <f>(L4+L7)/2</f>
        <v>100</v>
      </c>
      <c r="N4" s="1017" t="s">
        <v>547</v>
      </c>
      <c r="O4" s="1016"/>
      <c r="Q4" s="1015"/>
    </row>
    <row r="5" spans="1:17" ht="52.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80</v>
      </c>
      <c r="J5" s="958">
        <v>85.5</v>
      </c>
      <c r="K5" s="957">
        <f>IF(J5/I5*100&gt;100,100,J5/I5*100)</f>
        <v>100</v>
      </c>
      <c r="L5" s="1011"/>
      <c r="M5" s="982"/>
      <c r="N5" s="968"/>
      <c r="O5" s="967"/>
    </row>
    <row r="6" spans="1:17" ht="84.7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3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10.44</v>
      </c>
      <c r="J7" s="958">
        <v>10.44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69" hidden="1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/>
      <c r="J8" s="958"/>
      <c r="K8" s="957" t="e">
        <f>IF(J8/I8*100&gt;100,100,J8/I8*100)</f>
        <v>#DIV/0!</v>
      </c>
      <c r="L8" s="985" t="e">
        <f>(K8+K9+K10)/3</f>
        <v>#DIV/0!</v>
      </c>
      <c r="M8" s="995" t="e">
        <f>(L8+L11)/2</f>
        <v>#DIV/0!</v>
      </c>
      <c r="N8" s="968"/>
      <c r="O8" s="967"/>
    </row>
    <row r="9" spans="1:17" ht="69.75" hidden="1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/>
      <c r="J9" s="958"/>
      <c r="K9" s="957" t="e">
        <f>IF(J9/I9*100&gt;100,100,J9/I9*100)</f>
        <v>#DIV/0!</v>
      </c>
      <c r="L9" s="985"/>
      <c r="M9" s="982"/>
      <c r="N9" s="968"/>
      <c r="O9" s="967"/>
    </row>
    <row r="10" spans="1:17" ht="117" hidden="1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 t="e">
        <f>IF(J10/I10*100&gt;100,100,J10/I10*100)</f>
        <v>#DIV/0!</v>
      </c>
      <c r="L10" s="985"/>
      <c r="M10" s="982"/>
      <c r="N10" s="968"/>
      <c r="O10" s="967"/>
    </row>
    <row r="11" spans="1:17" ht="33" hidden="1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/>
      <c r="J11" s="958"/>
      <c r="K11" s="957" t="e">
        <f>IF(J11/I11*100&gt;100,100,J11/I11*100)</f>
        <v>#DIV/0!</v>
      </c>
      <c r="L11" s="957" t="e">
        <f>K11</f>
        <v>#DIV/0!</v>
      </c>
      <c r="M11" s="982"/>
      <c r="N11" s="968"/>
      <c r="O11" s="967"/>
    </row>
    <row r="12" spans="1:17" ht="51" customHeight="1" x14ac:dyDescent="0.25">
      <c r="A12" s="966">
        <v>2</v>
      </c>
      <c r="B12" s="974"/>
      <c r="C12" s="1013" t="s">
        <v>405</v>
      </c>
      <c r="D12" s="983" t="s">
        <v>573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(K12+K13+K14)/2</f>
        <v>100</v>
      </c>
      <c r="M12" s="995">
        <f>(L12+L15)/2</f>
        <v>100</v>
      </c>
      <c r="N12" s="968"/>
      <c r="O12" s="967"/>
    </row>
    <row r="13" spans="1:17" ht="51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80</v>
      </c>
      <c r="J13" s="958">
        <v>88.6</v>
      </c>
      <c r="K13" s="957">
        <f>IF(J13/I13*100&gt;100,100,J13/I13*100)</f>
        <v>100</v>
      </c>
      <c r="L13" s="1011"/>
      <c r="M13" s="982"/>
      <c r="N13" s="968"/>
      <c r="O13" s="967"/>
    </row>
    <row r="14" spans="1:17" ht="85.5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/>
      <c r="J14" s="958"/>
      <c r="K14" s="957"/>
      <c r="L14" s="1011"/>
      <c r="M14" s="982"/>
      <c r="N14" s="968"/>
      <c r="O14" s="967"/>
    </row>
    <row r="15" spans="1:17" ht="32.25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>
        <v>2</v>
      </c>
      <c r="J15" s="958">
        <v>2</v>
      </c>
      <c r="K15" s="957">
        <f>IF(J15/I15*100&gt;100,100,J15/I15*100)</f>
        <v>100</v>
      </c>
      <c r="L15" s="957">
        <f>K15</f>
        <v>100</v>
      </c>
      <c r="M15" s="982"/>
      <c r="N15" s="968"/>
      <c r="O15" s="967"/>
    </row>
    <row r="16" spans="1:17" ht="68.25" hidden="1" customHeight="1" x14ac:dyDescent="0.25">
      <c r="A16" s="966">
        <v>4</v>
      </c>
      <c r="B16" s="974"/>
      <c r="C16" s="997" t="s">
        <v>407</v>
      </c>
      <c r="D16" s="983" t="s">
        <v>544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/>
      <c r="J16" s="958"/>
      <c r="K16" s="957" t="e">
        <f>IF(J16/I16*100&gt;100,100,J16/I16*100)</f>
        <v>#DIV/0!</v>
      </c>
      <c r="L16" s="977" t="e">
        <f>(K16+K17+K18)/3</f>
        <v>#DIV/0!</v>
      </c>
      <c r="M16" s="995" t="e">
        <f>(L16+L19)/2</f>
        <v>#DIV/0!</v>
      </c>
      <c r="N16" s="968"/>
      <c r="O16" s="967"/>
    </row>
    <row r="17" spans="1:15" ht="69.75" hidden="1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/>
      <c r="J17" s="958"/>
      <c r="K17" s="957" t="e">
        <f>IF(J17/I17*100&gt;100,100,J17/I17*100)</f>
        <v>#DIV/0!</v>
      </c>
      <c r="L17" s="1011"/>
      <c r="M17" s="982"/>
      <c r="N17" s="968"/>
      <c r="O17" s="967"/>
    </row>
    <row r="18" spans="1:15" ht="114.75" hidden="1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 t="e">
        <f>IF(J18/I18*100&gt;100,100,J18/I18*100)</f>
        <v>#DIV/0!</v>
      </c>
      <c r="L18" s="1011"/>
      <c r="M18" s="982"/>
      <c r="N18" s="968"/>
      <c r="O18" s="967"/>
    </row>
    <row r="19" spans="1:15" ht="33" hidden="1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505</v>
      </c>
      <c r="I19" s="958"/>
      <c r="J19" s="958"/>
      <c r="K19" s="957" t="e">
        <f>IF(J19/I19*100&gt;100,100,J19/I19*100)</f>
        <v>#DIV/0!</v>
      </c>
      <c r="L19" s="957" t="e">
        <f>K19</f>
        <v>#DIV/0!</v>
      </c>
      <c r="M19" s="982"/>
      <c r="N19" s="968"/>
      <c r="O19" s="967"/>
    </row>
    <row r="20" spans="1:15" ht="51" customHeight="1" x14ac:dyDescent="0.25">
      <c r="A20" s="966">
        <v>3</v>
      </c>
      <c r="B20" s="974"/>
      <c r="C20" s="1013" t="s">
        <v>147</v>
      </c>
      <c r="D20" s="983" t="s">
        <v>572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>
        <v>100</v>
      </c>
      <c r="J20" s="958">
        <v>100</v>
      </c>
      <c r="K20" s="957">
        <f>IF(J20/I20*100&gt;100,100,J20/I20*100)</f>
        <v>100</v>
      </c>
      <c r="L20" s="977">
        <f>(K20+K21+K22)/3</f>
        <v>100</v>
      </c>
      <c r="M20" s="995">
        <f>(L20+L23)/2</f>
        <v>100</v>
      </c>
      <c r="N20" s="968"/>
      <c r="O20" s="967"/>
    </row>
    <row r="21" spans="1:15" ht="5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>
        <v>80</v>
      </c>
      <c r="J21" s="958">
        <v>100</v>
      </c>
      <c r="K21" s="957">
        <f>IF(J21/I21*100&gt;100,100,J21/I21*100)</f>
        <v>100</v>
      </c>
      <c r="L21" s="1011"/>
      <c r="M21" s="982"/>
      <c r="N21" s="968"/>
      <c r="O21" s="967"/>
    </row>
    <row r="22" spans="1:15" ht="84.75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>
        <v>100</v>
      </c>
      <c r="J22" s="958">
        <v>100</v>
      </c>
      <c r="K22" s="957">
        <f>IF(J22/I22*100&gt;100,100,J22/I22*100)</f>
        <v>100</v>
      </c>
      <c r="L22" s="1011"/>
      <c r="M22" s="982"/>
      <c r="N22" s="968"/>
      <c r="O22" s="967"/>
    </row>
    <row r="23" spans="1:15" ht="32.25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266</v>
      </c>
      <c r="I23" s="958">
        <v>157.33000000000001</v>
      </c>
      <c r="J23" s="958">
        <v>157.33000000000001</v>
      </c>
      <c r="K23" s="957">
        <f>IF(J23/I23*100&gt;100,100,J23/I23*100)</f>
        <v>100</v>
      </c>
      <c r="L23" s="957">
        <f>K23</f>
        <v>100</v>
      </c>
      <c r="M23" s="982"/>
      <c r="N23" s="968"/>
      <c r="O23" s="967"/>
    </row>
    <row r="24" spans="1:15" ht="18.75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18.7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8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18.7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51" customHeight="1" x14ac:dyDescent="0.25">
      <c r="A28" s="966">
        <v>4</v>
      </c>
      <c r="B28" s="974"/>
      <c r="C28" s="1013" t="s">
        <v>151</v>
      </c>
      <c r="D28" s="983" t="s">
        <v>541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>
        <v>100</v>
      </c>
      <c r="J28" s="958">
        <v>100</v>
      </c>
      <c r="K28" s="957">
        <f>IF(J28/I28*100&gt;100,100,J28/I28*100)</f>
        <v>100</v>
      </c>
      <c r="L28" s="977">
        <f>(K28+K29+K30)/2</f>
        <v>100</v>
      </c>
      <c r="M28" s="995">
        <f>(L28+L31)/2</f>
        <v>100</v>
      </c>
      <c r="N28" s="968"/>
      <c r="O28" s="967"/>
    </row>
    <row r="29" spans="1:15" ht="51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>
        <v>80</v>
      </c>
      <c r="J29" s="958">
        <v>86.2</v>
      </c>
      <c r="K29" s="957">
        <f>IF(J29/I29*100&gt;100,100,J29/I29*100)</f>
        <v>100</v>
      </c>
      <c r="L29" s="1011"/>
      <c r="M29" s="982"/>
      <c r="N29" s="968"/>
      <c r="O29" s="967"/>
    </row>
    <row r="30" spans="1:15" ht="84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/>
      <c r="L30" s="1011"/>
      <c r="M30" s="982"/>
      <c r="N30" s="968"/>
      <c r="O30" s="967"/>
    </row>
    <row r="31" spans="1:15" ht="40.5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266</v>
      </c>
      <c r="I31" s="958">
        <v>1.1100000000000001</v>
      </c>
      <c r="J31" s="958">
        <v>1.1100000000000001</v>
      </c>
      <c r="K31" s="957">
        <f>IF(J31/I31*100&gt;100,100,J31/I31*100)</f>
        <v>100</v>
      </c>
      <c r="L31" s="957">
        <f>K31</f>
        <v>100</v>
      </c>
      <c r="M31" s="982"/>
      <c r="N31" s="968"/>
      <c r="O31" s="967"/>
    </row>
    <row r="32" spans="1:15" ht="52.5" customHeight="1" x14ac:dyDescent="0.25">
      <c r="A32" s="966">
        <v>5</v>
      </c>
      <c r="B32" s="974"/>
      <c r="C32" s="1013" t="s">
        <v>135</v>
      </c>
      <c r="D32" s="983" t="s">
        <v>540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>
        <v>100</v>
      </c>
      <c r="J32" s="958">
        <v>100</v>
      </c>
      <c r="K32" s="957">
        <f>IF(J32/I32*100&gt;100,100,J32/I32*100)</f>
        <v>100</v>
      </c>
      <c r="L32" s="977">
        <f>(K32+K33+K34)/2</f>
        <v>100</v>
      </c>
      <c r="M32" s="995">
        <f>(L32+L35)/2</f>
        <v>100</v>
      </c>
      <c r="N32" s="968"/>
      <c r="O32" s="967"/>
    </row>
    <row r="33" spans="1:17" ht="51.75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>
        <v>80</v>
      </c>
      <c r="J33" s="958">
        <v>100</v>
      </c>
      <c r="K33" s="957">
        <f>IF(J33/I33*100&gt;100,100,J33/I33*100)</f>
        <v>100</v>
      </c>
      <c r="L33" s="1011"/>
      <c r="M33" s="982"/>
      <c r="N33" s="968"/>
      <c r="O33" s="967"/>
    </row>
    <row r="34" spans="1:17" ht="84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/>
      <c r="J34" s="958"/>
      <c r="K34" s="957"/>
      <c r="L34" s="1011"/>
      <c r="M34" s="982"/>
      <c r="N34" s="968"/>
      <c r="O34" s="967"/>
    </row>
    <row r="35" spans="1:17" ht="34.5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266</v>
      </c>
      <c r="I35" s="958">
        <v>0.22</v>
      </c>
      <c r="J35" s="958">
        <v>0.22</v>
      </c>
      <c r="K35" s="957">
        <f>IF(J35/I35*100&gt;100,100,J35/I35*100)</f>
        <v>100</v>
      </c>
      <c r="L35" s="957">
        <f>K35</f>
        <v>100</v>
      </c>
      <c r="M35" s="982"/>
      <c r="N35" s="968"/>
      <c r="O35" s="967"/>
    </row>
    <row r="36" spans="1:17" ht="51.75" customHeight="1" x14ac:dyDescent="0.25">
      <c r="A36" s="966">
        <v>6</v>
      </c>
      <c r="B36" s="974"/>
      <c r="C36" s="103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90.5</v>
      </c>
      <c r="K36" s="957">
        <f>IF(J36/I36*100&gt;100,100,J36/I36*100)</f>
        <v>90.5</v>
      </c>
      <c r="L36" s="977">
        <f>(K36+K37+K38)/3</f>
        <v>95.958333333333329</v>
      </c>
      <c r="M36" s="995">
        <f>(L36+L39)/2</f>
        <v>97.979166666666657</v>
      </c>
      <c r="N36" s="968"/>
      <c r="O36" s="967"/>
    </row>
    <row r="37" spans="1:17" ht="52.5" customHeight="1" x14ac:dyDescent="0.25">
      <c r="A37" s="966"/>
      <c r="B37" s="974"/>
      <c r="C37" s="1032"/>
      <c r="D37" s="983"/>
      <c r="E37" s="979"/>
      <c r="F37" s="961" t="s">
        <v>138</v>
      </c>
      <c r="G37" s="999" t="s">
        <v>4</v>
      </c>
      <c r="H37" s="978" t="s">
        <v>507</v>
      </c>
      <c r="I37" s="958">
        <v>80</v>
      </c>
      <c r="J37" s="958">
        <v>77.900000000000006</v>
      </c>
      <c r="K37" s="957">
        <f>IF(J37/I37*100&gt;100,100,J37/I37*100)</f>
        <v>97.375000000000014</v>
      </c>
      <c r="L37" s="1011"/>
      <c r="M37" s="982"/>
      <c r="N37" s="968"/>
      <c r="O37" s="967"/>
    </row>
    <row r="38" spans="1:17" ht="84.75" customHeight="1" x14ac:dyDescent="0.25">
      <c r="A38" s="966"/>
      <c r="B38" s="974"/>
      <c r="C38" s="1032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6" customHeight="1" x14ac:dyDescent="0.25">
      <c r="A39" s="966"/>
      <c r="B39" s="974"/>
      <c r="C39" s="1032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288.44</v>
      </c>
      <c r="J39" s="958">
        <v>288.44</v>
      </c>
      <c r="K39" s="957">
        <f>IF(J39/I39*100&gt;100,100,J39/I39*100)</f>
        <v>100</v>
      </c>
      <c r="L39" s="957">
        <f>K39</f>
        <v>100</v>
      </c>
      <c r="M39" s="982"/>
      <c r="N39" s="968"/>
      <c r="O39" s="967"/>
    </row>
    <row r="40" spans="1:17" ht="0.75" hidden="1" customHeight="1" x14ac:dyDescent="0.25">
      <c r="A40" s="966">
        <v>4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/>
      <c r="J40" s="958"/>
      <c r="K40" s="957" t="e">
        <f>IF(J40/I40*100&gt;100,100,J40/I40*100)</f>
        <v>#DIV/0!</v>
      </c>
      <c r="L40" s="977" t="e">
        <f>(K40+K41+K42)/3</f>
        <v>#DIV/0!</v>
      </c>
      <c r="M40" s="995" t="e">
        <f>(L40+L43)/2</f>
        <v>#DIV/0!</v>
      </c>
      <c r="N40" s="968"/>
      <c r="O40" s="967"/>
    </row>
    <row r="41" spans="1:17" ht="29.25" hidden="1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/>
      <c r="J41" s="958"/>
      <c r="K41" s="957" t="e">
        <f>IF(J41/I41*100&gt;100,100,J41/I41*100)</f>
        <v>#DIV/0!</v>
      </c>
      <c r="L41" s="1011"/>
      <c r="M41" s="982"/>
      <c r="N41" s="968"/>
      <c r="O41" s="967"/>
    </row>
    <row r="42" spans="1:17" ht="29.25" hidden="1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 t="e">
        <f>IF(J42/I42*100&gt;100,100,J42/I42*100)</f>
        <v>#DIV/0!</v>
      </c>
      <c r="L42" s="1011"/>
      <c r="M42" s="982"/>
      <c r="N42" s="968"/>
      <c r="O42" s="967"/>
    </row>
    <row r="43" spans="1:17" ht="29.25" hidden="1" customHeight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/>
      <c r="J43" s="958"/>
      <c r="K43" s="957" t="e">
        <f>IF(J43/I43*100&gt;100,100,J43/I43*100)</f>
        <v>#DIV/0!</v>
      </c>
      <c r="L43" s="957" t="e">
        <f>K43</f>
        <v>#DIV/0!</v>
      </c>
      <c r="M43" s="982"/>
      <c r="N43" s="968"/>
      <c r="O43" s="967"/>
    </row>
    <row r="44" spans="1:17" ht="21.75" hidden="1" customHeight="1" x14ac:dyDescent="0.3">
      <c r="A44" s="966">
        <v>10</v>
      </c>
      <c r="B44" s="974"/>
      <c r="C44" s="996" t="s">
        <v>183</v>
      </c>
      <c r="D44" s="983" t="s">
        <v>571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/>
      <c r="J44" s="958"/>
      <c r="K44" s="957" t="e">
        <f>IF(J44/I44*100&gt;100,100,J44/I44*100)</f>
        <v>#DIV/0!</v>
      </c>
      <c r="L44" s="977" t="e">
        <f>(K44+K45+K46)/3</f>
        <v>#DIV/0!</v>
      </c>
      <c r="M44" s="995" t="e">
        <f>(L44+L47)/2</f>
        <v>#DIV/0!</v>
      </c>
      <c r="N44" s="968"/>
      <c r="O44" s="967"/>
      <c r="Q44" s="1009"/>
    </row>
    <row r="45" spans="1:17" ht="21.75" hidden="1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/>
      <c r="J45" s="958"/>
      <c r="K45" s="957" t="e">
        <f>IF(J45/I45*100&gt;100,100,J45/I45*100)</f>
        <v>#DIV/0!</v>
      </c>
      <c r="L45" s="977"/>
      <c r="M45" s="982"/>
      <c r="N45" s="968"/>
      <c r="O45" s="967"/>
    </row>
    <row r="46" spans="1:17" ht="21.75" hidden="1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/>
      <c r="J46" s="958"/>
      <c r="K46" s="957" t="e">
        <f>IF(J46/I46*100&gt;100,100,J46/I46*100)</f>
        <v>#DIV/0!</v>
      </c>
      <c r="L46" s="977"/>
      <c r="M46" s="982"/>
      <c r="N46" s="968"/>
      <c r="O46" s="967"/>
    </row>
    <row r="47" spans="1:17" ht="21.75" hidden="1" customHeight="1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505</v>
      </c>
      <c r="I47" s="958"/>
      <c r="J47" s="958"/>
      <c r="K47" s="957" t="e">
        <f>IF(J47/I47*100&gt;100,100,J47/I47*100)</f>
        <v>#DIV/0!</v>
      </c>
      <c r="L47" s="957" t="e">
        <f>K47</f>
        <v>#DIV/0!</v>
      </c>
      <c r="M47" s="982"/>
      <c r="N47" s="968"/>
      <c r="O47" s="967"/>
    </row>
    <row r="48" spans="1:17" ht="21.75" hidden="1" customHeight="1" x14ac:dyDescent="0.25">
      <c r="A48" s="966">
        <v>11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/>
      <c r="J48" s="958"/>
      <c r="K48" s="957" t="e">
        <f>IF(J48/I48*100&gt;100,100,J48/I48*100)</f>
        <v>#DIV/0!</v>
      </c>
      <c r="L48" s="977" t="e">
        <f>(K48+K49+K50)/3</f>
        <v>#DIV/0!</v>
      </c>
      <c r="M48" s="995" t="e">
        <f>(L48+L51)/2</f>
        <v>#DIV/0!</v>
      </c>
      <c r="N48" s="968"/>
      <c r="O48" s="967"/>
    </row>
    <row r="49" spans="1:15" ht="21.75" hidden="1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/>
      <c r="J49" s="958"/>
      <c r="K49" s="957" t="e">
        <f>IF(J49/I49*100&gt;100,100,J49/I49*100)</f>
        <v>#DIV/0!</v>
      </c>
      <c r="L49" s="977"/>
      <c r="M49" s="982"/>
      <c r="N49" s="968"/>
      <c r="O49" s="967"/>
    </row>
    <row r="50" spans="1:15" ht="21.75" hidden="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 t="e">
        <f>IF(J50/I50*100&gt;100,100,J50/I50*100)</f>
        <v>#DIV/0!</v>
      </c>
      <c r="L50" s="977"/>
      <c r="M50" s="982"/>
      <c r="N50" s="968"/>
      <c r="O50" s="967"/>
    </row>
    <row r="51" spans="1:15" ht="21.75" hidden="1" customHeight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505</v>
      </c>
      <c r="I51" s="958"/>
      <c r="J51" s="958"/>
      <c r="K51" s="957" t="e">
        <f>IF(J51/I51*100&gt;100,100,J51/I51*100)</f>
        <v>#DIV/0!</v>
      </c>
      <c r="L51" s="957" t="e">
        <f>K51</f>
        <v>#DIV/0!</v>
      </c>
      <c r="M51" s="982"/>
      <c r="N51" s="968"/>
      <c r="O51" s="967"/>
    </row>
    <row r="52" spans="1:15" ht="21.75" hidden="1" customHeight="1" x14ac:dyDescent="0.25">
      <c r="A52" s="966">
        <v>12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/>
      <c r="J52" s="958"/>
      <c r="K52" s="957" t="e">
        <f>IF(J52/I52*100&gt;100,100,J52/I52*100)</f>
        <v>#DIV/0!</v>
      </c>
      <c r="L52" s="977" t="e">
        <f>(K52+K53+K54)/3</f>
        <v>#DIV/0!</v>
      </c>
      <c r="M52" s="995" t="e">
        <f>(L52+L55)/2</f>
        <v>#DIV/0!</v>
      </c>
      <c r="N52" s="968"/>
      <c r="O52" s="967"/>
    </row>
    <row r="53" spans="1:15" ht="21.75" hidden="1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/>
      <c r="J53" s="958"/>
      <c r="K53" s="957" t="e">
        <f>IF(J53/I53*100&gt;100,100,J53/I53*100)</f>
        <v>#DIV/0!</v>
      </c>
      <c r="L53" s="977"/>
      <c r="M53" s="982"/>
      <c r="N53" s="968"/>
      <c r="O53" s="967"/>
    </row>
    <row r="54" spans="1:15" ht="21.75" hidden="1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/>
      <c r="J54" s="958"/>
      <c r="K54" s="957" t="e">
        <f>IF(J54/I54*100&gt;100,100,J54/I54*100)</f>
        <v>#DIV/0!</v>
      </c>
      <c r="L54" s="977"/>
      <c r="M54" s="982"/>
      <c r="N54" s="968"/>
      <c r="O54" s="967"/>
    </row>
    <row r="55" spans="1:15" ht="21.75" hidden="1" customHeight="1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505</v>
      </c>
      <c r="I55" s="958"/>
      <c r="J55" s="958"/>
      <c r="K55" s="957" t="e">
        <f>IF(J55/I55*100&gt;100,100,J55/I55*100)</f>
        <v>#DIV/0!</v>
      </c>
      <c r="L55" s="957" t="e">
        <f>K55</f>
        <v>#DIV/0!</v>
      </c>
      <c r="M55" s="982"/>
      <c r="N55" s="968"/>
      <c r="O55" s="967"/>
    </row>
    <row r="56" spans="1:15" ht="21.75" hidden="1" customHeight="1" x14ac:dyDescent="0.25">
      <c r="A56" s="966">
        <v>13</v>
      </c>
      <c r="B56" s="974"/>
      <c r="C56" s="996" t="s">
        <v>418</v>
      </c>
      <c r="D56" s="983" t="s">
        <v>532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/>
      <c r="J56" s="958"/>
      <c r="K56" s="957" t="e">
        <f>IF(J56/I56*100&gt;100,100,J56/I56*100)</f>
        <v>#DIV/0!</v>
      </c>
      <c r="L56" s="977" t="e">
        <f>(K56+K57+K58)/3</f>
        <v>#DIV/0!</v>
      </c>
      <c r="M56" s="995" t="e">
        <f>(L56+L59)/2</f>
        <v>#DIV/0!</v>
      </c>
      <c r="N56" s="968"/>
      <c r="O56" s="967"/>
    </row>
    <row r="57" spans="1:15" ht="21.75" hidden="1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/>
      <c r="J57" s="958"/>
      <c r="K57" s="957" t="e">
        <f>IF(J57/I57*100&gt;100,100,J57/I57*100)</f>
        <v>#DIV/0!</v>
      </c>
      <c r="L57" s="977"/>
      <c r="M57" s="982"/>
      <c r="N57" s="968"/>
      <c r="O57" s="967"/>
    </row>
    <row r="58" spans="1:15" ht="21.75" hidden="1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 t="e">
        <f>IF(J58/I58*100&gt;100,100,J58/I58*100)</f>
        <v>#DIV/0!</v>
      </c>
      <c r="L58" s="977"/>
      <c r="M58" s="982"/>
      <c r="N58" s="968"/>
      <c r="O58" s="967"/>
    </row>
    <row r="59" spans="1:15" ht="21.75" hidden="1" customHeight="1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505</v>
      </c>
      <c r="I59" s="958"/>
      <c r="J59" s="958"/>
      <c r="K59" s="957" t="e">
        <f>IF(J59/I59*100&gt;100,100,J59/I59*100)</f>
        <v>#DIV/0!</v>
      </c>
      <c r="L59" s="957" t="e">
        <f>K59</f>
        <v>#DIV/0!</v>
      </c>
      <c r="M59" s="982"/>
      <c r="N59" s="968"/>
      <c r="O59" s="967"/>
    </row>
    <row r="60" spans="1:15" ht="51" customHeight="1" x14ac:dyDescent="0.25">
      <c r="A60" s="966">
        <v>7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>
        <v>100</v>
      </c>
      <c r="J60" s="958">
        <v>100</v>
      </c>
      <c r="K60" s="957">
        <f>IF(J60/I60*100&gt;100,100,J60/I60*100)</f>
        <v>100</v>
      </c>
      <c r="L60" s="977">
        <f>(K60+K61+K62)/3</f>
        <v>100</v>
      </c>
      <c r="M60" s="995">
        <f>(L60+L63)/2</f>
        <v>100</v>
      </c>
      <c r="N60" s="968"/>
      <c r="O60" s="967"/>
    </row>
    <row r="61" spans="1:15" ht="51.75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>
        <v>90</v>
      </c>
      <c r="J61" s="958">
        <v>95.3</v>
      </c>
      <c r="K61" s="957">
        <f>IF(J61/I61*100&gt;100,100,J61/I61*100)</f>
        <v>100</v>
      </c>
      <c r="L61" s="977"/>
      <c r="M61" s="982"/>
      <c r="N61" s="968"/>
      <c r="O61" s="967"/>
    </row>
    <row r="62" spans="1:15" ht="52.5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>
        <v>100</v>
      </c>
      <c r="J62" s="958">
        <v>100</v>
      </c>
      <c r="K62" s="957">
        <f>IF(J62/I62*100&gt;100,100,J62/I62*100)</f>
        <v>100</v>
      </c>
      <c r="L62" s="977"/>
      <c r="M62" s="982"/>
      <c r="N62" s="968"/>
      <c r="O62" s="967"/>
    </row>
    <row r="63" spans="1:15" ht="31.5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266</v>
      </c>
      <c r="I63" s="958">
        <v>412.44</v>
      </c>
      <c r="J63" s="958">
        <v>412.44</v>
      </c>
      <c r="K63" s="957">
        <f>IF(J63/I63*100&gt;100,100,J63/I63*100)</f>
        <v>100</v>
      </c>
      <c r="L63" s="957">
        <f>K63</f>
        <v>100</v>
      </c>
      <c r="M63" s="982"/>
      <c r="N63" s="968"/>
      <c r="O63" s="967"/>
    </row>
    <row r="64" spans="1:15" ht="51.75" customHeight="1" x14ac:dyDescent="0.25">
      <c r="A64" s="966">
        <v>8</v>
      </c>
      <c r="B64" s="974"/>
      <c r="C64" s="1008" t="s">
        <v>164</v>
      </c>
      <c r="D64" s="980" t="s">
        <v>570</v>
      </c>
      <c r="E64" s="1031" t="s">
        <v>137</v>
      </c>
      <c r="F64" s="961" t="s">
        <v>138</v>
      </c>
      <c r="G64" s="999" t="s">
        <v>3</v>
      </c>
      <c r="H64" s="978" t="s">
        <v>507</v>
      </c>
      <c r="I64" s="958">
        <v>100</v>
      </c>
      <c r="J64" s="958">
        <v>100</v>
      </c>
      <c r="K64" s="957">
        <f>IF(J64/I64*100&gt;100,100,J64/I64*100)</f>
        <v>100</v>
      </c>
      <c r="L64" s="977">
        <f>(K64+K65+K66)/2</f>
        <v>100</v>
      </c>
      <c r="M64" s="1006">
        <f>(L64+L67)/2</f>
        <v>100</v>
      </c>
      <c r="N64" s="968"/>
      <c r="O64" s="967"/>
    </row>
    <row r="65" spans="1:15" ht="51.75" customHeight="1" x14ac:dyDescent="0.25">
      <c r="A65" s="966"/>
      <c r="B65" s="974"/>
      <c r="C65" s="1003"/>
      <c r="D65" s="972"/>
      <c r="E65" s="1030"/>
      <c r="F65" s="961" t="s">
        <v>138</v>
      </c>
      <c r="G65" s="971" t="s">
        <v>211</v>
      </c>
      <c r="H65" s="978" t="s">
        <v>507</v>
      </c>
      <c r="I65" s="958">
        <v>90</v>
      </c>
      <c r="J65" s="958">
        <v>92.7</v>
      </c>
      <c r="K65" s="957">
        <f>IF(J65/I65*100&gt;100,100,J65/I65*100)</f>
        <v>100</v>
      </c>
      <c r="L65" s="977"/>
      <c r="M65" s="1004"/>
      <c r="N65" s="968"/>
      <c r="O65" s="967"/>
    </row>
    <row r="66" spans="1:15" ht="51.75" customHeight="1" x14ac:dyDescent="0.25">
      <c r="A66" s="966"/>
      <c r="B66" s="974"/>
      <c r="C66" s="1003"/>
      <c r="D66" s="972"/>
      <c r="E66" s="1030"/>
      <c r="F66" s="961" t="s">
        <v>138</v>
      </c>
      <c r="G66" s="971" t="s">
        <v>390</v>
      </c>
      <c r="H66" s="978" t="s">
        <v>507</v>
      </c>
      <c r="I66" s="958"/>
      <c r="J66" s="958"/>
      <c r="K66" s="957"/>
      <c r="L66" s="977"/>
      <c r="M66" s="1004"/>
      <c r="N66" s="968"/>
      <c r="O66" s="967"/>
    </row>
    <row r="67" spans="1:15" ht="30.75" customHeight="1" x14ac:dyDescent="0.25">
      <c r="A67" s="966"/>
      <c r="B67" s="974"/>
      <c r="C67" s="1003"/>
      <c r="D67" s="972"/>
      <c r="E67" s="1029"/>
      <c r="F67" s="961" t="s">
        <v>144</v>
      </c>
      <c r="G67" s="960" t="s">
        <v>506</v>
      </c>
      <c r="H67" s="959" t="s">
        <v>266</v>
      </c>
      <c r="I67" s="958">
        <v>4</v>
      </c>
      <c r="J67" s="958">
        <v>4</v>
      </c>
      <c r="K67" s="957">
        <f>IF(J67/I67*100&gt;100,100,J67/I67*100)</f>
        <v>100</v>
      </c>
      <c r="L67" s="957">
        <f>K67</f>
        <v>100</v>
      </c>
      <c r="M67" s="1001"/>
      <c r="N67" s="968"/>
      <c r="O67" s="967"/>
    </row>
    <row r="68" spans="1:15" ht="67.5" hidden="1" customHeight="1" x14ac:dyDescent="0.25">
      <c r="A68" s="966">
        <v>16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/>
      <c r="J68" s="958"/>
      <c r="K68" s="957" t="e">
        <f>IF(J68/I68*100&gt;100,100,J68/I68*100)</f>
        <v>#DIV/0!</v>
      </c>
      <c r="L68" s="977" t="e">
        <f>(K68+K69+K70)/3</f>
        <v>#DIV/0!</v>
      </c>
      <c r="M68" s="995" t="e">
        <f>(L68+L71)/2</f>
        <v>#DIV/0!</v>
      </c>
      <c r="N68" s="968"/>
      <c r="O68" s="967"/>
    </row>
    <row r="69" spans="1:15" ht="68.25" hidden="1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/>
      <c r="J69" s="958"/>
      <c r="K69" s="957" t="e">
        <f>IF(J69/I69*100&gt;100,100,J69/I69*100)</f>
        <v>#DIV/0!</v>
      </c>
      <c r="L69" s="977"/>
      <c r="M69" s="982"/>
      <c r="N69" s="968"/>
      <c r="O69" s="967"/>
    </row>
    <row r="70" spans="1:15" ht="80.25" hidden="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 t="e">
        <f>IF(J70/I70*100&gt;100,100,J70/I70*100)</f>
        <v>#DIV/0!</v>
      </c>
      <c r="L70" s="977"/>
      <c r="M70" s="982"/>
      <c r="N70" s="968"/>
      <c r="O70" s="967"/>
    </row>
    <row r="71" spans="1:15" ht="31.5" hidden="1" customHeight="1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505</v>
      </c>
      <c r="I71" s="958"/>
      <c r="J71" s="958"/>
      <c r="K71" s="957" t="e">
        <f>IF(J71/I71*100&gt;100,100,J71/I71*100)</f>
        <v>#DIV/0!</v>
      </c>
      <c r="L71" s="957" t="e">
        <f>K71</f>
        <v>#DIV/0!</v>
      </c>
      <c r="M71" s="982"/>
      <c r="N71" s="968"/>
      <c r="O71" s="967"/>
    </row>
    <row r="72" spans="1:15" ht="69" hidden="1" customHeight="1" x14ac:dyDescent="0.25">
      <c r="A72" s="966">
        <v>17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/>
      <c r="J72" s="958"/>
      <c r="K72" s="957" t="e">
        <f>IF(J72/I72*100&gt;100,100,J72/I72*100)</f>
        <v>#DIV/0!</v>
      </c>
      <c r="L72" s="977" t="e">
        <f>(K72+K73+K74)/3</f>
        <v>#DIV/0!</v>
      </c>
      <c r="M72" s="995" t="e">
        <f>(L72+L75)/2</f>
        <v>#DIV/0!</v>
      </c>
      <c r="N72" s="968"/>
      <c r="O72" s="967"/>
    </row>
    <row r="73" spans="1:15" ht="69.75" hidden="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/>
      <c r="J73" s="958"/>
      <c r="K73" s="957" t="e">
        <f>IF(J73/I73*100&gt;100,100,J73/I73*100)</f>
        <v>#DIV/0!</v>
      </c>
      <c r="L73" s="977"/>
      <c r="M73" s="982"/>
      <c r="N73" s="968"/>
      <c r="O73" s="967"/>
    </row>
    <row r="74" spans="1:15" ht="81" hidden="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 t="e">
        <f>IF(J74/I74*100&gt;100,100,J74/I74*100)</f>
        <v>#DIV/0!</v>
      </c>
      <c r="L74" s="977"/>
      <c r="M74" s="982"/>
      <c r="N74" s="968"/>
      <c r="O74" s="967"/>
    </row>
    <row r="75" spans="1:15" ht="31.5" hidden="1" customHeight="1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505</v>
      </c>
      <c r="I75" s="958"/>
      <c r="J75" s="958"/>
      <c r="K75" s="957" t="e">
        <f>IF(J75/I75*100&gt;100,100,J75/I75*100)</f>
        <v>#DIV/0!</v>
      </c>
      <c r="L75" s="957" t="e">
        <f>K75</f>
        <v>#DIV/0!</v>
      </c>
      <c r="M75" s="982"/>
      <c r="N75" s="968"/>
      <c r="O75" s="967"/>
    </row>
    <row r="76" spans="1:15" ht="67.5" hidden="1" customHeight="1" x14ac:dyDescent="0.25">
      <c r="A76" s="966">
        <v>18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/>
      <c r="J76" s="958"/>
      <c r="K76" s="957" t="e">
        <f>IF(J76/I76*100&gt;100,100,J76/I76*100)</f>
        <v>#DIV/0!</v>
      </c>
      <c r="L76" s="977" t="e">
        <f>(K76+K77+K78)/3</f>
        <v>#DIV/0!</v>
      </c>
      <c r="M76" s="995" t="e">
        <f>(L76+L79)/2</f>
        <v>#DIV/0!</v>
      </c>
      <c r="N76" s="968"/>
      <c r="O76" s="967"/>
    </row>
    <row r="77" spans="1:15" ht="69.75" hidden="1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/>
      <c r="J77" s="958"/>
      <c r="K77" s="957" t="e">
        <f>IF(J77/I77*100&gt;100,100,J77/I77*100)</f>
        <v>#DIV/0!</v>
      </c>
      <c r="L77" s="977"/>
      <c r="M77" s="982"/>
      <c r="N77" s="968"/>
      <c r="O77" s="967"/>
    </row>
    <row r="78" spans="1:15" ht="83.25" hidden="1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/>
      <c r="J78" s="958"/>
      <c r="K78" s="957" t="e">
        <f>IF(J78/I78*100&gt;100,100,J78/I78*100)</f>
        <v>#DIV/0!</v>
      </c>
      <c r="L78" s="977"/>
      <c r="M78" s="982"/>
      <c r="N78" s="968"/>
      <c r="O78" s="967"/>
    </row>
    <row r="79" spans="1:15" ht="32.25" hidden="1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505</v>
      </c>
      <c r="I79" s="958"/>
      <c r="J79" s="958"/>
      <c r="K79" s="957" t="e">
        <f>IF(J79/I79*100&gt;100,100,J79/I79*100)</f>
        <v>#DIV/0!</v>
      </c>
      <c r="L79" s="957" t="e">
        <f>K79</f>
        <v>#DIV/0!</v>
      </c>
      <c r="M79" s="982"/>
      <c r="N79" s="968"/>
      <c r="O79" s="967"/>
    </row>
    <row r="80" spans="1:15" ht="19.5" hidden="1" customHeight="1" x14ac:dyDescent="0.25">
      <c r="A80" s="966">
        <v>19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/>
      <c r="J80" s="958"/>
      <c r="K80" s="957" t="e">
        <f>IF(J80/I80*100&gt;100,100,J80/I80*100)</f>
        <v>#DIV/0!</v>
      </c>
      <c r="L80" s="977" t="e">
        <f>(K80+K81+K82)/3</f>
        <v>#DIV/0!</v>
      </c>
      <c r="M80" s="995" t="e">
        <f>(L80+L83)/2</f>
        <v>#DIV/0!</v>
      </c>
      <c r="N80" s="968"/>
      <c r="O80" s="967"/>
    </row>
    <row r="81" spans="1:15" ht="68.25" hidden="1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/>
      <c r="J81" s="958"/>
      <c r="K81" s="957" t="e">
        <f>IF(J81/I81*100&gt;100,100,J81/I81*100)</f>
        <v>#DIV/0!</v>
      </c>
      <c r="L81" s="977"/>
      <c r="M81" s="982"/>
      <c r="N81" s="968"/>
      <c r="O81" s="967"/>
    </row>
    <row r="82" spans="1:15" ht="82.5" hidden="1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 t="e">
        <f>IF(J82/I82*100&gt;100,100,J82/I82*100)</f>
        <v>#DIV/0!</v>
      </c>
      <c r="L82" s="977"/>
      <c r="M82" s="982"/>
      <c r="N82" s="968"/>
      <c r="O82" s="967"/>
    </row>
    <row r="83" spans="1:15" ht="31.5" hidden="1" customHeight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505</v>
      </c>
      <c r="I83" s="958"/>
      <c r="J83" s="958"/>
      <c r="K83" s="957" t="e">
        <f>IF(J83/I83*100&gt;100,100,J83/I83*100)</f>
        <v>#DIV/0!</v>
      </c>
      <c r="L83" s="957" t="e">
        <f>K83</f>
        <v>#DIV/0!</v>
      </c>
      <c r="M83" s="982"/>
      <c r="N83" s="968"/>
      <c r="O83" s="967"/>
    </row>
    <row r="84" spans="1:15" ht="69" hidden="1" customHeight="1" x14ac:dyDescent="0.25">
      <c r="A84" s="966">
        <v>20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/>
      <c r="J84" s="958"/>
      <c r="K84" s="957" t="e">
        <f>IF(J84/I84*100&gt;100,100,J84/I84*100)</f>
        <v>#DIV/0!</v>
      </c>
      <c r="L84" s="985" t="e">
        <f>(K84+K85+K86)/3</f>
        <v>#DIV/0!</v>
      </c>
      <c r="M84" s="995" t="e">
        <f>(L84+L87)/2</f>
        <v>#DIV/0!</v>
      </c>
      <c r="N84" s="968"/>
      <c r="O84" s="967"/>
    </row>
    <row r="85" spans="1:15" ht="68.25" hidden="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/>
      <c r="J85" s="958"/>
      <c r="K85" s="957" t="e">
        <f>IF(J85/I85*100&gt;100,100,J85/I85*100)</f>
        <v>#DIV/0!</v>
      </c>
      <c r="L85" s="998"/>
      <c r="M85" s="982"/>
      <c r="N85" s="968"/>
      <c r="O85" s="967"/>
    </row>
    <row r="86" spans="1:15" ht="67.5" hidden="1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/>
      <c r="J86" s="958"/>
      <c r="K86" s="957" t="e">
        <f>IF(J86/I86*100&gt;100,100,J86/I86*100)</f>
        <v>#DIV/0!</v>
      </c>
      <c r="L86" s="998"/>
      <c r="M86" s="982"/>
      <c r="N86" s="968"/>
      <c r="O86" s="967"/>
    </row>
    <row r="87" spans="1:15" ht="36" hidden="1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505</v>
      </c>
      <c r="I87" s="958"/>
      <c r="J87" s="958"/>
      <c r="K87" s="957" t="e">
        <f>IF(J87/I87*100&gt;100,100,J87/I87*100)</f>
        <v>#DIV/0!</v>
      </c>
      <c r="L87" s="957" t="e">
        <f>K87</f>
        <v>#DIV/0!</v>
      </c>
      <c r="M87" s="982"/>
      <c r="N87" s="968"/>
      <c r="O87" s="967"/>
    </row>
    <row r="88" spans="1:15" ht="16.5" hidden="1" customHeight="1" x14ac:dyDescent="0.25">
      <c r="A88" s="966">
        <v>21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/>
      <c r="J88" s="958"/>
      <c r="K88" s="957" t="e">
        <f>IF(J88/I88*100&gt;100,100,J88/I88*100)</f>
        <v>#DIV/0!</v>
      </c>
      <c r="L88" s="977" t="e">
        <f>(K88+K89+K90)/3</f>
        <v>#DIV/0!</v>
      </c>
      <c r="M88" s="995" t="e">
        <f>(L88+L91)/2</f>
        <v>#DIV/0!</v>
      </c>
      <c r="N88" s="968"/>
      <c r="O88" s="967"/>
    </row>
    <row r="89" spans="1:15" ht="69" hidden="1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/>
      <c r="J89" s="958"/>
      <c r="K89" s="957" t="e">
        <f>IF(J89/I89*100&gt;100,100,J89/I89*100)</f>
        <v>#DIV/0!</v>
      </c>
      <c r="L89" s="977"/>
      <c r="M89" s="982"/>
      <c r="N89" s="968"/>
      <c r="O89" s="967"/>
    </row>
    <row r="90" spans="1:15" ht="66" hidden="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/>
      <c r="J90" s="958"/>
      <c r="K90" s="957" t="e">
        <f>IF(J90/I90*100&gt;100,100,J90/I90*100)</f>
        <v>#DIV/0!</v>
      </c>
      <c r="L90" s="977"/>
      <c r="M90" s="982"/>
      <c r="N90" s="968"/>
      <c r="O90" s="967"/>
    </row>
    <row r="91" spans="1:15" ht="31.5" hidden="1" customHeight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505</v>
      </c>
      <c r="I91" s="958"/>
      <c r="J91" s="958"/>
      <c r="K91" s="957" t="e">
        <f>IF(J91/I91*100&gt;100,100,J91/I91*100)</f>
        <v>#DIV/0!</v>
      </c>
      <c r="L91" s="957" t="e">
        <f>K91</f>
        <v>#DIV/0!</v>
      </c>
      <c r="M91" s="982"/>
      <c r="N91" s="968"/>
      <c r="O91" s="967"/>
    </row>
    <row r="92" spans="1:15" ht="67.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69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66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31.5" hidden="1" customHeight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505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69.7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66.75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67.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34.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51" customHeight="1" x14ac:dyDescent="0.25">
      <c r="A100" s="966">
        <v>9</v>
      </c>
      <c r="B100" s="974"/>
      <c r="C100" s="996" t="s">
        <v>204</v>
      </c>
      <c r="D100" s="983" t="s">
        <v>569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>
        <v>100</v>
      </c>
      <c r="J100" s="958">
        <v>100</v>
      </c>
      <c r="K100" s="957">
        <f>IF(J100/I100*100&gt;100,100,J100/I100*100)</f>
        <v>100</v>
      </c>
      <c r="L100" s="977">
        <f>(K100+K101+K102)/3</f>
        <v>100</v>
      </c>
      <c r="M100" s="995">
        <f>(L100+L103)/2</f>
        <v>100</v>
      </c>
      <c r="N100" s="968"/>
      <c r="O100" s="967"/>
    </row>
    <row r="101" spans="1:15" ht="5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>
        <v>98</v>
      </c>
      <c r="J101" s="958">
        <v>100</v>
      </c>
      <c r="K101" s="957">
        <f>IF(J101/I101*100&gt;100,100,J101/I101*100)</f>
        <v>100</v>
      </c>
      <c r="L101" s="977"/>
      <c r="M101" s="982"/>
      <c r="N101" s="968"/>
      <c r="O101" s="967"/>
    </row>
    <row r="102" spans="1:15" ht="51.75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>
        <v>100</v>
      </c>
      <c r="J102" s="958">
        <v>100</v>
      </c>
      <c r="K102" s="957">
        <f>IF(J102/I102*100&gt;100,100,J102/I102*100)</f>
        <v>100</v>
      </c>
      <c r="L102" s="977"/>
      <c r="M102" s="982"/>
      <c r="N102" s="968"/>
      <c r="O102" s="967"/>
    </row>
    <row r="103" spans="1:15" ht="31.5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266</v>
      </c>
      <c r="I103" s="958">
        <v>3.56</v>
      </c>
      <c r="J103" s="958">
        <v>3.56</v>
      </c>
      <c r="K103" s="957">
        <f>IF(J103/I103*100&gt;100,100,J103/I103*100)</f>
        <v>100</v>
      </c>
      <c r="L103" s="957">
        <f>K103</f>
        <v>100</v>
      </c>
      <c r="M103" s="982"/>
      <c r="N103" s="968"/>
      <c r="O103" s="967"/>
    </row>
    <row r="104" spans="1:15" ht="49.5" customHeight="1" x14ac:dyDescent="0.25">
      <c r="A104" s="966">
        <v>10</v>
      </c>
      <c r="B104" s="974"/>
      <c r="C104" s="996" t="s">
        <v>187</v>
      </c>
      <c r="D104" s="983" t="s">
        <v>304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>
        <v>100</v>
      </c>
      <c r="J104" s="958">
        <v>100</v>
      </c>
      <c r="K104" s="957">
        <f>IF(J104/I104*100&gt;100,100,J104/I104*100)</f>
        <v>100</v>
      </c>
      <c r="L104" s="977">
        <f>(K104+K105+K106)/3</f>
        <v>100</v>
      </c>
      <c r="M104" s="995">
        <f>(L104+L107)/2</f>
        <v>100</v>
      </c>
      <c r="N104" s="968"/>
      <c r="O104" s="967"/>
    </row>
    <row r="105" spans="1:15" ht="51.75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>
        <v>98</v>
      </c>
      <c r="J105" s="958">
        <v>100</v>
      </c>
      <c r="K105" s="957">
        <f>IF(J105/I105*100&gt;100,100,J105/I105*100)</f>
        <v>100</v>
      </c>
      <c r="L105" s="977"/>
      <c r="M105" s="982"/>
      <c r="N105" s="968"/>
      <c r="O105" s="967"/>
    </row>
    <row r="106" spans="1:15" ht="5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>
        <v>100</v>
      </c>
      <c r="J106" s="958">
        <v>100</v>
      </c>
      <c r="K106" s="957">
        <f>IF(J106/I106*100&gt;100,100,J106/I106*100)</f>
        <v>100</v>
      </c>
      <c r="L106" s="977"/>
      <c r="M106" s="982"/>
      <c r="N106" s="968"/>
      <c r="O106" s="967"/>
    </row>
    <row r="107" spans="1:15" ht="27.75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266</v>
      </c>
      <c r="I107" s="958">
        <v>129.44</v>
      </c>
      <c r="J107" s="958">
        <v>129.44</v>
      </c>
      <c r="K107" s="957">
        <f>IF(J107/I107*100&gt;100,100,J107/I107*100)</f>
        <v>100</v>
      </c>
      <c r="L107" s="957">
        <f>K107</f>
        <v>100</v>
      </c>
      <c r="M107" s="982"/>
      <c r="N107" s="968"/>
      <c r="O107" s="967"/>
    </row>
    <row r="108" spans="1:15" ht="68.25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66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69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30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72" hidden="1" customHeight="1" x14ac:dyDescent="0.25">
      <c r="A112" s="966">
        <v>27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/>
      <c r="J112" s="958"/>
      <c r="K112" s="957" t="e">
        <f>IF(J112/I112*100&gt;100,100,J112/I112*100)</f>
        <v>#DIV/0!</v>
      </c>
      <c r="L112" s="977" t="e">
        <f>(K112+K113+K114)/3</f>
        <v>#DIV/0!</v>
      </c>
      <c r="M112" s="995" t="e">
        <f>(L112+L115)/2</f>
        <v>#DIV/0!</v>
      </c>
      <c r="N112" s="968"/>
      <c r="O112" s="967"/>
    </row>
    <row r="113" spans="1:15" ht="71.25" hidden="1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/>
      <c r="J113" s="958"/>
      <c r="K113" s="957" t="e">
        <f>IF(J113/I113*100&gt;100,100,J113/I113*100)</f>
        <v>#DIV/0!</v>
      </c>
      <c r="L113" s="977"/>
      <c r="M113" s="995"/>
      <c r="N113" s="968"/>
      <c r="O113" s="967"/>
    </row>
    <row r="114" spans="1:15" ht="69" hidden="1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/>
      <c r="J114" s="958"/>
      <c r="K114" s="957" t="e">
        <f>IF(J114/I114*100&gt;100,100,J114/I114*100)</f>
        <v>#DIV/0!</v>
      </c>
      <c r="L114" s="977"/>
      <c r="M114" s="995"/>
      <c r="N114" s="968"/>
      <c r="O114" s="967"/>
    </row>
    <row r="115" spans="1:15" ht="31.5" hidden="1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505</v>
      </c>
      <c r="I115" s="958"/>
      <c r="J115" s="958"/>
      <c r="K115" s="957" t="e">
        <f>IF(J115/I115*100&gt;100,100,J115/I115*100)</f>
        <v>#DIV/0!</v>
      </c>
      <c r="L115" s="957" t="e">
        <f>K115</f>
        <v>#DIV/0!</v>
      </c>
      <c r="M115" s="995"/>
      <c r="N115" s="968"/>
      <c r="O115" s="967"/>
    </row>
    <row r="116" spans="1:15" ht="81" hidden="1" customHeight="1" x14ac:dyDescent="0.25">
      <c r="A116" s="966">
        <v>28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/>
      <c r="J116" s="958"/>
      <c r="K116" s="987" t="e">
        <f>IF(J116/I116*100&gt;100,100,J116/I116*100)</f>
        <v>#DIV/0!</v>
      </c>
      <c r="L116" s="977" t="e">
        <f>(K116+K117+K118)/3</f>
        <v>#DIV/0!</v>
      </c>
      <c r="M116" s="993" t="e">
        <f>(L116+L119)/2</f>
        <v>#DIV/0!</v>
      </c>
      <c r="N116" s="968"/>
      <c r="O116" s="967"/>
    </row>
    <row r="117" spans="1:15" ht="84.75" hidden="1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/>
      <c r="J117" s="958"/>
      <c r="K117" s="987" t="e">
        <f>IF(J117/I117*100&gt;100,100,J117/I117*100)</f>
        <v>#DIV/0!</v>
      </c>
      <c r="L117" s="977"/>
      <c r="M117" s="982"/>
      <c r="N117" s="968"/>
      <c r="O117" s="967"/>
    </row>
    <row r="118" spans="1:15" ht="69" hidden="1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/>
      <c r="J118" s="958"/>
      <c r="K118" s="987" t="e">
        <f>IF(J118/I118*100&gt;100,100,J118/I118*100)</f>
        <v>#DIV/0!</v>
      </c>
      <c r="L118" s="977"/>
      <c r="M118" s="982"/>
      <c r="N118" s="968"/>
      <c r="O118" s="967"/>
    </row>
    <row r="119" spans="1:15" ht="31.5" hidden="1" customHeight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/>
      <c r="I119" s="958"/>
      <c r="J119" s="958"/>
      <c r="K119" s="987" t="e">
        <f>IF(J119/I119*100&gt;100,100,J119/I119*100)</f>
        <v>#DIV/0!</v>
      </c>
      <c r="L119" s="987" t="e">
        <f>K119</f>
        <v>#DIV/0!</v>
      </c>
      <c r="M119" s="982"/>
      <c r="N119" s="968"/>
      <c r="O119" s="967"/>
    </row>
    <row r="120" spans="1:15" ht="51" customHeight="1" x14ac:dyDescent="0.25">
      <c r="A120" s="966">
        <v>11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>
        <v>8.9</v>
      </c>
      <c r="J120" s="958">
        <v>8.9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97.875</v>
      </c>
      <c r="N120" s="968"/>
      <c r="O120" s="967"/>
    </row>
    <row r="121" spans="1:15" ht="51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21.1</v>
      </c>
      <c r="J121" s="958">
        <v>21.1</v>
      </c>
      <c r="K121" s="987">
        <f>IF(J121/I121*100&gt;100,100,J121/I121*100)</f>
        <v>100</v>
      </c>
      <c r="L121" s="977"/>
      <c r="M121" s="982"/>
      <c r="N121" s="968"/>
      <c r="O121" s="967"/>
    </row>
    <row r="122" spans="1:15" ht="51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100</v>
      </c>
      <c r="J122" s="958">
        <v>100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1.5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514</v>
      </c>
      <c r="I123" s="958">
        <v>7200</v>
      </c>
      <c r="J123" s="958">
        <v>6894</v>
      </c>
      <c r="K123" s="987">
        <f>IF(J123/I123*100&gt;100,100,J123/I123*100)</f>
        <v>95.75</v>
      </c>
      <c r="L123" s="987">
        <f>K123</f>
        <v>95.75</v>
      </c>
      <c r="M123" s="982"/>
      <c r="N123" s="968"/>
      <c r="O123" s="967"/>
    </row>
    <row r="124" spans="1:15" ht="84" hidden="1" customHeight="1" x14ac:dyDescent="0.25">
      <c r="A124" s="966">
        <v>30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/>
      <c r="J124" s="958"/>
      <c r="K124" s="987" t="e">
        <f>IF(J124/I124*100&gt;100,100,J124/I124*100)</f>
        <v>#DIV/0!</v>
      </c>
      <c r="L124" s="977" t="e">
        <f>(K124+K125+K126)/3</f>
        <v>#DIV/0!</v>
      </c>
      <c r="M124" s="993" t="e">
        <f>(L124+L127)/2</f>
        <v>#DIV/0!</v>
      </c>
      <c r="N124" s="968"/>
      <c r="O124" s="967"/>
    </row>
    <row r="125" spans="1:15" ht="85.5" hidden="1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/>
      <c r="J125" s="958"/>
      <c r="K125" s="987" t="e">
        <f>IF(J125/I125*100&gt;100,100,J125/I125*100)</f>
        <v>#DIV/0!</v>
      </c>
      <c r="L125" s="977"/>
      <c r="M125" s="982"/>
      <c r="N125" s="968"/>
      <c r="O125" s="967"/>
    </row>
    <row r="126" spans="1:15" ht="69.75" hidden="1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/>
      <c r="J126" s="958"/>
      <c r="K126" s="987" t="e">
        <f>IF(J126/I126*100&gt;100,100,J126/I126*100)</f>
        <v>#DIV/0!</v>
      </c>
      <c r="L126" s="977"/>
      <c r="M126" s="982"/>
      <c r="N126" s="968"/>
      <c r="O126" s="967"/>
    </row>
    <row r="127" spans="1:15" ht="31.5" hidden="1" customHeight="1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/>
      <c r="I127" s="958"/>
      <c r="J127" s="958"/>
      <c r="K127" s="987" t="e">
        <f>IF(J127/I127*100&gt;100,100,J127/I127*100)</f>
        <v>#DIV/0!</v>
      </c>
      <c r="L127" s="987" t="e">
        <f>K127</f>
        <v>#DIV/0!</v>
      </c>
      <c r="M127" s="982"/>
      <c r="N127" s="968"/>
      <c r="O127" s="967"/>
    </row>
    <row r="128" spans="1:15" ht="81" hidden="1" customHeight="1" x14ac:dyDescent="0.25">
      <c r="A128" s="966">
        <v>31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/>
      <c r="J128" s="958"/>
      <c r="K128" s="987" t="e">
        <f>IF(J128/I128*100&gt;100,100,J128/I128*100)</f>
        <v>#DIV/0!</v>
      </c>
      <c r="L128" s="977" t="e">
        <f>(K128+K129+K130)/3</f>
        <v>#DIV/0!</v>
      </c>
      <c r="M128" s="993" t="e">
        <f>(L128+L131)/2</f>
        <v>#DIV/0!</v>
      </c>
      <c r="N128" s="968"/>
      <c r="O128" s="967"/>
    </row>
    <row r="129" spans="1:15" ht="83.25" hidden="1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/>
      <c r="J129" s="958"/>
      <c r="K129" s="987" t="e">
        <f>IF(J129/I129*100&gt;100,100,J129/I129*100)</f>
        <v>#DIV/0!</v>
      </c>
      <c r="L129" s="977"/>
      <c r="M129" s="982"/>
      <c r="N129" s="968"/>
      <c r="O129" s="967"/>
    </row>
    <row r="130" spans="1:15" ht="66" hidden="1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/>
      <c r="J130" s="958"/>
      <c r="K130" s="987" t="e">
        <f>IF(J130/I130*100&gt;100,100,J130/I130*100)</f>
        <v>#DIV/0!</v>
      </c>
      <c r="L130" s="977"/>
      <c r="M130" s="982"/>
      <c r="N130" s="968"/>
      <c r="O130" s="967"/>
    </row>
    <row r="131" spans="1:15" ht="31.5" hidden="1" customHeight="1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/>
      <c r="I131" s="958"/>
      <c r="J131" s="958"/>
      <c r="K131" s="987" t="e">
        <f>IF(J131/I131*100&gt;100,100,J131/I131*100)</f>
        <v>#DIV/0!</v>
      </c>
      <c r="L131" s="987" t="e">
        <f>K131</f>
        <v>#DIV/0!</v>
      </c>
      <c r="M131" s="982"/>
      <c r="N131" s="968"/>
      <c r="O131" s="967"/>
    </row>
    <row r="132" spans="1:15" ht="52.5" customHeight="1" x14ac:dyDescent="0.25">
      <c r="A132" s="966">
        <v>12</v>
      </c>
      <c r="B132" s="974"/>
      <c r="C132" s="994" t="s">
        <v>232</v>
      </c>
      <c r="D132" s="991" t="s">
        <v>559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24.3</v>
      </c>
      <c r="J132" s="958">
        <v>24.3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97.938055014078401</v>
      </c>
      <c r="N132" s="968"/>
      <c r="O132" s="967"/>
    </row>
    <row r="133" spans="1:15" ht="51.75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8.5</v>
      </c>
      <c r="J133" s="958">
        <v>8.5</v>
      </c>
      <c r="K133" s="987">
        <f>IF(J133/I133*100&gt;100,100,J133/I133*100)</f>
        <v>100</v>
      </c>
      <c r="L133" s="977"/>
      <c r="M133" s="982"/>
      <c r="N133" s="968"/>
      <c r="O133" s="967"/>
    </row>
    <row r="134" spans="1:15" ht="51.75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76</v>
      </c>
      <c r="J134" s="958">
        <v>76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1.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23085</v>
      </c>
      <c r="J135" s="958">
        <v>22133</v>
      </c>
      <c r="K135" s="987">
        <f>IF(J135/I135*100&gt;100,100,J135/I135*100)</f>
        <v>95.876110028156816</v>
      </c>
      <c r="L135" s="987">
        <f>K135</f>
        <v>95.876110028156816</v>
      </c>
      <c r="M135" s="982"/>
      <c r="N135" s="968"/>
      <c r="O135" s="967"/>
    </row>
    <row r="136" spans="1:15" ht="52.5" customHeight="1" x14ac:dyDescent="0.25">
      <c r="A136" s="966">
        <v>13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24</v>
      </c>
      <c r="J136" s="958">
        <v>24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97.798866855524082</v>
      </c>
      <c r="N136" s="968"/>
      <c r="O136" s="967"/>
    </row>
    <row r="137" spans="1:15" ht="51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8.6999999999999993</v>
      </c>
      <c r="J137" s="958">
        <v>8.6999999999999993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.75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36.200000000000003</v>
      </c>
      <c r="J138" s="958">
        <v>36.200000000000003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1.5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17650</v>
      </c>
      <c r="J139" s="958">
        <v>16873</v>
      </c>
      <c r="K139" s="987">
        <f>IF(J139/I139*100&gt;100,100,J139/I139*100)</f>
        <v>95.597733711048164</v>
      </c>
      <c r="L139" s="987">
        <f>K139</f>
        <v>95.597733711048164</v>
      </c>
      <c r="M139" s="982"/>
      <c r="N139" s="968"/>
      <c r="O139" s="967"/>
    </row>
    <row r="140" spans="1:15" ht="80.25" hidden="1" customHeight="1" x14ac:dyDescent="0.25">
      <c r="A140" s="966">
        <v>34</v>
      </c>
      <c r="B140" s="974"/>
      <c r="C140" s="994" t="s">
        <v>311</v>
      </c>
      <c r="D140" s="991" t="s">
        <v>568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/>
      <c r="J140" s="958"/>
      <c r="K140" s="987" t="e">
        <f>IF(J140/I140*100&gt;100,100,J140/I140*100)</f>
        <v>#DIV/0!</v>
      </c>
      <c r="L140" s="977" t="e">
        <f>(K140+K141+K142)/3</f>
        <v>#DIV/0!</v>
      </c>
      <c r="M140" s="993" t="e">
        <f>(L140+L143)/2</f>
        <v>#DIV/0!</v>
      </c>
      <c r="N140" s="968"/>
      <c r="O140" s="967"/>
    </row>
    <row r="141" spans="1:15" ht="84.75" hidden="1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/>
      <c r="J141" s="958"/>
      <c r="K141" s="987" t="e">
        <f>IF(J141/I141*100&gt;100,100,J141/I141*100)</f>
        <v>#DIV/0!</v>
      </c>
      <c r="L141" s="977"/>
      <c r="M141" s="982"/>
      <c r="N141" s="968"/>
      <c r="O141" s="967"/>
    </row>
    <row r="142" spans="1:15" ht="71.25" hidden="1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/>
      <c r="J142" s="958"/>
      <c r="K142" s="987" t="e">
        <f>IF(J142/I142*100&gt;100,100,J142/I142*100)</f>
        <v>#DIV/0!</v>
      </c>
      <c r="L142" s="977"/>
      <c r="M142" s="982"/>
      <c r="N142" s="968"/>
      <c r="O142" s="967"/>
    </row>
    <row r="143" spans="1:15" ht="31.5" hidden="1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1028"/>
      <c r="I143" s="958"/>
      <c r="J143" s="958"/>
      <c r="K143" s="987" t="e">
        <f>IF(J143/I143*100&gt;100,100,J143/I143*100)</f>
        <v>#DIV/0!</v>
      </c>
      <c r="L143" s="987" t="e">
        <f>K143</f>
        <v>#DIV/0!</v>
      </c>
      <c r="M143" s="982"/>
      <c r="N143" s="968"/>
      <c r="O143" s="967"/>
    </row>
    <row r="144" spans="1:15" ht="51.75" customHeight="1" x14ac:dyDescent="0.25">
      <c r="A144" s="966">
        <v>14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>
        <v>15</v>
      </c>
      <c r="J144" s="958">
        <v>0.6</v>
      </c>
      <c r="K144" s="975">
        <f>IF(I144/J144*100&gt;100,100,I144/J144*100)</f>
        <v>100</v>
      </c>
      <c r="L144" s="977">
        <f>(K144+K145+K146)/3</f>
        <v>100</v>
      </c>
      <c r="M144" s="985">
        <f>(L144+L147)/2</f>
        <v>100</v>
      </c>
      <c r="N144" s="968"/>
      <c r="O144" s="967"/>
    </row>
    <row r="145" spans="1:15" ht="51.75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>
        <v>100</v>
      </c>
      <c r="J145" s="958">
        <v>100</v>
      </c>
      <c r="K145" s="957">
        <f>IF(J145/I145*100&gt;100,100,J145/I145*100)</f>
        <v>100</v>
      </c>
      <c r="L145" s="970"/>
      <c r="M145" s="984"/>
      <c r="N145" s="968"/>
      <c r="O145" s="967"/>
    </row>
    <row r="146" spans="1:15" ht="53.25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>
        <v>55</v>
      </c>
      <c r="J146" s="958">
        <v>80.8</v>
      </c>
      <c r="K146" s="957">
        <f>IF(J146/I146*100&gt;100,100,J146/I146*100)</f>
        <v>100</v>
      </c>
      <c r="L146" s="970"/>
      <c r="M146" s="984"/>
      <c r="N146" s="968"/>
      <c r="O146" s="967"/>
    </row>
    <row r="147" spans="1:15" ht="34.5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266</v>
      </c>
      <c r="I147" s="958">
        <v>3.92</v>
      </c>
      <c r="J147" s="958">
        <v>3.92</v>
      </c>
      <c r="K147" s="957">
        <f>IF(J147/I147*100&gt;100,100,J147/I147*100)</f>
        <v>100</v>
      </c>
      <c r="L147" s="957">
        <f>K147</f>
        <v>100</v>
      </c>
      <c r="M147" s="984"/>
      <c r="N147" s="968"/>
      <c r="O147" s="967"/>
    </row>
    <row r="148" spans="1:15" ht="51.75" customHeight="1" x14ac:dyDescent="0.25">
      <c r="A148" s="966">
        <v>15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>
        <v>15</v>
      </c>
      <c r="J148" s="958">
        <v>8.1999999999999993</v>
      </c>
      <c r="K148" s="975">
        <f>IF(I148/J148*100&gt;100,100,I148/J148*100)</f>
        <v>100</v>
      </c>
      <c r="L148" s="977">
        <f>(K148+K149+K150)/3</f>
        <v>98.600000000000009</v>
      </c>
      <c r="M148" s="985">
        <f>(L148+L151)/2</f>
        <v>99.300000000000011</v>
      </c>
      <c r="N148" s="968"/>
      <c r="O148" s="967"/>
    </row>
    <row r="149" spans="1:15" ht="5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>
        <v>100</v>
      </c>
      <c r="J149" s="958">
        <v>95.8</v>
      </c>
      <c r="K149" s="957">
        <f>IF(J149/I149*100&gt;100,100,J149/I149*100)</f>
        <v>95.8</v>
      </c>
      <c r="L149" s="970"/>
      <c r="M149" s="984"/>
      <c r="N149" s="968"/>
      <c r="O149" s="967"/>
    </row>
    <row r="150" spans="1:15" ht="51.75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>
        <v>55</v>
      </c>
      <c r="J150" s="958">
        <v>95.7</v>
      </c>
      <c r="K150" s="957">
        <f>IF(J150/I150*100&gt;100,100,J150/I150*100)</f>
        <v>100</v>
      </c>
      <c r="L150" s="970"/>
      <c r="M150" s="984"/>
      <c r="N150" s="968"/>
      <c r="O150" s="967"/>
    </row>
    <row r="151" spans="1:15" ht="34.5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266</v>
      </c>
      <c r="I151" s="958">
        <v>1.33</v>
      </c>
      <c r="J151" s="958">
        <v>1.33</v>
      </c>
      <c r="K151" s="957">
        <f>IF(J151/I151*100&gt;100,100,J151/I151*100)</f>
        <v>100</v>
      </c>
      <c r="L151" s="957">
        <f>K151</f>
        <v>100</v>
      </c>
      <c r="M151" s="984"/>
      <c r="N151" s="968"/>
      <c r="O151" s="967"/>
    </row>
    <row r="152" spans="1:15" ht="69" hidden="1" customHeight="1" x14ac:dyDescent="0.25">
      <c r="A152" s="966">
        <v>16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68.2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66.7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4.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51.75" customHeight="1" x14ac:dyDescent="0.25">
      <c r="A156" s="966">
        <v>16</v>
      </c>
      <c r="B156" s="974"/>
      <c r="C156" s="986" t="s">
        <v>314</v>
      </c>
      <c r="D156" s="983" t="s">
        <v>558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>
        <v>15</v>
      </c>
      <c r="J156" s="958">
        <v>2.9</v>
      </c>
      <c r="K156" s="975">
        <f>IF(I156/J156*100&gt;100,100,I156/J156*100)</f>
        <v>100</v>
      </c>
      <c r="L156" s="977">
        <f>(K156+K157+K158)/3</f>
        <v>100</v>
      </c>
      <c r="M156" s="985">
        <f>(L156+L159)/2</f>
        <v>100</v>
      </c>
      <c r="N156" s="968"/>
      <c r="O156" s="967"/>
    </row>
    <row r="157" spans="1:15" ht="52.5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>
        <v>100</v>
      </c>
      <c r="J157" s="958">
        <v>100</v>
      </c>
      <c r="K157" s="957">
        <f>IF(J157/I157*100&gt;100,100,J157/I157*100)</f>
        <v>100</v>
      </c>
      <c r="L157" s="970"/>
      <c r="M157" s="984"/>
      <c r="N157" s="968"/>
      <c r="O157" s="967"/>
    </row>
    <row r="158" spans="1:15" ht="5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>
        <v>55</v>
      </c>
      <c r="J158" s="958">
        <v>60</v>
      </c>
      <c r="K158" s="957">
        <f>IF(J158/I158*100&gt;100,100,J158/I158*100)</f>
        <v>100</v>
      </c>
      <c r="L158" s="970"/>
      <c r="M158" s="984"/>
      <c r="N158" s="968"/>
      <c r="O158" s="967"/>
    </row>
    <row r="159" spans="1:15" ht="33.75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266</v>
      </c>
      <c r="I159" s="958">
        <v>2.92</v>
      </c>
      <c r="J159" s="958">
        <v>2.92</v>
      </c>
      <c r="K159" s="957">
        <f>IF(J159/I159*100&gt;100,100,J159/I159*100)</f>
        <v>100</v>
      </c>
      <c r="L159" s="957">
        <f>K159</f>
        <v>100</v>
      </c>
      <c r="M159" s="984"/>
      <c r="N159" s="968"/>
      <c r="O159" s="967"/>
    </row>
    <row r="160" spans="1:15" ht="51.75" customHeight="1" x14ac:dyDescent="0.25">
      <c r="A160" s="966">
        <v>17</v>
      </c>
      <c r="B160" s="974"/>
      <c r="C160" s="986" t="s">
        <v>319</v>
      </c>
      <c r="D160" s="983" t="s">
        <v>510</v>
      </c>
      <c r="E160" s="979" t="s">
        <v>137</v>
      </c>
      <c r="F160" s="961" t="s">
        <v>138</v>
      </c>
      <c r="G160" s="971" t="s">
        <v>428</v>
      </c>
      <c r="H160" s="978" t="s">
        <v>507</v>
      </c>
      <c r="I160" s="958">
        <v>10</v>
      </c>
      <c r="J160" s="958">
        <v>5.4</v>
      </c>
      <c r="K160" s="975">
        <f>IF(I160/J160*100&gt;100,100,I160/J160*100)</f>
        <v>100</v>
      </c>
      <c r="L160" s="977">
        <f>(K160+K161+K162)/3</f>
        <v>100</v>
      </c>
      <c r="M160" s="985">
        <f>(L160+L163)/2</f>
        <v>100</v>
      </c>
      <c r="N160" s="968"/>
      <c r="O160" s="967"/>
    </row>
    <row r="161" spans="1:15" ht="52.5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429</v>
      </c>
      <c r="H161" s="959" t="s">
        <v>507</v>
      </c>
      <c r="I161" s="958">
        <v>100</v>
      </c>
      <c r="J161" s="958">
        <v>100</v>
      </c>
      <c r="K161" s="957">
        <f>IF(J161/I161*100&gt;100,100,J161/I161*100)</f>
        <v>100</v>
      </c>
      <c r="L161" s="970"/>
      <c r="M161" s="984"/>
      <c r="N161" s="968"/>
      <c r="O161" s="967"/>
    </row>
    <row r="162" spans="1:15" ht="5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142</v>
      </c>
      <c r="H162" s="959" t="s">
        <v>507</v>
      </c>
      <c r="I162" s="958">
        <v>55</v>
      </c>
      <c r="J162" s="958">
        <v>76.8</v>
      </c>
      <c r="K162" s="957">
        <f>IF(J162/I162*100&gt;100,100,J162/I162*100)</f>
        <v>100</v>
      </c>
      <c r="L162" s="970"/>
      <c r="M162" s="984"/>
      <c r="N162" s="968"/>
      <c r="O162" s="967"/>
    </row>
    <row r="163" spans="1:15" ht="33.75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266</v>
      </c>
      <c r="I163" s="958">
        <v>192.75</v>
      </c>
      <c r="J163" s="958">
        <v>192.75</v>
      </c>
      <c r="K163" s="957">
        <f>IF(J163/I163*100&gt;100,100,J163/I163*100)</f>
        <v>100</v>
      </c>
      <c r="L163" s="957">
        <f>K163</f>
        <v>100</v>
      </c>
      <c r="M163" s="984"/>
      <c r="N163" s="968"/>
      <c r="O163" s="967"/>
    </row>
    <row r="164" spans="1:15" ht="51" hidden="1" customHeight="1" x14ac:dyDescent="0.25">
      <c r="A164" s="966">
        <v>19</v>
      </c>
      <c r="B164" s="974"/>
      <c r="C164" s="986" t="s">
        <v>366</v>
      </c>
      <c r="D164" s="983" t="s">
        <v>557</v>
      </c>
      <c r="E164" s="979" t="s">
        <v>137</v>
      </c>
      <c r="F164" s="961" t="s">
        <v>138</v>
      </c>
      <c r="G164" s="971" t="s">
        <v>428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51" hidden="1" customHeight="1" x14ac:dyDescent="0.25">
      <c r="A165" s="966"/>
      <c r="B165" s="974"/>
      <c r="C165" s="973"/>
      <c r="D165" s="983"/>
      <c r="E165" s="962"/>
      <c r="F165" s="961" t="s">
        <v>138</v>
      </c>
      <c r="G165" s="971" t="s">
        <v>429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51" hidden="1" customHeight="1" x14ac:dyDescent="0.25">
      <c r="A166" s="966"/>
      <c r="B166" s="974"/>
      <c r="C166" s="973"/>
      <c r="D166" s="983"/>
      <c r="E166" s="962"/>
      <c r="F166" s="961" t="s">
        <v>138</v>
      </c>
      <c r="G166" s="971" t="s">
        <v>211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6" hidden="1" customHeight="1" x14ac:dyDescent="0.25">
      <c r="A167" s="966"/>
      <c r="B167" s="974"/>
      <c r="C167" s="964"/>
      <c r="D167" s="982"/>
      <c r="E167" s="962"/>
      <c r="F167" s="961" t="s">
        <v>144</v>
      </c>
      <c r="G167" s="960" t="s">
        <v>506</v>
      </c>
      <c r="H167" s="959" t="s">
        <v>266</v>
      </c>
      <c r="I167" s="958"/>
      <c r="J167" s="958"/>
      <c r="K167" s="957" t="e">
        <f>IF(J167/I167*100&gt;100,100,J167/I167*100)</f>
        <v>#DIV/0!</v>
      </c>
      <c r="L167" s="957" t="e">
        <f>K167</f>
        <v>#DIV/0!</v>
      </c>
      <c r="M167" s="956"/>
      <c r="N167" s="968"/>
      <c r="O167" s="967"/>
    </row>
    <row r="168" spans="1:15" ht="51.75" hidden="1" customHeight="1" x14ac:dyDescent="0.25">
      <c r="A168" s="966">
        <v>20</v>
      </c>
      <c r="B168" s="974"/>
      <c r="C168" s="986" t="s">
        <v>322</v>
      </c>
      <c r="D168" s="983" t="s">
        <v>431</v>
      </c>
      <c r="E168" s="979" t="s">
        <v>137</v>
      </c>
      <c r="F168" s="961" t="s">
        <v>138</v>
      </c>
      <c r="G168" s="971" t="s">
        <v>428</v>
      </c>
      <c r="H168" s="978" t="s">
        <v>507</v>
      </c>
      <c r="I168" s="958"/>
      <c r="J168" s="958"/>
      <c r="K168" s="957" t="e">
        <f>IF(J168/I168*100&gt;100,100,J168/I168*100)</f>
        <v>#DIV/0!</v>
      </c>
      <c r="L168" s="977" t="e">
        <f>(K168+K169+K170)/3</f>
        <v>#DIV/0!</v>
      </c>
      <c r="M168" s="976" t="e">
        <f>(L168+L171)/2</f>
        <v>#DIV/0!</v>
      </c>
      <c r="N168" s="968"/>
      <c r="O168" s="967"/>
    </row>
    <row r="169" spans="1:15" ht="51.75" hidden="1" customHeight="1" x14ac:dyDescent="0.25">
      <c r="A169" s="966"/>
      <c r="B169" s="974"/>
      <c r="C169" s="973"/>
      <c r="D169" s="983"/>
      <c r="E169" s="962"/>
      <c r="F169" s="961" t="s">
        <v>138</v>
      </c>
      <c r="G169" s="971" t="s">
        <v>429</v>
      </c>
      <c r="H169" s="959" t="s">
        <v>507</v>
      </c>
      <c r="I169" s="958"/>
      <c r="J169" s="958"/>
      <c r="K169" s="975" t="e">
        <f>IF(I169/J169*100&gt;100,100,I169/J169*100)</f>
        <v>#DIV/0!</v>
      </c>
      <c r="L169" s="970"/>
      <c r="M169" s="969"/>
      <c r="N169" s="968"/>
      <c r="O169" s="967"/>
    </row>
    <row r="170" spans="1:15" ht="52.5" hidden="1" customHeight="1" x14ac:dyDescent="0.25">
      <c r="A170" s="966"/>
      <c r="B170" s="974"/>
      <c r="C170" s="973"/>
      <c r="D170" s="983"/>
      <c r="E170" s="962"/>
      <c r="F170" s="961" t="s">
        <v>138</v>
      </c>
      <c r="G170" s="971" t="s">
        <v>211</v>
      </c>
      <c r="H170" s="959" t="s">
        <v>507</v>
      </c>
      <c r="I170" s="958"/>
      <c r="J170" s="958"/>
      <c r="K170" s="957" t="e">
        <f>IF(J170/I170*100&gt;100,100,J170/I170*100)</f>
        <v>#DIV/0!</v>
      </c>
      <c r="L170" s="970"/>
      <c r="M170" s="969"/>
      <c r="N170" s="968"/>
      <c r="O170" s="967"/>
    </row>
    <row r="171" spans="1:15" ht="39" hidden="1" customHeight="1" x14ac:dyDescent="0.25">
      <c r="A171" s="966"/>
      <c r="B171" s="974"/>
      <c r="C171" s="964"/>
      <c r="D171" s="982"/>
      <c r="E171" s="962"/>
      <c r="F171" s="961" t="s">
        <v>144</v>
      </c>
      <c r="G171" s="960" t="s">
        <v>506</v>
      </c>
      <c r="H171" s="959" t="s">
        <v>266</v>
      </c>
      <c r="I171" s="958"/>
      <c r="J171" s="958"/>
      <c r="K171" s="957" t="e">
        <f>IF(J171/I171*100&gt;100,100,J171/I171*100)</f>
        <v>#DIV/0!</v>
      </c>
      <c r="L171" s="957" t="e">
        <f>K171</f>
        <v>#DIV/0!</v>
      </c>
      <c r="M171" s="956"/>
      <c r="N171" s="968"/>
      <c r="O171" s="967"/>
    </row>
    <row r="172" spans="1:15" ht="51.75" customHeight="1" x14ac:dyDescent="0.25">
      <c r="A172" s="966">
        <v>18</v>
      </c>
      <c r="B172" s="974"/>
      <c r="C172" s="981" t="s">
        <v>327</v>
      </c>
      <c r="D172" s="983" t="s">
        <v>509</v>
      </c>
      <c r="E172" s="979" t="s">
        <v>137</v>
      </c>
      <c r="F172" s="961" t="s">
        <v>138</v>
      </c>
      <c r="G172" s="971" t="s">
        <v>434</v>
      </c>
      <c r="H172" s="978" t="s">
        <v>507</v>
      </c>
      <c r="I172" s="958">
        <v>100</v>
      </c>
      <c r="J172" s="958">
        <v>95.8</v>
      </c>
      <c r="K172" s="957">
        <f>IF(J172/I172*100&gt;100,100,J172/I172*100)</f>
        <v>95.8</v>
      </c>
      <c r="L172" s="977">
        <f>(K172+K173+K174)/3</f>
        <v>98.600000000000009</v>
      </c>
      <c r="M172" s="976">
        <f>(L172+L175)/2</f>
        <v>99.300000000000011</v>
      </c>
      <c r="N172" s="968"/>
      <c r="O172" s="967"/>
    </row>
    <row r="173" spans="1:15" ht="51.75" customHeight="1" x14ac:dyDescent="0.25">
      <c r="A173" s="966"/>
      <c r="B173" s="974"/>
      <c r="C173" s="973"/>
      <c r="D173" s="983"/>
      <c r="E173" s="962"/>
      <c r="F173" s="961" t="s">
        <v>138</v>
      </c>
      <c r="G173" s="971" t="s">
        <v>435</v>
      </c>
      <c r="H173" s="959" t="s">
        <v>507</v>
      </c>
      <c r="I173" s="958">
        <v>15</v>
      </c>
      <c r="J173" s="958">
        <v>8.1999999999999993</v>
      </c>
      <c r="K173" s="975">
        <f>IF(I173/J173*100&gt;100,100,I173/J173*100)</f>
        <v>100</v>
      </c>
      <c r="L173" s="970"/>
      <c r="M173" s="969"/>
      <c r="N173" s="968"/>
      <c r="O173" s="967"/>
    </row>
    <row r="174" spans="1:15" ht="36" customHeight="1" x14ac:dyDescent="0.25">
      <c r="A174" s="966"/>
      <c r="B174" s="974"/>
      <c r="C174" s="973"/>
      <c r="D174" s="983"/>
      <c r="E174" s="962"/>
      <c r="F174" s="961" t="s">
        <v>138</v>
      </c>
      <c r="G174" s="971" t="s">
        <v>436</v>
      </c>
      <c r="H174" s="959" t="s">
        <v>507</v>
      </c>
      <c r="I174" s="958">
        <v>100</v>
      </c>
      <c r="J174" s="958">
        <v>100</v>
      </c>
      <c r="K174" s="957">
        <f>IF(J174/I174*100&gt;100,100,J174/I174*100)</f>
        <v>100</v>
      </c>
      <c r="L174" s="970"/>
      <c r="M174" s="969"/>
      <c r="N174" s="968"/>
      <c r="O174" s="967"/>
    </row>
    <row r="175" spans="1:15" ht="36.75" customHeight="1" x14ac:dyDescent="0.25">
      <c r="A175" s="966"/>
      <c r="B175" s="974"/>
      <c r="C175" s="964"/>
      <c r="D175" s="982"/>
      <c r="E175" s="962"/>
      <c r="F175" s="961" t="s">
        <v>144</v>
      </c>
      <c r="G175" s="960" t="s">
        <v>506</v>
      </c>
      <c r="H175" s="959" t="s">
        <v>266</v>
      </c>
      <c r="I175" s="958">
        <v>1.33</v>
      </c>
      <c r="J175" s="958">
        <v>1.33</v>
      </c>
      <c r="K175" s="957">
        <f>IF(J175/I175*100&gt;100,100,J175/I175*100)</f>
        <v>100</v>
      </c>
      <c r="L175" s="957">
        <f>K175</f>
        <v>100</v>
      </c>
      <c r="M175" s="956"/>
      <c r="N175" s="968"/>
      <c r="O175" s="967"/>
    </row>
    <row r="176" spans="1:15" ht="51" customHeight="1" x14ac:dyDescent="0.25">
      <c r="A176" s="966">
        <v>19</v>
      </c>
      <c r="B176" s="974"/>
      <c r="C176" s="981" t="s">
        <v>326</v>
      </c>
      <c r="D176" s="980" t="s">
        <v>567</v>
      </c>
      <c r="E176" s="979" t="s">
        <v>137</v>
      </c>
      <c r="F176" s="961" t="s">
        <v>138</v>
      </c>
      <c r="G176" s="971" t="s">
        <v>434</v>
      </c>
      <c r="H176" s="978" t="s">
        <v>507</v>
      </c>
      <c r="I176" s="958">
        <v>100</v>
      </c>
      <c r="J176" s="958">
        <v>100</v>
      </c>
      <c r="K176" s="957">
        <f>IF(J176/I176*100&gt;100,100,J176/I176*100)</f>
        <v>100</v>
      </c>
      <c r="L176" s="977">
        <f>(K176+K177+K178)/3</f>
        <v>100</v>
      </c>
      <c r="M176" s="976">
        <f>(L176+L179)/2</f>
        <v>100</v>
      </c>
      <c r="N176" s="968"/>
      <c r="O176" s="967"/>
    </row>
    <row r="177" spans="1:15" ht="51" customHeight="1" x14ac:dyDescent="0.25">
      <c r="A177" s="966"/>
      <c r="B177" s="974"/>
      <c r="C177" s="973"/>
      <c r="D177" s="972"/>
      <c r="E177" s="962"/>
      <c r="F177" s="961" t="s">
        <v>138</v>
      </c>
      <c r="G177" s="971" t="s">
        <v>435</v>
      </c>
      <c r="H177" s="959" t="s">
        <v>507</v>
      </c>
      <c r="I177" s="958">
        <v>15</v>
      </c>
      <c r="J177" s="958">
        <v>2.9</v>
      </c>
      <c r="K177" s="975">
        <f>IF(I177/J177*100&gt;100,100,I177/J177*100)</f>
        <v>100</v>
      </c>
      <c r="L177" s="970"/>
      <c r="M177" s="969"/>
      <c r="N177" s="968"/>
      <c r="O177" s="967"/>
    </row>
    <row r="178" spans="1:15" ht="36.75" customHeight="1" x14ac:dyDescent="0.25">
      <c r="A178" s="966"/>
      <c r="B178" s="974"/>
      <c r="C178" s="973"/>
      <c r="D178" s="972"/>
      <c r="E178" s="962"/>
      <c r="F178" s="961" t="s">
        <v>138</v>
      </c>
      <c r="G178" s="971" t="s">
        <v>436</v>
      </c>
      <c r="H178" s="959" t="s">
        <v>507</v>
      </c>
      <c r="I178" s="958">
        <v>100</v>
      </c>
      <c r="J178" s="958">
        <v>100</v>
      </c>
      <c r="K178" s="957">
        <f>IF(J178/I178*100&gt;100,100,J178/I178*100)</f>
        <v>100</v>
      </c>
      <c r="L178" s="970"/>
      <c r="M178" s="969"/>
      <c r="N178" s="968"/>
      <c r="O178" s="967"/>
    </row>
    <row r="179" spans="1:15" ht="33" customHeight="1" x14ac:dyDescent="0.25">
      <c r="A179" s="966"/>
      <c r="B179" s="974"/>
      <c r="C179" s="964"/>
      <c r="D179" s="963"/>
      <c r="E179" s="962"/>
      <c r="F179" s="961" t="s">
        <v>144</v>
      </c>
      <c r="G179" s="960" t="s">
        <v>506</v>
      </c>
      <c r="H179" s="959" t="s">
        <v>266</v>
      </c>
      <c r="I179" s="958">
        <v>2.92</v>
      </c>
      <c r="J179" s="958">
        <v>2.92</v>
      </c>
      <c r="K179" s="957">
        <f>IF(I179/J179*100&gt;100,100,I179/J179*100)</f>
        <v>100</v>
      </c>
      <c r="L179" s="957">
        <f>K179</f>
        <v>100</v>
      </c>
      <c r="M179" s="956"/>
      <c r="N179" s="968"/>
      <c r="O179" s="967"/>
    </row>
    <row r="180" spans="1:15" ht="51" customHeight="1" x14ac:dyDescent="0.25">
      <c r="A180" s="966">
        <v>20</v>
      </c>
      <c r="B180" s="974"/>
      <c r="C180" s="981" t="s">
        <v>323</v>
      </c>
      <c r="D180" s="980" t="s">
        <v>508</v>
      </c>
      <c r="E180" s="979" t="s">
        <v>137</v>
      </c>
      <c r="F180" s="961" t="s">
        <v>138</v>
      </c>
      <c r="G180" s="971" t="s">
        <v>434</v>
      </c>
      <c r="H180" s="978" t="s">
        <v>507</v>
      </c>
      <c r="I180" s="958">
        <v>100</v>
      </c>
      <c r="J180" s="958">
        <v>100</v>
      </c>
      <c r="K180" s="957">
        <f>IF(J180/I180*100&gt;100,100,J180/I180*100)</f>
        <v>100</v>
      </c>
      <c r="L180" s="977">
        <f>(K180+K181+K182)/3</f>
        <v>97.063333333333333</v>
      </c>
      <c r="M180" s="976">
        <f>(L180+L183)/2</f>
        <v>98.531666666666666</v>
      </c>
      <c r="N180" s="968"/>
      <c r="O180" s="967"/>
    </row>
    <row r="181" spans="1:15" ht="51" customHeight="1" x14ac:dyDescent="0.25">
      <c r="A181" s="966"/>
      <c r="B181" s="974"/>
      <c r="C181" s="973"/>
      <c r="D181" s="972"/>
      <c r="E181" s="962"/>
      <c r="F181" s="961" t="s">
        <v>138</v>
      </c>
      <c r="G181" s="971" t="s">
        <v>435</v>
      </c>
      <c r="H181" s="959" t="s">
        <v>507</v>
      </c>
      <c r="I181" s="958">
        <v>10</v>
      </c>
      <c r="J181" s="958">
        <v>5.3</v>
      </c>
      <c r="K181" s="975">
        <f>IF(I181/J181*100&gt;100,100,I181/J181*100)</f>
        <v>100</v>
      </c>
      <c r="L181" s="970"/>
      <c r="M181" s="969"/>
      <c r="N181" s="968"/>
      <c r="O181" s="967"/>
    </row>
    <row r="182" spans="1:15" ht="36.75" customHeight="1" x14ac:dyDescent="0.25">
      <c r="A182" s="966"/>
      <c r="B182" s="974"/>
      <c r="C182" s="973"/>
      <c r="D182" s="972"/>
      <c r="E182" s="962"/>
      <c r="F182" s="961" t="s">
        <v>138</v>
      </c>
      <c r="G182" s="971" t="s">
        <v>436</v>
      </c>
      <c r="H182" s="959" t="s">
        <v>507</v>
      </c>
      <c r="I182" s="958">
        <v>100</v>
      </c>
      <c r="J182" s="958">
        <v>91.19</v>
      </c>
      <c r="K182" s="957">
        <f>IF(J182/I182*100&gt;100,100,J182/I182*100)</f>
        <v>91.19</v>
      </c>
      <c r="L182" s="970"/>
      <c r="M182" s="969"/>
      <c r="N182" s="968"/>
      <c r="O182" s="967"/>
    </row>
    <row r="183" spans="1:15" ht="33" customHeight="1" x14ac:dyDescent="0.25">
      <c r="A183" s="966"/>
      <c r="B183" s="974"/>
      <c r="C183" s="964"/>
      <c r="D183" s="963"/>
      <c r="E183" s="962"/>
      <c r="F183" s="961" t="s">
        <v>144</v>
      </c>
      <c r="G183" s="960" t="s">
        <v>506</v>
      </c>
      <c r="H183" s="959" t="s">
        <v>266</v>
      </c>
      <c r="I183" s="958">
        <v>196.67</v>
      </c>
      <c r="J183" s="958">
        <v>196.67</v>
      </c>
      <c r="K183" s="957">
        <f>IF(I183/J183*100&gt;100,100,I183/J183*100)</f>
        <v>100</v>
      </c>
      <c r="L183" s="957">
        <f>K183</f>
        <v>100</v>
      </c>
      <c r="M183" s="956"/>
      <c r="N183" s="955"/>
      <c r="O183" s="954"/>
    </row>
    <row r="184" spans="1:15" ht="1.5" hidden="1" customHeight="1" x14ac:dyDescent="0.25">
      <c r="A184" s="966">
        <v>24</v>
      </c>
      <c r="B184" s="974"/>
      <c r="C184" s="981" t="s">
        <v>379</v>
      </c>
      <c r="D184" s="980" t="s">
        <v>555</v>
      </c>
      <c r="E184" s="979" t="s">
        <v>137</v>
      </c>
      <c r="F184" s="961" t="s">
        <v>138</v>
      </c>
      <c r="G184" s="971" t="s">
        <v>434</v>
      </c>
      <c r="H184" s="978" t="s">
        <v>507</v>
      </c>
      <c r="I184" s="958"/>
      <c r="J184" s="958"/>
      <c r="K184" s="957" t="e">
        <f>IF(J184/I184*100&gt;100,100,J184/I184*100)</f>
        <v>#DIV/0!</v>
      </c>
      <c r="L184" s="977" t="e">
        <f>(K184+K185+K186)/3</f>
        <v>#DIV/0!</v>
      </c>
      <c r="M184" s="976" t="e">
        <f>(L184+L187)/2</f>
        <v>#DIV/0!</v>
      </c>
      <c r="N184" s="1027"/>
      <c r="O184" s="1026"/>
    </row>
    <row r="185" spans="1:15" ht="56.25" hidden="1" customHeight="1" x14ac:dyDescent="0.25">
      <c r="A185" s="966"/>
      <c r="B185" s="974"/>
      <c r="C185" s="973"/>
      <c r="D185" s="972"/>
      <c r="E185" s="962"/>
      <c r="F185" s="961" t="s">
        <v>138</v>
      </c>
      <c r="G185" s="971" t="s">
        <v>435</v>
      </c>
      <c r="H185" s="959" t="s">
        <v>507</v>
      </c>
      <c r="I185" s="958"/>
      <c r="J185" s="958"/>
      <c r="K185" s="975" t="e">
        <f>IF(I185/J185*100&gt;100,100,I185/J185*100)</f>
        <v>#DIV/0!</v>
      </c>
      <c r="L185" s="970"/>
      <c r="M185" s="969"/>
      <c r="N185" s="1027"/>
      <c r="O185" s="1026"/>
    </row>
    <row r="186" spans="1:15" ht="37.5" hidden="1" customHeight="1" x14ac:dyDescent="0.25">
      <c r="A186" s="966"/>
      <c r="B186" s="974"/>
      <c r="C186" s="973"/>
      <c r="D186" s="972"/>
      <c r="E186" s="962"/>
      <c r="F186" s="961" t="s">
        <v>138</v>
      </c>
      <c r="G186" s="971" t="s">
        <v>553</v>
      </c>
      <c r="H186" s="959" t="s">
        <v>507</v>
      </c>
      <c r="I186" s="958"/>
      <c r="J186" s="958"/>
      <c r="K186" s="957" t="e">
        <f>IF(J186/I186*100&gt;100,100,J186/I186*100)</f>
        <v>#DIV/0!</v>
      </c>
      <c r="L186" s="970"/>
      <c r="M186" s="969"/>
      <c r="N186" s="1027"/>
      <c r="O186" s="1026"/>
    </row>
    <row r="187" spans="1:15" ht="33" hidden="1" customHeight="1" x14ac:dyDescent="0.25">
      <c r="A187" s="966"/>
      <c r="B187" s="974"/>
      <c r="C187" s="964"/>
      <c r="D187" s="963"/>
      <c r="E187" s="962"/>
      <c r="F187" s="961" t="s">
        <v>144</v>
      </c>
      <c r="G187" s="960" t="s">
        <v>506</v>
      </c>
      <c r="H187" s="959" t="s">
        <v>266</v>
      </c>
      <c r="I187" s="958"/>
      <c r="J187" s="958"/>
      <c r="K187" s="957" t="e">
        <f>IF(I187/J187*100&gt;100,100,I187/J187*100)</f>
        <v>#DIV/0!</v>
      </c>
      <c r="L187" s="957" t="e">
        <f>K187</f>
        <v>#DIV/0!</v>
      </c>
      <c r="M187" s="956"/>
      <c r="N187" s="1027"/>
      <c r="O187" s="1026"/>
    </row>
    <row r="188" spans="1:15" ht="51" hidden="1" customHeight="1" x14ac:dyDescent="0.25">
      <c r="A188" s="966">
        <v>25</v>
      </c>
      <c r="B188" s="974"/>
      <c r="C188" s="981" t="s">
        <v>325</v>
      </c>
      <c r="D188" s="980" t="s">
        <v>554</v>
      </c>
      <c r="E188" s="979" t="s">
        <v>137</v>
      </c>
      <c r="F188" s="961" t="s">
        <v>138</v>
      </c>
      <c r="G188" s="971" t="s">
        <v>434</v>
      </c>
      <c r="H188" s="978" t="s">
        <v>507</v>
      </c>
      <c r="I188" s="958"/>
      <c r="J188" s="958"/>
      <c r="K188" s="957" t="e">
        <f>IF(J188/I188*100&gt;100,100,J188/I188*100)</f>
        <v>#DIV/0!</v>
      </c>
      <c r="L188" s="977" t="e">
        <f>(K188+K189+K190)/3</f>
        <v>#DIV/0!</v>
      </c>
      <c r="M188" s="976" t="e">
        <f>(L188+L191)/2</f>
        <v>#DIV/0!</v>
      </c>
      <c r="N188" s="1027"/>
      <c r="O188" s="1026"/>
    </row>
    <row r="189" spans="1:15" ht="56.25" hidden="1" customHeight="1" x14ac:dyDescent="0.25">
      <c r="A189" s="966"/>
      <c r="B189" s="974"/>
      <c r="C189" s="973"/>
      <c r="D189" s="972"/>
      <c r="E189" s="962"/>
      <c r="F189" s="961" t="s">
        <v>138</v>
      </c>
      <c r="G189" s="971" t="s">
        <v>435</v>
      </c>
      <c r="H189" s="959" t="s">
        <v>507</v>
      </c>
      <c r="I189" s="958"/>
      <c r="J189" s="958"/>
      <c r="K189" s="975" t="e">
        <f>IF(I189/J189*100&gt;100,100,I189/J189*100)</f>
        <v>#DIV/0!</v>
      </c>
      <c r="L189" s="970"/>
      <c r="M189" s="969"/>
      <c r="N189" s="1027"/>
      <c r="O189" s="1026"/>
    </row>
    <row r="190" spans="1:15" ht="37.5" hidden="1" customHeight="1" x14ac:dyDescent="0.25">
      <c r="A190" s="966"/>
      <c r="B190" s="974"/>
      <c r="C190" s="973"/>
      <c r="D190" s="972"/>
      <c r="E190" s="962"/>
      <c r="F190" s="961" t="s">
        <v>138</v>
      </c>
      <c r="G190" s="971" t="s">
        <v>553</v>
      </c>
      <c r="H190" s="959" t="s">
        <v>507</v>
      </c>
      <c r="I190" s="958"/>
      <c r="J190" s="958"/>
      <c r="K190" s="957" t="e">
        <f>IF(J190/I190*100&gt;100,100,J190/I190*100)</f>
        <v>#DIV/0!</v>
      </c>
      <c r="L190" s="970"/>
      <c r="M190" s="969"/>
      <c r="N190" s="1027"/>
      <c r="O190" s="1026"/>
    </row>
    <row r="191" spans="1:15" ht="33" hidden="1" customHeight="1" x14ac:dyDescent="0.25">
      <c r="A191" s="966"/>
      <c r="B191" s="965"/>
      <c r="C191" s="964"/>
      <c r="D191" s="963"/>
      <c r="E191" s="962"/>
      <c r="F191" s="961" t="s">
        <v>144</v>
      </c>
      <c r="G191" s="960" t="s">
        <v>506</v>
      </c>
      <c r="H191" s="959" t="s">
        <v>266</v>
      </c>
      <c r="I191" s="958"/>
      <c r="J191" s="958"/>
      <c r="K191" s="957" t="e">
        <f>IF(I191/J191*100&gt;100,100,I191/J191*100)</f>
        <v>#DIV/0!</v>
      </c>
      <c r="L191" s="957" t="e">
        <f>K191</f>
        <v>#DIV/0!</v>
      </c>
      <c r="M191" s="956"/>
      <c r="N191" s="1027"/>
      <c r="O191" s="1026"/>
    </row>
    <row r="192" spans="1:15" ht="25.5" x14ac:dyDescent="0.3">
      <c r="A192" s="953"/>
      <c r="B192" s="952"/>
      <c r="C192" s="951"/>
      <c r="D192" s="950"/>
      <c r="E192" s="949"/>
      <c r="F192" s="948"/>
      <c r="G192" s="947"/>
      <c r="H192" s="946"/>
      <c r="I192" s="945"/>
      <c r="J192" s="945"/>
      <c r="K192" s="944"/>
      <c r="L192" s="944"/>
      <c r="M192" s="943"/>
      <c r="N192" s="942"/>
      <c r="O192" s="941"/>
    </row>
    <row r="193" spans="1:15" ht="25.5" x14ac:dyDescent="0.3">
      <c r="A193" s="953"/>
      <c r="B193" s="952"/>
      <c r="C193" s="951"/>
      <c r="D193" s="950"/>
      <c r="E193" s="949"/>
      <c r="F193" s="948"/>
      <c r="G193" s="947"/>
      <c r="H193" s="946"/>
      <c r="I193" s="945"/>
      <c r="J193" s="945"/>
      <c r="K193" s="944"/>
      <c r="L193" s="944"/>
      <c r="M193" s="943"/>
      <c r="N193" s="942"/>
      <c r="O193" s="941"/>
    </row>
    <row r="194" spans="1:15" ht="26.25" customHeight="1" x14ac:dyDescent="0.4">
      <c r="A194" s="936"/>
      <c r="B194" s="940" t="s">
        <v>504</v>
      </c>
      <c r="C194" s="940"/>
      <c r="D194" s="940"/>
      <c r="E194" s="940"/>
      <c r="F194" s="940"/>
      <c r="G194" s="940"/>
      <c r="H194" s="940"/>
      <c r="I194" s="940"/>
      <c r="J194" s="940"/>
      <c r="K194" s="940"/>
      <c r="L194" s="940"/>
      <c r="M194" s="940"/>
      <c r="N194" s="940"/>
    </row>
    <row r="195" spans="1:15" ht="26.25" customHeight="1" x14ac:dyDescent="0.4">
      <c r="A195" s="936"/>
      <c r="B195" s="939"/>
      <c r="C195" s="939"/>
      <c r="D195" s="939"/>
      <c r="E195" s="939"/>
      <c r="F195" s="939"/>
      <c r="G195" s="939"/>
      <c r="H195" s="939"/>
      <c r="I195" s="939"/>
      <c r="J195" s="939"/>
      <c r="K195" s="939"/>
      <c r="L195" s="939"/>
      <c r="M195" s="939"/>
      <c r="N195" s="939"/>
    </row>
    <row r="196" spans="1:15" x14ac:dyDescent="0.4">
      <c r="A196" s="936"/>
      <c r="B196" s="935" t="s">
        <v>503</v>
      </c>
      <c r="C196" s="925"/>
      <c r="D196" s="938"/>
      <c r="E196" s="938"/>
      <c r="G196" s="933"/>
      <c r="H196" s="937"/>
      <c r="I196" s="937"/>
      <c r="M196" s="932"/>
      <c r="N196" s="931"/>
    </row>
    <row r="197" spans="1:15" ht="24.75" customHeight="1" x14ac:dyDescent="0.4">
      <c r="A197" s="936"/>
      <c r="B197" s="935" t="s">
        <v>502</v>
      </c>
      <c r="C197" s="925"/>
      <c r="D197" s="934"/>
      <c r="G197" s="933"/>
      <c r="H197" s="933"/>
      <c r="I197" s="933"/>
      <c r="M197" s="932"/>
      <c r="N197" s="931"/>
    </row>
    <row r="198" spans="1:15" ht="24.75" customHeight="1" x14ac:dyDescent="0.25"/>
    <row r="199" spans="1:15" ht="24.75" customHeight="1" x14ac:dyDescent="0.25"/>
    <row r="200" spans="1:15" ht="24.75" customHeight="1" x14ac:dyDescent="0.25"/>
    <row r="201" spans="1:15" ht="24.75" customHeight="1" x14ac:dyDescent="0.25"/>
    <row r="202" spans="1:15" ht="24.75" customHeight="1" x14ac:dyDescent="0.25"/>
    <row r="203" spans="1:15" ht="24.75" customHeight="1" x14ac:dyDescent="0.25"/>
    <row r="204" spans="1:15" ht="24.75" customHeight="1" x14ac:dyDescent="0.25">
      <c r="D204" s="928" t="s">
        <v>501</v>
      </c>
    </row>
    <row r="205" spans="1:15" ht="24.75" customHeight="1" x14ac:dyDescent="0.25"/>
  </sheetData>
  <autoFilter ref="A3:DJ3"/>
  <mergeCells count="287">
    <mergeCell ref="A44:A47"/>
    <mergeCell ref="C44:C47"/>
    <mergeCell ref="A48:A51"/>
    <mergeCell ref="C48:C51"/>
    <mergeCell ref="D48:D51"/>
    <mergeCell ref="E48:E51"/>
    <mergeCell ref="L48:L50"/>
    <mergeCell ref="M48:M51"/>
    <mergeCell ref="M148:M151"/>
    <mergeCell ref="A152:A155"/>
    <mergeCell ref="A40:A43"/>
    <mergeCell ref="C40:C43"/>
    <mergeCell ref="D40:D43"/>
    <mergeCell ref="E40:E43"/>
    <mergeCell ref="L40:L42"/>
    <mergeCell ref="M40:M43"/>
    <mergeCell ref="C152:C155"/>
    <mergeCell ref="D152:D155"/>
    <mergeCell ref="E4:E7"/>
    <mergeCell ref="C16:C19"/>
    <mergeCell ref="D16:D19"/>
    <mergeCell ref="E16:E19"/>
    <mergeCell ref="B194:N194"/>
    <mergeCell ref="A148:A151"/>
    <mergeCell ref="C148:C151"/>
    <mergeCell ref="D148:D151"/>
    <mergeCell ref="E148:E151"/>
    <mergeCell ref="L148:L150"/>
    <mergeCell ref="L4:L6"/>
    <mergeCell ref="M4:M7"/>
    <mergeCell ref="A36:A39"/>
    <mergeCell ref="A8:A11"/>
    <mergeCell ref="C8:C11"/>
    <mergeCell ref="D8:D11"/>
    <mergeCell ref="E8:E11"/>
    <mergeCell ref="A4:A7"/>
    <mergeCell ref="C4:C7"/>
    <mergeCell ref="D4:D7"/>
    <mergeCell ref="A1:O1"/>
    <mergeCell ref="A144:A147"/>
    <mergeCell ref="C144:C147"/>
    <mergeCell ref="D144:D147"/>
    <mergeCell ref="E144:E147"/>
    <mergeCell ref="L144:L146"/>
    <mergeCell ref="M144:M147"/>
    <mergeCell ref="C64:C67"/>
    <mergeCell ref="N4:N183"/>
    <mergeCell ref="O4:O183"/>
    <mergeCell ref="L8:L10"/>
    <mergeCell ref="A16:A19"/>
    <mergeCell ref="M8:M11"/>
    <mergeCell ref="A12:A15"/>
    <mergeCell ref="C12:C15"/>
    <mergeCell ref="D12:D15"/>
    <mergeCell ref="E12:E15"/>
    <mergeCell ref="L12:L14"/>
    <mergeCell ref="M12:M15"/>
    <mergeCell ref="L16:L18"/>
    <mergeCell ref="M16:M19"/>
    <mergeCell ref="A20:A23"/>
    <mergeCell ref="C20:C23"/>
    <mergeCell ref="D20:D23"/>
    <mergeCell ref="E20:E23"/>
    <mergeCell ref="L20:L22"/>
    <mergeCell ref="M20:M23"/>
    <mergeCell ref="C24:C27"/>
    <mergeCell ref="D24:D27"/>
    <mergeCell ref="E24:E27"/>
    <mergeCell ref="L24:L26"/>
    <mergeCell ref="M24:M27"/>
    <mergeCell ref="A24:A27"/>
    <mergeCell ref="A28:A31"/>
    <mergeCell ref="C28:C31"/>
    <mergeCell ref="D28:D31"/>
    <mergeCell ref="E28:E31"/>
    <mergeCell ref="L28:L30"/>
    <mergeCell ref="M28:M31"/>
    <mergeCell ref="A32:A35"/>
    <mergeCell ref="C32:C35"/>
    <mergeCell ref="D32:D35"/>
    <mergeCell ref="E32:E35"/>
    <mergeCell ref="L32:L34"/>
    <mergeCell ref="M32:M35"/>
    <mergeCell ref="L60:L62"/>
    <mergeCell ref="M60:M63"/>
    <mergeCell ref="C36:C39"/>
    <mergeCell ref="D36:D39"/>
    <mergeCell ref="E36:E39"/>
    <mergeCell ref="L36:L38"/>
    <mergeCell ref="M36:M39"/>
    <mergeCell ref="A60:A63"/>
    <mergeCell ref="C60:C63"/>
    <mergeCell ref="D60:D63"/>
    <mergeCell ref="M56:M59"/>
    <mergeCell ref="A56:A59"/>
    <mergeCell ref="C56:C59"/>
    <mergeCell ref="D56:D59"/>
    <mergeCell ref="E56:E59"/>
    <mergeCell ref="L56:L58"/>
    <mergeCell ref="E60:E63"/>
    <mergeCell ref="D44:D47"/>
    <mergeCell ref="E44:E47"/>
    <mergeCell ref="L44:L46"/>
    <mergeCell ref="M44:M47"/>
    <mergeCell ref="A52:A55"/>
    <mergeCell ref="C52:C55"/>
    <mergeCell ref="D52:D55"/>
    <mergeCell ref="E52:E55"/>
    <mergeCell ref="L52:L54"/>
    <mergeCell ref="M52:M55"/>
    <mergeCell ref="M68:M71"/>
    <mergeCell ref="C68:C71"/>
    <mergeCell ref="A64:A67"/>
    <mergeCell ref="D64:D67"/>
    <mergeCell ref="L64:L66"/>
    <mergeCell ref="M64:M67"/>
    <mergeCell ref="E64:E67"/>
    <mergeCell ref="A72:A75"/>
    <mergeCell ref="D72:D75"/>
    <mergeCell ref="A68:A71"/>
    <mergeCell ref="D68:D71"/>
    <mergeCell ref="E68:E71"/>
    <mergeCell ref="L68:L70"/>
    <mergeCell ref="E72:E75"/>
    <mergeCell ref="L72:L74"/>
    <mergeCell ref="M72:M75"/>
    <mergeCell ref="A76:A79"/>
    <mergeCell ref="C76:C79"/>
    <mergeCell ref="D76:D79"/>
    <mergeCell ref="E76:E79"/>
    <mergeCell ref="L76:L78"/>
    <mergeCell ref="M76:M79"/>
    <mergeCell ref="C72:C75"/>
    <mergeCell ref="A80:A83"/>
    <mergeCell ref="C80:C83"/>
    <mergeCell ref="D80:D83"/>
    <mergeCell ref="E80:E83"/>
    <mergeCell ref="L80:L82"/>
    <mergeCell ref="M80:M83"/>
    <mergeCell ref="A84:A87"/>
    <mergeCell ref="C84:C87"/>
    <mergeCell ref="D84:D87"/>
    <mergeCell ref="E84:E87"/>
    <mergeCell ref="L84:L86"/>
    <mergeCell ref="M84:M87"/>
    <mergeCell ref="A88:A91"/>
    <mergeCell ref="C88:C91"/>
    <mergeCell ref="D88:D91"/>
    <mergeCell ref="E88:E91"/>
    <mergeCell ref="L88:L90"/>
    <mergeCell ref="M88:M91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A100:A103"/>
    <mergeCell ref="C100:C103"/>
    <mergeCell ref="D100:D103"/>
    <mergeCell ref="E100:E103"/>
    <mergeCell ref="L100:L102"/>
    <mergeCell ref="M100:M103"/>
    <mergeCell ref="A108:A111"/>
    <mergeCell ref="C108:C111"/>
    <mergeCell ref="D108:D111"/>
    <mergeCell ref="E108:E111"/>
    <mergeCell ref="L108:L110"/>
    <mergeCell ref="M108:M111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A116:A119"/>
    <mergeCell ref="C116:C119"/>
    <mergeCell ref="D116:D119"/>
    <mergeCell ref="E116:E119"/>
    <mergeCell ref="L116:L118"/>
    <mergeCell ref="M116:M119"/>
    <mergeCell ref="A120:A123"/>
    <mergeCell ref="C120:C123"/>
    <mergeCell ref="D120:D123"/>
    <mergeCell ref="E120:E123"/>
    <mergeCell ref="L120:L122"/>
    <mergeCell ref="M120:M123"/>
    <mergeCell ref="M128:M131"/>
    <mergeCell ref="A124:A127"/>
    <mergeCell ref="C124:C127"/>
    <mergeCell ref="D124:D127"/>
    <mergeCell ref="E124:E127"/>
    <mergeCell ref="L124:L126"/>
    <mergeCell ref="M124:M127"/>
    <mergeCell ref="M132:M135"/>
    <mergeCell ref="L140:L142"/>
    <mergeCell ref="M140:M143"/>
    <mergeCell ref="A136:A139"/>
    <mergeCell ref="C136:C139"/>
    <mergeCell ref="A128:A131"/>
    <mergeCell ref="C128:C131"/>
    <mergeCell ref="D128:D131"/>
    <mergeCell ref="E128:E131"/>
    <mergeCell ref="L128:L130"/>
    <mergeCell ref="A132:A135"/>
    <mergeCell ref="C132:C135"/>
    <mergeCell ref="D132:D135"/>
    <mergeCell ref="E132:E135"/>
    <mergeCell ref="E140:E143"/>
    <mergeCell ref="L132:L134"/>
    <mergeCell ref="D136:D139"/>
    <mergeCell ref="E136:E139"/>
    <mergeCell ref="L136:L138"/>
    <mergeCell ref="M136:M139"/>
    <mergeCell ref="A140:A143"/>
    <mergeCell ref="C140:C143"/>
    <mergeCell ref="D140:D143"/>
    <mergeCell ref="M172:M175"/>
    <mergeCell ref="C176:C179"/>
    <mergeCell ref="D176:D179"/>
    <mergeCell ref="E176:E179"/>
    <mergeCell ref="A160:A163"/>
    <mergeCell ref="C160:C163"/>
    <mergeCell ref="D160:D163"/>
    <mergeCell ref="E160:E163"/>
    <mergeCell ref="L160:L162"/>
    <mergeCell ref="M160:M163"/>
    <mergeCell ref="M156:M159"/>
    <mergeCell ref="E152:E155"/>
    <mergeCell ref="L152:L154"/>
    <mergeCell ref="M152:M155"/>
    <mergeCell ref="A180:A183"/>
    <mergeCell ref="C180:C183"/>
    <mergeCell ref="D180:D183"/>
    <mergeCell ref="E180:E183"/>
    <mergeCell ref="L180:L182"/>
    <mergeCell ref="L172:L174"/>
    <mergeCell ref="A156:A159"/>
    <mergeCell ref="C156:C159"/>
    <mergeCell ref="D156:D159"/>
    <mergeCell ref="E156:E159"/>
    <mergeCell ref="L156:L158"/>
    <mergeCell ref="A164:A167"/>
    <mergeCell ref="C164:C167"/>
    <mergeCell ref="D164:D167"/>
    <mergeCell ref="M168:M171"/>
    <mergeCell ref="E164:E167"/>
    <mergeCell ref="L164:L166"/>
    <mergeCell ref="M164:M167"/>
    <mergeCell ref="E184:E187"/>
    <mergeCell ref="L184:L186"/>
    <mergeCell ref="M184:M187"/>
    <mergeCell ref="L176:L178"/>
    <mergeCell ref="M176:M179"/>
    <mergeCell ref="M180:M183"/>
    <mergeCell ref="L188:L190"/>
    <mergeCell ref="A168:A171"/>
    <mergeCell ref="C168:C171"/>
    <mergeCell ref="D168:D171"/>
    <mergeCell ref="E168:E171"/>
    <mergeCell ref="L168:L170"/>
    <mergeCell ref="A172:A175"/>
    <mergeCell ref="C172:C175"/>
    <mergeCell ref="D172:D175"/>
    <mergeCell ref="E172:E175"/>
    <mergeCell ref="M188:M191"/>
    <mergeCell ref="B4:B191"/>
    <mergeCell ref="A184:A187"/>
    <mergeCell ref="C184:C187"/>
    <mergeCell ref="D184:D187"/>
    <mergeCell ref="A176:A179"/>
    <mergeCell ref="A188:A191"/>
    <mergeCell ref="C188:C191"/>
    <mergeCell ref="D188:D191"/>
    <mergeCell ref="E188:E191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3" manualBreakCount="3">
    <brk id="31" max="14" man="1"/>
    <brk id="103" max="14" man="1"/>
    <brk id="155" max="14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181"/>
  <sheetViews>
    <sheetView topLeftCell="D1"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6.28515625" style="928" customWidth="1"/>
    <col min="5" max="5" width="10.42578125" style="925" customWidth="1"/>
    <col min="6" max="6" width="12.28515625" style="927" customWidth="1"/>
    <col min="7" max="7" width="81.710937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578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3.25" customHeight="1" x14ac:dyDescent="0.35">
      <c r="A4" s="966">
        <v>1</v>
      </c>
      <c r="B4" s="1018" t="s">
        <v>577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(K4+K5+K6)/3</f>
        <v>100</v>
      </c>
      <c r="M4" s="995">
        <f>(L4+L7)/2</f>
        <v>100</v>
      </c>
      <c r="N4" s="1017" t="s">
        <v>547</v>
      </c>
      <c r="O4" s="1016"/>
      <c r="Q4" s="1015"/>
    </row>
    <row r="5" spans="1:17" ht="52.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80</v>
      </c>
      <c r="J5" s="958">
        <v>83.3</v>
      </c>
      <c r="K5" s="957">
        <f>IF(J5/I5*100&gt;100,100,J5/I5*100)</f>
        <v>100</v>
      </c>
      <c r="L5" s="1011"/>
      <c r="M5" s="982"/>
      <c r="N5" s="968"/>
      <c r="O5" s="967"/>
    </row>
    <row r="6" spans="1:17" ht="87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3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35.33</v>
      </c>
      <c r="J7" s="958">
        <v>35.33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51.75" customHeight="1" x14ac:dyDescent="0.25">
      <c r="A8" s="966">
        <v>2</v>
      </c>
      <c r="B8" s="974"/>
      <c r="C8" s="997" t="s">
        <v>161</v>
      </c>
      <c r="D8" s="983" t="s">
        <v>576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>
        <v>100</v>
      </c>
      <c r="J8" s="958">
        <v>100</v>
      </c>
      <c r="K8" s="957">
        <f>IF(J8/I8*100&gt;100,100,J8/I8*100)</f>
        <v>100</v>
      </c>
      <c r="L8" s="985">
        <f>(K8+K9+K10)/3</f>
        <v>100</v>
      </c>
      <c r="M8" s="995">
        <f>(L8+L11)/2</f>
        <v>100</v>
      </c>
      <c r="N8" s="968"/>
      <c r="O8" s="967"/>
    </row>
    <row r="9" spans="1:17" ht="51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>
        <v>100</v>
      </c>
      <c r="J9" s="958">
        <v>100</v>
      </c>
      <c r="K9" s="957">
        <f>IF(J9/I9*100&gt;100,100,J9/I9*100)</f>
        <v>100</v>
      </c>
      <c r="L9" s="985"/>
      <c r="M9" s="982"/>
      <c r="N9" s="968"/>
      <c r="O9" s="967"/>
    </row>
    <row r="10" spans="1:17" ht="84.75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>
        <v>100</v>
      </c>
      <c r="J10" s="958">
        <v>100</v>
      </c>
      <c r="K10" s="957">
        <f>IF(J10/I10*100&gt;100,100,J10/I10*100)</f>
        <v>100</v>
      </c>
      <c r="L10" s="985"/>
      <c r="M10" s="982"/>
      <c r="N10" s="968"/>
      <c r="O10" s="967"/>
    </row>
    <row r="11" spans="1:17" ht="30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266</v>
      </c>
      <c r="I11" s="958">
        <v>6</v>
      </c>
      <c r="J11" s="958">
        <v>6</v>
      </c>
      <c r="K11" s="957">
        <f>IF(J11/I11*100&gt;100,100,J11/I11*100)</f>
        <v>100</v>
      </c>
      <c r="L11" s="957">
        <f>K11</f>
        <v>100</v>
      </c>
      <c r="M11" s="982"/>
      <c r="N11" s="968"/>
      <c r="O11" s="967"/>
    </row>
    <row r="12" spans="1:17" ht="30" hidden="1" customHeight="1" x14ac:dyDescent="0.25">
      <c r="A12" s="966">
        <v>3</v>
      </c>
      <c r="B12" s="974"/>
      <c r="C12" s="1013" t="s">
        <v>405</v>
      </c>
      <c r="D12" s="983" t="s">
        <v>545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/>
      <c r="J12" s="958"/>
      <c r="K12" s="957" t="e">
        <f>IF(J12/I12*100&gt;100,100,J12/I12*100)</f>
        <v>#DIV/0!</v>
      </c>
      <c r="L12" s="977" t="e">
        <f>(K12+K13+K14)/3</f>
        <v>#DIV/0!</v>
      </c>
      <c r="M12" s="995" t="e">
        <f>(L12+L15)/2</f>
        <v>#DIV/0!</v>
      </c>
      <c r="N12" s="968"/>
      <c r="O12" s="967"/>
    </row>
    <row r="13" spans="1:17" ht="30" hidden="1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/>
      <c r="J13" s="958"/>
      <c r="K13" s="957" t="e">
        <f>IF(J13/I13*100&gt;100,100,J13/I13*100)</f>
        <v>#DIV/0!</v>
      </c>
      <c r="L13" s="1011"/>
      <c r="M13" s="982"/>
      <c r="N13" s="968"/>
      <c r="O13" s="967"/>
    </row>
    <row r="14" spans="1:17" ht="30" hidden="1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/>
      <c r="J14" s="958"/>
      <c r="K14" s="957" t="e">
        <f>IF(J14/I14*100&gt;100,100,J14/I14*100)</f>
        <v>#DIV/0!</v>
      </c>
      <c r="L14" s="1011"/>
      <c r="M14" s="982"/>
      <c r="N14" s="968"/>
      <c r="O14" s="967"/>
    </row>
    <row r="15" spans="1:17" ht="30" hidden="1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/>
      <c r="J15" s="958"/>
      <c r="K15" s="957" t="e">
        <f>IF(J15/I15*100&gt;100,100,J15/I15*100)</f>
        <v>#DIV/0!</v>
      </c>
      <c r="L15" s="957" t="e">
        <f>K15</f>
        <v>#DIV/0!</v>
      </c>
      <c r="M15" s="982"/>
      <c r="N15" s="968"/>
      <c r="O15" s="967"/>
    </row>
    <row r="16" spans="1:17" ht="30" hidden="1" customHeight="1" x14ac:dyDescent="0.25">
      <c r="A16" s="966">
        <v>4</v>
      </c>
      <c r="B16" s="974"/>
      <c r="C16" s="997" t="s">
        <v>407</v>
      </c>
      <c r="D16" s="983" t="s">
        <v>544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/>
      <c r="J16" s="958"/>
      <c r="K16" s="957" t="e">
        <f>IF(J16/I16*100&gt;100,100,J16/I16*100)</f>
        <v>#DIV/0!</v>
      </c>
      <c r="L16" s="977" t="e">
        <f>(K16+K17+K18)/3</f>
        <v>#DIV/0!</v>
      </c>
      <c r="M16" s="995" t="e">
        <f>(L16+L19)/2</f>
        <v>#DIV/0!</v>
      </c>
      <c r="N16" s="968"/>
      <c r="O16" s="967"/>
    </row>
    <row r="17" spans="1:15" ht="30" hidden="1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/>
      <c r="J17" s="958"/>
      <c r="K17" s="957" t="e">
        <f>IF(J17/I17*100&gt;100,100,J17/I17*100)</f>
        <v>#DIV/0!</v>
      </c>
      <c r="L17" s="1011"/>
      <c r="M17" s="982"/>
      <c r="N17" s="968"/>
      <c r="O17" s="967"/>
    </row>
    <row r="18" spans="1:15" ht="30" hidden="1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 t="e">
        <f>IF(J18/I18*100&gt;100,100,J18/I18*100)</f>
        <v>#DIV/0!</v>
      </c>
      <c r="L18" s="1011"/>
      <c r="M18" s="982"/>
      <c r="N18" s="968"/>
      <c r="O18" s="967"/>
    </row>
    <row r="19" spans="1:15" ht="30" hidden="1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266</v>
      </c>
      <c r="I19" s="958"/>
      <c r="J19" s="958"/>
      <c r="K19" s="957" t="e">
        <f>IF(J19/I19*100&gt;100,100,J19/I19*100)</f>
        <v>#DIV/0!</v>
      </c>
      <c r="L19" s="957" t="e">
        <f>K19</f>
        <v>#DIV/0!</v>
      </c>
      <c r="M19" s="982"/>
      <c r="N19" s="968"/>
      <c r="O19" s="967"/>
    </row>
    <row r="20" spans="1:15" ht="30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30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30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30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266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30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30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30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30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266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30" hidden="1" customHeight="1" x14ac:dyDescent="0.25">
      <c r="A28" s="966">
        <v>7</v>
      </c>
      <c r="B28" s="974"/>
      <c r="C28" s="1013" t="s">
        <v>151</v>
      </c>
      <c r="D28" s="983" t="s">
        <v>541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/>
      <c r="J28" s="958"/>
      <c r="K28" s="957" t="e">
        <f>IF(J28/I28*100&gt;100,100,J28/I28*100)</f>
        <v>#DIV/0!</v>
      </c>
      <c r="L28" s="977" t="e">
        <f>(K28+K29+K30)/3</f>
        <v>#DIV/0!</v>
      </c>
      <c r="M28" s="995" t="e">
        <f>(L28+L31)/2</f>
        <v>#DIV/0!</v>
      </c>
      <c r="N28" s="968"/>
      <c r="O28" s="967"/>
    </row>
    <row r="29" spans="1:15" ht="30" hidden="1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/>
      <c r="J29" s="958"/>
      <c r="K29" s="957" t="e">
        <f>IF(J29/I29*100&gt;100,100,J29/I29*100)</f>
        <v>#DIV/0!</v>
      </c>
      <c r="L29" s="1011"/>
      <c r="M29" s="982"/>
      <c r="N29" s="968"/>
      <c r="O29" s="967"/>
    </row>
    <row r="30" spans="1:15" ht="30" hidden="1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 t="e">
        <f>IF(J30/I30*100&gt;100,100,J30/I30*100)</f>
        <v>#DIV/0!</v>
      </c>
      <c r="L30" s="1011"/>
      <c r="M30" s="982"/>
      <c r="N30" s="968"/>
      <c r="O30" s="967"/>
    </row>
    <row r="31" spans="1:15" ht="30" hidden="1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266</v>
      </c>
      <c r="I31" s="958"/>
      <c r="J31" s="958"/>
      <c r="K31" s="957" t="e">
        <f>IF(J31/I31*100&gt;100,100,J31/I31*100)</f>
        <v>#DIV/0!</v>
      </c>
      <c r="L31" s="957" t="e">
        <f>K31</f>
        <v>#DIV/0!</v>
      </c>
      <c r="M31" s="982"/>
      <c r="N31" s="968"/>
      <c r="O31" s="967"/>
    </row>
    <row r="32" spans="1:15" ht="51" hidden="1" customHeight="1" x14ac:dyDescent="0.25">
      <c r="A32" s="966">
        <v>3</v>
      </c>
      <c r="B32" s="974"/>
      <c r="C32" s="1013" t="s">
        <v>135</v>
      </c>
      <c r="D32" s="983" t="s">
        <v>540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/>
      <c r="J32" s="958"/>
      <c r="K32" s="957" t="e">
        <f>IF(J32/I32*100&gt;100,100,J32/I32*100)</f>
        <v>#DIV/0!</v>
      </c>
      <c r="L32" s="977" t="e">
        <f>(K32+K33+K34)/3</f>
        <v>#DIV/0!</v>
      </c>
      <c r="M32" s="995" t="e">
        <f>(L32+L35)/2</f>
        <v>#DIV/0!</v>
      </c>
      <c r="N32" s="968"/>
      <c r="O32" s="967"/>
    </row>
    <row r="33" spans="1:17" ht="57" hidden="1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/>
      <c r="J33" s="958"/>
      <c r="K33" s="957" t="e">
        <f>IF(J33/I33*100&gt;100,100,J33/I33*100)</f>
        <v>#DIV/0!</v>
      </c>
      <c r="L33" s="1011"/>
      <c r="M33" s="982"/>
      <c r="N33" s="968"/>
      <c r="O33" s="967"/>
    </row>
    <row r="34" spans="1:17" ht="84" hidden="1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/>
      <c r="J34" s="958"/>
      <c r="K34" s="957">
        <v>100</v>
      </c>
      <c r="L34" s="1011"/>
      <c r="M34" s="982"/>
      <c r="N34" s="968"/>
      <c r="O34" s="967"/>
    </row>
    <row r="35" spans="1:17" ht="35.25" hidden="1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266</v>
      </c>
      <c r="I35" s="958"/>
      <c r="J35" s="958"/>
      <c r="K35" s="957" t="e">
        <f>IF(J35/I35*100&gt;100,100,J35/I35*100)</f>
        <v>#DIV/0!</v>
      </c>
      <c r="L35" s="957" t="e">
        <f>K35</f>
        <v>#DIV/0!</v>
      </c>
      <c r="M35" s="982"/>
      <c r="N35" s="968"/>
      <c r="O35" s="967"/>
    </row>
    <row r="36" spans="1:17" ht="52.5" customHeight="1" x14ac:dyDescent="0.25">
      <c r="A36" s="966">
        <v>3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100</v>
      </c>
      <c r="M36" s="995">
        <f>(L36+L39)/2</f>
        <v>99.963101998909096</v>
      </c>
      <c r="N36" s="968"/>
      <c r="O36" s="967"/>
    </row>
    <row r="37" spans="1:17" ht="52.5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80</v>
      </c>
      <c r="J37" s="958">
        <v>83.33</v>
      </c>
      <c r="K37" s="957">
        <f>IF(J37/I37*100&gt;100,100,J37/I37*100)</f>
        <v>100</v>
      </c>
      <c r="L37" s="1011"/>
      <c r="M37" s="982"/>
      <c r="N37" s="968"/>
      <c r="O37" s="967"/>
    </row>
    <row r="38" spans="1:17" ht="84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4.5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311.67</v>
      </c>
      <c r="J39" s="958">
        <v>311.44</v>
      </c>
      <c r="K39" s="957">
        <f>IF(J39/I39*100&gt;100,100,J39/I39*100)</f>
        <v>99.926203997818192</v>
      </c>
      <c r="L39" s="957">
        <f>K39</f>
        <v>99.926203997818192</v>
      </c>
      <c r="M39" s="982"/>
      <c r="N39" s="968"/>
      <c r="O39" s="967"/>
    </row>
    <row r="40" spans="1:17" ht="51" customHeight="1" x14ac:dyDescent="0.25">
      <c r="A40" s="966">
        <v>4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>
        <v>100</v>
      </c>
      <c r="J40" s="958">
        <v>100</v>
      </c>
      <c r="K40" s="957">
        <f>IF(J40/I40*100&gt;100,100,J40/I40*100)</f>
        <v>100</v>
      </c>
      <c r="L40" s="977">
        <f>(K40+K41+K42)/2</f>
        <v>100</v>
      </c>
      <c r="M40" s="995">
        <f>(L40+L43)/2</f>
        <v>100</v>
      </c>
      <c r="N40" s="968"/>
      <c r="O40" s="967"/>
    </row>
    <row r="41" spans="1:17" ht="51.75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>
        <v>80</v>
      </c>
      <c r="J41" s="958">
        <v>100</v>
      </c>
      <c r="K41" s="957">
        <f>IF(J41/I41*100&gt;100,100,J41/I41*100)</f>
        <v>100</v>
      </c>
      <c r="L41" s="1011"/>
      <c r="M41" s="982"/>
      <c r="N41" s="968"/>
      <c r="O41" s="967"/>
    </row>
    <row r="42" spans="1:17" ht="84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/>
      <c r="L42" s="1011"/>
      <c r="M42" s="982"/>
      <c r="N42" s="968"/>
      <c r="O42" s="967"/>
    </row>
    <row r="43" spans="1:17" ht="34.5" customHeight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>
        <v>0.11</v>
      </c>
      <c r="J43" s="958">
        <v>0.11</v>
      </c>
      <c r="K43" s="957">
        <f>IF(J43/I43*100&gt;100,100,J43/I43*100)</f>
        <v>100</v>
      </c>
      <c r="L43" s="957">
        <f>K43</f>
        <v>100</v>
      </c>
      <c r="M43" s="982"/>
      <c r="N43" s="968"/>
      <c r="O43" s="967"/>
    </row>
    <row r="44" spans="1:17" ht="53.25" customHeight="1" x14ac:dyDescent="0.3">
      <c r="A44" s="966">
        <v>5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(K44+K45+K46)/3</f>
        <v>100</v>
      </c>
      <c r="M44" s="995">
        <f>(L44+L47)/2</f>
        <v>100</v>
      </c>
      <c r="N44" s="968"/>
      <c r="O44" s="967"/>
      <c r="Q44" s="1009"/>
    </row>
    <row r="45" spans="1:17" ht="51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85</v>
      </c>
      <c r="J45" s="958">
        <v>86.2</v>
      </c>
      <c r="K45" s="957">
        <f>IF(J45/I45*100&gt;100,100,J45/I45*100)</f>
        <v>100</v>
      </c>
      <c r="L45" s="977"/>
      <c r="M45" s="982"/>
      <c r="N45" s="968"/>
      <c r="O45" s="967"/>
    </row>
    <row r="46" spans="1:17" ht="52.5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>
        <v>100</v>
      </c>
      <c r="J46" s="958">
        <v>100</v>
      </c>
      <c r="K46" s="957">
        <f>IF(J46/I46*100&gt;100,100,J46/I46*100)</f>
        <v>100</v>
      </c>
      <c r="L46" s="977"/>
      <c r="M46" s="982"/>
      <c r="N46" s="968"/>
      <c r="O46" s="967"/>
    </row>
    <row r="47" spans="1:17" ht="31.5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20.56</v>
      </c>
      <c r="J47" s="958">
        <v>20.56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51.75" customHeight="1" x14ac:dyDescent="0.25">
      <c r="A48" s="966">
        <v>6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>
        <v>100</v>
      </c>
      <c r="J48" s="958">
        <v>100</v>
      </c>
      <c r="K48" s="957">
        <f>IF(J48/I48*100&gt;100,100,J48/I48*100)</f>
        <v>100</v>
      </c>
      <c r="L48" s="977">
        <f>(K48+K49+K50)/3</f>
        <v>99.5</v>
      </c>
      <c r="M48" s="995">
        <f>(L48+L51)/2</f>
        <v>99.75</v>
      </c>
      <c r="N48" s="968"/>
      <c r="O48" s="967"/>
    </row>
    <row r="49" spans="1:15" ht="52.5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>
        <v>100</v>
      </c>
      <c r="J49" s="958">
        <v>98.5</v>
      </c>
      <c r="K49" s="957">
        <f>IF(J49/I49*100&gt;100,100,J49/I49*100)</f>
        <v>98.5</v>
      </c>
      <c r="L49" s="977"/>
      <c r="M49" s="982"/>
      <c r="N49" s="968"/>
      <c r="O49" s="967"/>
    </row>
    <row r="50" spans="1:15" ht="52.5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>
        <v>100</v>
      </c>
      <c r="J50" s="958">
        <v>100</v>
      </c>
      <c r="K50" s="957">
        <f>IF(J50/I50*100&gt;100,100,J50/I50*100)</f>
        <v>100</v>
      </c>
      <c r="L50" s="977"/>
      <c r="M50" s="982"/>
      <c r="N50" s="968"/>
      <c r="O50" s="967"/>
    </row>
    <row r="51" spans="1:15" ht="30.75" customHeight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266</v>
      </c>
      <c r="I51" s="958">
        <v>8.56</v>
      </c>
      <c r="J51" s="958">
        <v>8.56</v>
      </c>
      <c r="K51" s="957">
        <f>IF(J51/I51*100&gt;100,100,J51/I51*100)</f>
        <v>100</v>
      </c>
      <c r="L51" s="957">
        <f>K51</f>
        <v>100</v>
      </c>
      <c r="M51" s="982"/>
      <c r="N51" s="968"/>
      <c r="O51" s="967"/>
    </row>
    <row r="52" spans="1:15" ht="66" hidden="1" customHeight="1" x14ac:dyDescent="0.25">
      <c r="A52" s="966">
        <v>12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/>
      <c r="J52" s="958"/>
      <c r="K52" s="957" t="e">
        <f>IF(J52/I52*100&gt;100,100,J52/I52*100)</f>
        <v>#DIV/0!</v>
      </c>
      <c r="L52" s="977" t="e">
        <f>(K52+K53+K54)/3</f>
        <v>#DIV/0!</v>
      </c>
      <c r="M52" s="995" t="e">
        <f>(L52+L55)/2</f>
        <v>#DIV/0!</v>
      </c>
      <c r="N52" s="968"/>
      <c r="O52" s="967"/>
    </row>
    <row r="53" spans="1:15" ht="30" hidden="1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/>
      <c r="J53" s="958"/>
      <c r="K53" s="957" t="e">
        <f>IF(J53/I53*100&gt;100,100,J53/I53*100)</f>
        <v>#DIV/0!</v>
      </c>
      <c r="L53" s="977"/>
      <c r="M53" s="982"/>
      <c r="N53" s="968"/>
      <c r="O53" s="967"/>
    </row>
    <row r="54" spans="1:15" ht="82.5" hidden="1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/>
      <c r="J54" s="958"/>
      <c r="K54" s="957" t="e">
        <f>IF(J54/I54*100&gt;100,100,J54/I54*100)</f>
        <v>#DIV/0!</v>
      </c>
      <c r="L54" s="977"/>
      <c r="M54" s="982"/>
      <c r="N54" s="968"/>
      <c r="O54" s="967"/>
    </row>
    <row r="55" spans="1:15" ht="31.5" hidden="1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266</v>
      </c>
      <c r="I55" s="958"/>
      <c r="J55" s="958"/>
      <c r="K55" s="957" t="e">
        <f>IF(J55/I55*100&gt;100,100,J55/I55*100)</f>
        <v>#DIV/0!</v>
      </c>
      <c r="L55" s="957" t="e">
        <f>K55</f>
        <v>#DIV/0!</v>
      </c>
      <c r="M55" s="982"/>
      <c r="N55" s="968"/>
      <c r="O55" s="967"/>
    </row>
    <row r="56" spans="1:15" ht="66.75" hidden="1" customHeight="1" x14ac:dyDescent="0.25">
      <c r="A56" s="966">
        <v>13</v>
      </c>
      <c r="B56" s="974"/>
      <c r="C56" s="996" t="s">
        <v>418</v>
      </c>
      <c r="D56" s="983" t="s">
        <v>532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/>
      <c r="J56" s="958"/>
      <c r="K56" s="957" t="e">
        <f>IF(J56/I56*100&gt;100,100,J56/I56*100)</f>
        <v>#DIV/0!</v>
      </c>
      <c r="L56" s="977" t="e">
        <f>(K56+K57+K58)/3</f>
        <v>#DIV/0!</v>
      </c>
      <c r="M56" s="995" t="e">
        <f>(L56+L59)/2</f>
        <v>#DIV/0!</v>
      </c>
      <c r="N56" s="968"/>
      <c r="O56" s="967"/>
    </row>
    <row r="57" spans="1:15" ht="68.25" hidden="1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/>
      <c r="J57" s="958"/>
      <c r="K57" s="957" t="e">
        <f>IF(J57/I57*100&gt;100,100,J57/I57*100)</f>
        <v>#DIV/0!</v>
      </c>
      <c r="L57" s="977"/>
      <c r="M57" s="982"/>
      <c r="N57" s="968"/>
      <c r="O57" s="967"/>
    </row>
    <row r="58" spans="1:15" ht="64.5" hidden="1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 t="e">
        <f>IF(J58/I58*100&gt;100,100,J58/I58*100)</f>
        <v>#DIV/0!</v>
      </c>
      <c r="L58" s="977"/>
      <c r="M58" s="982"/>
      <c r="N58" s="968"/>
      <c r="O58" s="967"/>
    </row>
    <row r="59" spans="1:15" ht="31.5" hidden="1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266</v>
      </c>
      <c r="I59" s="958"/>
      <c r="J59" s="958"/>
      <c r="K59" s="957" t="e">
        <f>IF(J59/I59*100&gt;100,100,J59/I59*100)</f>
        <v>#DIV/0!</v>
      </c>
      <c r="L59" s="957" t="e">
        <f>K59</f>
        <v>#DIV/0!</v>
      </c>
      <c r="M59" s="982"/>
      <c r="N59" s="968"/>
      <c r="O59" s="967"/>
    </row>
    <row r="60" spans="1:15" ht="68.25" hidden="1" customHeight="1" x14ac:dyDescent="0.25">
      <c r="A60" s="966">
        <v>14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/>
      <c r="J60" s="958"/>
      <c r="K60" s="957" t="e">
        <f>IF(J60/I60*100&gt;100,100,J60/I60*100)</f>
        <v>#DIV/0!</v>
      </c>
      <c r="L60" s="977" t="e">
        <f>(K60+K61+K62)/3</f>
        <v>#DIV/0!</v>
      </c>
      <c r="M60" s="995" t="e">
        <f>(L60+L63)/2</f>
        <v>#DIV/0!</v>
      </c>
      <c r="N60" s="968"/>
      <c r="O60" s="967"/>
    </row>
    <row r="61" spans="1:15" ht="69" hidden="1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/>
      <c r="J61" s="958"/>
      <c r="K61" s="957" t="e">
        <f>IF(J61/I61*100&gt;100,100,J61/I61*100)</f>
        <v>#DIV/0!</v>
      </c>
      <c r="L61" s="977"/>
      <c r="M61" s="982"/>
      <c r="N61" s="968"/>
      <c r="O61" s="967"/>
    </row>
    <row r="62" spans="1:15" ht="82.5" hidden="1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/>
      <c r="J62" s="958"/>
      <c r="K62" s="957" t="e">
        <f>IF(J62/I62*100&gt;100,100,J62/I62*100)</f>
        <v>#DIV/0!</v>
      </c>
      <c r="L62" s="977"/>
      <c r="M62" s="982"/>
      <c r="N62" s="968"/>
      <c r="O62" s="967"/>
    </row>
    <row r="63" spans="1:15" ht="31.5" hidden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266</v>
      </c>
      <c r="I63" s="958"/>
      <c r="J63" s="958"/>
      <c r="K63" s="957" t="e">
        <f>IF(J63/I63*100&gt;100,100,J63/I63*100)</f>
        <v>#DIV/0!</v>
      </c>
      <c r="L63" s="957" t="e">
        <f>K63</f>
        <v>#DIV/0!</v>
      </c>
      <c r="M63" s="982"/>
      <c r="N63" s="968"/>
      <c r="O63" s="967"/>
    </row>
    <row r="64" spans="1:15" ht="68.2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70.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82.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31.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266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52.5" customHeight="1" x14ac:dyDescent="0.25">
      <c r="A68" s="966">
        <v>7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>
        <v>100</v>
      </c>
      <c r="J68" s="958">
        <v>100</v>
      </c>
      <c r="K68" s="957">
        <f>IF(J68/I68*100&gt;100,100,J68/I68*100)</f>
        <v>100</v>
      </c>
      <c r="L68" s="977">
        <f>(K68+K69+K70)/2</f>
        <v>100</v>
      </c>
      <c r="M68" s="995">
        <f>(L68+L71)/2</f>
        <v>100</v>
      </c>
      <c r="N68" s="968"/>
      <c r="O68" s="967"/>
    </row>
    <row r="69" spans="1:15" ht="51.75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>
        <v>80</v>
      </c>
      <c r="J69" s="958">
        <v>81.8</v>
      </c>
      <c r="K69" s="957">
        <f>IF(J69/I69*100&gt;100,100,J69/I69*100)</f>
        <v>100</v>
      </c>
      <c r="L69" s="977"/>
      <c r="M69" s="982"/>
      <c r="N69" s="968"/>
      <c r="O69" s="967"/>
    </row>
    <row r="70" spans="1:15" ht="52.5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/>
      <c r="L70" s="977"/>
      <c r="M70" s="982"/>
      <c r="N70" s="968"/>
      <c r="O70" s="967"/>
    </row>
    <row r="71" spans="1:15" ht="31.5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266</v>
      </c>
      <c r="I71" s="958">
        <v>1</v>
      </c>
      <c r="J71" s="958">
        <v>1</v>
      </c>
      <c r="K71" s="957">
        <f>IF(J71/I71*100&gt;100,100,J71/I71*100)</f>
        <v>100</v>
      </c>
      <c r="L71" s="957">
        <f>K71</f>
        <v>100</v>
      </c>
      <c r="M71" s="982"/>
      <c r="N71" s="968"/>
      <c r="O71" s="967"/>
    </row>
    <row r="72" spans="1:15" ht="69" hidden="1" customHeight="1" x14ac:dyDescent="0.25">
      <c r="A72" s="966">
        <v>17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/>
      <c r="J72" s="958"/>
      <c r="K72" s="957" t="e">
        <f>IF(J72/I72*100&gt;100,100,J72/I72*100)</f>
        <v>#DIV/0!</v>
      </c>
      <c r="L72" s="977" t="e">
        <f>(K72+K73+K74)/3</f>
        <v>#DIV/0!</v>
      </c>
      <c r="M72" s="995" t="e">
        <f>(L72+L75)/2</f>
        <v>#DIV/0!</v>
      </c>
      <c r="N72" s="968"/>
      <c r="O72" s="967"/>
    </row>
    <row r="73" spans="1:15" ht="69.75" hidden="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/>
      <c r="J73" s="958"/>
      <c r="K73" s="957" t="e">
        <f>IF(J73/I73*100&gt;100,100,J73/I73*100)</f>
        <v>#DIV/0!</v>
      </c>
      <c r="L73" s="977"/>
      <c r="M73" s="982"/>
      <c r="N73" s="968"/>
      <c r="O73" s="967"/>
    </row>
    <row r="74" spans="1:15" ht="81" hidden="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 t="e">
        <f>IF(J74/I74*100&gt;100,100,J74/I74*100)</f>
        <v>#DIV/0!</v>
      </c>
      <c r="L74" s="977"/>
      <c r="M74" s="982"/>
      <c r="N74" s="968"/>
      <c r="O74" s="967"/>
    </row>
    <row r="75" spans="1:15" ht="31.5" hidden="1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266</v>
      </c>
      <c r="I75" s="958"/>
      <c r="J75" s="958"/>
      <c r="K75" s="957" t="e">
        <f>IF(J75/I75*100&gt;100,100,J75/I75*100)</f>
        <v>#DIV/0!</v>
      </c>
      <c r="L75" s="957" t="e">
        <f>K75</f>
        <v>#DIV/0!</v>
      </c>
      <c r="M75" s="982"/>
      <c r="N75" s="968"/>
      <c r="O75" s="967"/>
    </row>
    <row r="76" spans="1:15" ht="51" customHeight="1" x14ac:dyDescent="0.25">
      <c r="A76" s="966">
        <v>8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100</v>
      </c>
      <c r="M76" s="995">
        <f>(L76+L79)/2</f>
        <v>100</v>
      </c>
      <c r="N76" s="968"/>
      <c r="O76" s="967"/>
    </row>
    <row r="77" spans="1:15" ht="51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85</v>
      </c>
      <c r="J77" s="958">
        <v>86.2</v>
      </c>
      <c r="K77" s="957">
        <f>IF(J77/I77*100&gt;100,100,J77/I77*100)</f>
        <v>100</v>
      </c>
      <c r="L77" s="977"/>
      <c r="M77" s="982"/>
      <c r="N77" s="968"/>
      <c r="O77" s="967"/>
    </row>
    <row r="78" spans="1:15" ht="51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100</v>
      </c>
      <c r="K78" s="957">
        <f>IF(J78/I78*100&gt;100,100,J78/I78*100)</f>
        <v>100</v>
      </c>
      <c r="L78" s="977"/>
      <c r="M78" s="982"/>
      <c r="N78" s="968"/>
      <c r="O78" s="967"/>
    </row>
    <row r="79" spans="1:15" ht="32.450000000000003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285.11</v>
      </c>
      <c r="J79" s="958">
        <v>285.11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51.75" customHeight="1" x14ac:dyDescent="0.25">
      <c r="A80" s="966">
        <v>9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>
        <v>100</v>
      </c>
      <c r="J80" s="958">
        <v>100</v>
      </c>
      <c r="K80" s="957">
        <f>IF(J80/I80*100&gt;100,100,J80/I80*100)</f>
        <v>100</v>
      </c>
      <c r="L80" s="977">
        <f>(K80+K81+K82)/3</f>
        <v>100</v>
      </c>
      <c r="M80" s="995">
        <f>(L80+L83)/2</f>
        <v>100</v>
      </c>
      <c r="N80" s="968"/>
      <c r="O80" s="967"/>
    </row>
    <row r="81" spans="1:15" ht="51.75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>
        <v>100</v>
      </c>
      <c r="J81" s="958">
        <v>100</v>
      </c>
      <c r="K81" s="957">
        <f>IF(J81/I81*100&gt;100,100,J81/I81*100)</f>
        <v>100</v>
      </c>
      <c r="L81" s="977"/>
      <c r="M81" s="982"/>
      <c r="N81" s="968"/>
      <c r="O81" s="967"/>
    </row>
    <row r="82" spans="1:15" ht="51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>
        <v>100</v>
      </c>
      <c r="J82" s="958">
        <v>100</v>
      </c>
      <c r="K82" s="957">
        <f>IF(J82/I82*100&gt;100,100,J82/I82*100)</f>
        <v>100</v>
      </c>
      <c r="L82" s="977"/>
      <c r="M82" s="982"/>
      <c r="N82" s="968"/>
      <c r="O82" s="967"/>
    </row>
    <row r="83" spans="1:15" ht="31.5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266</v>
      </c>
      <c r="I83" s="958">
        <v>2</v>
      </c>
      <c r="J83" s="958">
        <v>2</v>
      </c>
      <c r="K83" s="957">
        <f>IF(J83/I83*100&gt;100,100,J83/I83*100)</f>
        <v>100</v>
      </c>
      <c r="L83" s="957">
        <f>K83</f>
        <v>100</v>
      </c>
      <c r="M83" s="982"/>
      <c r="N83" s="968"/>
      <c r="O83" s="967"/>
    </row>
    <row r="84" spans="1:15" ht="52.5" customHeight="1" x14ac:dyDescent="0.25">
      <c r="A84" s="966">
        <v>10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>
        <v>100</v>
      </c>
      <c r="J84" s="958">
        <v>100</v>
      </c>
      <c r="K84" s="957">
        <f>IF(J84/I84*100&gt;100,100,J84/I84*100)</f>
        <v>100</v>
      </c>
      <c r="L84" s="985">
        <f>(K84+K85+K86)/2</f>
        <v>99.833333333333343</v>
      </c>
      <c r="M84" s="995">
        <f>(L84+L87)/2</f>
        <v>99.916666666666671</v>
      </c>
      <c r="N84" s="968"/>
      <c r="O84" s="967"/>
    </row>
    <row r="85" spans="1:15" ht="5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>
        <v>90</v>
      </c>
      <c r="J85" s="958">
        <v>89.7</v>
      </c>
      <c r="K85" s="957">
        <f>IF(J85/I85*100&gt;100,100,J85/I85*100)</f>
        <v>99.666666666666671</v>
      </c>
      <c r="L85" s="998"/>
      <c r="M85" s="982"/>
      <c r="N85" s="968"/>
      <c r="O85" s="967"/>
    </row>
    <row r="86" spans="1:15" ht="52.5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/>
      <c r="J86" s="958"/>
      <c r="K86" s="957"/>
      <c r="L86" s="998"/>
      <c r="M86" s="982"/>
      <c r="N86" s="968"/>
      <c r="O86" s="967"/>
    </row>
    <row r="87" spans="1:15" ht="34.5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266</v>
      </c>
      <c r="I87" s="958">
        <v>3.33</v>
      </c>
      <c r="J87" s="958">
        <v>3.33</v>
      </c>
      <c r="K87" s="957">
        <f>IF(J87/I87*100&gt;100,100,J87/I87*100)</f>
        <v>100</v>
      </c>
      <c r="L87" s="957">
        <f>K87</f>
        <v>100</v>
      </c>
      <c r="M87" s="982"/>
      <c r="N87" s="968"/>
      <c r="O87" s="967"/>
    </row>
    <row r="88" spans="1:15" ht="0.75" hidden="1" customHeight="1" x14ac:dyDescent="0.25">
      <c r="A88" s="966">
        <v>21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/>
      <c r="J88" s="958"/>
      <c r="K88" s="957" t="e">
        <f>IF(J88/I88*100&gt;100,100,J88/I88*100)</f>
        <v>#DIV/0!</v>
      </c>
      <c r="L88" s="977" t="e">
        <f>(K88+K89+K90)/3</f>
        <v>#DIV/0!</v>
      </c>
      <c r="M88" s="995" t="e">
        <f>(L88+L91)/2</f>
        <v>#DIV/0!</v>
      </c>
      <c r="N88" s="968"/>
      <c r="O88" s="967"/>
    </row>
    <row r="89" spans="1:15" ht="69" hidden="1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/>
      <c r="J89" s="958"/>
      <c r="K89" s="957" t="e">
        <f>IF(J89/I89*100&gt;100,100,J89/I89*100)</f>
        <v>#DIV/0!</v>
      </c>
      <c r="L89" s="977"/>
      <c r="M89" s="982"/>
      <c r="N89" s="968"/>
      <c r="O89" s="967"/>
    </row>
    <row r="90" spans="1:15" ht="66" hidden="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/>
      <c r="J90" s="958"/>
      <c r="K90" s="957" t="e">
        <f>IF(J90/I90*100&gt;100,100,J90/I90*100)</f>
        <v>#DIV/0!</v>
      </c>
      <c r="L90" s="977"/>
      <c r="M90" s="982"/>
      <c r="N90" s="968"/>
      <c r="O90" s="967"/>
    </row>
    <row r="91" spans="1:15" ht="31.5" hidden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266</v>
      </c>
      <c r="I91" s="958"/>
      <c r="J91" s="958"/>
      <c r="K91" s="957" t="e">
        <f>IF(J91/I91*100&gt;100,100,J91/I91*100)</f>
        <v>#DIV/0!</v>
      </c>
      <c r="L91" s="957" t="e">
        <f>K91</f>
        <v>#DIV/0!</v>
      </c>
      <c r="M91" s="982"/>
      <c r="N91" s="968"/>
      <c r="O91" s="967"/>
    </row>
    <row r="92" spans="1:15" ht="67.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69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66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31.5" hidden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266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52.5" customHeight="1" x14ac:dyDescent="0.25">
      <c r="A96" s="966">
        <v>11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>
        <v>100</v>
      </c>
      <c r="J96" s="958">
        <v>100</v>
      </c>
      <c r="K96" s="957">
        <f>IF(J96/I96*100&gt;100,100,J96/I96*100)</f>
        <v>100</v>
      </c>
      <c r="L96" s="985">
        <f>(K96+K97+K98)/3</f>
        <v>100</v>
      </c>
      <c r="M96" s="995">
        <f>(L96+L99)/2</f>
        <v>100</v>
      </c>
      <c r="N96" s="968"/>
      <c r="O96" s="967"/>
    </row>
    <row r="97" spans="1:15" ht="53.25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>
        <v>100</v>
      </c>
      <c r="J97" s="958">
        <v>100</v>
      </c>
      <c r="K97" s="957">
        <f>IF(J97/I97*100&gt;100,100,J97/I97*100)</f>
        <v>100</v>
      </c>
      <c r="L97" s="998"/>
      <c r="M97" s="982"/>
      <c r="N97" s="968"/>
      <c r="O97" s="967"/>
    </row>
    <row r="98" spans="1:15" ht="5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>
        <v>100</v>
      </c>
      <c r="J98" s="958">
        <v>100</v>
      </c>
      <c r="K98" s="957">
        <f>IF(J98/I98*100&gt;100,100,J98/I98*100)</f>
        <v>100</v>
      </c>
      <c r="L98" s="998"/>
      <c r="M98" s="982"/>
      <c r="N98" s="968"/>
      <c r="O98" s="967"/>
    </row>
    <row r="99" spans="1:15" ht="34.5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266</v>
      </c>
      <c r="I99" s="958">
        <v>1.44</v>
      </c>
      <c r="J99" s="958">
        <v>1.44</v>
      </c>
      <c r="K99" s="957">
        <f>IF(J99/I99*100&gt;100,100,J99/I99*100)</f>
        <v>100</v>
      </c>
      <c r="L99" s="957">
        <f>K99</f>
        <v>100</v>
      </c>
      <c r="M99" s="982"/>
      <c r="N99" s="968"/>
      <c r="O99" s="967"/>
    </row>
    <row r="100" spans="1:15" ht="71.2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69.7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66.7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31.5" hidden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266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68.25" hidden="1" customHeight="1" x14ac:dyDescent="0.25">
      <c r="A104" s="966">
        <v>25</v>
      </c>
      <c r="B104" s="974"/>
      <c r="C104" s="996" t="s">
        <v>187</v>
      </c>
      <c r="D104" s="983" t="s">
        <v>523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/>
      <c r="J104" s="958"/>
      <c r="K104" s="957" t="e">
        <f>IF(J104/I104*100&gt;100,100,J104/I104*100)</f>
        <v>#DIV/0!</v>
      </c>
      <c r="L104" s="977" t="e">
        <f>(K104+K105+K106)/3</f>
        <v>#DIV/0!</v>
      </c>
      <c r="M104" s="995" t="e">
        <f>(L104+L107)/2</f>
        <v>#DIV/0!</v>
      </c>
      <c r="N104" s="968"/>
      <c r="O104" s="967"/>
    </row>
    <row r="105" spans="1:15" ht="69" hidden="1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/>
      <c r="J105" s="958"/>
      <c r="K105" s="957" t="e">
        <f>IF(J105/I105*100&gt;100,100,J105/I105*100)</f>
        <v>#DIV/0!</v>
      </c>
      <c r="L105" s="977"/>
      <c r="M105" s="982"/>
      <c r="N105" s="968"/>
      <c r="O105" s="967"/>
    </row>
    <row r="106" spans="1:15" ht="66" hidden="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/>
      <c r="J106" s="958"/>
      <c r="K106" s="957" t="e">
        <f>IF(J106/I106*100&gt;100,100,J106/I106*100)</f>
        <v>#DIV/0!</v>
      </c>
      <c r="L106" s="977"/>
      <c r="M106" s="982"/>
      <c r="N106" s="968"/>
      <c r="O106" s="967"/>
    </row>
    <row r="107" spans="1:15" ht="28.5" hidden="1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266</v>
      </c>
      <c r="I107" s="958"/>
      <c r="J107" s="958"/>
      <c r="K107" s="957" t="e">
        <f>IF(J107/I107*100&gt;100,100,J107/I107*100)</f>
        <v>#DIV/0!</v>
      </c>
      <c r="L107" s="957" t="e">
        <f>K107</f>
        <v>#DIV/0!</v>
      </c>
      <c r="M107" s="982"/>
      <c r="N107" s="968"/>
      <c r="O107" s="967"/>
    </row>
    <row r="108" spans="1:15" ht="51.75" customHeight="1" x14ac:dyDescent="0.25">
      <c r="A108" s="966">
        <v>12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>
        <v>100</v>
      </c>
      <c r="J108" s="958">
        <v>100</v>
      </c>
      <c r="K108" s="957">
        <f>IF(J108/I108*100&gt;100,100,J108/I108*100)</f>
        <v>100</v>
      </c>
      <c r="L108" s="977">
        <f>(K108+K109+K110)/2</f>
        <v>100</v>
      </c>
      <c r="M108" s="995">
        <f>(L108+L111)/2</f>
        <v>100</v>
      </c>
      <c r="N108" s="968"/>
      <c r="O108" s="967"/>
    </row>
    <row r="109" spans="1:15" ht="5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>
        <v>90</v>
      </c>
      <c r="J109" s="958">
        <v>91.4</v>
      </c>
      <c r="K109" s="957">
        <f>IF(J109/I109*100&gt;100,100,J109/I109*100)</f>
        <v>100</v>
      </c>
      <c r="L109" s="977"/>
      <c r="M109" s="995"/>
      <c r="N109" s="968"/>
      <c r="O109" s="967"/>
    </row>
    <row r="110" spans="1:15" ht="54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/>
      <c r="L110" s="977"/>
      <c r="M110" s="995"/>
      <c r="N110" s="968"/>
      <c r="O110" s="967"/>
    </row>
    <row r="111" spans="1:15" ht="30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266</v>
      </c>
      <c r="I111" s="958">
        <v>1</v>
      </c>
      <c r="J111" s="958">
        <v>1</v>
      </c>
      <c r="K111" s="957">
        <f>IF(J111/I111*100&gt;100,100,J111/I111*100)</f>
        <v>100</v>
      </c>
      <c r="L111" s="957">
        <f>K111</f>
        <v>100</v>
      </c>
      <c r="M111" s="995"/>
      <c r="N111" s="968"/>
      <c r="O111" s="967"/>
    </row>
    <row r="112" spans="1:15" ht="51.75" customHeight="1" x14ac:dyDescent="0.25">
      <c r="A112" s="966">
        <v>13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98.777777777777786</v>
      </c>
      <c r="M112" s="995">
        <f>(L112+L115)/2</f>
        <v>99.388888888888886</v>
      </c>
      <c r="N112" s="968"/>
      <c r="O112" s="967"/>
    </row>
    <row r="113" spans="1:15" ht="51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90</v>
      </c>
      <c r="J113" s="958">
        <v>86.7</v>
      </c>
      <c r="K113" s="957">
        <f>IF(J113/I113*100&gt;100,100,J113/I113*100)</f>
        <v>96.333333333333343</v>
      </c>
      <c r="L113" s="977"/>
      <c r="M113" s="995"/>
      <c r="N113" s="968"/>
      <c r="O113" s="967"/>
    </row>
    <row r="114" spans="1:15" ht="52.5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>
        <v>100</v>
      </c>
      <c r="J114" s="958">
        <v>100</v>
      </c>
      <c r="K114" s="957">
        <f>IF(J114/I114*100&gt;100,100,J114/I114*100)</f>
        <v>100</v>
      </c>
      <c r="L114" s="977"/>
      <c r="M114" s="995"/>
      <c r="N114" s="968"/>
      <c r="O114" s="967"/>
    </row>
    <row r="115" spans="1:15" ht="31.5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43.67</v>
      </c>
      <c r="J115" s="958">
        <v>43.67</v>
      </c>
      <c r="K115" s="957">
        <f>IF(J115/I115*100&gt;100,100,J115/I115*100)</f>
        <v>100</v>
      </c>
      <c r="L115" s="957">
        <f>K115</f>
        <v>100</v>
      </c>
      <c r="M115" s="995"/>
      <c r="N115" s="968"/>
      <c r="O115" s="967"/>
    </row>
    <row r="116" spans="1:15" ht="81" hidden="1" customHeight="1" x14ac:dyDescent="0.25">
      <c r="A116" s="966">
        <v>28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/>
      <c r="J116" s="958"/>
      <c r="K116" s="987" t="e">
        <f>IF(J116/I116*100&gt;100,100,J116/I116*100)</f>
        <v>#DIV/0!</v>
      </c>
      <c r="L116" s="977" t="e">
        <f>(K116+K117+K118)/3</f>
        <v>#DIV/0!</v>
      </c>
      <c r="M116" s="993" t="e">
        <f>(L116+L119)/2</f>
        <v>#DIV/0!</v>
      </c>
      <c r="N116" s="968"/>
      <c r="O116" s="967"/>
    </row>
    <row r="117" spans="1:15" ht="84.75" hidden="1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/>
      <c r="J117" s="958"/>
      <c r="K117" s="987" t="e">
        <f>IF(J117/I117*100&gt;100,100,J117/I117*100)</f>
        <v>#DIV/0!</v>
      </c>
      <c r="L117" s="977"/>
      <c r="M117" s="982"/>
      <c r="N117" s="968"/>
      <c r="O117" s="967"/>
    </row>
    <row r="118" spans="1:15" ht="69" hidden="1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/>
      <c r="J118" s="958"/>
      <c r="K118" s="987" t="e">
        <f>IF(J118/I118*100&gt;100,100,J118/I118*100)</f>
        <v>#DIV/0!</v>
      </c>
      <c r="L118" s="977"/>
      <c r="M118" s="982"/>
      <c r="N118" s="968"/>
      <c r="O118" s="967"/>
    </row>
    <row r="119" spans="1:15" ht="31.5" hidden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/>
      <c r="I119" s="958"/>
      <c r="J119" s="958"/>
      <c r="K119" s="987" t="e">
        <f>IF(J119/I119*100&gt;100,100,J119/I119*100)</f>
        <v>#DIV/0!</v>
      </c>
      <c r="L119" s="987" t="e">
        <f>K119</f>
        <v>#DIV/0!</v>
      </c>
      <c r="M119" s="982"/>
      <c r="N119" s="968"/>
      <c r="O119" s="967"/>
    </row>
    <row r="120" spans="1:15" ht="52.5" customHeight="1" x14ac:dyDescent="0.25">
      <c r="A120" s="966">
        <v>14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>
        <v>8.3000000000000007</v>
      </c>
      <c r="J120" s="958">
        <v>8.3000000000000007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100</v>
      </c>
      <c r="N120" s="968"/>
      <c r="O120" s="967"/>
    </row>
    <row r="121" spans="1:15" ht="51.75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3</v>
      </c>
      <c r="J121" s="958">
        <v>3</v>
      </c>
      <c r="K121" s="987">
        <f>IF(J121/I121*100&gt;100,100,J121/I121*100)</f>
        <v>100</v>
      </c>
      <c r="L121" s="977"/>
      <c r="M121" s="982"/>
      <c r="N121" s="968"/>
      <c r="O121" s="967"/>
    </row>
    <row r="122" spans="1:15" ht="51.75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63.2</v>
      </c>
      <c r="J122" s="958">
        <v>63.2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1.5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514</v>
      </c>
      <c r="I123" s="958">
        <v>5435</v>
      </c>
      <c r="J123" s="958">
        <v>5435</v>
      </c>
      <c r="K123" s="987">
        <f>IF(J123/I123*100&gt;100,100,J123/I123*100)</f>
        <v>100</v>
      </c>
      <c r="L123" s="987">
        <f>K123</f>
        <v>100</v>
      </c>
      <c r="M123" s="982"/>
      <c r="N123" s="968"/>
      <c r="O123" s="967"/>
    </row>
    <row r="124" spans="1:15" ht="54" customHeight="1" x14ac:dyDescent="0.25">
      <c r="A124" s="966">
        <v>15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>
        <v>4.2</v>
      </c>
      <c r="J124" s="958">
        <v>4.2</v>
      </c>
      <c r="K124" s="987">
        <f>IF(J124/I124*100&gt;100,100,J124/I124*100)</f>
        <v>100</v>
      </c>
      <c r="L124" s="977">
        <f>(K124+K125+K126)/3</f>
        <v>100</v>
      </c>
      <c r="M124" s="993">
        <f>(L124+L127)/2</f>
        <v>100</v>
      </c>
      <c r="N124" s="968"/>
      <c r="O124" s="967"/>
    </row>
    <row r="125" spans="1:15" ht="51.75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>
        <v>3</v>
      </c>
      <c r="J125" s="958">
        <v>3</v>
      </c>
      <c r="K125" s="987">
        <f>IF(J125/I125*100&gt;100,100,J125/I125*100)</f>
        <v>100</v>
      </c>
      <c r="L125" s="977"/>
      <c r="M125" s="982"/>
      <c r="N125" s="968"/>
      <c r="O125" s="967"/>
    </row>
    <row r="126" spans="1:15" ht="52.5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>
        <v>54.7</v>
      </c>
      <c r="J126" s="958">
        <v>54.7</v>
      </c>
      <c r="K126" s="987">
        <f>IF(J126/I126*100&gt;100,100,J126/I126*100)</f>
        <v>100</v>
      </c>
      <c r="L126" s="977"/>
      <c r="M126" s="982"/>
      <c r="N126" s="968"/>
      <c r="O126" s="967"/>
    </row>
    <row r="127" spans="1:15" ht="31.5" customHeight="1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 t="s">
        <v>514</v>
      </c>
      <c r="I127" s="958">
        <v>2660</v>
      </c>
      <c r="J127" s="958">
        <v>2660</v>
      </c>
      <c r="K127" s="987">
        <f>IF(J127/I127*100&gt;100,100,J127/I127*100)</f>
        <v>100</v>
      </c>
      <c r="L127" s="987">
        <f>K127</f>
        <v>100</v>
      </c>
      <c r="M127" s="982"/>
      <c r="N127" s="968"/>
      <c r="O127" s="967"/>
    </row>
    <row r="128" spans="1:15" ht="81" hidden="1" customHeight="1" x14ac:dyDescent="0.25">
      <c r="A128" s="966">
        <v>31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/>
      <c r="J128" s="958"/>
      <c r="K128" s="987" t="e">
        <f>IF(J128/I128*100&gt;100,100,J128/I128*100)</f>
        <v>#DIV/0!</v>
      </c>
      <c r="L128" s="977" t="e">
        <f>(K128+K129+K130)/3</f>
        <v>#DIV/0!</v>
      </c>
      <c r="M128" s="993" t="e">
        <f>(L128+L131)/2</f>
        <v>#DIV/0!</v>
      </c>
      <c r="N128" s="968"/>
      <c r="O128" s="967"/>
    </row>
    <row r="129" spans="1:15" ht="83.25" hidden="1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/>
      <c r="J129" s="958"/>
      <c r="K129" s="987" t="e">
        <f>IF(J129/I129*100&gt;100,100,J129/I129*100)</f>
        <v>#DIV/0!</v>
      </c>
      <c r="L129" s="977"/>
      <c r="M129" s="982"/>
      <c r="N129" s="968"/>
      <c r="O129" s="967"/>
    </row>
    <row r="130" spans="1:15" ht="66" hidden="1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/>
      <c r="J130" s="958"/>
      <c r="K130" s="987" t="e">
        <f>IF(J130/I130*100&gt;100,100,J130/I130*100)</f>
        <v>#DIV/0!</v>
      </c>
      <c r="L130" s="977"/>
      <c r="M130" s="982"/>
      <c r="N130" s="968"/>
      <c r="O130" s="967"/>
    </row>
    <row r="131" spans="1:15" ht="31.5" hidden="1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/>
      <c r="I131" s="958"/>
      <c r="J131" s="958"/>
      <c r="K131" s="987" t="e">
        <f>IF(J131/I131*100&gt;100,100,J131/I131*100)</f>
        <v>#DIV/0!</v>
      </c>
      <c r="L131" s="987" t="e">
        <f>K131</f>
        <v>#DIV/0!</v>
      </c>
      <c r="M131" s="982"/>
      <c r="N131" s="968"/>
      <c r="O131" s="967"/>
    </row>
    <row r="132" spans="1:15" ht="57.75" customHeight="1" x14ac:dyDescent="0.25">
      <c r="A132" s="966">
        <v>16</v>
      </c>
      <c r="B132" s="974"/>
      <c r="C132" s="994" t="s">
        <v>232</v>
      </c>
      <c r="D132" s="991" t="s">
        <v>559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19.3</v>
      </c>
      <c r="J132" s="958">
        <v>19.3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99.972918077183479</v>
      </c>
      <c r="N132" s="968"/>
      <c r="O132" s="967"/>
    </row>
    <row r="133" spans="1:15" ht="54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3</v>
      </c>
      <c r="J133" s="958">
        <v>3</v>
      </c>
      <c r="K133" s="987">
        <f>IF(J133/I133*100&gt;100,100,J133/I133*100)</f>
        <v>100</v>
      </c>
      <c r="L133" s="977"/>
      <c r="M133" s="982"/>
      <c r="N133" s="968"/>
      <c r="O133" s="967"/>
    </row>
    <row r="134" spans="1:15" ht="53.25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56.6</v>
      </c>
      <c r="J134" s="958">
        <v>56.6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1.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14770</v>
      </c>
      <c r="J135" s="958">
        <v>14762</v>
      </c>
      <c r="K135" s="987">
        <f>IF(J135/I135*100&gt;100,100,J135/I135*100)</f>
        <v>99.945836154366958</v>
      </c>
      <c r="L135" s="987">
        <f>K135</f>
        <v>99.945836154366958</v>
      </c>
      <c r="M135" s="982"/>
      <c r="N135" s="968"/>
      <c r="O135" s="967"/>
    </row>
    <row r="136" spans="1:15" ht="52.5" customHeight="1" x14ac:dyDescent="0.25">
      <c r="A136" s="966">
        <v>17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38.9</v>
      </c>
      <c r="J136" s="958">
        <v>38.9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99.973923020757269</v>
      </c>
      <c r="N136" s="968"/>
      <c r="O136" s="967"/>
    </row>
    <row r="137" spans="1:15" ht="51.75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5</v>
      </c>
      <c r="J137" s="958">
        <v>5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.75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56.3</v>
      </c>
      <c r="J138" s="958">
        <v>56.3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0.75" customHeight="1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28761</v>
      </c>
      <c r="J139" s="958">
        <v>28746</v>
      </c>
      <c r="K139" s="987">
        <f>IF(J139/I139*100&gt;100,100,J139/I139*100)</f>
        <v>99.947846041514552</v>
      </c>
      <c r="L139" s="987">
        <f>K139</f>
        <v>99.947846041514552</v>
      </c>
      <c r="M139" s="982"/>
      <c r="N139" s="968"/>
      <c r="O139" s="967"/>
    </row>
    <row r="140" spans="1:15" ht="0.75" hidden="1" customHeight="1" x14ac:dyDescent="0.25">
      <c r="A140" s="966">
        <v>34</v>
      </c>
      <c r="B140" s="974"/>
      <c r="C140" s="994" t="s">
        <v>311</v>
      </c>
      <c r="D140" s="991" t="s">
        <v>568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/>
      <c r="J140" s="958"/>
      <c r="K140" s="987" t="e">
        <f>IF(J140/I140*100&gt;100,100,J140/I140*100)</f>
        <v>#DIV/0!</v>
      </c>
      <c r="L140" s="977" t="e">
        <f>(K140+K141+K142)/3</f>
        <v>#DIV/0!</v>
      </c>
      <c r="M140" s="993" t="e">
        <f>(L140+L143)/2</f>
        <v>#DIV/0!</v>
      </c>
      <c r="N140" s="968"/>
      <c r="O140" s="967"/>
    </row>
    <row r="141" spans="1:15" ht="24.75" hidden="1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/>
      <c r="J141" s="958"/>
      <c r="K141" s="987" t="e">
        <f>IF(J141/I141*100&gt;100,100,J141/I141*100)</f>
        <v>#DIV/0!</v>
      </c>
      <c r="L141" s="977"/>
      <c r="M141" s="982"/>
      <c r="N141" s="968"/>
      <c r="O141" s="967"/>
    </row>
    <row r="142" spans="1:15" ht="71.25" hidden="1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/>
      <c r="J142" s="958"/>
      <c r="K142" s="987" t="e">
        <f>IF(J142/I142*100&gt;100,100,J142/I142*100)</f>
        <v>#DIV/0!</v>
      </c>
      <c r="L142" s="977"/>
      <c r="M142" s="982"/>
      <c r="N142" s="968"/>
      <c r="O142" s="967"/>
    </row>
    <row r="143" spans="1:15" ht="31.5" hidden="1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1028"/>
      <c r="I143" s="958"/>
      <c r="J143" s="958"/>
      <c r="K143" s="987" t="e">
        <f>IF(J143/I143*100&gt;100,100,J143/I143*100)</f>
        <v>#DIV/0!</v>
      </c>
      <c r="L143" s="987" t="e">
        <f>K143</f>
        <v>#DIV/0!</v>
      </c>
      <c r="M143" s="982"/>
      <c r="N143" s="968"/>
      <c r="O143" s="967"/>
    </row>
    <row r="144" spans="1:15" ht="69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32.25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66.7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4.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266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69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68.25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66.75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4.5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266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69" hidden="1" customHeight="1" x14ac:dyDescent="0.25">
      <c r="A152" s="966">
        <v>37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68.2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66.7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4.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266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54.75" hidden="1" customHeight="1" x14ac:dyDescent="0.25">
      <c r="A156" s="966">
        <v>38</v>
      </c>
      <c r="B156" s="974"/>
      <c r="C156" s="986" t="s">
        <v>319</v>
      </c>
      <c r="D156" s="983" t="s">
        <v>510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67.5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68.25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3.75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266</v>
      </c>
      <c r="I159" s="958"/>
      <c r="J159" s="958"/>
      <c r="K159" s="957" t="e">
        <f>IF(I159/J159*100&gt;100,100,I159/J159*100)</f>
        <v>#DIV/0!</v>
      </c>
      <c r="L159" s="957" t="e">
        <f>K159</f>
        <v>#DIV/0!</v>
      </c>
      <c r="M159" s="984"/>
      <c r="N159" s="968"/>
      <c r="O159" s="967"/>
    </row>
    <row r="160" spans="1:15" ht="53.25" hidden="1" customHeight="1" x14ac:dyDescent="0.25">
      <c r="A160" s="966">
        <v>39</v>
      </c>
      <c r="B160" s="974"/>
      <c r="C160" s="981" t="s">
        <v>327</v>
      </c>
      <c r="D160" s="983" t="s">
        <v>509</v>
      </c>
      <c r="E160" s="979" t="s">
        <v>137</v>
      </c>
      <c r="F160" s="961" t="s">
        <v>138</v>
      </c>
      <c r="G160" s="971" t="s">
        <v>434</v>
      </c>
      <c r="H160" s="978" t="s">
        <v>507</v>
      </c>
      <c r="I160" s="958"/>
      <c r="J160" s="958"/>
      <c r="K160" s="957" t="e">
        <f>IF(J160/I160*100&gt;100,100,J160/I160*100)</f>
        <v>#DIV/0!</v>
      </c>
      <c r="L160" s="977" t="e">
        <f>(K160+K161+K162)/3</f>
        <v>#DIV/0!</v>
      </c>
      <c r="M160" s="976" t="e">
        <f>(L160+L163)/2</f>
        <v>#DIV/0!</v>
      </c>
      <c r="N160" s="968"/>
      <c r="O160" s="967"/>
    </row>
    <row r="161" spans="1:15" ht="68.25" hidden="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435</v>
      </c>
      <c r="H161" s="959" t="s">
        <v>507</v>
      </c>
      <c r="I161" s="958"/>
      <c r="J161" s="958"/>
      <c r="K161" s="975" t="e">
        <f>IF(I161/J161*100&gt;100,100,I161/J161*100)</f>
        <v>#DIV/0!</v>
      </c>
      <c r="L161" s="970"/>
      <c r="M161" s="969"/>
      <c r="N161" s="968"/>
      <c r="O161" s="967"/>
    </row>
    <row r="162" spans="1:15" ht="52.5" hidden="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436</v>
      </c>
      <c r="H162" s="959" t="s">
        <v>507</v>
      </c>
      <c r="I162" s="958"/>
      <c r="J162" s="958"/>
      <c r="K162" s="957" t="e">
        <f>IF(J162/I162*100&gt;100,100,J162/I162*100)</f>
        <v>#DIV/0!</v>
      </c>
      <c r="L162" s="970"/>
      <c r="M162" s="969"/>
      <c r="N162" s="968"/>
      <c r="O162" s="967"/>
    </row>
    <row r="163" spans="1:15" ht="36.75" hidden="1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266</v>
      </c>
      <c r="I163" s="958"/>
      <c r="J163" s="958"/>
      <c r="K163" s="957" t="e">
        <f>IF(J163/I163*100&gt;100,100,J163/I163*100)</f>
        <v>#DIV/0!</v>
      </c>
      <c r="L163" s="957" t="e">
        <f>K163</f>
        <v>#DIV/0!</v>
      </c>
      <c r="M163" s="956"/>
      <c r="N163" s="968"/>
      <c r="O163" s="967"/>
    </row>
    <row r="164" spans="1:15" ht="51" hidden="1" customHeight="1" x14ac:dyDescent="0.25">
      <c r="A164" s="966">
        <v>40</v>
      </c>
      <c r="B164" s="974"/>
      <c r="C164" s="981" t="s">
        <v>323</v>
      </c>
      <c r="D164" s="980" t="s">
        <v>508</v>
      </c>
      <c r="E164" s="979" t="s">
        <v>137</v>
      </c>
      <c r="F164" s="961" t="s">
        <v>138</v>
      </c>
      <c r="G164" s="971" t="s">
        <v>434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66" hidden="1" customHeight="1" x14ac:dyDescent="0.25">
      <c r="A165" s="966"/>
      <c r="B165" s="974"/>
      <c r="C165" s="973"/>
      <c r="D165" s="972"/>
      <c r="E165" s="962"/>
      <c r="F165" s="961" t="s">
        <v>138</v>
      </c>
      <c r="G165" s="971" t="s">
        <v>435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54" hidden="1" customHeight="1" x14ac:dyDescent="0.25">
      <c r="A166" s="966"/>
      <c r="B166" s="974"/>
      <c r="C166" s="973"/>
      <c r="D166" s="972"/>
      <c r="E166" s="962"/>
      <c r="F166" s="961" t="s">
        <v>138</v>
      </c>
      <c r="G166" s="971" t="s">
        <v>436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3" hidden="1" customHeight="1" x14ac:dyDescent="0.25">
      <c r="A167" s="966"/>
      <c r="B167" s="965"/>
      <c r="C167" s="964"/>
      <c r="D167" s="963"/>
      <c r="E167" s="962"/>
      <c r="F167" s="961" t="s">
        <v>144</v>
      </c>
      <c r="G167" s="960" t="s">
        <v>506</v>
      </c>
      <c r="H167" s="959" t="s">
        <v>266</v>
      </c>
      <c r="I167" s="958"/>
      <c r="J167" s="958"/>
      <c r="K167" s="957" t="e">
        <f>IF(I167/J167*100&gt;100,100,I167/J167*100)</f>
        <v>#DIV/0!</v>
      </c>
      <c r="L167" s="957" t="e">
        <f>K167</f>
        <v>#DIV/0!</v>
      </c>
      <c r="M167" s="956"/>
      <c r="N167" s="955"/>
      <c r="O167" s="954"/>
    </row>
    <row r="168" spans="1:15" ht="25.5" x14ac:dyDescent="0.3">
      <c r="A168" s="953"/>
      <c r="B168" s="952"/>
      <c r="C168" s="951"/>
      <c r="D168" s="950"/>
      <c r="E168" s="949"/>
      <c r="F168" s="948"/>
      <c r="G168" s="947"/>
      <c r="H168" s="946"/>
      <c r="I168" s="945"/>
      <c r="J168" s="945"/>
      <c r="K168" s="944"/>
      <c r="L168" s="944"/>
      <c r="M168" s="943"/>
      <c r="N168" s="942"/>
      <c r="O168" s="941"/>
    </row>
    <row r="169" spans="1:15" ht="25.5" x14ac:dyDescent="0.3">
      <c r="A169" s="953"/>
      <c r="B169" s="952"/>
      <c r="C169" s="951"/>
      <c r="D169" s="950"/>
      <c r="E169" s="949"/>
      <c r="F169" s="948"/>
      <c r="G169" s="947"/>
      <c r="H169" s="946"/>
      <c r="I169" s="945"/>
      <c r="J169" s="945"/>
      <c r="K169" s="944"/>
      <c r="L169" s="944"/>
      <c r="M169" s="943"/>
      <c r="N169" s="942"/>
      <c r="O169" s="941"/>
    </row>
    <row r="170" spans="1:15" ht="26.25" customHeight="1" x14ac:dyDescent="0.4">
      <c r="A170" s="936"/>
      <c r="B170" s="940" t="s">
        <v>504</v>
      </c>
      <c r="C170" s="940"/>
      <c r="D170" s="940"/>
      <c r="E170" s="940"/>
      <c r="F170" s="940"/>
      <c r="G170" s="940"/>
      <c r="H170" s="940"/>
      <c r="I170" s="940"/>
      <c r="J170" s="940"/>
      <c r="K170" s="940"/>
      <c r="L170" s="940"/>
      <c r="M170" s="940"/>
      <c r="N170" s="940"/>
    </row>
    <row r="171" spans="1:15" ht="26.25" customHeight="1" x14ac:dyDescent="0.4">
      <c r="A171" s="936"/>
      <c r="B171" s="939"/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</row>
    <row r="172" spans="1:15" x14ac:dyDescent="0.4">
      <c r="A172" s="936"/>
      <c r="B172" s="935" t="s">
        <v>503</v>
      </c>
      <c r="C172" s="925"/>
      <c r="D172" s="938"/>
      <c r="E172" s="938"/>
      <c r="G172" s="933"/>
      <c r="H172" s="937"/>
      <c r="I172" s="937"/>
      <c r="M172" s="932"/>
      <c r="N172" s="931"/>
    </row>
    <row r="173" spans="1:15" ht="24.75" customHeight="1" x14ac:dyDescent="0.4">
      <c r="A173" s="936"/>
      <c r="B173" s="935" t="s">
        <v>502</v>
      </c>
      <c r="C173" s="925"/>
      <c r="D173" s="934"/>
      <c r="G173" s="933"/>
      <c r="H173" s="933"/>
      <c r="I173" s="933"/>
      <c r="M173" s="932"/>
      <c r="N173" s="931"/>
    </row>
    <row r="174" spans="1:15" ht="24.75" customHeight="1" x14ac:dyDescent="0.25"/>
    <row r="175" spans="1:15" ht="24.75" customHeight="1" x14ac:dyDescent="0.25"/>
    <row r="176" spans="1:15" ht="24.75" customHeight="1" x14ac:dyDescent="0.25"/>
    <row r="177" spans="4:4" ht="24.75" customHeight="1" x14ac:dyDescent="0.25"/>
    <row r="178" spans="4:4" ht="24.75" customHeight="1" x14ac:dyDescent="0.25"/>
    <row r="179" spans="4:4" ht="24.75" customHeight="1" x14ac:dyDescent="0.25"/>
    <row r="180" spans="4:4" ht="24.75" customHeight="1" x14ac:dyDescent="0.25">
      <c r="D180" s="928" t="s">
        <v>501</v>
      </c>
    </row>
    <row r="181" spans="4:4" ht="24.75" customHeight="1" x14ac:dyDescent="0.25"/>
  </sheetData>
  <autoFilter ref="A3:DJ167"/>
  <mergeCells count="250">
    <mergeCell ref="A148:A151"/>
    <mergeCell ref="C148:C151"/>
    <mergeCell ref="D148:D151"/>
    <mergeCell ref="E148:E151"/>
    <mergeCell ref="L148:L150"/>
    <mergeCell ref="M148:M151"/>
    <mergeCell ref="B4:B167"/>
    <mergeCell ref="E156:E159"/>
    <mergeCell ref="A40:A43"/>
    <mergeCell ref="C40:C43"/>
    <mergeCell ref="D40:D43"/>
    <mergeCell ref="E40:E43"/>
    <mergeCell ref="L40:L42"/>
    <mergeCell ref="M40:M43"/>
    <mergeCell ref="B170:N170"/>
    <mergeCell ref="A164:A167"/>
    <mergeCell ref="C164:C167"/>
    <mergeCell ref="D164:D167"/>
    <mergeCell ref="E164:E167"/>
    <mergeCell ref="L164:L166"/>
    <mergeCell ref="M164:M167"/>
    <mergeCell ref="N4:N167"/>
    <mergeCell ref="A108:A111"/>
    <mergeCell ref="C108:C111"/>
    <mergeCell ref="L156:L158"/>
    <mergeCell ref="M156:M159"/>
    <mergeCell ref="A72:A75"/>
    <mergeCell ref="C72:C75"/>
    <mergeCell ref="E72:E75"/>
    <mergeCell ref="L72:L74"/>
    <mergeCell ref="M72:M75"/>
    <mergeCell ref="D72:D75"/>
    <mergeCell ref="A80:A83"/>
    <mergeCell ref="C80:C83"/>
    <mergeCell ref="A4:A7"/>
    <mergeCell ref="C4:C7"/>
    <mergeCell ref="D4:D7"/>
    <mergeCell ref="L64:L66"/>
    <mergeCell ref="M64:M67"/>
    <mergeCell ref="A152:A155"/>
    <mergeCell ref="C152:C155"/>
    <mergeCell ref="D152:D155"/>
    <mergeCell ref="E152:E155"/>
    <mergeCell ref="L152:L154"/>
    <mergeCell ref="O4:O167"/>
    <mergeCell ref="E160:E163"/>
    <mergeCell ref="L160:L162"/>
    <mergeCell ref="M160:M163"/>
    <mergeCell ref="D108:D111"/>
    <mergeCell ref="E108:E111"/>
    <mergeCell ref="L108:L110"/>
    <mergeCell ref="M108:M111"/>
    <mergeCell ref="M152:M155"/>
    <mergeCell ref="D156:D159"/>
    <mergeCell ref="A1:O1"/>
    <mergeCell ref="A144:A147"/>
    <mergeCell ref="C144:C147"/>
    <mergeCell ref="D144:D147"/>
    <mergeCell ref="E144:E147"/>
    <mergeCell ref="L144:L146"/>
    <mergeCell ref="M144:M147"/>
    <mergeCell ref="A64:A67"/>
    <mergeCell ref="C64:C67"/>
    <mergeCell ref="D64:D67"/>
    <mergeCell ref="A8:A11"/>
    <mergeCell ref="C8:C11"/>
    <mergeCell ref="D8:D11"/>
    <mergeCell ref="E8:E11"/>
    <mergeCell ref="L8:L10"/>
    <mergeCell ref="A160:A163"/>
    <mergeCell ref="C160:C163"/>
    <mergeCell ref="D160:D163"/>
    <mergeCell ref="A156:A159"/>
    <mergeCell ref="C156:C159"/>
    <mergeCell ref="A12:A15"/>
    <mergeCell ref="C12:C15"/>
    <mergeCell ref="D12:D15"/>
    <mergeCell ref="E12:E15"/>
    <mergeCell ref="L12:L14"/>
    <mergeCell ref="M12:M15"/>
    <mergeCell ref="E16:E19"/>
    <mergeCell ref="L16:L18"/>
    <mergeCell ref="E4:E7"/>
    <mergeCell ref="L4:L6"/>
    <mergeCell ref="M4:M7"/>
    <mergeCell ref="M8:M11"/>
    <mergeCell ref="M16:M19"/>
    <mergeCell ref="A20:A23"/>
    <mergeCell ref="C20:C23"/>
    <mergeCell ref="D20:D23"/>
    <mergeCell ref="E20:E23"/>
    <mergeCell ref="L20:L22"/>
    <mergeCell ref="M20:M23"/>
    <mergeCell ref="A16:A19"/>
    <mergeCell ref="C16:C19"/>
    <mergeCell ref="D16:D19"/>
    <mergeCell ref="A24:A27"/>
    <mergeCell ref="C24:C27"/>
    <mergeCell ref="D24:D27"/>
    <mergeCell ref="E24:E27"/>
    <mergeCell ref="L24:L26"/>
    <mergeCell ref="M24:M27"/>
    <mergeCell ref="A28:A31"/>
    <mergeCell ref="C28:C31"/>
    <mergeCell ref="D28:D31"/>
    <mergeCell ref="E28:E31"/>
    <mergeCell ref="L28:L30"/>
    <mergeCell ref="M28:M31"/>
    <mergeCell ref="A32:A35"/>
    <mergeCell ref="C32:C35"/>
    <mergeCell ref="D32:D35"/>
    <mergeCell ref="E32:E35"/>
    <mergeCell ref="L32:L34"/>
    <mergeCell ref="M32:M35"/>
    <mergeCell ref="A36:A39"/>
    <mergeCell ref="C36:C39"/>
    <mergeCell ref="D36:D39"/>
    <mergeCell ref="E36:E39"/>
    <mergeCell ref="L36:L38"/>
    <mergeCell ref="M36:M39"/>
    <mergeCell ref="A44:A47"/>
    <mergeCell ref="C44:C47"/>
    <mergeCell ref="D44:D47"/>
    <mergeCell ref="E44:E47"/>
    <mergeCell ref="L44:L46"/>
    <mergeCell ref="M44:M47"/>
    <mergeCell ref="M52:M55"/>
    <mergeCell ref="A48:A51"/>
    <mergeCell ref="C48:C51"/>
    <mergeCell ref="D48:D51"/>
    <mergeCell ref="E48:E51"/>
    <mergeCell ref="L48:L50"/>
    <mergeCell ref="M48:M51"/>
    <mergeCell ref="A68:A71"/>
    <mergeCell ref="A52:A55"/>
    <mergeCell ref="C52:C55"/>
    <mergeCell ref="D52:D55"/>
    <mergeCell ref="E52:E55"/>
    <mergeCell ref="L52:L54"/>
    <mergeCell ref="L60:L62"/>
    <mergeCell ref="D56:D59"/>
    <mergeCell ref="E56:E59"/>
    <mergeCell ref="L56:L58"/>
    <mergeCell ref="M56:M59"/>
    <mergeCell ref="L68:L70"/>
    <mergeCell ref="M68:M71"/>
    <mergeCell ref="A56:A59"/>
    <mergeCell ref="C56:C59"/>
    <mergeCell ref="C68:C71"/>
    <mergeCell ref="D68:D71"/>
    <mergeCell ref="E68:E71"/>
    <mergeCell ref="M60:M63"/>
    <mergeCell ref="A60:A63"/>
    <mergeCell ref="C60:C63"/>
    <mergeCell ref="D60:D63"/>
    <mergeCell ref="E60:E63"/>
    <mergeCell ref="A84:A87"/>
    <mergeCell ref="C84:C87"/>
    <mergeCell ref="D84:D87"/>
    <mergeCell ref="E84:E87"/>
    <mergeCell ref="L84:L86"/>
    <mergeCell ref="M84:M87"/>
    <mergeCell ref="A88:A91"/>
    <mergeCell ref="C88:C91"/>
    <mergeCell ref="D88:D91"/>
    <mergeCell ref="E88:E91"/>
    <mergeCell ref="L88:L90"/>
    <mergeCell ref="M88:M91"/>
    <mergeCell ref="M80:M83"/>
    <mergeCell ref="A76:A79"/>
    <mergeCell ref="C76:C79"/>
    <mergeCell ref="D76:D79"/>
    <mergeCell ref="E76:E79"/>
    <mergeCell ref="L76:L78"/>
    <mergeCell ref="M76:M79"/>
    <mergeCell ref="D80:D83"/>
    <mergeCell ref="E80:E83"/>
    <mergeCell ref="L80:L82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A100:A103"/>
    <mergeCell ref="C100:C103"/>
    <mergeCell ref="D100:D103"/>
    <mergeCell ref="E100:E103"/>
    <mergeCell ref="L100:L102"/>
    <mergeCell ref="M100:M103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A116:A119"/>
    <mergeCell ref="C116:C119"/>
    <mergeCell ref="D116:D119"/>
    <mergeCell ref="E116:E119"/>
    <mergeCell ref="L116:L118"/>
    <mergeCell ref="M116:M119"/>
    <mergeCell ref="A120:A123"/>
    <mergeCell ref="C120:C123"/>
    <mergeCell ref="D120:D123"/>
    <mergeCell ref="E120:E123"/>
    <mergeCell ref="L120:L122"/>
    <mergeCell ref="M120:M123"/>
    <mergeCell ref="A124:A127"/>
    <mergeCell ref="C124:C127"/>
    <mergeCell ref="D124:D127"/>
    <mergeCell ref="E124:E127"/>
    <mergeCell ref="L124:L126"/>
    <mergeCell ref="M124:M127"/>
    <mergeCell ref="M140:M143"/>
    <mergeCell ref="A136:A139"/>
    <mergeCell ref="C136:C139"/>
    <mergeCell ref="D136:D139"/>
    <mergeCell ref="E136:E139"/>
    <mergeCell ref="L136:L138"/>
    <mergeCell ref="M136:M139"/>
    <mergeCell ref="A140:A143"/>
    <mergeCell ref="C140:C143"/>
    <mergeCell ref="D140:D143"/>
    <mergeCell ref="M132:M135"/>
    <mergeCell ref="A128:A131"/>
    <mergeCell ref="C128:C131"/>
    <mergeCell ref="D128:D131"/>
    <mergeCell ref="E128:E131"/>
    <mergeCell ref="L128:L130"/>
    <mergeCell ref="M128:M131"/>
    <mergeCell ref="A132:A135"/>
    <mergeCell ref="C132:C135"/>
    <mergeCell ref="D132:D135"/>
    <mergeCell ref="E132:E135"/>
    <mergeCell ref="E140:E143"/>
    <mergeCell ref="L132:L134"/>
    <mergeCell ref="L140:L142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3" manualBreakCount="3">
    <brk id="43" max="14" man="1"/>
    <brk id="87" max="14" man="1"/>
    <brk id="135" max="14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181"/>
  <sheetViews>
    <sheetView topLeftCell="C1"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5.140625" style="928" customWidth="1"/>
    <col min="5" max="5" width="10.42578125" style="925" customWidth="1"/>
    <col min="6" max="6" width="12.28515625" style="927" customWidth="1"/>
    <col min="7" max="7" width="81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583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2.5" customHeight="1" x14ac:dyDescent="0.35">
      <c r="A4" s="966">
        <v>1</v>
      </c>
      <c r="B4" s="1018" t="s">
        <v>582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(K4+K5+K6)/3</f>
        <v>100</v>
      </c>
      <c r="M4" s="995">
        <f>(L4+L7)/2</f>
        <v>100</v>
      </c>
      <c r="N4" s="1017" t="s">
        <v>547</v>
      </c>
      <c r="O4" s="1016"/>
      <c r="Q4" s="1015"/>
    </row>
    <row r="5" spans="1:17" ht="51.7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85</v>
      </c>
      <c r="J5" s="958">
        <v>89.7</v>
      </c>
      <c r="K5" s="957">
        <f>IF(J5/I5*100&gt;100,100,J5/I5*100)</f>
        <v>100</v>
      </c>
      <c r="L5" s="1011"/>
      <c r="M5" s="982"/>
      <c r="N5" s="968"/>
      <c r="O5" s="967"/>
    </row>
    <row r="6" spans="1:17" ht="83.2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3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22.22</v>
      </c>
      <c r="J7" s="958">
        <v>22.22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51.75" customHeight="1" x14ac:dyDescent="0.25">
      <c r="A8" s="966">
        <v>2</v>
      </c>
      <c r="B8" s="974"/>
      <c r="C8" s="997" t="s">
        <v>161</v>
      </c>
      <c r="D8" s="983" t="s">
        <v>576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>
        <v>100</v>
      </c>
      <c r="J8" s="958">
        <v>100</v>
      </c>
      <c r="K8" s="957">
        <f>IF(J8/I8*100&gt;100,100,J8/I8*100)</f>
        <v>100</v>
      </c>
      <c r="L8" s="985">
        <f>(K8+K9+K10)/2</f>
        <v>100</v>
      </c>
      <c r="M8" s="995">
        <f>(L8+L11)/2</f>
        <v>100</v>
      </c>
      <c r="N8" s="968"/>
      <c r="O8" s="967"/>
    </row>
    <row r="9" spans="1:17" ht="50.25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>
        <v>85</v>
      </c>
      <c r="J9" s="958">
        <v>100</v>
      </c>
      <c r="K9" s="957">
        <f>IF(J9/I9*100&gt;100,100,J9/I9*100)</f>
        <v>100</v>
      </c>
      <c r="L9" s="985"/>
      <c r="M9" s="982"/>
      <c r="N9" s="968"/>
      <c r="O9" s="967"/>
    </row>
    <row r="10" spans="1:17" ht="84.75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/>
      <c r="L10" s="985"/>
      <c r="M10" s="982"/>
      <c r="N10" s="968"/>
      <c r="O10" s="967"/>
    </row>
    <row r="11" spans="1:17" ht="33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266</v>
      </c>
      <c r="I11" s="958">
        <v>0.78</v>
      </c>
      <c r="J11" s="958">
        <v>0.78</v>
      </c>
      <c r="K11" s="957">
        <f>IF(J11/I11*100&gt;100,100,J11/I11*100)</f>
        <v>100</v>
      </c>
      <c r="L11" s="957">
        <f>K11</f>
        <v>100</v>
      </c>
      <c r="M11" s="982"/>
      <c r="N11" s="968"/>
      <c r="O11" s="967"/>
    </row>
    <row r="12" spans="1:17" ht="51" customHeight="1" x14ac:dyDescent="0.25">
      <c r="A12" s="966">
        <v>3</v>
      </c>
      <c r="B12" s="974"/>
      <c r="C12" s="1013" t="s">
        <v>405</v>
      </c>
      <c r="D12" s="983" t="s">
        <v>573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(K12+K13+K14)/2</f>
        <v>100</v>
      </c>
      <c r="M12" s="995">
        <f>(L12+L15)/2</f>
        <v>97.639484978540764</v>
      </c>
      <c r="N12" s="968"/>
      <c r="O12" s="967"/>
    </row>
    <row r="13" spans="1:17" ht="51.75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85</v>
      </c>
      <c r="J13" s="958">
        <v>100</v>
      </c>
      <c r="K13" s="957">
        <f>IF(J13/I13*100&gt;100,100,J13/I13*100)</f>
        <v>100</v>
      </c>
      <c r="L13" s="1011"/>
      <c r="M13" s="982"/>
      <c r="N13" s="968"/>
      <c r="O13" s="967"/>
    </row>
    <row r="14" spans="1:17" ht="84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/>
      <c r="J14" s="958"/>
      <c r="K14" s="957"/>
      <c r="L14" s="1011"/>
      <c r="M14" s="982"/>
      <c r="N14" s="968"/>
      <c r="O14" s="967"/>
    </row>
    <row r="15" spans="1:17" ht="32.25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>
        <v>2.33</v>
      </c>
      <c r="J15" s="958">
        <v>2.2200000000000002</v>
      </c>
      <c r="K15" s="957">
        <f>IF(J15/I15*100&gt;100,100,J15/I15*100)</f>
        <v>95.278969957081543</v>
      </c>
      <c r="L15" s="957">
        <f>K15</f>
        <v>95.278969957081543</v>
      </c>
      <c r="M15" s="982"/>
      <c r="N15" s="968"/>
      <c r="O15" s="967"/>
    </row>
    <row r="16" spans="1:17" ht="57" hidden="1" customHeight="1" x14ac:dyDescent="0.25">
      <c r="A16" s="966">
        <v>4</v>
      </c>
      <c r="B16" s="974"/>
      <c r="C16" s="997" t="s">
        <v>407</v>
      </c>
      <c r="D16" s="983" t="s">
        <v>544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/>
      <c r="J16" s="958"/>
      <c r="K16" s="957" t="e">
        <f>IF(J16/I16*100&gt;100,100,J16/I16*100)</f>
        <v>#DIV/0!</v>
      </c>
      <c r="L16" s="977" t="e">
        <f>(K16+K17+K18)/3</f>
        <v>#DIV/0!</v>
      </c>
      <c r="M16" s="995" t="e">
        <f>(L16+L19)/2</f>
        <v>#DIV/0!</v>
      </c>
      <c r="N16" s="968"/>
      <c r="O16" s="967"/>
    </row>
    <row r="17" spans="1:15" ht="69.75" hidden="1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/>
      <c r="J17" s="958"/>
      <c r="K17" s="957" t="e">
        <f>IF(J17/I17*100&gt;100,100,J17/I17*100)</f>
        <v>#DIV/0!</v>
      </c>
      <c r="L17" s="1011"/>
      <c r="M17" s="982"/>
      <c r="N17" s="968"/>
      <c r="O17" s="967"/>
    </row>
    <row r="18" spans="1:15" ht="114.75" hidden="1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 t="e">
        <f>IF(J18/I18*100&gt;100,100,J18/I18*100)</f>
        <v>#DIV/0!</v>
      </c>
      <c r="L18" s="1011"/>
      <c r="M18" s="982"/>
      <c r="N18" s="968"/>
      <c r="O18" s="967"/>
    </row>
    <row r="19" spans="1:15" ht="33" hidden="1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505</v>
      </c>
      <c r="I19" s="958"/>
      <c r="J19" s="958"/>
      <c r="K19" s="957" t="e">
        <f>IF(J19/I19*100&gt;100,100,J19/I19*100)</f>
        <v>#DIV/0!</v>
      </c>
      <c r="L19" s="957" t="e">
        <f>K19</f>
        <v>#DIV/0!</v>
      </c>
      <c r="M19" s="982"/>
      <c r="N19" s="968"/>
      <c r="O19" s="967"/>
    </row>
    <row r="20" spans="1:15" ht="66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68.25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114.75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29.25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66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68.2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14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29.2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52.5" customHeight="1" x14ac:dyDescent="0.25">
      <c r="A28" s="966">
        <v>4</v>
      </c>
      <c r="B28" s="974"/>
      <c r="C28" s="1013" t="s">
        <v>151</v>
      </c>
      <c r="D28" s="983" t="s">
        <v>581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>
        <v>100</v>
      </c>
      <c r="J28" s="958">
        <v>100</v>
      </c>
      <c r="K28" s="957">
        <f>IF(J28/I28*100&gt;100,100,J28/I28*100)</f>
        <v>100</v>
      </c>
      <c r="L28" s="977">
        <f>(K28+K29+K30)/3</f>
        <v>100</v>
      </c>
      <c r="M28" s="995">
        <f>(L28+L31)/2</f>
        <v>100</v>
      </c>
      <c r="N28" s="968"/>
      <c r="O28" s="967"/>
    </row>
    <row r="29" spans="1:15" ht="53.25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>
        <v>85</v>
      </c>
      <c r="J29" s="958">
        <v>100</v>
      </c>
      <c r="K29" s="957">
        <f>IF(J29/I29*100&gt;100,100,J29/I29*100)</f>
        <v>100</v>
      </c>
      <c r="L29" s="1011"/>
      <c r="M29" s="982"/>
      <c r="N29" s="968"/>
      <c r="O29" s="967"/>
    </row>
    <row r="30" spans="1:15" ht="85.5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>
        <v>100</v>
      </c>
      <c r="J30" s="958">
        <v>100</v>
      </c>
      <c r="K30" s="957">
        <f>IF(J30/I30*100&gt;100,100,J30/I30*100)</f>
        <v>100</v>
      </c>
      <c r="L30" s="1011"/>
      <c r="M30" s="982"/>
      <c r="N30" s="968"/>
      <c r="O30" s="967"/>
    </row>
    <row r="31" spans="1:15" ht="33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266</v>
      </c>
      <c r="I31" s="958">
        <v>0.56000000000000005</v>
      </c>
      <c r="J31" s="958">
        <v>0.56000000000000005</v>
      </c>
      <c r="K31" s="957">
        <f>IF(J31/I31*100&gt;100,100,J31/I31*100)</f>
        <v>100</v>
      </c>
      <c r="L31" s="957">
        <f>K31</f>
        <v>100</v>
      </c>
      <c r="M31" s="982"/>
      <c r="N31" s="968"/>
      <c r="O31" s="967"/>
    </row>
    <row r="32" spans="1:15" ht="51" customHeight="1" x14ac:dyDescent="0.25">
      <c r="A32" s="966">
        <v>5</v>
      </c>
      <c r="B32" s="974"/>
      <c r="C32" s="1013" t="s">
        <v>135</v>
      </c>
      <c r="D32" s="983" t="s">
        <v>562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>
        <v>100</v>
      </c>
      <c r="J32" s="958">
        <v>100</v>
      </c>
      <c r="K32" s="957">
        <f>IF(J32/I32*100&gt;100,100,J32/I32*100)</f>
        <v>100</v>
      </c>
      <c r="L32" s="977">
        <f>(K32+K33+K34)/3</f>
        <v>100</v>
      </c>
      <c r="M32" s="995">
        <f>(L32+L35)/2</f>
        <v>100</v>
      </c>
      <c r="N32" s="968"/>
      <c r="O32" s="967"/>
    </row>
    <row r="33" spans="1:17" ht="51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>
        <v>85</v>
      </c>
      <c r="J33" s="958">
        <v>100</v>
      </c>
      <c r="K33" s="957">
        <f>IF(J33/I33*100&gt;100,100,J33/I33*100)</f>
        <v>100</v>
      </c>
      <c r="L33" s="1011"/>
      <c r="M33" s="982"/>
      <c r="N33" s="968"/>
      <c r="O33" s="967"/>
    </row>
    <row r="34" spans="1:17" ht="85.5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>
        <v>100</v>
      </c>
      <c r="J34" s="958">
        <v>100</v>
      </c>
      <c r="K34" s="957">
        <f>IF(J34/I34*100&gt;100,100,J34/I34*100)</f>
        <v>100</v>
      </c>
      <c r="L34" s="1011"/>
      <c r="M34" s="982"/>
      <c r="N34" s="968"/>
      <c r="O34" s="967"/>
    </row>
    <row r="35" spans="1:17" ht="33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266</v>
      </c>
      <c r="I35" s="958">
        <v>0.56000000000000005</v>
      </c>
      <c r="J35" s="958">
        <v>0.56000000000000005</v>
      </c>
      <c r="K35" s="957">
        <f>IF(J35/I35*100&gt;100,100,J35/I35*100)</f>
        <v>100</v>
      </c>
      <c r="L35" s="957">
        <f>K35</f>
        <v>100</v>
      </c>
      <c r="M35" s="982"/>
      <c r="N35" s="968"/>
      <c r="O35" s="967"/>
    </row>
    <row r="36" spans="1:17" ht="51.75" customHeight="1" x14ac:dyDescent="0.25">
      <c r="A36" s="966">
        <v>6</v>
      </c>
      <c r="B36" s="974"/>
      <c r="C36" s="1013" t="s">
        <v>149</v>
      </c>
      <c r="D36" s="983" t="s">
        <v>580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100</v>
      </c>
      <c r="M36" s="995">
        <f>(L36+L39)/2</f>
        <v>100</v>
      </c>
      <c r="N36" s="968"/>
      <c r="O36" s="967"/>
    </row>
    <row r="37" spans="1:17" ht="52.5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85</v>
      </c>
      <c r="J37" s="958">
        <v>87.5</v>
      </c>
      <c r="K37" s="957">
        <f>IF(J37/I37*100&gt;100,100,J37/I37*100)</f>
        <v>100</v>
      </c>
      <c r="L37" s="1011"/>
      <c r="M37" s="982"/>
      <c r="N37" s="968"/>
      <c r="O37" s="967"/>
    </row>
    <row r="38" spans="1:17" ht="84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0.75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377.22</v>
      </c>
      <c r="J39" s="958">
        <v>377.22</v>
      </c>
      <c r="K39" s="957">
        <f>IF(J39/I39*100&gt;100,100,J39/I39*100)</f>
        <v>100</v>
      </c>
      <c r="L39" s="957">
        <f>K39</f>
        <v>100</v>
      </c>
      <c r="M39" s="982"/>
      <c r="N39" s="968"/>
      <c r="O39" s="967"/>
    </row>
    <row r="40" spans="1:17" ht="53.25" hidden="1" customHeight="1" x14ac:dyDescent="0.25">
      <c r="A40" s="966">
        <v>4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/>
      <c r="J40" s="958"/>
      <c r="K40" s="957" t="e">
        <f>IF(J40/I40*100&gt;100,100,J40/I40*100)</f>
        <v>#DIV/0!</v>
      </c>
      <c r="L40" s="977" t="e">
        <f>(K40+K41+K42)/3</f>
        <v>#DIV/0!</v>
      </c>
      <c r="M40" s="995" t="e">
        <f>(L40+L43)/2</f>
        <v>#DIV/0!</v>
      </c>
      <c r="N40" s="968"/>
      <c r="O40" s="967"/>
    </row>
    <row r="41" spans="1:17" ht="54.75" hidden="1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/>
      <c r="J41" s="958"/>
      <c r="K41" s="957" t="e">
        <f>IF(J41/I41*100&gt;100,100,J41/I41*100)</f>
        <v>#DIV/0!</v>
      </c>
      <c r="L41" s="1011"/>
      <c r="M41" s="982"/>
      <c r="N41" s="968"/>
      <c r="O41" s="967"/>
    </row>
    <row r="42" spans="1:17" ht="86.25" hidden="1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 t="e">
        <f>IF(J42/I42*100&gt;100,100,J42/I42*100)</f>
        <v>#DIV/0!</v>
      </c>
      <c r="L42" s="1011"/>
      <c r="M42" s="982"/>
      <c r="N42" s="968"/>
      <c r="O42" s="967"/>
    </row>
    <row r="43" spans="1:17" ht="31.5" hidden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/>
      <c r="J43" s="958"/>
      <c r="K43" s="957" t="e">
        <f>IF(J43/I43*100&gt;100,100,J43/I43*100)</f>
        <v>#DIV/0!</v>
      </c>
      <c r="L43" s="957" t="e">
        <f>K43</f>
        <v>#DIV/0!</v>
      </c>
      <c r="M43" s="982"/>
      <c r="N43" s="968"/>
      <c r="O43" s="967"/>
    </row>
    <row r="44" spans="1:17" ht="52.5" customHeight="1" x14ac:dyDescent="0.3">
      <c r="A44" s="966">
        <v>7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(K44+K45+K46)/2</f>
        <v>100</v>
      </c>
      <c r="M44" s="995">
        <f>(L44+L47)/2</f>
        <v>97.698744769874466</v>
      </c>
      <c r="N44" s="968"/>
      <c r="O44" s="967"/>
      <c r="Q44" s="1009"/>
    </row>
    <row r="45" spans="1:17" ht="52.5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87</v>
      </c>
      <c r="J45" s="958">
        <v>94.4</v>
      </c>
      <c r="K45" s="957">
        <f>IF(J45/I45*100&gt;100,100,J45/I45*100)</f>
        <v>100</v>
      </c>
      <c r="L45" s="977"/>
      <c r="M45" s="982"/>
      <c r="N45" s="968"/>
      <c r="O45" s="967"/>
    </row>
    <row r="46" spans="1:17" ht="51.75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/>
      <c r="J46" s="958"/>
      <c r="K46" s="957"/>
      <c r="L46" s="977"/>
      <c r="M46" s="982"/>
      <c r="N46" s="968"/>
      <c r="O46" s="967"/>
    </row>
    <row r="47" spans="1:17" ht="31.5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4.78</v>
      </c>
      <c r="J47" s="958">
        <v>4.5599999999999996</v>
      </c>
      <c r="K47" s="957">
        <f>IF(J47/I47*100&gt;100,100,J47/I47*100)</f>
        <v>95.397489539748932</v>
      </c>
      <c r="L47" s="957">
        <f>K47</f>
        <v>95.397489539748932</v>
      </c>
      <c r="M47" s="982"/>
      <c r="N47" s="968"/>
      <c r="O47" s="967"/>
    </row>
    <row r="48" spans="1:17" ht="51.75" customHeight="1" x14ac:dyDescent="0.25">
      <c r="A48" s="966">
        <v>8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>
        <v>100</v>
      </c>
      <c r="J48" s="958">
        <v>100</v>
      </c>
      <c r="K48" s="957">
        <f>IF(J48/I48*100&gt;100,100,J48/I48*100)</f>
        <v>100</v>
      </c>
      <c r="L48" s="977">
        <f>(K48+K49+K50)/2</f>
        <v>100</v>
      </c>
      <c r="M48" s="995">
        <f>(L48+L51)/2</f>
        <v>100</v>
      </c>
      <c r="N48" s="968"/>
      <c r="O48" s="967"/>
    </row>
    <row r="49" spans="1:15" ht="52.5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>
        <v>87</v>
      </c>
      <c r="J49" s="958">
        <v>87.5</v>
      </c>
      <c r="K49" s="957">
        <f>IF(J49/I49*100&gt;100,100,J49/I49*100)</f>
        <v>100</v>
      </c>
      <c r="L49" s="977"/>
      <c r="M49" s="982"/>
      <c r="N49" s="968"/>
      <c r="O49" s="967"/>
    </row>
    <row r="50" spans="1:15" ht="5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/>
      <c r="L50" s="977"/>
      <c r="M50" s="982"/>
      <c r="N50" s="968"/>
      <c r="O50" s="967"/>
    </row>
    <row r="51" spans="1:15" ht="31.5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266</v>
      </c>
      <c r="I51" s="958">
        <v>0.67</v>
      </c>
      <c r="J51" s="958">
        <v>0.89</v>
      </c>
      <c r="K51" s="957">
        <f>IF(J51/I51*100&gt;100,100,J51/I51*100)</f>
        <v>100</v>
      </c>
      <c r="L51" s="957">
        <f>K51</f>
        <v>100</v>
      </c>
      <c r="M51" s="982"/>
      <c r="N51" s="968"/>
      <c r="O51" s="967"/>
    </row>
    <row r="52" spans="1:15" ht="51" customHeight="1" x14ac:dyDescent="0.25">
      <c r="A52" s="966">
        <v>9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>
        <v>100</v>
      </c>
      <c r="J52" s="958">
        <v>100</v>
      </c>
      <c r="K52" s="957">
        <f>IF(J52/I52*100&gt;100,100,J52/I52*100)</f>
        <v>100</v>
      </c>
      <c r="L52" s="977">
        <f>(K52+K53+K54)/2</f>
        <v>100</v>
      </c>
      <c r="M52" s="995">
        <f>(L52+L55)/2</f>
        <v>100</v>
      </c>
      <c r="N52" s="968"/>
      <c r="O52" s="967"/>
    </row>
    <row r="53" spans="1:15" ht="51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>
        <v>87</v>
      </c>
      <c r="J53" s="958">
        <v>100</v>
      </c>
      <c r="K53" s="957">
        <f>IF(J53/I53*100&gt;100,100,J53/I53*100)</f>
        <v>100</v>
      </c>
      <c r="L53" s="977"/>
      <c r="M53" s="982"/>
      <c r="N53" s="968"/>
      <c r="O53" s="967"/>
    </row>
    <row r="54" spans="1:15" ht="52.5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/>
      <c r="J54" s="958"/>
      <c r="K54" s="957"/>
      <c r="L54" s="977"/>
      <c r="M54" s="982"/>
      <c r="N54" s="968"/>
      <c r="O54" s="967"/>
    </row>
    <row r="55" spans="1:15" ht="35.25" customHeight="1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266</v>
      </c>
      <c r="I55" s="958">
        <v>1</v>
      </c>
      <c r="J55" s="958">
        <v>1</v>
      </c>
      <c r="K55" s="957">
        <f>IF(J55/I55*100&gt;100,100,J55/I55*100)</f>
        <v>100</v>
      </c>
      <c r="L55" s="957">
        <f>K55</f>
        <v>100</v>
      </c>
      <c r="M55" s="982"/>
      <c r="N55" s="968"/>
      <c r="O55" s="967"/>
    </row>
    <row r="56" spans="1:15" ht="51" customHeight="1" x14ac:dyDescent="0.25">
      <c r="A56" s="966">
        <v>10</v>
      </c>
      <c r="B56" s="974"/>
      <c r="C56" s="996" t="s">
        <v>418</v>
      </c>
      <c r="D56" s="983" t="s">
        <v>532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>
        <v>100</v>
      </c>
      <c r="J56" s="958">
        <v>100</v>
      </c>
      <c r="K56" s="957">
        <f>IF(J56/I56*100&gt;100,100,J56/I56*100)</f>
        <v>100</v>
      </c>
      <c r="L56" s="977">
        <f>(K56+K57+K58)/2</f>
        <v>100</v>
      </c>
      <c r="M56" s="995">
        <f>(L56+L59)/2</f>
        <v>100</v>
      </c>
      <c r="N56" s="968"/>
      <c r="O56" s="967"/>
    </row>
    <row r="57" spans="1:15" ht="51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>
        <v>87</v>
      </c>
      <c r="J57" s="958">
        <v>100</v>
      </c>
      <c r="K57" s="957">
        <f>IF(J57/I57*100&gt;100,100,J57/I57*100)</f>
        <v>100</v>
      </c>
      <c r="L57" s="977"/>
      <c r="M57" s="982"/>
      <c r="N57" s="968"/>
      <c r="O57" s="967"/>
    </row>
    <row r="58" spans="1:15" ht="51.75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/>
      <c r="L58" s="977"/>
      <c r="M58" s="982"/>
      <c r="N58" s="968"/>
      <c r="O58" s="967"/>
    </row>
    <row r="59" spans="1:15" ht="35.25" customHeight="1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266</v>
      </c>
      <c r="I59" s="958">
        <v>0.44</v>
      </c>
      <c r="J59" s="958">
        <v>0.44</v>
      </c>
      <c r="K59" s="957">
        <f>IF(J59/I59*100&gt;100,100,J59/I59*100)</f>
        <v>100</v>
      </c>
      <c r="L59" s="957">
        <f>K59</f>
        <v>100</v>
      </c>
      <c r="M59" s="982"/>
      <c r="N59" s="968"/>
      <c r="O59" s="967"/>
    </row>
    <row r="60" spans="1:15" ht="52.5" customHeight="1" x14ac:dyDescent="0.25">
      <c r="A60" s="966">
        <v>11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>
        <v>100</v>
      </c>
      <c r="J60" s="958">
        <v>100</v>
      </c>
      <c r="K60" s="957">
        <f>IF(J60/I60*100&gt;100,100,J60/I60*100)</f>
        <v>100</v>
      </c>
      <c r="L60" s="977">
        <f>(K60+K61+K62)/3</f>
        <v>100</v>
      </c>
      <c r="M60" s="995">
        <f>(L60+L63)/2</f>
        <v>100</v>
      </c>
      <c r="N60" s="968"/>
      <c r="O60" s="967"/>
    </row>
    <row r="61" spans="1:15" ht="51.75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>
        <v>87</v>
      </c>
      <c r="J61" s="958">
        <v>100</v>
      </c>
      <c r="K61" s="957">
        <f>IF(J61/I61*100&gt;100,100,J61/I61*100)</f>
        <v>100</v>
      </c>
      <c r="L61" s="977"/>
      <c r="M61" s="982"/>
      <c r="N61" s="968"/>
      <c r="O61" s="967"/>
    </row>
    <row r="62" spans="1:15" ht="51.75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>
        <v>100</v>
      </c>
      <c r="J62" s="958">
        <v>100</v>
      </c>
      <c r="K62" s="957">
        <f>IF(J62/I62*100&gt;100,100,J62/I62*100)</f>
        <v>100</v>
      </c>
      <c r="L62" s="977"/>
      <c r="M62" s="982"/>
      <c r="N62" s="968"/>
      <c r="O62" s="967"/>
    </row>
    <row r="63" spans="1:15" ht="33" customHeight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266</v>
      </c>
      <c r="I63" s="958">
        <v>142.56</v>
      </c>
      <c r="J63" s="958">
        <v>142.56</v>
      </c>
      <c r="K63" s="957">
        <f>IF(J63/I63*100&gt;100,100,J63/I63*100)</f>
        <v>100</v>
      </c>
      <c r="L63" s="957">
        <f>K63</f>
        <v>100</v>
      </c>
      <c r="M63" s="982"/>
      <c r="N63" s="968"/>
      <c r="O63" s="967"/>
    </row>
    <row r="64" spans="1:15" ht="2.2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33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33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33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51" customHeight="1" x14ac:dyDescent="0.25">
      <c r="A68" s="966">
        <v>12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>
        <v>100</v>
      </c>
      <c r="J68" s="958">
        <v>100</v>
      </c>
      <c r="K68" s="957">
        <f>IF(J68/I68*100&gt;100,100,J68/I68*100)</f>
        <v>100</v>
      </c>
      <c r="L68" s="977">
        <f>(K68+K69+K70)/2</f>
        <v>100</v>
      </c>
      <c r="M68" s="995">
        <f>(L68+L71)/2</f>
        <v>100</v>
      </c>
      <c r="N68" s="968"/>
      <c r="O68" s="967"/>
    </row>
    <row r="69" spans="1:15" ht="51.75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>
        <v>87</v>
      </c>
      <c r="J69" s="958">
        <v>100</v>
      </c>
      <c r="K69" s="957">
        <f>IF(J69/I69*100&gt;100,100,J69/I69*100)</f>
        <v>100</v>
      </c>
      <c r="L69" s="977"/>
      <c r="M69" s="982"/>
      <c r="N69" s="968"/>
      <c r="O69" s="967"/>
    </row>
    <row r="70" spans="1:15" ht="51.75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/>
      <c r="L70" s="977"/>
      <c r="M70" s="982"/>
      <c r="N70" s="968"/>
      <c r="O70" s="967"/>
    </row>
    <row r="71" spans="1:15" ht="32.25" customHeight="1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266</v>
      </c>
      <c r="I71" s="958">
        <v>0.44</v>
      </c>
      <c r="J71" s="958">
        <v>0.44</v>
      </c>
      <c r="K71" s="957">
        <f>IF(J71/I71*100&gt;100,100,J71/I71*100)</f>
        <v>100</v>
      </c>
      <c r="L71" s="957">
        <f>K71</f>
        <v>100</v>
      </c>
      <c r="M71" s="982"/>
      <c r="N71" s="968"/>
      <c r="O71" s="967"/>
    </row>
    <row r="72" spans="1:15" ht="0.75" hidden="1" customHeight="1" x14ac:dyDescent="0.25">
      <c r="A72" s="966">
        <v>17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/>
      <c r="J72" s="958"/>
      <c r="K72" s="957" t="e">
        <f>IF(J72/I72*100&gt;100,100,J72/I72*100)</f>
        <v>#DIV/0!</v>
      </c>
      <c r="L72" s="977" t="e">
        <f>(K72+K73+K74)/3</f>
        <v>#DIV/0!</v>
      </c>
      <c r="M72" s="995" t="e">
        <f>(L72+L75)/2</f>
        <v>#DIV/0!</v>
      </c>
      <c r="N72" s="968"/>
      <c r="O72" s="967"/>
    </row>
    <row r="73" spans="1:15" ht="33" hidden="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/>
      <c r="J73" s="958"/>
      <c r="K73" s="957" t="e">
        <f>IF(J73/I73*100&gt;100,100,J73/I73*100)</f>
        <v>#DIV/0!</v>
      </c>
      <c r="L73" s="977"/>
      <c r="M73" s="982"/>
      <c r="N73" s="968"/>
      <c r="O73" s="967"/>
    </row>
    <row r="74" spans="1:15" ht="33" hidden="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 t="e">
        <f>IF(J74/I74*100&gt;100,100,J74/I74*100)</f>
        <v>#DIV/0!</v>
      </c>
      <c r="L74" s="977"/>
      <c r="M74" s="982"/>
      <c r="N74" s="968"/>
      <c r="O74" s="967"/>
    </row>
    <row r="75" spans="1:15" ht="1.5" hidden="1" customHeight="1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505</v>
      </c>
      <c r="I75" s="958"/>
      <c r="J75" s="958"/>
      <c r="K75" s="957" t="e">
        <f>IF(J75/I75*100&gt;100,100,J75/I75*100)</f>
        <v>#DIV/0!</v>
      </c>
      <c r="L75" s="957" t="e">
        <f>K75</f>
        <v>#DIV/0!</v>
      </c>
      <c r="M75" s="982"/>
      <c r="N75" s="968"/>
      <c r="O75" s="967"/>
    </row>
    <row r="76" spans="1:15" ht="53.25" customHeight="1" x14ac:dyDescent="0.25">
      <c r="A76" s="966">
        <v>13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99.516666666666666</v>
      </c>
      <c r="M76" s="995">
        <f>(L76+L79)/2</f>
        <v>99.758333333333326</v>
      </c>
      <c r="N76" s="968"/>
      <c r="O76" s="967"/>
    </row>
    <row r="77" spans="1:15" ht="52.5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87</v>
      </c>
      <c r="J77" s="958">
        <v>99.1</v>
      </c>
      <c r="K77" s="957">
        <f>IF(J77/I77*100&gt;100,100,J77/I77*100)</f>
        <v>100</v>
      </c>
      <c r="L77" s="977"/>
      <c r="M77" s="982"/>
      <c r="N77" s="968"/>
      <c r="O77" s="967"/>
    </row>
    <row r="78" spans="1:15" ht="51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98.55</v>
      </c>
      <c r="K78" s="957">
        <f>IF(J78/I78*100&gt;100,100,J78/I78*100)</f>
        <v>98.55</v>
      </c>
      <c r="L78" s="977"/>
      <c r="M78" s="982"/>
      <c r="N78" s="968"/>
      <c r="O78" s="967"/>
    </row>
    <row r="79" spans="1:15" ht="32.25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223.44</v>
      </c>
      <c r="J79" s="958">
        <v>223.44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66.75" hidden="1" customHeight="1" x14ac:dyDescent="0.25">
      <c r="A80" s="966">
        <v>19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/>
      <c r="J80" s="958"/>
      <c r="K80" s="957" t="e">
        <f>IF(J80/I80*100&gt;100,100,J80/I80*100)</f>
        <v>#DIV/0!</v>
      </c>
      <c r="L80" s="977" t="e">
        <f>(K80+K81+K82)/3</f>
        <v>#DIV/0!</v>
      </c>
      <c r="M80" s="995" t="e">
        <f>(L80+L83)/2</f>
        <v>#DIV/0!</v>
      </c>
      <c r="N80" s="968"/>
      <c r="O80" s="967"/>
    </row>
    <row r="81" spans="1:15" ht="68.25" hidden="1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/>
      <c r="J81" s="958"/>
      <c r="K81" s="957" t="e">
        <f>IF(J81/I81*100&gt;100,100,J81/I81*100)</f>
        <v>#DIV/0!</v>
      </c>
      <c r="L81" s="977"/>
      <c r="M81" s="982"/>
      <c r="N81" s="968"/>
      <c r="O81" s="967"/>
    </row>
    <row r="82" spans="1:15" ht="82.5" hidden="1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 t="e">
        <f>IF(J82/I82*100&gt;100,100,J82/I82*100)</f>
        <v>#DIV/0!</v>
      </c>
      <c r="L82" s="977"/>
      <c r="M82" s="982"/>
      <c r="N82" s="968"/>
      <c r="O82" s="967"/>
    </row>
    <row r="83" spans="1:15" ht="31.5" hidden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505</v>
      </c>
      <c r="I83" s="958"/>
      <c r="J83" s="958"/>
      <c r="K83" s="957" t="e">
        <f>IF(J83/I83*100&gt;100,100,J83/I83*100)</f>
        <v>#DIV/0!</v>
      </c>
      <c r="L83" s="957" t="e">
        <f>K83</f>
        <v>#DIV/0!</v>
      </c>
      <c r="M83" s="982"/>
      <c r="N83" s="968"/>
      <c r="O83" s="967"/>
    </row>
    <row r="84" spans="1:15" ht="51.75" customHeight="1" x14ac:dyDescent="0.25">
      <c r="A84" s="966">
        <v>14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>
        <v>100</v>
      </c>
      <c r="J84" s="958">
        <v>100</v>
      </c>
      <c r="K84" s="957">
        <f>IF(J84/I84*100&gt;100,100,J84/I84*100)</f>
        <v>100</v>
      </c>
      <c r="L84" s="985">
        <f>(K84+K85+K86)/3</f>
        <v>100</v>
      </c>
      <c r="M84" s="995">
        <f>(L84+L87)/2</f>
        <v>100</v>
      </c>
      <c r="N84" s="968"/>
      <c r="O84" s="967"/>
    </row>
    <row r="85" spans="1:15" ht="49.5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>
        <v>98</v>
      </c>
      <c r="J85" s="958">
        <v>100</v>
      </c>
      <c r="K85" s="957">
        <f>IF(J85/I85*100&gt;100,100,J85/I85*100)</f>
        <v>100</v>
      </c>
      <c r="L85" s="998"/>
      <c r="M85" s="982"/>
      <c r="N85" s="968"/>
      <c r="O85" s="967"/>
    </row>
    <row r="86" spans="1:15" ht="52.5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>
        <v>100</v>
      </c>
      <c r="J86" s="958">
        <v>100</v>
      </c>
      <c r="K86" s="957">
        <f>IF(J86/I86*100&gt;100,100,J86/I86*100)</f>
        <v>100</v>
      </c>
      <c r="L86" s="998"/>
      <c r="M86" s="982"/>
      <c r="N86" s="968"/>
      <c r="O86" s="967"/>
    </row>
    <row r="87" spans="1:15" ht="34.5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266</v>
      </c>
      <c r="I87" s="958">
        <v>0.56000000000000005</v>
      </c>
      <c r="J87" s="958">
        <v>0.56000000000000005</v>
      </c>
      <c r="K87" s="957">
        <f>IF(J87/I87*100&gt;100,100,J87/I87*100)</f>
        <v>100</v>
      </c>
      <c r="L87" s="957">
        <f>K87</f>
        <v>100</v>
      </c>
      <c r="M87" s="982"/>
      <c r="N87" s="968"/>
      <c r="O87" s="967"/>
    </row>
    <row r="88" spans="1:15" ht="0.75" hidden="1" customHeight="1" x14ac:dyDescent="0.25">
      <c r="A88" s="966">
        <v>21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/>
      <c r="J88" s="958"/>
      <c r="K88" s="957" t="e">
        <f>IF(J88/I88*100&gt;100,100,J88/I88*100)</f>
        <v>#DIV/0!</v>
      </c>
      <c r="L88" s="977" t="e">
        <f>(K88+K89+K90)/3</f>
        <v>#DIV/0!</v>
      </c>
      <c r="M88" s="995" t="e">
        <f>(L88+L91)/2</f>
        <v>#DIV/0!</v>
      </c>
      <c r="N88" s="968"/>
      <c r="O88" s="967"/>
    </row>
    <row r="89" spans="1:15" ht="25.5" hidden="1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/>
      <c r="J89" s="958"/>
      <c r="K89" s="957" t="e">
        <f>IF(J89/I89*100&gt;100,100,J89/I89*100)</f>
        <v>#DIV/0!</v>
      </c>
      <c r="L89" s="977"/>
      <c r="M89" s="982"/>
      <c r="N89" s="968"/>
      <c r="O89" s="967"/>
    </row>
    <row r="90" spans="1:15" ht="66" hidden="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/>
      <c r="J90" s="958"/>
      <c r="K90" s="957" t="e">
        <f>IF(J90/I90*100&gt;100,100,J90/I90*100)</f>
        <v>#DIV/0!</v>
      </c>
      <c r="L90" s="977"/>
      <c r="M90" s="982"/>
      <c r="N90" s="968"/>
      <c r="O90" s="967"/>
    </row>
    <row r="91" spans="1:15" ht="31.5" hidden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505</v>
      </c>
      <c r="I91" s="958"/>
      <c r="J91" s="958"/>
      <c r="K91" s="957" t="e">
        <f>IF(J91/I91*100&gt;100,100,J91/I91*100)</f>
        <v>#DIV/0!</v>
      </c>
      <c r="L91" s="957" t="e">
        <f>K91</f>
        <v>#DIV/0!</v>
      </c>
      <c r="M91" s="982"/>
      <c r="N91" s="968"/>
      <c r="O91" s="967"/>
    </row>
    <row r="92" spans="1:15" ht="67.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69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66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31.5" hidden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505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69.7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66.75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67.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34.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71.2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69.7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66.7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31.5" hidden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51.75" customHeight="1" x14ac:dyDescent="0.25">
      <c r="A104" s="966">
        <v>15</v>
      </c>
      <c r="B104" s="974"/>
      <c r="C104" s="996" t="s">
        <v>187</v>
      </c>
      <c r="D104" s="983" t="s">
        <v>579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>
        <v>100</v>
      </c>
      <c r="J104" s="958">
        <v>100</v>
      </c>
      <c r="K104" s="957">
        <f>IF(J104/I104*100&gt;100,100,J104/I104*100)</f>
        <v>100</v>
      </c>
      <c r="L104" s="977">
        <f>(K104+K105+K106)/3</f>
        <v>100</v>
      </c>
      <c r="M104" s="995">
        <f>(L104+L107)/2</f>
        <v>100</v>
      </c>
      <c r="N104" s="968"/>
      <c r="O104" s="967"/>
    </row>
    <row r="105" spans="1:15" ht="52.5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>
        <v>98</v>
      </c>
      <c r="J105" s="958">
        <v>100</v>
      </c>
      <c r="K105" s="957">
        <f>IF(J105/I105*100&gt;100,100,J105/I105*100)</f>
        <v>100</v>
      </c>
      <c r="L105" s="977"/>
      <c r="M105" s="982"/>
      <c r="N105" s="968"/>
      <c r="O105" s="967"/>
    </row>
    <row r="106" spans="1:15" ht="5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>
        <v>100</v>
      </c>
      <c r="J106" s="958">
        <v>100</v>
      </c>
      <c r="K106" s="957">
        <f>IF(J106/I106*100&gt;100,100,J106/I106*100)</f>
        <v>100</v>
      </c>
      <c r="L106" s="977"/>
      <c r="M106" s="982"/>
      <c r="N106" s="968"/>
      <c r="O106" s="967"/>
    </row>
    <row r="107" spans="1:15" ht="27.75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266</v>
      </c>
      <c r="I107" s="958">
        <v>36.22</v>
      </c>
      <c r="J107" s="958">
        <v>36.22</v>
      </c>
      <c r="K107" s="957">
        <f>IF(J107/I107*100&gt;100,100,J107/I107*100)</f>
        <v>100</v>
      </c>
      <c r="L107" s="957">
        <f>K107</f>
        <v>100</v>
      </c>
      <c r="M107" s="982"/>
      <c r="N107" s="968"/>
      <c r="O107" s="967"/>
    </row>
    <row r="108" spans="1:15" ht="68.25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66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69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30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51.75" customHeight="1" x14ac:dyDescent="0.25">
      <c r="A112" s="966">
        <v>16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100</v>
      </c>
      <c r="M112" s="995">
        <f>(L112+L115)/2</f>
        <v>99.891923757123209</v>
      </c>
      <c r="N112" s="968"/>
      <c r="O112" s="967"/>
    </row>
    <row r="113" spans="1:15" ht="51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98</v>
      </c>
      <c r="J113" s="958">
        <v>100</v>
      </c>
      <c r="K113" s="957">
        <f>IF(J113/I113*100&gt;100,100,J113/I113*100)</f>
        <v>100</v>
      </c>
      <c r="L113" s="977"/>
      <c r="M113" s="995"/>
      <c r="N113" s="968"/>
      <c r="O113" s="967"/>
    </row>
    <row r="114" spans="1:15" ht="52.5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>
        <v>100</v>
      </c>
      <c r="J114" s="958">
        <v>100</v>
      </c>
      <c r="K114" s="957">
        <f>IF(J114/I114*100&gt;100,100,J114/I114*100)</f>
        <v>100</v>
      </c>
      <c r="L114" s="977"/>
      <c r="M114" s="995"/>
      <c r="N114" s="968"/>
      <c r="O114" s="967"/>
    </row>
    <row r="115" spans="1:15" ht="33.75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50.89</v>
      </c>
      <c r="J115" s="958">
        <v>50.78</v>
      </c>
      <c r="K115" s="957">
        <f>IF(J115/I115*100&gt;100,100,J115/I115*100)</f>
        <v>99.783847514246418</v>
      </c>
      <c r="L115" s="957">
        <f>K115</f>
        <v>99.783847514246418</v>
      </c>
      <c r="M115" s="995"/>
      <c r="N115" s="968"/>
      <c r="O115" s="967"/>
    </row>
    <row r="116" spans="1:15" ht="51" customHeight="1" x14ac:dyDescent="0.25">
      <c r="A116" s="966">
        <v>17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>
        <v>2.1</v>
      </c>
      <c r="J116" s="958">
        <v>2.1</v>
      </c>
      <c r="K116" s="987">
        <f>IF(J116/I116*100&gt;100,100,J116/I116*100)</f>
        <v>100</v>
      </c>
      <c r="L116" s="977">
        <f>(K116+K117+K118)/3</f>
        <v>100</v>
      </c>
      <c r="M116" s="993">
        <f>(L116+L119)/2</f>
        <v>99.642857142857139</v>
      </c>
      <c r="N116" s="968"/>
      <c r="O116" s="967"/>
    </row>
    <row r="117" spans="1:15" ht="51.75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>
        <v>25</v>
      </c>
      <c r="J117" s="958">
        <v>25</v>
      </c>
      <c r="K117" s="987">
        <v>100</v>
      </c>
      <c r="L117" s="977"/>
      <c r="M117" s="982"/>
      <c r="N117" s="968"/>
      <c r="O117" s="967"/>
    </row>
    <row r="118" spans="1:15" ht="51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>
        <v>100</v>
      </c>
      <c r="J118" s="958">
        <v>100</v>
      </c>
      <c r="K118" s="987">
        <f>IF(J118/I118*100&gt;100,100,J118/I118*100)</f>
        <v>100</v>
      </c>
      <c r="L118" s="977"/>
      <c r="M118" s="982"/>
      <c r="N118" s="968"/>
      <c r="O118" s="967"/>
    </row>
    <row r="119" spans="1:15" ht="33.75" customHeight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 t="s">
        <v>514</v>
      </c>
      <c r="I119" s="958">
        <v>1120</v>
      </c>
      <c r="J119" s="958">
        <v>1112</v>
      </c>
      <c r="K119" s="987">
        <f>IF(J119/I119*100&gt;100,100,J119/I119*100)</f>
        <v>99.285714285714292</v>
      </c>
      <c r="L119" s="987">
        <f>K119</f>
        <v>99.285714285714292</v>
      </c>
      <c r="M119" s="982"/>
      <c r="N119" s="968"/>
      <c r="O119" s="967"/>
    </row>
    <row r="120" spans="1:15" ht="51" customHeight="1" x14ac:dyDescent="0.25">
      <c r="A120" s="966">
        <v>18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>
        <v>33.700000000000003</v>
      </c>
      <c r="J120" s="958">
        <v>33.700000000000003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100</v>
      </c>
      <c r="N120" s="968"/>
      <c r="O120" s="967"/>
    </row>
    <row r="121" spans="1:15" ht="51.75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14.4</v>
      </c>
      <c r="J121" s="958">
        <v>14.4</v>
      </c>
      <c r="K121" s="987">
        <f>IF(J121/I121*100&gt;100,100,J121/I121*100)</f>
        <v>100</v>
      </c>
      <c r="L121" s="977"/>
      <c r="M121" s="982"/>
      <c r="N121" s="968"/>
      <c r="O121" s="967"/>
    </row>
    <row r="122" spans="1:15" ht="51.75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100</v>
      </c>
      <c r="J122" s="958">
        <v>100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1.5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514</v>
      </c>
      <c r="I123" s="958">
        <v>12156</v>
      </c>
      <c r="J123" s="958">
        <v>12156</v>
      </c>
      <c r="K123" s="987">
        <f>IF(J123/I123*100&gt;100,100,J123/I123*100)</f>
        <v>100</v>
      </c>
      <c r="L123" s="987">
        <f>K123</f>
        <v>100</v>
      </c>
      <c r="M123" s="982"/>
      <c r="N123" s="968"/>
      <c r="O123" s="967"/>
    </row>
    <row r="124" spans="1:15" ht="52.5" customHeight="1" x14ac:dyDescent="0.25">
      <c r="A124" s="966">
        <v>19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>
        <v>4.0999999999999996</v>
      </c>
      <c r="J124" s="958">
        <v>4.0999999999999996</v>
      </c>
      <c r="K124" s="987">
        <f>IF(J124/I124*100&gt;100,100,J124/I124*100)</f>
        <v>100</v>
      </c>
      <c r="L124" s="977">
        <f>(K124+K125+K126)/3</f>
        <v>100</v>
      </c>
      <c r="M124" s="993">
        <f>(L124+L127)/2</f>
        <v>100</v>
      </c>
      <c r="N124" s="968"/>
      <c r="O124" s="967"/>
    </row>
    <row r="125" spans="1:15" ht="51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>
        <v>6.8</v>
      </c>
      <c r="J125" s="958">
        <v>6.8</v>
      </c>
      <c r="K125" s="987">
        <f>IF(J125/I125*100&gt;100,100,J125/I125*100)</f>
        <v>100</v>
      </c>
      <c r="L125" s="977"/>
      <c r="M125" s="982"/>
      <c r="N125" s="968"/>
      <c r="O125" s="967"/>
    </row>
    <row r="126" spans="1:15" ht="52.5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>
        <v>100</v>
      </c>
      <c r="J126" s="958">
        <v>100</v>
      </c>
      <c r="K126" s="987">
        <f>IF(J126/I126*100&gt;100,100,J126/I126*100)</f>
        <v>100</v>
      </c>
      <c r="L126" s="977"/>
      <c r="M126" s="982"/>
      <c r="N126" s="968"/>
      <c r="O126" s="967"/>
    </row>
    <row r="127" spans="1:15" ht="31.5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 t="s">
        <v>514</v>
      </c>
      <c r="I127" s="958">
        <v>5772</v>
      </c>
      <c r="J127" s="958">
        <v>5772</v>
      </c>
      <c r="K127" s="987">
        <f>IF(J127/I127*100&gt;100,100,J127/I127*100)</f>
        <v>100</v>
      </c>
      <c r="L127" s="987">
        <f>K127</f>
        <v>100</v>
      </c>
      <c r="M127" s="982"/>
      <c r="N127" s="968"/>
      <c r="O127" s="967"/>
    </row>
    <row r="128" spans="1:15" ht="52.5" customHeight="1" x14ac:dyDescent="0.25">
      <c r="A128" s="966">
        <v>20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>
        <v>8</v>
      </c>
      <c r="J128" s="958">
        <v>8</v>
      </c>
      <c r="K128" s="987">
        <f>IF(J128/I128*100&gt;100,100,J128/I128*100)</f>
        <v>100</v>
      </c>
      <c r="L128" s="977">
        <f>(K128+K129+K130)/3</f>
        <v>100</v>
      </c>
      <c r="M128" s="993">
        <f>(L128+L131)/2</f>
        <v>99.862763037511428</v>
      </c>
      <c r="N128" s="968"/>
      <c r="O128" s="967"/>
    </row>
    <row r="129" spans="1:15" ht="51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>
        <v>12.8</v>
      </c>
      <c r="J129" s="958">
        <v>12.8</v>
      </c>
      <c r="K129" s="987">
        <f>IF(J129/I129*100&gt;100,100,J129/I129*100)</f>
        <v>100</v>
      </c>
      <c r="L129" s="977"/>
      <c r="M129" s="982"/>
      <c r="N129" s="968"/>
      <c r="O129" s="967"/>
    </row>
    <row r="130" spans="1:15" ht="51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>
        <v>100</v>
      </c>
      <c r="J130" s="958">
        <v>100</v>
      </c>
      <c r="K130" s="987">
        <f>IF(J130/I130*100&gt;100,100,J130/I130*100)</f>
        <v>100</v>
      </c>
      <c r="L130" s="977"/>
      <c r="M130" s="982"/>
      <c r="N130" s="968"/>
      <c r="O130" s="967"/>
    </row>
    <row r="131" spans="1:15" ht="31.5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 t="s">
        <v>514</v>
      </c>
      <c r="I131" s="958">
        <v>4372</v>
      </c>
      <c r="J131" s="958">
        <v>4360</v>
      </c>
      <c r="K131" s="987">
        <f>IF(J131/I131*100&gt;100,100,J131/I131*100)</f>
        <v>99.72552607502287</v>
      </c>
      <c r="L131" s="987">
        <f>K131</f>
        <v>99.72552607502287</v>
      </c>
      <c r="M131" s="982"/>
      <c r="N131" s="968"/>
      <c r="O131" s="967"/>
    </row>
    <row r="132" spans="1:15" ht="52.5" customHeight="1" x14ac:dyDescent="0.25">
      <c r="A132" s="966">
        <v>21</v>
      </c>
      <c r="B132" s="974"/>
      <c r="C132" s="994" t="s">
        <v>232</v>
      </c>
      <c r="D132" s="991" t="s">
        <v>559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28.9</v>
      </c>
      <c r="J132" s="958">
        <v>28.9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99.996548629806028</v>
      </c>
      <c r="N132" s="968"/>
      <c r="O132" s="967"/>
    </row>
    <row r="133" spans="1:15" ht="50.25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23.4</v>
      </c>
      <c r="J133" s="958">
        <v>23.4</v>
      </c>
      <c r="K133" s="987">
        <f>IF(J133/I133*100&gt;100,100,J133/I133*100)</f>
        <v>100</v>
      </c>
      <c r="L133" s="977"/>
      <c r="M133" s="982"/>
      <c r="N133" s="968"/>
      <c r="O133" s="967"/>
    </row>
    <row r="134" spans="1:15" ht="51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100</v>
      </c>
      <c r="J134" s="958">
        <v>100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1.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14487</v>
      </c>
      <c r="J135" s="958">
        <v>14486</v>
      </c>
      <c r="K135" s="987">
        <f>IF(J135/I135*100&gt;100,100,J135/I135*100)</f>
        <v>99.993097259612057</v>
      </c>
      <c r="L135" s="987">
        <f>K135</f>
        <v>99.993097259612057</v>
      </c>
      <c r="M135" s="982"/>
      <c r="N135" s="968"/>
      <c r="O135" s="967"/>
    </row>
    <row r="136" spans="1:15" ht="52.5" customHeight="1" x14ac:dyDescent="0.25">
      <c r="A136" s="966">
        <v>22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54.8</v>
      </c>
      <c r="J136" s="958">
        <v>54.8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98.814716480182057</v>
      </c>
      <c r="N136" s="968"/>
      <c r="O136" s="967"/>
    </row>
    <row r="137" spans="1:15" ht="51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10.6</v>
      </c>
      <c r="J137" s="958">
        <v>10.6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4.75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84</v>
      </c>
      <c r="J138" s="958">
        <v>84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1.5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42184</v>
      </c>
      <c r="J139" s="958">
        <v>41184</v>
      </c>
      <c r="K139" s="987">
        <f>IF(J139/I139*100&gt;100,100,J139/I139*100)</f>
        <v>97.629432960364113</v>
      </c>
      <c r="L139" s="987">
        <f>K139</f>
        <v>97.629432960364113</v>
      </c>
      <c r="M139" s="982"/>
      <c r="N139" s="968"/>
      <c r="O139" s="967"/>
    </row>
    <row r="140" spans="1:15" ht="54" customHeight="1" x14ac:dyDescent="0.25">
      <c r="A140" s="966">
        <v>23</v>
      </c>
      <c r="B140" s="974"/>
      <c r="C140" s="994" t="s">
        <v>311</v>
      </c>
      <c r="D140" s="991" t="s">
        <v>516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>
        <v>7.4</v>
      </c>
      <c r="J140" s="958">
        <v>7.4</v>
      </c>
      <c r="K140" s="987">
        <f>IF(J140/I140*100&gt;100,100,J140/I140*100)</f>
        <v>100</v>
      </c>
      <c r="L140" s="977">
        <f>(K140+K141+K142)/3</f>
        <v>100</v>
      </c>
      <c r="M140" s="993">
        <f>(L140+L143)/2</f>
        <v>100</v>
      </c>
      <c r="N140" s="968"/>
      <c r="O140" s="967"/>
    </row>
    <row r="141" spans="1:15" ht="51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>
        <v>14.7</v>
      </c>
      <c r="J141" s="958">
        <v>14.7</v>
      </c>
      <c r="K141" s="987">
        <f>IF(J141/I141*100&gt;100,100,J141/I141*100)</f>
        <v>100</v>
      </c>
      <c r="L141" s="977"/>
      <c r="M141" s="982"/>
      <c r="N141" s="968"/>
      <c r="O141" s="967"/>
    </row>
    <row r="142" spans="1:15" ht="52.5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>
        <v>100</v>
      </c>
      <c r="J142" s="958">
        <v>100</v>
      </c>
      <c r="K142" s="987">
        <f>IF(J142/I142*100&gt;100,100,J142/I142*100)</f>
        <v>100</v>
      </c>
      <c r="L142" s="977"/>
      <c r="M142" s="982"/>
      <c r="N142" s="968"/>
      <c r="O142" s="967"/>
    </row>
    <row r="143" spans="1:15" ht="31.5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959" t="s">
        <v>514</v>
      </c>
      <c r="I143" s="958">
        <v>3926</v>
      </c>
      <c r="J143" s="958">
        <v>3926</v>
      </c>
      <c r="K143" s="987">
        <f>IF(J143/I143*100&gt;100,100,J143/I143*100)</f>
        <v>100</v>
      </c>
      <c r="L143" s="987">
        <f>K143</f>
        <v>100</v>
      </c>
      <c r="M143" s="982"/>
      <c r="N143" s="968"/>
      <c r="O143" s="967"/>
    </row>
    <row r="144" spans="1:15" ht="57.75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68.25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66.7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4.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69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68.25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66.75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4.5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69" hidden="1" customHeight="1" x14ac:dyDescent="0.25">
      <c r="A152" s="966">
        <v>37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68.2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66.7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4.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42" hidden="1" customHeight="1" x14ac:dyDescent="0.25">
      <c r="A156" s="966">
        <v>38</v>
      </c>
      <c r="B156" s="974"/>
      <c r="C156" s="986" t="s">
        <v>319</v>
      </c>
      <c r="D156" s="983" t="s">
        <v>510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67.5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68.25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3.75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505</v>
      </c>
      <c r="I159" s="958"/>
      <c r="J159" s="958"/>
      <c r="K159" s="957" t="e">
        <f>IF(I159/J159*100&gt;100,100,I159/J159*100)</f>
        <v>#DIV/0!</v>
      </c>
      <c r="L159" s="957" t="e">
        <f>K159</f>
        <v>#DIV/0!</v>
      </c>
      <c r="M159" s="984"/>
      <c r="N159" s="968"/>
      <c r="O159" s="967"/>
    </row>
    <row r="160" spans="1:15" ht="53.25" hidden="1" customHeight="1" x14ac:dyDescent="0.25">
      <c r="A160" s="966">
        <v>39</v>
      </c>
      <c r="B160" s="974"/>
      <c r="C160" s="981" t="s">
        <v>327</v>
      </c>
      <c r="D160" s="983" t="s">
        <v>509</v>
      </c>
      <c r="E160" s="979" t="s">
        <v>137</v>
      </c>
      <c r="F160" s="961" t="s">
        <v>138</v>
      </c>
      <c r="G160" s="971" t="s">
        <v>434</v>
      </c>
      <c r="H160" s="978" t="s">
        <v>507</v>
      </c>
      <c r="I160" s="958"/>
      <c r="J160" s="958"/>
      <c r="K160" s="957" t="e">
        <f>IF(J160/I160*100&gt;100,100,J160/I160*100)</f>
        <v>#DIV/0!</v>
      </c>
      <c r="L160" s="977" t="e">
        <f>(K160+K161+K162)/3</f>
        <v>#DIV/0!</v>
      </c>
      <c r="M160" s="976" t="e">
        <f>(L160+L163)/2</f>
        <v>#DIV/0!</v>
      </c>
      <c r="N160" s="968"/>
      <c r="O160" s="967"/>
    </row>
    <row r="161" spans="1:15" ht="68.25" hidden="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435</v>
      </c>
      <c r="H161" s="959" t="s">
        <v>507</v>
      </c>
      <c r="I161" s="958"/>
      <c r="J161" s="958"/>
      <c r="K161" s="975" t="e">
        <f>IF(I161/J161*100&gt;100,100,I161/J161*100)</f>
        <v>#DIV/0!</v>
      </c>
      <c r="L161" s="970"/>
      <c r="M161" s="969"/>
      <c r="N161" s="968"/>
      <c r="O161" s="967"/>
    </row>
    <row r="162" spans="1:15" ht="52.5" hidden="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436</v>
      </c>
      <c r="H162" s="959" t="s">
        <v>507</v>
      </c>
      <c r="I162" s="958"/>
      <c r="J162" s="958"/>
      <c r="K162" s="957" t="e">
        <f>IF(J162/I162*100&gt;100,100,J162/I162*100)</f>
        <v>#DIV/0!</v>
      </c>
      <c r="L162" s="970"/>
      <c r="M162" s="969"/>
      <c r="N162" s="968"/>
      <c r="O162" s="967"/>
    </row>
    <row r="163" spans="1:15" ht="36.75" hidden="1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505</v>
      </c>
      <c r="I163" s="958"/>
      <c r="J163" s="958"/>
      <c r="K163" s="957" t="e">
        <f>IF(J163/I163*100&gt;100,100,J163/I163*100)</f>
        <v>#DIV/0!</v>
      </c>
      <c r="L163" s="957" t="e">
        <f>K163</f>
        <v>#DIV/0!</v>
      </c>
      <c r="M163" s="956"/>
      <c r="N163" s="968"/>
      <c r="O163" s="967"/>
    </row>
    <row r="164" spans="1:15" ht="51" hidden="1" customHeight="1" x14ac:dyDescent="0.25">
      <c r="A164" s="966">
        <v>40</v>
      </c>
      <c r="B164" s="974"/>
      <c r="C164" s="981" t="s">
        <v>323</v>
      </c>
      <c r="D164" s="980" t="s">
        <v>508</v>
      </c>
      <c r="E164" s="979" t="s">
        <v>137</v>
      </c>
      <c r="F164" s="961" t="s">
        <v>138</v>
      </c>
      <c r="G164" s="971" t="s">
        <v>434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66" hidden="1" customHeight="1" x14ac:dyDescent="0.25">
      <c r="A165" s="966"/>
      <c r="B165" s="974"/>
      <c r="C165" s="973"/>
      <c r="D165" s="972"/>
      <c r="E165" s="962"/>
      <c r="F165" s="961" t="s">
        <v>138</v>
      </c>
      <c r="G165" s="971" t="s">
        <v>435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54" hidden="1" customHeight="1" x14ac:dyDescent="0.25">
      <c r="A166" s="966"/>
      <c r="B166" s="974"/>
      <c r="C166" s="973"/>
      <c r="D166" s="972"/>
      <c r="E166" s="962"/>
      <c r="F166" s="961" t="s">
        <v>138</v>
      </c>
      <c r="G166" s="971" t="s">
        <v>436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3" hidden="1" customHeight="1" x14ac:dyDescent="0.25">
      <c r="A167" s="966"/>
      <c r="B167" s="965"/>
      <c r="C167" s="964"/>
      <c r="D167" s="963"/>
      <c r="E167" s="962"/>
      <c r="F167" s="961" t="s">
        <v>144</v>
      </c>
      <c r="G167" s="960" t="s">
        <v>506</v>
      </c>
      <c r="H167" s="959" t="s">
        <v>505</v>
      </c>
      <c r="I167" s="958"/>
      <c r="J167" s="958"/>
      <c r="K167" s="957" t="e">
        <f>IF(I167/J167*100&gt;100,100,I167/J167*100)</f>
        <v>#DIV/0!</v>
      </c>
      <c r="L167" s="957" t="e">
        <f>K167</f>
        <v>#DIV/0!</v>
      </c>
      <c r="M167" s="956"/>
      <c r="N167" s="955"/>
      <c r="O167" s="954"/>
    </row>
    <row r="168" spans="1:15" ht="25.5" x14ac:dyDescent="0.3">
      <c r="A168" s="953"/>
      <c r="B168" s="952"/>
      <c r="C168" s="951"/>
      <c r="D168" s="950"/>
      <c r="E168" s="949"/>
      <c r="F168" s="948"/>
      <c r="G168" s="947"/>
      <c r="H168" s="946"/>
      <c r="I168" s="945"/>
      <c r="J168" s="945"/>
      <c r="K168" s="944"/>
      <c r="L168" s="944"/>
      <c r="M168" s="943"/>
      <c r="N168" s="942"/>
      <c r="O168" s="941"/>
    </row>
    <row r="169" spans="1:15" ht="25.5" x14ac:dyDescent="0.3">
      <c r="A169" s="953"/>
      <c r="B169" s="952"/>
      <c r="C169" s="951"/>
      <c r="D169" s="950"/>
      <c r="E169" s="949"/>
      <c r="F169" s="948"/>
      <c r="G169" s="947"/>
      <c r="H169" s="946"/>
      <c r="I169" s="945"/>
      <c r="J169" s="945"/>
      <c r="K169" s="944"/>
      <c r="L169" s="944"/>
      <c r="M169" s="943"/>
      <c r="N169" s="942"/>
      <c r="O169" s="941"/>
    </row>
    <row r="170" spans="1:15" ht="26.25" customHeight="1" x14ac:dyDescent="0.4">
      <c r="A170" s="936"/>
      <c r="B170" s="940" t="s">
        <v>504</v>
      </c>
      <c r="C170" s="940"/>
      <c r="D170" s="940"/>
      <c r="E170" s="940"/>
      <c r="F170" s="940"/>
      <c r="G170" s="940"/>
      <c r="H170" s="940"/>
      <c r="I170" s="940"/>
      <c r="J170" s="940"/>
      <c r="K170" s="940"/>
      <c r="L170" s="940"/>
      <c r="M170" s="940"/>
      <c r="N170" s="940"/>
    </row>
    <row r="171" spans="1:15" ht="26.25" customHeight="1" x14ac:dyDescent="0.4">
      <c r="A171" s="936"/>
      <c r="B171" s="939"/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</row>
    <row r="172" spans="1:15" x14ac:dyDescent="0.4">
      <c r="A172" s="936"/>
      <c r="B172" s="935" t="s">
        <v>503</v>
      </c>
      <c r="C172" s="925"/>
      <c r="D172" s="938"/>
      <c r="E172" s="938"/>
      <c r="G172" s="933"/>
      <c r="H172" s="937"/>
      <c r="I172" s="937"/>
      <c r="M172" s="932"/>
      <c r="N172" s="931"/>
    </row>
    <row r="173" spans="1:15" ht="24.75" customHeight="1" x14ac:dyDescent="0.4">
      <c r="A173" s="936"/>
      <c r="B173" s="935" t="s">
        <v>502</v>
      </c>
      <c r="C173" s="925"/>
      <c r="D173" s="934"/>
      <c r="G173" s="933"/>
      <c r="H173" s="933"/>
      <c r="I173" s="933"/>
      <c r="M173" s="932"/>
      <c r="N173" s="931"/>
    </row>
    <row r="174" spans="1:15" ht="24.75" customHeight="1" x14ac:dyDescent="0.25"/>
    <row r="175" spans="1:15" ht="24.75" customHeight="1" x14ac:dyDescent="0.25"/>
    <row r="176" spans="1:15" ht="24.75" customHeight="1" x14ac:dyDescent="0.25"/>
    <row r="177" spans="4:4" ht="24.75" customHeight="1" x14ac:dyDescent="0.25"/>
    <row r="178" spans="4:4" ht="24.75" customHeight="1" x14ac:dyDescent="0.25"/>
    <row r="179" spans="4:4" ht="24.75" customHeight="1" x14ac:dyDescent="0.25"/>
    <row r="180" spans="4:4" ht="24.75" customHeight="1" x14ac:dyDescent="0.25">
      <c r="D180" s="928" t="s">
        <v>501</v>
      </c>
    </row>
    <row r="181" spans="4:4" ht="24.75" customHeight="1" x14ac:dyDescent="0.25"/>
  </sheetData>
  <autoFilter ref="A3:DJ3"/>
  <mergeCells count="250">
    <mergeCell ref="L40:L42"/>
    <mergeCell ref="M40:M43"/>
    <mergeCell ref="A148:A151"/>
    <mergeCell ref="C148:C151"/>
    <mergeCell ref="D148:D151"/>
    <mergeCell ref="E148:E151"/>
    <mergeCell ref="L148:L150"/>
    <mergeCell ref="M148:M151"/>
    <mergeCell ref="B4:B167"/>
    <mergeCell ref="E156:E159"/>
    <mergeCell ref="A108:A111"/>
    <mergeCell ref="C108:C111"/>
    <mergeCell ref="A40:A43"/>
    <mergeCell ref="C40:C43"/>
    <mergeCell ref="D40:D43"/>
    <mergeCell ref="E40:E43"/>
    <mergeCell ref="C88:C91"/>
    <mergeCell ref="D88:D91"/>
    <mergeCell ref="B170:N170"/>
    <mergeCell ref="A164:A167"/>
    <mergeCell ref="C164:C167"/>
    <mergeCell ref="D164:D167"/>
    <mergeCell ref="E164:E167"/>
    <mergeCell ref="L164:L166"/>
    <mergeCell ref="M164:M167"/>
    <mergeCell ref="N4:N167"/>
    <mergeCell ref="M156:M159"/>
    <mergeCell ref="A68:A71"/>
    <mergeCell ref="C68:C71"/>
    <mergeCell ref="D68:D71"/>
    <mergeCell ref="E68:E71"/>
    <mergeCell ref="L68:L70"/>
    <mergeCell ref="A80:A83"/>
    <mergeCell ref="C80:C83"/>
    <mergeCell ref="M68:M71"/>
    <mergeCell ref="A88:A91"/>
    <mergeCell ref="A4:A7"/>
    <mergeCell ref="C4:C7"/>
    <mergeCell ref="D4:D7"/>
    <mergeCell ref="L64:L66"/>
    <mergeCell ref="M64:M67"/>
    <mergeCell ref="A152:A155"/>
    <mergeCell ref="C152:C155"/>
    <mergeCell ref="D152:D155"/>
    <mergeCell ref="E152:E155"/>
    <mergeCell ref="L152:L154"/>
    <mergeCell ref="O4:O167"/>
    <mergeCell ref="E160:E163"/>
    <mergeCell ref="L160:L162"/>
    <mergeCell ref="M160:M163"/>
    <mergeCell ref="D108:D111"/>
    <mergeCell ref="E108:E111"/>
    <mergeCell ref="L108:L110"/>
    <mergeCell ref="M108:M111"/>
    <mergeCell ref="M152:M155"/>
    <mergeCell ref="D156:D159"/>
    <mergeCell ref="A1:O1"/>
    <mergeCell ref="A144:A147"/>
    <mergeCell ref="C144:C147"/>
    <mergeCell ref="D144:D147"/>
    <mergeCell ref="E144:E147"/>
    <mergeCell ref="L144:L146"/>
    <mergeCell ref="M144:M147"/>
    <mergeCell ref="A64:A67"/>
    <mergeCell ref="C64:C67"/>
    <mergeCell ref="D64:D67"/>
    <mergeCell ref="D8:D11"/>
    <mergeCell ref="E8:E11"/>
    <mergeCell ref="L8:L10"/>
    <mergeCell ref="A16:A19"/>
    <mergeCell ref="A160:A163"/>
    <mergeCell ref="C160:C163"/>
    <mergeCell ref="D160:D163"/>
    <mergeCell ref="A156:A159"/>
    <mergeCell ref="C156:C159"/>
    <mergeCell ref="L156:L158"/>
    <mergeCell ref="M20:M23"/>
    <mergeCell ref="M8:M11"/>
    <mergeCell ref="A12:A15"/>
    <mergeCell ref="C12:C15"/>
    <mergeCell ref="D12:D15"/>
    <mergeCell ref="E12:E15"/>
    <mergeCell ref="L12:L14"/>
    <mergeCell ref="M12:M15"/>
    <mergeCell ref="A8:A11"/>
    <mergeCell ref="C8:C11"/>
    <mergeCell ref="E4:E7"/>
    <mergeCell ref="L4:L6"/>
    <mergeCell ref="M4:M7"/>
    <mergeCell ref="L16:L18"/>
    <mergeCell ref="M16:M19"/>
    <mergeCell ref="A20:A23"/>
    <mergeCell ref="C20:C23"/>
    <mergeCell ref="D20:D23"/>
    <mergeCell ref="E20:E23"/>
    <mergeCell ref="L20:L22"/>
    <mergeCell ref="L28:L30"/>
    <mergeCell ref="M28:M31"/>
    <mergeCell ref="A24:A27"/>
    <mergeCell ref="C24:C27"/>
    <mergeCell ref="D24:D27"/>
    <mergeCell ref="E24:E27"/>
    <mergeCell ref="L24:L26"/>
    <mergeCell ref="M24:M27"/>
    <mergeCell ref="C16:C19"/>
    <mergeCell ref="D16:D19"/>
    <mergeCell ref="E16:E19"/>
    <mergeCell ref="A28:A31"/>
    <mergeCell ref="C28:C31"/>
    <mergeCell ref="D28:D31"/>
    <mergeCell ref="E28:E31"/>
    <mergeCell ref="A32:A35"/>
    <mergeCell ref="C32:C35"/>
    <mergeCell ref="D32:D35"/>
    <mergeCell ref="E32:E35"/>
    <mergeCell ref="L32:L34"/>
    <mergeCell ref="M32:M35"/>
    <mergeCell ref="A36:A39"/>
    <mergeCell ref="C36:C39"/>
    <mergeCell ref="D36:D39"/>
    <mergeCell ref="E36:E39"/>
    <mergeCell ref="L36:L38"/>
    <mergeCell ref="M36:M39"/>
    <mergeCell ref="M48:M51"/>
    <mergeCell ref="A44:A47"/>
    <mergeCell ref="C44:C47"/>
    <mergeCell ref="D44:D47"/>
    <mergeCell ref="E44:E47"/>
    <mergeCell ref="L44:L46"/>
    <mergeCell ref="M44:M47"/>
    <mergeCell ref="A52:A55"/>
    <mergeCell ref="A48:A51"/>
    <mergeCell ref="C48:C51"/>
    <mergeCell ref="D48:D51"/>
    <mergeCell ref="E48:E51"/>
    <mergeCell ref="L48:L50"/>
    <mergeCell ref="M56:M59"/>
    <mergeCell ref="C52:C55"/>
    <mergeCell ref="D52:D55"/>
    <mergeCell ref="E52:E55"/>
    <mergeCell ref="L52:L54"/>
    <mergeCell ref="M52:M55"/>
    <mergeCell ref="D72:D75"/>
    <mergeCell ref="L72:L74"/>
    <mergeCell ref="A56:A59"/>
    <mergeCell ref="C56:C59"/>
    <mergeCell ref="D56:D59"/>
    <mergeCell ref="E56:E59"/>
    <mergeCell ref="L56:L58"/>
    <mergeCell ref="E72:E75"/>
    <mergeCell ref="M72:M75"/>
    <mergeCell ref="A76:A79"/>
    <mergeCell ref="C76:C79"/>
    <mergeCell ref="D76:D79"/>
    <mergeCell ref="E76:E79"/>
    <mergeCell ref="L76:L78"/>
    <mergeCell ref="M76:M79"/>
    <mergeCell ref="A72:A75"/>
    <mergeCell ref="C72:C75"/>
    <mergeCell ref="A60:A63"/>
    <mergeCell ref="C60:C63"/>
    <mergeCell ref="D60:D63"/>
    <mergeCell ref="E60:E63"/>
    <mergeCell ref="L60:L62"/>
    <mergeCell ref="M60:M63"/>
    <mergeCell ref="A84:A87"/>
    <mergeCell ref="E84:E87"/>
    <mergeCell ref="L84:L86"/>
    <mergeCell ref="M84:M87"/>
    <mergeCell ref="C84:C87"/>
    <mergeCell ref="D84:D87"/>
    <mergeCell ref="E88:E91"/>
    <mergeCell ref="L88:L90"/>
    <mergeCell ref="M88:M91"/>
    <mergeCell ref="D80:D83"/>
    <mergeCell ref="E80:E83"/>
    <mergeCell ref="L80:L82"/>
    <mergeCell ref="M80:M83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A100:A103"/>
    <mergeCell ref="C100:C103"/>
    <mergeCell ref="D100:D103"/>
    <mergeCell ref="E100:E103"/>
    <mergeCell ref="L100:L102"/>
    <mergeCell ref="M100:M103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A116:A119"/>
    <mergeCell ref="C116:C119"/>
    <mergeCell ref="D116:D119"/>
    <mergeCell ref="E116:E119"/>
    <mergeCell ref="L116:L118"/>
    <mergeCell ref="M116:M119"/>
    <mergeCell ref="A120:A123"/>
    <mergeCell ref="C120:C123"/>
    <mergeCell ref="D120:D123"/>
    <mergeCell ref="E120:E123"/>
    <mergeCell ref="L120:L122"/>
    <mergeCell ref="M120:M123"/>
    <mergeCell ref="A124:A127"/>
    <mergeCell ref="C124:C127"/>
    <mergeCell ref="D124:D127"/>
    <mergeCell ref="E124:E127"/>
    <mergeCell ref="L124:L126"/>
    <mergeCell ref="M124:M127"/>
    <mergeCell ref="M140:M143"/>
    <mergeCell ref="A136:A139"/>
    <mergeCell ref="C136:C139"/>
    <mergeCell ref="D136:D139"/>
    <mergeCell ref="E136:E139"/>
    <mergeCell ref="L136:L138"/>
    <mergeCell ref="M136:M139"/>
    <mergeCell ref="A140:A143"/>
    <mergeCell ref="C140:C143"/>
    <mergeCell ref="D140:D143"/>
    <mergeCell ref="M132:M135"/>
    <mergeCell ref="A128:A131"/>
    <mergeCell ref="C128:C131"/>
    <mergeCell ref="D128:D131"/>
    <mergeCell ref="E128:E131"/>
    <mergeCell ref="L128:L130"/>
    <mergeCell ref="M128:M131"/>
    <mergeCell ref="A132:A135"/>
    <mergeCell ref="C132:C135"/>
    <mergeCell ref="D132:D135"/>
    <mergeCell ref="E132:E135"/>
    <mergeCell ref="E140:E143"/>
    <mergeCell ref="L132:L134"/>
    <mergeCell ref="L140:L142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4" manualBreakCount="4">
    <brk id="31" max="14" man="1"/>
    <brk id="55" max="14" man="1"/>
    <brk id="111" max="14" man="1"/>
    <brk id="135" max="14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181"/>
  <sheetViews>
    <sheetView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5.42578125" style="928" customWidth="1"/>
    <col min="5" max="5" width="10.42578125" style="925" customWidth="1"/>
    <col min="6" max="6" width="12.28515625" style="927" customWidth="1"/>
    <col min="7" max="7" width="81.4257812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588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3.25" customHeight="1" x14ac:dyDescent="0.35">
      <c r="A4" s="966">
        <v>1</v>
      </c>
      <c r="B4" s="1018" t="s">
        <v>587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(K4+K5+K6)/3</f>
        <v>100</v>
      </c>
      <c r="M4" s="995">
        <f>(L4+L7)/2</f>
        <v>100</v>
      </c>
      <c r="N4" s="1017" t="s">
        <v>547</v>
      </c>
      <c r="O4" s="1016"/>
      <c r="Q4" s="1015"/>
    </row>
    <row r="5" spans="1:17" ht="51.7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80</v>
      </c>
      <c r="J5" s="958">
        <v>84.2</v>
      </c>
      <c r="K5" s="957">
        <f>IF(J5/I5*100&gt;100,100,J5/I5*100)</f>
        <v>100</v>
      </c>
      <c r="L5" s="1011"/>
      <c r="M5" s="982"/>
      <c r="N5" s="968"/>
      <c r="O5" s="967"/>
    </row>
    <row r="6" spans="1:17" ht="85.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3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19.22</v>
      </c>
      <c r="J7" s="958">
        <v>19.22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69" hidden="1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/>
      <c r="J8" s="958"/>
      <c r="K8" s="957" t="e">
        <f>IF(J8/I8*100&gt;100,100,J8/I8*100)</f>
        <v>#DIV/0!</v>
      </c>
      <c r="L8" s="985" t="e">
        <f>(K8+K9+K10)/3</f>
        <v>#DIV/0!</v>
      </c>
      <c r="M8" s="995" t="e">
        <f>(L8+L11)/2</f>
        <v>#DIV/0!</v>
      </c>
      <c r="N8" s="968"/>
      <c r="O8" s="967"/>
    </row>
    <row r="9" spans="1:17" ht="69.75" hidden="1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/>
      <c r="J9" s="958"/>
      <c r="K9" s="957" t="e">
        <f>IF(J9/I9*100&gt;100,100,J9/I9*100)</f>
        <v>#DIV/0!</v>
      </c>
      <c r="L9" s="985"/>
      <c r="M9" s="982"/>
      <c r="N9" s="968"/>
      <c r="O9" s="967"/>
    </row>
    <row r="10" spans="1:17" ht="117" hidden="1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 t="e">
        <f>IF(J10/I10*100&gt;100,100,J10/I10*100)</f>
        <v>#DIV/0!</v>
      </c>
      <c r="L10" s="985"/>
      <c r="M10" s="982"/>
      <c r="N10" s="968"/>
      <c r="O10" s="967"/>
    </row>
    <row r="11" spans="1:17" ht="33" hidden="1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/>
      <c r="J11" s="958"/>
      <c r="K11" s="957" t="e">
        <f>IF(J11/I11*100&gt;100,100,J11/I11*100)</f>
        <v>#DIV/0!</v>
      </c>
      <c r="L11" s="957" t="e">
        <f>K11</f>
        <v>#DIV/0!</v>
      </c>
      <c r="M11" s="982"/>
      <c r="N11" s="968"/>
      <c r="O11" s="967"/>
    </row>
    <row r="12" spans="1:17" ht="51" customHeight="1" x14ac:dyDescent="0.25">
      <c r="A12" s="966">
        <v>2</v>
      </c>
      <c r="B12" s="974"/>
      <c r="C12" s="1013" t="s">
        <v>405</v>
      </c>
      <c r="D12" s="983" t="s">
        <v>573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(K12+K13+K14)/3</f>
        <v>100</v>
      </c>
      <c r="M12" s="995">
        <f>(L12+L15)/2</f>
        <v>100</v>
      </c>
      <c r="N12" s="968"/>
      <c r="O12" s="967"/>
    </row>
    <row r="13" spans="1:17" ht="51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80</v>
      </c>
      <c r="J13" s="958">
        <v>90.9</v>
      </c>
      <c r="K13" s="957">
        <f>IF(J13/I13*100&gt;100,100,J13/I13*100)</f>
        <v>100</v>
      </c>
      <c r="L13" s="1011"/>
      <c r="M13" s="982"/>
      <c r="N13" s="968"/>
      <c r="O13" s="967"/>
    </row>
    <row r="14" spans="1:17" ht="85.5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>
        <v>100</v>
      </c>
      <c r="J14" s="958">
        <v>100</v>
      </c>
      <c r="K14" s="957">
        <f>IF(J14/I14*100&gt;100,100,J14/I14*100)</f>
        <v>100</v>
      </c>
      <c r="L14" s="1011"/>
      <c r="M14" s="982"/>
      <c r="N14" s="968"/>
      <c r="O14" s="967"/>
    </row>
    <row r="15" spans="1:17" ht="33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>
        <v>3.22</v>
      </c>
      <c r="J15" s="958">
        <v>3.22</v>
      </c>
      <c r="K15" s="957">
        <f>IF(J15/I15*100&gt;100,100,J15/I15*100)</f>
        <v>100</v>
      </c>
      <c r="L15" s="957">
        <f>K15</f>
        <v>100</v>
      </c>
      <c r="M15" s="982"/>
      <c r="N15" s="968"/>
      <c r="O15" s="967"/>
    </row>
    <row r="16" spans="1:17" ht="51" customHeight="1" x14ac:dyDescent="0.25">
      <c r="A16" s="966">
        <v>3</v>
      </c>
      <c r="B16" s="974"/>
      <c r="C16" s="997" t="s">
        <v>407</v>
      </c>
      <c r="D16" s="983" t="s">
        <v>564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>
        <v>100</v>
      </c>
      <c r="J16" s="958">
        <v>100</v>
      </c>
      <c r="K16" s="957">
        <f>IF(J16/I16*100&gt;100,100,J16/I16*100)</f>
        <v>100</v>
      </c>
      <c r="L16" s="977">
        <f>(K16+K17+K18)/3</f>
        <v>100</v>
      </c>
      <c r="M16" s="995">
        <f>(L16+L19)/2</f>
        <v>100</v>
      </c>
      <c r="N16" s="968"/>
      <c r="O16" s="967"/>
    </row>
    <row r="17" spans="1:15" ht="51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>
        <v>80</v>
      </c>
      <c r="J17" s="958">
        <v>97</v>
      </c>
      <c r="K17" s="957">
        <f>IF(J17/I17*100&gt;100,100,J17/I17*100)</f>
        <v>100</v>
      </c>
      <c r="L17" s="1011"/>
      <c r="M17" s="982"/>
      <c r="N17" s="968"/>
      <c r="O17" s="967"/>
    </row>
    <row r="18" spans="1:15" ht="83.25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>
        <v>100</v>
      </c>
      <c r="J18" s="958">
        <v>100</v>
      </c>
      <c r="K18" s="957">
        <f>IF(J18/I18*100&gt;100,100,J18/I18*100)</f>
        <v>100</v>
      </c>
      <c r="L18" s="1011"/>
      <c r="M18" s="982"/>
      <c r="N18" s="968"/>
      <c r="O18" s="967"/>
    </row>
    <row r="19" spans="1:15" ht="31.5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266</v>
      </c>
      <c r="I19" s="958">
        <v>1.89</v>
      </c>
      <c r="J19" s="958">
        <v>1.89</v>
      </c>
      <c r="K19" s="957">
        <f>IF(J19/I19*100&gt;100,100,J19/I19*100)</f>
        <v>100</v>
      </c>
      <c r="L19" s="957">
        <f>K19</f>
        <v>100</v>
      </c>
      <c r="M19" s="982"/>
      <c r="N19" s="968"/>
      <c r="O19" s="967"/>
    </row>
    <row r="20" spans="1:15" ht="0.75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38.25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114.75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29.25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66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68.2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14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29.2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69" hidden="1" customHeight="1" x14ac:dyDescent="0.25">
      <c r="A28" s="966">
        <v>7</v>
      </c>
      <c r="B28" s="974"/>
      <c r="C28" s="1013" t="s">
        <v>151</v>
      </c>
      <c r="D28" s="983" t="s">
        <v>541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/>
      <c r="J28" s="958"/>
      <c r="K28" s="957" t="e">
        <f>IF(J28/I28*100&gt;100,100,J28/I28*100)</f>
        <v>#DIV/0!</v>
      </c>
      <c r="L28" s="977" t="e">
        <f>(K28+K29+K30)/3</f>
        <v>#DIV/0!</v>
      </c>
      <c r="M28" s="995" t="e">
        <f>(L28+L31)/2</f>
        <v>#DIV/0!</v>
      </c>
      <c r="N28" s="968"/>
      <c r="O28" s="967"/>
    </row>
    <row r="29" spans="1:15" ht="70.5" hidden="1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/>
      <c r="J29" s="958"/>
      <c r="K29" s="957" t="e">
        <f>IF(J29/I29*100&gt;100,100,J29/I29*100)</f>
        <v>#DIV/0!</v>
      </c>
      <c r="L29" s="1011"/>
      <c r="M29" s="982"/>
      <c r="N29" s="968"/>
      <c r="O29" s="967"/>
    </row>
    <row r="30" spans="1:15" ht="119.25" hidden="1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 t="e">
        <f>IF(J30/I30*100&gt;100,100,J30/I30*100)</f>
        <v>#DIV/0!</v>
      </c>
      <c r="L30" s="1011"/>
      <c r="M30" s="982"/>
      <c r="N30" s="968"/>
      <c r="O30" s="967"/>
    </row>
    <row r="31" spans="1:15" ht="33" hidden="1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505</v>
      </c>
      <c r="I31" s="958"/>
      <c r="J31" s="958"/>
      <c r="K31" s="957" t="e">
        <f>IF(J31/I31*100&gt;100,100,J31/I31*100)</f>
        <v>#DIV/0!</v>
      </c>
      <c r="L31" s="957" t="e">
        <f>K31</f>
        <v>#DIV/0!</v>
      </c>
      <c r="M31" s="982"/>
      <c r="N31" s="968"/>
      <c r="O31" s="967"/>
    </row>
    <row r="32" spans="1:15" ht="52.5" customHeight="1" x14ac:dyDescent="0.25">
      <c r="A32" s="966">
        <v>4</v>
      </c>
      <c r="B32" s="974"/>
      <c r="C32" s="1013" t="s">
        <v>135</v>
      </c>
      <c r="D32" s="983" t="s">
        <v>586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>
        <v>100</v>
      </c>
      <c r="J32" s="958">
        <v>100</v>
      </c>
      <c r="K32" s="957">
        <f>IF(J32/I32*100&gt;100,100,J32/I32*100)</f>
        <v>100</v>
      </c>
      <c r="L32" s="977">
        <f>(K32+K33+K34)/3</f>
        <v>94.458333333333329</v>
      </c>
      <c r="M32" s="995">
        <f>(L32+L35)/2</f>
        <v>97.229166666666657</v>
      </c>
      <c r="N32" s="968"/>
      <c r="O32" s="967"/>
    </row>
    <row r="33" spans="1:17" ht="52.5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>
        <v>80</v>
      </c>
      <c r="J33" s="958">
        <v>66.7</v>
      </c>
      <c r="K33" s="957">
        <f>IF(J33/I33*100&gt;100,100,J33/I33*100)</f>
        <v>83.375</v>
      </c>
      <c r="L33" s="1011"/>
      <c r="M33" s="982"/>
      <c r="N33" s="968"/>
      <c r="O33" s="967"/>
    </row>
    <row r="34" spans="1:17" ht="85.5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>
        <v>100</v>
      </c>
      <c r="J34" s="958">
        <v>100</v>
      </c>
      <c r="K34" s="957">
        <f>IF(J34/I34*100&gt;100,100,J34/I34*100)</f>
        <v>100</v>
      </c>
      <c r="L34" s="1011"/>
      <c r="M34" s="982"/>
      <c r="N34" s="968"/>
      <c r="O34" s="967"/>
    </row>
    <row r="35" spans="1:17" ht="33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266</v>
      </c>
      <c r="I35" s="958">
        <v>0.56000000000000005</v>
      </c>
      <c r="J35" s="958">
        <v>0.56000000000000005</v>
      </c>
      <c r="K35" s="957">
        <f>IF(J35/I35*100&gt;100,100,J35/I35*100)</f>
        <v>100</v>
      </c>
      <c r="L35" s="957">
        <f>K35</f>
        <v>100</v>
      </c>
      <c r="M35" s="982"/>
      <c r="N35" s="968"/>
      <c r="O35" s="967"/>
    </row>
    <row r="36" spans="1:17" ht="51" customHeight="1" x14ac:dyDescent="0.25">
      <c r="A36" s="966">
        <v>5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100</v>
      </c>
      <c r="M36" s="995">
        <f>(L36+L39)/2</f>
        <v>100</v>
      </c>
      <c r="N36" s="968"/>
      <c r="O36" s="967"/>
    </row>
    <row r="37" spans="1:17" ht="52.5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80</v>
      </c>
      <c r="J37" s="958">
        <v>84.2</v>
      </c>
      <c r="K37" s="957">
        <f>IF(J37/I37*100&gt;100,100,J37/I37*100)</f>
        <v>100</v>
      </c>
      <c r="L37" s="1011"/>
      <c r="M37" s="982"/>
      <c r="N37" s="968"/>
      <c r="O37" s="967"/>
    </row>
    <row r="38" spans="1:17" ht="84.75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0.75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304.33</v>
      </c>
      <c r="J39" s="958">
        <v>304.33</v>
      </c>
      <c r="K39" s="957">
        <f>IF(J39/I39*100&gt;100,100,J39/I39*100)</f>
        <v>100</v>
      </c>
      <c r="L39" s="957">
        <f>K39</f>
        <v>100</v>
      </c>
      <c r="M39" s="982"/>
      <c r="N39" s="968"/>
      <c r="O39" s="967"/>
    </row>
    <row r="40" spans="1:17" ht="53.25" hidden="1" customHeight="1" x14ac:dyDescent="0.25">
      <c r="A40" s="966">
        <v>4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/>
      <c r="J40" s="958"/>
      <c r="K40" s="957" t="e">
        <f>IF(J40/I40*100&gt;100,100,J40/I40*100)</f>
        <v>#DIV/0!</v>
      </c>
      <c r="L40" s="977" t="e">
        <f>(K40+K41+K42)/3</f>
        <v>#DIV/0!</v>
      </c>
      <c r="M40" s="995" t="e">
        <f>(L40+L43)/2</f>
        <v>#DIV/0!</v>
      </c>
      <c r="N40" s="968"/>
      <c r="O40" s="967"/>
    </row>
    <row r="41" spans="1:17" ht="54.75" hidden="1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/>
      <c r="J41" s="958"/>
      <c r="K41" s="957" t="e">
        <f>IF(J41/I41*100&gt;100,100,J41/I41*100)</f>
        <v>#DIV/0!</v>
      </c>
      <c r="L41" s="1011"/>
      <c r="M41" s="982"/>
      <c r="N41" s="968"/>
      <c r="O41" s="967"/>
    </row>
    <row r="42" spans="1:17" ht="86.25" hidden="1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 t="e">
        <f>IF(J42/I42*100&gt;100,100,J42/I42*100)</f>
        <v>#DIV/0!</v>
      </c>
      <c r="L42" s="1011"/>
      <c r="M42" s="982"/>
      <c r="N42" s="968"/>
      <c r="O42" s="967"/>
    </row>
    <row r="43" spans="1:17" ht="31.5" hidden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/>
      <c r="J43" s="958"/>
      <c r="K43" s="957" t="e">
        <f>IF(J43/I43*100&gt;100,100,J43/I43*100)</f>
        <v>#DIV/0!</v>
      </c>
      <c r="L43" s="957" t="e">
        <f>K43</f>
        <v>#DIV/0!</v>
      </c>
      <c r="M43" s="982"/>
      <c r="N43" s="968"/>
      <c r="O43" s="967"/>
    </row>
    <row r="44" spans="1:17" ht="52.5" customHeight="1" x14ac:dyDescent="0.3">
      <c r="A44" s="966">
        <v>6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(K44+K45+K46)/2</f>
        <v>99.329896907216494</v>
      </c>
      <c r="M44" s="995">
        <f>(L44+L47)/2</f>
        <v>99.664948453608247</v>
      </c>
      <c r="N44" s="968"/>
      <c r="O44" s="967"/>
      <c r="Q44" s="1009"/>
    </row>
    <row r="45" spans="1:17" ht="51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97</v>
      </c>
      <c r="J45" s="958">
        <v>95.7</v>
      </c>
      <c r="K45" s="957">
        <f>IF(J45/I45*100&gt;100,100,J45/I45*100)</f>
        <v>98.659793814432987</v>
      </c>
      <c r="L45" s="977"/>
      <c r="M45" s="982"/>
      <c r="N45" s="968"/>
      <c r="O45" s="967"/>
    </row>
    <row r="46" spans="1:17" ht="51.75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/>
      <c r="J46" s="958"/>
      <c r="K46" s="957"/>
      <c r="L46" s="977"/>
      <c r="M46" s="982"/>
      <c r="N46" s="968"/>
      <c r="O46" s="967"/>
    </row>
    <row r="47" spans="1:17" ht="31.5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6.11</v>
      </c>
      <c r="J47" s="958">
        <v>6.11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68.25" hidden="1" customHeight="1" x14ac:dyDescent="0.25">
      <c r="A48" s="966">
        <v>11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/>
      <c r="J48" s="958"/>
      <c r="K48" s="957" t="e">
        <f>IF(J48/I48*100&gt;100,100,J48/I48*100)</f>
        <v>#DIV/0!</v>
      </c>
      <c r="L48" s="977" t="e">
        <f>(K48+K49+K50)/3</f>
        <v>#DIV/0!</v>
      </c>
      <c r="M48" s="995" t="e">
        <f>(L48+L51)/2</f>
        <v>#DIV/0!</v>
      </c>
      <c r="N48" s="968"/>
      <c r="O48" s="967"/>
    </row>
    <row r="49" spans="1:15" ht="69" hidden="1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/>
      <c r="J49" s="958"/>
      <c r="K49" s="957" t="e">
        <f>IF(J49/I49*100&gt;100,100,J49/I49*100)</f>
        <v>#DIV/0!</v>
      </c>
      <c r="L49" s="977"/>
      <c r="M49" s="982"/>
      <c r="N49" s="968"/>
      <c r="O49" s="967"/>
    </row>
    <row r="50" spans="1:15" ht="81" hidden="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 t="e">
        <f>IF(J50/I50*100&gt;100,100,J50/I50*100)</f>
        <v>#DIV/0!</v>
      </c>
      <c r="L50" s="977"/>
      <c r="M50" s="982"/>
      <c r="N50" s="968"/>
      <c r="O50" s="967"/>
    </row>
    <row r="51" spans="1:15" ht="31.5" hidden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505</v>
      </c>
      <c r="I51" s="958"/>
      <c r="J51" s="958"/>
      <c r="K51" s="957" t="e">
        <f>IF(J51/I51*100&gt;100,100,J51/I51*100)</f>
        <v>#DIV/0!</v>
      </c>
      <c r="L51" s="957" t="e">
        <f>K51</f>
        <v>#DIV/0!</v>
      </c>
      <c r="M51" s="982"/>
      <c r="N51" s="968"/>
      <c r="O51" s="967"/>
    </row>
    <row r="52" spans="1:15" ht="49.5" customHeight="1" x14ac:dyDescent="0.25">
      <c r="A52" s="966">
        <v>7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>
        <v>100</v>
      </c>
      <c r="J52" s="958">
        <v>100</v>
      </c>
      <c r="K52" s="957">
        <f>IF(J52/I52*100&gt;100,100,J52/I52*100)</f>
        <v>100</v>
      </c>
      <c r="L52" s="977">
        <f>(K52+K53+K54)/2</f>
        <v>100</v>
      </c>
      <c r="M52" s="995">
        <f>(L52+L55)/2</f>
        <v>100</v>
      </c>
      <c r="N52" s="968"/>
      <c r="O52" s="967"/>
    </row>
    <row r="53" spans="1:15" ht="51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>
        <v>90</v>
      </c>
      <c r="J53" s="958">
        <v>91.7</v>
      </c>
      <c r="K53" s="957">
        <f>IF(J53/I53*100&gt;100,100,J53/I53*100)</f>
        <v>100</v>
      </c>
      <c r="L53" s="977"/>
      <c r="M53" s="982"/>
      <c r="N53" s="968"/>
      <c r="O53" s="967"/>
    </row>
    <row r="54" spans="1:15" ht="51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/>
      <c r="J54" s="958"/>
      <c r="K54" s="957"/>
      <c r="L54" s="977"/>
      <c r="M54" s="982"/>
      <c r="N54" s="968"/>
      <c r="O54" s="967"/>
    </row>
    <row r="55" spans="1:15" ht="31.5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266</v>
      </c>
      <c r="I55" s="958">
        <v>2.67</v>
      </c>
      <c r="J55" s="958">
        <v>2.67</v>
      </c>
      <c r="K55" s="957">
        <f>IF(J55/I55*100&gt;100,100,J55/I55*100)</f>
        <v>100</v>
      </c>
      <c r="L55" s="957">
        <f>K55</f>
        <v>100</v>
      </c>
      <c r="M55" s="982"/>
      <c r="N55" s="968"/>
      <c r="O55" s="967"/>
    </row>
    <row r="56" spans="1:15" ht="51.75" customHeight="1" x14ac:dyDescent="0.25">
      <c r="A56" s="966">
        <v>8</v>
      </c>
      <c r="B56" s="974"/>
      <c r="C56" s="996" t="s">
        <v>418</v>
      </c>
      <c r="D56" s="983" t="s">
        <v>561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>
        <v>100</v>
      </c>
      <c r="J56" s="958">
        <v>100</v>
      </c>
      <c r="K56" s="957">
        <f>IF(J56/I56*100&gt;100,100,J56/I56*100)</f>
        <v>100</v>
      </c>
      <c r="L56" s="977">
        <f>(K56+K57+K58)/2</f>
        <v>99.611111111111114</v>
      </c>
      <c r="M56" s="995">
        <f>(L56+L59)/2</f>
        <v>99.805555555555557</v>
      </c>
      <c r="N56" s="968"/>
      <c r="O56" s="967"/>
    </row>
    <row r="57" spans="1:15" ht="51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>
        <v>90</v>
      </c>
      <c r="J57" s="958">
        <v>89.3</v>
      </c>
      <c r="K57" s="957">
        <f>IF(J57/I57*100&gt;100,100,J57/I57*100)</f>
        <v>99.222222222222229</v>
      </c>
      <c r="L57" s="977"/>
      <c r="M57" s="982"/>
      <c r="N57" s="968"/>
      <c r="O57" s="967"/>
    </row>
    <row r="58" spans="1:15" ht="51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>
        <v>0</v>
      </c>
      <c r="J58" s="958">
        <v>0</v>
      </c>
      <c r="K58" s="957"/>
      <c r="L58" s="977"/>
      <c r="M58" s="982"/>
      <c r="N58" s="968"/>
      <c r="O58" s="967"/>
    </row>
    <row r="59" spans="1:15" ht="31.5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266</v>
      </c>
      <c r="I59" s="958">
        <v>3.33</v>
      </c>
      <c r="J59" s="958">
        <v>3.33</v>
      </c>
      <c r="K59" s="957">
        <f>IF(J59/I59*100&gt;100,100,J59/I59*100)</f>
        <v>100</v>
      </c>
      <c r="L59" s="957">
        <f>K59</f>
        <v>100</v>
      </c>
      <c r="M59" s="982"/>
      <c r="N59" s="968"/>
      <c r="O59" s="967"/>
    </row>
    <row r="60" spans="1:15" ht="68.25" hidden="1" customHeight="1" x14ac:dyDescent="0.25">
      <c r="A60" s="966">
        <v>14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/>
      <c r="J60" s="958"/>
      <c r="K60" s="957" t="e">
        <f>IF(J60/I60*100&gt;100,100,J60/I60*100)</f>
        <v>#DIV/0!</v>
      </c>
      <c r="L60" s="977" t="e">
        <f>(K60+K61+K62)/3</f>
        <v>#DIV/0!</v>
      </c>
      <c r="M60" s="995" t="e">
        <f>(L60+L63)/2</f>
        <v>#DIV/0!</v>
      </c>
      <c r="N60" s="968"/>
      <c r="O60" s="967"/>
    </row>
    <row r="61" spans="1:15" ht="69" hidden="1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/>
      <c r="J61" s="958"/>
      <c r="K61" s="957" t="e">
        <f>IF(J61/I61*100&gt;100,100,J61/I61*100)</f>
        <v>#DIV/0!</v>
      </c>
      <c r="L61" s="977"/>
      <c r="M61" s="982"/>
      <c r="N61" s="968"/>
      <c r="O61" s="967"/>
    </row>
    <row r="62" spans="1:15" ht="82.5" hidden="1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/>
      <c r="J62" s="958"/>
      <c r="K62" s="957" t="e">
        <f>IF(J62/I62*100&gt;100,100,J62/I62*100)</f>
        <v>#DIV/0!</v>
      </c>
      <c r="L62" s="977"/>
      <c r="M62" s="982"/>
      <c r="N62" s="968"/>
      <c r="O62" s="967"/>
    </row>
    <row r="63" spans="1:15" ht="31.5" hidden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505</v>
      </c>
      <c r="I63" s="958"/>
      <c r="J63" s="958"/>
      <c r="K63" s="957" t="e">
        <f>IF(J63/I63*100&gt;100,100,J63/I63*100)</f>
        <v>#DIV/0!</v>
      </c>
      <c r="L63" s="957" t="e">
        <f>K63</f>
        <v>#DIV/0!</v>
      </c>
      <c r="M63" s="982"/>
      <c r="N63" s="968"/>
      <c r="O63" s="967"/>
    </row>
    <row r="64" spans="1:15" ht="68.2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70.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82.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31.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52.5" customHeight="1" x14ac:dyDescent="0.25">
      <c r="A68" s="966">
        <v>9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>
        <v>100</v>
      </c>
      <c r="J68" s="958">
        <v>100</v>
      </c>
      <c r="K68" s="957">
        <f>IF(J68/I68*100&gt;100,100,J68/I68*100)</f>
        <v>100</v>
      </c>
      <c r="L68" s="977">
        <f>(K68+K69+K70)/2</f>
        <v>100</v>
      </c>
      <c r="M68" s="995">
        <f>(L68+L71)/2</f>
        <v>100</v>
      </c>
      <c r="N68" s="968"/>
      <c r="O68" s="967"/>
    </row>
    <row r="69" spans="1:15" ht="51.75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>
        <v>90</v>
      </c>
      <c r="J69" s="958">
        <v>93.9</v>
      </c>
      <c r="K69" s="957">
        <f>IF(J69/I69*100&gt;100,100,J69/I69*100)</f>
        <v>100</v>
      </c>
      <c r="L69" s="977"/>
      <c r="M69" s="982"/>
      <c r="N69" s="968"/>
      <c r="O69" s="967"/>
    </row>
    <row r="70" spans="1:15" ht="5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/>
      <c r="L70" s="977"/>
      <c r="M70" s="982"/>
      <c r="N70" s="968"/>
      <c r="O70" s="967"/>
    </row>
    <row r="71" spans="1:15" ht="31.5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266</v>
      </c>
      <c r="I71" s="958">
        <v>1.33</v>
      </c>
      <c r="J71" s="958">
        <v>1.33</v>
      </c>
      <c r="K71" s="957">
        <f>IF(J71/I71*100&gt;100,100,J71/I71*100)</f>
        <v>100</v>
      </c>
      <c r="L71" s="957">
        <f>K71</f>
        <v>100</v>
      </c>
      <c r="M71" s="982"/>
      <c r="N71" s="968"/>
      <c r="O71" s="967"/>
    </row>
    <row r="72" spans="1:15" ht="69" hidden="1" customHeight="1" x14ac:dyDescent="0.25">
      <c r="A72" s="966">
        <v>17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/>
      <c r="J72" s="958"/>
      <c r="K72" s="957" t="e">
        <f>IF(J72/I72*100&gt;100,100,J72/I72*100)</f>
        <v>#DIV/0!</v>
      </c>
      <c r="L72" s="977" t="e">
        <f>(K72+K73+K74)/3</f>
        <v>#DIV/0!</v>
      </c>
      <c r="M72" s="995" t="e">
        <f>(L72+L75)/2</f>
        <v>#DIV/0!</v>
      </c>
      <c r="N72" s="968"/>
      <c r="O72" s="967"/>
    </row>
    <row r="73" spans="1:15" ht="69.75" hidden="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/>
      <c r="J73" s="958"/>
      <c r="K73" s="957" t="e">
        <f>IF(J73/I73*100&gt;100,100,J73/I73*100)</f>
        <v>#DIV/0!</v>
      </c>
      <c r="L73" s="977"/>
      <c r="M73" s="982"/>
      <c r="N73" s="968"/>
      <c r="O73" s="967"/>
    </row>
    <row r="74" spans="1:15" ht="81" hidden="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 t="e">
        <f>IF(J74/I74*100&gt;100,100,J74/I74*100)</f>
        <v>#DIV/0!</v>
      </c>
      <c r="L74" s="977"/>
      <c r="M74" s="982"/>
      <c r="N74" s="968"/>
      <c r="O74" s="967"/>
    </row>
    <row r="75" spans="1:15" ht="31.5" hidden="1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505</v>
      </c>
      <c r="I75" s="958"/>
      <c r="J75" s="958"/>
      <c r="K75" s="957" t="e">
        <f>IF(J75/I75*100&gt;100,100,J75/I75*100)</f>
        <v>#DIV/0!</v>
      </c>
      <c r="L75" s="957" t="e">
        <f>K75</f>
        <v>#DIV/0!</v>
      </c>
      <c r="M75" s="982"/>
      <c r="N75" s="968"/>
      <c r="O75" s="967"/>
    </row>
    <row r="76" spans="1:15" ht="52.5" customHeight="1" x14ac:dyDescent="0.25">
      <c r="A76" s="966">
        <v>10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97.813333333333333</v>
      </c>
      <c r="M76" s="995">
        <f>(L76+L79)/2</f>
        <v>98.906666666666666</v>
      </c>
      <c r="N76" s="968"/>
      <c r="O76" s="967"/>
    </row>
    <row r="77" spans="1:15" ht="52.5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90</v>
      </c>
      <c r="J77" s="958">
        <v>96.7</v>
      </c>
      <c r="K77" s="957">
        <f>IF(J77/I77*100&gt;100,100,J77/I77*100)</f>
        <v>100</v>
      </c>
      <c r="L77" s="977"/>
      <c r="M77" s="982"/>
      <c r="N77" s="968"/>
      <c r="O77" s="967"/>
    </row>
    <row r="78" spans="1:15" ht="51.75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93.44</v>
      </c>
      <c r="K78" s="957">
        <f>IF(J78/I78*100&gt;100,100,J78/I78*100)</f>
        <v>93.44</v>
      </c>
      <c r="L78" s="977"/>
      <c r="M78" s="982"/>
      <c r="N78" s="968"/>
      <c r="O78" s="967"/>
    </row>
    <row r="79" spans="1:15" ht="33.75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319.22000000000003</v>
      </c>
      <c r="J79" s="958">
        <v>319.22000000000003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52.5" customHeight="1" x14ac:dyDescent="0.25">
      <c r="A80" s="966">
        <v>11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>
        <v>100</v>
      </c>
      <c r="J80" s="958">
        <v>100</v>
      </c>
      <c r="K80" s="957">
        <f>IF(J80/I80*100&gt;100,100,J80/I80*100)</f>
        <v>100</v>
      </c>
      <c r="L80" s="977">
        <f>(K80+K81+K82)/2</f>
        <v>100</v>
      </c>
      <c r="M80" s="995">
        <f>(L80+L83)/2</f>
        <v>100</v>
      </c>
      <c r="N80" s="968"/>
      <c r="O80" s="967"/>
    </row>
    <row r="81" spans="1:15" ht="53.25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>
        <v>90</v>
      </c>
      <c r="J81" s="958">
        <v>100</v>
      </c>
      <c r="K81" s="957">
        <f>IF(J81/I81*100&gt;100,100,J81/I81*100)</f>
        <v>100</v>
      </c>
      <c r="L81" s="977"/>
      <c r="M81" s="982"/>
      <c r="N81" s="968"/>
      <c r="O81" s="967"/>
    </row>
    <row r="82" spans="1:15" ht="52.5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/>
      <c r="L82" s="977"/>
      <c r="M82" s="982"/>
      <c r="N82" s="968"/>
      <c r="O82" s="967"/>
    </row>
    <row r="83" spans="1:15" ht="33.75" customHeight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266</v>
      </c>
      <c r="I83" s="958">
        <v>0.22</v>
      </c>
      <c r="J83" s="958">
        <v>0.22</v>
      </c>
      <c r="K83" s="957">
        <f>IF(J83/I83*100&gt;100,100,J83/I83*100)</f>
        <v>100</v>
      </c>
      <c r="L83" s="957">
        <f>K83</f>
        <v>100</v>
      </c>
      <c r="M83" s="982"/>
      <c r="N83" s="968"/>
      <c r="O83" s="967"/>
    </row>
    <row r="84" spans="1:15" ht="2.25" hidden="1" customHeight="1" x14ac:dyDescent="0.25">
      <c r="A84" s="966">
        <v>20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/>
      <c r="J84" s="958"/>
      <c r="K84" s="957" t="e">
        <f>IF(J84/I84*100&gt;100,100,J84/I84*100)</f>
        <v>#DIV/0!</v>
      </c>
      <c r="L84" s="985" t="e">
        <f>(K84+K85+K86)/3</f>
        <v>#DIV/0!</v>
      </c>
      <c r="M84" s="995" t="e">
        <f>(L84+L87)/2</f>
        <v>#DIV/0!</v>
      </c>
      <c r="N84" s="968"/>
      <c r="O84" s="967"/>
    </row>
    <row r="85" spans="1:15" ht="31.5" hidden="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/>
      <c r="J85" s="958"/>
      <c r="K85" s="957" t="e">
        <f>IF(J85/I85*100&gt;100,100,J85/I85*100)</f>
        <v>#DIV/0!</v>
      </c>
      <c r="L85" s="998"/>
      <c r="M85" s="982"/>
      <c r="N85" s="968"/>
      <c r="O85" s="967"/>
    </row>
    <row r="86" spans="1:15" ht="8.25" hidden="1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/>
      <c r="J86" s="958"/>
      <c r="K86" s="957" t="e">
        <f>IF(J86/I86*100&gt;100,100,J86/I86*100)</f>
        <v>#DIV/0!</v>
      </c>
      <c r="L86" s="998"/>
      <c r="M86" s="982"/>
      <c r="N86" s="968"/>
      <c r="O86" s="967"/>
    </row>
    <row r="87" spans="1:15" ht="4.5" hidden="1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505</v>
      </c>
      <c r="I87" s="958"/>
      <c r="J87" s="958"/>
      <c r="K87" s="957" t="e">
        <f>IF(J87/I87*100&gt;100,100,J87/I87*100)</f>
        <v>#DIV/0!</v>
      </c>
      <c r="L87" s="957" t="e">
        <f>K87</f>
        <v>#DIV/0!</v>
      </c>
      <c r="M87" s="982"/>
      <c r="N87" s="968"/>
      <c r="O87" s="967"/>
    </row>
    <row r="88" spans="1:15" ht="31.5" hidden="1" customHeight="1" x14ac:dyDescent="0.25">
      <c r="A88" s="966">
        <v>21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/>
      <c r="J88" s="958"/>
      <c r="K88" s="957" t="e">
        <f>IF(J88/I88*100&gt;100,100,J88/I88*100)</f>
        <v>#DIV/0!</v>
      </c>
      <c r="L88" s="977" t="e">
        <f>(K88+K89+K90)/3</f>
        <v>#DIV/0!</v>
      </c>
      <c r="M88" s="995" t="e">
        <f>(L88+L91)/2</f>
        <v>#DIV/0!</v>
      </c>
      <c r="N88" s="968"/>
      <c r="O88" s="967"/>
    </row>
    <row r="89" spans="1:15" ht="31.5" hidden="1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/>
      <c r="J89" s="958"/>
      <c r="K89" s="957" t="e">
        <f>IF(J89/I89*100&gt;100,100,J89/I89*100)</f>
        <v>#DIV/0!</v>
      </c>
      <c r="L89" s="977"/>
      <c r="M89" s="982"/>
      <c r="N89" s="968"/>
      <c r="O89" s="967"/>
    </row>
    <row r="90" spans="1:15" ht="31.5" hidden="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/>
      <c r="J90" s="958"/>
      <c r="K90" s="957" t="e">
        <f>IF(J90/I90*100&gt;100,100,J90/I90*100)</f>
        <v>#DIV/0!</v>
      </c>
      <c r="L90" s="977"/>
      <c r="M90" s="982"/>
      <c r="N90" s="968"/>
      <c r="O90" s="967"/>
    </row>
    <row r="91" spans="1:15" ht="31.5" hidden="1" customHeight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505</v>
      </c>
      <c r="I91" s="958"/>
      <c r="J91" s="958"/>
      <c r="K91" s="957" t="e">
        <f>IF(J91/I91*100&gt;100,100,J91/I91*100)</f>
        <v>#DIV/0!</v>
      </c>
      <c r="L91" s="957" t="e">
        <f>K91</f>
        <v>#DIV/0!</v>
      </c>
      <c r="M91" s="982"/>
      <c r="N91" s="968"/>
      <c r="O91" s="967"/>
    </row>
    <row r="92" spans="1:15" ht="31.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31.5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31.5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31.5" hidden="1" customHeight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505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31.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31.5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31.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31.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31.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31.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31.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31.5" hidden="1" customHeight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31.5" hidden="1" customHeight="1" x14ac:dyDescent="0.25">
      <c r="A104" s="966">
        <v>25</v>
      </c>
      <c r="B104" s="974"/>
      <c r="C104" s="996" t="s">
        <v>187</v>
      </c>
      <c r="D104" s="983" t="s">
        <v>523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/>
      <c r="J104" s="958"/>
      <c r="K104" s="957" t="e">
        <f>IF(J104/I104*100&gt;100,100,J104/I104*100)</f>
        <v>#DIV/0!</v>
      </c>
      <c r="L104" s="977" t="e">
        <f>(K104+K105+K106)/3</f>
        <v>#DIV/0!</v>
      </c>
      <c r="M104" s="995" t="e">
        <f>(L104+L107)/2</f>
        <v>#DIV/0!</v>
      </c>
      <c r="N104" s="968"/>
      <c r="O104" s="967"/>
    </row>
    <row r="105" spans="1:15" ht="31.5" hidden="1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/>
      <c r="J105" s="958"/>
      <c r="K105" s="957" t="e">
        <f>IF(J105/I105*100&gt;100,100,J105/I105*100)</f>
        <v>#DIV/0!</v>
      </c>
      <c r="L105" s="977"/>
      <c r="M105" s="982"/>
      <c r="N105" s="968"/>
      <c r="O105" s="967"/>
    </row>
    <row r="106" spans="1:15" ht="31.5" hidden="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/>
      <c r="J106" s="958"/>
      <c r="K106" s="957" t="e">
        <f>IF(J106/I106*100&gt;100,100,J106/I106*100)</f>
        <v>#DIV/0!</v>
      </c>
      <c r="L106" s="977"/>
      <c r="M106" s="982"/>
      <c r="N106" s="968"/>
      <c r="O106" s="967"/>
    </row>
    <row r="107" spans="1:15" ht="31.5" hidden="1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505</v>
      </c>
      <c r="I107" s="958"/>
      <c r="J107" s="958"/>
      <c r="K107" s="957" t="e">
        <f>IF(J107/I107*100&gt;100,100,J107/I107*100)</f>
        <v>#DIV/0!</v>
      </c>
      <c r="L107" s="957" t="e">
        <f>K107</f>
        <v>#DIV/0!</v>
      </c>
      <c r="M107" s="982"/>
      <c r="N107" s="968"/>
      <c r="O107" s="967"/>
    </row>
    <row r="108" spans="1:15" ht="31.5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31.5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31.5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31.5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51" customHeight="1" x14ac:dyDescent="0.25">
      <c r="A112" s="966">
        <v>12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98.716666666666654</v>
      </c>
      <c r="M112" s="995">
        <f>(L112+L115)/2</f>
        <v>99.35833333333332</v>
      </c>
      <c r="N112" s="968"/>
      <c r="O112" s="967"/>
    </row>
    <row r="113" spans="1:15" ht="51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90</v>
      </c>
      <c r="J113" s="958">
        <v>94.7</v>
      </c>
      <c r="K113" s="957">
        <f>IF(J113/I113*100&gt;100,100,J113/I113*100)</f>
        <v>100</v>
      </c>
      <c r="L113" s="977"/>
      <c r="M113" s="995"/>
      <c r="N113" s="968"/>
      <c r="O113" s="967"/>
    </row>
    <row r="114" spans="1:15" ht="51.75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585</v>
      </c>
      <c r="H114" s="978" t="s">
        <v>507</v>
      </c>
      <c r="I114" s="958">
        <v>100</v>
      </c>
      <c r="J114" s="958">
        <v>96.15</v>
      </c>
      <c r="K114" s="957">
        <f>IF(J114/I114*100&gt;100,100,J114/I114*100)</f>
        <v>96.15</v>
      </c>
      <c r="L114" s="977"/>
      <c r="M114" s="995"/>
      <c r="N114" s="968"/>
      <c r="O114" s="967"/>
    </row>
    <row r="115" spans="1:15" ht="31.5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51.78</v>
      </c>
      <c r="J115" s="958">
        <v>51.78</v>
      </c>
      <c r="K115" s="957">
        <f>IF(J115/I115*100&gt;100,100,J115/I115*100)</f>
        <v>100</v>
      </c>
      <c r="L115" s="957">
        <f>K115</f>
        <v>100</v>
      </c>
      <c r="M115" s="995"/>
      <c r="N115" s="968"/>
      <c r="O115" s="967"/>
    </row>
    <row r="116" spans="1:15" ht="52.5" customHeight="1" x14ac:dyDescent="0.25">
      <c r="A116" s="966">
        <v>13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584</v>
      </c>
      <c r="H116" s="978" t="s">
        <v>507</v>
      </c>
      <c r="I116" s="958">
        <v>12.1</v>
      </c>
      <c r="J116" s="958">
        <v>12.1</v>
      </c>
      <c r="K116" s="987">
        <f>IF(J116/I116*100&gt;100,100,J116/I116*100)</f>
        <v>100</v>
      </c>
      <c r="L116" s="977">
        <f>(K116+K117+K118)/3</f>
        <v>100</v>
      </c>
      <c r="M116" s="993">
        <f>(L116+L119)/2</f>
        <v>100</v>
      </c>
      <c r="N116" s="968"/>
      <c r="O116" s="967"/>
    </row>
    <row r="117" spans="1:15" ht="51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>
        <v>12.1</v>
      </c>
      <c r="J117" s="958">
        <v>12.1</v>
      </c>
      <c r="K117" s="987">
        <f>IF(J117/I117*100&gt;100,100,J117/I117*100)</f>
        <v>100</v>
      </c>
      <c r="L117" s="977"/>
      <c r="M117" s="982"/>
      <c r="N117" s="968"/>
      <c r="O117" s="967"/>
    </row>
    <row r="118" spans="1:15" ht="51.75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>
        <v>60.9</v>
      </c>
      <c r="J118" s="958">
        <v>60.9</v>
      </c>
      <c r="K118" s="987">
        <f>IF(J118/I118*100&gt;100,100,J118/I118*100)</f>
        <v>100</v>
      </c>
      <c r="L118" s="977"/>
      <c r="M118" s="982"/>
      <c r="N118" s="968"/>
      <c r="O118" s="967"/>
    </row>
    <row r="119" spans="1:15" ht="31.5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 t="s">
        <v>514</v>
      </c>
      <c r="I119" s="958">
        <v>2948</v>
      </c>
      <c r="J119" s="958">
        <v>2967</v>
      </c>
      <c r="K119" s="987">
        <f>IF(J119/I119*100&gt;100,100,J119/I119*100)</f>
        <v>100</v>
      </c>
      <c r="L119" s="987">
        <f>K119</f>
        <v>100</v>
      </c>
      <c r="M119" s="982"/>
      <c r="N119" s="968"/>
      <c r="O119" s="967"/>
    </row>
    <row r="120" spans="1:15" ht="51" customHeight="1" x14ac:dyDescent="0.25">
      <c r="A120" s="966">
        <v>14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584</v>
      </c>
      <c r="H120" s="978" t="s">
        <v>507</v>
      </c>
      <c r="I120" s="958">
        <v>16.2</v>
      </c>
      <c r="J120" s="958">
        <v>16.2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100</v>
      </c>
      <c r="N120" s="968"/>
      <c r="O120" s="967"/>
    </row>
    <row r="121" spans="1:15" ht="51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30.3</v>
      </c>
      <c r="J121" s="958">
        <v>30.3</v>
      </c>
      <c r="K121" s="987">
        <f>IF(J121/I121*100&gt;100,100,J121/I121*100)</f>
        <v>100</v>
      </c>
      <c r="L121" s="977"/>
      <c r="M121" s="982"/>
      <c r="N121" s="968"/>
      <c r="O121" s="967"/>
    </row>
    <row r="122" spans="1:15" ht="51.75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85.2</v>
      </c>
      <c r="J122" s="958">
        <v>85.2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1.5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514</v>
      </c>
      <c r="I123" s="958">
        <v>8249</v>
      </c>
      <c r="J123" s="958">
        <v>8315</v>
      </c>
      <c r="K123" s="987">
        <f>IF(J123/I123*100&gt;100,100,J123/I123*100)</f>
        <v>100</v>
      </c>
      <c r="L123" s="987">
        <f>K123</f>
        <v>100</v>
      </c>
      <c r="M123" s="982"/>
      <c r="N123" s="968"/>
      <c r="O123" s="967"/>
    </row>
    <row r="124" spans="1:15" ht="51.75" customHeight="1" x14ac:dyDescent="0.25">
      <c r="A124" s="966">
        <v>15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584</v>
      </c>
      <c r="H124" s="978" t="s">
        <v>507</v>
      </c>
      <c r="I124" s="958">
        <v>12.7</v>
      </c>
      <c r="J124" s="958">
        <v>12.7</v>
      </c>
      <c r="K124" s="987">
        <f>IF(J124/I124*100&gt;100,100,J124/I124*100)</f>
        <v>100</v>
      </c>
      <c r="L124" s="977">
        <f>(K124+K125+K126)/3</f>
        <v>100</v>
      </c>
      <c r="M124" s="993">
        <f>(L124+L127)/2</f>
        <v>100</v>
      </c>
      <c r="N124" s="968"/>
      <c r="O124" s="967"/>
    </row>
    <row r="125" spans="1:15" ht="51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>
        <v>3.9</v>
      </c>
      <c r="J125" s="958">
        <v>3.9</v>
      </c>
      <c r="K125" s="987">
        <f>IF(J125/I125*100&gt;100,100,J125/I125*100)</f>
        <v>100</v>
      </c>
      <c r="L125" s="977"/>
      <c r="M125" s="982"/>
      <c r="N125" s="968"/>
      <c r="O125" s="967"/>
    </row>
    <row r="126" spans="1:15" ht="51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>
        <v>100</v>
      </c>
      <c r="J126" s="958">
        <v>100</v>
      </c>
      <c r="K126" s="987">
        <f>IF(J126/I126*100&gt;100,100,J126/I126*100)</f>
        <v>100</v>
      </c>
      <c r="L126" s="977"/>
      <c r="M126" s="982"/>
      <c r="N126" s="968"/>
      <c r="O126" s="967"/>
    </row>
    <row r="127" spans="1:15" ht="31.5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 t="s">
        <v>514</v>
      </c>
      <c r="I127" s="958">
        <v>3991</v>
      </c>
      <c r="J127" s="958">
        <v>4000</v>
      </c>
      <c r="K127" s="987">
        <f>IF(J127/I127*100&gt;100,100,J127/I127*100)</f>
        <v>100</v>
      </c>
      <c r="L127" s="987">
        <f>K127</f>
        <v>100</v>
      </c>
      <c r="M127" s="982"/>
      <c r="N127" s="968"/>
      <c r="O127" s="967"/>
    </row>
    <row r="128" spans="1:15" ht="52.5" customHeight="1" x14ac:dyDescent="0.25">
      <c r="A128" s="966">
        <v>16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584</v>
      </c>
      <c r="H128" s="978" t="s">
        <v>507</v>
      </c>
      <c r="I128" s="958">
        <v>9.6</v>
      </c>
      <c r="J128" s="958">
        <v>9.6</v>
      </c>
      <c r="K128" s="987">
        <f>IF(J128/I128*100&gt;100,100,J128/I128*100)</f>
        <v>100</v>
      </c>
      <c r="L128" s="977">
        <f>(K128+K129+K130)/3</f>
        <v>100</v>
      </c>
      <c r="M128" s="993">
        <f>(L128+L131)/2</f>
        <v>99.982200071199713</v>
      </c>
      <c r="N128" s="968"/>
      <c r="O128" s="967"/>
    </row>
    <row r="129" spans="1:15" ht="53.25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>
        <v>34.799999999999997</v>
      </c>
      <c r="J129" s="958">
        <v>34.799999999999997</v>
      </c>
      <c r="K129" s="987">
        <f>IF(J129/I129*100&gt;100,100,J129/I129*100)</f>
        <v>100</v>
      </c>
      <c r="L129" s="977"/>
      <c r="M129" s="982"/>
      <c r="N129" s="968"/>
      <c r="O129" s="967"/>
    </row>
    <row r="130" spans="1:15" ht="53.25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>
        <v>100</v>
      </c>
      <c r="J130" s="958">
        <v>100</v>
      </c>
      <c r="K130" s="987">
        <f>IF(J130/I130*100&gt;100,100,J130/I130*100)</f>
        <v>100</v>
      </c>
      <c r="L130" s="977"/>
      <c r="M130" s="982"/>
      <c r="N130" s="968"/>
      <c r="O130" s="967"/>
    </row>
    <row r="131" spans="1:15" ht="31.5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 t="s">
        <v>514</v>
      </c>
      <c r="I131" s="958">
        <v>2809</v>
      </c>
      <c r="J131" s="958">
        <v>2808</v>
      </c>
      <c r="K131" s="987">
        <f>IF(J131/I131*100&gt;100,100,J131/I131*100)</f>
        <v>99.964400142399441</v>
      </c>
      <c r="L131" s="987">
        <f>K131</f>
        <v>99.964400142399441</v>
      </c>
      <c r="M131" s="982"/>
      <c r="N131" s="968"/>
      <c r="O131" s="967"/>
    </row>
    <row r="132" spans="1:15" ht="51.75" customHeight="1" x14ac:dyDescent="0.25">
      <c r="A132" s="966">
        <v>17</v>
      </c>
      <c r="B132" s="974"/>
      <c r="C132" s="994" t="s">
        <v>232</v>
      </c>
      <c r="D132" s="991" t="s">
        <v>559</v>
      </c>
      <c r="E132" s="990" t="s">
        <v>137</v>
      </c>
      <c r="F132" s="989" t="s">
        <v>138</v>
      </c>
      <c r="G132" s="988" t="s">
        <v>584</v>
      </c>
      <c r="H132" s="978" t="s">
        <v>507</v>
      </c>
      <c r="I132" s="958">
        <v>38.799999999999997</v>
      </c>
      <c r="J132" s="958">
        <v>38.799999999999997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100</v>
      </c>
      <c r="N132" s="968"/>
      <c r="O132" s="967"/>
    </row>
    <row r="133" spans="1:15" ht="51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37.9</v>
      </c>
      <c r="J133" s="958">
        <v>37.9</v>
      </c>
      <c r="K133" s="987">
        <f>IF(J133/I133*100&gt;100,100,J133/I133*100)</f>
        <v>100</v>
      </c>
      <c r="L133" s="977"/>
      <c r="M133" s="982"/>
      <c r="N133" s="968"/>
      <c r="O133" s="967"/>
    </row>
    <row r="134" spans="1:15" ht="53.25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90</v>
      </c>
      <c r="J134" s="958">
        <v>90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1.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27828</v>
      </c>
      <c r="J135" s="958">
        <v>27988</v>
      </c>
      <c r="K135" s="987">
        <f>IF(J135/I135*100&gt;100,100,J135/I135*100)</f>
        <v>100</v>
      </c>
      <c r="L135" s="987">
        <f>K135</f>
        <v>100</v>
      </c>
      <c r="M135" s="982"/>
      <c r="N135" s="968"/>
      <c r="O135" s="967"/>
    </row>
    <row r="136" spans="1:15" ht="52.5" customHeight="1" x14ac:dyDescent="0.25">
      <c r="A136" s="966">
        <v>18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584</v>
      </c>
      <c r="H136" s="978" t="s">
        <v>507</v>
      </c>
      <c r="I136" s="958">
        <v>52.3</v>
      </c>
      <c r="J136" s="958">
        <v>52.3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100</v>
      </c>
      <c r="N136" s="968"/>
      <c r="O136" s="967"/>
    </row>
    <row r="137" spans="1:15" ht="51.75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32.1</v>
      </c>
      <c r="J137" s="958">
        <v>32.1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80.3</v>
      </c>
      <c r="J138" s="958">
        <v>80.3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0" customHeight="1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27403</v>
      </c>
      <c r="J139" s="958">
        <v>27618</v>
      </c>
      <c r="K139" s="987">
        <f>IF(J139/I139*100&gt;100,100,J139/I139*100)</f>
        <v>100</v>
      </c>
      <c r="L139" s="987">
        <f>K139</f>
        <v>100</v>
      </c>
      <c r="M139" s="982"/>
      <c r="N139" s="968"/>
      <c r="O139" s="967"/>
    </row>
    <row r="140" spans="1:15" ht="49.5" customHeight="1" x14ac:dyDescent="0.25">
      <c r="A140" s="966">
        <v>19</v>
      </c>
      <c r="B140" s="974"/>
      <c r="C140" s="994" t="s">
        <v>311</v>
      </c>
      <c r="D140" s="991" t="s">
        <v>568</v>
      </c>
      <c r="E140" s="990" t="s">
        <v>137</v>
      </c>
      <c r="F140" s="989" t="s">
        <v>138</v>
      </c>
      <c r="G140" s="988" t="s">
        <v>584</v>
      </c>
      <c r="H140" s="978" t="s">
        <v>507</v>
      </c>
      <c r="I140" s="958">
        <v>6.9</v>
      </c>
      <c r="J140" s="958">
        <v>6.9</v>
      </c>
      <c r="K140" s="987">
        <f>IF(J140/I140*100&gt;100,100,J140/I140*100)</f>
        <v>100</v>
      </c>
      <c r="L140" s="977">
        <f>(K140+K141+K142)/3</f>
        <v>100</v>
      </c>
      <c r="M140" s="993">
        <f>(L140+L143)/2</f>
        <v>100</v>
      </c>
      <c r="N140" s="968"/>
      <c r="O140" s="967"/>
    </row>
    <row r="141" spans="1:15" ht="50.25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>
        <v>36.4</v>
      </c>
      <c r="J141" s="958">
        <v>36.4</v>
      </c>
      <c r="K141" s="987">
        <v>100</v>
      </c>
      <c r="L141" s="977"/>
      <c r="M141" s="982"/>
      <c r="N141" s="968"/>
      <c r="O141" s="967"/>
    </row>
    <row r="142" spans="1:15" ht="50.25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>
        <v>100</v>
      </c>
      <c r="J142" s="958">
        <v>100</v>
      </c>
      <c r="K142" s="987">
        <f>IF(J142/I142*100&gt;100,100,J142/I142*100)</f>
        <v>100</v>
      </c>
      <c r="L142" s="977"/>
      <c r="M142" s="982"/>
      <c r="N142" s="968"/>
      <c r="O142" s="967"/>
    </row>
    <row r="143" spans="1:15" ht="32.25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959" t="s">
        <v>514</v>
      </c>
      <c r="I143" s="958">
        <v>2856</v>
      </c>
      <c r="J143" s="958">
        <v>2875</v>
      </c>
      <c r="K143" s="987">
        <f>IF(J143/I143*100&gt;100,100,J143/I143*100)</f>
        <v>100</v>
      </c>
      <c r="L143" s="987">
        <f>K143</f>
        <v>100</v>
      </c>
      <c r="M143" s="982"/>
      <c r="N143" s="968"/>
      <c r="O143" s="967"/>
    </row>
    <row r="144" spans="1:15" ht="30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16.5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30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5.2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30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30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30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0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30" hidden="1" customHeight="1" x14ac:dyDescent="0.25">
      <c r="A152" s="966">
        <v>37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30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30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0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30" hidden="1" customHeight="1" x14ac:dyDescent="0.25">
      <c r="A156" s="966">
        <v>38</v>
      </c>
      <c r="B156" s="974"/>
      <c r="C156" s="986" t="s">
        <v>319</v>
      </c>
      <c r="D156" s="983" t="s">
        <v>510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30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30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0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505</v>
      </c>
      <c r="I159" s="958"/>
      <c r="J159" s="958"/>
      <c r="K159" s="957" t="e">
        <f>IF(I159/J159*100&gt;100,100,I159/J159*100)</f>
        <v>#DIV/0!</v>
      </c>
      <c r="L159" s="957" t="e">
        <f>K159</f>
        <v>#DIV/0!</v>
      </c>
      <c r="M159" s="984"/>
      <c r="N159" s="968"/>
      <c r="O159" s="967"/>
    </row>
    <row r="160" spans="1:15" ht="30" hidden="1" customHeight="1" x14ac:dyDescent="0.25">
      <c r="A160" s="966">
        <v>39</v>
      </c>
      <c r="B160" s="974"/>
      <c r="C160" s="981" t="s">
        <v>327</v>
      </c>
      <c r="D160" s="983" t="s">
        <v>509</v>
      </c>
      <c r="E160" s="979" t="s">
        <v>137</v>
      </c>
      <c r="F160" s="961" t="s">
        <v>138</v>
      </c>
      <c r="G160" s="971" t="s">
        <v>434</v>
      </c>
      <c r="H160" s="978" t="s">
        <v>507</v>
      </c>
      <c r="I160" s="958"/>
      <c r="J160" s="958"/>
      <c r="K160" s="957" t="e">
        <f>IF(J160/I160*100&gt;100,100,J160/I160*100)</f>
        <v>#DIV/0!</v>
      </c>
      <c r="L160" s="977" t="e">
        <f>(K160+K161+K162)/3</f>
        <v>#DIV/0!</v>
      </c>
      <c r="M160" s="976" t="e">
        <f>(L160+L163)/2</f>
        <v>#DIV/0!</v>
      </c>
      <c r="N160" s="968"/>
      <c r="O160" s="967"/>
    </row>
    <row r="161" spans="1:15" ht="30" hidden="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435</v>
      </c>
      <c r="H161" s="959" t="s">
        <v>507</v>
      </c>
      <c r="I161" s="958"/>
      <c r="J161" s="958"/>
      <c r="K161" s="975" t="e">
        <f>IF(I161/J161*100&gt;100,100,I161/J161*100)</f>
        <v>#DIV/0!</v>
      </c>
      <c r="L161" s="970"/>
      <c r="M161" s="969"/>
      <c r="N161" s="968"/>
      <c r="O161" s="967"/>
    </row>
    <row r="162" spans="1:15" ht="30" hidden="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436</v>
      </c>
      <c r="H162" s="959" t="s">
        <v>507</v>
      </c>
      <c r="I162" s="958"/>
      <c r="J162" s="958"/>
      <c r="K162" s="957" t="e">
        <f>IF(J162/I162*100&gt;100,100,J162/I162*100)</f>
        <v>#DIV/0!</v>
      </c>
      <c r="L162" s="970"/>
      <c r="M162" s="969"/>
      <c r="N162" s="968"/>
      <c r="O162" s="967"/>
    </row>
    <row r="163" spans="1:15" ht="30" hidden="1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505</v>
      </c>
      <c r="I163" s="958"/>
      <c r="J163" s="958"/>
      <c r="K163" s="957" t="e">
        <f>IF(J163/I163*100&gt;100,100,J163/I163*100)</f>
        <v>#DIV/0!</v>
      </c>
      <c r="L163" s="957" t="e">
        <f>K163</f>
        <v>#DIV/0!</v>
      </c>
      <c r="M163" s="956"/>
      <c r="N163" s="968"/>
      <c r="O163" s="967"/>
    </row>
    <row r="164" spans="1:15" ht="30" hidden="1" customHeight="1" x14ac:dyDescent="0.25">
      <c r="A164" s="966">
        <v>40</v>
      </c>
      <c r="B164" s="974"/>
      <c r="C164" s="981" t="s">
        <v>323</v>
      </c>
      <c r="D164" s="980" t="s">
        <v>508</v>
      </c>
      <c r="E164" s="979" t="s">
        <v>137</v>
      </c>
      <c r="F164" s="961" t="s">
        <v>138</v>
      </c>
      <c r="G164" s="971" t="s">
        <v>434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30" hidden="1" customHeight="1" x14ac:dyDescent="0.25">
      <c r="A165" s="966"/>
      <c r="B165" s="974"/>
      <c r="C165" s="973"/>
      <c r="D165" s="972"/>
      <c r="E165" s="962"/>
      <c r="F165" s="961" t="s">
        <v>138</v>
      </c>
      <c r="G165" s="971" t="s">
        <v>435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30" hidden="1" customHeight="1" x14ac:dyDescent="0.25">
      <c r="A166" s="966"/>
      <c r="B166" s="974"/>
      <c r="C166" s="973"/>
      <c r="D166" s="972"/>
      <c r="E166" s="962"/>
      <c r="F166" s="961" t="s">
        <v>138</v>
      </c>
      <c r="G166" s="971" t="s">
        <v>436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0" hidden="1" customHeight="1" x14ac:dyDescent="0.25">
      <c r="A167" s="966"/>
      <c r="B167" s="965"/>
      <c r="C167" s="964"/>
      <c r="D167" s="963"/>
      <c r="E167" s="962"/>
      <c r="F167" s="961" t="s">
        <v>144</v>
      </c>
      <c r="G167" s="960" t="s">
        <v>506</v>
      </c>
      <c r="H167" s="959" t="s">
        <v>505</v>
      </c>
      <c r="I167" s="958"/>
      <c r="J167" s="958"/>
      <c r="K167" s="957" t="e">
        <f>IF(I167/J167*100&gt;100,100,I167/J167*100)</f>
        <v>#DIV/0!</v>
      </c>
      <c r="L167" s="957" t="e">
        <f>K167</f>
        <v>#DIV/0!</v>
      </c>
      <c r="M167" s="956"/>
      <c r="N167" s="955"/>
      <c r="O167" s="954"/>
    </row>
    <row r="168" spans="1:15" ht="30" customHeight="1" x14ac:dyDescent="0.3">
      <c r="A168" s="953"/>
      <c r="B168" s="952"/>
      <c r="C168" s="951"/>
      <c r="D168" s="950"/>
      <c r="E168" s="949"/>
      <c r="F168" s="948"/>
      <c r="G168" s="947"/>
      <c r="H168" s="946"/>
      <c r="I168" s="945"/>
      <c r="J168" s="945"/>
      <c r="K168" s="944"/>
      <c r="L168" s="944"/>
      <c r="M168" s="943"/>
      <c r="N168" s="942"/>
      <c r="O168" s="941"/>
    </row>
    <row r="169" spans="1:15" ht="25.5" x14ac:dyDescent="0.3">
      <c r="A169" s="953"/>
      <c r="B169" s="952"/>
      <c r="C169" s="951"/>
      <c r="D169" s="950"/>
      <c r="E169" s="949"/>
      <c r="F169" s="948"/>
      <c r="G169" s="947"/>
      <c r="H169" s="946"/>
      <c r="I169" s="945"/>
      <c r="J169" s="945"/>
      <c r="K169" s="944"/>
      <c r="L169" s="944"/>
      <c r="M169" s="943"/>
      <c r="N169" s="942"/>
      <c r="O169" s="941"/>
    </row>
    <row r="170" spans="1:15" ht="26.25" customHeight="1" x14ac:dyDescent="0.4">
      <c r="A170" s="936"/>
      <c r="B170" s="940" t="s">
        <v>504</v>
      </c>
      <c r="C170" s="940"/>
      <c r="D170" s="940"/>
      <c r="E170" s="940"/>
      <c r="F170" s="940"/>
      <c r="G170" s="940"/>
      <c r="H170" s="940"/>
      <c r="I170" s="940"/>
      <c r="J170" s="940"/>
      <c r="K170" s="940"/>
      <c r="L170" s="940"/>
      <c r="M170" s="940"/>
      <c r="N170" s="940"/>
    </row>
    <row r="171" spans="1:15" ht="26.25" customHeight="1" x14ac:dyDescent="0.4">
      <c r="A171" s="936"/>
      <c r="B171" s="939"/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</row>
    <row r="172" spans="1:15" x14ac:dyDescent="0.4">
      <c r="A172" s="936"/>
      <c r="B172" s="935" t="s">
        <v>503</v>
      </c>
      <c r="C172" s="925"/>
      <c r="D172" s="938"/>
      <c r="E172" s="938"/>
      <c r="G172" s="933"/>
      <c r="H172" s="937"/>
      <c r="I172" s="937"/>
      <c r="M172" s="932"/>
      <c r="N172" s="931"/>
    </row>
    <row r="173" spans="1:15" ht="24.75" customHeight="1" x14ac:dyDescent="0.4">
      <c r="A173" s="936"/>
      <c r="B173" s="935" t="s">
        <v>502</v>
      </c>
      <c r="C173" s="925"/>
      <c r="D173" s="934"/>
      <c r="G173" s="933"/>
      <c r="H173" s="933"/>
      <c r="I173" s="933"/>
      <c r="M173" s="932"/>
      <c r="N173" s="931"/>
    </row>
    <row r="174" spans="1:15" ht="24.75" customHeight="1" x14ac:dyDescent="0.25"/>
    <row r="175" spans="1:15" ht="24.75" customHeight="1" x14ac:dyDescent="0.25"/>
    <row r="176" spans="1:15" ht="24.75" customHeight="1" x14ac:dyDescent="0.25"/>
    <row r="177" spans="4:4" ht="24.75" customHeight="1" x14ac:dyDescent="0.25"/>
    <row r="178" spans="4:4" ht="24.75" customHeight="1" x14ac:dyDescent="0.25"/>
    <row r="179" spans="4:4" ht="24.75" customHeight="1" x14ac:dyDescent="0.25"/>
    <row r="180" spans="4:4" ht="24.75" customHeight="1" x14ac:dyDescent="0.25">
      <c r="D180" s="928" t="s">
        <v>501</v>
      </c>
    </row>
    <row r="181" spans="4:4" ht="24.75" customHeight="1" x14ac:dyDescent="0.25"/>
  </sheetData>
  <autoFilter ref="A3:DJ3"/>
  <mergeCells count="250">
    <mergeCell ref="M40:M43"/>
    <mergeCell ref="A148:A151"/>
    <mergeCell ref="C148:C151"/>
    <mergeCell ref="D148:D151"/>
    <mergeCell ref="E148:E151"/>
    <mergeCell ref="L148:L150"/>
    <mergeCell ref="M148:M151"/>
    <mergeCell ref="B4:B167"/>
    <mergeCell ref="E156:E159"/>
    <mergeCell ref="C108:C111"/>
    <mergeCell ref="A40:A43"/>
    <mergeCell ref="C40:C43"/>
    <mergeCell ref="D40:D43"/>
    <mergeCell ref="E40:E43"/>
    <mergeCell ref="L40:L42"/>
    <mergeCell ref="L84:L86"/>
    <mergeCell ref="B170:N170"/>
    <mergeCell ref="A164:A167"/>
    <mergeCell ref="C164:C167"/>
    <mergeCell ref="D164:D167"/>
    <mergeCell ref="E164:E167"/>
    <mergeCell ref="L164:L166"/>
    <mergeCell ref="M164:M167"/>
    <mergeCell ref="N4:N167"/>
    <mergeCell ref="A108:A111"/>
    <mergeCell ref="M156:M159"/>
    <mergeCell ref="A68:A71"/>
    <mergeCell ref="C68:C71"/>
    <mergeCell ref="D68:D71"/>
    <mergeCell ref="E68:E71"/>
    <mergeCell ref="L68:L70"/>
    <mergeCell ref="M68:M71"/>
    <mergeCell ref="E76:E79"/>
    <mergeCell ref="L76:L78"/>
    <mergeCell ref="D84:D87"/>
    <mergeCell ref="A4:A7"/>
    <mergeCell ref="C4:C7"/>
    <mergeCell ref="D4:D7"/>
    <mergeCell ref="L64:L66"/>
    <mergeCell ref="M64:M67"/>
    <mergeCell ref="A152:A155"/>
    <mergeCell ref="C152:C155"/>
    <mergeCell ref="D152:D155"/>
    <mergeCell ref="E152:E155"/>
    <mergeCell ref="L152:L154"/>
    <mergeCell ref="O4:O167"/>
    <mergeCell ref="E160:E163"/>
    <mergeCell ref="L160:L162"/>
    <mergeCell ref="M160:M163"/>
    <mergeCell ref="D108:D111"/>
    <mergeCell ref="E108:E111"/>
    <mergeCell ref="L108:L110"/>
    <mergeCell ref="M108:M111"/>
    <mergeCell ref="M152:M155"/>
    <mergeCell ref="D156:D159"/>
    <mergeCell ref="A1:O1"/>
    <mergeCell ref="A144:A147"/>
    <mergeCell ref="C144:C147"/>
    <mergeCell ref="D144:D147"/>
    <mergeCell ref="E144:E147"/>
    <mergeCell ref="L144:L146"/>
    <mergeCell ref="M144:M147"/>
    <mergeCell ref="A64:A67"/>
    <mergeCell ref="C64:C67"/>
    <mergeCell ref="D64:D67"/>
    <mergeCell ref="D8:D11"/>
    <mergeCell ref="E8:E11"/>
    <mergeCell ref="L8:L10"/>
    <mergeCell ref="A16:A19"/>
    <mergeCell ref="A160:A163"/>
    <mergeCell ref="C160:C163"/>
    <mergeCell ref="D160:D163"/>
    <mergeCell ref="A156:A159"/>
    <mergeCell ref="C156:C159"/>
    <mergeCell ref="L156:L158"/>
    <mergeCell ref="M20:M23"/>
    <mergeCell ref="M8:M11"/>
    <mergeCell ref="A12:A15"/>
    <mergeCell ref="C12:C15"/>
    <mergeCell ref="D12:D15"/>
    <mergeCell ref="E12:E15"/>
    <mergeCell ref="L12:L14"/>
    <mergeCell ref="M12:M15"/>
    <mergeCell ref="A8:A11"/>
    <mergeCell ref="C8:C11"/>
    <mergeCell ref="E4:E7"/>
    <mergeCell ref="L4:L6"/>
    <mergeCell ref="M4:M7"/>
    <mergeCell ref="L16:L18"/>
    <mergeCell ref="M16:M19"/>
    <mergeCell ref="A20:A23"/>
    <mergeCell ref="C20:C23"/>
    <mergeCell ref="D20:D23"/>
    <mergeCell ref="E20:E23"/>
    <mergeCell ref="L20:L22"/>
    <mergeCell ref="L28:L30"/>
    <mergeCell ref="M28:M31"/>
    <mergeCell ref="A24:A27"/>
    <mergeCell ref="C24:C27"/>
    <mergeCell ref="D24:D27"/>
    <mergeCell ref="E24:E27"/>
    <mergeCell ref="L24:L26"/>
    <mergeCell ref="M24:M27"/>
    <mergeCell ref="C16:C19"/>
    <mergeCell ref="D16:D19"/>
    <mergeCell ref="E16:E19"/>
    <mergeCell ref="A28:A31"/>
    <mergeCell ref="C28:C31"/>
    <mergeCell ref="D28:D31"/>
    <mergeCell ref="E28:E31"/>
    <mergeCell ref="A32:A35"/>
    <mergeCell ref="C32:C35"/>
    <mergeCell ref="D32:D35"/>
    <mergeCell ref="E32:E35"/>
    <mergeCell ref="L32:L34"/>
    <mergeCell ref="M32:M35"/>
    <mergeCell ref="A36:A39"/>
    <mergeCell ref="C36:C39"/>
    <mergeCell ref="D36:D39"/>
    <mergeCell ref="E36:E39"/>
    <mergeCell ref="L36:L38"/>
    <mergeCell ref="M36:M39"/>
    <mergeCell ref="A44:A47"/>
    <mergeCell ref="C44:C47"/>
    <mergeCell ref="D44:D47"/>
    <mergeCell ref="E44:E47"/>
    <mergeCell ref="L44:L46"/>
    <mergeCell ref="M44:M47"/>
    <mergeCell ref="A48:A51"/>
    <mergeCell ref="C48:C51"/>
    <mergeCell ref="D48:D51"/>
    <mergeCell ref="E48:E51"/>
    <mergeCell ref="L48:L50"/>
    <mergeCell ref="M48:M51"/>
    <mergeCell ref="A52:A55"/>
    <mergeCell ref="C52:C55"/>
    <mergeCell ref="D52:D55"/>
    <mergeCell ref="E52:E55"/>
    <mergeCell ref="L52:L54"/>
    <mergeCell ref="M52:M55"/>
    <mergeCell ref="A56:A59"/>
    <mergeCell ref="C56:C59"/>
    <mergeCell ref="D56:D59"/>
    <mergeCell ref="E56:E59"/>
    <mergeCell ref="L56:L58"/>
    <mergeCell ref="M56:M59"/>
    <mergeCell ref="A72:A75"/>
    <mergeCell ref="C72:C75"/>
    <mergeCell ref="D72:D75"/>
    <mergeCell ref="E72:E75"/>
    <mergeCell ref="L72:L74"/>
    <mergeCell ref="M76:M79"/>
    <mergeCell ref="A76:A79"/>
    <mergeCell ref="C76:C79"/>
    <mergeCell ref="D76:D79"/>
    <mergeCell ref="M72:M75"/>
    <mergeCell ref="A80:A83"/>
    <mergeCell ref="C80:C83"/>
    <mergeCell ref="D80:D83"/>
    <mergeCell ref="E80:E83"/>
    <mergeCell ref="L80:L82"/>
    <mergeCell ref="M80:M83"/>
    <mergeCell ref="A60:A63"/>
    <mergeCell ref="C60:C63"/>
    <mergeCell ref="D60:D63"/>
    <mergeCell ref="E60:E63"/>
    <mergeCell ref="L60:L62"/>
    <mergeCell ref="M60:M63"/>
    <mergeCell ref="M84:M87"/>
    <mergeCell ref="A88:A91"/>
    <mergeCell ref="C88:C91"/>
    <mergeCell ref="L88:L90"/>
    <mergeCell ref="M88:M91"/>
    <mergeCell ref="D88:D91"/>
    <mergeCell ref="E88:E91"/>
    <mergeCell ref="C84:C87"/>
    <mergeCell ref="A84:A87"/>
    <mergeCell ref="E84:E87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A100:A103"/>
    <mergeCell ref="C100:C103"/>
    <mergeCell ref="D100:D103"/>
    <mergeCell ref="E100:E103"/>
    <mergeCell ref="L100:L102"/>
    <mergeCell ref="M100:M103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A116:A119"/>
    <mergeCell ref="C116:C119"/>
    <mergeCell ref="D116:D119"/>
    <mergeCell ref="E116:E119"/>
    <mergeCell ref="L116:L118"/>
    <mergeCell ref="M116:M119"/>
    <mergeCell ref="A120:A123"/>
    <mergeCell ref="C120:C123"/>
    <mergeCell ref="D120:D123"/>
    <mergeCell ref="E120:E123"/>
    <mergeCell ref="L120:L122"/>
    <mergeCell ref="M120:M123"/>
    <mergeCell ref="A124:A127"/>
    <mergeCell ref="C124:C127"/>
    <mergeCell ref="D124:D127"/>
    <mergeCell ref="E124:E127"/>
    <mergeCell ref="L124:L126"/>
    <mergeCell ref="M124:M127"/>
    <mergeCell ref="M140:M143"/>
    <mergeCell ref="A136:A139"/>
    <mergeCell ref="C136:C139"/>
    <mergeCell ref="D136:D139"/>
    <mergeCell ref="E136:E139"/>
    <mergeCell ref="L136:L138"/>
    <mergeCell ref="M136:M139"/>
    <mergeCell ref="A140:A143"/>
    <mergeCell ref="C140:C143"/>
    <mergeCell ref="D140:D143"/>
    <mergeCell ref="M132:M135"/>
    <mergeCell ref="A128:A131"/>
    <mergeCell ref="C128:C131"/>
    <mergeCell ref="D128:D131"/>
    <mergeCell ref="E128:E131"/>
    <mergeCell ref="L128:L130"/>
    <mergeCell ref="M128:M131"/>
    <mergeCell ref="A132:A135"/>
    <mergeCell ref="C132:C135"/>
    <mergeCell ref="D132:D135"/>
    <mergeCell ref="E132:E135"/>
    <mergeCell ref="E140:E143"/>
    <mergeCell ref="L132:L134"/>
    <mergeCell ref="L140:L142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3" manualBreakCount="3">
    <brk id="35" max="14" man="1"/>
    <brk id="79" max="14" man="1"/>
    <brk id="131" max="14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184"/>
  <sheetViews>
    <sheetView topLeftCell="C1"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5.140625" style="928" customWidth="1"/>
    <col min="5" max="5" width="10.42578125" style="925" customWidth="1"/>
    <col min="6" max="6" width="12.28515625" style="927" customWidth="1"/>
    <col min="7" max="7" width="81.8554687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590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1" customHeight="1" x14ac:dyDescent="0.35">
      <c r="A4" s="966">
        <v>1</v>
      </c>
      <c r="B4" s="1018" t="s">
        <v>589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(K4+K5+K6)/3</f>
        <v>100</v>
      </c>
      <c r="M4" s="995">
        <f>(L4+L7)/2</f>
        <v>100</v>
      </c>
      <c r="N4" s="1017" t="s">
        <v>547</v>
      </c>
      <c r="O4" s="1016"/>
      <c r="Q4" s="1015"/>
    </row>
    <row r="5" spans="1:17" ht="51.7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85</v>
      </c>
      <c r="J5" s="958">
        <v>86.3</v>
      </c>
      <c r="K5" s="957">
        <f>IF(J5/I5*100&gt;100,100,J5/I5*100)</f>
        <v>100</v>
      </c>
      <c r="L5" s="1011"/>
      <c r="M5" s="982"/>
      <c r="N5" s="968"/>
      <c r="O5" s="967"/>
    </row>
    <row r="6" spans="1:17" ht="84.7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3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14.11</v>
      </c>
      <c r="J7" s="958">
        <v>14.11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69" hidden="1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/>
      <c r="J8" s="958"/>
      <c r="K8" s="957" t="e">
        <f>IF(J8/I8*100&gt;100,100,J8/I8*100)</f>
        <v>#DIV/0!</v>
      </c>
      <c r="L8" s="985" t="e">
        <f>(K8+K9+K10)/3</f>
        <v>#DIV/0!</v>
      </c>
      <c r="M8" s="995" t="e">
        <f>(L8+L11)/2</f>
        <v>#DIV/0!</v>
      </c>
      <c r="N8" s="968"/>
      <c r="O8" s="967"/>
    </row>
    <row r="9" spans="1:17" ht="69.75" hidden="1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/>
      <c r="J9" s="958"/>
      <c r="K9" s="957" t="e">
        <f>IF(J9/I9*100&gt;100,100,J9/I9*100)</f>
        <v>#DIV/0!</v>
      </c>
      <c r="L9" s="985"/>
      <c r="M9" s="982"/>
      <c r="N9" s="968"/>
      <c r="O9" s="967"/>
    </row>
    <row r="10" spans="1:17" ht="117" hidden="1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 t="e">
        <f>IF(J10/I10*100&gt;100,100,J10/I10*100)</f>
        <v>#DIV/0!</v>
      </c>
      <c r="L10" s="985"/>
      <c r="M10" s="982"/>
      <c r="N10" s="968"/>
      <c r="O10" s="967"/>
    </row>
    <row r="11" spans="1:17" ht="33" hidden="1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/>
      <c r="J11" s="958"/>
      <c r="K11" s="957" t="e">
        <f>IF(J11/I11*100&gt;100,100,J11/I11*100)</f>
        <v>#DIV/0!</v>
      </c>
      <c r="L11" s="957" t="e">
        <f>K11</f>
        <v>#DIV/0!</v>
      </c>
      <c r="M11" s="982"/>
      <c r="N11" s="968"/>
      <c r="O11" s="967"/>
    </row>
    <row r="12" spans="1:17" ht="51" customHeight="1" x14ac:dyDescent="0.25">
      <c r="A12" s="966">
        <v>2</v>
      </c>
      <c r="B12" s="974"/>
      <c r="C12" s="1013" t="s">
        <v>405</v>
      </c>
      <c r="D12" s="983" t="s">
        <v>573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(K12+K13+K14)/3</f>
        <v>100</v>
      </c>
      <c r="M12" s="995">
        <f>(L12+L15)/2</f>
        <v>100</v>
      </c>
      <c r="N12" s="968"/>
      <c r="O12" s="967"/>
    </row>
    <row r="13" spans="1:17" ht="51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90</v>
      </c>
      <c r="J13" s="958">
        <v>96.2</v>
      </c>
      <c r="K13" s="957">
        <f>IF(J13/I13*100&gt;100,100,J13/I13*100)</f>
        <v>100</v>
      </c>
      <c r="L13" s="1011"/>
      <c r="M13" s="982"/>
      <c r="N13" s="968"/>
      <c r="O13" s="967"/>
    </row>
    <row r="14" spans="1:17" ht="84.75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>
        <v>100</v>
      </c>
      <c r="J14" s="958">
        <v>100</v>
      </c>
      <c r="K14" s="957">
        <f>IF(J14/I14*100&gt;100,100,J14/I14*100)</f>
        <v>100</v>
      </c>
      <c r="L14" s="1011"/>
      <c r="M14" s="982"/>
      <c r="N14" s="968"/>
      <c r="O14" s="967"/>
    </row>
    <row r="15" spans="1:17" ht="33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>
        <v>2.56</v>
      </c>
      <c r="J15" s="958">
        <v>2.56</v>
      </c>
      <c r="K15" s="957">
        <f>IF(J15/I15*100&gt;100,100,J15/I15*100)</f>
        <v>100</v>
      </c>
      <c r="L15" s="957">
        <f>K15</f>
        <v>100</v>
      </c>
      <c r="M15" s="982"/>
      <c r="N15" s="968"/>
      <c r="O15" s="967"/>
    </row>
    <row r="16" spans="1:17" ht="51.75" customHeight="1" x14ac:dyDescent="0.25">
      <c r="A16" s="966">
        <v>3</v>
      </c>
      <c r="B16" s="974"/>
      <c r="C16" s="997" t="s">
        <v>407</v>
      </c>
      <c r="D16" s="983" t="s">
        <v>564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>
        <v>100</v>
      </c>
      <c r="J16" s="958">
        <v>100</v>
      </c>
      <c r="K16" s="957">
        <f>IF(J16/I16*100&gt;100,100,J16/I16*100)</f>
        <v>100</v>
      </c>
      <c r="L16" s="977">
        <f>(K16+K17+K18)/2</f>
        <v>100</v>
      </c>
      <c r="M16" s="995">
        <f>(L16+L19)/2</f>
        <v>100</v>
      </c>
      <c r="N16" s="968"/>
      <c r="O16" s="967"/>
    </row>
    <row r="17" spans="1:15" ht="52.5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>
        <v>90</v>
      </c>
      <c r="J17" s="958">
        <v>100</v>
      </c>
      <c r="K17" s="957">
        <f>IF(J17/I17*100&gt;100,100,J17/I17*100)</f>
        <v>100</v>
      </c>
      <c r="L17" s="1011"/>
      <c r="M17" s="982"/>
      <c r="N17" s="968"/>
      <c r="O17" s="967"/>
    </row>
    <row r="18" spans="1:15" ht="86.25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/>
      <c r="L18" s="1011"/>
      <c r="M18" s="982"/>
      <c r="N18" s="968"/>
      <c r="O18" s="967"/>
    </row>
    <row r="19" spans="1:15" ht="32.25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266</v>
      </c>
      <c r="I19" s="958">
        <v>1.44</v>
      </c>
      <c r="J19" s="958">
        <v>1.44</v>
      </c>
      <c r="K19" s="957">
        <f>IF(J19/I19*100&gt;100,100,J19/I19*100)</f>
        <v>100</v>
      </c>
      <c r="L19" s="957">
        <f>K19</f>
        <v>100</v>
      </c>
      <c r="M19" s="982"/>
      <c r="N19" s="968"/>
      <c r="O19" s="967"/>
    </row>
    <row r="20" spans="1:15" ht="66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68.25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114.75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29.25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66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68.2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14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29.2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51.75" customHeight="1" x14ac:dyDescent="0.25">
      <c r="A28" s="966">
        <v>4</v>
      </c>
      <c r="B28" s="974"/>
      <c r="C28" s="1013" t="s">
        <v>151</v>
      </c>
      <c r="D28" s="983" t="s">
        <v>581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>
        <v>100</v>
      </c>
      <c r="J28" s="958">
        <v>100</v>
      </c>
      <c r="K28" s="957">
        <f>IF(J28/I28*100&gt;100,100,J28/I28*100)</f>
        <v>100</v>
      </c>
      <c r="L28" s="977">
        <f>(K28+K29+K30)/3</f>
        <v>100</v>
      </c>
      <c r="M28" s="995">
        <f>(L28+L31)/2</f>
        <v>100</v>
      </c>
      <c r="N28" s="968"/>
      <c r="O28" s="967"/>
    </row>
    <row r="29" spans="1:15" ht="51.75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>
        <v>75</v>
      </c>
      <c r="J29" s="958">
        <v>75</v>
      </c>
      <c r="K29" s="957">
        <f>IF(J29/I29*100&gt;100,100,J29/I29*100)</f>
        <v>100</v>
      </c>
      <c r="L29" s="1011"/>
      <c r="M29" s="982"/>
      <c r="N29" s="968"/>
      <c r="O29" s="967"/>
    </row>
    <row r="30" spans="1:15" ht="84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>
        <v>100</v>
      </c>
      <c r="J30" s="958">
        <v>100</v>
      </c>
      <c r="K30" s="957">
        <f>IF(J30/I30*100&gt;100,100,J30/I30*100)</f>
        <v>100</v>
      </c>
      <c r="L30" s="1011"/>
      <c r="M30" s="982"/>
      <c r="N30" s="968"/>
      <c r="O30" s="967"/>
    </row>
    <row r="31" spans="1:15" ht="32.25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266</v>
      </c>
      <c r="I31" s="958">
        <v>0.56000000000000005</v>
      </c>
      <c r="J31" s="958">
        <v>0.56000000000000005</v>
      </c>
      <c r="K31" s="957">
        <f>IF(J31/I31*100&gt;100,100,J31/I31*100)</f>
        <v>100</v>
      </c>
      <c r="L31" s="957">
        <f>K31</f>
        <v>100</v>
      </c>
      <c r="M31" s="982"/>
      <c r="N31" s="968"/>
      <c r="O31" s="967"/>
    </row>
    <row r="32" spans="1:15" ht="0.75" hidden="1" customHeight="1" x14ac:dyDescent="0.25">
      <c r="A32" s="966">
        <v>8</v>
      </c>
      <c r="B32" s="974"/>
      <c r="C32" s="1013" t="s">
        <v>135</v>
      </c>
      <c r="D32" s="983" t="s">
        <v>540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/>
      <c r="J32" s="958"/>
      <c r="K32" s="957" t="e">
        <f>IF(J32/I32*100&gt;100,100,J32/I32*100)</f>
        <v>#DIV/0!</v>
      </c>
      <c r="L32" s="977" t="e">
        <f>(K32+K33+K34)/3</f>
        <v>#DIV/0!</v>
      </c>
      <c r="M32" s="995" t="e">
        <f>(L32+L35)/2</f>
        <v>#DIV/0!</v>
      </c>
      <c r="N32" s="968"/>
      <c r="O32" s="967"/>
    </row>
    <row r="33" spans="1:17" ht="67.5" hidden="1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/>
      <c r="J33" s="958"/>
      <c r="K33" s="957" t="e">
        <f>IF(J33/I33*100&gt;100,100,J33/I33*100)</f>
        <v>#DIV/0!</v>
      </c>
      <c r="L33" s="1011"/>
      <c r="M33" s="982"/>
      <c r="N33" s="968"/>
      <c r="O33" s="967"/>
    </row>
    <row r="34" spans="1:17" ht="114" hidden="1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/>
      <c r="J34" s="958"/>
      <c r="K34" s="957" t="e">
        <f>IF(J34/I34*100&gt;100,100,J34/I34*100)</f>
        <v>#DIV/0!</v>
      </c>
      <c r="L34" s="1011"/>
      <c r="M34" s="982"/>
      <c r="N34" s="968"/>
      <c r="O34" s="967"/>
    </row>
    <row r="35" spans="1:17" ht="33" hidden="1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505</v>
      </c>
      <c r="I35" s="958"/>
      <c r="J35" s="958"/>
      <c r="K35" s="957" t="e">
        <f>IF(J35/I35*100&gt;100,100,J35/I35*100)</f>
        <v>#DIV/0!</v>
      </c>
      <c r="L35" s="957" t="e">
        <f>K35</f>
        <v>#DIV/0!</v>
      </c>
      <c r="M35" s="982"/>
      <c r="N35" s="968"/>
      <c r="O35" s="967"/>
    </row>
    <row r="36" spans="1:17" ht="51" customHeight="1" x14ac:dyDescent="0.25">
      <c r="A36" s="966">
        <v>5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98.549019607843135</v>
      </c>
      <c r="M36" s="995">
        <f>(L36+L39)/2</f>
        <v>99.24799675226933</v>
      </c>
      <c r="N36" s="968"/>
      <c r="O36" s="967"/>
    </row>
    <row r="37" spans="1:17" ht="51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85</v>
      </c>
      <c r="J37" s="958">
        <v>81.3</v>
      </c>
      <c r="K37" s="957">
        <f>IF(J37/I37*100&gt;100,100,J37/I37*100)</f>
        <v>95.647058823529406</v>
      </c>
      <c r="L37" s="1011"/>
      <c r="M37" s="982"/>
      <c r="N37" s="968"/>
      <c r="O37" s="967"/>
    </row>
    <row r="38" spans="1:17" ht="86.25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1.5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414.89</v>
      </c>
      <c r="J39" s="958">
        <v>414.67</v>
      </c>
      <c r="K39" s="957">
        <f>IF(J39/I39*100&gt;100,100,J39/I39*100)</f>
        <v>99.946973896695511</v>
      </c>
      <c r="L39" s="957">
        <f>K39</f>
        <v>99.946973896695511</v>
      </c>
      <c r="M39" s="982"/>
      <c r="N39" s="968"/>
      <c r="O39" s="967"/>
    </row>
    <row r="40" spans="1:17" ht="53.25" hidden="1" customHeight="1" x14ac:dyDescent="0.25">
      <c r="A40" s="966">
        <v>4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/>
      <c r="J40" s="958"/>
      <c r="K40" s="957" t="e">
        <f>IF(J40/I40*100&gt;100,100,J40/I40*100)</f>
        <v>#DIV/0!</v>
      </c>
      <c r="L40" s="977" t="e">
        <f>(K40+K41+K42)/3</f>
        <v>#DIV/0!</v>
      </c>
      <c r="M40" s="995" t="e">
        <f>(L40+L43)/2</f>
        <v>#DIV/0!</v>
      </c>
      <c r="N40" s="968"/>
      <c r="O40" s="967"/>
    </row>
    <row r="41" spans="1:17" ht="54.75" hidden="1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/>
      <c r="J41" s="958"/>
      <c r="K41" s="957" t="e">
        <f>IF(J41/I41*100&gt;100,100,J41/I41*100)</f>
        <v>#DIV/0!</v>
      </c>
      <c r="L41" s="1011"/>
      <c r="M41" s="982"/>
      <c r="N41" s="968"/>
      <c r="O41" s="967"/>
    </row>
    <row r="42" spans="1:17" ht="86.25" hidden="1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 t="e">
        <f>IF(J42/I42*100&gt;100,100,J42/I42*100)</f>
        <v>#DIV/0!</v>
      </c>
      <c r="L42" s="1011"/>
      <c r="M42" s="982"/>
      <c r="N42" s="968"/>
      <c r="O42" s="967"/>
    </row>
    <row r="43" spans="1:17" ht="31.5" hidden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/>
      <c r="J43" s="958"/>
      <c r="K43" s="957" t="e">
        <f>IF(J43/I43*100&gt;100,100,J43/I43*100)</f>
        <v>#DIV/0!</v>
      </c>
      <c r="L43" s="957" t="e">
        <f>K43</f>
        <v>#DIV/0!</v>
      </c>
      <c r="M43" s="982"/>
      <c r="N43" s="968"/>
      <c r="O43" s="967"/>
    </row>
    <row r="44" spans="1:17" ht="51" customHeight="1" x14ac:dyDescent="0.3">
      <c r="A44" s="966">
        <v>6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(K44+K45+K46)/2</f>
        <v>98.10526315789474</v>
      </c>
      <c r="M44" s="995">
        <f>(L44+L47)/2</f>
        <v>99.05263157894737</v>
      </c>
      <c r="N44" s="968"/>
      <c r="O44" s="967"/>
      <c r="Q44" s="1009"/>
    </row>
    <row r="45" spans="1:17" ht="50.25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95</v>
      </c>
      <c r="J45" s="958">
        <v>91.4</v>
      </c>
      <c r="K45" s="957">
        <f>IF(J45/I45*100&gt;100,100,J45/I45*100)</f>
        <v>96.21052631578948</v>
      </c>
      <c r="L45" s="977"/>
      <c r="M45" s="982"/>
      <c r="N45" s="968"/>
      <c r="O45" s="967"/>
    </row>
    <row r="46" spans="1:17" ht="51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/>
      <c r="J46" s="958"/>
      <c r="K46" s="957"/>
      <c r="L46" s="977"/>
      <c r="M46" s="982"/>
      <c r="N46" s="968"/>
      <c r="O46" s="967"/>
    </row>
    <row r="47" spans="1:17" ht="31.5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3.44</v>
      </c>
      <c r="J47" s="958">
        <v>3.44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68.25" hidden="1" customHeight="1" x14ac:dyDescent="0.25">
      <c r="A48" s="966">
        <v>11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/>
      <c r="J48" s="958"/>
      <c r="K48" s="957" t="e">
        <f>IF(J48/I48*100&gt;100,100,J48/I48*100)</f>
        <v>#DIV/0!</v>
      </c>
      <c r="L48" s="977" t="e">
        <f>(K48+K49+K50)/3</f>
        <v>#DIV/0!</v>
      </c>
      <c r="M48" s="995" t="e">
        <f>(L48+L51)/2</f>
        <v>#DIV/0!</v>
      </c>
      <c r="N48" s="968"/>
      <c r="O48" s="967"/>
    </row>
    <row r="49" spans="1:15" ht="69" hidden="1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/>
      <c r="J49" s="958"/>
      <c r="K49" s="957" t="e">
        <f>IF(J49/I49*100&gt;100,100,J49/I49*100)</f>
        <v>#DIV/0!</v>
      </c>
      <c r="L49" s="977"/>
      <c r="M49" s="982"/>
      <c r="N49" s="968"/>
      <c r="O49" s="967"/>
    </row>
    <row r="50" spans="1:15" ht="81" hidden="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 t="e">
        <f>IF(J50/I50*100&gt;100,100,J50/I50*100)</f>
        <v>#DIV/0!</v>
      </c>
      <c r="L50" s="977"/>
      <c r="M50" s="982"/>
      <c r="N50" s="968"/>
      <c r="O50" s="967"/>
    </row>
    <row r="51" spans="1:15" ht="31.5" hidden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505</v>
      </c>
      <c r="I51" s="958"/>
      <c r="J51" s="958"/>
      <c r="K51" s="957" t="e">
        <f>IF(J51/I51*100&gt;100,100,J51/I51*100)</f>
        <v>#DIV/0!</v>
      </c>
      <c r="L51" s="957" t="e">
        <f>K51</f>
        <v>#DIV/0!</v>
      </c>
      <c r="M51" s="982"/>
      <c r="N51" s="968"/>
      <c r="O51" s="967"/>
    </row>
    <row r="52" spans="1:15" ht="51" customHeight="1" x14ac:dyDescent="0.25">
      <c r="A52" s="966">
        <v>7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>
        <v>100</v>
      </c>
      <c r="J52" s="958">
        <v>100</v>
      </c>
      <c r="K52" s="957">
        <f>IF(J52/I52*100&gt;100,100,J52/I52*100)</f>
        <v>100</v>
      </c>
      <c r="L52" s="977">
        <f>(K52+K53+K54)/2</f>
        <v>99.833333333333343</v>
      </c>
      <c r="M52" s="995">
        <f>(L52+L55)/2</f>
        <v>99.916666666666671</v>
      </c>
      <c r="N52" s="968"/>
      <c r="O52" s="967"/>
    </row>
    <row r="53" spans="1:15" ht="51.75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>
        <v>90</v>
      </c>
      <c r="J53" s="958">
        <v>89.7</v>
      </c>
      <c r="K53" s="957">
        <f>IF(J53/I53*100&gt;100,100,J53/I53*100)</f>
        <v>99.666666666666671</v>
      </c>
      <c r="L53" s="977"/>
      <c r="M53" s="982"/>
      <c r="N53" s="968"/>
      <c r="O53" s="967"/>
    </row>
    <row r="54" spans="1:15" ht="51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/>
      <c r="J54" s="958"/>
      <c r="K54" s="957"/>
      <c r="L54" s="977"/>
      <c r="M54" s="982"/>
      <c r="N54" s="968"/>
      <c r="O54" s="967"/>
    </row>
    <row r="55" spans="1:15" ht="31.5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266</v>
      </c>
      <c r="I55" s="958">
        <v>1.56</v>
      </c>
      <c r="J55" s="958">
        <v>1.56</v>
      </c>
      <c r="K55" s="957">
        <f>IF(J55/I55*100&gt;100,100,J55/I55*100)</f>
        <v>100</v>
      </c>
      <c r="L55" s="957">
        <f>K55</f>
        <v>100</v>
      </c>
      <c r="M55" s="982"/>
      <c r="N55" s="968"/>
      <c r="O55" s="967"/>
    </row>
    <row r="56" spans="1:15" ht="51.75" customHeight="1" x14ac:dyDescent="0.25">
      <c r="A56" s="966">
        <v>8</v>
      </c>
      <c r="B56" s="974"/>
      <c r="C56" s="996" t="s">
        <v>418</v>
      </c>
      <c r="D56" s="983" t="s">
        <v>561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>
        <v>100</v>
      </c>
      <c r="J56" s="958">
        <v>100</v>
      </c>
      <c r="K56" s="957">
        <f>IF(J56/I56*100&gt;100,100,J56/I56*100)</f>
        <v>100</v>
      </c>
      <c r="L56" s="977">
        <f>(K56+K57+K58)/2</f>
        <v>100</v>
      </c>
      <c r="M56" s="995">
        <f>(L56+L59)/2</f>
        <v>100</v>
      </c>
      <c r="N56" s="968"/>
      <c r="O56" s="967"/>
    </row>
    <row r="57" spans="1:15" ht="51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>
        <v>95</v>
      </c>
      <c r="J57" s="958">
        <v>100</v>
      </c>
      <c r="K57" s="957">
        <f>IF(J57/I57*100&gt;100,100,J57/I57*100)</f>
        <v>100</v>
      </c>
      <c r="L57" s="977"/>
      <c r="M57" s="982"/>
      <c r="N57" s="968"/>
      <c r="O57" s="967"/>
    </row>
    <row r="58" spans="1:15" ht="51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/>
      <c r="L58" s="977"/>
      <c r="M58" s="982"/>
      <c r="N58" s="968"/>
      <c r="O58" s="967"/>
    </row>
    <row r="59" spans="1:15" ht="30" customHeight="1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266</v>
      </c>
      <c r="I59" s="958">
        <v>1</v>
      </c>
      <c r="J59" s="958">
        <v>1</v>
      </c>
      <c r="K59" s="957">
        <f>IF(J59/I59*100&gt;100,100,J59/I59*100)</f>
        <v>100</v>
      </c>
      <c r="L59" s="957">
        <f>K59</f>
        <v>100</v>
      </c>
      <c r="M59" s="982"/>
      <c r="N59" s="968"/>
      <c r="O59" s="967"/>
    </row>
    <row r="60" spans="1:15" ht="32.25" hidden="1" customHeight="1" x14ac:dyDescent="0.25">
      <c r="A60" s="966">
        <v>14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/>
      <c r="J60" s="958"/>
      <c r="K60" s="957" t="e">
        <f>IF(J60/I60*100&gt;100,100,J60/I60*100)</f>
        <v>#DIV/0!</v>
      </c>
      <c r="L60" s="977" t="e">
        <f>(K60+K61+K62)/3</f>
        <v>#DIV/0!</v>
      </c>
      <c r="M60" s="995" t="e">
        <f>(L60+L63)/2</f>
        <v>#DIV/0!</v>
      </c>
      <c r="N60" s="968"/>
      <c r="O60" s="967"/>
    </row>
    <row r="61" spans="1:15" ht="32.25" hidden="1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/>
      <c r="J61" s="958"/>
      <c r="K61" s="957" t="e">
        <f>IF(J61/I61*100&gt;100,100,J61/I61*100)</f>
        <v>#DIV/0!</v>
      </c>
      <c r="L61" s="977"/>
      <c r="M61" s="982"/>
      <c r="N61" s="968"/>
      <c r="O61" s="967"/>
    </row>
    <row r="62" spans="1:15" ht="32.25" hidden="1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/>
      <c r="J62" s="958"/>
      <c r="K62" s="957" t="e">
        <f>IF(J62/I62*100&gt;100,100,J62/I62*100)</f>
        <v>#DIV/0!</v>
      </c>
      <c r="L62" s="977"/>
      <c r="M62" s="982"/>
      <c r="N62" s="968"/>
      <c r="O62" s="967"/>
    </row>
    <row r="63" spans="1:15" ht="32.25" hidden="1" customHeight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505</v>
      </c>
      <c r="I63" s="958"/>
      <c r="J63" s="958"/>
      <c r="K63" s="957" t="e">
        <f>IF(J63/I63*100&gt;100,100,J63/I63*100)</f>
        <v>#DIV/0!</v>
      </c>
      <c r="L63" s="957" t="e">
        <f>K63</f>
        <v>#DIV/0!</v>
      </c>
      <c r="M63" s="982"/>
      <c r="N63" s="968"/>
      <c r="O63" s="967"/>
    </row>
    <row r="64" spans="1:15" ht="32.2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32.2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32.2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32.2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52.5" customHeight="1" x14ac:dyDescent="0.25">
      <c r="A68" s="966">
        <v>9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>
        <v>100</v>
      </c>
      <c r="J68" s="958">
        <v>100</v>
      </c>
      <c r="K68" s="957">
        <f>IF(J68/I68*100&gt;100,100,J68/I68*100)</f>
        <v>100</v>
      </c>
      <c r="L68" s="977">
        <f>(K68+K69+K70)/2</f>
        <v>100</v>
      </c>
      <c r="M68" s="995">
        <f>(L68+L71)/2</f>
        <v>100</v>
      </c>
      <c r="N68" s="968"/>
      <c r="O68" s="967"/>
    </row>
    <row r="69" spans="1:15" ht="51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>
        <v>95</v>
      </c>
      <c r="J69" s="958">
        <v>100</v>
      </c>
      <c r="K69" s="957">
        <f>IF(J69/I69*100&gt;100,100,J69/I69*100)</f>
        <v>100</v>
      </c>
      <c r="L69" s="977"/>
      <c r="M69" s="982"/>
      <c r="N69" s="968"/>
      <c r="O69" s="967"/>
    </row>
    <row r="70" spans="1:15" ht="5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/>
      <c r="L70" s="977"/>
      <c r="M70" s="982"/>
      <c r="N70" s="968"/>
      <c r="O70" s="967"/>
    </row>
    <row r="71" spans="1:15" ht="32.25" customHeight="1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266</v>
      </c>
      <c r="I71" s="958">
        <v>0.44</v>
      </c>
      <c r="J71" s="958">
        <v>0.44</v>
      </c>
      <c r="K71" s="957">
        <f>IF(J71/I71*100&gt;100,100,J71/I71*100)</f>
        <v>100</v>
      </c>
      <c r="L71" s="957">
        <f>K71</f>
        <v>100</v>
      </c>
      <c r="M71" s="982"/>
      <c r="N71" s="968"/>
      <c r="O71" s="967"/>
    </row>
    <row r="72" spans="1:15" ht="32.25" hidden="1" customHeight="1" x14ac:dyDescent="0.25">
      <c r="A72" s="966">
        <v>17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/>
      <c r="J72" s="958"/>
      <c r="K72" s="957" t="e">
        <f>IF(J72/I72*100&gt;100,100,J72/I72*100)</f>
        <v>#DIV/0!</v>
      </c>
      <c r="L72" s="977" t="e">
        <f>(K72+K73+K74)/3</f>
        <v>#DIV/0!</v>
      </c>
      <c r="M72" s="995" t="e">
        <f>(L72+L75)/2</f>
        <v>#DIV/0!</v>
      </c>
      <c r="N72" s="968"/>
      <c r="O72" s="967"/>
    </row>
    <row r="73" spans="1:15" ht="32.25" hidden="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/>
      <c r="J73" s="958"/>
      <c r="K73" s="957" t="e">
        <f>IF(J73/I73*100&gt;100,100,J73/I73*100)</f>
        <v>#DIV/0!</v>
      </c>
      <c r="L73" s="977"/>
      <c r="M73" s="982"/>
      <c r="N73" s="968"/>
      <c r="O73" s="967"/>
    </row>
    <row r="74" spans="1:15" ht="32.25" hidden="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 t="e">
        <f>IF(J74/I74*100&gt;100,100,J74/I74*100)</f>
        <v>#DIV/0!</v>
      </c>
      <c r="L74" s="977"/>
      <c r="M74" s="982"/>
      <c r="N74" s="968"/>
      <c r="O74" s="967"/>
    </row>
    <row r="75" spans="1:15" ht="32.25" hidden="1" customHeight="1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505</v>
      </c>
      <c r="I75" s="958"/>
      <c r="J75" s="958"/>
      <c r="K75" s="957" t="e">
        <f>IF(J75/I75*100&gt;100,100,J75/I75*100)</f>
        <v>#DIV/0!</v>
      </c>
      <c r="L75" s="957" t="e">
        <f>K75</f>
        <v>#DIV/0!</v>
      </c>
      <c r="M75" s="982"/>
      <c r="N75" s="968"/>
      <c r="O75" s="967"/>
    </row>
    <row r="76" spans="1:15" ht="51" customHeight="1" x14ac:dyDescent="0.25">
      <c r="A76" s="966">
        <v>10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100</v>
      </c>
      <c r="M76" s="995">
        <f>(L76+L79)/2</f>
        <v>100</v>
      </c>
      <c r="N76" s="968"/>
      <c r="O76" s="967"/>
    </row>
    <row r="77" spans="1:15" ht="52.5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95</v>
      </c>
      <c r="J77" s="958">
        <v>96.3</v>
      </c>
      <c r="K77" s="957">
        <f>IF(J77/I77*100&gt;100,100,J77/I77*100)</f>
        <v>100</v>
      </c>
      <c r="L77" s="977"/>
      <c r="M77" s="982"/>
      <c r="N77" s="968"/>
      <c r="O77" s="967"/>
    </row>
    <row r="78" spans="1:15" ht="51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100</v>
      </c>
      <c r="K78" s="957">
        <f>IF(J78/I78*100&gt;100,100,J78/I78*100)</f>
        <v>100</v>
      </c>
      <c r="L78" s="977"/>
      <c r="M78" s="982"/>
      <c r="N78" s="968"/>
      <c r="O78" s="967"/>
    </row>
    <row r="79" spans="1:15" ht="34.5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370</v>
      </c>
      <c r="J79" s="958">
        <v>370.22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53.25" customHeight="1" x14ac:dyDescent="0.25">
      <c r="A80" s="966">
        <v>11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>
        <v>100</v>
      </c>
      <c r="J80" s="958">
        <v>100</v>
      </c>
      <c r="K80" s="957">
        <f>IF(J80/I80*100&gt;100,100,J80/I80*100)</f>
        <v>100</v>
      </c>
      <c r="L80" s="977">
        <f>(K80+K81+K82)/2</f>
        <v>100</v>
      </c>
      <c r="M80" s="995">
        <f>(L80+L83)/2</f>
        <v>100</v>
      </c>
      <c r="N80" s="968"/>
      <c r="O80" s="967"/>
    </row>
    <row r="81" spans="1:15" ht="51.75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>
        <v>95</v>
      </c>
      <c r="J81" s="958">
        <v>100</v>
      </c>
      <c r="K81" s="957">
        <f>IF(J81/I81*100&gt;100,100,J81/I81*100)</f>
        <v>100</v>
      </c>
      <c r="L81" s="977"/>
      <c r="M81" s="982"/>
      <c r="N81" s="968"/>
      <c r="O81" s="967"/>
    </row>
    <row r="82" spans="1:15" ht="51.75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/>
      <c r="L82" s="977"/>
      <c r="M82" s="982"/>
      <c r="N82" s="968"/>
      <c r="O82" s="967"/>
    </row>
    <row r="83" spans="1:15" ht="36" customHeight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266</v>
      </c>
      <c r="I83" s="958">
        <v>1.1100000000000001</v>
      </c>
      <c r="J83" s="958">
        <v>1.1100000000000001</v>
      </c>
      <c r="K83" s="957">
        <f>IF(J83/I83*100&gt;100,100,J83/I83*100)</f>
        <v>100</v>
      </c>
      <c r="L83" s="957">
        <f>K83</f>
        <v>100</v>
      </c>
      <c r="M83" s="982"/>
      <c r="N83" s="968"/>
      <c r="O83" s="967"/>
    </row>
    <row r="84" spans="1:15" ht="51.75" customHeight="1" x14ac:dyDescent="0.25">
      <c r="A84" s="966">
        <v>12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>
        <v>100</v>
      </c>
      <c r="J84" s="958">
        <v>100</v>
      </c>
      <c r="K84" s="957">
        <f>IF(J84/I84*100&gt;100,100,J84/I84*100)</f>
        <v>100</v>
      </c>
      <c r="L84" s="985">
        <f>(K84+K85+K86)/3</f>
        <v>100</v>
      </c>
      <c r="M84" s="995">
        <f>(L84+L87)/2</f>
        <v>100</v>
      </c>
      <c r="N84" s="968"/>
      <c r="O84" s="967"/>
    </row>
    <row r="85" spans="1:15" ht="5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>
        <v>90</v>
      </c>
      <c r="J85" s="958">
        <v>90.9</v>
      </c>
      <c r="K85" s="957">
        <f>IF(J85/I85*100&gt;100,100,J85/I85*100)</f>
        <v>100</v>
      </c>
      <c r="L85" s="998"/>
      <c r="M85" s="982"/>
      <c r="N85" s="968"/>
      <c r="O85" s="967"/>
    </row>
    <row r="86" spans="1:15" ht="52.5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>
        <v>100</v>
      </c>
      <c r="J86" s="958">
        <v>100</v>
      </c>
      <c r="K86" s="957">
        <f>IF(J86/I86*100&gt;100,100,J86/I86*100)</f>
        <v>100</v>
      </c>
      <c r="L86" s="998"/>
      <c r="M86" s="982"/>
      <c r="N86" s="968"/>
      <c r="O86" s="967"/>
    </row>
    <row r="87" spans="1:15" ht="36.75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266</v>
      </c>
      <c r="I87" s="958">
        <v>0.56000000000000005</v>
      </c>
      <c r="J87" s="958">
        <v>0.56000000000000005</v>
      </c>
      <c r="K87" s="957">
        <f>IF(J87/I87*100&gt;100,100,J87/I87*100)</f>
        <v>100</v>
      </c>
      <c r="L87" s="957">
        <f>K87</f>
        <v>100</v>
      </c>
      <c r="M87" s="982"/>
      <c r="N87" s="968"/>
      <c r="O87" s="967"/>
    </row>
    <row r="88" spans="1:15" ht="51.75" customHeight="1" x14ac:dyDescent="0.25">
      <c r="A88" s="966">
        <v>13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>
        <v>100</v>
      </c>
      <c r="J88" s="958">
        <v>100</v>
      </c>
      <c r="K88" s="957">
        <f>IF(J88/I88*100&gt;100,100,J88/I88*100)</f>
        <v>100</v>
      </c>
      <c r="L88" s="977">
        <f>(K88+K89+K90)/2</f>
        <v>100</v>
      </c>
      <c r="M88" s="995">
        <f>(L88+L91)/2</f>
        <v>100</v>
      </c>
      <c r="N88" s="968"/>
      <c r="O88" s="967"/>
    </row>
    <row r="89" spans="1:15" ht="51.75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>
        <v>90</v>
      </c>
      <c r="J89" s="958">
        <v>100</v>
      </c>
      <c r="K89" s="957">
        <f>IF(J89/I89*100&gt;100,100,J89/I89*100)</f>
        <v>100</v>
      </c>
      <c r="L89" s="977"/>
      <c r="M89" s="982"/>
      <c r="N89" s="968"/>
      <c r="O89" s="967"/>
    </row>
    <row r="90" spans="1:15" ht="5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>
        <v>0</v>
      </c>
      <c r="J90" s="958">
        <v>0</v>
      </c>
      <c r="K90" s="957"/>
      <c r="L90" s="977"/>
      <c r="M90" s="982"/>
      <c r="N90" s="968"/>
      <c r="O90" s="967"/>
    </row>
    <row r="91" spans="1:15" ht="38.25" customHeight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266</v>
      </c>
      <c r="I91" s="958">
        <v>0.44</v>
      </c>
      <c r="J91" s="958">
        <v>0.44</v>
      </c>
      <c r="K91" s="957">
        <f>IF(J91/I91*100&gt;100,100,J91/I91*100)</f>
        <v>100</v>
      </c>
      <c r="L91" s="957">
        <f>K91</f>
        <v>100</v>
      </c>
      <c r="M91" s="982"/>
      <c r="N91" s="968"/>
      <c r="O91" s="967"/>
    </row>
    <row r="92" spans="1:15" ht="4.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36.75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32.25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36.75" hidden="1" customHeight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505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36.7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36.75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36.7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36.7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36.7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36.7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36.7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36.75" hidden="1" customHeight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36.75" hidden="1" customHeight="1" x14ac:dyDescent="0.25">
      <c r="A104" s="966">
        <v>25</v>
      </c>
      <c r="B104" s="974"/>
      <c r="C104" s="996" t="s">
        <v>187</v>
      </c>
      <c r="D104" s="983" t="s">
        <v>523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/>
      <c r="J104" s="958"/>
      <c r="K104" s="957" t="e">
        <f>IF(J104/I104*100&gt;100,100,J104/I104*100)</f>
        <v>#DIV/0!</v>
      </c>
      <c r="L104" s="977" t="e">
        <f>(K104+K105+K106)/3</f>
        <v>#DIV/0!</v>
      </c>
      <c r="M104" s="995" t="e">
        <f>(L104+L107)/2</f>
        <v>#DIV/0!</v>
      </c>
      <c r="N104" s="968"/>
      <c r="O104" s="967"/>
    </row>
    <row r="105" spans="1:15" ht="36.75" hidden="1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/>
      <c r="J105" s="958"/>
      <c r="K105" s="957" t="e">
        <f>IF(J105/I105*100&gt;100,100,J105/I105*100)</f>
        <v>#DIV/0!</v>
      </c>
      <c r="L105" s="977"/>
      <c r="M105" s="982"/>
      <c r="N105" s="968"/>
      <c r="O105" s="967"/>
    </row>
    <row r="106" spans="1:15" ht="36.75" hidden="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/>
      <c r="J106" s="958"/>
      <c r="K106" s="957" t="e">
        <f>IF(J106/I106*100&gt;100,100,J106/I106*100)</f>
        <v>#DIV/0!</v>
      </c>
      <c r="L106" s="977"/>
      <c r="M106" s="982"/>
      <c r="N106" s="968"/>
      <c r="O106" s="967"/>
    </row>
    <row r="107" spans="1:15" ht="36.75" hidden="1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505</v>
      </c>
      <c r="I107" s="958"/>
      <c r="J107" s="958"/>
      <c r="K107" s="957" t="e">
        <f>IF(J107/I107*100&gt;100,100,J107/I107*100)</f>
        <v>#DIV/0!</v>
      </c>
      <c r="L107" s="957" t="e">
        <f>K107</f>
        <v>#DIV/0!</v>
      </c>
      <c r="M107" s="982"/>
      <c r="N107" s="968"/>
      <c r="O107" s="967"/>
    </row>
    <row r="108" spans="1:15" ht="36.75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36.75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36.75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36.75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53.25" customHeight="1" x14ac:dyDescent="0.25">
      <c r="A112" s="966">
        <v>14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100</v>
      </c>
      <c r="M112" s="995">
        <f>(L112+L115)/2</f>
        <v>100</v>
      </c>
      <c r="N112" s="968"/>
      <c r="O112" s="967"/>
    </row>
    <row r="113" spans="1:15" ht="51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90</v>
      </c>
      <c r="J113" s="958">
        <v>93.2</v>
      </c>
      <c r="K113" s="957">
        <f>IF(J113/I113*100&gt;100,100,J113/I113*100)</f>
        <v>100</v>
      </c>
      <c r="L113" s="977"/>
      <c r="M113" s="995"/>
      <c r="N113" s="968"/>
      <c r="O113" s="967"/>
    </row>
    <row r="114" spans="1:15" ht="51.75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>
        <v>100</v>
      </c>
      <c r="J114" s="958">
        <v>100</v>
      </c>
      <c r="K114" s="957">
        <f>IF(J114/I114*100&gt;100,100,J114/I114*100)</f>
        <v>100</v>
      </c>
      <c r="L114" s="977"/>
      <c r="M114" s="995"/>
      <c r="N114" s="968"/>
      <c r="O114" s="967"/>
    </row>
    <row r="115" spans="1:15" ht="30.75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60.89</v>
      </c>
      <c r="J115" s="958">
        <v>60.89</v>
      </c>
      <c r="K115" s="957">
        <f>IF(J115/I115*100&gt;100,100,J115/I115*100)</f>
        <v>100</v>
      </c>
      <c r="L115" s="957">
        <f>K115</f>
        <v>100</v>
      </c>
      <c r="M115" s="995"/>
      <c r="N115" s="968"/>
      <c r="O115" s="967"/>
    </row>
    <row r="116" spans="1:15" ht="81" hidden="1" customHeight="1" x14ac:dyDescent="0.25">
      <c r="A116" s="966">
        <v>28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/>
      <c r="J116" s="958"/>
      <c r="K116" s="987" t="e">
        <f>IF(J116/I116*100&gt;100,100,J116/I116*100)</f>
        <v>#DIV/0!</v>
      </c>
      <c r="L116" s="977" t="e">
        <f>(K116+K117+K118)/3</f>
        <v>#DIV/0!</v>
      </c>
      <c r="M116" s="993" t="e">
        <f>(L116+L119)/2</f>
        <v>#DIV/0!</v>
      </c>
      <c r="N116" s="968"/>
      <c r="O116" s="967"/>
    </row>
    <row r="117" spans="1:15" ht="47.25" hidden="1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/>
      <c r="J117" s="958"/>
      <c r="K117" s="987" t="e">
        <f>IF(J117/I117*100&gt;100,100,J117/I117*100)</f>
        <v>#DIV/0!</v>
      </c>
      <c r="L117" s="977"/>
      <c r="M117" s="982"/>
      <c r="N117" s="968"/>
      <c r="O117" s="967"/>
    </row>
    <row r="118" spans="1:15" ht="69" hidden="1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/>
      <c r="J118" s="958"/>
      <c r="K118" s="987" t="e">
        <f>IF(J118/I118*100&gt;100,100,J118/I118*100)</f>
        <v>#DIV/0!</v>
      </c>
      <c r="L118" s="977"/>
      <c r="M118" s="982"/>
      <c r="N118" s="968"/>
      <c r="O118" s="967"/>
    </row>
    <row r="119" spans="1:15" ht="31.5" hidden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/>
      <c r="I119" s="958"/>
      <c r="J119" s="958"/>
      <c r="K119" s="987" t="e">
        <f>IF(J119/I119*100&gt;100,100,J119/I119*100)</f>
        <v>#DIV/0!</v>
      </c>
      <c r="L119" s="987" t="e">
        <f>K119</f>
        <v>#DIV/0!</v>
      </c>
      <c r="M119" s="982"/>
      <c r="N119" s="968"/>
      <c r="O119" s="967"/>
    </row>
    <row r="120" spans="1:15" ht="82.5" hidden="1" customHeight="1" x14ac:dyDescent="0.25">
      <c r="A120" s="966">
        <v>29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/>
      <c r="J120" s="958"/>
      <c r="K120" s="987" t="e">
        <f>IF(J120/I120*100&gt;100,100,J120/I120*100)</f>
        <v>#DIV/0!</v>
      </c>
      <c r="L120" s="977" t="e">
        <f>(K120+K121+K122)/3</f>
        <v>#DIV/0!</v>
      </c>
      <c r="M120" s="993" t="e">
        <f>(L120+L123)/2</f>
        <v>#DIV/0!</v>
      </c>
      <c r="N120" s="968"/>
      <c r="O120" s="967"/>
    </row>
    <row r="121" spans="1:15" ht="85.5" hidden="1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/>
      <c r="J121" s="958"/>
      <c r="K121" s="987" t="e">
        <f>IF(J121/I121*100&gt;100,100,J121/I121*100)</f>
        <v>#DIV/0!</v>
      </c>
      <c r="L121" s="977"/>
      <c r="M121" s="982"/>
      <c r="N121" s="968"/>
      <c r="O121" s="967"/>
    </row>
    <row r="122" spans="1:15" ht="68.25" hidden="1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/>
      <c r="J122" s="958"/>
      <c r="K122" s="987" t="e">
        <f>IF(J122/I122*100&gt;100,100,J122/I122*100)</f>
        <v>#DIV/0!</v>
      </c>
      <c r="L122" s="977"/>
      <c r="M122" s="982"/>
      <c r="N122" s="968"/>
      <c r="O122" s="967"/>
    </row>
    <row r="123" spans="1:15" ht="31.5" hidden="1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/>
      <c r="I123" s="958"/>
      <c r="J123" s="958"/>
      <c r="K123" s="987" t="e">
        <f>IF(J123/I123*100&gt;100,100,J123/I123*100)</f>
        <v>#DIV/0!</v>
      </c>
      <c r="L123" s="987" t="e">
        <f>K123</f>
        <v>#DIV/0!</v>
      </c>
      <c r="M123" s="982"/>
      <c r="N123" s="968"/>
      <c r="O123" s="967"/>
    </row>
    <row r="124" spans="1:15" ht="84" hidden="1" customHeight="1" x14ac:dyDescent="0.25">
      <c r="A124" s="966">
        <v>30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/>
      <c r="J124" s="958"/>
      <c r="K124" s="987" t="e">
        <f>IF(J124/I124*100&gt;100,100,J124/I124*100)</f>
        <v>#DIV/0!</v>
      </c>
      <c r="L124" s="977" t="e">
        <f>(K124+K125+K126)/3</f>
        <v>#DIV/0!</v>
      </c>
      <c r="M124" s="993" t="e">
        <f>(L124+L127)/2</f>
        <v>#DIV/0!</v>
      </c>
      <c r="N124" s="968"/>
      <c r="O124" s="967"/>
    </row>
    <row r="125" spans="1:15" ht="85.5" hidden="1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/>
      <c r="J125" s="958"/>
      <c r="K125" s="987" t="e">
        <f>IF(J125/I125*100&gt;100,100,J125/I125*100)</f>
        <v>#DIV/0!</v>
      </c>
      <c r="L125" s="977"/>
      <c r="M125" s="982"/>
      <c r="N125" s="968"/>
      <c r="O125" s="967"/>
    </row>
    <row r="126" spans="1:15" ht="69.75" hidden="1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/>
      <c r="J126" s="958"/>
      <c r="K126" s="987" t="e">
        <f>IF(J126/I126*100&gt;100,100,J126/I126*100)</f>
        <v>#DIV/0!</v>
      </c>
      <c r="L126" s="977"/>
      <c r="M126" s="982"/>
      <c r="N126" s="968"/>
      <c r="O126" s="967"/>
    </row>
    <row r="127" spans="1:15" ht="31.5" hidden="1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/>
      <c r="I127" s="958"/>
      <c r="J127" s="958"/>
      <c r="K127" s="987" t="e">
        <f>IF(J127/I127*100&gt;100,100,J127/I127*100)</f>
        <v>#DIV/0!</v>
      </c>
      <c r="L127" s="987" t="e">
        <f>K127</f>
        <v>#DIV/0!</v>
      </c>
      <c r="M127" s="982"/>
      <c r="N127" s="968"/>
      <c r="O127" s="967"/>
    </row>
    <row r="128" spans="1:15" ht="52.5" customHeight="1" x14ac:dyDescent="0.25">
      <c r="A128" s="966">
        <v>15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>
        <v>13.2</v>
      </c>
      <c r="J128" s="958">
        <v>13.2</v>
      </c>
      <c r="K128" s="987">
        <f>IF(J128/I128*100&gt;100,100,J128/I128*100)</f>
        <v>100</v>
      </c>
      <c r="L128" s="977">
        <f>(K128+K129+K130)/3</f>
        <v>100</v>
      </c>
      <c r="M128" s="993">
        <f>(L128+L131)/2</f>
        <v>98.895236495001257</v>
      </c>
      <c r="N128" s="968"/>
      <c r="O128" s="967"/>
    </row>
    <row r="129" spans="1:15" ht="51.75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>
        <v>13.6</v>
      </c>
      <c r="J129" s="958">
        <v>13.6</v>
      </c>
      <c r="K129" s="987">
        <f>IF(J129/I129*100&gt;100,100,J129/I129*100)</f>
        <v>100</v>
      </c>
      <c r="L129" s="977"/>
      <c r="M129" s="982"/>
      <c r="N129" s="968"/>
      <c r="O129" s="967"/>
    </row>
    <row r="130" spans="1:15" ht="52.5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>
        <v>100</v>
      </c>
      <c r="J130" s="958">
        <v>100</v>
      </c>
      <c r="K130" s="987">
        <f>IF(J130/I130*100&gt;100,100,J130/I130*100)</f>
        <v>100</v>
      </c>
      <c r="L130" s="977"/>
      <c r="M130" s="982"/>
      <c r="N130" s="968"/>
      <c r="O130" s="967"/>
    </row>
    <row r="131" spans="1:15" ht="31.5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 t="s">
        <v>514</v>
      </c>
      <c r="I131" s="958">
        <v>11903</v>
      </c>
      <c r="J131" s="958">
        <v>11640</v>
      </c>
      <c r="K131" s="987">
        <f>IF(J131/I131*100&gt;100,100,J131/I131*100)</f>
        <v>97.790472990002513</v>
      </c>
      <c r="L131" s="987">
        <f>K131</f>
        <v>97.790472990002513</v>
      </c>
      <c r="M131" s="982"/>
      <c r="N131" s="968"/>
      <c r="O131" s="967"/>
    </row>
    <row r="132" spans="1:15" ht="51.75" customHeight="1" x14ac:dyDescent="0.25">
      <c r="A132" s="966">
        <v>16</v>
      </c>
      <c r="B132" s="974"/>
      <c r="C132" s="994" t="s">
        <v>232</v>
      </c>
      <c r="D132" s="991" t="s">
        <v>559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53.5</v>
      </c>
      <c r="J132" s="958">
        <v>53.5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96.803981472356355</v>
      </c>
      <c r="N132" s="968"/>
      <c r="O132" s="967"/>
    </row>
    <row r="133" spans="1:15" ht="51.75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30</v>
      </c>
      <c r="J133" s="958">
        <v>30</v>
      </c>
      <c r="K133" s="987">
        <f>IF(J133/I133*100&gt;100,100,J133/I133*100)</f>
        <v>100</v>
      </c>
      <c r="L133" s="977"/>
      <c r="M133" s="982"/>
      <c r="N133" s="968"/>
      <c r="O133" s="967"/>
    </row>
    <row r="134" spans="1:15" ht="51.75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94.1</v>
      </c>
      <c r="J134" s="958">
        <v>94.1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1.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50735</v>
      </c>
      <c r="J135" s="958">
        <v>47492</v>
      </c>
      <c r="K135" s="987">
        <f>IF(J135/I135*100&gt;100,100,J135/I135*100)</f>
        <v>93.607962944712725</v>
      </c>
      <c r="L135" s="987">
        <f>K135</f>
        <v>93.607962944712725</v>
      </c>
      <c r="M135" s="982"/>
      <c r="N135" s="968"/>
      <c r="O135" s="967"/>
    </row>
    <row r="136" spans="1:15" ht="51" customHeight="1" x14ac:dyDescent="0.25">
      <c r="A136" s="966">
        <v>17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26.7</v>
      </c>
      <c r="J136" s="958">
        <v>26.7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95.269324042763941</v>
      </c>
      <c r="N136" s="968"/>
      <c r="O136" s="967"/>
    </row>
    <row r="137" spans="1:15" ht="51.75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38.6</v>
      </c>
      <c r="J137" s="958">
        <v>38.6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100</v>
      </c>
      <c r="J138" s="958">
        <v>100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28.5" customHeight="1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29277</v>
      </c>
      <c r="J139" s="958">
        <v>26507</v>
      </c>
      <c r="K139" s="987">
        <f>IF(J139/I139*100&gt;100,100,J139/I139*100)</f>
        <v>90.538648085527882</v>
      </c>
      <c r="L139" s="987">
        <f>K139</f>
        <v>90.538648085527882</v>
      </c>
      <c r="M139" s="982"/>
      <c r="N139" s="968"/>
      <c r="O139" s="967"/>
    </row>
    <row r="140" spans="1:15" ht="0.75" hidden="1" customHeight="1" x14ac:dyDescent="0.25">
      <c r="A140" s="966">
        <v>34</v>
      </c>
      <c r="B140" s="974"/>
      <c r="C140" s="994" t="s">
        <v>311</v>
      </c>
      <c r="D140" s="991" t="s">
        <v>568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/>
      <c r="J140" s="958"/>
      <c r="K140" s="987" t="e">
        <f>IF(J140/I140*100&gt;100,100,J140/I140*100)</f>
        <v>#DIV/0!</v>
      </c>
      <c r="L140" s="977" t="e">
        <f>(K140+K141+K142)/3</f>
        <v>#DIV/0!</v>
      </c>
      <c r="M140" s="993" t="e">
        <f>(L140+L143)/2</f>
        <v>#DIV/0!</v>
      </c>
      <c r="N140" s="968"/>
      <c r="O140" s="967"/>
    </row>
    <row r="141" spans="1:15" ht="84.75" hidden="1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/>
      <c r="J141" s="958"/>
      <c r="K141" s="987" t="e">
        <f>IF(J141/I141*100&gt;100,100,J141/I141*100)</f>
        <v>#DIV/0!</v>
      </c>
      <c r="L141" s="977"/>
      <c r="M141" s="982"/>
      <c r="N141" s="968"/>
      <c r="O141" s="967"/>
    </row>
    <row r="142" spans="1:15" ht="71.25" hidden="1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/>
      <c r="J142" s="958"/>
      <c r="K142" s="987" t="e">
        <f>IF(J142/I142*100&gt;100,100,J142/I142*100)</f>
        <v>#DIV/0!</v>
      </c>
      <c r="L142" s="977"/>
      <c r="M142" s="982"/>
      <c r="N142" s="968"/>
      <c r="O142" s="967"/>
    </row>
    <row r="143" spans="1:15" ht="31.5" hidden="1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1028"/>
      <c r="I143" s="958"/>
      <c r="J143" s="958"/>
      <c r="K143" s="987" t="e">
        <f>IF(J143/I143*100&gt;100,100,J143/I143*100)</f>
        <v>#DIV/0!</v>
      </c>
      <c r="L143" s="987" t="e">
        <f>K143</f>
        <v>#DIV/0!</v>
      </c>
      <c r="M143" s="982"/>
      <c r="N143" s="968"/>
      <c r="O143" s="967"/>
    </row>
    <row r="144" spans="1:15" ht="69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7.5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66.7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4.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69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68.25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58.5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4.5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69" hidden="1" customHeight="1" x14ac:dyDescent="0.25">
      <c r="A152" s="966">
        <v>37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68.2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66.7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4.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70.5" hidden="1" customHeight="1" x14ac:dyDescent="0.25">
      <c r="A156" s="966">
        <v>38</v>
      </c>
      <c r="B156" s="974"/>
      <c r="C156" s="986" t="s">
        <v>319</v>
      </c>
      <c r="D156" s="983" t="s">
        <v>510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67.5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68.25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3.75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505</v>
      </c>
      <c r="I159" s="958"/>
      <c r="J159" s="958"/>
      <c r="K159" s="957" t="e">
        <f>IF(I159/J159*100&gt;100,100,I159/J159*100)</f>
        <v>#DIV/0!</v>
      </c>
      <c r="L159" s="957" t="e">
        <f>K159</f>
        <v>#DIV/0!</v>
      </c>
      <c r="M159" s="984"/>
      <c r="N159" s="968"/>
      <c r="O159" s="967"/>
    </row>
    <row r="160" spans="1:15" ht="53.25" hidden="1" customHeight="1" x14ac:dyDescent="0.25">
      <c r="A160" s="966">
        <v>39</v>
      </c>
      <c r="B160" s="974"/>
      <c r="C160" s="981" t="s">
        <v>327</v>
      </c>
      <c r="D160" s="983" t="s">
        <v>509</v>
      </c>
      <c r="E160" s="979" t="s">
        <v>137</v>
      </c>
      <c r="F160" s="961" t="s">
        <v>138</v>
      </c>
      <c r="G160" s="971" t="s">
        <v>434</v>
      </c>
      <c r="H160" s="978" t="s">
        <v>507</v>
      </c>
      <c r="I160" s="958"/>
      <c r="J160" s="958"/>
      <c r="K160" s="957" t="e">
        <f>IF(J160/I160*100&gt;100,100,J160/I160*100)</f>
        <v>#DIV/0!</v>
      </c>
      <c r="L160" s="977" t="e">
        <f>(K160+K161+K162)/3</f>
        <v>#DIV/0!</v>
      </c>
      <c r="M160" s="976" t="e">
        <f>(L160+L163)/2</f>
        <v>#DIV/0!</v>
      </c>
      <c r="N160" s="968"/>
      <c r="O160" s="967"/>
    </row>
    <row r="161" spans="1:15" ht="68.25" hidden="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435</v>
      </c>
      <c r="H161" s="959" t="s">
        <v>507</v>
      </c>
      <c r="I161" s="958"/>
      <c r="J161" s="958"/>
      <c r="K161" s="975" t="e">
        <f>IF(I161/J161*100&gt;100,100,I161/J161*100)</f>
        <v>#DIV/0!</v>
      </c>
      <c r="L161" s="970"/>
      <c r="M161" s="969"/>
      <c r="N161" s="968"/>
      <c r="O161" s="967"/>
    </row>
    <row r="162" spans="1:15" ht="52.5" hidden="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436</v>
      </c>
      <c r="H162" s="959" t="s">
        <v>507</v>
      </c>
      <c r="I162" s="958"/>
      <c r="J162" s="958"/>
      <c r="K162" s="957" t="e">
        <f>IF(J162/I162*100&gt;100,100,J162/I162*100)</f>
        <v>#DIV/0!</v>
      </c>
      <c r="L162" s="970"/>
      <c r="M162" s="969"/>
      <c r="N162" s="968"/>
      <c r="O162" s="967"/>
    </row>
    <row r="163" spans="1:15" ht="36.75" hidden="1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505</v>
      </c>
      <c r="I163" s="958"/>
      <c r="J163" s="958"/>
      <c r="K163" s="957" t="e">
        <f>IF(J163/I163*100&gt;100,100,J163/I163*100)</f>
        <v>#DIV/0!</v>
      </c>
      <c r="L163" s="957" t="e">
        <f>K163</f>
        <v>#DIV/0!</v>
      </c>
      <c r="M163" s="956"/>
      <c r="N163" s="968"/>
      <c r="O163" s="967"/>
    </row>
    <row r="164" spans="1:15" ht="51" hidden="1" customHeight="1" x14ac:dyDescent="0.25">
      <c r="A164" s="966">
        <v>40</v>
      </c>
      <c r="B164" s="974"/>
      <c r="C164" s="981" t="s">
        <v>323</v>
      </c>
      <c r="D164" s="980" t="s">
        <v>508</v>
      </c>
      <c r="E164" s="979" t="s">
        <v>137</v>
      </c>
      <c r="F164" s="961" t="s">
        <v>138</v>
      </c>
      <c r="G164" s="971" t="s">
        <v>434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66" hidden="1" customHeight="1" x14ac:dyDescent="0.25">
      <c r="A165" s="966"/>
      <c r="B165" s="974"/>
      <c r="C165" s="973"/>
      <c r="D165" s="972"/>
      <c r="E165" s="962"/>
      <c r="F165" s="961" t="s">
        <v>138</v>
      </c>
      <c r="G165" s="971" t="s">
        <v>435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54" hidden="1" customHeight="1" x14ac:dyDescent="0.25">
      <c r="A166" s="966"/>
      <c r="B166" s="974"/>
      <c r="C166" s="973"/>
      <c r="D166" s="972"/>
      <c r="E166" s="962"/>
      <c r="F166" s="961" t="s">
        <v>138</v>
      </c>
      <c r="G166" s="971" t="s">
        <v>436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1.5" hidden="1" customHeight="1" x14ac:dyDescent="0.25">
      <c r="A167" s="966"/>
      <c r="B167" s="965"/>
      <c r="C167" s="964"/>
      <c r="D167" s="963"/>
      <c r="E167" s="962"/>
      <c r="F167" s="961" t="s">
        <v>144</v>
      </c>
      <c r="G167" s="960" t="s">
        <v>506</v>
      </c>
      <c r="H167" s="959" t="s">
        <v>505</v>
      </c>
      <c r="I167" s="958"/>
      <c r="J167" s="958"/>
      <c r="K167" s="957" t="e">
        <f>IF(I167/J167*100&gt;100,100,I167/J167*100)</f>
        <v>#DIV/0!</v>
      </c>
      <c r="L167" s="957" t="e">
        <f>K167</f>
        <v>#DIV/0!</v>
      </c>
      <c r="M167" s="956"/>
      <c r="N167" s="955"/>
      <c r="O167" s="954"/>
    </row>
    <row r="168" spans="1:15" ht="25.5" x14ac:dyDescent="0.3">
      <c r="A168" s="953"/>
      <c r="B168" s="952"/>
      <c r="C168" s="951"/>
      <c r="D168" s="950"/>
      <c r="E168" s="949"/>
      <c r="F168" s="948"/>
      <c r="G168" s="947"/>
      <c r="H168" s="946"/>
      <c r="I168" s="945"/>
      <c r="J168" s="945"/>
      <c r="K168" s="944"/>
      <c r="L168" s="944"/>
      <c r="M168" s="943"/>
      <c r="N168" s="942"/>
      <c r="O168" s="941"/>
    </row>
    <row r="169" spans="1:15" ht="25.5" x14ac:dyDescent="0.3">
      <c r="A169" s="953"/>
      <c r="B169" s="952"/>
      <c r="C169" s="951"/>
      <c r="D169" s="950"/>
      <c r="E169" s="949"/>
      <c r="F169" s="948"/>
      <c r="G169" s="947"/>
      <c r="H169" s="946"/>
      <c r="I169" s="945"/>
      <c r="J169" s="945"/>
      <c r="K169" s="944"/>
      <c r="L169" s="944"/>
      <c r="M169" s="943"/>
      <c r="N169" s="942"/>
      <c r="O169" s="941"/>
    </row>
    <row r="170" spans="1:15" ht="26.25" customHeight="1" x14ac:dyDescent="0.4">
      <c r="A170" s="936"/>
      <c r="B170" s="940" t="s">
        <v>504</v>
      </c>
      <c r="C170" s="940"/>
      <c r="D170" s="940"/>
      <c r="E170" s="940"/>
      <c r="F170" s="940"/>
      <c r="G170" s="940"/>
      <c r="H170" s="940"/>
      <c r="I170" s="940"/>
      <c r="J170" s="940"/>
      <c r="K170" s="940"/>
      <c r="L170" s="940"/>
      <c r="M170" s="940"/>
      <c r="N170" s="940"/>
    </row>
    <row r="171" spans="1:15" ht="15.75" x14ac:dyDescent="0.25">
      <c r="A171" s="1037"/>
      <c r="B171" s="1036"/>
      <c r="C171" s="1036"/>
      <c r="D171" s="932"/>
      <c r="E171" s="935"/>
      <c r="F171" s="1035"/>
      <c r="G171" s="935"/>
      <c r="H171" s="935"/>
      <c r="I171" s="935"/>
      <c r="J171" s="935"/>
      <c r="K171" s="935"/>
      <c r="L171" s="935"/>
      <c r="M171" s="935"/>
      <c r="N171" s="1034"/>
      <c r="O171" s="935"/>
    </row>
    <row r="172" spans="1:15" x14ac:dyDescent="0.4">
      <c r="A172" s="936"/>
      <c r="B172" s="935" t="s">
        <v>503</v>
      </c>
      <c r="C172" s="925"/>
      <c r="D172" s="938"/>
      <c r="E172" s="938"/>
      <c r="G172" s="933"/>
      <c r="H172" s="937"/>
      <c r="I172" s="937"/>
      <c r="M172" s="932"/>
      <c r="N172" s="931"/>
    </row>
    <row r="173" spans="1:15" ht="24.75" customHeight="1" x14ac:dyDescent="0.4">
      <c r="A173" s="936"/>
      <c r="B173" s="935" t="s">
        <v>502</v>
      </c>
      <c r="C173" s="925"/>
      <c r="D173" s="934"/>
      <c r="G173" s="933"/>
      <c r="H173" s="933"/>
      <c r="I173" s="933"/>
      <c r="M173" s="932"/>
      <c r="N173" s="931"/>
    </row>
    <row r="174" spans="1:15" ht="26.25" customHeight="1" x14ac:dyDescent="0.4">
      <c r="A174" s="936"/>
      <c r="B174" s="939"/>
      <c r="C174" s="939"/>
      <c r="D174" s="939"/>
      <c r="E174" s="939"/>
      <c r="F174" s="939"/>
      <c r="G174" s="939"/>
      <c r="H174" s="939"/>
      <c r="I174" s="939"/>
      <c r="J174" s="939"/>
      <c r="K174" s="939"/>
      <c r="L174" s="939"/>
      <c r="M174" s="939"/>
      <c r="N174" s="939"/>
    </row>
    <row r="175" spans="1:15" x14ac:dyDescent="0.4">
      <c r="A175" s="936"/>
      <c r="B175" s="935"/>
      <c r="C175" s="925"/>
      <c r="D175" s="938"/>
      <c r="E175" s="938"/>
      <c r="G175" s="933"/>
      <c r="H175" s="937"/>
      <c r="I175" s="937"/>
      <c r="M175" s="932"/>
      <c r="N175" s="931"/>
    </row>
    <row r="176" spans="1:15" ht="24.75" customHeight="1" x14ac:dyDescent="0.4">
      <c r="A176" s="936"/>
      <c r="B176" s="935"/>
      <c r="C176" s="925"/>
      <c r="D176" s="934"/>
      <c r="G176" s="933"/>
      <c r="H176" s="933"/>
      <c r="I176" s="933"/>
      <c r="M176" s="932"/>
      <c r="N176" s="931"/>
    </row>
    <row r="177" spans="4:4" ht="24.75" customHeight="1" x14ac:dyDescent="0.25"/>
    <row r="178" spans="4:4" ht="24.75" customHeight="1" x14ac:dyDescent="0.25"/>
    <row r="179" spans="4:4" ht="24.75" customHeight="1" x14ac:dyDescent="0.25"/>
    <row r="180" spans="4:4" ht="24.75" customHeight="1" x14ac:dyDescent="0.25"/>
    <row r="181" spans="4:4" ht="24.75" customHeight="1" x14ac:dyDescent="0.25"/>
    <row r="182" spans="4:4" ht="24.75" customHeight="1" x14ac:dyDescent="0.25"/>
    <row r="183" spans="4:4" ht="24.75" customHeight="1" x14ac:dyDescent="0.25">
      <c r="D183" s="928" t="s">
        <v>501</v>
      </c>
    </row>
    <row r="184" spans="4:4" ht="24.75" customHeight="1" x14ac:dyDescent="0.25"/>
  </sheetData>
  <autoFilter ref="A3:DJ3"/>
  <mergeCells count="250">
    <mergeCell ref="A156:A159"/>
    <mergeCell ref="C156:C159"/>
    <mergeCell ref="D156:D159"/>
    <mergeCell ref="A152:A155"/>
    <mergeCell ref="C152:C155"/>
    <mergeCell ref="D152:D155"/>
    <mergeCell ref="E152:E155"/>
    <mergeCell ref="L152:L154"/>
    <mergeCell ref="M152:M155"/>
    <mergeCell ref="A148:A151"/>
    <mergeCell ref="C148:C151"/>
    <mergeCell ref="D148:D151"/>
    <mergeCell ref="E148:E151"/>
    <mergeCell ref="L148:L150"/>
    <mergeCell ref="M148:M151"/>
    <mergeCell ref="B4:B167"/>
    <mergeCell ref="E156:E159"/>
    <mergeCell ref="L64:L66"/>
    <mergeCell ref="M64:M67"/>
    <mergeCell ref="E8:E11"/>
    <mergeCell ref="L8:L10"/>
    <mergeCell ref="D164:D167"/>
    <mergeCell ref="E164:E167"/>
    <mergeCell ref="L164:L166"/>
    <mergeCell ref="M164:M167"/>
    <mergeCell ref="L156:L158"/>
    <mergeCell ref="M8:M11"/>
    <mergeCell ref="A12:A15"/>
    <mergeCell ref="C12:C15"/>
    <mergeCell ref="D12:D15"/>
    <mergeCell ref="E12:E15"/>
    <mergeCell ref="L12:L14"/>
    <mergeCell ref="M12:M15"/>
    <mergeCell ref="A8:A11"/>
    <mergeCell ref="C8:C11"/>
    <mergeCell ref="D8:D11"/>
    <mergeCell ref="A4:A7"/>
    <mergeCell ref="C4:C7"/>
    <mergeCell ref="D4:D7"/>
    <mergeCell ref="E4:E7"/>
    <mergeCell ref="L4:L6"/>
    <mergeCell ref="M4:M7"/>
    <mergeCell ref="C20:C23"/>
    <mergeCell ref="D20:D23"/>
    <mergeCell ref="E20:E23"/>
    <mergeCell ref="L20:L22"/>
    <mergeCell ref="M156:M159"/>
    <mergeCell ref="A160:A163"/>
    <mergeCell ref="C160:C163"/>
    <mergeCell ref="D160:D163"/>
    <mergeCell ref="E160:E163"/>
    <mergeCell ref="M20:M23"/>
    <mergeCell ref="O4:O167"/>
    <mergeCell ref="L160:L162"/>
    <mergeCell ref="M160:M163"/>
    <mergeCell ref="N4:N167"/>
    <mergeCell ref="A108:A111"/>
    <mergeCell ref="C108:C111"/>
    <mergeCell ref="A164:A167"/>
    <mergeCell ref="C164:C167"/>
    <mergeCell ref="M16:M19"/>
    <mergeCell ref="A20:A23"/>
    <mergeCell ref="A1:O1"/>
    <mergeCell ref="A144:A147"/>
    <mergeCell ref="C144:C147"/>
    <mergeCell ref="D144:D147"/>
    <mergeCell ref="E144:E147"/>
    <mergeCell ref="L144:L146"/>
    <mergeCell ref="M144:M147"/>
    <mergeCell ref="A64:A67"/>
    <mergeCell ref="C64:C67"/>
    <mergeCell ref="D64:D67"/>
    <mergeCell ref="A16:A19"/>
    <mergeCell ref="C16:C19"/>
    <mergeCell ref="D16:D19"/>
    <mergeCell ref="E16:E19"/>
    <mergeCell ref="L16:L18"/>
    <mergeCell ref="A28:A31"/>
    <mergeCell ref="C28:C31"/>
    <mergeCell ref="D28:D31"/>
    <mergeCell ref="E28:E31"/>
    <mergeCell ref="L28:L30"/>
    <mergeCell ref="A32:A35"/>
    <mergeCell ref="C32:C35"/>
    <mergeCell ref="D32:D35"/>
    <mergeCell ref="E32:E35"/>
    <mergeCell ref="L32:L34"/>
    <mergeCell ref="M32:M35"/>
    <mergeCell ref="A36:A39"/>
    <mergeCell ref="C36:C39"/>
    <mergeCell ref="D36:D39"/>
    <mergeCell ref="E36:E39"/>
    <mergeCell ref="L36:L38"/>
    <mergeCell ref="M36:M39"/>
    <mergeCell ref="M28:M31"/>
    <mergeCell ref="A24:A27"/>
    <mergeCell ref="C24:C27"/>
    <mergeCell ref="D24:D27"/>
    <mergeCell ref="E24:E27"/>
    <mergeCell ref="L24:L26"/>
    <mergeCell ref="M24:M27"/>
    <mergeCell ref="C44:C47"/>
    <mergeCell ref="D44:D47"/>
    <mergeCell ref="E44:E47"/>
    <mergeCell ref="L44:L46"/>
    <mergeCell ref="M44:M47"/>
    <mergeCell ref="L52:L54"/>
    <mergeCell ref="M52:M55"/>
    <mergeCell ref="A44:A47"/>
    <mergeCell ref="C52:C55"/>
    <mergeCell ref="D52:D55"/>
    <mergeCell ref="E52:E55"/>
    <mergeCell ref="M48:M51"/>
    <mergeCell ref="A48:A51"/>
    <mergeCell ref="C48:C51"/>
    <mergeCell ref="D48:D51"/>
    <mergeCell ref="E48:E51"/>
    <mergeCell ref="L48:L50"/>
    <mergeCell ref="M68:M71"/>
    <mergeCell ref="A60:A63"/>
    <mergeCell ref="C60:C63"/>
    <mergeCell ref="D60:D63"/>
    <mergeCell ref="E60:E63"/>
    <mergeCell ref="L60:L62"/>
    <mergeCell ref="M60:M63"/>
    <mergeCell ref="A52:A55"/>
    <mergeCell ref="A68:A71"/>
    <mergeCell ref="C68:C71"/>
    <mergeCell ref="D68:D71"/>
    <mergeCell ref="E68:E71"/>
    <mergeCell ref="L68:L70"/>
    <mergeCell ref="A56:A59"/>
    <mergeCell ref="C56:C59"/>
    <mergeCell ref="L56:L58"/>
    <mergeCell ref="M56:M59"/>
    <mergeCell ref="D56:D59"/>
    <mergeCell ref="E56:E59"/>
    <mergeCell ref="A72:A75"/>
    <mergeCell ref="C72:C75"/>
    <mergeCell ref="D72:D75"/>
    <mergeCell ref="E72:E75"/>
    <mergeCell ref="L72:L74"/>
    <mergeCell ref="M72:M75"/>
    <mergeCell ref="A76:A79"/>
    <mergeCell ref="C76:C79"/>
    <mergeCell ref="D76:D79"/>
    <mergeCell ref="E76:E79"/>
    <mergeCell ref="L76:L78"/>
    <mergeCell ref="M76:M79"/>
    <mergeCell ref="A80:A83"/>
    <mergeCell ref="C80:C83"/>
    <mergeCell ref="D80:D83"/>
    <mergeCell ref="E80:E83"/>
    <mergeCell ref="L80:L82"/>
    <mergeCell ref="M80:M83"/>
    <mergeCell ref="A84:A87"/>
    <mergeCell ref="C84:C87"/>
    <mergeCell ref="D84:D87"/>
    <mergeCell ref="E84:E87"/>
    <mergeCell ref="L84:L86"/>
    <mergeCell ref="M84:M87"/>
    <mergeCell ref="A88:A91"/>
    <mergeCell ref="C88:C91"/>
    <mergeCell ref="D88:D91"/>
    <mergeCell ref="E88:E91"/>
    <mergeCell ref="L88:L90"/>
    <mergeCell ref="M88:M91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D108:D111"/>
    <mergeCell ref="E108:E111"/>
    <mergeCell ref="L108:L110"/>
    <mergeCell ref="M108:M111"/>
    <mergeCell ref="A100:A103"/>
    <mergeCell ref="C100:C103"/>
    <mergeCell ref="D100:D103"/>
    <mergeCell ref="E100:E103"/>
    <mergeCell ref="L100:L102"/>
    <mergeCell ref="M100:M103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A116:A119"/>
    <mergeCell ref="C116:C119"/>
    <mergeCell ref="D116:D119"/>
    <mergeCell ref="E116:E119"/>
    <mergeCell ref="L116:L118"/>
    <mergeCell ref="M116:M119"/>
    <mergeCell ref="A120:A123"/>
    <mergeCell ref="C120:C123"/>
    <mergeCell ref="D120:D123"/>
    <mergeCell ref="E120:E123"/>
    <mergeCell ref="L120:L122"/>
    <mergeCell ref="M120:M123"/>
    <mergeCell ref="A124:A127"/>
    <mergeCell ref="C124:C127"/>
    <mergeCell ref="D124:D127"/>
    <mergeCell ref="E124:E127"/>
    <mergeCell ref="L124:L126"/>
    <mergeCell ref="M124:M127"/>
    <mergeCell ref="L132:L134"/>
    <mergeCell ref="M132:M135"/>
    <mergeCell ref="A128:A131"/>
    <mergeCell ref="C128:C131"/>
    <mergeCell ref="D128:D131"/>
    <mergeCell ref="E128:E131"/>
    <mergeCell ref="L128:L130"/>
    <mergeCell ref="M128:M131"/>
    <mergeCell ref="C140:C143"/>
    <mergeCell ref="D140:D143"/>
    <mergeCell ref="A132:A135"/>
    <mergeCell ref="C132:C135"/>
    <mergeCell ref="D132:D135"/>
    <mergeCell ref="E132:E135"/>
    <mergeCell ref="E140:E143"/>
    <mergeCell ref="B170:N170"/>
    <mergeCell ref="L140:L142"/>
    <mergeCell ref="M140:M143"/>
    <mergeCell ref="A136:A139"/>
    <mergeCell ref="C136:C139"/>
    <mergeCell ref="D136:D139"/>
    <mergeCell ref="E136:E139"/>
    <mergeCell ref="L136:L138"/>
    <mergeCell ref="M136:M139"/>
    <mergeCell ref="A140:A143"/>
    <mergeCell ref="A40:A43"/>
    <mergeCell ref="C40:C43"/>
    <mergeCell ref="D40:D43"/>
    <mergeCell ref="E40:E43"/>
    <mergeCell ref="L40:L42"/>
    <mergeCell ref="M40:M43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3" manualBreakCount="3">
    <brk id="35" max="14" man="1"/>
    <brk id="79" max="14" man="1"/>
    <brk id="135" max="14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181"/>
  <sheetViews>
    <sheetView topLeftCell="C1"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4.28515625" style="928" customWidth="1"/>
    <col min="5" max="5" width="10.42578125" style="925" customWidth="1"/>
    <col min="6" max="6" width="12.28515625" style="927" customWidth="1"/>
    <col min="7" max="7" width="82.2851562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592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1" customHeight="1" x14ac:dyDescent="0.35">
      <c r="A4" s="966">
        <v>1</v>
      </c>
      <c r="B4" s="1018" t="s">
        <v>591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(K4+K5+K6)/3</f>
        <v>99.416666666666671</v>
      </c>
      <c r="M4" s="995">
        <f>(L4+L7)/2</f>
        <v>99.708333333333343</v>
      </c>
      <c r="N4" s="1017" t="s">
        <v>547</v>
      </c>
      <c r="O4" s="1016"/>
      <c r="Q4" s="1015"/>
    </row>
    <row r="5" spans="1:17" ht="52.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80</v>
      </c>
      <c r="J5" s="958">
        <v>78.599999999999994</v>
      </c>
      <c r="K5" s="957">
        <f>IF(J5/I5*100&gt;100,100,J5/I5*100)</f>
        <v>98.25</v>
      </c>
      <c r="L5" s="1011"/>
      <c r="M5" s="982"/>
      <c r="N5" s="968"/>
      <c r="O5" s="967"/>
    </row>
    <row r="6" spans="1:17" ht="84.7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5.25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24.78</v>
      </c>
      <c r="J7" s="958">
        <v>24.78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52.5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>
        <v>100</v>
      </c>
      <c r="J8" s="958">
        <v>100</v>
      </c>
      <c r="K8" s="957">
        <f>IF(J8/I8*100&gt;100,100,J8/I8*100)</f>
        <v>100</v>
      </c>
      <c r="L8" s="985">
        <f>(K8+K9+K10)/2</f>
        <v>100</v>
      </c>
      <c r="M8" s="995">
        <f>(L8+L11)/2</f>
        <v>100</v>
      </c>
      <c r="N8" s="968"/>
      <c r="O8" s="967"/>
    </row>
    <row r="9" spans="1:17" ht="51.75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>
        <v>80</v>
      </c>
      <c r="J9" s="958">
        <v>100</v>
      </c>
      <c r="K9" s="957">
        <f>IF(J9/I9*100&gt;100,100,J9/I9*100)</f>
        <v>100</v>
      </c>
      <c r="L9" s="985"/>
      <c r="M9" s="982"/>
      <c r="N9" s="968"/>
      <c r="O9" s="967"/>
    </row>
    <row r="10" spans="1:17" ht="84.75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/>
      <c r="L10" s="985"/>
      <c r="M10" s="982"/>
      <c r="N10" s="968"/>
      <c r="O10" s="967"/>
    </row>
    <row r="11" spans="1:17" ht="36.75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>
        <v>0.08</v>
      </c>
      <c r="J11" s="958">
        <v>0.08</v>
      </c>
      <c r="K11" s="957">
        <f>IF(J11/I11*100&gt;100,100,J11/I11*100)</f>
        <v>100</v>
      </c>
      <c r="L11" s="957">
        <f>K11</f>
        <v>100</v>
      </c>
      <c r="M11" s="982"/>
      <c r="N11" s="968"/>
      <c r="O11" s="967"/>
    </row>
    <row r="12" spans="1:17" ht="52.5" customHeight="1" x14ac:dyDescent="0.25">
      <c r="A12" s="966">
        <v>3</v>
      </c>
      <c r="B12" s="974"/>
      <c r="C12" s="1013" t="s">
        <v>405</v>
      </c>
      <c r="D12" s="983" t="s">
        <v>573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(K12+K13+K14)/3</f>
        <v>99.416666666666671</v>
      </c>
      <c r="M12" s="995">
        <f>(L12+L15)/2</f>
        <v>99.708333333333343</v>
      </c>
      <c r="N12" s="968"/>
      <c r="O12" s="967"/>
    </row>
    <row r="13" spans="1:17" ht="51.75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80</v>
      </c>
      <c r="J13" s="958">
        <v>78.599999999999994</v>
      </c>
      <c r="K13" s="957">
        <f>IF(J13/I13*100&gt;100,100,J13/I13*100)</f>
        <v>98.25</v>
      </c>
      <c r="L13" s="1011"/>
      <c r="M13" s="982"/>
      <c r="N13" s="968"/>
      <c r="O13" s="967"/>
    </row>
    <row r="14" spans="1:17" ht="84.75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>
        <v>100</v>
      </c>
      <c r="J14" s="958">
        <v>100</v>
      </c>
      <c r="K14" s="957">
        <f>IF(J14/I14*100&gt;100,100,J14/I14*100)</f>
        <v>100</v>
      </c>
      <c r="L14" s="1011"/>
      <c r="M14" s="982"/>
      <c r="N14" s="968"/>
      <c r="O14" s="967"/>
    </row>
    <row r="15" spans="1:17" ht="33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>
        <v>4.5599999999999996</v>
      </c>
      <c r="J15" s="958">
        <v>4.5599999999999996</v>
      </c>
      <c r="K15" s="957">
        <f>IF(J15/I15*100&gt;100,100,J15/I15*100)</f>
        <v>100</v>
      </c>
      <c r="L15" s="957">
        <f>K15</f>
        <v>100</v>
      </c>
      <c r="M15" s="982"/>
      <c r="N15" s="968"/>
      <c r="O15" s="967"/>
    </row>
    <row r="16" spans="1:17" ht="51" customHeight="1" x14ac:dyDescent="0.25">
      <c r="A16" s="966">
        <v>4</v>
      </c>
      <c r="B16" s="974"/>
      <c r="C16" s="997" t="s">
        <v>407</v>
      </c>
      <c r="D16" s="983" t="s">
        <v>564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>
        <v>100</v>
      </c>
      <c r="J16" s="958">
        <v>100</v>
      </c>
      <c r="K16" s="957">
        <f>IF(J16/I16*100&gt;100,100,J16/I16*100)</f>
        <v>100</v>
      </c>
      <c r="L16" s="977">
        <f>(K16+K17+K18)/2</f>
        <v>100</v>
      </c>
      <c r="M16" s="995">
        <f>(L16+L19)/2</f>
        <v>100</v>
      </c>
      <c r="N16" s="968"/>
      <c r="O16" s="967"/>
    </row>
    <row r="17" spans="1:15" ht="51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>
        <v>80</v>
      </c>
      <c r="J17" s="958">
        <v>83.3</v>
      </c>
      <c r="K17" s="957">
        <f>IF(J17/I17*100&gt;100,100,J17/I17*100)</f>
        <v>100</v>
      </c>
      <c r="L17" s="1011"/>
      <c r="M17" s="982"/>
      <c r="N17" s="968"/>
      <c r="O17" s="967"/>
    </row>
    <row r="18" spans="1:15" ht="82.5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/>
      <c r="L18" s="1011"/>
      <c r="M18" s="982"/>
      <c r="N18" s="968"/>
      <c r="O18" s="967"/>
    </row>
    <row r="19" spans="1:15" ht="32.25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266</v>
      </c>
      <c r="I19" s="958">
        <v>1</v>
      </c>
      <c r="J19" s="958">
        <v>1</v>
      </c>
      <c r="K19" s="957">
        <f>IF(J19/I19*100&gt;100,100,J19/I19*100)</f>
        <v>100</v>
      </c>
      <c r="L19" s="957">
        <f>K19</f>
        <v>100</v>
      </c>
      <c r="M19" s="982"/>
      <c r="N19" s="968"/>
      <c r="O19" s="967"/>
    </row>
    <row r="20" spans="1:15" ht="66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68.25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114.75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29.25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66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68.2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14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29.2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50.25" customHeight="1" x14ac:dyDescent="0.25">
      <c r="A28" s="966">
        <v>5</v>
      </c>
      <c r="B28" s="974"/>
      <c r="C28" s="1013" t="s">
        <v>151</v>
      </c>
      <c r="D28" s="983" t="s">
        <v>581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>
        <v>100</v>
      </c>
      <c r="J28" s="958">
        <v>100</v>
      </c>
      <c r="K28" s="957">
        <f>IF(J28/I28*100&gt;100,100,J28/I28*100)</f>
        <v>100</v>
      </c>
      <c r="L28" s="977">
        <f>(K28+K29+K30)/2</f>
        <v>99.125</v>
      </c>
      <c r="M28" s="995">
        <f>(L28+L31)/2</f>
        <v>99.5625</v>
      </c>
      <c r="N28" s="968"/>
      <c r="O28" s="967"/>
    </row>
    <row r="29" spans="1:15" ht="53.25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>
        <v>80</v>
      </c>
      <c r="J29" s="958">
        <v>78.599999999999994</v>
      </c>
      <c r="K29" s="957">
        <f>IF(J29/I29*100&gt;100,100,J29/I29*100)</f>
        <v>98.25</v>
      </c>
      <c r="L29" s="1011"/>
      <c r="M29" s="982"/>
      <c r="N29" s="968"/>
      <c r="O29" s="967"/>
    </row>
    <row r="30" spans="1:15" ht="84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/>
      <c r="L30" s="1011"/>
      <c r="M30" s="982"/>
      <c r="N30" s="968"/>
      <c r="O30" s="967"/>
    </row>
    <row r="31" spans="1:15" ht="31.5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266</v>
      </c>
      <c r="I31" s="958">
        <v>1</v>
      </c>
      <c r="J31" s="958">
        <v>1</v>
      </c>
      <c r="K31" s="957">
        <f>IF(J31/I31*100&gt;100,100,J31/I31*100)</f>
        <v>100</v>
      </c>
      <c r="L31" s="957">
        <f>K31</f>
        <v>100</v>
      </c>
      <c r="M31" s="982"/>
      <c r="N31" s="968"/>
      <c r="O31" s="967"/>
    </row>
    <row r="32" spans="1:15" ht="0.75" hidden="1" customHeight="1" x14ac:dyDescent="0.25">
      <c r="A32" s="966">
        <v>8</v>
      </c>
      <c r="B32" s="974"/>
      <c r="C32" s="1013" t="s">
        <v>135</v>
      </c>
      <c r="D32" s="983" t="s">
        <v>540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/>
      <c r="J32" s="958"/>
      <c r="K32" s="957" t="e">
        <f>IF(J32/I32*100&gt;100,100,J32/I32*100)</f>
        <v>#DIV/0!</v>
      </c>
      <c r="L32" s="977" t="e">
        <f>(K32+K33+K34)/3</f>
        <v>#DIV/0!</v>
      </c>
      <c r="M32" s="995" t="e">
        <f>(L32+L35)/2</f>
        <v>#DIV/0!</v>
      </c>
      <c r="N32" s="968"/>
      <c r="O32" s="967"/>
    </row>
    <row r="33" spans="1:17" ht="67.5" hidden="1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/>
      <c r="J33" s="958"/>
      <c r="K33" s="957" t="e">
        <f>IF(J33/I33*100&gt;100,100,J33/I33*100)</f>
        <v>#DIV/0!</v>
      </c>
      <c r="L33" s="1011"/>
      <c r="M33" s="982"/>
      <c r="N33" s="968"/>
      <c r="O33" s="967"/>
    </row>
    <row r="34" spans="1:17" ht="114" hidden="1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/>
      <c r="J34" s="958"/>
      <c r="K34" s="957" t="e">
        <f>IF(J34/I34*100&gt;100,100,J34/I34*100)</f>
        <v>#DIV/0!</v>
      </c>
      <c r="L34" s="1011"/>
      <c r="M34" s="982"/>
      <c r="N34" s="968"/>
      <c r="O34" s="967"/>
    </row>
    <row r="35" spans="1:17" ht="33" hidden="1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505</v>
      </c>
      <c r="I35" s="958"/>
      <c r="J35" s="958"/>
      <c r="K35" s="957" t="e">
        <f>IF(J35/I35*100&gt;100,100,J35/I35*100)</f>
        <v>#DIV/0!</v>
      </c>
      <c r="L35" s="957" t="e">
        <f>K35</f>
        <v>#DIV/0!</v>
      </c>
      <c r="M35" s="982"/>
      <c r="N35" s="968"/>
      <c r="O35" s="967"/>
    </row>
    <row r="36" spans="1:17" ht="51" customHeight="1" x14ac:dyDescent="0.25">
      <c r="A36" s="966">
        <v>6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99.416666666666671</v>
      </c>
      <c r="M36" s="995">
        <f>(L36+L39)/2</f>
        <v>99.708333333333343</v>
      </c>
      <c r="N36" s="968"/>
      <c r="O36" s="967"/>
    </row>
    <row r="37" spans="1:17" ht="52.5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80</v>
      </c>
      <c r="J37" s="958">
        <v>78.599999999999994</v>
      </c>
      <c r="K37" s="957">
        <f>IF(J37/I37*100&gt;100,100,J37/I37*100)</f>
        <v>98.25</v>
      </c>
      <c r="L37" s="1011"/>
      <c r="M37" s="982"/>
      <c r="N37" s="968"/>
      <c r="O37" s="967"/>
    </row>
    <row r="38" spans="1:17" ht="84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3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696.33</v>
      </c>
      <c r="J39" s="958">
        <v>696.33</v>
      </c>
      <c r="K39" s="957">
        <f>IF(J39/I39*100&gt;100,100,J39/I39*100)</f>
        <v>100</v>
      </c>
      <c r="L39" s="957">
        <f>K39</f>
        <v>100</v>
      </c>
      <c r="M39" s="982"/>
      <c r="N39" s="968"/>
      <c r="O39" s="967"/>
    </row>
    <row r="40" spans="1:17" ht="53.25" customHeight="1" x14ac:dyDescent="0.25">
      <c r="A40" s="966">
        <v>7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>
        <v>100</v>
      </c>
      <c r="J40" s="958">
        <v>100</v>
      </c>
      <c r="K40" s="957">
        <f>IF(J40/I40*100&gt;100,100,J40/I40*100)</f>
        <v>100</v>
      </c>
      <c r="L40" s="977">
        <f>(K40+K41+K42)/2</f>
        <v>100</v>
      </c>
      <c r="M40" s="995">
        <f>(L40+L43)/2</f>
        <v>100</v>
      </c>
      <c r="N40" s="968"/>
      <c r="O40" s="967"/>
    </row>
    <row r="41" spans="1:17" ht="54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>
        <v>80</v>
      </c>
      <c r="J41" s="958">
        <v>100</v>
      </c>
      <c r="K41" s="957">
        <f>IF(J41/I41*100&gt;100,100,J41/I41*100)</f>
        <v>100</v>
      </c>
      <c r="L41" s="1011"/>
      <c r="M41" s="982"/>
      <c r="N41" s="968"/>
      <c r="O41" s="967"/>
    </row>
    <row r="42" spans="1:17" ht="85.5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/>
      <c r="L42" s="1011"/>
      <c r="M42" s="982"/>
      <c r="N42" s="968"/>
      <c r="O42" s="967"/>
    </row>
    <row r="43" spans="1:17" ht="35.25" customHeight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>
        <v>0.67</v>
      </c>
      <c r="J43" s="958">
        <v>0.67</v>
      </c>
      <c r="K43" s="957">
        <f>IF(J43/I43*100&gt;100,100,J43/I43*100)</f>
        <v>100</v>
      </c>
      <c r="L43" s="957">
        <f>K43</f>
        <v>100</v>
      </c>
      <c r="M43" s="982"/>
      <c r="N43" s="968"/>
      <c r="O43" s="967"/>
    </row>
    <row r="44" spans="1:17" ht="51.75" customHeight="1" x14ac:dyDescent="0.3">
      <c r="A44" s="966">
        <v>8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(K44+K45+K46)/2</f>
        <v>100</v>
      </c>
      <c r="M44" s="995">
        <f>(L44+L47)/2</f>
        <v>100</v>
      </c>
      <c r="N44" s="968"/>
      <c r="O44" s="967"/>
      <c r="Q44" s="1009"/>
    </row>
    <row r="45" spans="1:17" ht="50.25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90</v>
      </c>
      <c r="J45" s="958">
        <v>95.3</v>
      </c>
      <c r="K45" s="957">
        <f>IF(J45/I45*100&gt;100,100,J45/I45*100)</f>
        <v>100</v>
      </c>
      <c r="L45" s="977"/>
      <c r="M45" s="982"/>
      <c r="N45" s="968"/>
      <c r="O45" s="967"/>
    </row>
    <row r="46" spans="1:17" ht="51.75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/>
      <c r="J46" s="958"/>
      <c r="K46" s="957"/>
      <c r="L46" s="977"/>
      <c r="M46" s="982"/>
      <c r="N46" s="968"/>
      <c r="O46" s="967"/>
    </row>
    <row r="47" spans="1:17" ht="31.5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3.78</v>
      </c>
      <c r="J47" s="958">
        <v>3.78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51" customHeight="1" x14ac:dyDescent="0.25">
      <c r="A48" s="966">
        <v>9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>
        <v>100</v>
      </c>
      <c r="J48" s="958">
        <v>100</v>
      </c>
      <c r="K48" s="957">
        <f>IF(J48/I48*100&gt;100,100,J48/I48*100)</f>
        <v>100</v>
      </c>
      <c r="L48" s="977">
        <f>(K48+K49+K50)/2</f>
        <v>100</v>
      </c>
      <c r="M48" s="995">
        <f>(L48+L51)/2</f>
        <v>100</v>
      </c>
      <c r="N48" s="968"/>
      <c r="O48" s="967"/>
    </row>
    <row r="49" spans="1:15" ht="51.75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>
        <v>90</v>
      </c>
      <c r="J49" s="958">
        <v>95.7</v>
      </c>
      <c r="K49" s="957">
        <f>IF(J49/I49*100&gt;100,100,J49/I49*100)</f>
        <v>100</v>
      </c>
      <c r="L49" s="977"/>
      <c r="M49" s="982"/>
      <c r="N49" s="968"/>
      <c r="O49" s="967"/>
    </row>
    <row r="50" spans="1:15" ht="5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/>
      <c r="L50" s="977"/>
      <c r="M50" s="982"/>
      <c r="N50" s="968"/>
      <c r="O50" s="967"/>
    </row>
    <row r="51" spans="1:15" ht="31.5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266</v>
      </c>
      <c r="I51" s="958">
        <v>1.22</v>
      </c>
      <c r="J51" s="958">
        <v>1.22</v>
      </c>
      <c r="K51" s="957">
        <f>IF(J51/I51*100&gt;100,100,J51/I51*100)</f>
        <v>100</v>
      </c>
      <c r="L51" s="957">
        <f>K51</f>
        <v>100</v>
      </c>
      <c r="M51" s="982"/>
      <c r="N51" s="968"/>
      <c r="O51" s="967"/>
    </row>
    <row r="52" spans="1:15" ht="51" customHeight="1" x14ac:dyDescent="0.25">
      <c r="A52" s="966">
        <v>10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>
        <v>100</v>
      </c>
      <c r="J52" s="958">
        <v>100</v>
      </c>
      <c r="K52" s="957">
        <f>IF(J52/I52*100&gt;100,100,J52/I52*100)</f>
        <v>100</v>
      </c>
      <c r="L52" s="977">
        <f>(K52+K53+K54)/2</f>
        <v>100</v>
      </c>
      <c r="M52" s="995">
        <f>(L52+L55)/2</f>
        <v>92.628205128205124</v>
      </c>
      <c r="N52" s="968"/>
      <c r="O52" s="967"/>
    </row>
    <row r="53" spans="1:15" ht="51.75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>
        <v>90</v>
      </c>
      <c r="J53" s="958">
        <v>95.3</v>
      </c>
      <c r="K53" s="957">
        <f>IF(J53/I53*100&gt;100,100,J53/I53*100)</f>
        <v>100</v>
      </c>
      <c r="L53" s="977"/>
      <c r="M53" s="982"/>
      <c r="N53" s="968"/>
      <c r="O53" s="967"/>
    </row>
    <row r="54" spans="1:15" ht="51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/>
      <c r="J54" s="958"/>
      <c r="K54" s="957"/>
      <c r="L54" s="977"/>
      <c r="M54" s="982"/>
      <c r="N54" s="968"/>
      <c r="O54" s="967"/>
    </row>
    <row r="55" spans="1:15" ht="31.5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266</v>
      </c>
      <c r="I55" s="958">
        <v>1.56</v>
      </c>
      <c r="J55" s="958">
        <v>1.33</v>
      </c>
      <c r="K55" s="957">
        <f>IF(J55/I55*100&gt;100,100,J55/I55*100)</f>
        <v>85.256410256410248</v>
      </c>
      <c r="L55" s="957">
        <f>K55</f>
        <v>85.256410256410248</v>
      </c>
      <c r="M55" s="982"/>
      <c r="N55" s="968"/>
      <c r="O55" s="967"/>
    </row>
    <row r="56" spans="1:15" ht="51.75" customHeight="1" x14ac:dyDescent="0.25">
      <c r="A56" s="966">
        <v>11</v>
      </c>
      <c r="B56" s="974"/>
      <c r="C56" s="996" t="s">
        <v>418</v>
      </c>
      <c r="D56" s="983" t="s">
        <v>532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>
        <v>100</v>
      </c>
      <c r="J56" s="958">
        <v>100</v>
      </c>
      <c r="K56" s="957">
        <f>IF(J56/I56*100&gt;100,100,J56/I56*100)</f>
        <v>100</v>
      </c>
      <c r="L56" s="977">
        <f>(K56+K57+K58)/2</f>
        <v>100</v>
      </c>
      <c r="M56" s="995">
        <f>(L56+L59)/2</f>
        <v>100</v>
      </c>
      <c r="N56" s="968"/>
      <c r="O56" s="967"/>
    </row>
    <row r="57" spans="1:15" ht="51.75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>
        <v>90</v>
      </c>
      <c r="J57" s="958">
        <v>96.9</v>
      </c>
      <c r="K57" s="957">
        <f>IF(J57/I57*100&gt;100,100,J57/I57*100)</f>
        <v>100</v>
      </c>
      <c r="L57" s="977"/>
      <c r="M57" s="982"/>
      <c r="N57" s="968"/>
      <c r="O57" s="967"/>
    </row>
    <row r="58" spans="1:15" ht="51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/>
      <c r="L58" s="977"/>
      <c r="M58" s="982"/>
      <c r="N58" s="968"/>
      <c r="O58" s="967"/>
    </row>
    <row r="59" spans="1:15" ht="30.75" customHeight="1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266</v>
      </c>
      <c r="I59" s="958">
        <v>1.56</v>
      </c>
      <c r="J59" s="958">
        <v>1.56</v>
      </c>
      <c r="K59" s="957">
        <f>IF(J59/I59*100&gt;100,100,J59/I59*100)</f>
        <v>100</v>
      </c>
      <c r="L59" s="957">
        <f>K59</f>
        <v>100</v>
      </c>
      <c r="M59" s="982"/>
      <c r="N59" s="968"/>
      <c r="O59" s="967"/>
    </row>
    <row r="60" spans="1:15" ht="0.75" hidden="1" customHeight="1" x14ac:dyDescent="0.25">
      <c r="A60" s="966">
        <v>14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/>
      <c r="J60" s="958"/>
      <c r="K60" s="957" t="e">
        <f>IF(J60/I60*100&gt;100,100,J60/I60*100)</f>
        <v>#DIV/0!</v>
      </c>
      <c r="L60" s="977" t="e">
        <f>(K60+K61+K62)/3</f>
        <v>#DIV/0!</v>
      </c>
      <c r="M60" s="995" t="e">
        <f>(L60+L63)/2</f>
        <v>#DIV/0!</v>
      </c>
      <c r="N60" s="968"/>
      <c r="O60" s="967"/>
    </row>
    <row r="61" spans="1:15" ht="69" hidden="1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/>
      <c r="J61" s="958"/>
      <c r="K61" s="957" t="e">
        <f>IF(J61/I61*100&gt;100,100,J61/I61*100)</f>
        <v>#DIV/0!</v>
      </c>
      <c r="L61" s="977"/>
      <c r="M61" s="982"/>
      <c r="N61" s="968"/>
      <c r="O61" s="967"/>
    </row>
    <row r="62" spans="1:15" ht="82.5" hidden="1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/>
      <c r="J62" s="958"/>
      <c r="K62" s="957" t="e">
        <f>IF(J62/I62*100&gt;100,100,J62/I62*100)</f>
        <v>#DIV/0!</v>
      </c>
      <c r="L62" s="977"/>
      <c r="M62" s="982"/>
      <c r="N62" s="968"/>
      <c r="O62" s="967"/>
    </row>
    <row r="63" spans="1:15" ht="31.5" hidden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505</v>
      </c>
      <c r="I63" s="958"/>
      <c r="J63" s="958"/>
      <c r="K63" s="957" t="e">
        <f>IF(J63/I63*100&gt;100,100,J63/I63*100)</f>
        <v>#DIV/0!</v>
      </c>
      <c r="L63" s="957" t="e">
        <f>K63</f>
        <v>#DIV/0!</v>
      </c>
      <c r="M63" s="982"/>
      <c r="N63" s="968"/>
      <c r="O63" s="967"/>
    </row>
    <row r="64" spans="1:15" ht="68.2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70.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82.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31.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67.5" hidden="1" customHeight="1" x14ac:dyDescent="0.25">
      <c r="A68" s="966">
        <v>16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/>
      <c r="J68" s="958"/>
      <c r="K68" s="957" t="e">
        <f>IF(J68/I68*100&gt;100,100,J68/I68*100)</f>
        <v>#DIV/0!</v>
      </c>
      <c r="L68" s="977" t="e">
        <f>(K68+K69+K70)/3</f>
        <v>#DIV/0!</v>
      </c>
      <c r="M68" s="995" t="e">
        <f>(L68+L71)/2</f>
        <v>#DIV/0!</v>
      </c>
      <c r="N68" s="968"/>
      <c r="O68" s="967"/>
    </row>
    <row r="69" spans="1:15" ht="69" hidden="1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/>
      <c r="J69" s="958"/>
      <c r="K69" s="957" t="e">
        <f>IF(J69/I69*100&gt;100,100,J69/I69*100)</f>
        <v>#DIV/0!</v>
      </c>
      <c r="L69" s="977"/>
      <c r="M69" s="982"/>
      <c r="N69" s="968"/>
      <c r="O69" s="967"/>
    </row>
    <row r="70" spans="1:15" ht="80.25" hidden="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 t="e">
        <f>IF(J70/I70*100&gt;100,100,J70/I70*100)</f>
        <v>#DIV/0!</v>
      </c>
      <c r="L70" s="977"/>
      <c r="M70" s="982"/>
      <c r="N70" s="968"/>
      <c r="O70" s="967"/>
    </row>
    <row r="71" spans="1:15" ht="31.5" hidden="1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505</v>
      </c>
      <c r="I71" s="958"/>
      <c r="J71" s="958"/>
      <c r="K71" s="957" t="e">
        <f>IF(J71/I71*100&gt;100,100,J71/I71*100)</f>
        <v>#DIV/0!</v>
      </c>
      <c r="L71" s="957" t="e">
        <f>K71</f>
        <v>#DIV/0!</v>
      </c>
      <c r="M71" s="982"/>
      <c r="N71" s="968"/>
      <c r="O71" s="967"/>
    </row>
    <row r="72" spans="1:15" ht="51.75" customHeight="1" x14ac:dyDescent="0.25">
      <c r="A72" s="966">
        <v>12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>
        <v>100</v>
      </c>
      <c r="J72" s="958">
        <v>100</v>
      </c>
      <c r="K72" s="957">
        <f>IF(J72/I72*100&gt;100,100,J72/I72*100)</f>
        <v>100</v>
      </c>
      <c r="L72" s="977">
        <f>(K72+K73+K74)/2</f>
        <v>100</v>
      </c>
      <c r="M72" s="995">
        <f>(L72+L75)/2</f>
        <v>100</v>
      </c>
      <c r="N72" s="968"/>
      <c r="O72" s="967"/>
    </row>
    <row r="73" spans="1:15" ht="52.5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>
        <v>90</v>
      </c>
      <c r="J73" s="958">
        <v>96.6</v>
      </c>
      <c r="K73" s="957">
        <f>IF(J73/I73*100&gt;100,100,J73/I73*100)</f>
        <v>100</v>
      </c>
      <c r="L73" s="977"/>
      <c r="M73" s="982"/>
      <c r="N73" s="968"/>
      <c r="O73" s="967"/>
    </row>
    <row r="74" spans="1:15" ht="5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/>
      <c r="L74" s="977"/>
      <c r="M74" s="982"/>
      <c r="N74" s="968"/>
      <c r="O74" s="967"/>
    </row>
    <row r="75" spans="1:15" ht="31.5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266</v>
      </c>
      <c r="I75" s="958">
        <v>1.33</v>
      </c>
      <c r="J75" s="958">
        <v>1.33</v>
      </c>
      <c r="K75" s="957">
        <f>IF(J75/I75*100&gt;100,100,J75/I75*100)</f>
        <v>100</v>
      </c>
      <c r="L75" s="957">
        <f>K75</f>
        <v>100</v>
      </c>
      <c r="M75" s="982"/>
      <c r="N75" s="968"/>
      <c r="O75" s="967"/>
    </row>
    <row r="76" spans="1:15" ht="52.5" customHeight="1" x14ac:dyDescent="0.25">
      <c r="A76" s="966">
        <v>13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100</v>
      </c>
      <c r="M76" s="995">
        <f>(L76+L79)/2</f>
        <v>100</v>
      </c>
      <c r="N76" s="968"/>
      <c r="O76" s="967"/>
    </row>
    <row r="77" spans="1:15" ht="51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90</v>
      </c>
      <c r="J77" s="958">
        <v>95.3</v>
      </c>
      <c r="K77" s="957">
        <f>IF(J77/I77*100&gt;100,100,J77/I77*100)</f>
        <v>100</v>
      </c>
      <c r="L77" s="977"/>
      <c r="M77" s="982"/>
      <c r="N77" s="968"/>
      <c r="O77" s="967"/>
    </row>
    <row r="78" spans="1:15" ht="51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100</v>
      </c>
      <c r="K78" s="957">
        <f>IF(J78/I78*100&gt;100,100,J78/I78*100)</f>
        <v>100</v>
      </c>
      <c r="L78" s="977"/>
      <c r="M78" s="982"/>
      <c r="N78" s="968"/>
      <c r="O78" s="967"/>
    </row>
    <row r="79" spans="1:15" ht="33.75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515.66999999999996</v>
      </c>
      <c r="J79" s="958">
        <v>515.66999999999996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51.75" customHeight="1" x14ac:dyDescent="0.25">
      <c r="A80" s="966">
        <v>14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>
        <v>100</v>
      </c>
      <c r="J80" s="958">
        <v>100</v>
      </c>
      <c r="K80" s="957">
        <f>IF(J80/I80*100&gt;100,100,J80/I80*100)</f>
        <v>100</v>
      </c>
      <c r="L80" s="977">
        <f>(K80+K81+K82)/2</f>
        <v>100</v>
      </c>
      <c r="M80" s="995">
        <f>(L80+L83)/2</f>
        <v>100</v>
      </c>
      <c r="N80" s="968"/>
      <c r="O80" s="967"/>
    </row>
    <row r="81" spans="1:15" ht="53.25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>
        <v>90</v>
      </c>
      <c r="J81" s="958">
        <v>100</v>
      </c>
      <c r="K81" s="957">
        <f>IF(J81/I81*100&gt;100,100,J81/I81*100)</f>
        <v>100</v>
      </c>
      <c r="L81" s="977"/>
      <c r="M81" s="982"/>
      <c r="N81" s="968"/>
      <c r="O81" s="967"/>
    </row>
    <row r="82" spans="1:15" ht="51.75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/>
      <c r="L82" s="977"/>
      <c r="M82" s="982"/>
      <c r="N82" s="968"/>
      <c r="O82" s="967"/>
    </row>
    <row r="83" spans="1:15" ht="33.75" customHeight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266</v>
      </c>
      <c r="I83" s="958">
        <v>0.44</v>
      </c>
      <c r="J83" s="958">
        <v>0.44</v>
      </c>
      <c r="K83" s="957">
        <f>IF(J83/I83*100&gt;100,100,J83/I83*100)</f>
        <v>100</v>
      </c>
      <c r="L83" s="957">
        <f>K83</f>
        <v>100</v>
      </c>
      <c r="M83" s="982"/>
      <c r="N83" s="968"/>
      <c r="O83" s="967"/>
    </row>
    <row r="84" spans="1:15" ht="33.75" hidden="1" customHeight="1" x14ac:dyDescent="0.25">
      <c r="A84" s="966">
        <v>20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/>
      <c r="J84" s="958"/>
      <c r="K84" s="957" t="e">
        <f>IF(J84/I84*100&gt;100,100,J84/I84*100)</f>
        <v>#DIV/0!</v>
      </c>
      <c r="L84" s="985" t="e">
        <f>(K84+K85+K86)/3</f>
        <v>#DIV/0!</v>
      </c>
      <c r="M84" s="995" t="e">
        <f>(L84+L87)/2</f>
        <v>#DIV/0!</v>
      </c>
      <c r="N84" s="968"/>
      <c r="O84" s="967"/>
    </row>
    <row r="85" spans="1:15" ht="33.75" hidden="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/>
      <c r="J85" s="958"/>
      <c r="K85" s="957" t="e">
        <f>IF(J85/I85*100&gt;100,100,J85/I85*100)</f>
        <v>#DIV/0!</v>
      </c>
      <c r="L85" s="998"/>
      <c r="M85" s="982"/>
      <c r="N85" s="968"/>
      <c r="O85" s="967"/>
    </row>
    <row r="86" spans="1:15" ht="33.75" hidden="1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/>
      <c r="J86" s="958"/>
      <c r="K86" s="957" t="e">
        <f>IF(J86/I86*100&gt;100,100,J86/I86*100)</f>
        <v>#DIV/0!</v>
      </c>
      <c r="L86" s="998"/>
      <c r="M86" s="982"/>
      <c r="N86" s="968"/>
      <c r="O86" s="967"/>
    </row>
    <row r="87" spans="1:15" ht="33.75" hidden="1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505</v>
      </c>
      <c r="I87" s="958"/>
      <c r="J87" s="958"/>
      <c r="K87" s="957" t="e">
        <f>IF(J87/I87*100&gt;100,100,J87/I87*100)</f>
        <v>#DIV/0!</v>
      </c>
      <c r="L87" s="957" t="e">
        <f>K87</f>
        <v>#DIV/0!</v>
      </c>
      <c r="M87" s="982"/>
      <c r="N87" s="968"/>
      <c r="O87" s="967"/>
    </row>
    <row r="88" spans="1:15" ht="33.75" hidden="1" customHeight="1" x14ac:dyDescent="0.25">
      <c r="A88" s="966">
        <v>21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/>
      <c r="J88" s="958"/>
      <c r="K88" s="957" t="e">
        <f>IF(J88/I88*100&gt;100,100,J88/I88*100)</f>
        <v>#DIV/0!</v>
      </c>
      <c r="L88" s="977" t="e">
        <f>(K88+K89+K90)/3</f>
        <v>#DIV/0!</v>
      </c>
      <c r="M88" s="995" t="e">
        <f>(L88+L91)/2</f>
        <v>#DIV/0!</v>
      </c>
      <c r="N88" s="968"/>
      <c r="O88" s="967"/>
    </row>
    <row r="89" spans="1:15" ht="33.75" hidden="1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/>
      <c r="J89" s="958"/>
      <c r="K89" s="957" t="e">
        <f>IF(J89/I89*100&gt;100,100,J89/I89*100)</f>
        <v>#DIV/0!</v>
      </c>
      <c r="L89" s="977"/>
      <c r="M89" s="982"/>
      <c r="N89" s="968"/>
      <c r="O89" s="967"/>
    </row>
    <row r="90" spans="1:15" ht="33.75" hidden="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/>
      <c r="J90" s="958"/>
      <c r="K90" s="957" t="e">
        <f>IF(J90/I90*100&gt;100,100,J90/I90*100)</f>
        <v>#DIV/0!</v>
      </c>
      <c r="L90" s="977"/>
      <c r="M90" s="982"/>
      <c r="N90" s="968"/>
      <c r="O90" s="967"/>
    </row>
    <row r="91" spans="1:15" ht="33.75" hidden="1" customHeight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505</v>
      </c>
      <c r="I91" s="958"/>
      <c r="J91" s="958"/>
      <c r="K91" s="957" t="e">
        <f>IF(J91/I91*100&gt;100,100,J91/I91*100)</f>
        <v>#DIV/0!</v>
      </c>
      <c r="L91" s="957" t="e">
        <f>K91</f>
        <v>#DIV/0!</v>
      </c>
      <c r="M91" s="982"/>
      <c r="N91" s="968"/>
      <c r="O91" s="967"/>
    </row>
    <row r="92" spans="1:15" ht="33.7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33.75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33.75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16.5" hidden="1" customHeight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505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33.7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33.75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33.7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33.7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33.7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33.7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33.7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33.75" hidden="1" customHeight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33.75" hidden="1" customHeight="1" x14ac:dyDescent="0.25">
      <c r="A104" s="966">
        <v>25</v>
      </c>
      <c r="B104" s="974"/>
      <c r="C104" s="996" t="s">
        <v>187</v>
      </c>
      <c r="D104" s="983" t="s">
        <v>523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/>
      <c r="J104" s="958"/>
      <c r="K104" s="957" t="e">
        <f>IF(J104/I104*100&gt;100,100,J104/I104*100)</f>
        <v>#DIV/0!</v>
      </c>
      <c r="L104" s="977" t="e">
        <f>(K104+K105+K106)/3</f>
        <v>#DIV/0!</v>
      </c>
      <c r="M104" s="995" t="e">
        <f>(L104+L107)/2</f>
        <v>#DIV/0!</v>
      </c>
      <c r="N104" s="968"/>
      <c r="O104" s="967"/>
    </row>
    <row r="105" spans="1:15" ht="33.75" hidden="1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/>
      <c r="J105" s="958"/>
      <c r="K105" s="957" t="e">
        <f>IF(J105/I105*100&gt;100,100,J105/I105*100)</f>
        <v>#DIV/0!</v>
      </c>
      <c r="L105" s="977"/>
      <c r="M105" s="982"/>
      <c r="N105" s="968"/>
      <c r="O105" s="967"/>
    </row>
    <row r="106" spans="1:15" ht="33.75" hidden="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/>
      <c r="J106" s="958"/>
      <c r="K106" s="957" t="e">
        <f>IF(J106/I106*100&gt;100,100,J106/I106*100)</f>
        <v>#DIV/0!</v>
      </c>
      <c r="L106" s="977"/>
      <c r="M106" s="982"/>
      <c r="N106" s="968"/>
      <c r="O106" s="967"/>
    </row>
    <row r="107" spans="1:15" ht="33.75" hidden="1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505</v>
      </c>
      <c r="I107" s="958"/>
      <c r="J107" s="958"/>
      <c r="K107" s="957" t="e">
        <f>IF(J107/I107*100&gt;100,100,J107/I107*100)</f>
        <v>#DIV/0!</v>
      </c>
      <c r="L107" s="957" t="e">
        <f>K107</f>
        <v>#DIV/0!</v>
      </c>
      <c r="M107" s="982"/>
      <c r="N107" s="968"/>
      <c r="O107" s="967"/>
    </row>
    <row r="108" spans="1:15" ht="33.75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33.75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33.75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33.75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49.5" customHeight="1" x14ac:dyDescent="0.25">
      <c r="A112" s="966">
        <v>15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100</v>
      </c>
      <c r="M112" s="995">
        <f>(L112+L115)/2</f>
        <v>100</v>
      </c>
      <c r="N112" s="968"/>
      <c r="O112" s="967"/>
    </row>
    <row r="113" spans="1:15" ht="52.5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95</v>
      </c>
      <c r="J113" s="958">
        <v>95.2</v>
      </c>
      <c r="K113" s="957">
        <f>IF(J113/I113*100&gt;100,100,J113/I113*100)</f>
        <v>100</v>
      </c>
      <c r="L113" s="977"/>
      <c r="M113" s="995"/>
      <c r="N113" s="968"/>
      <c r="O113" s="967"/>
    </row>
    <row r="114" spans="1:15" ht="51.75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>
        <v>100</v>
      </c>
      <c r="J114" s="958">
        <v>100</v>
      </c>
      <c r="K114" s="957">
        <f>IF(J114/I114*100&gt;100,100,J114/I114*100)</f>
        <v>100</v>
      </c>
      <c r="L114" s="977"/>
      <c r="M114" s="995"/>
      <c r="N114" s="968"/>
      <c r="O114" s="967"/>
    </row>
    <row r="115" spans="1:15" ht="31.5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74.56</v>
      </c>
      <c r="J115" s="958">
        <v>74.56</v>
      </c>
      <c r="K115" s="957">
        <f>IF(J115/I115*100&gt;100,100,J115/I115*100)</f>
        <v>100</v>
      </c>
      <c r="L115" s="957">
        <f>K115</f>
        <v>100</v>
      </c>
      <c r="M115" s="995"/>
      <c r="N115" s="968"/>
      <c r="O115" s="967"/>
    </row>
    <row r="116" spans="1:15" ht="81" hidden="1" customHeight="1" x14ac:dyDescent="0.25">
      <c r="A116" s="966">
        <v>28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/>
      <c r="J116" s="958"/>
      <c r="K116" s="987" t="e">
        <f>IF(J116/I116*100&gt;100,100,J116/I116*100)</f>
        <v>#DIV/0!</v>
      </c>
      <c r="L116" s="977" t="e">
        <f>(K116+K117+K118)/3</f>
        <v>#DIV/0!</v>
      </c>
      <c r="M116" s="993" t="e">
        <f>(L116+L119)/2</f>
        <v>#DIV/0!</v>
      </c>
      <c r="N116" s="968"/>
      <c r="O116" s="967"/>
    </row>
    <row r="117" spans="1:15" ht="84.75" hidden="1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/>
      <c r="J117" s="958"/>
      <c r="K117" s="987" t="e">
        <f>IF(J117/I117*100&gt;100,100,J117/I117*100)</f>
        <v>#DIV/0!</v>
      </c>
      <c r="L117" s="977"/>
      <c r="M117" s="982"/>
      <c r="N117" s="968"/>
      <c r="O117" s="967"/>
    </row>
    <row r="118" spans="1:15" ht="69" hidden="1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/>
      <c r="J118" s="958"/>
      <c r="K118" s="987" t="e">
        <f>IF(J118/I118*100&gt;100,100,J118/I118*100)</f>
        <v>#DIV/0!</v>
      </c>
      <c r="L118" s="977"/>
      <c r="M118" s="982"/>
      <c r="N118" s="968"/>
      <c r="O118" s="967"/>
    </row>
    <row r="119" spans="1:15" ht="31.5" hidden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/>
      <c r="I119" s="958"/>
      <c r="J119" s="958"/>
      <c r="K119" s="987" t="e">
        <f>IF(J119/I119*100&gt;100,100,J119/I119*100)</f>
        <v>#DIV/0!</v>
      </c>
      <c r="L119" s="987" t="e">
        <f>K119</f>
        <v>#DIV/0!</v>
      </c>
      <c r="M119" s="982"/>
      <c r="N119" s="968"/>
      <c r="O119" s="967"/>
    </row>
    <row r="120" spans="1:15" ht="52.5" customHeight="1" x14ac:dyDescent="0.25">
      <c r="A120" s="966">
        <v>16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>
        <v>18.7</v>
      </c>
      <c r="J120" s="958">
        <v>18.7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98.036407318425432</v>
      </c>
      <c r="N120" s="968"/>
      <c r="O120" s="967"/>
    </row>
    <row r="121" spans="1:15" ht="51.75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2.2000000000000002</v>
      </c>
      <c r="J121" s="958">
        <v>2.2000000000000002</v>
      </c>
      <c r="K121" s="987">
        <f>IF(J121/I121*100&gt;100,100,J121/I121*100)</f>
        <v>100</v>
      </c>
      <c r="L121" s="977"/>
      <c r="M121" s="982"/>
      <c r="N121" s="968"/>
      <c r="O121" s="967"/>
    </row>
    <row r="122" spans="1:15" ht="51.75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75</v>
      </c>
      <c r="J122" s="958">
        <v>75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1.5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514</v>
      </c>
      <c r="I123" s="958">
        <v>10822</v>
      </c>
      <c r="J123" s="958">
        <v>10397</v>
      </c>
      <c r="K123" s="987">
        <f>IF(J123/I123*100&gt;100,100,J123/I123*100)</f>
        <v>96.07281463685085</v>
      </c>
      <c r="L123" s="987">
        <f>K123</f>
        <v>96.07281463685085</v>
      </c>
      <c r="M123" s="982"/>
      <c r="N123" s="968"/>
      <c r="O123" s="967"/>
    </row>
    <row r="124" spans="1:15" ht="51.75" customHeight="1" x14ac:dyDescent="0.25">
      <c r="A124" s="966">
        <v>17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>
        <v>4.9000000000000004</v>
      </c>
      <c r="J124" s="958">
        <v>4.9000000000000004</v>
      </c>
      <c r="K124" s="987">
        <f>IF(J124/I124*100&gt;100,100,J124/I124*100)</f>
        <v>100</v>
      </c>
      <c r="L124" s="977">
        <f>(K124+K125+K126)/3</f>
        <v>100</v>
      </c>
      <c r="M124" s="993">
        <f>(L124+L127)/2</f>
        <v>100</v>
      </c>
      <c r="N124" s="968"/>
      <c r="O124" s="967"/>
    </row>
    <row r="125" spans="1:15" ht="51.75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>
        <v>3.8</v>
      </c>
      <c r="J125" s="958">
        <v>3.8</v>
      </c>
      <c r="K125" s="987">
        <f>IF(J125/I125*100&gt;100,100,J125/I125*100)</f>
        <v>100</v>
      </c>
      <c r="L125" s="977"/>
      <c r="M125" s="982"/>
      <c r="N125" s="968"/>
      <c r="O125" s="967"/>
    </row>
    <row r="126" spans="1:15" ht="52.5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>
        <v>69.2</v>
      </c>
      <c r="J126" s="958">
        <v>69.2</v>
      </c>
      <c r="K126" s="987">
        <f>IF(J126/I126*100&gt;100,100,J126/I126*100)</f>
        <v>100</v>
      </c>
      <c r="L126" s="977"/>
      <c r="M126" s="982"/>
      <c r="N126" s="968"/>
      <c r="O126" s="967"/>
    </row>
    <row r="127" spans="1:15" ht="32.25" customHeight="1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 t="s">
        <v>514</v>
      </c>
      <c r="I127" s="958">
        <v>5744</v>
      </c>
      <c r="J127" s="958">
        <v>5798</v>
      </c>
      <c r="K127" s="987">
        <f>IF(J127/I127*100&gt;100,100,J127/I127*100)</f>
        <v>100</v>
      </c>
      <c r="L127" s="987">
        <f>K127</f>
        <v>100</v>
      </c>
      <c r="M127" s="982"/>
      <c r="N127" s="968"/>
      <c r="O127" s="967"/>
    </row>
    <row r="128" spans="1:15" ht="51" customHeight="1" x14ac:dyDescent="0.25">
      <c r="A128" s="966">
        <v>18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>
        <v>2.8</v>
      </c>
      <c r="J128" s="958">
        <v>2.8</v>
      </c>
      <c r="K128" s="987">
        <f>IF(J128/I128*100&gt;100,100,J128/I128*100)</f>
        <v>100</v>
      </c>
      <c r="L128" s="977">
        <f>(K128+K129+K130)/3</f>
        <v>100</v>
      </c>
      <c r="M128" s="993">
        <f>(L128+L131)/2</f>
        <v>100</v>
      </c>
      <c r="N128" s="968"/>
      <c r="O128" s="967"/>
    </row>
    <row r="129" spans="1:15" ht="51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>
        <v>16</v>
      </c>
      <c r="J129" s="958">
        <v>16</v>
      </c>
      <c r="K129" s="987">
        <v>100</v>
      </c>
      <c r="L129" s="977"/>
      <c r="M129" s="982"/>
      <c r="N129" s="968"/>
      <c r="O129" s="967"/>
    </row>
    <row r="130" spans="1:15" ht="51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>
        <v>100</v>
      </c>
      <c r="J130" s="958">
        <v>100</v>
      </c>
      <c r="K130" s="987">
        <f>IF(J130/I130*100&gt;100,100,J130/I130*100)</f>
        <v>100</v>
      </c>
      <c r="L130" s="977"/>
      <c r="M130" s="982"/>
      <c r="N130" s="968"/>
      <c r="O130" s="967"/>
    </row>
    <row r="131" spans="1:15" ht="33.75" customHeight="1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 t="s">
        <v>514</v>
      </c>
      <c r="I131" s="958">
        <v>756</v>
      </c>
      <c r="J131" s="958">
        <v>760</v>
      </c>
      <c r="K131" s="987">
        <f>IF(J131/I131*100&gt;100,100,J131/I131*100)</f>
        <v>100</v>
      </c>
      <c r="L131" s="987">
        <f>K131</f>
        <v>100</v>
      </c>
      <c r="M131" s="982"/>
      <c r="N131" s="968"/>
      <c r="O131" s="967"/>
    </row>
    <row r="132" spans="1:15" ht="50.25" customHeight="1" x14ac:dyDescent="0.25">
      <c r="A132" s="966">
        <v>19</v>
      </c>
      <c r="B132" s="974"/>
      <c r="C132" s="994" t="s">
        <v>232</v>
      </c>
      <c r="D132" s="991" t="s">
        <v>559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18.8</v>
      </c>
      <c r="J132" s="958">
        <v>18.8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97.835064447503441</v>
      </c>
      <c r="N132" s="968"/>
      <c r="O132" s="967"/>
    </row>
    <row r="133" spans="1:15" ht="51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25.2</v>
      </c>
      <c r="J133" s="958">
        <v>25.2</v>
      </c>
      <c r="K133" s="987">
        <f>IF(J133/I133*100&gt;100,100,J133/I133*100)</f>
        <v>100</v>
      </c>
      <c r="L133" s="977"/>
      <c r="M133" s="982"/>
      <c r="N133" s="968"/>
      <c r="O133" s="967"/>
    </row>
    <row r="134" spans="1:15" ht="51.75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60.9</v>
      </c>
      <c r="J134" s="958">
        <v>60.9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1.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23973</v>
      </c>
      <c r="J135" s="958">
        <v>22935</v>
      </c>
      <c r="K135" s="987">
        <f>IF(J135/I135*100&gt;100,100,J135/I135*100)</f>
        <v>95.670128895006883</v>
      </c>
      <c r="L135" s="987">
        <f>K135</f>
        <v>95.670128895006883</v>
      </c>
      <c r="M135" s="982"/>
      <c r="N135" s="968"/>
      <c r="O135" s="967"/>
    </row>
    <row r="136" spans="1:15" ht="52.5" customHeight="1" x14ac:dyDescent="0.25">
      <c r="A136" s="966">
        <v>20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24.9</v>
      </c>
      <c r="J136" s="958">
        <v>24.9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99.031139161276855</v>
      </c>
      <c r="N136" s="968"/>
      <c r="O136" s="967"/>
    </row>
    <row r="137" spans="1:15" ht="51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22.7</v>
      </c>
      <c r="J137" s="958">
        <v>22.7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73</v>
      </c>
      <c r="J138" s="958">
        <v>73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1.5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38344</v>
      </c>
      <c r="J139" s="958">
        <v>37601</v>
      </c>
      <c r="K139" s="987">
        <f>IF(J139/I139*100&gt;100,100,J139/I139*100)</f>
        <v>98.062278322553723</v>
      </c>
      <c r="L139" s="987">
        <f>K139</f>
        <v>98.062278322553723</v>
      </c>
      <c r="M139" s="982"/>
      <c r="N139" s="968"/>
      <c r="O139" s="967"/>
    </row>
    <row r="140" spans="1:15" ht="51" customHeight="1" x14ac:dyDescent="0.25">
      <c r="A140" s="966">
        <v>21</v>
      </c>
      <c r="B140" s="974"/>
      <c r="C140" s="994" t="s">
        <v>311</v>
      </c>
      <c r="D140" s="991" t="s">
        <v>516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>
        <v>4.2</v>
      </c>
      <c r="J140" s="958">
        <v>4.2</v>
      </c>
      <c r="K140" s="987">
        <f>IF(J140/I140*100&gt;100,100,J140/I140*100)</f>
        <v>100</v>
      </c>
      <c r="L140" s="977">
        <f>(K140+K141+K142)/3</f>
        <v>100</v>
      </c>
      <c r="M140" s="993">
        <f>(L140+L143)/2</f>
        <v>100</v>
      </c>
      <c r="N140" s="968"/>
      <c r="O140" s="967"/>
    </row>
    <row r="141" spans="1:15" ht="51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>
        <v>2.4</v>
      </c>
      <c r="J141" s="958">
        <v>2.4</v>
      </c>
      <c r="K141" s="987">
        <f>IF(J141/I141*100&gt;100,100,J141/I141*100)</f>
        <v>100</v>
      </c>
      <c r="L141" s="977"/>
      <c r="M141" s="982"/>
      <c r="N141" s="968"/>
      <c r="O141" s="967"/>
    </row>
    <row r="142" spans="1:15" ht="52.5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>
        <v>69.2</v>
      </c>
      <c r="J142" s="958">
        <v>69.2</v>
      </c>
      <c r="K142" s="987">
        <f>IF(J142/I142*100&gt;100,100,J142/I142*100)</f>
        <v>100</v>
      </c>
      <c r="L142" s="977"/>
      <c r="M142" s="982"/>
      <c r="N142" s="968"/>
      <c r="O142" s="967"/>
    </row>
    <row r="143" spans="1:15" ht="31.5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959" t="s">
        <v>514</v>
      </c>
      <c r="I143" s="958">
        <v>6706</v>
      </c>
      <c r="J143" s="958">
        <v>6711</v>
      </c>
      <c r="K143" s="987">
        <f>IF(J143/I143*100&gt;100,100,J143/I143*100)</f>
        <v>100</v>
      </c>
      <c r="L143" s="987">
        <f>K143</f>
        <v>100</v>
      </c>
      <c r="M143" s="982"/>
      <c r="N143" s="968"/>
      <c r="O143" s="967"/>
    </row>
    <row r="144" spans="1:15" ht="1.5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35.25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66.7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4.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69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68.25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66.75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4.5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69" hidden="1" customHeight="1" x14ac:dyDescent="0.25">
      <c r="A152" s="966">
        <v>37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68.2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66.7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4.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21.75" hidden="1" customHeight="1" x14ac:dyDescent="0.25">
      <c r="A156" s="966">
        <v>38</v>
      </c>
      <c r="B156" s="974"/>
      <c r="C156" s="986" t="s">
        <v>319</v>
      </c>
      <c r="D156" s="983" t="s">
        <v>510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67.5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68.25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3.75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505</v>
      </c>
      <c r="I159" s="958"/>
      <c r="J159" s="958"/>
      <c r="K159" s="957" t="e">
        <f>IF(I159/J159*100&gt;100,100,I159/J159*100)</f>
        <v>#DIV/0!</v>
      </c>
      <c r="L159" s="957" t="e">
        <f>K159</f>
        <v>#DIV/0!</v>
      </c>
      <c r="M159" s="984"/>
      <c r="N159" s="968"/>
      <c r="O159" s="967"/>
    </row>
    <row r="160" spans="1:15" ht="53.25" hidden="1" customHeight="1" x14ac:dyDescent="0.25">
      <c r="A160" s="966">
        <v>39</v>
      </c>
      <c r="B160" s="974"/>
      <c r="C160" s="981" t="s">
        <v>327</v>
      </c>
      <c r="D160" s="983" t="s">
        <v>509</v>
      </c>
      <c r="E160" s="979" t="s">
        <v>137</v>
      </c>
      <c r="F160" s="961" t="s">
        <v>138</v>
      </c>
      <c r="G160" s="971" t="s">
        <v>434</v>
      </c>
      <c r="H160" s="978" t="s">
        <v>507</v>
      </c>
      <c r="I160" s="958"/>
      <c r="J160" s="958"/>
      <c r="K160" s="957" t="e">
        <f>IF(J160/I160*100&gt;100,100,J160/I160*100)</f>
        <v>#DIV/0!</v>
      </c>
      <c r="L160" s="977" t="e">
        <f>(K160+K161+K162)/3</f>
        <v>#DIV/0!</v>
      </c>
      <c r="M160" s="976" t="e">
        <f>(L160+L163)/2</f>
        <v>#DIV/0!</v>
      </c>
      <c r="N160" s="968"/>
      <c r="O160" s="967"/>
    </row>
    <row r="161" spans="1:15" ht="68.25" hidden="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435</v>
      </c>
      <c r="H161" s="959" t="s">
        <v>507</v>
      </c>
      <c r="I161" s="958"/>
      <c r="J161" s="958"/>
      <c r="K161" s="975" t="e">
        <f>IF(I161/J161*100&gt;100,100,I161/J161*100)</f>
        <v>#DIV/0!</v>
      </c>
      <c r="L161" s="970"/>
      <c r="M161" s="969"/>
      <c r="N161" s="968"/>
      <c r="O161" s="967"/>
    </row>
    <row r="162" spans="1:15" ht="52.5" hidden="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436</v>
      </c>
      <c r="H162" s="959" t="s">
        <v>507</v>
      </c>
      <c r="I162" s="958"/>
      <c r="J162" s="958"/>
      <c r="K162" s="957" t="e">
        <f>IF(J162/I162*100&gt;100,100,J162/I162*100)</f>
        <v>#DIV/0!</v>
      </c>
      <c r="L162" s="970"/>
      <c r="M162" s="969"/>
      <c r="N162" s="968"/>
      <c r="O162" s="967"/>
    </row>
    <row r="163" spans="1:15" ht="36.75" hidden="1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505</v>
      </c>
      <c r="I163" s="958"/>
      <c r="J163" s="958"/>
      <c r="K163" s="957" t="e">
        <f>IF(J163/I163*100&gt;100,100,J163/I163*100)</f>
        <v>#DIV/0!</v>
      </c>
      <c r="L163" s="957" t="e">
        <f>K163</f>
        <v>#DIV/0!</v>
      </c>
      <c r="M163" s="956"/>
      <c r="N163" s="968"/>
      <c r="O163" s="967"/>
    </row>
    <row r="164" spans="1:15" ht="51" hidden="1" customHeight="1" x14ac:dyDescent="0.25">
      <c r="A164" s="966">
        <v>40</v>
      </c>
      <c r="B164" s="974"/>
      <c r="C164" s="981" t="s">
        <v>323</v>
      </c>
      <c r="D164" s="980" t="s">
        <v>508</v>
      </c>
      <c r="E164" s="979" t="s">
        <v>137</v>
      </c>
      <c r="F164" s="961" t="s">
        <v>138</v>
      </c>
      <c r="G164" s="971" t="s">
        <v>434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66" hidden="1" customHeight="1" x14ac:dyDescent="0.25">
      <c r="A165" s="966"/>
      <c r="B165" s="974"/>
      <c r="C165" s="973"/>
      <c r="D165" s="972"/>
      <c r="E165" s="962"/>
      <c r="F165" s="961" t="s">
        <v>138</v>
      </c>
      <c r="G165" s="971" t="s">
        <v>435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54" hidden="1" customHeight="1" x14ac:dyDescent="0.25">
      <c r="A166" s="966"/>
      <c r="B166" s="974"/>
      <c r="C166" s="973"/>
      <c r="D166" s="972"/>
      <c r="E166" s="962"/>
      <c r="F166" s="961" t="s">
        <v>138</v>
      </c>
      <c r="G166" s="971" t="s">
        <v>436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3" hidden="1" customHeight="1" x14ac:dyDescent="0.25">
      <c r="A167" s="966"/>
      <c r="B167" s="965"/>
      <c r="C167" s="964"/>
      <c r="D167" s="963"/>
      <c r="E167" s="962"/>
      <c r="F167" s="961" t="s">
        <v>144</v>
      </c>
      <c r="G167" s="960" t="s">
        <v>506</v>
      </c>
      <c r="H167" s="959" t="s">
        <v>505</v>
      </c>
      <c r="I167" s="958"/>
      <c r="J167" s="958"/>
      <c r="K167" s="957" t="e">
        <f>IF(I167/J167*100&gt;100,100,I167/J167*100)</f>
        <v>#DIV/0!</v>
      </c>
      <c r="L167" s="957" t="e">
        <f>K167</f>
        <v>#DIV/0!</v>
      </c>
      <c r="M167" s="956"/>
      <c r="N167" s="955"/>
      <c r="O167" s="954"/>
    </row>
    <row r="168" spans="1:15" ht="25.5" x14ac:dyDescent="0.3">
      <c r="A168" s="953"/>
      <c r="B168" s="952"/>
      <c r="C168" s="951"/>
      <c r="D168" s="950"/>
      <c r="E168" s="949"/>
      <c r="F168" s="948"/>
      <c r="G168" s="947"/>
      <c r="H168" s="946"/>
      <c r="I168" s="945"/>
      <c r="J168" s="945"/>
      <c r="K168" s="944"/>
      <c r="L168" s="944"/>
      <c r="M168" s="943"/>
      <c r="N168" s="942"/>
      <c r="O168" s="941"/>
    </row>
    <row r="169" spans="1:15" ht="25.5" x14ac:dyDescent="0.3">
      <c r="A169" s="953"/>
      <c r="B169" s="952"/>
      <c r="C169" s="951"/>
      <c r="D169" s="950"/>
      <c r="E169" s="949"/>
      <c r="F169" s="948"/>
      <c r="G169" s="947"/>
      <c r="H169" s="946"/>
      <c r="I169" s="945"/>
      <c r="J169" s="945"/>
      <c r="K169" s="944"/>
      <c r="L169" s="944"/>
      <c r="M169" s="943"/>
      <c r="N169" s="942"/>
      <c r="O169" s="941"/>
    </row>
    <row r="170" spans="1:15" ht="26.25" customHeight="1" x14ac:dyDescent="0.4">
      <c r="A170" s="936"/>
      <c r="B170" s="940" t="s">
        <v>504</v>
      </c>
      <c r="C170" s="940"/>
      <c r="D170" s="940"/>
      <c r="E170" s="940"/>
      <c r="F170" s="940"/>
      <c r="G170" s="940"/>
      <c r="H170" s="940"/>
      <c r="I170" s="940"/>
      <c r="J170" s="940"/>
      <c r="K170" s="940"/>
      <c r="L170" s="940"/>
      <c r="M170" s="940"/>
      <c r="N170" s="940"/>
    </row>
    <row r="171" spans="1:15" ht="26.25" customHeight="1" x14ac:dyDescent="0.4">
      <c r="A171" s="936"/>
      <c r="B171" s="939"/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</row>
    <row r="172" spans="1:15" x14ac:dyDescent="0.4">
      <c r="A172" s="936"/>
      <c r="B172" s="935" t="s">
        <v>503</v>
      </c>
      <c r="C172" s="925"/>
      <c r="D172" s="938"/>
      <c r="E172" s="938"/>
      <c r="G172" s="933"/>
      <c r="H172" s="937"/>
      <c r="I172" s="937"/>
      <c r="M172" s="932"/>
      <c r="N172" s="931"/>
    </row>
    <row r="173" spans="1:15" ht="24.75" customHeight="1" x14ac:dyDescent="0.4">
      <c r="A173" s="936"/>
      <c r="B173" s="935" t="s">
        <v>502</v>
      </c>
      <c r="C173" s="925"/>
      <c r="D173" s="934"/>
      <c r="G173" s="933"/>
      <c r="H173" s="933"/>
      <c r="I173" s="933"/>
      <c r="M173" s="932"/>
      <c r="N173" s="931"/>
    </row>
    <row r="174" spans="1:15" ht="24.75" customHeight="1" x14ac:dyDescent="0.25"/>
    <row r="175" spans="1:15" ht="24.75" customHeight="1" x14ac:dyDescent="0.25"/>
    <row r="176" spans="1:15" ht="24.75" customHeight="1" x14ac:dyDescent="0.25"/>
    <row r="177" spans="4:4" ht="24.75" customHeight="1" x14ac:dyDescent="0.25"/>
    <row r="178" spans="4:4" ht="24.75" customHeight="1" x14ac:dyDescent="0.25"/>
    <row r="179" spans="4:4" ht="24.75" customHeight="1" x14ac:dyDescent="0.25"/>
    <row r="180" spans="4:4" ht="24.75" customHeight="1" x14ac:dyDescent="0.25">
      <c r="D180" s="928" t="s">
        <v>501</v>
      </c>
    </row>
    <row r="181" spans="4:4" ht="24.75" customHeight="1" x14ac:dyDescent="0.25"/>
  </sheetData>
  <autoFilter ref="A3:DJ3"/>
  <mergeCells count="250">
    <mergeCell ref="A152:A155"/>
    <mergeCell ref="C152:C155"/>
    <mergeCell ref="D152:D155"/>
    <mergeCell ref="E152:E155"/>
    <mergeCell ref="A148:A151"/>
    <mergeCell ref="C148:C151"/>
    <mergeCell ref="D148:D151"/>
    <mergeCell ref="E148:E151"/>
    <mergeCell ref="L148:L150"/>
    <mergeCell ref="M148:M151"/>
    <mergeCell ref="B4:B167"/>
    <mergeCell ref="E156:E159"/>
    <mergeCell ref="L64:L66"/>
    <mergeCell ref="M64:M67"/>
    <mergeCell ref="B170:N170"/>
    <mergeCell ref="A164:A167"/>
    <mergeCell ref="C164:C167"/>
    <mergeCell ref="D164:D167"/>
    <mergeCell ref="E164:E167"/>
    <mergeCell ref="L164:L166"/>
    <mergeCell ref="M164:M167"/>
    <mergeCell ref="N4:N167"/>
    <mergeCell ref="A108:A111"/>
    <mergeCell ref="C108:C111"/>
    <mergeCell ref="A156:A159"/>
    <mergeCell ref="C156:C159"/>
    <mergeCell ref="D156:D159"/>
    <mergeCell ref="L156:L158"/>
    <mergeCell ref="M156:M159"/>
    <mergeCell ref="A160:A163"/>
    <mergeCell ref="C160:C163"/>
    <mergeCell ref="D160:D163"/>
    <mergeCell ref="O4:O167"/>
    <mergeCell ref="E160:E163"/>
    <mergeCell ref="L160:L162"/>
    <mergeCell ref="M160:M163"/>
    <mergeCell ref="M8:M11"/>
    <mergeCell ref="A12:A15"/>
    <mergeCell ref="C12:C15"/>
    <mergeCell ref="D12:D15"/>
    <mergeCell ref="L152:L154"/>
    <mergeCell ref="M152:M155"/>
    <mergeCell ref="A1:O1"/>
    <mergeCell ref="A144:A147"/>
    <mergeCell ref="C144:C147"/>
    <mergeCell ref="D144:D147"/>
    <mergeCell ref="E144:E147"/>
    <mergeCell ref="L144:L146"/>
    <mergeCell ref="M144:M147"/>
    <mergeCell ref="A64:A67"/>
    <mergeCell ref="C64:C67"/>
    <mergeCell ref="D64:D67"/>
    <mergeCell ref="A4:A7"/>
    <mergeCell ref="C4:C7"/>
    <mergeCell ref="D4:D7"/>
    <mergeCell ref="E4:E7"/>
    <mergeCell ref="L4:L6"/>
    <mergeCell ref="M4:M7"/>
    <mergeCell ref="M16:M19"/>
    <mergeCell ref="A20:A23"/>
    <mergeCell ref="C20:C23"/>
    <mergeCell ref="D20:D23"/>
    <mergeCell ref="E20:E23"/>
    <mergeCell ref="L20:L22"/>
    <mergeCell ref="M20:M23"/>
    <mergeCell ref="A16:A19"/>
    <mergeCell ref="C16:C19"/>
    <mergeCell ref="D16:D19"/>
    <mergeCell ref="A24:A27"/>
    <mergeCell ref="C24:C27"/>
    <mergeCell ref="D24:D27"/>
    <mergeCell ref="E24:E27"/>
    <mergeCell ref="L24:L26"/>
    <mergeCell ref="M24:M27"/>
    <mergeCell ref="E12:E15"/>
    <mergeCell ref="L12:L14"/>
    <mergeCell ref="M12:M15"/>
    <mergeCell ref="A8:A11"/>
    <mergeCell ref="C8:C11"/>
    <mergeCell ref="D8:D11"/>
    <mergeCell ref="E8:E11"/>
    <mergeCell ref="L8:L10"/>
    <mergeCell ref="M32:M35"/>
    <mergeCell ref="A28:A31"/>
    <mergeCell ref="C28:C31"/>
    <mergeCell ref="D28:D31"/>
    <mergeCell ref="E28:E31"/>
    <mergeCell ref="L28:L30"/>
    <mergeCell ref="M28:M31"/>
    <mergeCell ref="E40:E43"/>
    <mergeCell ref="L40:L42"/>
    <mergeCell ref="M40:M43"/>
    <mergeCell ref="E16:E19"/>
    <mergeCell ref="L16:L18"/>
    <mergeCell ref="A32:A35"/>
    <mergeCell ref="C32:C35"/>
    <mergeCell ref="D32:D35"/>
    <mergeCell ref="E32:E35"/>
    <mergeCell ref="L32:L34"/>
    <mergeCell ref="M44:M47"/>
    <mergeCell ref="A36:A39"/>
    <mergeCell ref="C36:C39"/>
    <mergeCell ref="D36:D39"/>
    <mergeCell ref="E36:E39"/>
    <mergeCell ref="L36:L38"/>
    <mergeCell ref="M36:M39"/>
    <mergeCell ref="A40:A43"/>
    <mergeCell ref="C40:C43"/>
    <mergeCell ref="D40:D43"/>
    <mergeCell ref="L52:L54"/>
    <mergeCell ref="D48:D51"/>
    <mergeCell ref="E48:E51"/>
    <mergeCell ref="L48:L50"/>
    <mergeCell ref="M48:M51"/>
    <mergeCell ref="A44:A47"/>
    <mergeCell ref="C44:C47"/>
    <mergeCell ref="D44:D47"/>
    <mergeCell ref="E44:E47"/>
    <mergeCell ref="L44:L46"/>
    <mergeCell ref="A48:A51"/>
    <mergeCell ref="C48:C51"/>
    <mergeCell ref="C56:C59"/>
    <mergeCell ref="D56:D59"/>
    <mergeCell ref="E56:E59"/>
    <mergeCell ref="M52:M55"/>
    <mergeCell ref="A52:A55"/>
    <mergeCell ref="C52:C55"/>
    <mergeCell ref="D52:D55"/>
    <mergeCell ref="E52:E55"/>
    <mergeCell ref="L56:L58"/>
    <mergeCell ref="M56:M59"/>
    <mergeCell ref="A60:A63"/>
    <mergeCell ref="C60:C63"/>
    <mergeCell ref="E60:E63"/>
    <mergeCell ref="L60:L62"/>
    <mergeCell ref="M60:M63"/>
    <mergeCell ref="D60:D63"/>
    <mergeCell ref="A56:A59"/>
    <mergeCell ref="A68:A71"/>
    <mergeCell ref="C68:C71"/>
    <mergeCell ref="D68:D71"/>
    <mergeCell ref="E68:E71"/>
    <mergeCell ref="L68:L70"/>
    <mergeCell ref="M68:M71"/>
    <mergeCell ref="A72:A75"/>
    <mergeCell ref="C72:C75"/>
    <mergeCell ref="D72:D75"/>
    <mergeCell ref="E72:E75"/>
    <mergeCell ref="L72:L74"/>
    <mergeCell ref="M72:M75"/>
    <mergeCell ref="A76:A79"/>
    <mergeCell ref="C76:C79"/>
    <mergeCell ref="D76:D79"/>
    <mergeCell ref="E76:E79"/>
    <mergeCell ref="L76:L78"/>
    <mergeCell ref="M76:M79"/>
    <mergeCell ref="A80:A83"/>
    <mergeCell ref="C80:C83"/>
    <mergeCell ref="D80:D83"/>
    <mergeCell ref="E80:E83"/>
    <mergeCell ref="L80:L82"/>
    <mergeCell ref="M80:M83"/>
    <mergeCell ref="A84:A87"/>
    <mergeCell ref="C84:C87"/>
    <mergeCell ref="D84:D87"/>
    <mergeCell ref="E84:E87"/>
    <mergeCell ref="L84:L86"/>
    <mergeCell ref="M84:M87"/>
    <mergeCell ref="A88:A91"/>
    <mergeCell ref="C88:C91"/>
    <mergeCell ref="D88:D91"/>
    <mergeCell ref="E88:E91"/>
    <mergeCell ref="L88:L90"/>
    <mergeCell ref="M88:M91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D108:D111"/>
    <mergeCell ref="E108:E111"/>
    <mergeCell ref="L108:L110"/>
    <mergeCell ref="M108:M111"/>
    <mergeCell ref="A100:A103"/>
    <mergeCell ref="C100:C103"/>
    <mergeCell ref="D100:D103"/>
    <mergeCell ref="E100:E103"/>
    <mergeCell ref="L100:L102"/>
    <mergeCell ref="M100:M103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A116:A119"/>
    <mergeCell ref="C116:C119"/>
    <mergeCell ref="D116:D119"/>
    <mergeCell ref="E116:E119"/>
    <mergeCell ref="L116:L118"/>
    <mergeCell ref="M116:M119"/>
    <mergeCell ref="A120:A123"/>
    <mergeCell ref="C120:C123"/>
    <mergeCell ref="D120:D123"/>
    <mergeCell ref="E120:E123"/>
    <mergeCell ref="L120:L122"/>
    <mergeCell ref="M120:M123"/>
    <mergeCell ref="A124:A127"/>
    <mergeCell ref="C124:C127"/>
    <mergeCell ref="D124:D127"/>
    <mergeCell ref="E124:E127"/>
    <mergeCell ref="L124:L126"/>
    <mergeCell ref="M124:M127"/>
    <mergeCell ref="M136:M139"/>
    <mergeCell ref="A140:A143"/>
    <mergeCell ref="C140:C143"/>
    <mergeCell ref="D140:D143"/>
    <mergeCell ref="E128:E131"/>
    <mergeCell ref="L128:L130"/>
    <mergeCell ref="M128:M131"/>
    <mergeCell ref="M132:M135"/>
    <mergeCell ref="A128:A131"/>
    <mergeCell ref="C128:C131"/>
    <mergeCell ref="D128:D131"/>
    <mergeCell ref="L140:L142"/>
    <mergeCell ref="M140:M143"/>
    <mergeCell ref="A136:A139"/>
    <mergeCell ref="C136:C139"/>
    <mergeCell ref="D136:D139"/>
    <mergeCell ref="E136:E139"/>
    <mergeCell ref="A132:A135"/>
    <mergeCell ref="C132:C135"/>
    <mergeCell ref="D132:D135"/>
    <mergeCell ref="E132:E135"/>
    <mergeCell ref="E140:E143"/>
    <mergeCell ref="L132:L134"/>
    <mergeCell ref="L136:L138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4" manualBreakCount="4">
    <brk id="27" max="14" man="1"/>
    <brk id="51" max="14" man="1"/>
    <brk id="115" max="14" man="1"/>
    <brk id="139" max="14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181"/>
  <sheetViews>
    <sheetView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6.28515625" style="928" customWidth="1"/>
    <col min="5" max="5" width="10.42578125" style="925" customWidth="1"/>
    <col min="6" max="6" width="12.28515625" style="927" customWidth="1"/>
    <col min="7" max="7" width="81.2851562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594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1" customHeight="1" x14ac:dyDescent="0.35">
      <c r="A4" s="966">
        <v>1</v>
      </c>
      <c r="B4" s="1018" t="s">
        <v>593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(K4+K5+K6)/3</f>
        <v>100</v>
      </c>
      <c r="M4" s="995">
        <f>(L4+L7)/2</f>
        <v>100</v>
      </c>
      <c r="N4" s="1017" t="s">
        <v>547</v>
      </c>
      <c r="O4" s="1016"/>
      <c r="Q4" s="1015"/>
    </row>
    <row r="5" spans="1:17" ht="51.7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90</v>
      </c>
      <c r="J5" s="958">
        <v>91.7</v>
      </c>
      <c r="K5" s="957">
        <f>IF(J5/I5*100&gt;100,100,J5/I5*100)</f>
        <v>100</v>
      </c>
      <c r="L5" s="1011"/>
      <c r="M5" s="982"/>
      <c r="N5" s="968"/>
      <c r="O5" s="967"/>
    </row>
    <row r="6" spans="1:17" ht="83.2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3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19.670000000000002</v>
      </c>
      <c r="J7" s="958">
        <v>19.670000000000002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69" hidden="1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/>
      <c r="J8" s="958"/>
      <c r="K8" s="957" t="e">
        <f>IF(J8/I8*100&gt;100,100,J8/I8*100)</f>
        <v>#DIV/0!</v>
      </c>
      <c r="L8" s="985" t="e">
        <f>(K8+K9+K10)/3</f>
        <v>#DIV/0!</v>
      </c>
      <c r="M8" s="995" t="e">
        <f>(L8+L11)/2</f>
        <v>#DIV/0!</v>
      </c>
      <c r="N8" s="968"/>
      <c r="O8" s="967"/>
    </row>
    <row r="9" spans="1:17" ht="69.75" hidden="1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/>
      <c r="J9" s="958"/>
      <c r="K9" s="957" t="e">
        <f>IF(J9/I9*100&gt;100,100,J9/I9*100)</f>
        <v>#DIV/0!</v>
      </c>
      <c r="L9" s="985"/>
      <c r="M9" s="982"/>
      <c r="N9" s="968"/>
      <c r="O9" s="967"/>
    </row>
    <row r="10" spans="1:17" ht="117" hidden="1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 t="e">
        <f>IF(J10/I10*100&gt;100,100,J10/I10*100)</f>
        <v>#DIV/0!</v>
      </c>
      <c r="L10" s="985"/>
      <c r="M10" s="982"/>
      <c r="N10" s="968"/>
      <c r="O10" s="967"/>
    </row>
    <row r="11" spans="1:17" ht="33" hidden="1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/>
      <c r="J11" s="958"/>
      <c r="K11" s="957" t="e">
        <f>IF(J11/I11*100&gt;100,100,J11/I11*100)</f>
        <v>#DIV/0!</v>
      </c>
      <c r="L11" s="957" t="e">
        <f>K11</f>
        <v>#DIV/0!</v>
      </c>
      <c r="M11" s="982"/>
      <c r="N11" s="968"/>
      <c r="O11" s="967"/>
    </row>
    <row r="12" spans="1:17" ht="51" customHeight="1" x14ac:dyDescent="0.25">
      <c r="A12" s="966">
        <v>2</v>
      </c>
      <c r="B12" s="974"/>
      <c r="C12" s="1013" t="s">
        <v>405</v>
      </c>
      <c r="D12" s="983" t="s">
        <v>573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(K12+K13+K14)/2</f>
        <v>100</v>
      </c>
      <c r="M12" s="995">
        <f>(L12+L15)/2</f>
        <v>100</v>
      </c>
      <c r="N12" s="968"/>
      <c r="O12" s="967"/>
    </row>
    <row r="13" spans="1:17" ht="51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90</v>
      </c>
      <c r="J13" s="958">
        <v>100</v>
      </c>
      <c r="K13" s="957">
        <f>IF(J13/I13*100&gt;100,100,J13/I13*100)</f>
        <v>100</v>
      </c>
      <c r="L13" s="1011"/>
      <c r="M13" s="982"/>
      <c r="N13" s="968"/>
      <c r="O13" s="967"/>
    </row>
    <row r="14" spans="1:17" ht="83.25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/>
      <c r="J14" s="958"/>
      <c r="K14" s="957"/>
      <c r="L14" s="1011"/>
      <c r="M14" s="982"/>
      <c r="N14" s="968"/>
      <c r="O14" s="967"/>
    </row>
    <row r="15" spans="1:17" ht="33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>
        <v>0.56000000000000005</v>
      </c>
      <c r="J15" s="958">
        <v>0.56000000000000005</v>
      </c>
      <c r="K15" s="957">
        <f>IF(J15/I15*100&gt;100,100,J15/I15*100)</f>
        <v>100</v>
      </c>
      <c r="L15" s="957">
        <f>K15</f>
        <v>100</v>
      </c>
      <c r="M15" s="982"/>
      <c r="N15" s="968"/>
      <c r="O15" s="967"/>
    </row>
    <row r="16" spans="1:17" ht="51" customHeight="1" x14ac:dyDescent="0.25">
      <c r="A16" s="966">
        <v>3</v>
      </c>
      <c r="B16" s="974"/>
      <c r="C16" s="997" t="s">
        <v>407</v>
      </c>
      <c r="D16" s="983" t="s">
        <v>564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>
        <v>100</v>
      </c>
      <c r="J16" s="958">
        <v>100</v>
      </c>
      <c r="K16" s="957">
        <f>IF(J16/I16*100&gt;100,100,J16/I16*100)</f>
        <v>100</v>
      </c>
      <c r="L16" s="977">
        <f>(K16+K17+K18)/2</f>
        <v>100</v>
      </c>
      <c r="M16" s="995">
        <f>(L16+L19)/2</f>
        <v>100</v>
      </c>
      <c r="N16" s="968"/>
      <c r="O16" s="967"/>
    </row>
    <row r="17" spans="1:15" ht="52.5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>
        <v>90</v>
      </c>
      <c r="J17" s="958">
        <v>100</v>
      </c>
      <c r="K17" s="957">
        <f>IF(J17/I17*100&gt;100,100,J17/I17*100)</f>
        <v>100</v>
      </c>
      <c r="L17" s="1011"/>
      <c r="M17" s="982"/>
      <c r="N17" s="968"/>
      <c r="O17" s="967"/>
    </row>
    <row r="18" spans="1:15" ht="83.25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/>
      <c r="L18" s="1011"/>
      <c r="M18" s="982"/>
      <c r="N18" s="968"/>
      <c r="O18" s="967"/>
    </row>
    <row r="19" spans="1:15" ht="33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266</v>
      </c>
      <c r="I19" s="958">
        <v>1</v>
      </c>
      <c r="J19" s="958">
        <v>1</v>
      </c>
      <c r="K19" s="957">
        <f>IF(J19/I19*100&gt;100,100,J19/I19*100)</f>
        <v>100</v>
      </c>
      <c r="L19" s="957">
        <f>K19</f>
        <v>100</v>
      </c>
      <c r="M19" s="982"/>
      <c r="N19" s="968"/>
      <c r="O19" s="967"/>
    </row>
    <row r="20" spans="1:15" ht="1.5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30.75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114.75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29.25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66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68.2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14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29.2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69" hidden="1" customHeight="1" x14ac:dyDescent="0.25">
      <c r="A28" s="966">
        <v>7</v>
      </c>
      <c r="B28" s="974"/>
      <c r="C28" s="1013" t="s">
        <v>151</v>
      </c>
      <c r="D28" s="983" t="s">
        <v>541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/>
      <c r="J28" s="958"/>
      <c r="K28" s="957" t="e">
        <f>IF(J28/I28*100&gt;100,100,J28/I28*100)</f>
        <v>#DIV/0!</v>
      </c>
      <c r="L28" s="977" t="e">
        <f>(K28+K29+K30)/3</f>
        <v>#DIV/0!</v>
      </c>
      <c r="M28" s="995" t="e">
        <f>(L28+L31)/2</f>
        <v>#DIV/0!</v>
      </c>
      <c r="N28" s="968"/>
      <c r="O28" s="967"/>
    </row>
    <row r="29" spans="1:15" ht="70.5" hidden="1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/>
      <c r="J29" s="958"/>
      <c r="K29" s="957" t="e">
        <f>IF(J29/I29*100&gt;100,100,J29/I29*100)</f>
        <v>#DIV/0!</v>
      </c>
      <c r="L29" s="1011"/>
      <c r="M29" s="982"/>
      <c r="N29" s="968"/>
      <c r="O29" s="967"/>
    </row>
    <row r="30" spans="1:15" ht="119.25" hidden="1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 t="e">
        <f>IF(J30/I30*100&gt;100,100,J30/I30*100)</f>
        <v>#DIV/0!</v>
      </c>
      <c r="L30" s="1011"/>
      <c r="M30" s="982"/>
      <c r="N30" s="968"/>
      <c r="O30" s="967"/>
    </row>
    <row r="31" spans="1:15" ht="33" hidden="1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505</v>
      </c>
      <c r="I31" s="958"/>
      <c r="J31" s="958"/>
      <c r="K31" s="957" t="e">
        <f>IF(J31/I31*100&gt;100,100,J31/I31*100)</f>
        <v>#DIV/0!</v>
      </c>
      <c r="L31" s="957" t="e">
        <f>K31</f>
        <v>#DIV/0!</v>
      </c>
      <c r="M31" s="982"/>
      <c r="N31" s="968"/>
      <c r="O31" s="967"/>
    </row>
    <row r="32" spans="1:15" ht="67.5" hidden="1" customHeight="1" x14ac:dyDescent="0.25">
      <c r="A32" s="966">
        <v>8</v>
      </c>
      <c r="B32" s="974"/>
      <c r="C32" s="1013" t="s">
        <v>135</v>
      </c>
      <c r="D32" s="983" t="s">
        <v>540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/>
      <c r="J32" s="958"/>
      <c r="K32" s="957" t="e">
        <f>IF(J32/I32*100&gt;100,100,J32/I32*100)</f>
        <v>#DIV/0!</v>
      </c>
      <c r="L32" s="977" t="e">
        <f>(K32+K33+K34)/3</f>
        <v>#DIV/0!</v>
      </c>
      <c r="M32" s="995" t="e">
        <f>(L32+L35)/2</f>
        <v>#DIV/0!</v>
      </c>
      <c r="N32" s="968"/>
      <c r="O32" s="967"/>
    </row>
    <row r="33" spans="1:17" ht="67.5" hidden="1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/>
      <c r="J33" s="958"/>
      <c r="K33" s="957" t="e">
        <f>IF(J33/I33*100&gt;100,100,J33/I33*100)</f>
        <v>#DIV/0!</v>
      </c>
      <c r="L33" s="1011"/>
      <c r="M33" s="982"/>
      <c r="N33" s="968"/>
      <c r="O33" s="967"/>
    </row>
    <row r="34" spans="1:17" ht="114" hidden="1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/>
      <c r="J34" s="958"/>
      <c r="K34" s="957" t="e">
        <f>IF(J34/I34*100&gt;100,100,J34/I34*100)</f>
        <v>#DIV/0!</v>
      </c>
      <c r="L34" s="1011"/>
      <c r="M34" s="982"/>
      <c r="N34" s="968"/>
      <c r="O34" s="967"/>
    </row>
    <row r="35" spans="1:17" ht="33" hidden="1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505</v>
      </c>
      <c r="I35" s="958"/>
      <c r="J35" s="958"/>
      <c r="K35" s="957" t="e">
        <f>IF(J35/I35*100&gt;100,100,J35/I35*100)</f>
        <v>#DIV/0!</v>
      </c>
      <c r="L35" s="957" t="e">
        <f>K35</f>
        <v>#DIV/0!</v>
      </c>
      <c r="M35" s="982"/>
      <c r="N35" s="968"/>
      <c r="O35" s="967"/>
    </row>
    <row r="36" spans="1:17" ht="51.75" customHeight="1" x14ac:dyDescent="0.25">
      <c r="A36" s="966">
        <v>4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100</v>
      </c>
      <c r="M36" s="995">
        <f>(L36+L39)/2</f>
        <v>100</v>
      </c>
      <c r="N36" s="968"/>
      <c r="O36" s="967"/>
    </row>
    <row r="37" spans="1:17" ht="52.5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85</v>
      </c>
      <c r="J37" s="958">
        <v>86</v>
      </c>
      <c r="K37" s="957">
        <f>IF(J37/I37*100&gt;100,100,J37/I37*100)</f>
        <v>100</v>
      </c>
      <c r="L37" s="1011"/>
      <c r="M37" s="982"/>
      <c r="N37" s="968"/>
      <c r="O37" s="967"/>
    </row>
    <row r="38" spans="1:17" ht="84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3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287.89</v>
      </c>
      <c r="J39" s="958">
        <v>288</v>
      </c>
      <c r="K39" s="957">
        <f>IF(J39/I39*100&gt;100,100,J39/I39*100)</f>
        <v>100</v>
      </c>
      <c r="L39" s="957">
        <f>K39</f>
        <v>100</v>
      </c>
      <c r="M39" s="982"/>
      <c r="N39" s="968"/>
      <c r="O39" s="967"/>
    </row>
    <row r="40" spans="1:17" ht="49.5" customHeight="1" x14ac:dyDescent="0.25">
      <c r="A40" s="966">
        <v>5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>
        <v>100</v>
      </c>
      <c r="J40" s="958">
        <v>100</v>
      </c>
      <c r="K40" s="957">
        <f>IF(J40/I40*100&gt;100,100,J40/I40*100)</f>
        <v>100</v>
      </c>
      <c r="L40" s="977">
        <f>(K40+K41+K42)/2</f>
        <v>100</v>
      </c>
      <c r="M40" s="995">
        <f>(L40+L43)/2</f>
        <v>100</v>
      </c>
      <c r="N40" s="968"/>
      <c r="O40" s="967"/>
    </row>
    <row r="41" spans="1:17" ht="53.25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>
        <v>90</v>
      </c>
      <c r="J41" s="958">
        <v>100</v>
      </c>
      <c r="K41" s="957">
        <f>IF(J41/I41*100&gt;100,100,J41/I41*100)</f>
        <v>100</v>
      </c>
      <c r="L41" s="1011"/>
      <c r="M41" s="982"/>
      <c r="N41" s="968"/>
      <c r="O41" s="967"/>
    </row>
    <row r="42" spans="1:17" ht="84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/>
      <c r="L42" s="1011"/>
      <c r="M42" s="982"/>
      <c r="N42" s="968"/>
      <c r="O42" s="967"/>
    </row>
    <row r="43" spans="1:17" ht="36.75" customHeight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>
        <v>0.44</v>
      </c>
      <c r="J43" s="958">
        <v>0.44</v>
      </c>
      <c r="K43" s="957">
        <f>IF(J43/I43*100&gt;100,100,J43/I43*100)</f>
        <v>100</v>
      </c>
      <c r="L43" s="957">
        <f>K43</f>
        <v>100</v>
      </c>
      <c r="M43" s="982"/>
      <c r="N43" s="968"/>
      <c r="O43" s="967"/>
    </row>
    <row r="44" spans="1:17" ht="50.25" customHeight="1" x14ac:dyDescent="0.3">
      <c r="A44" s="966">
        <v>6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(K44+K45+K46)/3</f>
        <v>100</v>
      </c>
      <c r="M44" s="995">
        <f>(L44+L47)/2</f>
        <v>100</v>
      </c>
      <c r="N44" s="968"/>
      <c r="O44" s="967"/>
      <c r="Q44" s="1009"/>
    </row>
    <row r="45" spans="1:17" ht="52.5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90</v>
      </c>
      <c r="J45" s="958">
        <v>90.9</v>
      </c>
      <c r="K45" s="957">
        <f>IF(J45/I45*100&gt;100,100,J45/I45*100)</f>
        <v>100</v>
      </c>
      <c r="L45" s="977"/>
      <c r="M45" s="982"/>
      <c r="N45" s="968"/>
      <c r="O45" s="967"/>
    </row>
    <row r="46" spans="1:17" ht="51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>
        <v>100</v>
      </c>
      <c r="J46" s="958">
        <v>100</v>
      </c>
      <c r="K46" s="957">
        <f>IF(J46/I46*100&gt;100,100,J46/I46*100)</f>
        <v>100</v>
      </c>
      <c r="L46" s="977"/>
      <c r="M46" s="982"/>
      <c r="N46" s="968"/>
      <c r="O46" s="967"/>
    </row>
    <row r="47" spans="1:17" ht="31.5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8.7799999999999994</v>
      </c>
      <c r="J47" s="958">
        <v>8.7799999999999994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68.25" hidden="1" customHeight="1" x14ac:dyDescent="0.25">
      <c r="A48" s="966">
        <v>11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/>
      <c r="J48" s="958"/>
      <c r="K48" s="957" t="e">
        <f>IF(J48/I48*100&gt;100,100,J48/I48*100)</f>
        <v>#DIV/0!</v>
      </c>
      <c r="L48" s="977" t="e">
        <f>(K48+K49+K50)/3</f>
        <v>#DIV/0!</v>
      </c>
      <c r="M48" s="995" t="e">
        <f>(L48+L51)/2</f>
        <v>#DIV/0!</v>
      </c>
      <c r="N48" s="968"/>
      <c r="O48" s="967"/>
    </row>
    <row r="49" spans="1:15" ht="69" hidden="1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/>
      <c r="J49" s="958"/>
      <c r="K49" s="957" t="e">
        <f>IF(J49/I49*100&gt;100,100,J49/I49*100)</f>
        <v>#DIV/0!</v>
      </c>
      <c r="L49" s="977"/>
      <c r="M49" s="982"/>
      <c r="N49" s="968"/>
      <c r="O49" s="967"/>
    </row>
    <row r="50" spans="1:15" ht="81" hidden="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 t="e">
        <f>IF(J50/I50*100&gt;100,100,J50/I50*100)</f>
        <v>#DIV/0!</v>
      </c>
      <c r="L50" s="977"/>
      <c r="M50" s="982"/>
      <c r="N50" s="968"/>
      <c r="O50" s="967"/>
    </row>
    <row r="51" spans="1:15" ht="31.5" hidden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505</v>
      </c>
      <c r="I51" s="958"/>
      <c r="J51" s="958"/>
      <c r="K51" s="957" t="e">
        <f>IF(J51/I51*100&gt;100,100,J51/I51*100)</f>
        <v>#DIV/0!</v>
      </c>
      <c r="L51" s="957" t="e">
        <f>K51</f>
        <v>#DIV/0!</v>
      </c>
      <c r="M51" s="982"/>
      <c r="N51" s="968"/>
      <c r="O51" s="967"/>
    </row>
    <row r="52" spans="1:15" ht="52.5" customHeight="1" x14ac:dyDescent="0.25">
      <c r="A52" s="966">
        <v>7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>
        <v>100</v>
      </c>
      <c r="J52" s="958">
        <v>100</v>
      </c>
      <c r="K52" s="957">
        <f>IF(J52/I52*100&gt;100,100,J52/I52*100)</f>
        <v>100</v>
      </c>
      <c r="L52" s="977">
        <f>(K52+K53+K54)/2</f>
        <v>100</v>
      </c>
      <c r="M52" s="995">
        <f>(L52+L55)/2</f>
        <v>100</v>
      </c>
      <c r="N52" s="968"/>
      <c r="O52" s="967"/>
    </row>
    <row r="53" spans="1:15" ht="51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>
        <v>90</v>
      </c>
      <c r="J53" s="958">
        <v>92.1</v>
      </c>
      <c r="K53" s="957">
        <f>IF(J53/I53*100&gt;100,100,J53/I53*100)</f>
        <v>100</v>
      </c>
      <c r="L53" s="977"/>
      <c r="M53" s="982"/>
      <c r="N53" s="968"/>
      <c r="O53" s="967"/>
    </row>
    <row r="54" spans="1:15" ht="52.5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/>
      <c r="J54" s="958"/>
      <c r="K54" s="957"/>
      <c r="L54" s="977"/>
      <c r="M54" s="982"/>
      <c r="N54" s="968"/>
      <c r="O54" s="967"/>
    </row>
    <row r="55" spans="1:15" ht="33.75" customHeight="1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266</v>
      </c>
      <c r="I55" s="958">
        <v>2</v>
      </c>
      <c r="J55" s="958">
        <v>2</v>
      </c>
      <c r="K55" s="957">
        <f>IF(J55/I55*100&gt;100,100,J55/I55*100)</f>
        <v>100</v>
      </c>
      <c r="L55" s="957">
        <f>K55</f>
        <v>100</v>
      </c>
      <c r="M55" s="982"/>
      <c r="N55" s="968"/>
      <c r="O55" s="967"/>
    </row>
    <row r="56" spans="1:15" ht="51" customHeight="1" x14ac:dyDescent="0.25">
      <c r="A56" s="966">
        <v>8</v>
      </c>
      <c r="B56" s="974"/>
      <c r="C56" s="996" t="s">
        <v>418</v>
      </c>
      <c r="D56" s="983" t="s">
        <v>532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>
        <v>100</v>
      </c>
      <c r="J56" s="958">
        <v>100</v>
      </c>
      <c r="K56" s="957">
        <f>IF(J56/I56*100&gt;100,100,J56/I56*100)</f>
        <v>100</v>
      </c>
      <c r="L56" s="977">
        <f>(K56+K57+K58)/2</f>
        <v>100</v>
      </c>
      <c r="M56" s="995">
        <f>(L56+L59)/2</f>
        <v>100</v>
      </c>
      <c r="N56" s="968"/>
      <c r="O56" s="967"/>
    </row>
    <row r="57" spans="1:15" ht="54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>
        <v>95</v>
      </c>
      <c r="J57" s="958">
        <v>100</v>
      </c>
      <c r="K57" s="957">
        <f>IF(J57/I57*100&gt;100,100,J57/I57*100)</f>
        <v>100</v>
      </c>
      <c r="L57" s="977"/>
      <c r="M57" s="982"/>
      <c r="N57" s="968"/>
      <c r="O57" s="967"/>
    </row>
    <row r="58" spans="1:15" ht="51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/>
      <c r="L58" s="977"/>
      <c r="M58" s="982"/>
      <c r="N58" s="968"/>
      <c r="O58" s="967"/>
    </row>
    <row r="59" spans="1:15" ht="36" customHeight="1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266</v>
      </c>
      <c r="I59" s="958">
        <v>0.44</v>
      </c>
      <c r="J59" s="958">
        <v>0.44</v>
      </c>
      <c r="K59" s="957">
        <f>IF(J59/I59*100&gt;100,100,J59/I59*100)</f>
        <v>100</v>
      </c>
      <c r="L59" s="957">
        <f>K59</f>
        <v>100</v>
      </c>
      <c r="M59" s="982"/>
      <c r="N59" s="968"/>
      <c r="O59" s="967"/>
    </row>
    <row r="60" spans="1:15" ht="33.75" hidden="1" customHeight="1" x14ac:dyDescent="0.25">
      <c r="A60" s="966">
        <v>14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/>
      <c r="J60" s="958"/>
      <c r="K60" s="957" t="e">
        <f>IF(J60/I60*100&gt;100,100,J60/I60*100)</f>
        <v>#DIV/0!</v>
      </c>
      <c r="L60" s="977" t="e">
        <f>(K60+K61+K62)/3</f>
        <v>#DIV/0!</v>
      </c>
      <c r="M60" s="995" t="e">
        <f>(L60+L63)/2</f>
        <v>#DIV/0!</v>
      </c>
      <c r="N60" s="968"/>
      <c r="O60" s="967"/>
    </row>
    <row r="61" spans="1:15" ht="33.75" hidden="1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/>
      <c r="J61" s="958"/>
      <c r="K61" s="957" t="e">
        <f>IF(J61/I61*100&gt;100,100,J61/I61*100)</f>
        <v>#DIV/0!</v>
      </c>
      <c r="L61" s="977"/>
      <c r="M61" s="982"/>
      <c r="N61" s="968"/>
      <c r="O61" s="967"/>
    </row>
    <row r="62" spans="1:15" ht="13.5" hidden="1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/>
      <c r="J62" s="958"/>
      <c r="K62" s="957" t="e">
        <f>IF(J62/I62*100&gt;100,100,J62/I62*100)</f>
        <v>#DIV/0!</v>
      </c>
      <c r="L62" s="977"/>
      <c r="M62" s="982"/>
      <c r="N62" s="968"/>
      <c r="O62" s="967"/>
    </row>
    <row r="63" spans="1:15" ht="33.75" hidden="1" customHeight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505</v>
      </c>
      <c r="I63" s="958"/>
      <c r="J63" s="958"/>
      <c r="K63" s="957" t="e">
        <f>IF(J63/I63*100&gt;100,100,J63/I63*100)</f>
        <v>#DIV/0!</v>
      </c>
      <c r="L63" s="957" t="e">
        <f>K63</f>
        <v>#DIV/0!</v>
      </c>
      <c r="M63" s="982"/>
      <c r="N63" s="968"/>
      <c r="O63" s="967"/>
    </row>
    <row r="64" spans="1:15" ht="33.7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33.7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33.7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33.7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33.75" hidden="1" customHeight="1" x14ac:dyDescent="0.25">
      <c r="A68" s="966">
        <v>16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/>
      <c r="J68" s="958"/>
      <c r="K68" s="957" t="e">
        <f>IF(J68/I68*100&gt;100,100,J68/I68*100)</f>
        <v>#DIV/0!</v>
      </c>
      <c r="L68" s="977" t="e">
        <f>(K68+K69+K70)/3</f>
        <v>#DIV/0!</v>
      </c>
      <c r="M68" s="995" t="e">
        <f>(L68+L71)/2</f>
        <v>#DIV/0!</v>
      </c>
      <c r="N68" s="968"/>
      <c r="O68" s="967"/>
    </row>
    <row r="69" spans="1:15" ht="33.75" hidden="1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/>
      <c r="J69" s="958"/>
      <c r="K69" s="957" t="e">
        <f>IF(J69/I69*100&gt;100,100,J69/I69*100)</f>
        <v>#DIV/0!</v>
      </c>
      <c r="L69" s="977"/>
      <c r="M69" s="982"/>
      <c r="N69" s="968"/>
      <c r="O69" s="967"/>
    </row>
    <row r="70" spans="1:15" ht="33.75" hidden="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 t="e">
        <f>IF(J70/I70*100&gt;100,100,J70/I70*100)</f>
        <v>#DIV/0!</v>
      </c>
      <c r="L70" s="977"/>
      <c r="M70" s="982"/>
      <c r="N70" s="968"/>
      <c r="O70" s="967"/>
    </row>
    <row r="71" spans="1:15" ht="33.75" hidden="1" customHeight="1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505</v>
      </c>
      <c r="I71" s="958"/>
      <c r="J71" s="958"/>
      <c r="K71" s="957" t="e">
        <f>IF(J71/I71*100&gt;100,100,J71/I71*100)</f>
        <v>#DIV/0!</v>
      </c>
      <c r="L71" s="957" t="e">
        <f>K71</f>
        <v>#DIV/0!</v>
      </c>
      <c r="M71" s="982"/>
      <c r="N71" s="968"/>
      <c r="O71" s="967"/>
    </row>
    <row r="72" spans="1:15" ht="33.75" hidden="1" customHeight="1" x14ac:dyDescent="0.25">
      <c r="A72" s="966">
        <v>17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/>
      <c r="J72" s="958"/>
      <c r="K72" s="957" t="e">
        <f>IF(J72/I72*100&gt;100,100,J72/I72*100)</f>
        <v>#DIV/0!</v>
      </c>
      <c r="L72" s="977" t="e">
        <f>(K72+K73+K74)/3</f>
        <v>#DIV/0!</v>
      </c>
      <c r="M72" s="995" t="e">
        <f>(L72+L75)/2</f>
        <v>#DIV/0!</v>
      </c>
      <c r="N72" s="968"/>
      <c r="O72" s="967"/>
    </row>
    <row r="73" spans="1:15" ht="33.75" hidden="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/>
      <c r="J73" s="958"/>
      <c r="K73" s="957" t="e">
        <f>IF(J73/I73*100&gt;100,100,J73/I73*100)</f>
        <v>#DIV/0!</v>
      </c>
      <c r="L73" s="977"/>
      <c r="M73" s="982"/>
      <c r="N73" s="968"/>
      <c r="O73" s="967"/>
    </row>
    <row r="74" spans="1:15" ht="33.75" hidden="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 t="e">
        <f>IF(J74/I74*100&gt;100,100,J74/I74*100)</f>
        <v>#DIV/0!</v>
      </c>
      <c r="L74" s="977"/>
      <c r="M74" s="982"/>
      <c r="N74" s="968"/>
      <c r="O74" s="967"/>
    </row>
    <row r="75" spans="1:15" ht="33.75" hidden="1" customHeight="1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505</v>
      </c>
      <c r="I75" s="958"/>
      <c r="J75" s="958"/>
      <c r="K75" s="957" t="e">
        <f>IF(J75/I75*100&gt;100,100,J75/I75*100)</f>
        <v>#DIV/0!</v>
      </c>
      <c r="L75" s="957" t="e">
        <f>K75</f>
        <v>#DIV/0!</v>
      </c>
      <c r="M75" s="982"/>
      <c r="N75" s="968"/>
      <c r="O75" s="967"/>
    </row>
    <row r="76" spans="1:15" ht="52.5" customHeight="1" x14ac:dyDescent="0.25">
      <c r="A76" s="966">
        <v>9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100</v>
      </c>
      <c r="M76" s="995">
        <f>(L76+L79)/2</f>
        <v>100</v>
      </c>
      <c r="N76" s="968"/>
      <c r="O76" s="967"/>
    </row>
    <row r="77" spans="1:15" ht="52.5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95</v>
      </c>
      <c r="J77" s="958">
        <v>95.5</v>
      </c>
      <c r="K77" s="957">
        <f>IF(J77/I77*100&gt;100,100,J77/I77*100)</f>
        <v>100</v>
      </c>
      <c r="L77" s="977"/>
      <c r="M77" s="982"/>
      <c r="N77" s="968"/>
      <c r="O77" s="967"/>
    </row>
    <row r="78" spans="1:15" ht="51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100</v>
      </c>
      <c r="K78" s="957">
        <f>IF(J78/I78*100&gt;100,100,J78/I78*100)</f>
        <v>100</v>
      </c>
      <c r="L78" s="977"/>
      <c r="M78" s="982"/>
      <c r="N78" s="968"/>
      <c r="O78" s="967"/>
    </row>
    <row r="79" spans="1:15" ht="34.5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338.44</v>
      </c>
      <c r="J79" s="958">
        <v>338.44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51" customHeight="1" x14ac:dyDescent="0.25">
      <c r="A80" s="966">
        <v>10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>
        <v>100</v>
      </c>
      <c r="J80" s="958">
        <v>100</v>
      </c>
      <c r="K80" s="957">
        <f>IF(J80/I80*100&gt;100,100,J80/I80*100)</f>
        <v>100</v>
      </c>
      <c r="L80" s="977">
        <f>(K80+K81+K82)/2</f>
        <v>100</v>
      </c>
      <c r="M80" s="995">
        <f>(L80+L83)/2</f>
        <v>100</v>
      </c>
      <c r="N80" s="968"/>
      <c r="O80" s="967"/>
    </row>
    <row r="81" spans="1:15" ht="52.5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>
        <v>90</v>
      </c>
      <c r="J81" s="958">
        <v>90.9</v>
      </c>
      <c r="K81" s="957">
        <f>IF(J81/I81*100&gt;100,100,J81/I81*100)</f>
        <v>100</v>
      </c>
      <c r="L81" s="977"/>
      <c r="M81" s="982"/>
      <c r="N81" s="968"/>
      <c r="O81" s="967"/>
    </row>
    <row r="82" spans="1:15" ht="51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/>
      <c r="L82" s="977"/>
      <c r="M82" s="982"/>
      <c r="N82" s="968"/>
      <c r="O82" s="967"/>
    </row>
    <row r="83" spans="1:15" ht="32.25" customHeight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266</v>
      </c>
      <c r="I83" s="958">
        <v>0.56000000000000005</v>
      </c>
      <c r="J83" s="958">
        <v>0.56000000000000005</v>
      </c>
      <c r="K83" s="957">
        <f>IF(J83/I83*100&gt;100,100,J83/I83*100)</f>
        <v>100</v>
      </c>
      <c r="L83" s="957">
        <f>K83</f>
        <v>100</v>
      </c>
      <c r="M83" s="982"/>
      <c r="N83" s="968"/>
      <c r="O83" s="967"/>
    </row>
    <row r="84" spans="1:15" ht="34.5" hidden="1" customHeight="1" x14ac:dyDescent="0.25">
      <c r="A84" s="966">
        <v>20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/>
      <c r="J84" s="958"/>
      <c r="K84" s="957" t="e">
        <f>IF(J84/I84*100&gt;100,100,J84/I84*100)</f>
        <v>#DIV/0!</v>
      </c>
      <c r="L84" s="985" t="e">
        <f>(K84+K85+K86)/3</f>
        <v>#DIV/0!</v>
      </c>
      <c r="M84" s="995" t="e">
        <f>(L84+L87)/2</f>
        <v>#DIV/0!</v>
      </c>
      <c r="N84" s="968"/>
      <c r="O84" s="967"/>
    </row>
    <row r="85" spans="1:15" ht="34.5" hidden="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/>
      <c r="J85" s="958"/>
      <c r="K85" s="957" t="e">
        <f>IF(J85/I85*100&gt;100,100,J85/I85*100)</f>
        <v>#DIV/0!</v>
      </c>
      <c r="L85" s="998"/>
      <c r="M85" s="982"/>
      <c r="N85" s="968"/>
      <c r="O85" s="967"/>
    </row>
    <row r="86" spans="1:15" ht="34.5" hidden="1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/>
      <c r="J86" s="958"/>
      <c r="K86" s="957" t="e">
        <f>IF(J86/I86*100&gt;100,100,J86/I86*100)</f>
        <v>#DIV/0!</v>
      </c>
      <c r="L86" s="998"/>
      <c r="M86" s="982"/>
      <c r="N86" s="968"/>
      <c r="O86" s="967"/>
    </row>
    <row r="87" spans="1:15" ht="34.5" hidden="1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505</v>
      </c>
      <c r="I87" s="958"/>
      <c r="J87" s="958"/>
      <c r="K87" s="957" t="e">
        <f>IF(J87/I87*100&gt;100,100,J87/I87*100)</f>
        <v>#DIV/0!</v>
      </c>
      <c r="L87" s="957" t="e">
        <f>K87</f>
        <v>#DIV/0!</v>
      </c>
      <c r="M87" s="982"/>
      <c r="N87" s="968"/>
      <c r="O87" s="967"/>
    </row>
    <row r="88" spans="1:15" ht="51.75" customHeight="1" x14ac:dyDescent="0.25">
      <c r="A88" s="966">
        <v>11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>
        <v>100</v>
      </c>
      <c r="J88" s="958">
        <v>100</v>
      </c>
      <c r="K88" s="957">
        <f>IF(J88/I88*100&gt;100,100,J88/I88*100)</f>
        <v>100</v>
      </c>
      <c r="L88" s="977">
        <f>(K88+K89+K90)/2</f>
        <v>100</v>
      </c>
      <c r="M88" s="995">
        <f>(L88+L91)/2</f>
        <v>100</v>
      </c>
      <c r="N88" s="968"/>
      <c r="O88" s="967"/>
    </row>
    <row r="89" spans="1:15" ht="52.5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>
        <v>98</v>
      </c>
      <c r="J89" s="958">
        <v>100</v>
      </c>
      <c r="K89" s="957">
        <f>IF(J89/I89*100&gt;100,100,J89/I89*100)</f>
        <v>100</v>
      </c>
      <c r="L89" s="977"/>
      <c r="M89" s="982"/>
      <c r="N89" s="968"/>
      <c r="O89" s="967"/>
    </row>
    <row r="90" spans="1:15" ht="5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/>
      <c r="J90" s="958"/>
      <c r="K90" s="957"/>
      <c r="L90" s="977"/>
      <c r="M90" s="982"/>
      <c r="N90" s="968"/>
      <c r="O90" s="967"/>
    </row>
    <row r="91" spans="1:15" ht="30.75" customHeight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266</v>
      </c>
      <c r="I91" s="958">
        <v>1</v>
      </c>
      <c r="J91" s="958">
        <v>1</v>
      </c>
      <c r="K91" s="957">
        <f>IF(J91/I91*100&gt;100,100,J91/I91*100)</f>
        <v>100</v>
      </c>
      <c r="L91" s="957">
        <f>K91</f>
        <v>100</v>
      </c>
      <c r="M91" s="982"/>
      <c r="N91" s="968"/>
      <c r="O91" s="967"/>
    </row>
    <row r="92" spans="1:15" ht="67.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24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66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31.5" hidden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505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69.7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66.75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67.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34.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71.2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69.7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66.7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31.5" hidden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68.25" hidden="1" customHeight="1" x14ac:dyDescent="0.25">
      <c r="A104" s="966">
        <v>25</v>
      </c>
      <c r="B104" s="974"/>
      <c r="C104" s="996" t="s">
        <v>187</v>
      </c>
      <c r="D104" s="983" t="s">
        <v>523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/>
      <c r="J104" s="958"/>
      <c r="K104" s="957" t="e">
        <f>IF(J104/I104*100&gt;100,100,J104/I104*100)</f>
        <v>#DIV/0!</v>
      </c>
      <c r="L104" s="977" t="e">
        <f>(K104+K105+K106)/3</f>
        <v>#DIV/0!</v>
      </c>
      <c r="M104" s="995" t="e">
        <f>(L104+L107)/2</f>
        <v>#DIV/0!</v>
      </c>
      <c r="N104" s="968"/>
      <c r="O104" s="967"/>
    </row>
    <row r="105" spans="1:15" ht="69" hidden="1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/>
      <c r="J105" s="958"/>
      <c r="K105" s="957" t="e">
        <f>IF(J105/I105*100&gt;100,100,J105/I105*100)</f>
        <v>#DIV/0!</v>
      </c>
      <c r="L105" s="977"/>
      <c r="M105" s="982"/>
      <c r="N105" s="968"/>
      <c r="O105" s="967"/>
    </row>
    <row r="106" spans="1:15" ht="66" hidden="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/>
      <c r="J106" s="958"/>
      <c r="K106" s="957" t="e">
        <f>IF(J106/I106*100&gt;100,100,J106/I106*100)</f>
        <v>#DIV/0!</v>
      </c>
      <c r="L106" s="977"/>
      <c r="M106" s="982"/>
      <c r="N106" s="968"/>
      <c r="O106" s="967"/>
    </row>
    <row r="107" spans="1:15" ht="28.5" hidden="1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505</v>
      </c>
      <c r="I107" s="958"/>
      <c r="J107" s="958"/>
      <c r="K107" s="957" t="e">
        <f>IF(J107/I107*100&gt;100,100,J107/I107*100)</f>
        <v>#DIV/0!</v>
      </c>
      <c r="L107" s="957" t="e">
        <f>K107</f>
        <v>#DIV/0!</v>
      </c>
      <c r="M107" s="982"/>
      <c r="N107" s="968"/>
      <c r="O107" s="967"/>
    </row>
    <row r="108" spans="1:15" ht="68.25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66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69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30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51.75" customHeight="1" x14ac:dyDescent="0.25">
      <c r="A112" s="966">
        <v>12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100</v>
      </c>
      <c r="M112" s="995">
        <f>(L112+L115)/2</f>
        <v>100</v>
      </c>
      <c r="N112" s="968"/>
      <c r="O112" s="967"/>
    </row>
    <row r="113" spans="1:15" ht="51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98</v>
      </c>
      <c r="J113" s="958">
        <v>100</v>
      </c>
      <c r="K113" s="957">
        <f>IF(J113/I113*100&gt;100,100,J113/I113*100)</f>
        <v>100</v>
      </c>
      <c r="L113" s="977"/>
      <c r="M113" s="995"/>
      <c r="N113" s="968"/>
      <c r="O113" s="967"/>
    </row>
    <row r="114" spans="1:15" ht="52.5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>
        <v>100</v>
      </c>
      <c r="J114" s="958">
        <v>100</v>
      </c>
      <c r="K114" s="957">
        <f>IF(J114/I114*100&gt;100,100,J114/I114*100)</f>
        <v>100</v>
      </c>
      <c r="L114" s="977"/>
      <c r="M114" s="995"/>
      <c r="N114" s="968"/>
      <c r="O114" s="967"/>
    </row>
    <row r="115" spans="1:15" ht="31.5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41.78</v>
      </c>
      <c r="J115" s="958">
        <v>41.78</v>
      </c>
      <c r="K115" s="957">
        <f>IF(J115/I115*100&gt;100,100,J115/I115*100)</f>
        <v>100</v>
      </c>
      <c r="L115" s="957">
        <f>K115</f>
        <v>100</v>
      </c>
      <c r="M115" s="995"/>
      <c r="N115" s="968"/>
      <c r="O115" s="967"/>
    </row>
    <row r="116" spans="1:15" ht="32.25" hidden="1" customHeight="1" x14ac:dyDescent="0.25">
      <c r="A116" s="966">
        <v>28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/>
      <c r="J116" s="958"/>
      <c r="K116" s="987" t="e">
        <f>IF(J116/I116*100&gt;100,100,J116/I116*100)</f>
        <v>#DIV/0!</v>
      </c>
      <c r="L116" s="977" t="e">
        <f>(K116+K117+K118)/3</f>
        <v>#DIV/0!</v>
      </c>
      <c r="M116" s="993" t="e">
        <f>(L116+L119)/2</f>
        <v>#DIV/0!</v>
      </c>
      <c r="N116" s="968"/>
      <c r="O116" s="967"/>
    </row>
    <row r="117" spans="1:15" ht="32.25" hidden="1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/>
      <c r="J117" s="958"/>
      <c r="K117" s="987" t="e">
        <f>IF(J117/I117*100&gt;100,100,J117/I117*100)</f>
        <v>#DIV/0!</v>
      </c>
      <c r="L117" s="977"/>
      <c r="M117" s="982"/>
      <c r="N117" s="968"/>
      <c r="O117" s="967"/>
    </row>
    <row r="118" spans="1:15" ht="32.25" hidden="1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/>
      <c r="J118" s="958"/>
      <c r="K118" s="987" t="e">
        <f>IF(J118/I118*100&gt;100,100,J118/I118*100)</f>
        <v>#DIV/0!</v>
      </c>
      <c r="L118" s="977"/>
      <c r="M118" s="982"/>
      <c r="N118" s="968"/>
      <c r="O118" s="967"/>
    </row>
    <row r="119" spans="1:15" ht="32.25" hidden="1" customHeight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/>
      <c r="I119" s="958"/>
      <c r="J119" s="958"/>
      <c r="K119" s="987" t="e">
        <f>IF(J119/I119*100&gt;100,100,J119/I119*100)</f>
        <v>#DIV/0!</v>
      </c>
      <c r="L119" s="987" t="e">
        <f>K119</f>
        <v>#DIV/0!</v>
      </c>
      <c r="M119" s="982"/>
      <c r="N119" s="968"/>
      <c r="O119" s="967"/>
    </row>
    <row r="120" spans="1:15" ht="32.25" hidden="1" customHeight="1" x14ac:dyDescent="0.25">
      <c r="A120" s="966">
        <v>29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/>
      <c r="J120" s="958"/>
      <c r="K120" s="987" t="e">
        <f>IF(J120/I120*100&gt;100,100,J120/I120*100)</f>
        <v>#DIV/0!</v>
      </c>
      <c r="L120" s="977" t="e">
        <f>(K120+K121+K122)/3</f>
        <v>#DIV/0!</v>
      </c>
      <c r="M120" s="993" t="e">
        <f>(L120+L123)/2</f>
        <v>#DIV/0!</v>
      </c>
      <c r="N120" s="968"/>
      <c r="O120" s="967"/>
    </row>
    <row r="121" spans="1:15" ht="32.25" hidden="1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/>
      <c r="J121" s="958"/>
      <c r="K121" s="987" t="e">
        <f>IF(J121/I121*100&gt;100,100,J121/I121*100)</f>
        <v>#DIV/0!</v>
      </c>
      <c r="L121" s="977"/>
      <c r="M121" s="982"/>
      <c r="N121" s="968"/>
      <c r="O121" s="967"/>
    </row>
    <row r="122" spans="1:15" ht="32.25" hidden="1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/>
      <c r="J122" s="958"/>
      <c r="K122" s="987" t="e">
        <f>IF(J122/I122*100&gt;100,100,J122/I122*100)</f>
        <v>#DIV/0!</v>
      </c>
      <c r="L122" s="977"/>
      <c r="M122" s="982"/>
      <c r="N122" s="968"/>
      <c r="O122" s="967"/>
    </row>
    <row r="123" spans="1:15" ht="32.25" hidden="1" customHeight="1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/>
      <c r="I123" s="958"/>
      <c r="J123" s="958"/>
      <c r="K123" s="987" t="e">
        <f>IF(J123/I123*100&gt;100,100,J123/I123*100)</f>
        <v>#DIV/0!</v>
      </c>
      <c r="L123" s="987" t="e">
        <f>K123</f>
        <v>#DIV/0!</v>
      </c>
      <c r="M123" s="982"/>
      <c r="N123" s="968"/>
      <c r="O123" s="967"/>
    </row>
    <row r="124" spans="1:15" ht="51" customHeight="1" x14ac:dyDescent="0.25">
      <c r="A124" s="966">
        <v>13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584</v>
      </c>
      <c r="H124" s="978" t="s">
        <v>507</v>
      </c>
      <c r="I124" s="958">
        <v>7.3</v>
      </c>
      <c r="J124" s="958">
        <v>7.3</v>
      </c>
      <c r="K124" s="987">
        <f>IF(J124/I124*100&gt;100,100,J124/I124*100)</f>
        <v>100</v>
      </c>
      <c r="L124" s="977">
        <f>(K124+K125+K126)/3</f>
        <v>100</v>
      </c>
      <c r="M124" s="993">
        <f>(L124+L127)/2</f>
        <v>99.870129870129873</v>
      </c>
      <c r="N124" s="968"/>
      <c r="O124" s="967"/>
    </row>
    <row r="125" spans="1:15" ht="51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>
        <v>9.1</v>
      </c>
      <c r="J125" s="958">
        <v>9.1</v>
      </c>
      <c r="K125" s="987">
        <v>100</v>
      </c>
      <c r="L125" s="977"/>
      <c r="M125" s="982"/>
      <c r="N125" s="968"/>
      <c r="O125" s="967"/>
    </row>
    <row r="126" spans="1:15" ht="51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>
        <v>100</v>
      </c>
      <c r="J126" s="958">
        <v>100</v>
      </c>
      <c r="K126" s="987">
        <f>IF(J126/I126*100&gt;100,100,J126/I126*100)</f>
        <v>100</v>
      </c>
      <c r="L126" s="977"/>
      <c r="M126" s="982"/>
      <c r="N126" s="968"/>
      <c r="O126" s="967"/>
    </row>
    <row r="127" spans="1:15" ht="36" customHeight="1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 t="s">
        <v>514</v>
      </c>
      <c r="I127" s="958">
        <v>1540</v>
      </c>
      <c r="J127" s="958">
        <v>1536</v>
      </c>
      <c r="K127" s="987">
        <f>IF(J127/I127*100&gt;100,100,J127/I127*100)</f>
        <v>99.740259740259745</v>
      </c>
      <c r="L127" s="987">
        <f>K127</f>
        <v>99.740259740259745</v>
      </c>
      <c r="M127" s="982"/>
      <c r="N127" s="968"/>
      <c r="O127" s="967"/>
    </row>
    <row r="128" spans="1:15" ht="51" customHeight="1" x14ac:dyDescent="0.25">
      <c r="A128" s="966">
        <v>14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584</v>
      </c>
      <c r="H128" s="978" t="s">
        <v>507</v>
      </c>
      <c r="I128" s="958">
        <v>10.7</v>
      </c>
      <c r="J128" s="958">
        <v>10.7</v>
      </c>
      <c r="K128" s="987">
        <f>IF(J128/I128*100&gt;100,100,J128/I128*100)</f>
        <v>100</v>
      </c>
      <c r="L128" s="977">
        <f>(K128+K129+K130)/3</f>
        <v>100</v>
      </c>
      <c r="M128" s="993">
        <f>(L128+L131)/2</f>
        <v>99.705882352941174</v>
      </c>
      <c r="N128" s="968"/>
      <c r="O128" s="967"/>
    </row>
    <row r="129" spans="1:15" ht="50.25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>
        <v>20</v>
      </c>
      <c r="J129" s="958">
        <v>20</v>
      </c>
      <c r="K129" s="987">
        <v>100</v>
      </c>
      <c r="L129" s="977"/>
      <c r="M129" s="982"/>
      <c r="N129" s="968"/>
      <c r="O129" s="967"/>
    </row>
    <row r="130" spans="1:15" ht="51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>
        <v>100</v>
      </c>
      <c r="J130" s="958">
        <v>100</v>
      </c>
      <c r="K130" s="987">
        <f>IF(J130/I130*100&gt;100,100,J130/I130*100)</f>
        <v>100</v>
      </c>
      <c r="L130" s="977"/>
      <c r="M130" s="982"/>
      <c r="N130" s="968"/>
      <c r="O130" s="967"/>
    </row>
    <row r="131" spans="1:15" ht="36" customHeight="1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 t="s">
        <v>514</v>
      </c>
      <c r="I131" s="958">
        <v>2040</v>
      </c>
      <c r="J131" s="958">
        <v>2028</v>
      </c>
      <c r="K131" s="987">
        <f>IF(J131/I131*100&gt;100,100,J131/I131*100)</f>
        <v>99.411764705882348</v>
      </c>
      <c r="L131" s="987">
        <f>K131</f>
        <v>99.411764705882348</v>
      </c>
      <c r="M131" s="982"/>
      <c r="N131" s="968"/>
      <c r="O131" s="967"/>
    </row>
    <row r="132" spans="1:15" ht="49.5" customHeight="1" x14ac:dyDescent="0.25">
      <c r="A132" s="966">
        <v>15</v>
      </c>
      <c r="B132" s="974"/>
      <c r="C132" s="994" t="s">
        <v>232</v>
      </c>
      <c r="D132" s="991" t="s">
        <v>559</v>
      </c>
      <c r="E132" s="990" t="s">
        <v>137</v>
      </c>
      <c r="F132" s="989" t="s">
        <v>138</v>
      </c>
      <c r="G132" s="988" t="s">
        <v>584</v>
      </c>
      <c r="H132" s="978" t="s">
        <v>507</v>
      </c>
      <c r="I132" s="958">
        <v>62.8</v>
      </c>
      <c r="J132" s="958">
        <v>62.8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99.894763860369608</v>
      </c>
      <c r="N132" s="968"/>
      <c r="O132" s="967"/>
    </row>
    <row r="133" spans="1:15" ht="51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21.5</v>
      </c>
      <c r="J133" s="958">
        <v>21.5</v>
      </c>
      <c r="K133" s="987">
        <f>IF(J133/I133*100&gt;100,100,J133/I133*100)</f>
        <v>100</v>
      </c>
      <c r="L133" s="977"/>
      <c r="M133" s="982"/>
      <c r="N133" s="968"/>
      <c r="O133" s="967"/>
    </row>
    <row r="134" spans="1:15" ht="51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100</v>
      </c>
      <c r="J134" s="958">
        <v>100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1.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38960</v>
      </c>
      <c r="J135" s="958">
        <v>38878</v>
      </c>
      <c r="K135" s="987">
        <f>IF(J135/I135*100&gt;100,100,J135/I135*100)</f>
        <v>99.78952772073923</v>
      </c>
      <c r="L135" s="987">
        <f>K135</f>
        <v>99.78952772073923</v>
      </c>
      <c r="M135" s="982"/>
      <c r="N135" s="968"/>
      <c r="O135" s="967"/>
    </row>
    <row r="136" spans="1:15" ht="54" customHeight="1" x14ac:dyDescent="0.25">
      <c r="A136" s="966">
        <v>16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33.9</v>
      </c>
      <c r="J136" s="958">
        <v>33.9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99.730634447408335</v>
      </c>
      <c r="N136" s="968"/>
      <c r="O136" s="967"/>
    </row>
    <row r="137" spans="1:15" ht="51.75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6.1</v>
      </c>
      <c r="J137" s="958">
        <v>6.1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66.7</v>
      </c>
      <c r="J138" s="958">
        <v>66.7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1.5" customHeight="1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19119</v>
      </c>
      <c r="J139" s="958">
        <v>19016</v>
      </c>
      <c r="K139" s="987">
        <f>IF(J139/I139*100&gt;100,100,J139/I139*100)</f>
        <v>99.461268894816683</v>
      </c>
      <c r="L139" s="987">
        <f>K139</f>
        <v>99.461268894816683</v>
      </c>
      <c r="M139" s="982"/>
      <c r="N139" s="968"/>
      <c r="O139" s="967"/>
    </row>
    <row r="140" spans="1:15" ht="51" customHeight="1" x14ac:dyDescent="0.25">
      <c r="A140" s="966">
        <v>17</v>
      </c>
      <c r="B140" s="974"/>
      <c r="C140" s="994" t="s">
        <v>311</v>
      </c>
      <c r="D140" s="991" t="s">
        <v>568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>
        <v>10.3</v>
      </c>
      <c r="J140" s="958">
        <v>10.3</v>
      </c>
      <c r="K140" s="987">
        <f>IF(J140/I140*100&gt;100,100,J140/I140*100)</f>
        <v>100</v>
      </c>
      <c r="L140" s="977">
        <f>(K140+K141+K142)/3</f>
        <v>100</v>
      </c>
      <c r="M140" s="993">
        <f>(L140+L143)/2</f>
        <v>99.67830882352942</v>
      </c>
      <c r="N140" s="968"/>
      <c r="O140" s="967"/>
    </row>
    <row r="141" spans="1:15" ht="51.75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>
        <v>8.3000000000000007</v>
      </c>
      <c r="J141" s="958">
        <v>8.3000000000000007</v>
      </c>
      <c r="K141" s="987">
        <v>100</v>
      </c>
      <c r="L141" s="977"/>
      <c r="M141" s="982"/>
      <c r="N141" s="968"/>
      <c r="O141" s="967"/>
    </row>
    <row r="142" spans="1:15" ht="50.25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>
        <v>100</v>
      </c>
      <c r="J142" s="958">
        <v>100</v>
      </c>
      <c r="K142" s="987">
        <f>IF(J142/I142*100&gt;100,100,J142/I142*100)</f>
        <v>100</v>
      </c>
      <c r="L142" s="977"/>
      <c r="M142" s="982"/>
      <c r="N142" s="968"/>
      <c r="O142" s="967"/>
    </row>
    <row r="143" spans="1:15" ht="34.5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959" t="s">
        <v>514</v>
      </c>
      <c r="I143" s="958">
        <v>2176</v>
      </c>
      <c r="J143" s="958">
        <v>2162</v>
      </c>
      <c r="K143" s="987">
        <f>IF(J143/I143*100&gt;100,100,J143/I143*100)</f>
        <v>99.356617647058826</v>
      </c>
      <c r="L143" s="987">
        <f>K143</f>
        <v>99.356617647058826</v>
      </c>
      <c r="M143" s="982"/>
      <c r="N143" s="968"/>
      <c r="O143" s="967"/>
    </row>
    <row r="144" spans="1:15" ht="0.75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31.5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12.7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1.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31.5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31.5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31.5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1.5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31.5" hidden="1" customHeight="1" x14ac:dyDescent="0.25">
      <c r="A152" s="966">
        <v>37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31.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31.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1.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31.5" hidden="1" customHeight="1" x14ac:dyDescent="0.25">
      <c r="A156" s="966">
        <v>38</v>
      </c>
      <c r="B156" s="974"/>
      <c r="C156" s="986" t="s">
        <v>319</v>
      </c>
      <c r="D156" s="983" t="s">
        <v>510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31.5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31.5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1.5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505</v>
      </c>
      <c r="I159" s="958"/>
      <c r="J159" s="958"/>
      <c r="K159" s="957" t="e">
        <f>IF(I159/J159*100&gt;100,100,I159/J159*100)</f>
        <v>#DIV/0!</v>
      </c>
      <c r="L159" s="957" t="e">
        <f>K159</f>
        <v>#DIV/0!</v>
      </c>
      <c r="M159" s="984"/>
      <c r="N159" s="968"/>
      <c r="O159" s="967"/>
    </row>
    <row r="160" spans="1:15" ht="31.5" hidden="1" customHeight="1" x14ac:dyDescent="0.25">
      <c r="A160" s="966">
        <v>39</v>
      </c>
      <c r="B160" s="974"/>
      <c r="C160" s="981" t="s">
        <v>327</v>
      </c>
      <c r="D160" s="983" t="s">
        <v>509</v>
      </c>
      <c r="E160" s="979" t="s">
        <v>137</v>
      </c>
      <c r="F160" s="961" t="s">
        <v>138</v>
      </c>
      <c r="G160" s="971" t="s">
        <v>434</v>
      </c>
      <c r="H160" s="978" t="s">
        <v>507</v>
      </c>
      <c r="I160" s="958"/>
      <c r="J160" s="958"/>
      <c r="K160" s="957" t="e">
        <f>IF(J160/I160*100&gt;100,100,J160/I160*100)</f>
        <v>#DIV/0!</v>
      </c>
      <c r="L160" s="977" t="e">
        <f>(K160+K161+K162)/3</f>
        <v>#DIV/0!</v>
      </c>
      <c r="M160" s="976" t="e">
        <f>(L160+L163)/2</f>
        <v>#DIV/0!</v>
      </c>
      <c r="N160" s="968"/>
      <c r="O160" s="967"/>
    </row>
    <row r="161" spans="1:15" ht="31.5" hidden="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435</v>
      </c>
      <c r="H161" s="959" t="s">
        <v>507</v>
      </c>
      <c r="I161" s="958"/>
      <c r="J161" s="958"/>
      <c r="K161" s="975" t="e">
        <f>IF(I161/J161*100&gt;100,100,I161/J161*100)</f>
        <v>#DIV/0!</v>
      </c>
      <c r="L161" s="970"/>
      <c r="M161" s="969"/>
      <c r="N161" s="968"/>
      <c r="O161" s="967"/>
    </row>
    <row r="162" spans="1:15" ht="31.5" hidden="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436</v>
      </c>
      <c r="H162" s="959" t="s">
        <v>507</v>
      </c>
      <c r="I162" s="958"/>
      <c r="J162" s="958"/>
      <c r="K162" s="957" t="e">
        <f>IF(J162/I162*100&gt;100,100,J162/I162*100)</f>
        <v>#DIV/0!</v>
      </c>
      <c r="L162" s="970"/>
      <c r="M162" s="969"/>
      <c r="N162" s="968"/>
      <c r="O162" s="967"/>
    </row>
    <row r="163" spans="1:15" ht="31.5" hidden="1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505</v>
      </c>
      <c r="I163" s="958"/>
      <c r="J163" s="958"/>
      <c r="K163" s="957" t="e">
        <f>IF(J163/I163*100&gt;100,100,J163/I163*100)</f>
        <v>#DIV/0!</v>
      </c>
      <c r="L163" s="957" t="e">
        <f>K163</f>
        <v>#DIV/0!</v>
      </c>
      <c r="M163" s="956"/>
      <c r="N163" s="968"/>
      <c r="O163" s="967"/>
    </row>
    <row r="164" spans="1:15" ht="31.5" hidden="1" customHeight="1" x14ac:dyDescent="0.25">
      <c r="A164" s="966">
        <v>40</v>
      </c>
      <c r="B164" s="974"/>
      <c r="C164" s="981" t="s">
        <v>323</v>
      </c>
      <c r="D164" s="980" t="s">
        <v>508</v>
      </c>
      <c r="E164" s="979" t="s">
        <v>137</v>
      </c>
      <c r="F164" s="961" t="s">
        <v>138</v>
      </c>
      <c r="G164" s="971" t="s">
        <v>434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31.5" hidden="1" customHeight="1" x14ac:dyDescent="0.25">
      <c r="A165" s="966"/>
      <c r="B165" s="974"/>
      <c r="C165" s="973"/>
      <c r="D165" s="972"/>
      <c r="E165" s="962"/>
      <c r="F165" s="961" t="s">
        <v>138</v>
      </c>
      <c r="G165" s="971" t="s">
        <v>435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31.5" hidden="1" customHeight="1" x14ac:dyDescent="0.25">
      <c r="A166" s="966"/>
      <c r="B166" s="974"/>
      <c r="C166" s="973"/>
      <c r="D166" s="972"/>
      <c r="E166" s="962"/>
      <c r="F166" s="961" t="s">
        <v>138</v>
      </c>
      <c r="G166" s="971" t="s">
        <v>436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1.5" hidden="1" customHeight="1" x14ac:dyDescent="0.25">
      <c r="A167" s="966"/>
      <c r="B167" s="965"/>
      <c r="C167" s="964"/>
      <c r="D167" s="963"/>
      <c r="E167" s="962"/>
      <c r="F167" s="961" t="s">
        <v>144</v>
      </c>
      <c r="G167" s="960" t="s">
        <v>506</v>
      </c>
      <c r="H167" s="959" t="s">
        <v>505</v>
      </c>
      <c r="I167" s="958"/>
      <c r="J167" s="958"/>
      <c r="K167" s="957" t="e">
        <f>IF(I167/J167*100&gt;100,100,I167/J167*100)</f>
        <v>#DIV/0!</v>
      </c>
      <c r="L167" s="957" t="e">
        <f>K167</f>
        <v>#DIV/0!</v>
      </c>
      <c r="M167" s="956"/>
      <c r="N167" s="955"/>
      <c r="O167" s="954"/>
    </row>
    <row r="168" spans="1:15" ht="31.5" customHeight="1" x14ac:dyDescent="0.3">
      <c r="A168" s="953"/>
      <c r="B168" s="952"/>
      <c r="C168" s="951"/>
      <c r="D168" s="950"/>
      <c r="E168" s="949"/>
      <c r="F168" s="948"/>
      <c r="G168" s="947"/>
      <c r="H168" s="946"/>
      <c r="I168" s="945"/>
      <c r="J168" s="945"/>
      <c r="K168" s="944"/>
      <c r="L168" s="944"/>
      <c r="M168" s="943"/>
      <c r="N168" s="942"/>
      <c r="O168" s="941"/>
    </row>
    <row r="169" spans="1:15" ht="25.5" x14ac:dyDescent="0.3">
      <c r="A169" s="953"/>
      <c r="B169" s="952"/>
      <c r="C169" s="951"/>
      <c r="D169" s="950"/>
      <c r="E169" s="949"/>
      <c r="F169" s="948"/>
      <c r="G169" s="947"/>
      <c r="H169" s="946"/>
      <c r="I169" s="945"/>
      <c r="J169" s="945"/>
      <c r="K169" s="944"/>
      <c r="L169" s="944"/>
      <c r="M169" s="943"/>
      <c r="N169" s="942"/>
      <c r="O169" s="941"/>
    </row>
    <row r="170" spans="1:15" ht="26.25" customHeight="1" x14ac:dyDescent="0.4">
      <c r="A170" s="936"/>
      <c r="B170" s="940" t="s">
        <v>504</v>
      </c>
      <c r="C170" s="940"/>
      <c r="D170" s="940"/>
      <c r="E170" s="940"/>
      <c r="F170" s="940"/>
      <c r="G170" s="940"/>
      <c r="H170" s="940"/>
      <c r="I170" s="940"/>
      <c r="J170" s="940"/>
      <c r="K170" s="940"/>
      <c r="L170" s="940"/>
      <c r="M170" s="940"/>
      <c r="N170" s="940"/>
    </row>
    <row r="171" spans="1:15" ht="26.25" customHeight="1" x14ac:dyDescent="0.4">
      <c r="A171" s="936"/>
      <c r="B171" s="939"/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</row>
    <row r="172" spans="1:15" x14ac:dyDescent="0.4">
      <c r="A172" s="936"/>
      <c r="B172" s="935" t="s">
        <v>503</v>
      </c>
      <c r="C172" s="925"/>
      <c r="D172" s="938"/>
      <c r="E172" s="938"/>
      <c r="G172" s="933"/>
      <c r="H172" s="937"/>
      <c r="I172" s="937"/>
      <c r="M172" s="932"/>
      <c r="N172" s="931"/>
    </row>
    <row r="173" spans="1:15" ht="24.75" customHeight="1" x14ac:dyDescent="0.4">
      <c r="A173" s="936"/>
      <c r="B173" s="935" t="s">
        <v>502</v>
      </c>
      <c r="C173" s="925"/>
      <c r="D173" s="934"/>
      <c r="G173" s="933"/>
      <c r="H173" s="933"/>
      <c r="I173" s="933"/>
      <c r="M173" s="932"/>
      <c r="N173" s="931"/>
    </row>
    <row r="174" spans="1:15" ht="24.75" customHeight="1" x14ac:dyDescent="0.25"/>
    <row r="175" spans="1:15" ht="24.75" customHeight="1" x14ac:dyDescent="0.25"/>
    <row r="176" spans="1:15" ht="24.75" customHeight="1" x14ac:dyDescent="0.25"/>
    <row r="177" spans="4:4" ht="24.75" customHeight="1" x14ac:dyDescent="0.25"/>
    <row r="178" spans="4:4" ht="24.75" customHeight="1" x14ac:dyDescent="0.25"/>
    <row r="179" spans="4:4" ht="24.75" customHeight="1" x14ac:dyDescent="0.25"/>
    <row r="180" spans="4:4" ht="24.75" customHeight="1" x14ac:dyDescent="0.25">
      <c r="D180" s="928" t="s">
        <v>501</v>
      </c>
    </row>
    <row r="181" spans="4:4" ht="24.75" customHeight="1" x14ac:dyDescent="0.25"/>
  </sheetData>
  <autoFilter ref="A3:DJ3"/>
  <mergeCells count="250">
    <mergeCell ref="A152:A155"/>
    <mergeCell ref="C152:C155"/>
    <mergeCell ref="D152:D155"/>
    <mergeCell ref="E152:E155"/>
    <mergeCell ref="A148:A151"/>
    <mergeCell ref="C148:C151"/>
    <mergeCell ref="D148:D151"/>
    <mergeCell ref="E148:E151"/>
    <mergeCell ref="L148:L150"/>
    <mergeCell ref="M148:M151"/>
    <mergeCell ref="B4:B167"/>
    <mergeCell ref="E156:E159"/>
    <mergeCell ref="L64:L66"/>
    <mergeCell ref="M64:M67"/>
    <mergeCell ref="B170:N170"/>
    <mergeCell ref="A164:A167"/>
    <mergeCell ref="C164:C167"/>
    <mergeCell ref="D164:D167"/>
    <mergeCell ref="E164:E167"/>
    <mergeCell ref="L164:L166"/>
    <mergeCell ref="M164:M167"/>
    <mergeCell ref="N4:N167"/>
    <mergeCell ref="A108:A111"/>
    <mergeCell ref="C108:C111"/>
    <mergeCell ref="A156:A159"/>
    <mergeCell ref="C156:C159"/>
    <mergeCell ref="D156:D159"/>
    <mergeCell ref="L156:L158"/>
    <mergeCell ref="M156:M159"/>
    <mergeCell ref="A160:A163"/>
    <mergeCell ref="C160:C163"/>
    <mergeCell ref="D160:D163"/>
    <mergeCell ref="O4:O167"/>
    <mergeCell ref="E160:E163"/>
    <mergeCell ref="L160:L162"/>
    <mergeCell ref="M160:M163"/>
    <mergeCell ref="M16:M19"/>
    <mergeCell ref="A20:A23"/>
    <mergeCell ref="C20:C23"/>
    <mergeCell ref="D20:D23"/>
    <mergeCell ref="L152:L154"/>
    <mergeCell ref="M152:M155"/>
    <mergeCell ref="A1:O1"/>
    <mergeCell ref="A144:A147"/>
    <mergeCell ref="C144:C147"/>
    <mergeCell ref="D144:D147"/>
    <mergeCell ref="E144:E147"/>
    <mergeCell ref="L144:L146"/>
    <mergeCell ref="M144:M147"/>
    <mergeCell ref="A64:A67"/>
    <mergeCell ref="C64:C67"/>
    <mergeCell ref="D64:D67"/>
    <mergeCell ref="A4:A7"/>
    <mergeCell ref="C4:C7"/>
    <mergeCell ref="D4:D7"/>
    <mergeCell ref="E4:E7"/>
    <mergeCell ref="L4:L6"/>
    <mergeCell ref="M4:M7"/>
    <mergeCell ref="A8:A11"/>
    <mergeCell ref="C8:C11"/>
    <mergeCell ref="D8:D11"/>
    <mergeCell ref="E8:E11"/>
    <mergeCell ref="L8:L10"/>
    <mergeCell ref="A16:A19"/>
    <mergeCell ref="C16:C19"/>
    <mergeCell ref="D16:D19"/>
    <mergeCell ref="E16:E19"/>
    <mergeCell ref="L16:L18"/>
    <mergeCell ref="E20:E23"/>
    <mergeCell ref="L20:L22"/>
    <mergeCell ref="M20:M23"/>
    <mergeCell ref="M8:M11"/>
    <mergeCell ref="A12:A15"/>
    <mergeCell ref="C12:C15"/>
    <mergeCell ref="D12:D15"/>
    <mergeCell ref="E12:E15"/>
    <mergeCell ref="L12:L14"/>
    <mergeCell ref="M12:M15"/>
    <mergeCell ref="A24:A27"/>
    <mergeCell ref="C24:C27"/>
    <mergeCell ref="D24:D27"/>
    <mergeCell ref="E24:E27"/>
    <mergeCell ref="L24:L26"/>
    <mergeCell ref="M24:M27"/>
    <mergeCell ref="A28:A31"/>
    <mergeCell ref="C28:C31"/>
    <mergeCell ref="D28:D31"/>
    <mergeCell ref="E28:E31"/>
    <mergeCell ref="L28:L30"/>
    <mergeCell ref="M28:M31"/>
    <mergeCell ref="A32:A35"/>
    <mergeCell ref="C32:C35"/>
    <mergeCell ref="D32:D35"/>
    <mergeCell ref="E32:E35"/>
    <mergeCell ref="L32:L34"/>
    <mergeCell ref="M32:M35"/>
    <mergeCell ref="A36:A39"/>
    <mergeCell ref="C36:C39"/>
    <mergeCell ref="D36:D39"/>
    <mergeCell ref="E36:E39"/>
    <mergeCell ref="L36:L38"/>
    <mergeCell ref="M36:M39"/>
    <mergeCell ref="C44:C47"/>
    <mergeCell ref="D44:D47"/>
    <mergeCell ref="E44:E47"/>
    <mergeCell ref="L44:L46"/>
    <mergeCell ref="M44:M47"/>
    <mergeCell ref="L52:L54"/>
    <mergeCell ref="M52:M55"/>
    <mergeCell ref="A44:A47"/>
    <mergeCell ref="C52:C55"/>
    <mergeCell ref="D52:D55"/>
    <mergeCell ref="E52:E55"/>
    <mergeCell ref="M48:M51"/>
    <mergeCell ref="A48:A51"/>
    <mergeCell ref="C48:C51"/>
    <mergeCell ref="D48:D51"/>
    <mergeCell ref="E48:E51"/>
    <mergeCell ref="L48:L50"/>
    <mergeCell ref="M68:M71"/>
    <mergeCell ref="A60:A63"/>
    <mergeCell ref="C60:C63"/>
    <mergeCell ref="D60:D63"/>
    <mergeCell ref="E60:E63"/>
    <mergeCell ref="L60:L62"/>
    <mergeCell ref="M60:M63"/>
    <mergeCell ref="A52:A55"/>
    <mergeCell ref="A68:A71"/>
    <mergeCell ref="C68:C71"/>
    <mergeCell ref="D68:D71"/>
    <mergeCell ref="E68:E71"/>
    <mergeCell ref="L68:L70"/>
    <mergeCell ref="A56:A59"/>
    <mergeCell ref="C56:C59"/>
    <mergeCell ref="L56:L58"/>
    <mergeCell ref="M56:M59"/>
    <mergeCell ref="D56:D59"/>
    <mergeCell ref="E56:E59"/>
    <mergeCell ref="A72:A75"/>
    <mergeCell ref="C72:C75"/>
    <mergeCell ref="D72:D75"/>
    <mergeCell ref="E72:E75"/>
    <mergeCell ref="L72:L74"/>
    <mergeCell ref="M72:M75"/>
    <mergeCell ref="A76:A79"/>
    <mergeCell ref="C76:C79"/>
    <mergeCell ref="D76:D79"/>
    <mergeCell ref="E76:E79"/>
    <mergeCell ref="L76:L78"/>
    <mergeCell ref="M76:M79"/>
    <mergeCell ref="A80:A83"/>
    <mergeCell ref="C80:C83"/>
    <mergeCell ref="D80:D83"/>
    <mergeCell ref="E80:E83"/>
    <mergeCell ref="L80:L82"/>
    <mergeCell ref="M80:M83"/>
    <mergeCell ref="A84:A87"/>
    <mergeCell ref="C84:C87"/>
    <mergeCell ref="D84:D87"/>
    <mergeCell ref="E84:E87"/>
    <mergeCell ref="L84:L86"/>
    <mergeCell ref="M84:M87"/>
    <mergeCell ref="A88:A91"/>
    <mergeCell ref="C88:C91"/>
    <mergeCell ref="D88:D91"/>
    <mergeCell ref="E88:E91"/>
    <mergeCell ref="L88:L90"/>
    <mergeCell ref="M88:M91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D108:D111"/>
    <mergeCell ref="E108:E111"/>
    <mergeCell ref="L108:L110"/>
    <mergeCell ref="M108:M111"/>
    <mergeCell ref="A100:A103"/>
    <mergeCell ref="C100:C103"/>
    <mergeCell ref="D100:D103"/>
    <mergeCell ref="E100:E103"/>
    <mergeCell ref="L100:L102"/>
    <mergeCell ref="M100:M103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A116:A119"/>
    <mergeCell ref="C116:C119"/>
    <mergeCell ref="D116:D119"/>
    <mergeCell ref="E116:E119"/>
    <mergeCell ref="L116:L118"/>
    <mergeCell ref="M116:M119"/>
    <mergeCell ref="A120:A123"/>
    <mergeCell ref="C120:C123"/>
    <mergeCell ref="D120:D123"/>
    <mergeCell ref="E120:E123"/>
    <mergeCell ref="L120:L122"/>
    <mergeCell ref="M120:M123"/>
    <mergeCell ref="A124:A127"/>
    <mergeCell ref="C124:C127"/>
    <mergeCell ref="D124:D127"/>
    <mergeCell ref="E124:E127"/>
    <mergeCell ref="L124:L126"/>
    <mergeCell ref="M124:M127"/>
    <mergeCell ref="L132:L134"/>
    <mergeCell ref="M132:M135"/>
    <mergeCell ref="A128:A131"/>
    <mergeCell ref="C128:C131"/>
    <mergeCell ref="D128:D131"/>
    <mergeCell ref="E128:E131"/>
    <mergeCell ref="L128:L130"/>
    <mergeCell ref="M128:M131"/>
    <mergeCell ref="D140:D143"/>
    <mergeCell ref="A132:A135"/>
    <mergeCell ref="C132:C135"/>
    <mergeCell ref="D132:D135"/>
    <mergeCell ref="E132:E135"/>
    <mergeCell ref="E140:E143"/>
    <mergeCell ref="L140:L142"/>
    <mergeCell ref="M140:M143"/>
    <mergeCell ref="A136:A139"/>
    <mergeCell ref="C136:C139"/>
    <mergeCell ref="D136:D139"/>
    <mergeCell ref="E136:E139"/>
    <mergeCell ref="L136:L138"/>
    <mergeCell ref="M136:M139"/>
    <mergeCell ref="A140:A143"/>
    <mergeCell ref="C140:C143"/>
    <mergeCell ref="A40:A43"/>
    <mergeCell ref="C40:C43"/>
    <mergeCell ref="D40:D43"/>
    <mergeCell ref="E40:E43"/>
    <mergeCell ref="L40:L42"/>
    <mergeCell ref="M40:M43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3" manualBreakCount="3">
    <brk id="39" max="14" man="1"/>
    <brk id="87" max="14" man="1"/>
    <brk id="139" max="14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184"/>
  <sheetViews>
    <sheetView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5.140625" style="928" customWidth="1"/>
    <col min="5" max="5" width="10.42578125" style="925" customWidth="1"/>
    <col min="6" max="6" width="12.28515625" style="927" customWidth="1"/>
    <col min="7" max="7" width="82.570312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596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1" customHeight="1" x14ac:dyDescent="0.35">
      <c r="A4" s="966">
        <v>1</v>
      </c>
      <c r="B4" s="1018" t="s">
        <v>595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95.3</v>
      </c>
      <c r="K4" s="957">
        <f>IF(J4/I4*100&gt;100,100,J4/I4*100)</f>
        <v>95.3</v>
      </c>
      <c r="L4" s="977">
        <f>(K4+K5+K6)/3</f>
        <v>98.433333333333337</v>
      </c>
      <c r="M4" s="995">
        <f>(L4+L7)/2</f>
        <v>99.216666666666669</v>
      </c>
      <c r="N4" s="1017" t="s">
        <v>547</v>
      </c>
      <c r="O4" s="1016"/>
      <c r="Q4" s="1015"/>
    </row>
    <row r="5" spans="1:17" ht="52.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90</v>
      </c>
      <c r="J5" s="958">
        <v>94.6</v>
      </c>
      <c r="K5" s="957">
        <f>IF(J5/I5*100&gt;100,100,J5/I5*100)</f>
        <v>100</v>
      </c>
      <c r="L5" s="1011"/>
      <c r="M5" s="982"/>
      <c r="N5" s="968"/>
      <c r="O5" s="967"/>
    </row>
    <row r="6" spans="1:17" ht="83.2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3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45.33</v>
      </c>
      <c r="J7" s="958">
        <v>45.33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69" hidden="1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/>
      <c r="J8" s="958"/>
      <c r="K8" s="957" t="e">
        <f>IF(J8/I8*100&gt;100,100,J8/I8*100)</f>
        <v>#DIV/0!</v>
      </c>
      <c r="L8" s="985" t="e">
        <f>(K8+K9+K10)/3</f>
        <v>#DIV/0!</v>
      </c>
      <c r="M8" s="995" t="e">
        <f>(L8+L11)/2</f>
        <v>#DIV/0!</v>
      </c>
      <c r="N8" s="968"/>
      <c r="O8" s="967"/>
    </row>
    <row r="9" spans="1:17" ht="69.75" hidden="1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/>
      <c r="J9" s="958"/>
      <c r="K9" s="957" t="e">
        <f>IF(J9/I9*100&gt;100,100,J9/I9*100)</f>
        <v>#DIV/0!</v>
      </c>
      <c r="L9" s="985"/>
      <c r="M9" s="982"/>
      <c r="N9" s="968"/>
      <c r="O9" s="967"/>
    </row>
    <row r="10" spans="1:17" ht="117" hidden="1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 t="e">
        <f>IF(J10/I10*100&gt;100,100,J10/I10*100)</f>
        <v>#DIV/0!</v>
      </c>
      <c r="L10" s="985"/>
      <c r="M10" s="982"/>
      <c r="N10" s="968"/>
      <c r="O10" s="967"/>
    </row>
    <row r="11" spans="1:17" ht="33" hidden="1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/>
      <c r="J11" s="958"/>
      <c r="K11" s="957" t="e">
        <f>IF(J11/I11*100&gt;100,100,J11/I11*100)</f>
        <v>#DIV/0!</v>
      </c>
      <c r="L11" s="957" t="e">
        <f>K11</f>
        <v>#DIV/0!</v>
      </c>
      <c r="M11" s="982"/>
      <c r="N11" s="968"/>
      <c r="O11" s="967"/>
    </row>
    <row r="12" spans="1:17" ht="51" customHeight="1" x14ac:dyDescent="0.25">
      <c r="A12" s="966">
        <v>2</v>
      </c>
      <c r="B12" s="974"/>
      <c r="C12" s="1013" t="s">
        <v>405</v>
      </c>
      <c r="D12" s="983" t="s">
        <v>573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(K12+K13+K14)/3</f>
        <v>100</v>
      </c>
      <c r="M12" s="995">
        <f>(L12+L15)/2</f>
        <v>100</v>
      </c>
      <c r="N12" s="968"/>
      <c r="O12" s="967"/>
    </row>
    <row r="13" spans="1:17" ht="51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90</v>
      </c>
      <c r="J13" s="958">
        <v>91.9</v>
      </c>
      <c r="K13" s="957">
        <f>IF(J13/I13*100&gt;100,100,J13/I13*100)</f>
        <v>100</v>
      </c>
      <c r="L13" s="1011"/>
      <c r="M13" s="982"/>
      <c r="N13" s="968"/>
      <c r="O13" s="967"/>
    </row>
    <row r="14" spans="1:17" ht="83.25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>
        <v>100</v>
      </c>
      <c r="J14" s="958">
        <v>100</v>
      </c>
      <c r="K14" s="957">
        <f>IF(J14/I14*100&gt;100,100,J14/I14*100)</f>
        <v>100</v>
      </c>
      <c r="L14" s="1011"/>
      <c r="M14" s="982"/>
      <c r="N14" s="968"/>
      <c r="O14" s="967"/>
    </row>
    <row r="15" spans="1:17" ht="33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>
        <v>11.56</v>
      </c>
      <c r="J15" s="958">
        <v>11.56</v>
      </c>
      <c r="K15" s="957">
        <f>IF(J15/I15*100&gt;100,100,J15/I15*100)</f>
        <v>100</v>
      </c>
      <c r="L15" s="957">
        <f>K15</f>
        <v>100</v>
      </c>
      <c r="M15" s="982"/>
      <c r="N15" s="968"/>
      <c r="O15" s="967"/>
    </row>
    <row r="16" spans="1:17" ht="53.25" customHeight="1" x14ac:dyDescent="0.25">
      <c r="A16" s="966">
        <v>3</v>
      </c>
      <c r="B16" s="974"/>
      <c r="C16" s="997" t="s">
        <v>407</v>
      </c>
      <c r="D16" s="983" t="s">
        <v>564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>
        <v>100</v>
      </c>
      <c r="J16" s="958">
        <v>100</v>
      </c>
      <c r="K16" s="957">
        <f>IF(J16/I16*100&gt;100,100,J16/I16*100)</f>
        <v>100</v>
      </c>
      <c r="L16" s="977">
        <f>(K16+K17+K18)/2</f>
        <v>100</v>
      </c>
      <c r="M16" s="995">
        <f>(L16+L19)/2</f>
        <v>100</v>
      </c>
      <c r="N16" s="968"/>
      <c r="O16" s="967"/>
    </row>
    <row r="17" spans="1:15" ht="52.5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>
        <v>90</v>
      </c>
      <c r="J17" s="958">
        <v>100</v>
      </c>
      <c r="K17" s="957">
        <f>IF(J17/I17*100&gt;100,100,J17/I17*100)</f>
        <v>100</v>
      </c>
      <c r="L17" s="1011"/>
      <c r="M17" s="982"/>
      <c r="N17" s="968"/>
      <c r="O17" s="967"/>
    </row>
    <row r="18" spans="1:15" ht="83.25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/>
      <c r="L18" s="1011"/>
      <c r="M18" s="982"/>
      <c r="N18" s="968"/>
      <c r="O18" s="967"/>
    </row>
    <row r="19" spans="1:15" ht="32.25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266</v>
      </c>
      <c r="I19" s="958">
        <v>1.56</v>
      </c>
      <c r="J19" s="958">
        <v>1.56</v>
      </c>
      <c r="K19" s="957">
        <f>IF(J19/I19*100&gt;100,100,J19/I19*100)</f>
        <v>100</v>
      </c>
      <c r="L19" s="957">
        <f>K19</f>
        <v>100</v>
      </c>
      <c r="M19" s="982"/>
      <c r="N19" s="968"/>
      <c r="O19" s="967"/>
    </row>
    <row r="20" spans="1:15" ht="66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68.25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114.75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29.25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66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68.2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14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29.2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54" customHeight="1" x14ac:dyDescent="0.25">
      <c r="A28" s="966">
        <v>4</v>
      </c>
      <c r="B28" s="974"/>
      <c r="C28" s="1013" t="s">
        <v>151</v>
      </c>
      <c r="D28" s="983" t="s">
        <v>581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>
        <v>100</v>
      </c>
      <c r="J28" s="958">
        <v>100</v>
      </c>
      <c r="K28" s="957">
        <f>IF(J28/I28*100&gt;100,100,J28/I28*100)</f>
        <v>100</v>
      </c>
      <c r="L28" s="977">
        <f>(K28+K29+K30)/2</f>
        <v>100</v>
      </c>
      <c r="M28" s="995">
        <f>(L28+L31)/2</f>
        <v>100</v>
      </c>
      <c r="N28" s="968"/>
      <c r="O28" s="967"/>
    </row>
    <row r="29" spans="1:15" ht="51.75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>
        <v>90</v>
      </c>
      <c r="J29" s="958">
        <v>100</v>
      </c>
      <c r="K29" s="957">
        <f>IF(J29/I29*100&gt;100,100,J29/I29*100)</f>
        <v>100</v>
      </c>
      <c r="L29" s="1011"/>
      <c r="M29" s="982"/>
      <c r="N29" s="968"/>
      <c r="O29" s="967"/>
    </row>
    <row r="30" spans="1:15" ht="85.5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/>
      <c r="L30" s="1011"/>
      <c r="M30" s="982"/>
      <c r="N30" s="968"/>
      <c r="O30" s="967"/>
    </row>
    <row r="31" spans="1:15" ht="31.5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266</v>
      </c>
      <c r="I31" s="958">
        <v>0.44</v>
      </c>
      <c r="J31" s="958">
        <v>0.44</v>
      </c>
      <c r="K31" s="957">
        <f>IF(J31/I31*100&gt;100,100,J31/I31*100)</f>
        <v>100</v>
      </c>
      <c r="L31" s="957">
        <f>K31</f>
        <v>100</v>
      </c>
      <c r="M31" s="982"/>
      <c r="N31" s="968"/>
      <c r="O31" s="967"/>
    </row>
    <row r="32" spans="1:15" ht="0.75" hidden="1" customHeight="1" x14ac:dyDescent="0.25">
      <c r="A32" s="966">
        <v>8</v>
      </c>
      <c r="B32" s="974"/>
      <c r="C32" s="1013" t="s">
        <v>135</v>
      </c>
      <c r="D32" s="983" t="s">
        <v>540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/>
      <c r="J32" s="958"/>
      <c r="K32" s="957" t="e">
        <f>IF(J32/I32*100&gt;100,100,J32/I32*100)</f>
        <v>#DIV/0!</v>
      </c>
      <c r="L32" s="977" t="e">
        <f>(K32+K33+K34)/3</f>
        <v>#DIV/0!</v>
      </c>
      <c r="M32" s="995" t="e">
        <f>(L32+L35)/2</f>
        <v>#DIV/0!</v>
      </c>
      <c r="N32" s="968"/>
      <c r="O32" s="967"/>
    </row>
    <row r="33" spans="1:17" ht="67.5" hidden="1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/>
      <c r="J33" s="958"/>
      <c r="K33" s="957" t="e">
        <f>IF(J33/I33*100&gt;100,100,J33/I33*100)</f>
        <v>#DIV/0!</v>
      </c>
      <c r="L33" s="1011"/>
      <c r="M33" s="982"/>
      <c r="N33" s="968"/>
      <c r="O33" s="967"/>
    </row>
    <row r="34" spans="1:17" ht="114" hidden="1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/>
      <c r="J34" s="958"/>
      <c r="K34" s="957" t="e">
        <f>IF(J34/I34*100&gt;100,100,J34/I34*100)</f>
        <v>#DIV/0!</v>
      </c>
      <c r="L34" s="1011"/>
      <c r="M34" s="982"/>
      <c r="N34" s="968"/>
      <c r="O34" s="967"/>
    </row>
    <row r="35" spans="1:17" ht="33" hidden="1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505</v>
      </c>
      <c r="I35" s="958"/>
      <c r="J35" s="958"/>
      <c r="K35" s="957" t="e">
        <f>IF(J35/I35*100&gt;100,100,J35/I35*100)</f>
        <v>#DIV/0!</v>
      </c>
      <c r="L35" s="957" t="e">
        <f>K35</f>
        <v>#DIV/0!</v>
      </c>
      <c r="M35" s="982"/>
      <c r="N35" s="968"/>
      <c r="O35" s="967"/>
    </row>
    <row r="36" spans="1:17" ht="51" customHeight="1" x14ac:dyDescent="0.25">
      <c r="A36" s="966">
        <v>5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99.851851851851848</v>
      </c>
      <c r="M36" s="995">
        <f>(L36+L39)/2</f>
        <v>99.925925925925924</v>
      </c>
      <c r="N36" s="968"/>
      <c r="O36" s="967"/>
    </row>
    <row r="37" spans="1:17" ht="51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90</v>
      </c>
      <c r="J37" s="958">
        <v>89.6</v>
      </c>
      <c r="K37" s="957">
        <f>IF(J37/I37*100&gt;100,100,J37/I37*100)</f>
        <v>99.555555555555557</v>
      </c>
      <c r="L37" s="1011"/>
      <c r="M37" s="982"/>
      <c r="N37" s="968"/>
      <c r="O37" s="967"/>
    </row>
    <row r="38" spans="1:17" ht="84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0.75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487.56</v>
      </c>
      <c r="J39" s="958">
        <v>487.56</v>
      </c>
      <c r="K39" s="957">
        <f>IF(J39/I39*100&gt;100,100,J39/I39*100)</f>
        <v>100</v>
      </c>
      <c r="L39" s="957">
        <f>K39</f>
        <v>100</v>
      </c>
      <c r="M39" s="982"/>
      <c r="N39" s="968"/>
      <c r="O39" s="967"/>
    </row>
    <row r="40" spans="1:17" ht="0.75" hidden="1" customHeight="1" x14ac:dyDescent="0.25">
      <c r="A40" s="966">
        <v>4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/>
      <c r="J40" s="958"/>
      <c r="K40" s="957" t="e">
        <f>IF(J40/I40*100&gt;100,100,J40/I40*100)</f>
        <v>#DIV/0!</v>
      </c>
      <c r="L40" s="977" t="e">
        <f>(K40+K41+K42)/3</f>
        <v>#DIV/0!</v>
      </c>
      <c r="M40" s="995" t="e">
        <f>(L40+L43)/2</f>
        <v>#DIV/0!</v>
      </c>
      <c r="N40" s="968"/>
      <c r="O40" s="967"/>
    </row>
    <row r="41" spans="1:17" ht="54.75" hidden="1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/>
      <c r="J41" s="958"/>
      <c r="K41" s="957" t="e">
        <f>IF(J41/I41*100&gt;100,100,J41/I41*100)</f>
        <v>#DIV/0!</v>
      </c>
      <c r="L41" s="1011"/>
      <c r="M41" s="982"/>
      <c r="N41" s="968"/>
      <c r="O41" s="967"/>
    </row>
    <row r="42" spans="1:17" ht="86.25" hidden="1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 t="e">
        <f>IF(J42/I42*100&gt;100,100,J42/I42*100)</f>
        <v>#DIV/0!</v>
      </c>
      <c r="L42" s="1011"/>
      <c r="M42" s="982"/>
      <c r="N42" s="968"/>
      <c r="O42" s="967"/>
    </row>
    <row r="43" spans="1:17" ht="31.5" hidden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/>
      <c r="J43" s="958"/>
      <c r="K43" s="957" t="e">
        <f>IF(J43/I43*100&gt;100,100,J43/I43*100)</f>
        <v>#DIV/0!</v>
      </c>
      <c r="L43" s="957" t="e">
        <f>K43</f>
        <v>#DIV/0!</v>
      </c>
      <c r="M43" s="982"/>
      <c r="N43" s="968"/>
      <c r="O43" s="967"/>
    </row>
    <row r="44" spans="1:17" ht="52.5" customHeight="1" x14ac:dyDescent="0.3">
      <c r="A44" s="966">
        <v>6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(K44+K45+K46)/3</f>
        <v>100</v>
      </c>
      <c r="M44" s="995">
        <f>(L44+L47)/2</f>
        <v>100</v>
      </c>
      <c r="N44" s="968"/>
      <c r="O44" s="967"/>
      <c r="Q44" s="1009"/>
    </row>
    <row r="45" spans="1:17" ht="51.75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90</v>
      </c>
      <c r="J45" s="958">
        <v>91.9</v>
      </c>
      <c r="K45" s="957">
        <f>IF(J45/I45*100&gt;100,100,J45/I45*100)</f>
        <v>100</v>
      </c>
      <c r="L45" s="977"/>
      <c r="M45" s="982"/>
      <c r="N45" s="968"/>
      <c r="O45" s="967"/>
    </row>
    <row r="46" spans="1:17" ht="51.75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>
        <v>100</v>
      </c>
      <c r="J46" s="958">
        <v>100</v>
      </c>
      <c r="K46" s="957">
        <f>IF(J46/I46*100&gt;100,100,J46/I46*100)</f>
        <v>100</v>
      </c>
      <c r="L46" s="977"/>
      <c r="M46" s="982"/>
      <c r="N46" s="968"/>
      <c r="O46" s="967"/>
    </row>
    <row r="47" spans="1:17" ht="31.5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10.44</v>
      </c>
      <c r="J47" s="958">
        <v>10.44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68.25" hidden="1" customHeight="1" x14ac:dyDescent="0.25">
      <c r="A48" s="966">
        <v>11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/>
      <c r="J48" s="958"/>
      <c r="K48" s="957" t="e">
        <f>IF(J48/I48*100&gt;100,100,J48/I48*100)</f>
        <v>#DIV/0!</v>
      </c>
      <c r="L48" s="977" t="e">
        <f>(K48+K49+K50)/3</f>
        <v>#DIV/0!</v>
      </c>
      <c r="M48" s="995" t="e">
        <f>(L48+L51)/2</f>
        <v>#DIV/0!</v>
      </c>
      <c r="N48" s="968"/>
      <c r="O48" s="967"/>
    </row>
    <row r="49" spans="1:15" ht="69" hidden="1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/>
      <c r="J49" s="958"/>
      <c r="K49" s="957" t="e">
        <f>IF(J49/I49*100&gt;100,100,J49/I49*100)</f>
        <v>#DIV/0!</v>
      </c>
      <c r="L49" s="977"/>
      <c r="M49" s="982"/>
      <c r="N49" s="968"/>
      <c r="O49" s="967"/>
    </row>
    <row r="50" spans="1:15" ht="81" hidden="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 t="e">
        <f>IF(J50/I50*100&gt;100,100,J50/I50*100)</f>
        <v>#DIV/0!</v>
      </c>
      <c r="L50" s="977"/>
      <c r="M50" s="982"/>
      <c r="N50" s="968"/>
      <c r="O50" s="967"/>
    </row>
    <row r="51" spans="1:15" ht="31.5" hidden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505</v>
      </c>
      <c r="I51" s="958"/>
      <c r="J51" s="958"/>
      <c r="K51" s="957" t="e">
        <f>IF(J51/I51*100&gt;100,100,J51/I51*100)</f>
        <v>#DIV/0!</v>
      </c>
      <c r="L51" s="957" t="e">
        <f>K51</f>
        <v>#DIV/0!</v>
      </c>
      <c r="M51" s="982"/>
      <c r="N51" s="968"/>
      <c r="O51" s="967"/>
    </row>
    <row r="52" spans="1:15" ht="52.5" customHeight="1" x14ac:dyDescent="0.25">
      <c r="A52" s="966">
        <v>7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>
        <v>100</v>
      </c>
      <c r="J52" s="958">
        <v>100</v>
      </c>
      <c r="K52" s="957">
        <f>IF(J52/I52*100&gt;100,100,J52/I52*100)</f>
        <v>100</v>
      </c>
      <c r="L52" s="977">
        <f>(K52+K53+K54)/3</f>
        <v>100</v>
      </c>
      <c r="M52" s="995">
        <f>(L52+L55)/2</f>
        <v>100</v>
      </c>
      <c r="N52" s="968"/>
      <c r="O52" s="967"/>
    </row>
    <row r="53" spans="1:15" ht="51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>
        <v>90</v>
      </c>
      <c r="J53" s="958">
        <v>93.2</v>
      </c>
      <c r="K53" s="957">
        <f>IF(J53/I53*100&gt;100,100,J53/I53*100)</f>
        <v>100</v>
      </c>
      <c r="L53" s="977"/>
      <c r="M53" s="982"/>
      <c r="N53" s="968"/>
      <c r="O53" s="967"/>
    </row>
    <row r="54" spans="1:15" ht="51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>
        <v>100</v>
      </c>
      <c r="J54" s="958">
        <v>100</v>
      </c>
      <c r="K54" s="957">
        <f>IF(J54/I54*100&gt;100,100,J54/I54*100)</f>
        <v>100</v>
      </c>
      <c r="L54" s="977"/>
      <c r="M54" s="982"/>
      <c r="N54" s="968"/>
      <c r="O54" s="967"/>
    </row>
    <row r="55" spans="1:15" ht="31.5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266</v>
      </c>
      <c r="I55" s="958">
        <v>6</v>
      </c>
      <c r="J55" s="958">
        <v>6</v>
      </c>
      <c r="K55" s="957">
        <f>IF(J55/I55*100&gt;100,100,J55/I55*100)</f>
        <v>100</v>
      </c>
      <c r="L55" s="957">
        <f>K55</f>
        <v>100</v>
      </c>
      <c r="M55" s="982"/>
      <c r="N55" s="968"/>
      <c r="O55" s="967"/>
    </row>
    <row r="56" spans="1:15" ht="53.25" customHeight="1" x14ac:dyDescent="0.25">
      <c r="A56" s="966">
        <v>8</v>
      </c>
      <c r="B56" s="974"/>
      <c r="C56" s="996" t="s">
        <v>418</v>
      </c>
      <c r="D56" s="983" t="s">
        <v>561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>
        <v>100</v>
      </c>
      <c r="J56" s="958">
        <v>100</v>
      </c>
      <c r="K56" s="957">
        <f>IF(J56/I56*100&gt;100,100,J56/I56*100)</f>
        <v>100</v>
      </c>
      <c r="L56" s="977">
        <f>(K56+K57+K58)/2</f>
        <v>100</v>
      </c>
      <c r="M56" s="995">
        <f>(L56+L59)/2</f>
        <v>100</v>
      </c>
      <c r="N56" s="968"/>
      <c r="O56" s="967"/>
    </row>
    <row r="57" spans="1:15" ht="53.25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>
        <v>90</v>
      </c>
      <c r="J57" s="958">
        <v>97</v>
      </c>
      <c r="K57" s="957">
        <f>IF(J57/I57*100&gt;100,100,J57/I57*100)</f>
        <v>100</v>
      </c>
      <c r="L57" s="977"/>
      <c r="M57" s="982"/>
      <c r="N57" s="968"/>
      <c r="O57" s="967"/>
    </row>
    <row r="58" spans="1:15" ht="51.75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/>
      <c r="L58" s="977"/>
      <c r="M58" s="982"/>
      <c r="N58" s="968"/>
      <c r="O58" s="967"/>
    </row>
    <row r="59" spans="1:15" ht="30.75" customHeight="1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266</v>
      </c>
      <c r="I59" s="958">
        <v>1.56</v>
      </c>
      <c r="J59" s="958">
        <v>1.56</v>
      </c>
      <c r="K59" s="957">
        <f>IF(J59/I59*100&gt;100,100,J59/I59*100)</f>
        <v>100</v>
      </c>
      <c r="L59" s="957">
        <f>K59</f>
        <v>100</v>
      </c>
      <c r="M59" s="982"/>
      <c r="N59" s="968"/>
      <c r="O59" s="967"/>
    </row>
    <row r="60" spans="1:15" ht="68.25" hidden="1" customHeight="1" x14ac:dyDescent="0.25">
      <c r="A60" s="966">
        <v>14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/>
      <c r="J60" s="958"/>
      <c r="K60" s="957" t="e">
        <f>IF(J60/I60*100&gt;100,100,J60/I60*100)</f>
        <v>#DIV/0!</v>
      </c>
      <c r="L60" s="977" t="e">
        <f>(K60+K61+K62)/3</f>
        <v>#DIV/0!</v>
      </c>
      <c r="M60" s="995" t="e">
        <f>(L60+L63)/2</f>
        <v>#DIV/0!</v>
      </c>
      <c r="N60" s="968"/>
      <c r="O60" s="967"/>
    </row>
    <row r="61" spans="1:15" ht="22.5" hidden="1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/>
      <c r="J61" s="958"/>
      <c r="K61" s="957" t="e">
        <f>IF(J61/I61*100&gt;100,100,J61/I61*100)</f>
        <v>#DIV/0!</v>
      </c>
      <c r="L61" s="977"/>
      <c r="M61" s="982"/>
      <c r="N61" s="968"/>
      <c r="O61" s="967"/>
    </row>
    <row r="62" spans="1:15" ht="82.5" hidden="1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/>
      <c r="J62" s="958"/>
      <c r="K62" s="957" t="e">
        <f>IF(J62/I62*100&gt;100,100,J62/I62*100)</f>
        <v>#DIV/0!</v>
      </c>
      <c r="L62" s="977"/>
      <c r="M62" s="982"/>
      <c r="N62" s="968"/>
      <c r="O62" s="967"/>
    </row>
    <row r="63" spans="1:15" ht="31.5" hidden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505</v>
      </c>
      <c r="I63" s="958"/>
      <c r="J63" s="958"/>
      <c r="K63" s="957" t="e">
        <f>IF(J63/I63*100&gt;100,100,J63/I63*100)</f>
        <v>#DIV/0!</v>
      </c>
      <c r="L63" s="957" t="e">
        <f>K63</f>
        <v>#DIV/0!</v>
      </c>
      <c r="M63" s="982"/>
      <c r="N63" s="968"/>
      <c r="O63" s="967"/>
    </row>
    <row r="64" spans="1:15" ht="68.2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70.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82.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31.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67.5" hidden="1" customHeight="1" x14ac:dyDescent="0.25">
      <c r="A68" s="966">
        <v>16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/>
      <c r="J68" s="958"/>
      <c r="K68" s="957" t="e">
        <f>IF(J68/I68*100&gt;100,100,J68/I68*100)</f>
        <v>#DIV/0!</v>
      </c>
      <c r="L68" s="977" t="e">
        <f>(K68+K69+K70)/3</f>
        <v>#DIV/0!</v>
      </c>
      <c r="M68" s="995" t="e">
        <f>(L68+L71)/2</f>
        <v>#DIV/0!</v>
      </c>
      <c r="N68" s="968"/>
      <c r="O68" s="967"/>
    </row>
    <row r="69" spans="1:15" ht="69" hidden="1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/>
      <c r="J69" s="958"/>
      <c r="K69" s="957" t="e">
        <f>IF(J69/I69*100&gt;100,100,J69/I69*100)</f>
        <v>#DIV/0!</v>
      </c>
      <c r="L69" s="977"/>
      <c r="M69" s="982"/>
      <c r="N69" s="968"/>
      <c r="O69" s="967"/>
    </row>
    <row r="70" spans="1:15" ht="80.25" hidden="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 t="e">
        <f>IF(J70/I70*100&gt;100,100,J70/I70*100)</f>
        <v>#DIV/0!</v>
      </c>
      <c r="L70" s="977"/>
      <c r="M70" s="982"/>
      <c r="N70" s="968"/>
      <c r="O70" s="967"/>
    </row>
    <row r="71" spans="1:15" ht="31.5" hidden="1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505</v>
      </c>
      <c r="I71" s="958"/>
      <c r="J71" s="958"/>
      <c r="K71" s="957" t="e">
        <f>IF(J71/I71*100&gt;100,100,J71/I71*100)</f>
        <v>#DIV/0!</v>
      </c>
      <c r="L71" s="957" t="e">
        <f>K71</f>
        <v>#DIV/0!</v>
      </c>
      <c r="M71" s="982"/>
      <c r="N71" s="968"/>
      <c r="O71" s="967"/>
    </row>
    <row r="72" spans="1:15" ht="69" hidden="1" customHeight="1" x14ac:dyDescent="0.25">
      <c r="A72" s="966">
        <v>17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/>
      <c r="J72" s="958"/>
      <c r="K72" s="957" t="e">
        <f>IF(J72/I72*100&gt;100,100,J72/I72*100)</f>
        <v>#DIV/0!</v>
      </c>
      <c r="L72" s="977" t="e">
        <f>(K72+K73+K74)/3</f>
        <v>#DIV/0!</v>
      </c>
      <c r="M72" s="995" t="e">
        <f>(L72+L75)/2</f>
        <v>#DIV/0!</v>
      </c>
      <c r="N72" s="968"/>
      <c r="O72" s="967"/>
    </row>
    <row r="73" spans="1:15" ht="69.75" hidden="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/>
      <c r="J73" s="958"/>
      <c r="K73" s="957" t="e">
        <f>IF(J73/I73*100&gt;100,100,J73/I73*100)</f>
        <v>#DIV/0!</v>
      </c>
      <c r="L73" s="977"/>
      <c r="M73" s="982"/>
      <c r="N73" s="968"/>
      <c r="O73" s="967"/>
    </row>
    <row r="74" spans="1:15" ht="81" hidden="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 t="e">
        <f>IF(J74/I74*100&gt;100,100,J74/I74*100)</f>
        <v>#DIV/0!</v>
      </c>
      <c r="L74" s="977"/>
      <c r="M74" s="982"/>
      <c r="N74" s="968"/>
      <c r="O74" s="967"/>
    </row>
    <row r="75" spans="1:15" ht="31.5" hidden="1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505</v>
      </c>
      <c r="I75" s="958"/>
      <c r="J75" s="958"/>
      <c r="K75" s="957" t="e">
        <f>IF(J75/I75*100&gt;100,100,J75/I75*100)</f>
        <v>#DIV/0!</v>
      </c>
      <c r="L75" s="957" t="e">
        <f>K75</f>
        <v>#DIV/0!</v>
      </c>
      <c r="M75" s="982"/>
      <c r="N75" s="968"/>
      <c r="O75" s="967"/>
    </row>
    <row r="76" spans="1:15" ht="52.5" customHeight="1" x14ac:dyDescent="0.25">
      <c r="A76" s="966">
        <v>9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100</v>
      </c>
      <c r="M76" s="995">
        <f>(L76+L79)/2</f>
        <v>100</v>
      </c>
      <c r="N76" s="968"/>
      <c r="O76" s="967"/>
    </row>
    <row r="77" spans="1:15" ht="51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90</v>
      </c>
      <c r="J77" s="958">
        <v>96.9</v>
      </c>
      <c r="K77" s="957">
        <f>IF(J77/I77*100&gt;100,100,J77/I77*100)</f>
        <v>100</v>
      </c>
      <c r="L77" s="977"/>
      <c r="M77" s="982"/>
      <c r="N77" s="968"/>
      <c r="O77" s="967"/>
    </row>
    <row r="78" spans="1:15" ht="49.5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100</v>
      </c>
      <c r="K78" s="957">
        <f>IF(J78/I78*100&gt;100,100,J78/I78*100)</f>
        <v>100</v>
      </c>
      <c r="L78" s="977"/>
      <c r="M78" s="982"/>
      <c r="N78" s="968"/>
      <c r="O78" s="967"/>
    </row>
    <row r="79" spans="1:15" ht="38.25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532.33000000000004</v>
      </c>
      <c r="J79" s="958">
        <v>532.33000000000004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54.75" customHeight="1" x14ac:dyDescent="0.25">
      <c r="A80" s="966">
        <v>10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>
        <v>100</v>
      </c>
      <c r="J80" s="958">
        <v>100</v>
      </c>
      <c r="K80" s="957">
        <f>IF(J80/I80*100&gt;100,100,J80/I80*100)</f>
        <v>100</v>
      </c>
      <c r="L80" s="977">
        <f>(K80+K81+K82)/2</f>
        <v>100</v>
      </c>
      <c r="M80" s="995">
        <f>(L80+L83)/2</f>
        <v>100</v>
      </c>
      <c r="N80" s="968"/>
      <c r="O80" s="967"/>
    </row>
    <row r="81" spans="1:15" ht="53.25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>
        <v>90</v>
      </c>
      <c r="J81" s="958">
        <v>100</v>
      </c>
      <c r="K81" s="957">
        <f>IF(J81/I81*100&gt;100,100,J81/I81*100)</f>
        <v>100</v>
      </c>
      <c r="L81" s="977"/>
      <c r="M81" s="982"/>
      <c r="N81" s="968"/>
      <c r="O81" s="967"/>
    </row>
    <row r="82" spans="1:15" ht="51.75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/>
      <c r="L82" s="977"/>
      <c r="M82" s="982"/>
      <c r="N82" s="968"/>
      <c r="O82" s="967"/>
    </row>
    <row r="83" spans="1:15" ht="34.5" customHeight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505</v>
      </c>
      <c r="I83" s="958">
        <v>0.08</v>
      </c>
      <c r="J83" s="958">
        <v>0.08</v>
      </c>
      <c r="K83" s="957">
        <f>IF(J83/I83*100&gt;100,100,J83/I83*100)</f>
        <v>100</v>
      </c>
      <c r="L83" s="957">
        <f>K83</f>
        <v>100</v>
      </c>
      <c r="M83" s="982"/>
      <c r="N83" s="968"/>
      <c r="O83" s="967"/>
    </row>
    <row r="84" spans="1:15" ht="38.25" hidden="1" customHeight="1" x14ac:dyDescent="0.25">
      <c r="A84" s="966">
        <v>20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/>
      <c r="J84" s="958"/>
      <c r="K84" s="957" t="e">
        <f>IF(J84/I84*100&gt;100,100,J84/I84*100)</f>
        <v>#DIV/0!</v>
      </c>
      <c r="L84" s="985" t="e">
        <f>(K84+K85+K86)/3</f>
        <v>#DIV/0!</v>
      </c>
      <c r="M84" s="995" t="e">
        <f>(L84+L87)/2</f>
        <v>#DIV/0!</v>
      </c>
      <c r="N84" s="968"/>
      <c r="O84" s="967"/>
    </row>
    <row r="85" spans="1:15" ht="38.25" hidden="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/>
      <c r="J85" s="958"/>
      <c r="K85" s="957" t="e">
        <f>IF(J85/I85*100&gt;100,100,J85/I85*100)</f>
        <v>#DIV/0!</v>
      </c>
      <c r="L85" s="998"/>
      <c r="M85" s="982"/>
      <c r="N85" s="968"/>
      <c r="O85" s="967"/>
    </row>
    <row r="86" spans="1:15" ht="38.25" hidden="1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/>
      <c r="J86" s="958"/>
      <c r="K86" s="957" t="e">
        <f>IF(J86/I86*100&gt;100,100,J86/I86*100)</f>
        <v>#DIV/0!</v>
      </c>
      <c r="L86" s="998"/>
      <c r="M86" s="982"/>
      <c r="N86" s="968"/>
      <c r="O86" s="967"/>
    </row>
    <row r="87" spans="1:15" ht="38.25" hidden="1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505</v>
      </c>
      <c r="I87" s="958"/>
      <c r="J87" s="958"/>
      <c r="K87" s="957" t="e">
        <f>IF(J87/I87*100&gt;100,100,J87/I87*100)</f>
        <v>#DIV/0!</v>
      </c>
      <c r="L87" s="957" t="e">
        <f>K87</f>
        <v>#DIV/0!</v>
      </c>
      <c r="M87" s="982"/>
      <c r="N87" s="968"/>
      <c r="O87" s="967"/>
    </row>
    <row r="88" spans="1:15" ht="38.25" hidden="1" customHeight="1" x14ac:dyDescent="0.25">
      <c r="A88" s="966">
        <v>21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/>
      <c r="J88" s="958"/>
      <c r="K88" s="957" t="e">
        <f>IF(J88/I88*100&gt;100,100,J88/I88*100)</f>
        <v>#DIV/0!</v>
      </c>
      <c r="L88" s="977" t="e">
        <f>(K88+K89+K90)/3</f>
        <v>#DIV/0!</v>
      </c>
      <c r="M88" s="995" t="e">
        <f>(L88+L91)/2</f>
        <v>#DIV/0!</v>
      </c>
      <c r="N88" s="968"/>
      <c r="O88" s="967"/>
    </row>
    <row r="89" spans="1:15" ht="38.25" hidden="1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/>
      <c r="J89" s="958"/>
      <c r="K89" s="957" t="e">
        <f>IF(J89/I89*100&gt;100,100,J89/I89*100)</f>
        <v>#DIV/0!</v>
      </c>
      <c r="L89" s="977"/>
      <c r="M89" s="982"/>
      <c r="N89" s="968"/>
      <c r="O89" s="967"/>
    </row>
    <row r="90" spans="1:15" ht="38.25" hidden="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/>
      <c r="J90" s="958"/>
      <c r="K90" s="957" t="e">
        <f>IF(J90/I90*100&gt;100,100,J90/I90*100)</f>
        <v>#DIV/0!</v>
      </c>
      <c r="L90" s="977"/>
      <c r="M90" s="982"/>
      <c r="N90" s="968"/>
      <c r="O90" s="967"/>
    </row>
    <row r="91" spans="1:15" ht="38.25" hidden="1" customHeight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505</v>
      </c>
      <c r="I91" s="958"/>
      <c r="J91" s="958"/>
      <c r="K91" s="957" t="e">
        <f>IF(J91/I91*100&gt;100,100,J91/I91*100)</f>
        <v>#DIV/0!</v>
      </c>
      <c r="L91" s="957" t="e">
        <f>K91</f>
        <v>#DIV/0!</v>
      </c>
      <c r="M91" s="982"/>
      <c r="N91" s="968"/>
      <c r="O91" s="967"/>
    </row>
    <row r="92" spans="1:15" ht="53.25" customHeight="1" x14ac:dyDescent="0.25">
      <c r="A92" s="966">
        <v>11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>
        <v>100</v>
      </c>
      <c r="J92" s="958">
        <v>100</v>
      </c>
      <c r="K92" s="957">
        <f>IF(J92/I92*100&gt;100,100,J92/I92*100)</f>
        <v>100</v>
      </c>
      <c r="L92" s="977">
        <f>(K92+K93+K94)/2</f>
        <v>100</v>
      </c>
      <c r="M92" s="995">
        <f>(L92+L95)/2</f>
        <v>100</v>
      </c>
      <c r="N92" s="968"/>
      <c r="O92" s="967"/>
    </row>
    <row r="93" spans="1:15" ht="5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>
        <v>98</v>
      </c>
      <c r="J93" s="958">
        <v>100</v>
      </c>
      <c r="K93" s="957">
        <f>IF(J93/I93*100&gt;100,100,J93/I93*100)</f>
        <v>100</v>
      </c>
      <c r="L93" s="977"/>
      <c r="M93" s="982"/>
      <c r="N93" s="968"/>
      <c r="O93" s="967"/>
    </row>
    <row r="94" spans="1:15" ht="53.25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/>
      <c r="L94" s="977"/>
      <c r="M94" s="982"/>
      <c r="N94" s="968"/>
      <c r="O94" s="967"/>
    </row>
    <row r="95" spans="1:15" ht="39.75" customHeight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266</v>
      </c>
      <c r="I95" s="958">
        <v>0.44</v>
      </c>
      <c r="J95" s="958">
        <v>0.44</v>
      </c>
      <c r="K95" s="957">
        <f>IF(J95/I95*100&gt;100,100,J95/I95*100)</f>
        <v>100</v>
      </c>
      <c r="L95" s="957">
        <f>K95</f>
        <v>100</v>
      </c>
      <c r="M95" s="982"/>
      <c r="N95" s="968"/>
      <c r="O95" s="967"/>
    </row>
    <row r="96" spans="1:15" ht="21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21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21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21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21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21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21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21" hidden="1" customHeight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21" hidden="1" customHeight="1" x14ac:dyDescent="0.25">
      <c r="A104" s="966">
        <v>25</v>
      </c>
      <c r="B104" s="974"/>
      <c r="C104" s="996" t="s">
        <v>187</v>
      </c>
      <c r="D104" s="983" t="s">
        <v>523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/>
      <c r="J104" s="958"/>
      <c r="K104" s="957" t="e">
        <f>IF(J104/I104*100&gt;100,100,J104/I104*100)</f>
        <v>#DIV/0!</v>
      </c>
      <c r="L104" s="977" t="e">
        <f>(K104+K105+K106)/3</f>
        <v>#DIV/0!</v>
      </c>
      <c r="M104" s="995" t="e">
        <f>(L104+L107)/2</f>
        <v>#DIV/0!</v>
      </c>
      <c r="N104" s="968"/>
      <c r="O104" s="967"/>
    </row>
    <row r="105" spans="1:15" ht="21" hidden="1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/>
      <c r="J105" s="958"/>
      <c r="K105" s="957" t="e">
        <f>IF(J105/I105*100&gt;100,100,J105/I105*100)</f>
        <v>#DIV/0!</v>
      </c>
      <c r="L105" s="977"/>
      <c r="M105" s="982"/>
      <c r="N105" s="968"/>
      <c r="O105" s="967"/>
    </row>
    <row r="106" spans="1:15" ht="21" hidden="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/>
      <c r="J106" s="958"/>
      <c r="K106" s="957" t="e">
        <f>IF(J106/I106*100&gt;100,100,J106/I106*100)</f>
        <v>#DIV/0!</v>
      </c>
      <c r="L106" s="977"/>
      <c r="M106" s="982"/>
      <c r="N106" s="968"/>
      <c r="O106" s="967"/>
    </row>
    <row r="107" spans="1:15" ht="21" hidden="1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505</v>
      </c>
      <c r="I107" s="958"/>
      <c r="J107" s="958"/>
      <c r="K107" s="957" t="e">
        <f>IF(J107/I107*100&gt;100,100,J107/I107*100)</f>
        <v>#DIV/0!</v>
      </c>
      <c r="L107" s="957" t="e">
        <f>K107</f>
        <v>#DIV/0!</v>
      </c>
      <c r="M107" s="982"/>
      <c r="N107" s="968"/>
      <c r="O107" s="967"/>
    </row>
    <row r="108" spans="1:15" ht="21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21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21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21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52.5" customHeight="1" x14ac:dyDescent="0.25">
      <c r="A112" s="966">
        <v>12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100</v>
      </c>
      <c r="M112" s="995">
        <f>(L112+L115)/2</f>
        <v>100</v>
      </c>
      <c r="N112" s="968"/>
      <c r="O112" s="967"/>
    </row>
    <row r="113" spans="1:15" ht="52.5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98</v>
      </c>
      <c r="J113" s="958">
        <v>100</v>
      </c>
      <c r="K113" s="957">
        <f>IF(J113/I113*100&gt;100,100,J113/I113*100)</f>
        <v>100</v>
      </c>
      <c r="L113" s="977"/>
      <c r="M113" s="995"/>
      <c r="N113" s="968"/>
      <c r="O113" s="967"/>
    </row>
    <row r="114" spans="1:15" ht="54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>
        <v>100</v>
      </c>
      <c r="J114" s="958">
        <v>100</v>
      </c>
      <c r="K114" s="957">
        <f>IF(J114/I114*100&gt;100,100,J114/I114*100)</f>
        <v>100</v>
      </c>
      <c r="L114" s="977"/>
      <c r="M114" s="995"/>
      <c r="N114" s="968"/>
      <c r="O114" s="967"/>
    </row>
    <row r="115" spans="1:15" ht="31.5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85.33</v>
      </c>
      <c r="J115" s="958">
        <v>85.33</v>
      </c>
      <c r="K115" s="957">
        <f>IF(J115/I115*100&gt;100,100,J115/I115*100)</f>
        <v>100</v>
      </c>
      <c r="L115" s="957">
        <f>K115</f>
        <v>100</v>
      </c>
      <c r="M115" s="995"/>
      <c r="N115" s="968"/>
      <c r="O115" s="967"/>
    </row>
    <row r="116" spans="1:15" ht="81" hidden="1" customHeight="1" x14ac:dyDescent="0.25">
      <c r="A116" s="966">
        <v>28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/>
      <c r="J116" s="958"/>
      <c r="K116" s="987" t="e">
        <f>IF(J116/I116*100&gt;100,100,J116/I116*100)</f>
        <v>#DIV/0!</v>
      </c>
      <c r="L116" s="977" t="e">
        <f>(K116+K117+K118)/3</f>
        <v>#DIV/0!</v>
      </c>
      <c r="M116" s="993" t="e">
        <f>(L116+L119)/2</f>
        <v>#DIV/0!</v>
      </c>
      <c r="N116" s="968"/>
      <c r="O116" s="967"/>
    </row>
    <row r="117" spans="1:15" ht="84.75" hidden="1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/>
      <c r="J117" s="958"/>
      <c r="K117" s="987" t="e">
        <f>IF(J117/I117*100&gt;100,100,J117/I117*100)</f>
        <v>#DIV/0!</v>
      </c>
      <c r="L117" s="977"/>
      <c r="M117" s="982"/>
      <c r="N117" s="968"/>
      <c r="O117" s="967"/>
    </row>
    <row r="118" spans="1:15" ht="69" hidden="1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/>
      <c r="J118" s="958"/>
      <c r="K118" s="987" t="e">
        <f>IF(J118/I118*100&gt;100,100,J118/I118*100)</f>
        <v>#DIV/0!</v>
      </c>
      <c r="L118" s="977"/>
      <c r="M118" s="982"/>
      <c r="N118" s="968"/>
      <c r="O118" s="967"/>
    </row>
    <row r="119" spans="1:15" ht="31.5" hidden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/>
      <c r="I119" s="958"/>
      <c r="J119" s="958"/>
      <c r="K119" s="987" t="e">
        <f>IF(J119/I119*100&gt;100,100,J119/I119*100)</f>
        <v>#DIV/0!</v>
      </c>
      <c r="L119" s="987" t="e">
        <f>K119</f>
        <v>#DIV/0!</v>
      </c>
      <c r="M119" s="982"/>
      <c r="N119" s="968"/>
      <c r="O119" s="967"/>
    </row>
    <row r="120" spans="1:15" ht="54" customHeight="1" x14ac:dyDescent="0.25">
      <c r="A120" s="966">
        <v>13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>
        <v>2</v>
      </c>
      <c r="J120" s="958">
        <v>2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97.181628392484342</v>
      </c>
      <c r="N120" s="968"/>
      <c r="O120" s="967"/>
    </row>
    <row r="121" spans="1:15" ht="51.75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23.1</v>
      </c>
      <c r="J121" s="958">
        <v>23.1</v>
      </c>
      <c r="K121" s="987">
        <f>IF(J121/I121*100&gt;100,100,J121/I121*100)</f>
        <v>100</v>
      </c>
      <c r="L121" s="977"/>
      <c r="M121" s="982"/>
      <c r="N121" s="968"/>
      <c r="O121" s="967"/>
    </row>
    <row r="122" spans="1:15" ht="51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100</v>
      </c>
      <c r="J122" s="958">
        <v>100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1.5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514</v>
      </c>
      <c r="I123" s="958">
        <v>3353</v>
      </c>
      <c r="J123" s="958">
        <v>3164</v>
      </c>
      <c r="K123" s="987">
        <f>IF(J123/I123*100&gt;100,100,J123/I123*100)</f>
        <v>94.363256784968684</v>
      </c>
      <c r="L123" s="987">
        <f>K123</f>
        <v>94.363256784968684</v>
      </c>
      <c r="M123" s="982"/>
      <c r="N123" s="968"/>
      <c r="O123" s="967"/>
    </row>
    <row r="124" spans="1:15" ht="51.75" customHeight="1" x14ac:dyDescent="0.25">
      <c r="A124" s="966">
        <v>14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>
        <v>1.7</v>
      </c>
      <c r="J124" s="958">
        <v>1.7</v>
      </c>
      <c r="K124" s="987">
        <f>IF(J124/I124*100&gt;100,100,J124/I124*100)</f>
        <v>100</v>
      </c>
      <c r="L124" s="977">
        <f>(K124+K125+K126)/3</f>
        <v>100</v>
      </c>
      <c r="M124" s="993">
        <f>(L124+L127)/2</f>
        <v>99.668874172185426</v>
      </c>
      <c r="N124" s="968"/>
      <c r="O124" s="967"/>
    </row>
    <row r="125" spans="1:15" ht="49.5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>
        <v>2.2000000000000002</v>
      </c>
      <c r="J125" s="958">
        <v>2.2000000000000002</v>
      </c>
      <c r="K125" s="987">
        <f>IF(J125/I125*100&gt;100,100,J125/I125*100)</f>
        <v>100</v>
      </c>
      <c r="L125" s="977"/>
      <c r="M125" s="982"/>
      <c r="N125" s="968"/>
      <c r="O125" s="967"/>
    </row>
    <row r="126" spans="1:15" ht="52.5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>
        <v>100</v>
      </c>
      <c r="J126" s="958">
        <v>100</v>
      </c>
      <c r="K126" s="987">
        <f>IF(J126/I126*100&gt;100,100,J126/I126*100)</f>
        <v>100</v>
      </c>
      <c r="L126" s="977"/>
      <c r="M126" s="982"/>
      <c r="N126" s="968"/>
      <c r="O126" s="967"/>
    </row>
    <row r="127" spans="1:15" ht="33" customHeight="1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 t="s">
        <v>514</v>
      </c>
      <c r="I127" s="958">
        <v>1510</v>
      </c>
      <c r="J127" s="958">
        <v>1500</v>
      </c>
      <c r="K127" s="987">
        <f>IF(J127/I127*100&gt;100,100,J127/I127*100)</f>
        <v>99.337748344370851</v>
      </c>
      <c r="L127" s="987">
        <f>K127</f>
        <v>99.337748344370851</v>
      </c>
      <c r="M127" s="982"/>
      <c r="N127" s="968"/>
      <c r="O127" s="967"/>
    </row>
    <row r="128" spans="1:15" ht="53.25" customHeight="1" x14ac:dyDescent="0.25">
      <c r="A128" s="966">
        <v>15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>
        <v>2.8</v>
      </c>
      <c r="J128" s="958">
        <v>2.8</v>
      </c>
      <c r="K128" s="987">
        <f>IF(J128/I128*100&gt;100,100,J128/I128*100)</f>
        <v>100</v>
      </c>
      <c r="L128" s="977">
        <f>(K128+K129+K130)/3</f>
        <v>100</v>
      </c>
      <c r="M128" s="993">
        <f>(L128+L131)/2</f>
        <v>100</v>
      </c>
      <c r="N128" s="968"/>
      <c r="O128" s="967"/>
    </row>
    <row r="129" spans="1:15" ht="51.75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>
        <v>10</v>
      </c>
      <c r="J129" s="958">
        <v>10</v>
      </c>
      <c r="K129" s="987">
        <v>100</v>
      </c>
      <c r="L129" s="977"/>
      <c r="M129" s="982"/>
      <c r="N129" s="968"/>
      <c r="O129" s="967"/>
    </row>
    <row r="130" spans="1:15" ht="51.75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>
        <v>100</v>
      </c>
      <c r="J130" s="958">
        <v>100</v>
      </c>
      <c r="K130" s="987">
        <f>IF(J130/I130*100&gt;100,100,J130/I130*100)</f>
        <v>100</v>
      </c>
      <c r="L130" s="977"/>
      <c r="M130" s="982"/>
      <c r="N130" s="968"/>
      <c r="O130" s="967"/>
    </row>
    <row r="131" spans="1:15" ht="34.5" customHeight="1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 t="s">
        <v>514</v>
      </c>
      <c r="I131" s="958">
        <v>1632</v>
      </c>
      <c r="J131" s="958">
        <v>1632</v>
      </c>
      <c r="K131" s="987">
        <f>IF(J131/I131*100&gt;100,100,J131/I131*100)</f>
        <v>100</v>
      </c>
      <c r="L131" s="987">
        <f>K131</f>
        <v>100</v>
      </c>
      <c r="M131" s="982"/>
      <c r="N131" s="968"/>
      <c r="O131" s="967"/>
    </row>
    <row r="132" spans="1:15" ht="49.5" customHeight="1" x14ac:dyDescent="0.25">
      <c r="A132" s="966">
        <v>16</v>
      </c>
      <c r="B132" s="974"/>
      <c r="C132" s="994" t="s">
        <v>232</v>
      </c>
      <c r="D132" s="991" t="s">
        <v>518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8.6999999999999993</v>
      </c>
      <c r="J132" s="958">
        <v>8.6999999999999993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99.733570159857905</v>
      </c>
      <c r="N132" s="968"/>
      <c r="O132" s="967"/>
    </row>
    <row r="133" spans="1:15" ht="50.25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12.5</v>
      </c>
      <c r="J133" s="958">
        <v>12.5</v>
      </c>
      <c r="K133" s="987">
        <v>100</v>
      </c>
      <c r="L133" s="977"/>
      <c r="M133" s="982"/>
      <c r="N133" s="968"/>
      <c r="O133" s="967"/>
    </row>
    <row r="134" spans="1:15" ht="50.25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100</v>
      </c>
      <c r="J134" s="958">
        <v>100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6.7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4504</v>
      </c>
      <c r="J135" s="958">
        <v>4480</v>
      </c>
      <c r="K135" s="987">
        <f>IF(J135/I135*100&gt;100,100,J135/I135*100)</f>
        <v>99.46714031971581</v>
      </c>
      <c r="L135" s="987">
        <f>K135</f>
        <v>99.46714031971581</v>
      </c>
      <c r="M135" s="982"/>
      <c r="N135" s="968"/>
      <c r="O135" s="967"/>
    </row>
    <row r="136" spans="1:15" ht="51.75" customHeight="1" x14ac:dyDescent="0.25">
      <c r="A136" s="966">
        <v>17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20</v>
      </c>
      <c r="J136" s="958">
        <v>20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97.656615240766712</v>
      </c>
      <c r="N136" s="968"/>
      <c r="O136" s="967"/>
    </row>
    <row r="137" spans="1:15" ht="51.75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13.6</v>
      </c>
      <c r="J137" s="958">
        <v>13.6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.75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91.7</v>
      </c>
      <c r="J138" s="958">
        <v>91.7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1.5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34224</v>
      </c>
      <c r="J139" s="958">
        <v>32620</v>
      </c>
      <c r="K139" s="987">
        <f>IF(J139/I139*100&gt;100,100,J139/I139*100)</f>
        <v>95.313230481533424</v>
      </c>
      <c r="L139" s="987">
        <f>K139</f>
        <v>95.313230481533424</v>
      </c>
      <c r="M139" s="982"/>
      <c r="N139" s="968"/>
      <c r="O139" s="967"/>
    </row>
    <row r="140" spans="1:15" ht="51.75" customHeight="1" x14ac:dyDescent="0.25">
      <c r="A140" s="966">
        <v>18</v>
      </c>
      <c r="B140" s="974"/>
      <c r="C140" s="994" t="s">
        <v>311</v>
      </c>
      <c r="D140" s="991" t="s">
        <v>516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>
        <v>3.4</v>
      </c>
      <c r="J140" s="958">
        <v>3.4</v>
      </c>
      <c r="K140" s="987">
        <f>IF(J140/I140*100&gt;100,100,J140/I140*100)</f>
        <v>100</v>
      </c>
      <c r="L140" s="977">
        <f>(K140+K141+K142)/3</f>
        <v>100</v>
      </c>
      <c r="M140" s="993">
        <f>(L140+L143)/2</f>
        <v>100</v>
      </c>
      <c r="N140" s="968"/>
      <c r="O140" s="967"/>
    </row>
    <row r="141" spans="1:15" ht="51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>
        <v>46.1</v>
      </c>
      <c r="J141" s="958">
        <v>46.1</v>
      </c>
      <c r="K141" s="987">
        <f>IF(J141/I141*100&gt;100,100,J141/I141*100)</f>
        <v>100</v>
      </c>
      <c r="L141" s="977"/>
      <c r="M141" s="982"/>
      <c r="N141" s="968"/>
      <c r="O141" s="967"/>
    </row>
    <row r="142" spans="1:15" ht="52.5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>
        <v>100</v>
      </c>
      <c r="J142" s="958">
        <v>100</v>
      </c>
      <c r="K142" s="987">
        <f>IF(J142/I142*100&gt;100,100,J142/I142*100)</f>
        <v>100</v>
      </c>
      <c r="L142" s="977"/>
      <c r="M142" s="982"/>
      <c r="N142" s="968"/>
      <c r="O142" s="967"/>
    </row>
    <row r="143" spans="1:15" ht="31.5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959" t="s">
        <v>514</v>
      </c>
      <c r="I143" s="958">
        <v>5882</v>
      </c>
      <c r="J143" s="958">
        <v>5882</v>
      </c>
      <c r="K143" s="987">
        <f>IF(J143/I143*100&gt;100,100,J143/I143*100)</f>
        <v>100</v>
      </c>
      <c r="L143" s="987">
        <f>K143</f>
        <v>100</v>
      </c>
      <c r="M143" s="982"/>
      <c r="N143" s="968"/>
      <c r="O143" s="967"/>
    </row>
    <row r="144" spans="1:15" ht="69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15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66.7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4.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69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68.25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66.75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4.5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69" hidden="1" customHeight="1" x14ac:dyDescent="0.25">
      <c r="A152" s="966">
        <v>37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68.2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66.7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4.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70.5" hidden="1" customHeight="1" x14ac:dyDescent="0.25">
      <c r="A156" s="966">
        <v>38</v>
      </c>
      <c r="B156" s="974"/>
      <c r="C156" s="986" t="s">
        <v>319</v>
      </c>
      <c r="D156" s="983" t="s">
        <v>510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67.5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68.25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3.75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505</v>
      </c>
      <c r="I159" s="958"/>
      <c r="J159" s="958"/>
      <c r="K159" s="957" t="e">
        <f>IF(I159/J159*100&gt;100,100,I159/J159*100)</f>
        <v>#DIV/0!</v>
      </c>
      <c r="L159" s="957" t="e">
        <f>K159</f>
        <v>#DIV/0!</v>
      </c>
      <c r="M159" s="984"/>
      <c r="N159" s="968"/>
      <c r="O159" s="967"/>
    </row>
    <row r="160" spans="1:15" ht="53.25" hidden="1" customHeight="1" x14ac:dyDescent="0.25">
      <c r="A160" s="966">
        <v>39</v>
      </c>
      <c r="B160" s="974"/>
      <c r="C160" s="981" t="s">
        <v>327</v>
      </c>
      <c r="D160" s="983" t="s">
        <v>509</v>
      </c>
      <c r="E160" s="979" t="s">
        <v>137</v>
      </c>
      <c r="F160" s="961" t="s">
        <v>138</v>
      </c>
      <c r="G160" s="971" t="s">
        <v>434</v>
      </c>
      <c r="H160" s="978" t="s">
        <v>507</v>
      </c>
      <c r="I160" s="958"/>
      <c r="J160" s="958"/>
      <c r="K160" s="957" t="e">
        <f>IF(J160/I160*100&gt;100,100,J160/I160*100)</f>
        <v>#DIV/0!</v>
      </c>
      <c r="L160" s="977" t="e">
        <f>(K160+K161+K162)/3</f>
        <v>#DIV/0!</v>
      </c>
      <c r="M160" s="976" t="e">
        <f>(L160+L163)/2</f>
        <v>#DIV/0!</v>
      </c>
      <c r="N160" s="968"/>
      <c r="O160" s="967"/>
    </row>
    <row r="161" spans="1:15" ht="68.25" hidden="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435</v>
      </c>
      <c r="H161" s="959" t="s">
        <v>507</v>
      </c>
      <c r="I161" s="958"/>
      <c r="J161" s="958"/>
      <c r="K161" s="975" t="e">
        <f>IF(I161/J161*100&gt;100,100,I161/J161*100)</f>
        <v>#DIV/0!</v>
      </c>
      <c r="L161" s="970"/>
      <c r="M161" s="969"/>
      <c r="N161" s="968"/>
      <c r="O161" s="967"/>
    </row>
    <row r="162" spans="1:15" ht="52.5" hidden="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436</v>
      </c>
      <c r="H162" s="959" t="s">
        <v>507</v>
      </c>
      <c r="I162" s="958"/>
      <c r="J162" s="958"/>
      <c r="K162" s="957" t="e">
        <f>IF(J162/I162*100&gt;100,100,J162/I162*100)</f>
        <v>#DIV/0!</v>
      </c>
      <c r="L162" s="970"/>
      <c r="M162" s="969"/>
      <c r="N162" s="968"/>
      <c r="O162" s="967"/>
    </row>
    <row r="163" spans="1:15" ht="36.75" hidden="1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505</v>
      </c>
      <c r="I163" s="958"/>
      <c r="J163" s="958"/>
      <c r="K163" s="957" t="e">
        <f>IF(J163/I163*100&gt;100,100,J163/I163*100)</f>
        <v>#DIV/0!</v>
      </c>
      <c r="L163" s="957" t="e">
        <f>K163</f>
        <v>#DIV/0!</v>
      </c>
      <c r="M163" s="956"/>
      <c r="N163" s="968"/>
      <c r="O163" s="967"/>
    </row>
    <row r="164" spans="1:15" ht="51" hidden="1" customHeight="1" x14ac:dyDescent="0.25">
      <c r="A164" s="966">
        <v>40</v>
      </c>
      <c r="B164" s="974"/>
      <c r="C164" s="981" t="s">
        <v>323</v>
      </c>
      <c r="D164" s="980" t="s">
        <v>508</v>
      </c>
      <c r="E164" s="979" t="s">
        <v>137</v>
      </c>
      <c r="F164" s="961" t="s">
        <v>138</v>
      </c>
      <c r="G164" s="971" t="s">
        <v>434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66" hidden="1" customHeight="1" x14ac:dyDescent="0.25">
      <c r="A165" s="966"/>
      <c r="B165" s="974"/>
      <c r="C165" s="973"/>
      <c r="D165" s="972"/>
      <c r="E165" s="962"/>
      <c r="F165" s="961" t="s">
        <v>138</v>
      </c>
      <c r="G165" s="971" t="s">
        <v>435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54" hidden="1" customHeight="1" x14ac:dyDescent="0.25">
      <c r="A166" s="966"/>
      <c r="B166" s="974"/>
      <c r="C166" s="973"/>
      <c r="D166" s="972"/>
      <c r="E166" s="962"/>
      <c r="F166" s="961" t="s">
        <v>138</v>
      </c>
      <c r="G166" s="971" t="s">
        <v>436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3" hidden="1" customHeight="1" x14ac:dyDescent="0.25">
      <c r="A167" s="966"/>
      <c r="B167" s="965"/>
      <c r="C167" s="964"/>
      <c r="D167" s="963"/>
      <c r="E167" s="962"/>
      <c r="F167" s="961" t="s">
        <v>144</v>
      </c>
      <c r="G167" s="960" t="s">
        <v>506</v>
      </c>
      <c r="H167" s="959" t="s">
        <v>505</v>
      </c>
      <c r="I167" s="958"/>
      <c r="J167" s="958"/>
      <c r="K167" s="957" t="e">
        <f>IF(I167/J167*100&gt;100,100,I167/J167*100)</f>
        <v>#DIV/0!</v>
      </c>
      <c r="L167" s="957" t="e">
        <f>K167</f>
        <v>#DIV/0!</v>
      </c>
      <c r="M167" s="956"/>
      <c r="N167" s="955"/>
      <c r="O167" s="954"/>
    </row>
    <row r="168" spans="1:15" ht="33" customHeight="1" x14ac:dyDescent="0.25">
      <c r="A168" s="953"/>
      <c r="B168" s="1045"/>
      <c r="C168" s="1044"/>
      <c r="D168" s="1043"/>
      <c r="E168" s="1042"/>
      <c r="F168" s="1041"/>
      <c r="G168" s="1040"/>
      <c r="H168" s="1039"/>
      <c r="I168" s="945"/>
      <c r="J168" s="945"/>
      <c r="K168" s="1038"/>
      <c r="L168" s="1038"/>
      <c r="M168" s="1038"/>
      <c r="N168" s="1027"/>
      <c r="O168" s="1026"/>
    </row>
    <row r="169" spans="1:15" ht="27.75" customHeight="1" x14ac:dyDescent="0.3">
      <c r="A169" s="953"/>
      <c r="B169" s="952"/>
      <c r="C169" s="951"/>
      <c r="D169" s="950"/>
      <c r="E169" s="949"/>
      <c r="F169" s="948"/>
      <c r="G169" s="947"/>
      <c r="H169" s="946"/>
      <c r="I169" s="945"/>
      <c r="J169" s="945"/>
      <c r="K169" s="944"/>
      <c r="L169" s="944"/>
      <c r="M169" s="943"/>
      <c r="N169" s="942"/>
      <c r="O169" s="941"/>
    </row>
    <row r="170" spans="1:15" ht="26.25" customHeight="1" x14ac:dyDescent="0.4">
      <c r="A170" s="936"/>
      <c r="B170" s="940" t="s">
        <v>504</v>
      </c>
      <c r="C170" s="940"/>
      <c r="D170" s="940"/>
      <c r="E170" s="940"/>
      <c r="F170" s="940"/>
      <c r="G170" s="940"/>
      <c r="H170" s="940"/>
      <c r="I170" s="940"/>
      <c r="J170" s="940"/>
      <c r="K170" s="940"/>
      <c r="L170" s="940"/>
      <c r="M170" s="940"/>
      <c r="N170" s="940"/>
    </row>
    <row r="171" spans="1:15" ht="28.5" customHeight="1" x14ac:dyDescent="0.25">
      <c r="A171" s="1037"/>
      <c r="B171" s="1036"/>
      <c r="C171" s="1036"/>
      <c r="D171" s="932"/>
      <c r="E171" s="935"/>
      <c r="F171" s="1035"/>
      <c r="G171" s="935"/>
      <c r="H171" s="935"/>
      <c r="I171" s="935"/>
      <c r="J171" s="935"/>
      <c r="K171" s="935"/>
      <c r="L171" s="935"/>
      <c r="M171" s="935"/>
      <c r="N171" s="1034"/>
      <c r="O171" s="935"/>
    </row>
    <row r="172" spans="1:15" x14ac:dyDescent="0.4">
      <c r="A172" s="936"/>
      <c r="B172" s="935" t="s">
        <v>503</v>
      </c>
      <c r="C172" s="925"/>
      <c r="D172" s="938"/>
      <c r="E172" s="938"/>
      <c r="G172" s="933"/>
      <c r="H172" s="937"/>
      <c r="I172" s="937"/>
      <c r="M172" s="932"/>
      <c r="N172" s="931"/>
    </row>
    <row r="173" spans="1:15" ht="24.75" customHeight="1" x14ac:dyDescent="0.4">
      <c r="A173" s="936"/>
      <c r="B173" s="935" t="s">
        <v>502</v>
      </c>
      <c r="C173" s="925"/>
      <c r="D173" s="934"/>
      <c r="G173" s="933"/>
      <c r="H173" s="933"/>
      <c r="I173" s="933"/>
      <c r="M173" s="932"/>
      <c r="N173" s="931"/>
    </row>
    <row r="174" spans="1:15" ht="26.25" customHeight="1" x14ac:dyDescent="0.4">
      <c r="A174" s="936"/>
      <c r="B174" s="939"/>
      <c r="C174" s="939"/>
      <c r="D174" s="939"/>
      <c r="E174" s="939"/>
      <c r="F174" s="939"/>
      <c r="G174" s="939"/>
      <c r="H174" s="939"/>
      <c r="I174" s="939"/>
      <c r="J174" s="939"/>
      <c r="K174" s="939"/>
      <c r="L174" s="939"/>
      <c r="M174" s="939"/>
      <c r="N174" s="939"/>
    </row>
    <row r="175" spans="1:15" x14ac:dyDescent="0.4">
      <c r="A175" s="936"/>
      <c r="B175" s="935"/>
      <c r="C175" s="925"/>
      <c r="D175" s="938"/>
      <c r="E175" s="938"/>
      <c r="G175" s="933"/>
      <c r="H175" s="937"/>
      <c r="I175" s="937"/>
      <c r="M175" s="932"/>
      <c r="N175" s="931"/>
    </row>
    <row r="176" spans="1:15" ht="24.75" customHeight="1" x14ac:dyDescent="0.4">
      <c r="A176" s="936"/>
      <c r="B176" s="935"/>
      <c r="C176" s="925"/>
      <c r="D176" s="934"/>
      <c r="G176" s="933"/>
      <c r="H176" s="933"/>
      <c r="I176" s="933"/>
      <c r="M176" s="932"/>
      <c r="N176" s="931"/>
    </row>
    <row r="177" spans="4:4" ht="24.75" customHeight="1" x14ac:dyDescent="0.25"/>
    <row r="178" spans="4:4" ht="24.75" customHeight="1" x14ac:dyDescent="0.25"/>
    <row r="179" spans="4:4" ht="24.75" customHeight="1" x14ac:dyDescent="0.25"/>
    <row r="180" spans="4:4" ht="24.75" customHeight="1" x14ac:dyDescent="0.25"/>
    <row r="181" spans="4:4" ht="24.75" customHeight="1" x14ac:dyDescent="0.25"/>
    <row r="182" spans="4:4" ht="24.75" customHeight="1" x14ac:dyDescent="0.25"/>
    <row r="183" spans="4:4" ht="24.75" customHeight="1" x14ac:dyDescent="0.25">
      <c r="D183" s="928" t="s">
        <v>501</v>
      </c>
    </row>
    <row r="184" spans="4:4" ht="24.75" customHeight="1" x14ac:dyDescent="0.25"/>
  </sheetData>
  <autoFilter ref="A3:DJ3"/>
  <mergeCells count="250">
    <mergeCell ref="A152:A155"/>
    <mergeCell ref="C152:C155"/>
    <mergeCell ref="D152:D155"/>
    <mergeCell ref="E152:E155"/>
    <mergeCell ref="L152:L154"/>
    <mergeCell ref="M152:M155"/>
    <mergeCell ref="A148:A151"/>
    <mergeCell ref="C148:C151"/>
    <mergeCell ref="D148:D151"/>
    <mergeCell ref="E148:E151"/>
    <mergeCell ref="L148:L150"/>
    <mergeCell ref="M148:M151"/>
    <mergeCell ref="B4:B167"/>
    <mergeCell ref="E156:E159"/>
    <mergeCell ref="C108:C111"/>
    <mergeCell ref="D108:D111"/>
    <mergeCell ref="C164:C167"/>
    <mergeCell ref="D164:D167"/>
    <mergeCell ref="E164:E167"/>
    <mergeCell ref="L164:L166"/>
    <mergeCell ref="M164:M167"/>
    <mergeCell ref="L156:L158"/>
    <mergeCell ref="C156:C159"/>
    <mergeCell ref="M8:M11"/>
    <mergeCell ref="A12:A15"/>
    <mergeCell ref="C12:C15"/>
    <mergeCell ref="D12:D15"/>
    <mergeCell ref="E12:E15"/>
    <mergeCell ref="L12:L14"/>
    <mergeCell ref="M12:M15"/>
    <mergeCell ref="A8:A11"/>
    <mergeCell ref="C8:C11"/>
    <mergeCell ref="D8:D11"/>
    <mergeCell ref="A4:A7"/>
    <mergeCell ref="C4:C7"/>
    <mergeCell ref="D4:D7"/>
    <mergeCell ref="E4:E7"/>
    <mergeCell ref="L4:L6"/>
    <mergeCell ref="M4:M7"/>
    <mergeCell ref="D156:D159"/>
    <mergeCell ref="M156:M159"/>
    <mergeCell ref="A160:A163"/>
    <mergeCell ref="C160:C163"/>
    <mergeCell ref="D160:D163"/>
    <mergeCell ref="E160:E163"/>
    <mergeCell ref="A156:A159"/>
    <mergeCell ref="A20:A23"/>
    <mergeCell ref="C20:C23"/>
    <mergeCell ref="D20:D23"/>
    <mergeCell ref="E20:E23"/>
    <mergeCell ref="L20:L22"/>
    <mergeCell ref="M20:M23"/>
    <mergeCell ref="M64:M67"/>
    <mergeCell ref="A108:A111"/>
    <mergeCell ref="O4:O167"/>
    <mergeCell ref="L160:L162"/>
    <mergeCell ref="M160:M163"/>
    <mergeCell ref="N4:N167"/>
    <mergeCell ref="E108:E111"/>
    <mergeCell ref="L108:L110"/>
    <mergeCell ref="A164:A167"/>
    <mergeCell ref="M16:M19"/>
    <mergeCell ref="E28:E31"/>
    <mergeCell ref="L28:L30"/>
    <mergeCell ref="A1:O1"/>
    <mergeCell ref="A144:A147"/>
    <mergeCell ref="C144:C147"/>
    <mergeCell ref="D144:D147"/>
    <mergeCell ref="E144:E147"/>
    <mergeCell ref="L144:L146"/>
    <mergeCell ref="M144:M147"/>
    <mergeCell ref="L64:L66"/>
    <mergeCell ref="L8:L10"/>
    <mergeCell ref="A16:A19"/>
    <mergeCell ref="C16:C19"/>
    <mergeCell ref="D16:D19"/>
    <mergeCell ref="E16:E19"/>
    <mergeCell ref="L16:L18"/>
    <mergeCell ref="E8:E11"/>
    <mergeCell ref="A32:A35"/>
    <mergeCell ref="C32:C35"/>
    <mergeCell ref="D32:D35"/>
    <mergeCell ref="E32:E35"/>
    <mergeCell ref="L32:L34"/>
    <mergeCell ref="M32:M35"/>
    <mergeCell ref="A36:A39"/>
    <mergeCell ref="C36:C39"/>
    <mergeCell ref="D36:D39"/>
    <mergeCell ref="E36:E39"/>
    <mergeCell ref="L36:L38"/>
    <mergeCell ref="M36:M39"/>
    <mergeCell ref="M28:M31"/>
    <mergeCell ref="A24:A27"/>
    <mergeCell ref="C24:C27"/>
    <mergeCell ref="D24:D27"/>
    <mergeCell ref="E24:E27"/>
    <mergeCell ref="L24:L26"/>
    <mergeCell ref="M24:M27"/>
    <mergeCell ref="A28:A31"/>
    <mergeCell ref="C28:C31"/>
    <mergeCell ref="D28:D31"/>
    <mergeCell ref="A44:A47"/>
    <mergeCell ref="C44:C47"/>
    <mergeCell ref="D44:D47"/>
    <mergeCell ref="E44:E47"/>
    <mergeCell ref="L44:L46"/>
    <mergeCell ref="M44:M47"/>
    <mergeCell ref="A48:A51"/>
    <mergeCell ref="C48:C51"/>
    <mergeCell ref="D48:D51"/>
    <mergeCell ref="E48:E51"/>
    <mergeCell ref="L48:L50"/>
    <mergeCell ref="M48:M51"/>
    <mergeCell ref="D52:D55"/>
    <mergeCell ref="E52:E55"/>
    <mergeCell ref="L52:L54"/>
    <mergeCell ref="M52:M55"/>
    <mergeCell ref="A52:A55"/>
    <mergeCell ref="M60:M63"/>
    <mergeCell ref="A60:A63"/>
    <mergeCell ref="L60:L62"/>
    <mergeCell ref="M56:M59"/>
    <mergeCell ref="A56:A59"/>
    <mergeCell ref="C56:C59"/>
    <mergeCell ref="D56:D59"/>
    <mergeCell ref="E56:E59"/>
    <mergeCell ref="M68:M71"/>
    <mergeCell ref="D68:D71"/>
    <mergeCell ref="A64:A67"/>
    <mergeCell ref="C64:C67"/>
    <mergeCell ref="D64:D67"/>
    <mergeCell ref="C52:C55"/>
    <mergeCell ref="C60:C63"/>
    <mergeCell ref="D60:D63"/>
    <mergeCell ref="E60:E63"/>
    <mergeCell ref="L56:L58"/>
    <mergeCell ref="A72:A75"/>
    <mergeCell ref="C72:C75"/>
    <mergeCell ref="A68:A71"/>
    <mergeCell ref="C68:C71"/>
    <mergeCell ref="E68:E71"/>
    <mergeCell ref="L68:L70"/>
    <mergeCell ref="D72:D75"/>
    <mergeCell ref="E72:E75"/>
    <mergeCell ref="L72:L74"/>
    <mergeCell ref="M72:M75"/>
    <mergeCell ref="A76:A79"/>
    <mergeCell ref="C76:C79"/>
    <mergeCell ref="D76:D79"/>
    <mergeCell ref="E76:E79"/>
    <mergeCell ref="L76:L78"/>
    <mergeCell ref="M76:M79"/>
    <mergeCell ref="A80:A83"/>
    <mergeCell ref="C80:C83"/>
    <mergeCell ref="D80:D83"/>
    <mergeCell ref="E80:E83"/>
    <mergeCell ref="L80:L82"/>
    <mergeCell ref="M80:M83"/>
    <mergeCell ref="A84:A87"/>
    <mergeCell ref="C84:C87"/>
    <mergeCell ref="D84:D87"/>
    <mergeCell ref="E84:E87"/>
    <mergeCell ref="L84:L86"/>
    <mergeCell ref="M84:M87"/>
    <mergeCell ref="A88:A91"/>
    <mergeCell ref="C88:C91"/>
    <mergeCell ref="D88:D91"/>
    <mergeCell ref="E88:E91"/>
    <mergeCell ref="L88:L90"/>
    <mergeCell ref="M88:M91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M108:M111"/>
    <mergeCell ref="A100:A103"/>
    <mergeCell ref="C100:C103"/>
    <mergeCell ref="D100:D103"/>
    <mergeCell ref="E100:E103"/>
    <mergeCell ref="L100:L102"/>
    <mergeCell ref="M100:M103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A116:A119"/>
    <mergeCell ref="C116:C119"/>
    <mergeCell ref="D116:D119"/>
    <mergeCell ref="E116:E119"/>
    <mergeCell ref="L116:L118"/>
    <mergeCell ref="M116:M119"/>
    <mergeCell ref="A120:A123"/>
    <mergeCell ref="C120:C123"/>
    <mergeCell ref="D120:D123"/>
    <mergeCell ref="E120:E123"/>
    <mergeCell ref="L120:L122"/>
    <mergeCell ref="M120:M123"/>
    <mergeCell ref="A124:A127"/>
    <mergeCell ref="C124:C127"/>
    <mergeCell ref="D124:D127"/>
    <mergeCell ref="E124:E127"/>
    <mergeCell ref="L124:L126"/>
    <mergeCell ref="M124:M127"/>
    <mergeCell ref="L132:L134"/>
    <mergeCell ref="M132:M135"/>
    <mergeCell ref="A128:A131"/>
    <mergeCell ref="C128:C131"/>
    <mergeCell ref="D128:D131"/>
    <mergeCell ref="E128:E131"/>
    <mergeCell ref="L128:L130"/>
    <mergeCell ref="M128:M131"/>
    <mergeCell ref="C140:C143"/>
    <mergeCell ref="D140:D143"/>
    <mergeCell ref="A132:A135"/>
    <mergeCell ref="C132:C135"/>
    <mergeCell ref="D132:D135"/>
    <mergeCell ref="E132:E135"/>
    <mergeCell ref="E140:E143"/>
    <mergeCell ref="B170:N170"/>
    <mergeCell ref="L140:L142"/>
    <mergeCell ref="M140:M143"/>
    <mergeCell ref="A136:A139"/>
    <mergeCell ref="C136:C139"/>
    <mergeCell ref="D136:D139"/>
    <mergeCell ref="E136:E139"/>
    <mergeCell ref="L136:L138"/>
    <mergeCell ref="M136:M139"/>
    <mergeCell ref="A140:A143"/>
    <mergeCell ref="A40:A43"/>
    <mergeCell ref="C40:C43"/>
    <mergeCell ref="D40:D43"/>
    <mergeCell ref="E40:E43"/>
    <mergeCell ref="L40:L42"/>
    <mergeCell ref="M40:M43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3" manualBreakCount="3">
    <brk id="31" max="14" man="1"/>
    <brk id="83" max="14" man="1"/>
    <brk id="135" max="14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205"/>
  <sheetViews>
    <sheetView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6.42578125" style="928" customWidth="1"/>
    <col min="5" max="5" width="10.42578125" style="925" customWidth="1"/>
    <col min="6" max="6" width="12.28515625" style="927" customWidth="1"/>
    <col min="7" max="7" width="80.4257812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598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3.25" customHeight="1" x14ac:dyDescent="0.35">
      <c r="A4" s="966">
        <v>1</v>
      </c>
      <c r="B4" s="1018" t="s">
        <v>597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(K4+K5+K6)/3</f>
        <v>100</v>
      </c>
      <c r="M4" s="995">
        <f>(L4+L7)/2</f>
        <v>100</v>
      </c>
      <c r="N4" s="1017" t="s">
        <v>547</v>
      </c>
      <c r="O4" s="1016"/>
      <c r="Q4" s="1015"/>
    </row>
    <row r="5" spans="1:17" ht="51.7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72</v>
      </c>
      <c r="J5" s="958">
        <v>72.8</v>
      </c>
      <c r="K5" s="957">
        <f>IF(J5/I5*100&gt;100,100,J5/I5*100)</f>
        <v>100</v>
      </c>
      <c r="L5" s="1011"/>
      <c r="M5" s="982"/>
      <c r="N5" s="968"/>
      <c r="O5" s="967"/>
    </row>
    <row r="6" spans="1:17" ht="81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3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21.44</v>
      </c>
      <c r="J7" s="958">
        <v>21.44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69" hidden="1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/>
      <c r="J8" s="958"/>
      <c r="K8" s="957" t="e">
        <f>IF(J8/I8*100&gt;100,100,J8/I8*100)</f>
        <v>#DIV/0!</v>
      </c>
      <c r="L8" s="985" t="e">
        <f>(K8+K9+K10)/3</f>
        <v>#DIV/0!</v>
      </c>
      <c r="M8" s="995" t="e">
        <f>(L8+L11)/2</f>
        <v>#DIV/0!</v>
      </c>
      <c r="N8" s="968"/>
      <c r="O8" s="967"/>
    </row>
    <row r="9" spans="1:17" ht="69.75" hidden="1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/>
      <c r="J9" s="958"/>
      <c r="K9" s="957" t="e">
        <f>IF(J9/I9*100&gt;100,100,J9/I9*100)</f>
        <v>#DIV/0!</v>
      </c>
      <c r="L9" s="985"/>
      <c r="M9" s="982"/>
      <c r="N9" s="968"/>
      <c r="O9" s="967"/>
    </row>
    <row r="10" spans="1:17" ht="117" hidden="1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 t="e">
        <f>IF(J10/I10*100&gt;100,100,J10/I10*100)</f>
        <v>#DIV/0!</v>
      </c>
      <c r="L10" s="985"/>
      <c r="M10" s="982"/>
      <c r="N10" s="968"/>
      <c r="O10" s="967"/>
    </row>
    <row r="11" spans="1:17" ht="33" hidden="1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/>
      <c r="J11" s="958"/>
      <c r="K11" s="957" t="e">
        <f>IF(J11/I11*100&gt;100,100,J11/I11*100)</f>
        <v>#DIV/0!</v>
      </c>
      <c r="L11" s="957" t="e">
        <f>K11</f>
        <v>#DIV/0!</v>
      </c>
      <c r="M11" s="982"/>
      <c r="N11" s="968"/>
      <c r="O11" s="967"/>
    </row>
    <row r="12" spans="1:17" ht="51.75" customHeight="1" x14ac:dyDescent="0.25">
      <c r="A12" s="966">
        <v>2</v>
      </c>
      <c r="B12" s="974"/>
      <c r="C12" s="1013" t="s">
        <v>405</v>
      </c>
      <c r="D12" s="983" t="s">
        <v>573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(K12+K13+K14)/2</f>
        <v>100</v>
      </c>
      <c r="M12" s="995">
        <f>(L12+L15)/2</f>
        <v>100</v>
      </c>
      <c r="N12" s="968"/>
      <c r="O12" s="967"/>
    </row>
    <row r="13" spans="1:17" ht="49.5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72</v>
      </c>
      <c r="J13" s="958">
        <v>72.8</v>
      </c>
      <c r="K13" s="957">
        <f>IF(J13/I13*100&gt;100,100,J13/I13*100)</f>
        <v>100</v>
      </c>
      <c r="L13" s="1011"/>
      <c r="M13" s="982"/>
      <c r="N13" s="968"/>
      <c r="O13" s="967"/>
    </row>
    <row r="14" spans="1:17" ht="84.75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/>
      <c r="J14" s="958"/>
      <c r="K14" s="957"/>
      <c r="L14" s="1011"/>
      <c r="M14" s="982"/>
      <c r="N14" s="968"/>
      <c r="O14" s="967"/>
    </row>
    <row r="15" spans="1:17" ht="33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>
        <v>2.44</v>
      </c>
      <c r="J15" s="958">
        <v>2.44</v>
      </c>
      <c r="K15" s="957">
        <f>IF(J15/I15*100&gt;100,100,J15/I15*100)</f>
        <v>100</v>
      </c>
      <c r="L15" s="957">
        <f>K15</f>
        <v>100</v>
      </c>
      <c r="M15" s="982"/>
      <c r="N15" s="968"/>
      <c r="O15" s="967"/>
    </row>
    <row r="16" spans="1:17" ht="51" customHeight="1" x14ac:dyDescent="0.25">
      <c r="A16" s="966">
        <v>3</v>
      </c>
      <c r="B16" s="974"/>
      <c r="C16" s="997" t="s">
        <v>407</v>
      </c>
      <c r="D16" s="983" t="s">
        <v>564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>
        <v>100</v>
      </c>
      <c r="J16" s="958">
        <v>100</v>
      </c>
      <c r="K16" s="957">
        <f>IF(J16/I16*100&gt;100,100,J16/I16*100)</f>
        <v>100</v>
      </c>
      <c r="L16" s="977">
        <f>(K16+K17+K18)/2</f>
        <v>100</v>
      </c>
      <c r="M16" s="995">
        <f>(L16+L19)/2</f>
        <v>100</v>
      </c>
      <c r="N16" s="968"/>
      <c r="O16" s="967"/>
    </row>
    <row r="17" spans="1:15" ht="52.5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>
        <v>72</v>
      </c>
      <c r="J17" s="958">
        <v>100</v>
      </c>
      <c r="K17" s="957">
        <f>IF(J17/I17*100&gt;100,100,J17/I17*100)</f>
        <v>100</v>
      </c>
      <c r="L17" s="1011"/>
      <c r="M17" s="982"/>
      <c r="N17" s="968"/>
      <c r="O17" s="967"/>
    </row>
    <row r="18" spans="1:15" ht="84.75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/>
      <c r="L18" s="1011"/>
      <c r="M18" s="982"/>
      <c r="N18" s="968"/>
      <c r="O18" s="967"/>
    </row>
    <row r="19" spans="1:15" ht="32.25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266</v>
      </c>
      <c r="I19" s="958">
        <v>1.44</v>
      </c>
      <c r="J19" s="958">
        <v>1.44</v>
      </c>
      <c r="K19" s="957">
        <f>IF(J19/I19*100&gt;100,100,J19/I19*100)</f>
        <v>100</v>
      </c>
      <c r="L19" s="957">
        <f>K19</f>
        <v>100</v>
      </c>
      <c r="M19" s="982"/>
      <c r="N19" s="968"/>
      <c r="O19" s="967"/>
    </row>
    <row r="20" spans="1:15" ht="66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68.25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114.75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29.25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66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68.2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14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29.2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51.75" customHeight="1" x14ac:dyDescent="0.25">
      <c r="A28" s="966">
        <v>4</v>
      </c>
      <c r="B28" s="974"/>
      <c r="C28" s="1013" t="s">
        <v>151</v>
      </c>
      <c r="D28" s="983" t="s">
        <v>581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>
        <v>100</v>
      </c>
      <c r="J28" s="958">
        <v>100</v>
      </c>
      <c r="K28" s="957">
        <f>IF(J28/I28*100&gt;100,100,J28/I28*100)</f>
        <v>100</v>
      </c>
      <c r="L28" s="977">
        <f>(K28+K29+K30)/2</f>
        <v>100</v>
      </c>
      <c r="M28" s="995">
        <f>(L28+L31)/2</f>
        <v>100</v>
      </c>
      <c r="N28" s="968"/>
      <c r="O28" s="967"/>
    </row>
    <row r="29" spans="1:15" ht="51.75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>
        <v>72</v>
      </c>
      <c r="J29" s="958">
        <v>72.8</v>
      </c>
      <c r="K29" s="957">
        <f>IF(J29/I29*100&gt;100,100,J29/I29*100)</f>
        <v>100</v>
      </c>
      <c r="L29" s="1011"/>
      <c r="M29" s="982"/>
      <c r="N29" s="968"/>
      <c r="O29" s="967"/>
    </row>
    <row r="30" spans="1:15" ht="85.5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/>
      <c r="L30" s="1011"/>
      <c r="M30" s="982"/>
      <c r="N30" s="968"/>
      <c r="O30" s="967"/>
    </row>
    <row r="31" spans="1:15" ht="32.25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266</v>
      </c>
      <c r="I31" s="958">
        <v>1</v>
      </c>
      <c r="J31" s="958">
        <v>1</v>
      </c>
      <c r="K31" s="957">
        <f>IF(J31/I31*100&gt;100,100,J31/I31*100)</f>
        <v>100</v>
      </c>
      <c r="L31" s="957">
        <f>K31</f>
        <v>100</v>
      </c>
      <c r="M31" s="982"/>
      <c r="N31" s="968"/>
      <c r="O31" s="967"/>
    </row>
    <row r="32" spans="1:15" ht="0.75" hidden="1" customHeight="1" x14ac:dyDescent="0.25">
      <c r="A32" s="966">
        <v>8</v>
      </c>
      <c r="B32" s="974"/>
      <c r="C32" s="1013" t="s">
        <v>135</v>
      </c>
      <c r="D32" s="983" t="s">
        <v>540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/>
      <c r="J32" s="958"/>
      <c r="K32" s="957" t="e">
        <f>IF(J32/I32*100&gt;100,100,J32/I32*100)</f>
        <v>#DIV/0!</v>
      </c>
      <c r="L32" s="977" t="e">
        <f>(K32+K33+K34)/3</f>
        <v>#DIV/0!</v>
      </c>
      <c r="M32" s="995" t="e">
        <f>(L32+L35)/2</f>
        <v>#DIV/0!</v>
      </c>
      <c r="N32" s="968"/>
      <c r="O32" s="967"/>
    </row>
    <row r="33" spans="1:17" ht="67.5" hidden="1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/>
      <c r="J33" s="958"/>
      <c r="K33" s="957" t="e">
        <f>IF(J33/I33*100&gt;100,100,J33/I33*100)</f>
        <v>#DIV/0!</v>
      </c>
      <c r="L33" s="1011"/>
      <c r="M33" s="982"/>
      <c r="N33" s="968"/>
      <c r="O33" s="967"/>
    </row>
    <row r="34" spans="1:17" ht="114" hidden="1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/>
      <c r="J34" s="958"/>
      <c r="K34" s="957" t="e">
        <f>IF(J34/I34*100&gt;100,100,J34/I34*100)</f>
        <v>#DIV/0!</v>
      </c>
      <c r="L34" s="1011"/>
      <c r="M34" s="982"/>
      <c r="N34" s="968"/>
      <c r="O34" s="967"/>
    </row>
    <row r="35" spans="1:17" ht="33" hidden="1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505</v>
      </c>
      <c r="I35" s="958"/>
      <c r="J35" s="958"/>
      <c r="K35" s="957" t="e">
        <f>IF(J35/I35*100&gt;100,100,J35/I35*100)</f>
        <v>#DIV/0!</v>
      </c>
      <c r="L35" s="957" t="e">
        <f>K35</f>
        <v>#DIV/0!</v>
      </c>
      <c r="M35" s="982"/>
      <c r="N35" s="968"/>
      <c r="O35" s="967"/>
    </row>
    <row r="36" spans="1:17" ht="51" customHeight="1" x14ac:dyDescent="0.25">
      <c r="A36" s="966">
        <v>5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100</v>
      </c>
      <c r="M36" s="995">
        <f>(L36+L39)/2</f>
        <v>100</v>
      </c>
      <c r="N36" s="968"/>
      <c r="O36" s="967"/>
    </row>
    <row r="37" spans="1:17" ht="51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72</v>
      </c>
      <c r="J37" s="958">
        <v>72.8</v>
      </c>
      <c r="K37" s="957">
        <f>IF(J37/I37*100&gt;100,100,J37/I37*100)</f>
        <v>100</v>
      </c>
      <c r="L37" s="1011"/>
      <c r="M37" s="982"/>
      <c r="N37" s="968"/>
      <c r="O37" s="967"/>
    </row>
    <row r="38" spans="1:17" ht="84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0.75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671.89</v>
      </c>
      <c r="J39" s="958">
        <v>671.89</v>
      </c>
      <c r="K39" s="957">
        <f>IF(J39/I39*100&gt;100,100,J39/I39*100)</f>
        <v>100</v>
      </c>
      <c r="L39" s="957">
        <f>K39</f>
        <v>100</v>
      </c>
      <c r="M39" s="982"/>
      <c r="N39" s="968"/>
      <c r="O39" s="967"/>
    </row>
    <row r="40" spans="1:17" ht="53.25" hidden="1" customHeight="1" x14ac:dyDescent="0.25">
      <c r="A40" s="966">
        <v>4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/>
      <c r="J40" s="958"/>
      <c r="K40" s="957" t="e">
        <f>IF(J40/I40*100&gt;100,100,J40/I40*100)</f>
        <v>#DIV/0!</v>
      </c>
      <c r="L40" s="977" t="e">
        <f>(K40+K41+K42)/3</f>
        <v>#DIV/0!</v>
      </c>
      <c r="M40" s="995" t="e">
        <f>(L40+L43)/2</f>
        <v>#DIV/0!</v>
      </c>
      <c r="N40" s="968"/>
      <c r="O40" s="967"/>
    </row>
    <row r="41" spans="1:17" ht="54.75" hidden="1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/>
      <c r="J41" s="958"/>
      <c r="K41" s="957" t="e">
        <f>IF(J41/I41*100&gt;100,100,J41/I41*100)</f>
        <v>#DIV/0!</v>
      </c>
      <c r="L41" s="1011"/>
      <c r="M41" s="982"/>
      <c r="N41" s="968"/>
      <c r="O41" s="967"/>
    </row>
    <row r="42" spans="1:17" ht="86.25" hidden="1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 t="e">
        <f>IF(J42/I42*100&gt;100,100,J42/I42*100)</f>
        <v>#DIV/0!</v>
      </c>
      <c r="L42" s="1011"/>
      <c r="M42" s="982"/>
      <c r="N42" s="968"/>
      <c r="O42" s="967"/>
    </row>
    <row r="43" spans="1:17" ht="31.5" hidden="1" customHeight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/>
      <c r="J43" s="958"/>
      <c r="K43" s="957" t="e">
        <f>IF(J43/I43*100&gt;100,100,J43/I43*100)</f>
        <v>#DIV/0!</v>
      </c>
      <c r="L43" s="957" t="e">
        <f>K43</f>
        <v>#DIV/0!</v>
      </c>
      <c r="M43" s="982"/>
      <c r="N43" s="968"/>
      <c r="O43" s="967"/>
    </row>
    <row r="44" spans="1:17" ht="51" customHeight="1" x14ac:dyDescent="0.3">
      <c r="A44" s="966">
        <v>6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(K44+K45+K46)/2</f>
        <v>100</v>
      </c>
      <c r="M44" s="995">
        <f>(L44+L47)/2</f>
        <v>100</v>
      </c>
      <c r="N44" s="968"/>
      <c r="O44" s="967"/>
      <c r="Q44" s="1009"/>
    </row>
    <row r="45" spans="1:17" ht="52.5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83</v>
      </c>
      <c r="J45" s="958">
        <v>85.3</v>
      </c>
      <c r="K45" s="957">
        <f>IF(J45/I45*100&gt;100,100,J45/I45*100)</f>
        <v>100</v>
      </c>
      <c r="L45" s="977"/>
      <c r="M45" s="982"/>
      <c r="N45" s="968"/>
      <c r="O45" s="967"/>
    </row>
    <row r="46" spans="1:17" ht="51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/>
      <c r="J46" s="958"/>
      <c r="K46" s="957"/>
      <c r="L46" s="977"/>
      <c r="M46" s="982"/>
      <c r="N46" s="968"/>
      <c r="O46" s="967"/>
    </row>
    <row r="47" spans="1:17" ht="31.5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6</v>
      </c>
      <c r="J47" s="958">
        <v>6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68.25" hidden="1" customHeight="1" x14ac:dyDescent="0.25">
      <c r="A48" s="966">
        <v>11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/>
      <c r="J48" s="958"/>
      <c r="K48" s="957" t="e">
        <f>IF(J48/I48*100&gt;100,100,J48/I48*100)</f>
        <v>#DIV/0!</v>
      </c>
      <c r="L48" s="977" t="e">
        <f>(K48+K49+K50)/3</f>
        <v>#DIV/0!</v>
      </c>
      <c r="M48" s="995" t="e">
        <f>(L48+L51)/2</f>
        <v>#DIV/0!</v>
      </c>
      <c r="N48" s="968"/>
      <c r="O48" s="967"/>
    </row>
    <row r="49" spans="1:15" ht="69" hidden="1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/>
      <c r="J49" s="958"/>
      <c r="K49" s="957" t="e">
        <f>IF(J49/I49*100&gt;100,100,J49/I49*100)</f>
        <v>#DIV/0!</v>
      </c>
      <c r="L49" s="977"/>
      <c r="M49" s="982"/>
      <c r="N49" s="968"/>
      <c r="O49" s="967"/>
    </row>
    <row r="50" spans="1:15" ht="81" hidden="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 t="e">
        <f>IF(J50/I50*100&gt;100,100,J50/I50*100)</f>
        <v>#DIV/0!</v>
      </c>
      <c r="L50" s="977"/>
      <c r="M50" s="982"/>
      <c r="N50" s="968"/>
      <c r="O50" s="967"/>
    </row>
    <row r="51" spans="1:15" ht="31.5" hidden="1" customHeight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505</v>
      </c>
      <c r="I51" s="958"/>
      <c r="J51" s="958"/>
      <c r="K51" s="957" t="e">
        <f>IF(J51/I51*100&gt;100,100,J51/I51*100)</f>
        <v>#DIV/0!</v>
      </c>
      <c r="L51" s="957" t="e">
        <f>K51</f>
        <v>#DIV/0!</v>
      </c>
      <c r="M51" s="982"/>
      <c r="N51" s="968"/>
      <c r="O51" s="967"/>
    </row>
    <row r="52" spans="1:15" ht="51" customHeight="1" x14ac:dyDescent="0.25">
      <c r="A52" s="966">
        <v>7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>
        <v>100</v>
      </c>
      <c r="J52" s="958">
        <v>100</v>
      </c>
      <c r="K52" s="957">
        <f>IF(J52/I52*100&gt;100,100,J52/I52*100)</f>
        <v>100</v>
      </c>
      <c r="L52" s="977">
        <f>(K52+K53+K54)/3</f>
        <v>100</v>
      </c>
      <c r="M52" s="995">
        <f>(L52+L55)/2</f>
        <v>100</v>
      </c>
      <c r="N52" s="968"/>
      <c r="O52" s="967"/>
    </row>
    <row r="53" spans="1:15" ht="51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>
        <v>83</v>
      </c>
      <c r="J53" s="958">
        <v>85.3</v>
      </c>
      <c r="K53" s="957">
        <f>IF(J53/I53*100&gt;100,100,J53/I53*100)</f>
        <v>100</v>
      </c>
      <c r="L53" s="977"/>
      <c r="M53" s="982"/>
      <c r="N53" s="968"/>
      <c r="O53" s="967"/>
    </row>
    <row r="54" spans="1:15" ht="50.25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>
        <v>100</v>
      </c>
      <c r="J54" s="958">
        <v>100</v>
      </c>
      <c r="K54" s="957">
        <f>IF(J54/I54*100&gt;100,100,J54/I54*100)</f>
        <v>100</v>
      </c>
      <c r="L54" s="977"/>
      <c r="M54" s="982"/>
      <c r="N54" s="968"/>
      <c r="O54" s="967"/>
    </row>
    <row r="55" spans="1:15" ht="31.5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266</v>
      </c>
      <c r="I55" s="958">
        <v>4.67</v>
      </c>
      <c r="J55" s="958">
        <v>4.67</v>
      </c>
      <c r="K55" s="957">
        <f>IF(J55/I55*100&gt;100,100,J55/I55*100)</f>
        <v>100</v>
      </c>
      <c r="L55" s="957">
        <f>K55</f>
        <v>100</v>
      </c>
      <c r="M55" s="982"/>
      <c r="N55" s="968"/>
      <c r="O55" s="967"/>
    </row>
    <row r="56" spans="1:15" ht="53.25" customHeight="1" x14ac:dyDescent="0.25">
      <c r="A56" s="966">
        <v>8</v>
      </c>
      <c r="B56" s="974"/>
      <c r="C56" s="996" t="s">
        <v>418</v>
      </c>
      <c r="D56" s="983" t="s">
        <v>561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>
        <v>100</v>
      </c>
      <c r="J56" s="958">
        <v>100</v>
      </c>
      <c r="K56" s="957">
        <f>IF(J56/I56*100&gt;100,100,J56/I56*100)</f>
        <v>100</v>
      </c>
      <c r="L56" s="977">
        <f>(K56+K57+K58)/2</f>
        <v>100</v>
      </c>
      <c r="M56" s="995">
        <f>(L56+L59)/2</f>
        <v>100</v>
      </c>
      <c r="N56" s="968"/>
      <c r="O56" s="967"/>
    </row>
    <row r="57" spans="1:15" ht="51.75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>
        <v>83</v>
      </c>
      <c r="J57" s="958">
        <v>100</v>
      </c>
      <c r="K57" s="957">
        <f>IF(J57/I57*100&gt;100,100,J57/I57*100)</f>
        <v>100</v>
      </c>
      <c r="L57" s="977"/>
      <c r="M57" s="982"/>
      <c r="N57" s="968"/>
      <c r="O57" s="967"/>
    </row>
    <row r="58" spans="1:15" ht="51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/>
      <c r="L58" s="977"/>
      <c r="M58" s="982"/>
      <c r="N58" s="968"/>
      <c r="O58" s="967"/>
    </row>
    <row r="59" spans="1:15" ht="31.5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266</v>
      </c>
      <c r="I59" s="958">
        <v>1</v>
      </c>
      <c r="J59" s="958">
        <v>1</v>
      </c>
      <c r="K59" s="957">
        <f>IF(J59/I59*100&gt;100,100,J59/I59*100)</f>
        <v>100</v>
      </c>
      <c r="L59" s="957">
        <f>K59</f>
        <v>100</v>
      </c>
      <c r="M59" s="982"/>
      <c r="N59" s="968"/>
      <c r="O59" s="967"/>
    </row>
    <row r="60" spans="1:15" ht="68.25" hidden="1" customHeight="1" x14ac:dyDescent="0.25">
      <c r="A60" s="966">
        <v>14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/>
      <c r="J60" s="958"/>
      <c r="K60" s="957" t="e">
        <f>IF(J60/I60*100&gt;100,100,J60/I60*100)</f>
        <v>#DIV/0!</v>
      </c>
      <c r="L60" s="977" t="e">
        <f>(K60+K61+K62)/3</f>
        <v>#DIV/0!</v>
      </c>
      <c r="M60" s="995" t="e">
        <f>(L60+L63)/2</f>
        <v>#DIV/0!</v>
      </c>
      <c r="N60" s="968"/>
      <c r="O60" s="967"/>
    </row>
    <row r="61" spans="1:15" ht="69" hidden="1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/>
      <c r="J61" s="958"/>
      <c r="K61" s="957" t="e">
        <f>IF(J61/I61*100&gt;100,100,J61/I61*100)</f>
        <v>#DIV/0!</v>
      </c>
      <c r="L61" s="977"/>
      <c r="M61" s="982"/>
      <c r="N61" s="968"/>
      <c r="O61" s="967"/>
    </row>
    <row r="62" spans="1:15" ht="82.5" hidden="1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/>
      <c r="J62" s="958"/>
      <c r="K62" s="957" t="e">
        <f>IF(J62/I62*100&gt;100,100,J62/I62*100)</f>
        <v>#DIV/0!</v>
      </c>
      <c r="L62" s="977"/>
      <c r="M62" s="982"/>
      <c r="N62" s="968"/>
      <c r="O62" s="967"/>
    </row>
    <row r="63" spans="1:15" ht="31.5" hidden="1" customHeight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505</v>
      </c>
      <c r="I63" s="958"/>
      <c r="J63" s="958"/>
      <c r="K63" s="957" t="e">
        <f>IF(J63/I63*100&gt;100,100,J63/I63*100)</f>
        <v>#DIV/0!</v>
      </c>
      <c r="L63" s="957" t="e">
        <f>K63</f>
        <v>#DIV/0!</v>
      </c>
      <c r="M63" s="982"/>
      <c r="N63" s="968"/>
      <c r="O63" s="967"/>
    </row>
    <row r="64" spans="1:15" ht="68.2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70.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82.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31.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51" customHeight="1" x14ac:dyDescent="0.25">
      <c r="A68" s="966">
        <v>9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>
        <v>100</v>
      </c>
      <c r="J68" s="958">
        <v>100</v>
      </c>
      <c r="K68" s="957">
        <f>IF(J68/I68*100&gt;100,100,J68/I68*100)</f>
        <v>100</v>
      </c>
      <c r="L68" s="977">
        <f>(K68+K69+K70)/3</f>
        <v>100</v>
      </c>
      <c r="M68" s="995">
        <f>(L68+L71)/2</f>
        <v>100</v>
      </c>
      <c r="N68" s="968"/>
      <c r="O68" s="967"/>
    </row>
    <row r="69" spans="1:15" ht="52.5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>
        <v>83</v>
      </c>
      <c r="J69" s="958">
        <v>84.3</v>
      </c>
      <c r="K69" s="957">
        <f>IF(J69/I69*100&gt;100,100,J69/I69*100)</f>
        <v>100</v>
      </c>
      <c r="L69" s="977"/>
      <c r="M69" s="982"/>
      <c r="N69" s="968"/>
      <c r="O69" s="967"/>
    </row>
    <row r="70" spans="1:15" ht="5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>
        <v>100</v>
      </c>
      <c r="J70" s="958">
        <v>100</v>
      </c>
      <c r="K70" s="957">
        <f>IF(J70/I70*100&gt;100,100,J70/I70*100)</f>
        <v>100</v>
      </c>
      <c r="L70" s="977"/>
      <c r="M70" s="982"/>
      <c r="N70" s="968"/>
      <c r="O70" s="967"/>
    </row>
    <row r="71" spans="1:15" ht="31.5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266</v>
      </c>
      <c r="I71" s="958">
        <v>1.44</v>
      </c>
      <c r="J71" s="958">
        <v>1.44</v>
      </c>
      <c r="K71" s="957">
        <f>IF(J71/I71*100&gt;100,100,J71/I71*100)</f>
        <v>100</v>
      </c>
      <c r="L71" s="957">
        <f>K71</f>
        <v>100</v>
      </c>
      <c r="M71" s="982"/>
      <c r="N71" s="968"/>
      <c r="O71" s="967"/>
    </row>
    <row r="72" spans="1:15" ht="69" hidden="1" customHeight="1" x14ac:dyDescent="0.25">
      <c r="A72" s="966">
        <v>17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/>
      <c r="J72" s="958"/>
      <c r="K72" s="957" t="e">
        <f>IF(J72/I72*100&gt;100,100,J72/I72*100)</f>
        <v>#DIV/0!</v>
      </c>
      <c r="L72" s="977" t="e">
        <f>(K72+K73+K74)/3</f>
        <v>#DIV/0!</v>
      </c>
      <c r="M72" s="995" t="e">
        <f>(L72+L75)/2</f>
        <v>#DIV/0!</v>
      </c>
      <c r="N72" s="968"/>
      <c r="O72" s="967"/>
    </row>
    <row r="73" spans="1:15" ht="69.75" hidden="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/>
      <c r="J73" s="958"/>
      <c r="K73" s="957" t="e">
        <f>IF(J73/I73*100&gt;100,100,J73/I73*100)</f>
        <v>#DIV/0!</v>
      </c>
      <c r="L73" s="977"/>
      <c r="M73" s="982"/>
      <c r="N73" s="968"/>
      <c r="O73" s="967"/>
    </row>
    <row r="74" spans="1:15" ht="81" hidden="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 t="e">
        <f>IF(J74/I74*100&gt;100,100,J74/I74*100)</f>
        <v>#DIV/0!</v>
      </c>
      <c r="L74" s="977"/>
      <c r="M74" s="982"/>
      <c r="N74" s="968"/>
      <c r="O74" s="967"/>
    </row>
    <row r="75" spans="1:15" ht="31.5" hidden="1" customHeight="1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505</v>
      </c>
      <c r="I75" s="958"/>
      <c r="J75" s="958"/>
      <c r="K75" s="957" t="e">
        <f>IF(J75/I75*100&gt;100,100,J75/I75*100)</f>
        <v>#DIV/0!</v>
      </c>
      <c r="L75" s="957" t="e">
        <f>K75</f>
        <v>#DIV/0!</v>
      </c>
      <c r="M75" s="982"/>
      <c r="N75" s="968"/>
      <c r="O75" s="967"/>
    </row>
    <row r="76" spans="1:15" ht="52.5" customHeight="1" x14ac:dyDescent="0.25">
      <c r="A76" s="966">
        <v>10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100</v>
      </c>
      <c r="M76" s="995">
        <f>(L76+L79)/2</f>
        <v>100</v>
      </c>
      <c r="N76" s="968"/>
      <c r="O76" s="967"/>
    </row>
    <row r="77" spans="1:15" ht="52.5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83</v>
      </c>
      <c r="J77" s="958">
        <v>85.3</v>
      </c>
      <c r="K77" s="957">
        <f>IF(J77/I77*100&gt;100,100,J77/I77*100)</f>
        <v>100</v>
      </c>
      <c r="L77" s="977"/>
      <c r="M77" s="982"/>
      <c r="N77" s="968"/>
      <c r="O77" s="967"/>
    </row>
    <row r="78" spans="1:15" ht="51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100</v>
      </c>
      <c r="K78" s="957">
        <f>IF(J78/I78*100&gt;100,100,J78/I78*100)</f>
        <v>100</v>
      </c>
      <c r="L78" s="977"/>
      <c r="M78" s="982"/>
      <c r="N78" s="968"/>
      <c r="O78" s="967"/>
    </row>
    <row r="79" spans="1:15" ht="31.5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536.44000000000005</v>
      </c>
      <c r="J79" s="958">
        <v>536.44000000000005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66.75" hidden="1" customHeight="1" x14ac:dyDescent="0.25">
      <c r="A80" s="966">
        <v>19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/>
      <c r="J80" s="958"/>
      <c r="K80" s="957" t="e">
        <f>IF(J80/I80*100&gt;100,100,J80/I80*100)</f>
        <v>#DIV/0!</v>
      </c>
      <c r="L80" s="977" t="e">
        <f>(K80+K81+K82)/3</f>
        <v>#DIV/0!</v>
      </c>
      <c r="M80" s="995" t="e">
        <f>(L80+L83)/2</f>
        <v>#DIV/0!</v>
      </c>
      <c r="N80" s="968"/>
      <c r="O80" s="967"/>
    </row>
    <row r="81" spans="1:15" ht="42" hidden="1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/>
      <c r="J81" s="958"/>
      <c r="K81" s="957" t="e">
        <f>IF(J81/I81*100&gt;100,100,J81/I81*100)</f>
        <v>#DIV/0!</v>
      </c>
      <c r="L81" s="977"/>
      <c r="M81" s="982"/>
      <c r="N81" s="968"/>
      <c r="O81" s="967"/>
    </row>
    <row r="82" spans="1:15" ht="22.5" hidden="1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 t="e">
        <f>IF(J82/I82*100&gt;100,100,J82/I82*100)</f>
        <v>#DIV/0!</v>
      </c>
      <c r="L82" s="977"/>
      <c r="M82" s="982"/>
      <c r="N82" s="968"/>
      <c r="O82" s="967"/>
    </row>
    <row r="83" spans="1:15" ht="31.5" hidden="1" customHeight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505</v>
      </c>
      <c r="I83" s="958"/>
      <c r="J83" s="958"/>
      <c r="K83" s="957" t="e">
        <f>IF(J83/I83*100&gt;100,100,J83/I83*100)</f>
        <v>#DIV/0!</v>
      </c>
      <c r="L83" s="957" t="e">
        <f>K83</f>
        <v>#DIV/0!</v>
      </c>
      <c r="M83" s="982"/>
      <c r="N83" s="968"/>
      <c r="O83" s="967"/>
    </row>
    <row r="84" spans="1:15" ht="69" hidden="1" customHeight="1" x14ac:dyDescent="0.25">
      <c r="A84" s="966">
        <v>20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/>
      <c r="J84" s="958"/>
      <c r="K84" s="957" t="e">
        <f>IF(J84/I84*100&gt;100,100,J84/I84*100)</f>
        <v>#DIV/0!</v>
      </c>
      <c r="L84" s="985" t="e">
        <f>(K84+K85+K86)/3</f>
        <v>#DIV/0!</v>
      </c>
      <c r="M84" s="995" t="e">
        <f>(L84+L87)/2</f>
        <v>#DIV/0!</v>
      </c>
      <c r="N84" s="968"/>
      <c r="O84" s="967"/>
    </row>
    <row r="85" spans="1:15" ht="68.25" hidden="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/>
      <c r="J85" s="958"/>
      <c r="K85" s="957" t="e">
        <f>IF(J85/I85*100&gt;100,100,J85/I85*100)</f>
        <v>#DIV/0!</v>
      </c>
      <c r="L85" s="998"/>
      <c r="M85" s="982"/>
      <c r="N85" s="968"/>
      <c r="O85" s="967"/>
    </row>
    <row r="86" spans="1:15" ht="67.5" hidden="1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/>
      <c r="J86" s="958"/>
      <c r="K86" s="957" t="e">
        <f>IF(J86/I86*100&gt;100,100,J86/I86*100)</f>
        <v>#DIV/0!</v>
      </c>
      <c r="L86" s="998"/>
      <c r="M86" s="982"/>
      <c r="N86" s="968"/>
      <c r="O86" s="967"/>
    </row>
    <row r="87" spans="1:15" ht="36" hidden="1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505</v>
      </c>
      <c r="I87" s="958"/>
      <c r="J87" s="958"/>
      <c r="K87" s="957" t="e">
        <f>IF(J87/I87*100&gt;100,100,J87/I87*100)</f>
        <v>#DIV/0!</v>
      </c>
      <c r="L87" s="957" t="e">
        <f>K87</f>
        <v>#DIV/0!</v>
      </c>
      <c r="M87" s="982"/>
      <c r="N87" s="968"/>
      <c r="O87" s="967"/>
    </row>
    <row r="88" spans="1:15" ht="67.5" hidden="1" customHeight="1" x14ac:dyDescent="0.25">
      <c r="A88" s="966">
        <v>21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/>
      <c r="J88" s="958"/>
      <c r="K88" s="957" t="e">
        <f>IF(J88/I88*100&gt;100,100,J88/I88*100)</f>
        <v>#DIV/0!</v>
      </c>
      <c r="L88" s="977" t="e">
        <f>(K88+K89+K90)/3</f>
        <v>#DIV/0!</v>
      </c>
      <c r="M88" s="995" t="e">
        <f>(L88+L91)/2</f>
        <v>#DIV/0!</v>
      </c>
      <c r="N88" s="968"/>
      <c r="O88" s="967"/>
    </row>
    <row r="89" spans="1:15" ht="69" hidden="1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/>
      <c r="J89" s="958"/>
      <c r="K89" s="957" t="e">
        <f>IF(J89/I89*100&gt;100,100,J89/I89*100)</f>
        <v>#DIV/0!</v>
      </c>
      <c r="L89" s="977"/>
      <c r="M89" s="982"/>
      <c r="N89" s="968"/>
      <c r="O89" s="967"/>
    </row>
    <row r="90" spans="1:15" ht="66" hidden="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/>
      <c r="J90" s="958"/>
      <c r="K90" s="957" t="e">
        <f>IF(J90/I90*100&gt;100,100,J90/I90*100)</f>
        <v>#DIV/0!</v>
      </c>
      <c r="L90" s="977"/>
      <c r="M90" s="982"/>
      <c r="N90" s="968"/>
      <c r="O90" s="967"/>
    </row>
    <row r="91" spans="1:15" ht="31.5" hidden="1" customHeight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505</v>
      </c>
      <c r="I91" s="958"/>
      <c r="J91" s="958"/>
      <c r="K91" s="957" t="e">
        <f>IF(J91/I91*100&gt;100,100,J91/I91*100)</f>
        <v>#DIV/0!</v>
      </c>
      <c r="L91" s="957" t="e">
        <f>K91</f>
        <v>#DIV/0!</v>
      </c>
      <c r="M91" s="982"/>
      <c r="N91" s="968"/>
      <c r="O91" s="967"/>
    </row>
    <row r="92" spans="1:15" ht="67.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69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66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31.5" hidden="1" customHeight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505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69.7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66.75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67.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34.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71.2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69.7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66.7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31.5" hidden="1" customHeight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68.25" hidden="1" customHeight="1" x14ac:dyDescent="0.25">
      <c r="A104" s="966">
        <v>25</v>
      </c>
      <c r="B104" s="974"/>
      <c r="C104" s="996" t="s">
        <v>187</v>
      </c>
      <c r="D104" s="983" t="s">
        <v>523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/>
      <c r="J104" s="958"/>
      <c r="K104" s="957" t="e">
        <f>IF(J104/I104*100&gt;100,100,J104/I104*100)</f>
        <v>#DIV/0!</v>
      </c>
      <c r="L104" s="977" t="e">
        <f>(K104+K105+K106)/3</f>
        <v>#DIV/0!</v>
      </c>
      <c r="M104" s="995" t="e">
        <f>(L104+L107)/2</f>
        <v>#DIV/0!</v>
      </c>
      <c r="N104" s="968"/>
      <c r="O104" s="967"/>
    </row>
    <row r="105" spans="1:15" ht="69" hidden="1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/>
      <c r="J105" s="958"/>
      <c r="K105" s="957" t="e">
        <f>IF(J105/I105*100&gt;100,100,J105/I105*100)</f>
        <v>#DIV/0!</v>
      </c>
      <c r="L105" s="977"/>
      <c r="M105" s="982"/>
      <c r="N105" s="968"/>
      <c r="O105" s="967"/>
    </row>
    <row r="106" spans="1:15" ht="66" hidden="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/>
      <c r="J106" s="958"/>
      <c r="K106" s="957" t="e">
        <f>IF(J106/I106*100&gt;100,100,J106/I106*100)</f>
        <v>#DIV/0!</v>
      </c>
      <c r="L106" s="977"/>
      <c r="M106" s="982"/>
      <c r="N106" s="968"/>
      <c r="O106" s="967"/>
    </row>
    <row r="107" spans="1:15" ht="28.5" hidden="1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505</v>
      </c>
      <c r="I107" s="958"/>
      <c r="J107" s="958"/>
      <c r="K107" s="957" t="e">
        <f>IF(J107/I107*100&gt;100,100,J107/I107*100)</f>
        <v>#DIV/0!</v>
      </c>
      <c r="L107" s="957" t="e">
        <f>K107</f>
        <v>#DIV/0!</v>
      </c>
      <c r="M107" s="982"/>
      <c r="N107" s="968"/>
      <c r="O107" s="967"/>
    </row>
    <row r="108" spans="1:15" ht="68.25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66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69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30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51" customHeight="1" x14ac:dyDescent="0.25">
      <c r="A112" s="966">
        <v>11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100</v>
      </c>
      <c r="M112" s="995">
        <f>(L112+L115)/2</f>
        <v>100</v>
      </c>
      <c r="N112" s="968"/>
      <c r="O112" s="967"/>
    </row>
    <row r="113" spans="1:15" ht="52.5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92</v>
      </c>
      <c r="J113" s="958">
        <v>92.3</v>
      </c>
      <c r="K113" s="957">
        <f>IF(J113/I113*100&gt;100,100,J113/I113*100)</f>
        <v>100</v>
      </c>
      <c r="L113" s="977"/>
      <c r="M113" s="995"/>
      <c r="N113" s="968"/>
      <c r="O113" s="967"/>
    </row>
    <row r="114" spans="1:15" ht="52.5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>
        <v>100</v>
      </c>
      <c r="J114" s="958">
        <v>100</v>
      </c>
      <c r="K114" s="957">
        <f>IF(J114/I114*100&gt;100,100,J114/I114*100)</f>
        <v>100</v>
      </c>
      <c r="L114" s="977"/>
      <c r="M114" s="995"/>
      <c r="N114" s="968"/>
      <c r="O114" s="967"/>
    </row>
    <row r="115" spans="1:15" ht="31.5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13.33</v>
      </c>
      <c r="J115" s="958">
        <v>13.33</v>
      </c>
      <c r="K115" s="957">
        <f>IF(J115/I115*100&gt;100,100,J115/I115*100)</f>
        <v>100</v>
      </c>
      <c r="L115" s="957">
        <f>K115</f>
        <v>100</v>
      </c>
      <c r="M115" s="995"/>
      <c r="N115" s="968"/>
      <c r="O115" s="967"/>
    </row>
    <row r="116" spans="1:15" ht="81" hidden="1" customHeight="1" x14ac:dyDescent="0.25">
      <c r="A116" s="966">
        <v>28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/>
      <c r="J116" s="958"/>
      <c r="K116" s="987" t="e">
        <f>IF(J116/I116*100&gt;100,100,J116/I116*100)</f>
        <v>#DIV/0!</v>
      </c>
      <c r="L116" s="977" t="e">
        <f>(K116+K117+K118)/3</f>
        <v>#DIV/0!</v>
      </c>
      <c r="M116" s="993" t="e">
        <f>(L116+L119)/2</f>
        <v>#DIV/0!</v>
      </c>
      <c r="N116" s="968"/>
      <c r="O116" s="967"/>
    </row>
    <row r="117" spans="1:15" ht="84.75" hidden="1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/>
      <c r="J117" s="958"/>
      <c r="K117" s="987" t="e">
        <f>IF(J117/I117*100&gt;100,100,J117/I117*100)</f>
        <v>#DIV/0!</v>
      </c>
      <c r="L117" s="977"/>
      <c r="M117" s="982"/>
      <c r="N117" s="968"/>
      <c r="O117" s="967"/>
    </row>
    <row r="118" spans="1:15" ht="69" hidden="1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/>
      <c r="J118" s="958"/>
      <c r="K118" s="987" t="e">
        <f>IF(J118/I118*100&gt;100,100,J118/I118*100)</f>
        <v>#DIV/0!</v>
      </c>
      <c r="L118" s="977"/>
      <c r="M118" s="982"/>
      <c r="N118" s="968"/>
      <c r="O118" s="967"/>
    </row>
    <row r="119" spans="1:15" ht="31.5" hidden="1" customHeight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/>
      <c r="I119" s="958"/>
      <c r="J119" s="958"/>
      <c r="K119" s="987" t="e">
        <f>IF(J119/I119*100&gt;100,100,J119/I119*100)</f>
        <v>#DIV/0!</v>
      </c>
      <c r="L119" s="987" t="e">
        <f>K119</f>
        <v>#DIV/0!</v>
      </c>
      <c r="M119" s="982"/>
      <c r="N119" s="968"/>
      <c r="O119" s="967"/>
    </row>
    <row r="120" spans="1:15" ht="52.5" customHeight="1" x14ac:dyDescent="0.25">
      <c r="A120" s="966">
        <v>12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>
        <v>3.7</v>
      </c>
      <c r="J120" s="958">
        <v>3.7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99.564270152505443</v>
      </c>
      <c r="N120" s="968"/>
      <c r="O120" s="967"/>
    </row>
    <row r="121" spans="1:15" ht="52.5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3.1</v>
      </c>
      <c r="J121" s="958">
        <v>3.1</v>
      </c>
      <c r="K121" s="987">
        <f>IF(J121/I121*100&gt;100,100,J121/I121*100)</f>
        <v>100</v>
      </c>
      <c r="L121" s="977"/>
      <c r="M121" s="982"/>
      <c r="N121" s="968"/>
      <c r="O121" s="967"/>
    </row>
    <row r="122" spans="1:15" ht="51.75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100</v>
      </c>
      <c r="J122" s="958">
        <v>100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1.5" customHeight="1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514</v>
      </c>
      <c r="I123" s="958">
        <v>4590</v>
      </c>
      <c r="J123" s="958">
        <v>4550</v>
      </c>
      <c r="K123" s="987">
        <f>IF(J123/I123*100&gt;100,100,J123/I123*100)</f>
        <v>99.128540305010887</v>
      </c>
      <c r="L123" s="987">
        <f>K123</f>
        <v>99.128540305010887</v>
      </c>
      <c r="M123" s="982"/>
      <c r="N123" s="968"/>
      <c r="O123" s="967"/>
    </row>
    <row r="124" spans="1:15" ht="0.75" hidden="1" customHeight="1" x14ac:dyDescent="0.25">
      <c r="A124" s="966">
        <v>30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/>
      <c r="J124" s="958"/>
      <c r="K124" s="987" t="e">
        <f>IF(J124/I124*100&gt;100,100,J124/I124*100)</f>
        <v>#DIV/0!</v>
      </c>
      <c r="L124" s="977" t="e">
        <f>(K124+K125+K126)/3</f>
        <v>#DIV/0!</v>
      </c>
      <c r="M124" s="993" t="e">
        <f>(L124+L127)/2</f>
        <v>#DIV/0!</v>
      </c>
      <c r="N124" s="968"/>
      <c r="O124" s="967"/>
    </row>
    <row r="125" spans="1:15" ht="85.5" hidden="1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/>
      <c r="J125" s="958"/>
      <c r="K125" s="987" t="e">
        <f>IF(J125/I125*100&gt;100,100,J125/I125*100)</f>
        <v>#DIV/0!</v>
      </c>
      <c r="L125" s="977"/>
      <c r="M125" s="982"/>
      <c r="N125" s="968"/>
      <c r="O125" s="967"/>
    </row>
    <row r="126" spans="1:15" ht="69.75" hidden="1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/>
      <c r="J126" s="958"/>
      <c r="K126" s="987" t="e">
        <f>IF(J126/I126*100&gt;100,100,J126/I126*100)</f>
        <v>#DIV/0!</v>
      </c>
      <c r="L126" s="977"/>
      <c r="M126" s="982"/>
      <c r="N126" s="968"/>
      <c r="O126" s="967"/>
    </row>
    <row r="127" spans="1:15" ht="31.5" hidden="1" customHeight="1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/>
      <c r="I127" s="958"/>
      <c r="J127" s="958"/>
      <c r="K127" s="987" t="e">
        <f>IF(J127/I127*100&gt;100,100,J127/I127*100)</f>
        <v>#DIV/0!</v>
      </c>
      <c r="L127" s="987" t="e">
        <f>K127</f>
        <v>#DIV/0!</v>
      </c>
      <c r="M127" s="982"/>
      <c r="N127" s="968"/>
      <c r="O127" s="967"/>
    </row>
    <row r="128" spans="1:15" ht="52.5" customHeight="1" x14ac:dyDescent="0.25">
      <c r="A128" s="966">
        <v>13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>
        <v>4.9000000000000004</v>
      </c>
      <c r="J128" s="958">
        <v>4.9000000000000004</v>
      </c>
      <c r="K128" s="987">
        <f>IF(J128/I128*100&gt;100,100,J128/I128*100)</f>
        <v>100</v>
      </c>
      <c r="L128" s="977">
        <f>(K128+K129+K130)/3</f>
        <v>100</v>
      </c>
      <c r="M128" s="993">
        <f>(L128+L131)/2</f>
        <v>100</v>
      </c>
      <c r="N128" s="968"/>
      <c r="O128" s="967"/>
    </row>
    <row r="129" spans="1:15" ht="51.75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>
        <v>3.7</v>
      </c>
      <c r="J129" s="958">
        <v>3.7</v>
      </c>
      <c r="K129" s="987">
        <f>IF(J129/I129*100&gt;100,100,J129/I129*100)</f>
        <v>100</v>
      </c>
      <c r="L129" s="977"/>
      <c r="M129" s="982"/>
      <c r="N129" s="968"/>
      <c r="O129" s="967"/>
    </row>
    <row r="130" spans="1:15" ht="51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>
        <v>100</v>
      </c>
      <c r="J130" s="958">
        <v>100</v>
      </c>
      <c r="K130" s="987">
        <f>IF(J130/I130*100&gt;100,100,J130/I130*100)</f>
        <v>100</v>
      </c>
      <c r="L130" s="977"/>
      <c r="M130" s="982"/>
      <c r="N130" s="968"/>
      <c r="O130" s="967"/>
    </row>
    <row r="131" spans="1:15" ht="31.5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 t="s">
        <v>514</v>
      </c>
      <c r="I131" s="958">
        <v>6120</v>
      </c>
      <c r="J131" s="958">
        <v>6120</v>
      </c>
      <c r="K131" s="987">
        <f>IF(J131/I131*100&gt;100,100,J131/I131*100)</f>
        <v>100</v>
      </c>
      <c r="L131" s="987">
        <f>K131</f>
        <v>100</v>
      </c>
      <c r="M131" s="982"/>
      <c r="N131" s="968"/>
      <c r="O131" s="967"/>
    </row>
    <row r="132" spans="1:15" ht="52.5" customHeight="1" x14ac:dyDescent="0.25">
      <c r="A132" s="966">
        <v>14</v>
      </c>
      <c r="B132" s="974"/>
      <c r="C132" s="994" t="s">
        <v>232</v>
      </c>
      <c r="D132" s="991" t="s">
        <v>559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24.1</v>
      </c>
      <c r="J132" s="958">
        <v>24.1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100</v>
      </c>
      <c r="N132" s="968"/>
      <c r="O132" s="967"/>
    </row>
    <row r="133" spans="1:15" ht="52.5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50.4</v>
      </c>
      <c r="J133" s="958">
        <v>50.4</v>
      </c>
      <c r="K133" s="987">
        <f>IF(J133/I133*100&gt;100,100,J133/I133*100)</f>
        <v>100</v>
      </c>
      <c r="L133" s="977"/>
      <c r="M133" s="982"/>
      <c r="N133" s="968"/>
      <c r="O133" s="967"/>
    </row>
    <row r="134" spans="1:15" ht="51.75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90.7</v>
      </c>
      <c r="J134" s="958">
        <v>90.7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1.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36207</v>
      </c>
      <c r="J135" s="958">
        <v>36215</v>
      </c>
      <c r="K135" s="987">
        <f>IF(J135/I135*100&gt;100,100,J135/I135*100)</f>
        <v>100</v>
      </c>
      <c r="L135" s="987">
        <f>K135</f>
        <v>100</v>
      </c>
      <c r="M135" s="982"/>
      <c r="N135" s="968"/>
      <c r="O135" s="967"/>
    </row>
    <row r="136" spans="1:15" ht="52.5" customHeight="1" x14ac:dyDescent="0.25">
      <c r="A136" s="966">
        <v>15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24.2</v>
      </c>
      <c r="J136" s="958">
        <v>24.2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100</v>
      </c>
      <c r="N136" s="968"/>
      <c r="O136" s="967"/>
    </row>
    <row r="137" spans="1:15" ht="52.5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48.1</v>
      </c>
      <c r="J137" s="958">
        <v>48.1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.75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32.700000000000003</v>
      </c>
      <c r="J138" s="958">
        <v>32.700000000000003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1.5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30192</v>
      </c>
      <c r="J139" s="958">
        <v>30192</v>
      </c>
      <c r="K139" s="987">
        <f>IF(J139/I139*100&gt;100,100,J139/I139*100)</f>
        <v>100</v>
      </c>
      <c r="L139" s="987">
        <f>K139</f>
        <v>100</v>
      </c>
      <c r="M139" s="982"/>
      <c r="N139" s="968"/>
      <c r="O139" s="967"/>
    </row>
    <row r="140" spans="1:15" ht="51.75" customHeight="1" x14ac:dyDescent="0.25">
      <c r="A140" s="966">
        <v>16</v>
      </c>
      <c r="B140" s="974"/>
      <c r="C140" s="994" t="s">
        <v>311</v>
      </c>
      <c r="D140" s="991" t="s">
        <v>516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>
        <v>2.5</v>
      </c>
      <c r="J140" s="958">
        <v>2.5</v>
      </c>
      <c r="K140" s="987">
        <f>IF(J140/I140*100&gt;100,100,J140/I140*100)</f>
        <v>100</v>
      </c>
      <c r="L140" s="977">
        <f>(K140+K141+K142)/3</f>
        <v>100</v>
      </c>
      <c r="M140" s="993">
        <f>(L140+L143)/2</f>
        <v>100</v>
      </c>
      <c r="N140" s="968"/>
      <c r="O140" s="967"/>
    </row>
    <row r="141" spans="1:15" ht="51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>
        <v>1.5</v>
      </c>
      <c r="J141" s="958">
        <v>1.5</v>
      </c>
      <c r="K141" s="987">
        <f>IF(J141/I141*100&gt;100,100,J141/I141*100)</f>
        <v>100</v>
      </c>
      <c r="L141" s="977"/>
      <c r="M141" s="982"/>
      <c r="N141" s="968"/>
      <c r="O141" s="967"/>
    </row>
    <row r="142" spans="1:15" ht="52.5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>
        <v>100</v>
      </c>
      <c r="J142" s="958">
        <v>100</v>
      </c>
      <c r="K142" s="987">
        <f>IF(J142/I142*100&gt;100,100,J142/I142*100)</f>
        <v>100</v>
      </c>
      <c r="L142" s="977"/>
      <c r="M142" s="982"/>
      <c r="N142" s="968"/>
      <c r="O142" s="967"/>
    </row>
    <row r="143" spans="1:15" ht="30.75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959" t="s">
        <v>514</v>
      </c>
      <c r="I143" s="958">
        <v>3060</v>
      </c>
      <c r="J143" s="958">
        <v>3060</v>
      </c>
      <c r="K143" s="987">
        <f>IF(J143/I143*100&gt;100,100,J143/I143*100)</f>
        <v>100</v>
      </c>
      <c r="L143" s="987">
        <f>K143</f>
        <v>100</v>
      </c>
      <c r="M143" s="982"/>
      <c r="N143" s="968"/>
      <c r="O143" s="967"/>
    </row>
    <row r="144" spans="1:15" ht="69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68.25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66.7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4.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69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68.25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66.75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4.5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51.75" customHeight="1" x14ac:dyDescent="0.25">
      <c r="A152" s="966">
        <v>17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>
        <v>15</v>
      </c>
      <c r="J152" s="958">
        <v>9.3000000000000007</v>
      </c>
      <c r="K152" s="975">
        <f>IF(I152/J152*100&gt;100,100,I152/J152*100)</f>
        <v>100</v>
      </c>
      <c r="L152" s="977">
        <f>(K152+K153+K154)/3</f>
        <v>83.557575757575762</v>
      </c>
      <c r="M152" s="985">
        <f>(L152+L155)/2</f>
        <v>91.778787878787881</v>
      </c>
      <c r="N152" s="968"/>
      <c r="O152" s="967"/>
    </row>
    <row r="153" spans="1:15" ht="49.5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>
        <v>100</v>
      </c>
      <c r="J153" s="958">
        <v>87.4</v>
      </c>
      <c r="K153" s="957">
        <f>IF(J153/I153*100&gt;100,100,J153/I153*100)</f>
        <v>87.4</v>
      </c>
      <c r="L153" s="970"/>
      <c r="M153" s="984"/>
      <c r="N153" s="968"/>
      <c r="O153" s="967"/>
    </row>
    <row r="154" spans="1:15" ht="51.75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>
        <v>55</v>
      </c>
      <c r="J154" s="958">
        <v>34.799999999999997</v>
      </c>
      <c r="K154" s="957">
        <f>IF(J154/I154*100&gt;100,100,J154/I154*100)</f>
        <v>63.272727272727266</v>
      </c>
      <c r="L154" s="970"/>
      <c r="M154" s="984"/>
      <c r="N154" s="968"/>
      <c r="O154" s="967"/>
    </row>
    <row r="155" spans="1:15" ht="35.25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266</v>
      </c>
      <c r="I155" s="958">
        <v>0.5</v>
      </c>
      <c r="J155" s="958">
        <v>0.5</v>
      </c>
      <c r="K155" s="957">
        <f>IF(J155/I155*100&gt;100,100,J155/I155*100)</f>
        <v>100</v>
      </c>
      <c r="L155" s="957">
        <f>K155</f>
        <v>100</v>
      </c>
      <c r="M155" s="984"/>
      <c r="N155" s="968"/>
      <c r="O155" s="967"/>
    </row>
    <row r="156" spans="1:15" ht="36" hidden="1" customHeight="1" x14ac:dyDescent="0.25">
      <c r="A156" s="966">
        <v>18</v>
      </c>
      <c r="B156" s="974"/>
      <c r="C156" s="986" t="s">
        <v>314</v>
      </c>
      <c r="D156" s="983" t="s">
        <v>558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36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36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6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266</v>
      </c>
      <c r="I159" s="958"/>
      <c r="J159" s="958"/>
      <c r="K159" s="957" t="e">
        <f>IF(J159/I159*100&gt;100,100,J159/I159*100)</f>
        <v>#DIV/0!</v>
      </c>
      <c r="L159" s="957" t="e">
        <f>K159</f>
        <v>#DIV/0!</v>
      </c>
      <c r="M159" s="984"/>
      <c r="N159" s="968"/>
      <c r="O159" s="967"/>
    </row>
    <row r="160" spans="1:15" ht="36" customHeight="1" x14ac:dyDescent="0.25">
      <c r="A160" s="966">
        <v>18</v>
      </c>
      <c r="B160" s="974"/>
      <c r="C160" s="986" t="s">
        <v>319</v>
      </c>
      <c r="D160" s="983" t="s">
        <v>510</v>
      </c>
      <c r="E160" s="979" t="s">
        <v>137</v>
      </c>
      <c r="F160" s="961" t="s">
        <v>138</v>
      </c>
      <c r="G160" s="971" t="s">
        <v>428</v>
      </c>
      <c r="H160" s="978" t="s">
        <v>507</v>
      </c>
      <c r="I160" s="958">
        <v>15</v>
      </c>
      <c r="J160" s="958">
        <v>8.6999999999999993</v>
      </c>
      <c r="K160" s="975">
        <f>IF(I160/J160*100&gt;100,100,I160/J160*100)</f>
        <v>100</v>
      </c>
      <c r="L160" s="977">
        <f>(K160+K161+K162)/3</f>
        <v>85.803030303030297</v>
      </c>
      <c r="M160" s="985">
        <f>(L160+L163)/2</f>
        <v>92.774649479873361</v>
      </c>
      <c r="N160" s="968"/>
      <c r="O160" s="967"/>
    </row>
    <row r="161" spans="1:15" ht="52.5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429</v>
      </c>
      <c r="H161" s="959" t="s">
        <v>507</v>
      </c>
      <c r="I161" s="958">
        <v>100</v>
      </c>
      <c r="J161" s="958">
        <v>90.5</v>
      </c>
      <c r="K161" s="957">
        <f>IF(J161/I161*100&gt;100,100,J161/I161*100)</f>
        <v>90.5</v>
      </c>
      <c r="L161" s="970"/>
      <c r="M161" s="984"/>
      <c r="N161" s="968"/>
      <c r="O161" s="967"/>
    </row>
    <row r="162" spans="1:15" ht="51.75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142</v>
      </c>
      <c r="H162" s="959" t="s">
        <v>507</v>
      </c>
      <c r="I162" s="958">
        <v>55</v>
      </c>
      <c r="J162" s="958">
        <v>36.799999999999997</v>
      </c>
      <c r="K162" s="957">
        <f>IF(J162/I162*100&gt;100,100,J162/I162*100)</f>
        <v>66.909090909090907</v>
      </c>
      <c r="L162" s="970"/>
      <c r="M162" s="984"/>
      <c r="N162" s="968"/>
      <c r="O162" s="967"/>
    </row>
    <row r="163" spans="1:15" ht="33.75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266</v>
      </c>
      <c r="I163" s="958">
        <v>67</v>
      </c>
      <c r="J163" s="958">
        <v>66.83</v>
      </c>
      <c r="K163" s="957">
        <f>IF(J163/I163*100&gt;100,100,J163/I163*100)</f>
        <v>99.746268656716424</v>
      </c>
      <c r="L163" s="957">
        <f>K163</f>
        <v>99.746268656716424</v>
      </c>
      <c r="M163" s="984"/>
      <c r="N163" s="968"/>
      <c r="O163" s="967"/>
    </row>
    <row r="164" spans="1:15" ht="51" hidden="1" customHeight="1" x14ac:dyDescent="0.25">
      <c r="A164" s="966">
        <v>41</v>
      </c>
      <c r="B164" s="974"/>
      <c r="C164" s="986" t="s">
        <v>366</v>
      </c>
      <c r="D164" s="983" t="s">
        <v>557</v>
      </c>
      <c r="E164" s="979" t="s">
        <v>137</v>
      </c>
      <c r="F164" s="961" t="s">
        <v>138</v>
      </c>
      <c r="G164" s="971" t="s">
        <v>428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51" hidden="1" customHeight="1" x14ac:dyDescent="0.25">
      <c r="A165" s="966"/>
      <c r="B165" s="974"/>
      <c r="C165" s="973"/>
      <c r="D165" s="983"/>
      <c r="E165" s="962"/>
      <c r="F165" s="961" t="s">
        <v>138</v>
      </c>
      <c r="G165" s="971" t="s">
        <v>429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51" hidden="1" customHeight="1" x14ac:dyDescent="0.25">
      <c r="A166" s="966"/>
      <c r="B166" s="974"/>
      <c r="C166" s="973"/>
      <c r="D166" s="983"/>
      <c r="E166" s="962"/>
      <c r="F166" s="961" t="s">
        <v>138</v>
      </c>
      <c r="G166" s="971" t="s">
        <v>211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6" hidden="1" customHeight="1" x14ac:dyDescent="0.25">
      <c r="A167" s="966"/>
      <c r="B167" s="974"/>
      <c r="C167" s="964"/>
      <c r="D167" s="982"/>
      <c r="E167" s="962"/>
      <c r="F167" s="961" t="s">
        <v>144</v>
      </c>
      <c r="G167" s="960" t="s">
        <v>506</v>
      </c>
      <c r="H167" s="959" t="s">
        <v>266</v>
      </c>
      <c r="I167" s="958"/>
      <c r="J167" s="958"/>
      <c r="K167" s="957" t="e">
        <f>IF(J167/I167*100&gt;100,100,J167/I167*100)</f>
        <v>#DIV/0!</v>
      </c>
      <c r="L167" s="957" t="e">
        <f>K167</f>
        <v>#DIV/0!</v>
      </c>
      <c r="M167" s="956"/>
      <c r="N167" s="968"/>
      <c r="O167" s="967"/>
    </row>
    <row r="168" spans="1:15" ht="51.75" hidden="1" customHeight="1" x14ac:dyDescent="0.25">
      <c r="A168" s="966">
        <v>42</v>
      </c>
      <c r="B168" s="974"/>
      <c r="C168" s="986" t="s">
        <v>322</v>
      </c>
      <c r="D168" s="983" t="s">
        <v>431</v>
      </c>
      <c r="E168" s="979" t="s">
        <v>137</v>
      </c>
      <c r="F168" s="961" t="s">
        <v>138</v>
      </c>
      <c r="G168" s="971" t="s">
        <v>428</v>
      </c>
      <c r="H168" s="978" t="s">
        <v>507</v>
      </c>
      <c r="I168" s="958"/>
      <c r="J168" s="958"/>
      <c r="K168" s="957" t="e">
        <f>IF(J168/I168*100&gt;100,100,J168/I168*100)</f>
        <v>#DIV/0!</v>
      </c>
      <c r="L168" s="977" t="e">
        <f>(K168+K169+K170)/3</f>
        <v>#DIV/0!</v>
      </c>
      <c r="M168" s="976" t="e">
        <f>(L168+L171)/2</f>
        <v>#DIV/0!</v>
      </c>
      <c r="N168" s="968"/>
      <c r="O168" s="967"/>
    </row>
    <row r="169" spans="1:15" ht="51.75" hidden="1" customHeight="1" x14ac:dyDescent="0.25">
      <c r="A169" s="966"/>
      <c r="B169" s="974"/>
      <c r="C169" s="973"/>
      <c r="D169" s="983"/>
      <c r="E169" s="962"/>
      <c r="F169" s="961" t="s">
        <v>138</v>
      </c>
      <c r="G169" s="971" t="s">
        <v>429</v>
      </c>
      <c r="H169" s="959" t="s">
        <v>507</v>
      </c>
      <c r="I169" s="958"/>
      <c r="J169" s="958"/>
      <c r="K169" s="975" t="e">
        <f>IF(I169/J169*100&gt;100,100,I169/J169*100)</f>
        <v>#DIV/0!</v>
      </c>
      <c r="L169" s="970"/>
      <c r="M169" s="969"/>
      <c r="N169" s="968"/>
      <c r="O169" s="967"/>
    </row>
    <row r="170" spans="1:15" ht="52.5" hidden="1" customHeight="1" x14ac:dyDescent="0.25">
      <c r="A170" s="966"/>
      <c r="B170" s="974"/>
      <c r="C170" s="973"/>
      <c r="D170" s="983"/>
      <c r="E170" s="962"/>
      <c r="F170" s="961" t="s">
        <v>138</v>
      </c>
      <c r="G170" s="971" t="s">
        <v>211</v>
      </c>
      <c r="H170" s="959" t="s">
        <v>507</v>
      </c>
      <c r="I170" s="958"/>
      <c r="J170" s="958"/>
      <c r="K170" s="957" t="e">
        <f>IF(J170/I170*100&gt;100,100,J170/I170*100)</f>
        <v>#DIV/0!</v>
      </c>
      <c r="L170" s="970"/>
      <c r="M170" s="969"/>
      <c r="N170" s="968"/>
      <c r="O170" s="967"/>
    </row>
    <row r="171" spans="1:15" ht="39" hidden="1" customHeight="1" x14ac:dyDescent="0.25">
      <c r="A171" s="966"/>
      <c r="B171" s="974"/>
      <c r="C171" s="964"/>
      <c r="D171" s="982"/>
      <c r="E171" s="962"/>
      <c r="F171" s="961" t="s">
        <v>144</v>
      </c>
      <c r="G171" s="960" t="s">
        <v>506</v>
      </c>
      <c r="H171" s="959" t="s">
        <v>266</v>
      </c>
      <c r="I171" s="958"/>
      <c r="J171" s="958"/>
      <c r="K171" s="957" t="e">
        <f>IF(J171/I171*100&gt;100,100,J171/I171*100)</f>
        <v>#DIV/0!</v>
      </c>
      <c r="L171" s="957" t="e">
        <f>K171</f>
        <v>#DIV/0!</v>
      </c>
      <c r="M171" s="956"/>
      <c r="N171" s="968"/>
      <c r="O171" s="967"/>
    </row>
    <row r="172" spans="1:15" ht="53.25" customHeight="1" x14ac:dyDescent="0.25">
      <c r="A172" s="966">
        <v>19</v>
      </c>
      <c r="B172" s="974"/>
      <c r="C172" s="981" t="s">
        <v>327</v>
      </c>
      <c r="D172" s="983" t="s">
        <v>509</v>
      </c>
      <c r="E172" s="979" t="s">
        <v>137</v>
      </c>
      <c r="F172" s="961" t="s">
        <v>138</v>
      </c>
      <c r="G172" s="971" t="s">
        <v>434</v>
      </c>
      <c r="H172" s="978" t="s">
        <v>507</v>
      </c>
      <c r="I172" s="958">
        <v>100</v>
      </c>
      <c r="J172" s="958">
        <v>87.4</v>
      </c>
      <c r="K172" s="957">
        <f>IF(J172/I172*100&gt;100,100,J172/I172*100)</f>
        <v>87.4</v>
      </c>
      <c r="L172" s="977">
        <f>(K172+K173+K174)/3</f>
        <v>95.8</v>
      </c>
      <c r="M172" s="976">
        <f>(L172+L175)/2</f>
        <v>97.9</v>
      </c>
      <c r="N172" s="968"/>
      <c r="O172" s="967"/>
    </row>
    <row r="173" spans="1:15" ht="54.75" customHeight="1" x14ac:dyDescent="0.25">
      <c r="A173" s="966"/>
      <c r="B173" s="974"/>
      <c r="C173" s="973"/>
      <c r="D173" s="983"/>
      <c r="E173" s="962"/>
      <c r="F173" s="961" t="s">
        <v>138</v>
      </c>
      <c r="G173" s="971" t="s">
        <v>435</v>
      </c>
      <c r="H173" s="959" t="s">
        <v>507</v>
      </c>
      <c r="I173" s="958">
        <v>15</v>
      </c>
      <c r="J173" s="958">
        <v>9.3000000000000007</v>
      </c>
      <c r="K173" s="975">
        <f>IF(I173/J173*100&gt;100,100,I173/J173*100)</f>
        <v>100</v>
      </c>
      <c r="L173" s="970"/>
      <c r="M173" s="969"/>
      <c r="N173" s="968"/>
      <c r="O173" s="967"/>
    </row>
    <row r="174" spans="1:15" ht="37.5" customHeight="1" x14ac:dyDescent="0.25">
      <c r="A174" s="966"/>
      <c r="B174" s="974"/>
      <c r="C174" s="973"/>
      <c r="D174" s="983"/>
      <c r="E174" s="962"/>
      <c r="F174" s="961" t="s">
        <v>138</v>
      </c>
      <c r="G174" s="971" t="s">
        <v>436</v>
      </c>
      <c r="H174" s="959" t="s">
        <v>507</v>
      </c>
      <c r="I174" s="958">
        <v>100</v>
      </c>
      <c r="J174" s="958">
        <v>100</v>
      </c>
      <c r="K174" s="957">
        <f>IF(J174/I174*100&gt;100,100,J174/I174*100)</f>
        <v>100</v>
      </c>
      <c r="L174" s="970"/>
      <c r="M174" s="969"/>
      <c r="N174" s="968"/>
      <c r="O174" s="967"/>
    </row>
    <row r="175" spans="1:15" ht="36.75" customHeight="1" x14ac:dyDescent="0.25">
      <c r="A175" s="966"/>
      <c r="B175" s="974"/>
      <c r="C175" s="964"/>
      <c r="D175" s="982"/>
      <c r="E175" s="962"/>
      <c r="F175" s="961" t="s">
        <v>144</v>
      </c>
      <c r="G175" s="960" t="s">
        <v>506</v>
      </c>
      <c r="H175" s="959" t="s">
        <v>266</v>
      </c>
      <c r="I175" s="958">
        <v>0.5</v>
      </c>
      <c r="J175" s="958">
        <v>0.5</v>
      </c>
      <c r="K175" s="957">
        <f>IF(J175/I175*100&gt;100,100,J175/I175*100)</f>
        <v>100</v>
      </c>
      <c r="L175" s="957">
        <f>K175</f>
        <v>100</v>
      </c>
      <c r="M175" s="956"/>
      <c r="N175" s="968"/>
      <c r="O175" s="967"/>
    </row>
    <row r="176" spans="1:15" ht="38.25" hidden="1" customHeight="1" x14ac:dyDescent="0.25">
      <c r="A176" s="966">
        <v>20</v>
      </c>
      <c r="B176" s="974"/>
      <c r="C176" s="981" t="s">
        <v>326</v>
      </c>
      <c r="D176" s="980" t="s">
        <v>567</v>
      </c>
      <c r="E176" s="979" t="s">
        <v>137</v>
      </c>
      <c r="F176" s="961" t="s">
        <v>138</v>
      </c>
      <c r="G176" s="971" t="s">
        <v>434</v>
      </c>
      <c r="H176" s="978" t="s">
        <v>507</v>
      </c>
      <c r="I176" s="958"/>
      <c r="J176" s="958"/>
      <c r="K176" s="957" t="e">
        <f>IF(J176/I176*100&gt;100,100,J176/I176*100)</f>
        <v>#DIV/0!</v>
      </c>
      <c r="L176" s="977" t="e">
        <f>(K176+K177+K178)/3</f>
        <v>#DIV/0!</v>
      </c>
      <c r="M176" s="976" t="e">
        <f>(L176+L179)/2</f>
        <v>#DIV/0!</v>
      </c>
      <c r="N176" s="968"/>
      <c r="O176" s="967"/>
    </row>
    <row r="177" spans="1:15" ht="38.25" hidden="1" customHeight="1" x14ac:dyDescent="0.25">
      <c r="A177" s="966"/>
      <c r="B177" s="974"/>
      <c r="C177" s="973"/>
      <c r="D177" s="972"/>
      <c r="E177" s="962"/>
      <c r="F177" s="961" t="s">
        <v>138</v>
      </c>
      <c r="G177" s="971" t="s">
        <v>435</v>
      </c>
      <c r="H177" s="959" t="s">
        <v>507</v>
      </c>
      <c r="I177" s="958"/>
      <c r="J177" s="958"/>
      <c r="K177" s="975" t="e">
        <f>IF(I177/J177*100&gt;100,100,I177/J177*100)</f>
        <v>#DIV/0!</v>
      </c>
      <c r="L177" s="970"/>
      <c r="M177" s="969"/>
      <c r="N177" s="968"/>
      <c r="O177" s="967"/>
    </row>
    <row r="178" spans="1:15" ht="38.25" hidden="1" customHeight="1" x14ac:dyDescent="0.25">
      <c r="A178" s="966"/>
      <c r="B178" s="974"/>
      <c r="C178" s="973"/>
      <c r="D178" s="972"/>
      <c r="E178" s="962"/>
      <c r="F178" s="961" t="s">
        <v>138</v>
      </c>
      <c r="G178" s="971" t="s">
        <v>436</v>
      </c>
      <c r="H178" s="959" t="s">
        <v>507</v>
      </c>
      <c r="I178" s="958"/>
      <c r="J178" s="958"/>
      <c r="K178" s="957" t="e">
        <f>IF(J178/I178*100&gt;100,100,J178/I178*100)</f>
        <v>#DIV/0!</v>
      </c>
      <c r="L178" s="970"/>
      <c r="M178" s="969"/>
      <c r="N178" s="968"/>
      <c r="O178" s="967"/>
    </row>
    <row r="179" spans="1:15" ht="38.25" hidden="1" customHeight="1" x14ac:dyDescent="0.25">
      <c r="A179" s="966"/>
      <c r="B179" s="974"/>
      <c r="C179" s="964"/>
      <c r="D179" s="963"/>
      <c r="E179" s="962"/>
      <c r="F179" s="961" t="s">
        <v>144</v>
      </c>
      <c r="G179" s="960" t="s">
        <v>506</v>
      </c>
      <c r="H179" s="959" t="s">
        <v>266</v>
      </c>
      <c r="I179" s="958"/>
      <c r="J179" s="958"/>
      <c r="K179" s="957" t="e">
        <f>IF(J179/I179*100&gt;100,100,J179/I179*100)</f>
        <v>#DIV/0!</v>
      </c>
      <c r="L179" s="957" t="e">
        <f>K179</f>
        <v>#DIV/0!</v>
      </c>
      <c r="M179" s="956"/>
      <c r="N179" s="968"/>
      <c r="O179" s="967"/>
    </row>
    <row r="180" spans="1:15" ht="51" customHeight="1" x14ac:dyDescent="0.25">
      <c r="A180" s="966">
        <v>20</v>
      </c>
      <c r="B180" s="974"/>
      <c r="C180" s="981" t="s">
        <v>323</v>
      </c>
      <c r="D180" s="980" t="s">
        <v>508</v>
      </c>
      <c r="E180" s="979" t="s">
        <v>137</v>
      </c>
      <c r="F180" s="961" t="s">
        <v>138</v>
      </c>
      <c r="G180" s="971" t="s">
        <v>434</v>
      </c>
      <c r="H180" s="978" t="s">
        <v>507</v>
      </c>
      <c r="I180" s="958">
        <v>100</v>
      </c>
      <c r="J180" s="958">
        <v>90.5</v>
      </c>
      <c r="K180" s="957">
        <f>IF(J180/I180*100&gt;100,100,J180/I180*100)</f>
        <v>90.5</v>
      </c>
      <c r="L180" s="977">
        <f>(K180+K181+K182)/3</f>
        <v>96.833333333333329</v>
      </c>
      <c r="M180" s="976">
        <f>(L180+L183)/2</f>
        <v>98.289800995024876</v>
      </c>
      <c r="N180" s="968"/>
      <c r="O180" s="967"/>
    </row>
    <row r="181" spans="1:15" ht="49.5" customHeight="1" x14ac:dyDescent="0.25">
      <c r="A181" s="966"/>
      <c r="B181" s="974"/>
      <c r="C181" s="973"/>
      <c r="D181" s="972"/>
      <c r="E181" s="962"/>
      <c r="F181" s="961" t="s">
        <v>138</v>
      </c>
      <c r="G181" s="971" t="s">
        <v>435</v>
      </c>
      <c r="H181" s="959" t="s">
        <v>507</v>
      </c>
      <c r="I181" s="958">
        <v>15</v>
      </c>
      <c r="J181" s="958">
        <v>8.6999999999999993</v>
      </c>
      <c r="K181" s="975">
        <f>IF(I181/J181*100&gt;100,100,I181/J181*100)</f>
        <v>100</v>
      </c>
      <c r="L181" s="970"/>
      <c r="M181" s="969"/>
      <c r="N181" s="968"/>
      <c r="O181" s="967"/>
    </row>
    <row r="182" spans="1:15" ht="36.75" customHeight="1" x14ac:dyDescent="0.25">
      <c r="A182" s="966"/>
      <c r="B182" s="974"/>
      <c r="C182" s="973"/>
      <c r="D182" s="972"/>
      <c r="E182" s="962"/>
      <c r="F182" s="961" t="s">
        <v>138</v>
      </c>
      <c r="G182" s="971" t="s">
        <v>436</v>
      </c>
      <c r="H182" s="959" t="s">
        <v>507</v>
      </c>
      <c r="I182" s="958">
        <v>100</v>
      </c>
      <c r="J182" s="958">
        <v>100</v>
      </c>
      <c r="K182" s="957">
        <f>IF(J182/I182*100&gt;100,100,J182/I182*100)</f>
        <v>100</v>
      </c>
      <c r="L182" s="970"/>
      <c r="M182" s="969"/>
      <c r="N182" s="968"/>
      <c r="O182" s="967"/>
    </row>
    <row r="183" spans="1:15" ht="31.5" customHeight="1" x14ac:dyDescent="0.25">
      <c r="A183" s="966"/>
      <c r="B183" s="974"/>
      <c r="C183" s="964"/>
      <c r="D183" s="963"/>
      <c r="E183" s="962"/>
      <c r="F183" s="961" t="s">
        <v>144</v>
      </c>
      <c r="G183" s="960" t="s">
        <v>506</v>
      </c>
      <c r="H183" s="959" t="s">
        <v>266</v>
      </c>
      <c r="I183" s="958">
        <v>67</v>
      </c>
      <c r="J183" s="958">
        <v>66.83</v>
      </c>
      <c r="K183" s="957">
        <f>IF(J183/I183*100&gt;100,100,J183/I183*100)</f>
        <v>99.746268656716424</v>
      </c>
      <c r="L183" s="957">
        <f>K183</f>
        <v>99.746268656716424</v>
      </c>
      <c r="M183" s="956"/>
      <c r="N183" s="955"/>
      <c r="O183" s="954"/>
    </row>
    <row r="184" spans="1:15" ht="0.75" hidden="1" customHeight="1" x14ac:dyDescent="0.25">
      <c r="A184" s="966">
        <v>46</v>
      </c>
      <c r="B184" s="974"/>
      <c r="C184" s="981" t="s">
        <v>379</v>
      </c>
      <c r="D184" s="980" t="s">
        <v>555</v>
      </c>
      <c r="E184" s="979" t="s">
        <v>137</v>
      </c>
      <c r="F184" s="961" t="s">
        <v>138</v>
      </c>
      <c r="G184" s="971" t="s">
        <v>434</v>
      </c>
      <c r="H184" s="978" t="s">
        <v>507</v>
      </c>
      <c r="I184" s="958"/>
      <c r="J184" s="958"/>
      <c r="K184" s="957" t="e">
        <f>IF(J184/I184*100&gt;100,100,J184/I184*100)</f>
        <v>#DIV/0!</v>
      </c>
      <c r="L184" s="977" t="e">
        <f>(K184+K185+K186)/3</f>
        <v>#DIV/0!</v>
      </c>
      <c r="M184" s="976" t="e">
        <f>(L184+L187)/2</f>
        <v>#DIV/0!</v>
      </c>
      <c r="N184" s="1027"/>
      <c r="O184" s="1026"/>
    </row>
    <row r="185" spans="1:15" ht="56.25" hidden="1" customHeight="1" x14ac:dyDescent="0.25">
      <c r="A185" s="966"/>
      <c r="B185" s="974"/>
      <c r="C185" s="973"/>
      <c r="D185" s="972"/>
      <c r="E185" s="962"/>
      <c r="F185" s="961" t="s">
        <v>138</v>
      </c>
      <c r="G185" s="971" t="s">
        <v>435</v>
      </c>
      <c r="H185" s="959" t="s">
        <v>507</v>
      </c>
      <c r="I185" s="958"/>
      <c r="J185" s="958"/>
      <c r="K185" s="975" t="e">
        <f>IF(I185/J185*100&gt;100,100,I185/J185*100)</f>
        <v>#DIV/0!</v>
      </c>
      <c r="L185" s="970"/>
      <c r="M185" s="969"/>
      <c r="N185" s="1027"/>
      <c r="O185" s="1026"/>
    </row>
    <row r="186" spans="1:15" ht="37.5" hidden="1" customHeight="1" x14ac:dyDescent="0.25">
      <c r="A186" s="966"/>
      <c r="B186" s="974"/>
      <c r="C186" s="973"/>
      <c r="D186" s="972"/>
      <c r="E186" s="962"/>
      <c r="F186" s="961" t="s">
        <v>138</v>
      </c>
      <c r="G186" s="971" t="s">
        <v>553</v>
      </c>
      <c r="H186" s="959" t="s">
        <v>507</v>
      </c>
      <c r="I186" s="958"/>
      <c r="J186" s="958"/>
      <c r="K186" s="957" t="e">
        <f>IF(J186/I186*100&gt;100,100,J186/I186*100)</f>
        <v>#DIV/0!</v>
      </c>
      <c r="L186" s="970"/>
      <c r="M186" s="969"/>
      <c r="N186" s="1027"/>
      <c r="O186" s="1026"/>
    </row>
    <row r="187" spans="1:15" ht="33" hidden="1" customHeight="1" x14ac:dyDescent="0.25">
      <c r="A187" s="966"/>
      <c r="B187" s="974"/>
      <c r="C187" s="964"/>
      <c r="D187" s="963"/>
      <c r="E187" s="962"/>
      <c r="F187" s="961" t="s">
        <v>144</v>
      </c>
      <c r="G187" s="960" t="s">
        <v>506</v>
      </c>
      <c r="H187" s="959" t="s">
        <v>266</v>
      </c>
      <c r="I187" s="958"/>
      <c r="J187" s="958"/>
      <c r="K187" s="957" t="e">
        <f>IF(I187/J187*100&gt;100,100,I187/J187*100)</f>
        <v>#DIV/0!</v>
      </c>
      <c r="L187" s="957" t="e">
        <f>K187</f>
        <v>#DIV/0!</v>
      </c>
      <c r="M187" s="956"/>
      <c r="N187" s="1027"/>
      <c r="O187" s="1026"/>
    </row>
    <row r="188" spans="1:15" ht="51" hidden="1" customHeight="1" x14ac:dyDescent="0.25">
      <c r="A188" s="966">
        <v>47</v>
      </c>
      <c r="B188" s="974"/>
      <c r="C188" s="981" t="s">
        <v>325</v>
      </c>
      <c r="D188" s="980" t="s">
        <v>554</v>
      </c>
      <c r="E188" s="979" t="s">
        <v>137</v>
      </c>
      <c r="F188" s="961" t="s">
        <v>138</v>
      </c>
      <c r="G188" s="971" t="s">
        <v>434</v>
      </c>
      <c r="H188" s="978" t="s">
        <v>507</v>
      </c>
      <c r="I188" s="958"/>
      <c r="J188" s="958"/>
      <c r="K188" s="957" t="e">
        <f>IF(J188/I188*100&gt;100,100,J188/I188*100)</f>
        <v>#DIV/0!</v>
      </c>
      <c r="L188" s="977" t="e">
        <f>(K188+K189+K190)/3</f>
        <v>#DIV/0!</v>
      </c>
      <c r="M188" s="976" t="e">
        <f>(L188+L191)/2</f>
        <v>#DIV/0!</v>
      </c>
      <c r="N188" s="1027"/>
      <c r="O188" s="1026"/>
    </row>
    <row r="189" spans="1:15" ht="56.25" hidden="1" customHeight="1" x14ac:dyDescent="0.25">
      <c r="A189" s="966"/>
      <c r="B189" s="974"/>
      <c r="C189" s="973"/>
      <c r="D189" s="972"/>
      <c r="E189" s="962"/>
      <c r="F189" s="961" t="s">
        <v>138</v>
      </c>
      <c r="G189" s="971" t="s">
        <v>435</v>
      </c>
      <c r="H189" s="959" t="s">
        <v>507</v>
      </c>
      <c r="I189" s="958"/>
      <c r="J189" s="958"/>
      <c r="K189" s="975" t="e">
        <f>IF(I189/J189*100&gt;100,100,I189/J189*100)</f>
        <v>#DIV/0!</v>
      </c>
      <c r="L189" s="970"/>
      <c r="M189" s="969"/>
      <c r="N189" s="1027"/>
      <c r="O189" s="1026"/>
    </row>
    <row r="190" spans="1:15" ht="37.5" hidden="1" customHeight="1" x14ac:dyDescent="0.25">
      <c r="A190" s="966"/>
      <c r="B190" s="974"/>
      <c r="C190" s="973"/>
      <c r="D190" s="972"/>
      <c r="E190" s="962"/>
      <c r="F190" s="961" t="s">
        <v>138</v>
      </c>
      <c r="G190" s="971" t="s">
        <v>553</v>
      </c>
      <c r="H190" s="959" t="s">
        <v>507</v>
      </c>
      <c r="I190" s="958"/>
      <c r="J190" s="958"/>
      <c r="K190" s="957" t="e">
        <f>IF(J190/I190*100&gt;100,100,J190/I190*100)</f>
        <v>#DIV/0!</v>
      </c>
      <c r="L190" s="970"/>
      <c r="M190" s="969"/>
      <c r="N190" s="1027"/>
      <c r="O190" s="1026"/>
    </row>
    <row r="191" spans="1:15" ht="33" hidden="1" customHeight="1" x14ac:dyDescent="0.25">
      <c r="A191" s="966"/>
      <c r="B191" s="965"/>
      <c r="C191" s="964"/>
      <c r="D191" s="963"/>
      <c r="E191" s="962"/>
      <c r="F191" s="961" t="s">
        <v>144</v>
      </c>
      <c r="G191" s="960" t="s">
        <v>506</v>
      </c>
      <c r="H191" s="959" t="s">
        <v>266</v>
      </c>
      <c r="I191" s="958"/>
      <c r="J191" s="958"/>
      <c r="K191" s="957" t="e">
        <f>IF(I191/J191*100&gt;100,100,I191/J191*100)</f>
        <v>#DIV/0!</v>
      </c>
      <c r="L191" s="957" t="e">
        <f>K191</f>
        <v>#DIV/0!</v>
      </c>
      <c r="M191" s="956"/>
      <c r="N191" s="1027"/>
      <c r="O191" s="1026"/>
    </row>
    <row r="192" spans="1:15" ht="25.5" x14ac:dyDescent="0.3">
      <c r="A192" s="953"/>
      <c r="B192" s="952"/>
      <c r="C192" s="951"/>
      <c r="D192" s="950"/>
      <c r="E192" s="949"/>
      <c r="F192" s="948"/>
      <c r="G192" s="947"/>
      <c r="H192" s="946"/>
      <c r="I192" s="945"/>
      <c r="J192" s="945"/>
      <c r="K192" s="944"/>
      <c r="L192" s="944"/>
      <c r="M192" s="943"/>
      <c r="N192" s="942"/>
      <c r="O192" s="941"/>
    </row>
    <row r="193" spans="1:15" ht="25.5" x14ac:dyDescent="0.3">
      <c r="A193" s="953"/>
      <c r="B193" s="952"/>
      <c r="C193" s="951"/>
      <c r="D193" s="950"/>
      <c r="E193" s="949"/>
      <c r="F193" s="948"/>
      <c r="G193" s="947"/>
      <c r="H193" s="946"/>
      <c r="I193" s="945"/>
      <c r="J193" s="945"/>
      <c r="K193" s="944"/>
      <c r="L193" s="944"/>
      <c r="M193" s="943"/>
      <c r="N193" s="942"/>
      <c r="O193" s="941"/>
    </row>
    <row r="194" spans="1:15" ht="26.25" customHeight="1" x14ac:dyDescent="0.4">
      <c r="A194" s="936"/>
      <c r="B194" s="940" t="s">
        <v>504</v>
      </c>
      <c r="C194" s="940"/>
      <c r="D194" s="940"/>
      <c r="E194" s="940"/>
      <c r="F194" s="940"/>
      <c r="G194" s="940"/>
      <c r="H194" s="940"/>
      <c r="I194" s="940"/>
      <c r="J194" s="940"/>
      <c r="K194" s="940"/>
      <c r="L194" s="940"/>
      <c r="M194" s="940"/>
      <c r="N194" s="940"/>
    </row>
    <row r="195" spans="1:15" ht="26.25" customHeight="1" x14ac:dyDescent="0.4">
      <c r="A195" s="936"/>
      <c r="B195" s="939"/>
      <c r="C195" s="939"/>
      <c r="D195" s="939"/>
      <c r="E195" s="939"/>
      <c r="F195" s="939"/>
      <c r="G195" s="939"/>
      <c r="H195" s="939"/>
      <c r="I195" s="939"/>
      <c r="J195" s="939"/>
      <c r="K195" s="939"/>
      <c r="L195" s="939"/>
      <c r="M195" s="939"/>
      <c r="N195" s="939"/>
    </row>
    <row r="196" spans="1:15" x14ac:dyDescent="0.4">
      <c r="A196" s="936"/>
      <c r="B196" s="935" t="s">
        <v>503</v>
      </c>
      <c r="C196" s="925"/>
      <c r="D196" s="938"/>
      <c r="E196" s="938"/>
      <c r="G196" s="933"/>
      <c r="H196" s="937"/>
      <c r="I196" s="937"/>
      <c r="M196" s="932"/>
      <c r="N196" s="931"/>
    </row>
    <row r="197" spans="1:15" ht="24.75" customHeight="1" x14ac:dyDescent="0.4">
      <c r="A197" s="936"/>
      <c r="B197" s="935" t="s">
        <v>502</v>
      </c>
      <c r="C197" s="925"/>
      <c r="D197" s="934"/>
      <c r="G197" s="933"/>
      <c r="H197" s="933"/>
      <c r="I197" s="933"/>
      <c r="M197" s="932"/>
      <c r="N197" s="931"/>
    </row>
    <row r="198" spans="1:15" ht="24.75" customHeight="1" x14ac:dyDescent="0.25"/>
    <row r="199" spans="1:15" ht="24.75" customHeight="1" x14ac:dyDescent="0.25"/>
    <row r="200" spans="1:15" ht="24.75" customHeight="1" x14ac:dyDescent="0.25"/>
    <row r="201" spans="1:15" ht="24.75" customHeight="1" x14ac:dyDescent="0.25"/>
    <row r="202" spans="1:15" ht="24.75" customHeight="1" x14ac:dyDescent="0.25"/>
    <row r="203" spans="1:15" ht="24.75" customHeight="1" x14ac:dyDescent="0.25"/>
    <row r="204" spans="1:15" ht="24.75" customHeight="1" x14ac:dyDescent="0.25">
      <c r="D204" s="928" t="s">
        <v>501</v>
      </c>
    </row>
    <row r="205" spans="1:15" ht="24.75" customHeight="1" x14ac:dyDescent="0.25"/>
  </sheetData>
  <autoFilter ref="A3:DJ3"/>
  <mergeCells count="286">
    <mergeCell ref="M180:M183"/>
    <mergeCell ref="A172:A175"/>
    <mergeCell ref="C172:C175"/>
    <mergeCell ref="D172:D175"/>
    <mergeCell ref="E172:E175"/>
    <mergeCell ref="E152:E155"/>
    <mergeCell ref="L152:L154"/>
    <mergeCell ref="C152:C155"/>
    <mergeCell ref="A180:A183"/>
    <mergeCell ref="C180:C183"/>
    <mergeCell ref="D180:D183"/>
    <mergeCell ref="E180:E183"/>
    <mergeCell ref="L180:L182"/>
    <mergeCell ref="B194:N194"/>
    <mergeCell ref="A148:A151"/>
    <mergeCell ref="C148:C151"/>
    <mergeCell ref="D148:D151"/>
    <mergeCell ref="E148:E151"/>
    <mergeCell ref="L148:L150"/>
    <mergeCell ref="M148:M151"/>
    <mergeCell ref="A152:A155"/>
    <mergeCell ref="D152:D155"/>
    <mergeCell ref="L160:L162"/>
    <mergeCell ref="M68:M71"/>
    <mergeCell ref="L72:L74"/>
    <mergeCell ref="M76:M79"/>
    <mergeCell ref="M4:M7"/>
    <mergeCell ref="A8:A11"/>
    <mergeCell ref="C8:C11"/>
    <mergeCell ref="D8:D11"/>
    <mergeCell ref="A64:A67"/>
    <mergeCell ref="N4:N183"/>
    <mergeCell ref="C64:C67"/>
    <mergeCell ref="O4:O183"/>
    <mergeCell ref="A108:A111"/>
    <mergeCell ref="C108:C111"/>
    <mergeCell ref="D108:D111"/>
    <mergeCell ref="E108:E111"/>
    <mergeCell ref="L108:L110"/>
    <mergeCell ref="M108:M111"/>
    <mergeCell ref="A12:A15"/>
    <mergeCell ref="C12:C15"/>
    <mergeCell ref="D12:D15"/>
    <mergeCell ref="A1:O1"/>
    <mergeCell ref="A144:A147"/>
    <mergeCell ref="C144:C147"/>
    <mergeCell ref="D144:D147"/>
    <mergeCell ref="E144:E147"/>
    <mergeCell ref="L144:L146"/>
    <mergeCell ref="M144:M147"/>
    <mergeCell ref="E20:E23"/>
    <mergeCell ref="L20:L22"/>
    <mergeCell ref="M20:M23"/>
    <mergeCell ref="M12:M15"/>
    <mergeCell ref="A16:A19"/>
    <mergeCell ref="C16:C19"/>
    <mergeCell ref="D16:D19"/>
    <mergeCell ref="E16:E19"/>
    <mergeCell ref="L16:L18"/>
    <mergeCell ref="M16:M19"/>
    <mergeCell ref="E8:E11"/>
    <mergeCell ref="L8:L10"/>
    <mergeCell ref="M8:M11"/>
    <mergeCell ref="A4:A7"/>
    <mergeCell ref="C4:C7"/>
    <mergeCell ref="D4:D7"/>
    <mergeCell ref="E4:E7"/>
    <mergeCell ref="L4:L6"/>
    <mergeCell ref="M28:M31"/>
    <mergeCell ref="A24:A27"/>
    <mergeCell ref="C24:C27"/>
    <mergeCell ref="D24:D27"/>
    <mergeCell ref="E24:E27"/>
    <mergeCell ref="L24:L26"/>
    <mergeCell ref="M24:M27"/>
    <mergeCell ref="E12:E15"/>
    <mergeCell ref="L12:L14"/>
    <mergeCell ref="A28:A31"/>
    <mergeCell ref="C28:C31"/>
    <mergeCell ref="D28:D31"/>
    <mergeCell ref="E28:E31"/>
    <mergeCell ref="L28:L30"/>
    <mergeCell ref="A20:A23"/>
    <mergeCell ref="C20:C23"/>
    <mergeCell ref="D20:D23"/>
    <mergeCell ref="A32:A35"/>
    <mergeCell ref="C32:C35"/>
    <mergeCell ref="D32:D35"/>
    <mergeCell ref="E32:E35"/>
    <mergeCell ref="L32:L34"/>
    <mergeCell ref="M32:M35"/>
    <mergeCell ref="A36:A39"/>
    <mergeCell ref="C36:C39"/>
    <mergeCell ref="D36:D39"/>
    <mergeCell ref="E36:E39"/>
    <mergeCell ref="L36:L38"/>
    <mergeCell ref="M36:M39"/>
    <mergeCell ref="M48:M51"/>
    <mergeCell ref="A44:A47"/>
    <mergeCell ref="C44:C47"/>
    <mergeCell ref="D44:D47"/>
    <mergeCell ref="E44:E47"/>
    <mergeCell ref="L44:L46"/>
    <mergeCell ref="M44:M47"/>
    <mergeCell ref="C56:C59"/>
    <mergeCell ref="D56:D59"/>
    <mergeCell ref="E56:E59"/>
    <mergeCell ref="L56:L58"/>
    <mergeCell ref="A48:A51"/>
    <mergeCell ref="C48:C51"/>
    <mergeCell ref="D48:D51"/>
    <mergeCell ref="E48:E51"/>
    <mergeCell ref="L48:L50"/>
    <mergeCell ref="A52:A55"/>
    <mergeCell ref="C52:C55"/>
    <mergeCell ref="D52:D55"/>
    <mergeCell ref="E52:E55"/>
    <mergeCell ref="L52:L54"/>
    <mergeCell ref="M52:M55"/>
    <mergeCell ref="D64:D67"/>
    <mergeCell ref="L64:L66"/>
    <mergeCell ref="D60:D63"/>
    <mergeCell ref="E60:E63"/>
    <mergeCell ref="L60:L62"/>
    <mergeCell ref="M64:M67"/>
    <mergeCell ref="M72:M75"/>
    <mergeCell ref="D72:D75"/>
    <mergeCell ref="E72:E75"/>
    <mergeCell ref="A56:A59"/>
    <mergeCell ref="C68:C71"/>
    <mergeCell ref="D68:D71"/>
    <mergeCell ref="E68:E71"/>
    <mergeCell ref="M60:M63"/>
    <mergeCell ref="A60:A63"/>
    <mergeCell ref="M56:M59"/>
    <mergeCell ref="C60:C63"/>
    <mergeCell ref="A68:A71"/>
    <mergeCell ref="L68:L70"/>
    <mergeCell ref="A76:A79"/>
    <mergeCell ref="C76:C79"/>
    <mergeCell ref="D76:D79"/>
    <mergeCell ref="E76:E79"/>
    <mergeCell ref="L76:L78"/>
    <mergeCell ref="A72:A75"/>
    <mergeCell ref="C72:C75"/>
    <mergeCell ref="A80:A83"/>
    <mergeCell ref="C80:C83"/>
    <mergeCell ref="D80:D83"/>
    <mergeCell ref="E80:E83"/>
    <mergeCell ref="L80:L82"/>
    <mergeCell ref="M80:M83"/>
    <mergeCell ref="A84:A87"/>
    <mergeCell ref="C84:C87"/>
    <mergeCell ref="D84:D87"/>
    <mergeCell ref="E84:E87"/>
    <mergeCell ref="L84:L86"/>
    <mergeCell ref="M84:M87"/>
    <mergeCell ref="A88:A91"/>
    <mergeCell ref="C88:C91"/>
    <mergeCell ref="D88:D91"/>
    <mergeCell ref="E88:E91"/>
    <mergeCell ref="L88:L90"/>
    <mergeCell ref="M88:M91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A100:A103"/>
    <mergeCell ref="C100:C103"/>
    <mergeCell ref="D100:D103"/>
    <mergeCell ref="E100:E103"/>
    <mergeCell ref="L100:L102"/>
    <mergeCell ref="M100:M103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A116:A119"/>
    <mergeCell ref="C116:C119"/>
    <mergeCell ref="D116:D119"/>
    <mergeCell ref="E116:E119"/>
    <mergeCell ref="L116:L118"/>
    <mergeCell ref="M116:M119"/>
    <mergeCell ref="E124:E127"/>
    <mergeCell ref="L124:L126"/>
    <mergeCell ref="M124:M127"/>
    <mergeCell ref="A120:A123"/>
    <mergeCell ref="C120:C123"/>
    <mergeCell ref="D120:D123"/>
    <mergeCell ref="E120:E123"/>
    <mergeCell ref="L120:L122"/>
    <mergeCell ref="M120:M123"/>
    <mergeCell ref="A140:A143"/>
    <mergeCell ref="C140:C143"/>
    <mergeCell ref="D140:D143"/>
    <mergeCell ref="A124:A127"/>
    <mergeCell ref="C124:C127"/>
    <mergeCell ref="D124:D127"/>
    <mergeCell ref="A136:A139"/>
    <mergeCell ref="C136:C139"/>
    <mergeCell ref="D136:D139"/>
    <mergeCell ref="E136:E139"/>
    <mergeCell ref="L136:L138"/>
    <mergeCell ref="M136:M139"/>
    <mergeCell ref="A128:A131"/>
    <mergeCell ref="C128:C131"/>
    <mergeCell ref="D128:D131"/>
    <mergeCell ref="E128:E131"/>
    <mergeCell ref="L128:L130"/>
    <mergeCell ref="M128:M131"/>
    <mergeCell ref="M152:M155"/>
    <mergeCell ref="A132:A135"/>
    <mergeCell ref="C132:C135"/>
    <mergeCell ref="D132:D135"/>
    <mergeCell ref="E132:E135"/>
    <mergeCell ref="E140:E143"/>
    <mergeCell ref="L132:L134"/>
    <mergeCell ref="M132:M135"/>
    <mergeCell ref="L140:L142"/>
    <mergeCell ref="M140:M143"/>
    <mergeCell ref="A40:A43"/>
    <mergeCell ref="C40:C43"/>
    <mergeCell ref="D40:D43"/>
    <mergeCell ref="E40:E43"/>
    <mergeCell ref="L40:L42"/>
    <mergeCell ref="M40:M43"/>
    <mergeCell ref="D160:D163"/>
    <mergeCell ref="E160:E163"/>
    <mergeCell ref="L172:L174"/>
    <mergeCell ref="M172:M175"/>
    <mergeCell ref="L164:L166"/>
    <mergeCell ref="M164:M167"/>
    <mergeCell ref="M160:M163"/>
    <mergeCell ref="L176:L178"/>
    <mergeCell ref="M176:M179"/>
    <mergeCell ref="A156:A159"/>
    <mergeCell ref="C156:C159"/>
    <mergeCell ref="D156:D159"/>
    <mergeCell ref="E156:E159"/>
    <mergeCell ref="L156:L158"/>
    <mergeCell ref="M156:M159"/>
    <mergeCell ref="A160:A163"/>
    <mergeCell ref="C160:C163"/>
    <mergeCell ref="A164:A167"/>
    <mergeCell ref="C164:C167"/>
    <mergeCell ref="D164:D167"/>
    <mergeCell ref="E164:E167"/>
    <mergeCell ref="C176:C179"/>
    <mergeCell ref="D176:D179"/>
    <mergeCell ref="E176:E179"/>
    <mergeCell ref="E184:E187"/>
    <mergeCell ref="L184:L186"/>
    <mergeCell ref="M184:M187"/>
    <mergeCell ref="A168:A171"/>
    <mergeCell ref="C168:C171"/>
    <mergeCell ref="D168:D171"/>
    <mergeCell ref="E168:E171"/>
    <mergeCell ref="L168:L170"/>
    <mergeCell ref="M168:M171"/>
    <mergeCell ref="A176:A179"/>
    <mergeCell ref="A188:A191"/>
    <mergeCell ref="C188:C191"/>
    <mergeCell ref="D188:D191"/>
    <mergeCell ref="E188:E191"/>
    <mergeCell ref="L188:L190"/>
    <mergeCell ref="M188:M191"/>
    <mergeCell ref="B4:B191"/>
    <mergeCell ref="A184:A187"/>
    <mergeCell ref="C184:C187"/>
    <mergeCell ref="D184:D187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4" manualBreakCount="4">
    <brk id="35" max="14" man="1"/>
    <brk id="111" max="14" man="1"/>
    <brk id="151" max="14" man="1"/>
    <brk id="198" max="1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P328"/>
  <sheetViews>
    <sheetView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3.4257812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7.85546875" style="300" customWidth="1"/>
    <col min="9" max="9" width="15.42578125" style="299" customWidth="1"/>
    <col min="10" max="10" width="14" style="299" customWidth="1"/>
    <col min="11" max="11" width="14.28515625" style="300" customWidth="1"/>
    <col min="12" max="12" width="15.5703125" style="17" customWidth="1"/>
    <col min="13" max="13" width="14.5703125" style="17" customWidth="1"/>
    <col min="14" max="14" width="17.14062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52" t="s">
        <v>377</v>
      </c>
      <c r="I2" s="36" t="s">
        <v>378</v>
      </c>
      <c r="J2" s="53" t="s">
        <v>129</v>
      </c>
      <c r="K2" s="52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3">
        <v>13</v>
      </c>
      <c r="N3" s="62">
        <v>14</v>
      </c>
    </row>
    <row r="4" spans="1:16" ht="81.75" hidden="1" customHeight="1" x14ac:dyDescent="0.25">
      <c r="A4" s="451" t="s">
        <v>251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38">
        <v>0</v>
      </c>
      <c r="I4" s="38">
        <v>0</v>
      </c>
      <c r="J4" s="51" t="e">
        <f t="shared" ref="J4:J39" si="0">IF(I4/H4*100&gt;100,100,I4/H4*100)</f>
        <v>#DIV/0!</v>
      </c>
      <c r="K4" s="441" t="e">
        <f>(J4+J5+J6)/3</f>
        <v>#DIV/0!</v>
      </c>
      <c r="L4" s="431" t="e">
        <f>(K4+K7)/2</f>
        <v>#DIV/0!</v>
      </c>
      <c r="M4" s="438" t="s">
        <v>141</v>
      </c>
      <c r="N4" s="434"/>
      <c r="P4" s="23">
        <f>H7+H11+H15+H19+H23+H27+H31+H35+H39+H43+H47</f>
        <v>361</v>
      </c>
    </row>
    <row r="5" spans="1:16" ht="81.75" hidden="1" customHeight="1" x14ac:dyDescent="0.25">
      <c r="A5" s="452"/>
      <c r="B5" s="248"/>
      <c r="C5" s="423"/>
      <c r="D5" s="425"/>
      <c r="E5" s="5" t="s">
        <v>138</v>
      </c>
      <c r="F5" s="6" t="s">
        <v>142</v>
      </c>
      <c r="G5" s="7" t="s">
        <v>140</v>
      </c>
      <c r="H5" s="38">
        <v>0</v>
      </c>
      <c r="I5" s="38">
        <v>0</v>
      </c>
      <c r="J5" s="51" t="e">
        <f t="shared" si="0"/>
        <v>#DIV/0!</v>
      </c>
      <c r="K5" s="442"/>
      <c r="L5" s="432"/>
      <c r="M5" s="439"/>
      <c r="N5" s="435"/>
      <c r="P5" s="23">
        <f>H51+H55+H59+H63+H67+H71+H75+H79+H83+H87+H91+H95</f>
        <v>339</v>
      </c>
    </row>
    <row r="6" spans="1:16" ht="81.75" hidden="1" customHeight="1" x14ac:dyDescent="0.25">
      <c r="A6" s="452"/>
      <c r="B6" s="248"/>
      <c r="C6" s="423"/>
      <c r="D6" s="425"/>
      <c r="E6" s="5" t="s">
        <v>138</v>
      </c>
      <c r="F6" s="6" t="s">
        <v>143</v>
      </c>
      <c r="G6" s="7" t="s">
        <v>140</v>
      </c>
      <c r="H6" s="38">
        <v>0</v>
      </c>
      <c r="I6" s="38">
        <v>0</v>
      </c>
      <c r="J6" s="51" t="e">
        <f t="shared" si="0"/>
        <v>#DIV/0!</v>
      </c>
      <c r="K6" s="443"/>
      <c r="L6" s="432"/>
      <c r="M6" s="439"/>
      <c r="N6" s="435"/>
      <c r="P6" s="23">
        <f>H103+H107+H111+H115+H119+H123+H127+H131+H135+H139+H143+H147</f>
        <v>68.333333333333329</v>
      </c>
    </row>
    <row r="7" spans="1:16" ht="31.5" hidden="1" customHeight="1" x14ac:dyDescent="0.25">
      <c r="A7" s="452"/>
      <c r="B7" s="249"/>
      <c r="C7" s="423"/>
      <c r="D7" s="426"/>
      <c r="E7" s="5" t="s">
        <v>144</v>
      </c>
      <c r="F7" s="1" t="s">
        <v>145</v>
      </c>
      <c r="G7" s="7" t="s">
        <v>146</v>
      </c>
      <c r="H7" s="4">
        <v>0</v>
      </c>
      <c r="I7" s="11">
        <v>0</v>
      </c>
      <c r="J7" s="51" t="e">
        <f t="shared" si="0"/>
        <v>#DIV/0!</v>
      </c>
      <c r="K7" s="39" t="e">
        <f>J7</f>
        <v>#DIV/0!</v>
      </c>
      <c r="L7" s="433"/>
      <c r="M7" s="439"/>
      <c r="N7" s="435"/>
      <c r="P7" s="23">
        <f>H151+H155+H159+H163+H167+H171+H175+H179+H183+H187+H191+H195+H199+H203+H207+H211</f>
        <v>10698.699999999999</v>
      </c>
    </row>
    <row r="8" spans="1:16" ht="81.75" hidden="1" customHeight="1" x14ac:dyDescent="0.25">
      <c r="A8" s="452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38">
        <v>0</v>
      </c>
      <c r="I8" s="38">
        <v>0</v>
      </c>
      <c r="J8" s="51" t="e">
        <f t="shared" si="0"/>
        <v>#DIV/0!</v>
      </c>
      <c r="K8" s="441" t="e">
        <f>(J8+J9+J10)/3</f>
        <v>#DIV/0!</v>
      </c>
      <c r="L8" s="431" t="e">
        <f>(K8+K11)/2</f>
        <v>#DIV/0!</v>
      </c>
      <c r="M8" s="439"/>
      <c r="N8" s="435"/>
    </row>
    <row r="9" spans="1:16" ht="81.75" hidden="1" customHeight="1" x14ac:dyDescent="0.25">
      <c r="A9" s="452"/>
      <c r="B9" s="239"/>
      <c r="C9" s="423"/>
      <c r="D9" s="425"/>
      <c r="E9" s="5" t="s">
        <v>138</v>
      </c>
      <c r="F9" s="6" t="s">
        <v>142</v>
      </c>
      <c r="G9" s="7" t="s">
        <v>140</v>
      </c>
      <c r="H9" s="38">
        <v>0</v>
      </c>
      <c r="I9" s="38">
        <v>0</v>
      </c>
      <c r="J9" s="51" t="e">
        <f t="shared" si="0"/>
        <v>#DIV/0!</v>
      </c>
      <c r="K9" s="442"/>
      <c r="L9" s="432"/>
      <c r="M9" s="439"/>
      <c r="N9" s="435"/>
    </row>
    <row r="10" spans="1:16" ht="81.75" hidden="1" customHeight="1" x14ac:dyDescent="0.25">
      <c r="A10" s="452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38">
        <v>0</v>
      </c>
      <c r="I10" s="38">
        <v>0</v>
      </c>
      <c r="J10" s="51" t="e">
        <f t="shared" si="0"/>
        <v>#DIV/0!</v>
      </c>
      <c r="K10" s="443"/>
      <c r="L10" s="432"/>
      <c r="M10" s="439"/>
      <c r="N10" s="435"/>
    </row>
    <row r="11" spans="1:16" ht="31.5" hidden="1" customHeight="1" x14ac:dyDescent="0.25">
      <c r="A11" s="452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4">
        <v>0</v>
      </c>
      <c r="I11" s="11">
        <v>0</v>
      </c>
      <c r="J11" s="51" t="e">
        <f t="shared" si="0"/>
        <v>#DIV/0!</v>
      </c>
      <c r="K11" s="39" t="e">
        <f>J11</f>
        <v>#DIV/0!</v>
      </c>
      <c r="L11" s="433"/>
      <c r="M11" s="439"/>
      <c r="N11" s="435"/>
    </row>
    <row r="12" spans="1:16" ht="81.75" customHeight="1" x14ac:dyDescent="0.25">
      <c r="A12" s="452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38">
        <v>100</v>
      </c>
      <c r="I12" s="38">
        <v>100</v>
      </c>
      <c r="J12" s="51">
        <f t="shared" si="0"/>
        <v>100</v>
      </c>
      <c r="K12" s="441">
        <f>(J12+J13+J14)/3</f>
        <v>97.043478260869563</v>
      </c>
      <c r="L12" s="431">
        <f>(K12+K15)/2</f>
        <v>97.572575681271331</v>
      </c>
      <c r="M12" s="439"/>
      <c r="N12" s="435"/>
    </row>
    <row r="13" spans="1:16" ht="81.75" customHeight="1" x14ac:dyDescent="0.25">
      <c r="A13" s="452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38">
        <v>92</v>
      </c>
      <c r="I13" s="38">
        <v>83.84</v>
      </c>
      <c r="J13" s="51">
        <f t="shared" si="0"/>
        <v>91.130434782608702</v>
      </c>
      <c r="K13" s="442"/>
      <c r="L13" s="432"/>
      <c r="M13" s="439"/>
      <c r="N13" s="435"/>
    </row>
    <row r="14" spans="1:16" ht="81.75" customHeight="1" x14ac:dyDescent="0.25">
      <c r="A14" s="452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38">
        <v>100</v>
      </c>
      <c r="I14" s="38">
        <v>100</v>
      </c>
      <c r="J14" s="51">
        <f t="shared" si="0"/>
        <v>100</v>
      </c>
      <c r="K14" s="443"/>
      <c r="L14" s="432"/>
      <c r="M14" s="439"/>
      <c r="N14" s="435"/>
    </row>
    <row r="15" spans="1:16" ht="31.5" x14ac:dyDescent="0.25">
      <c r="A15" s="452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42">
        <v>345.33333333333331</v>
      </c>
      <c r="I15" s="42">
        <v>338.77777777777777</v>
      </c>
      <c r="J15" s="51">
        <f t="shared" si="0"/>
        <v>98.1016731016731</v>
      </c>
      <c r="K15" s="39">
        <f>J15</f>
        <v>98.1016731016731</v>
      </c>
      <c r="L15" s="433"/>
      <c r="M15" s="439"/>
      <c r="N15" s="435"/>
    </row>
    <row r="16" spans="1:16" ht="81.75" hidden="1" customHeight="1" x14ac:dyDescent="0.25">
      <c r="A16" s="452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38">
        <v>0</v>
      </c>
      <c r="I16" s="38">
        <v>0</v>
      </c>
      <c r="J16" s="51" t="e">
        <f t="shared" si="0"/>
        <v>#DIV/0!</v>
      </c>
      <c r="K16" s="441" t="e">
        <f>(J16+J17+J18)/3</f>
        <v>#DIV/0!</v>
      </c>
      <c r="L16" s="431" t="e">
        <f>(K16+K19)/2</f>
        <v>#DIV/0!</v>
      </c>
      <c r="M16" s="439"/>
      <c r="N16" s="435"/>
    </row>
    <row r="17" spans="1:14" ht="81.75" hidden="1" customHeight="1" x14ac:dyDescent="0.25">
      <c r="A17" s="452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38">
        <v>0</v>
      </c>
      <c r="I17" s="38">
        <v>0</v>
      </c>
      <c r="J17" s="51" t="e">
        <f t="shared" si="0"/>
        <v>#DIV/0!</v>
      </c>
      <c r="K17" s="442"/>
      <c r="L17" s="432"/>
      <c r="M17" s="439"/>
      <c r="N17" s="435"/>
    </row>
    <row r="18" spans="1:14" ht="81.75" hidden="1" customHeight="1" x14ac:dyDescent="0.25">
      <c r="A18" s="452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38">
        <v>0</v>
      </c>
      <c r="I18" s="38">
        <v>0</v>
      </c>
      <c r="J18" s="51" t="e">
        <f t="shared" si="0"/>
        <v>#DIV/0!</v>
      </c>
      <c r="K18" s="443"/>
      <c r="L18" s="432"/>
      <c r="M18" s="439"/>
      <c r="N18" s="435"/>
    </row>
    <row r="19" spans="1:14" ht="31.5" hidden="1" customHeight="1" x14ac:dyDescent="0.25">
      <c r="A19" s="452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4">
        <v>0</v>
      </c>
      <c r="I19" s="11">
        <v>0</v>
      </c>
      <c r="J19" s="51" t="e">
        <f t="shared" si="0"/>
        <v>#DIV/0!</v>
      </c>
      <c r="K19" s="39" t="e">
        <f>J19</f>
        <v>#DIV/0!</v>
      </c>
      <c r="L19" s="433"/>
      <c r="M19" s="439"/>
      <c r="N19" s="435"/>
    </row>
    <row r="20" spans="1:14" ht="81.75" hidden="1" customHeight="1" x14ac:dyDescent="0.25">
      <c r="A20" s="452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38">
        <v>0</v>
      </c>
      <c r="I20" s="38">
        <v>0</v>
      </c>
      <c r="J20" s="51" t="e">
        <f t="shared" si="0"/>
        <v>#DIV/0!</v>
      </c>
      <c r="K20" s="441" t="e">
        <f>(J20+J21+J22)/3</f>
        <v>#DIV/0!</v>
      </c>
      <c r="L20" s="431" t="e">
        <f>(K20+K23)/2</f>
        <v>#DIV/0!</v>
      </c>
      <c r="M20" s="439"/>
      <c r="N20" s="435"/>
    </row>
    <row r="21" spans="1:14" ht="81.75" hidden="1" customHeight="1" x14ac:dyDescent="0.25">
      <c r="A21" s="452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38">
        <v>0</v>
      </c>
      <c r="I21" s="38">
        <v>0</v>
      </c>
      <c r="J21" s="51" t="e">
        <f t="shared" si="0"/>
        <v>#DIV/0!</v>
      </c>
      <c r="K21" s="442"/>
      <c r="L21" s="432"/>
      <c r="M21" s="439"/>
      <c r="N21" s="435"/>
    </row>
    <row r="22" spans="1:14" ht="81.75" hidden="1" customHeight="1" x14ac:dyDescent="0.25">
      <c r="A22" s="452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38">
        <v>0</v>
      </c>
      <c r="I22" s="38">
        <v>0</v>
      </c>
      <c r="J22" s="51" t="e">
        <f t="shared" si="0"/>
        <v>#DIV/0!</v>
      </c>
      <c r="K22" s="443"/>
      <c r="L22" s="432"/>
      <c r="M22" s="439"/>
      <c r="N22" s="435"/>
    </row>
    <row r="23" spans="1:14" ht="31.5" hidden="1" customHeight="1" x14ac:dyDescent="0.25">
      <c r="A23" s="452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4">
        <v>0</v>
      </c>
      <c r="I23" s="11">
        <v>0</v>
      </c>
      <c r="J23" s="51" t="e">
        <f t="shared" si="0"/>
        <v>#DIV/0!</v>
      </c>
      <c r="K23" s="39" t="e">
        <f>J23</f>
        <v>#DIV/0!</v>
      </c>
      <c r="L23" s="433"/>
      <c r="M23" s="439"/>
      <c r="N23" s="435"/>
    </row>
    <row r="24" spans="1:14" ht="81.75" hidden="1" customHeight="1" x14ac:dyDescent="0.25">
      <c r="A24" s="452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38">
        <v>0</v>
      </c>
      <c r="I24" s="38">
        <v>0</v>
      </c>
      <c r="J24" s="51" t="e">
        <f t="shared" si="0"/>
        <v>#DIV/0!</v>
      </c>
      <c r="K24" s="441" t="e">
        <f>(J24+J25+J26)/3</f>
        <v>#DIV/0!</v>
      </c>
      <c r="L24" s="431" t="e">
        <f>(K24+K27)/2</f>
        <v>#DIV/0!</v>
      </c>
      <c r="M24" s="439"/>
      <c r="N24" s="435"/>
    </row>
    <row r="25" spans="1:14" ht="81.75" hidden="1" customHeight="1" x14ac:dyDescent="0.25">
      <c r="A25" s="452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38">
        <v>0</v>
      </c>
      <c r="I25" s="38">
        <v>0</v>
      </c>
      <c r="J25" s="51" t="e">
        <f t="shared" si="0"/>
        <v>#DIV/0!</v>
      </c>
      <c r="K25" s="442"/>
      <c r="L25" s="432"/>
      <c r="M25" s="439"/>
      <c r="N25" s="435"/>
    </row>
    <row r="26" spans="1:14" ht="81.75" hidden="1" customHeight="1" x14ac:dyDescent="0.25">
      <c r="A26" s="452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38">
        <v>0</v>
      </c>
      <c r="I26" s="38">
        <v>0</v>
      </c>
      <c r="J26" s="51" t="e">
        <f t="shared" si="0"/>
        <v>#DIV/0!</v>
      </c>
      <c r="K26" s="443"/>
      <c r="L26" s="432"/>
      <c r="M26" s="439"/>
      <c r="N26" s="435"/>
    </row>
    <row r="27" spans="1:14" ht="31.5" hidden="1" customHeight="1" x14ac:dyDescent="0.25">
      <c r="A27" s="452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4">
        <v>0</v>
      </c>
      <c r="I27" s="11">
        <v>0</v>
      </c>
      <c r="J27" s="51" t="e">
        <f t="shared" si="0"/>
        <v>#DIV/0!</v>
      </c>
      <c r="K27" s="39" t="e">
        <f>J27</f>
        <v>#DIV/0!</v>
      </c>
      <c r="L27" s="433"/>
      <c r="M27" s="439"/>
      <c r="N27" s="435"/>
    </row>
    <row r="28" spans="1:14" ht="81.75" hidden="1" customHeight="1" x14ac:dyDescent="0.25">
      <c r="A28" s="452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38">
        <v>0</v>
      </c>
      <c r="I28" s="38">
        <v>0</v>
      </c>
      <c r="J28" s="51" t="e">
        <f t="shared" si="0"/>
        <v>#DIV/0!</v>
      </c>
      <c r="K28" s="441" t="e">
        <f>(J28+J29+J30)/3</f>
        <v>#DIV/0!</v>
      </c>
      <c r="L28" s="431" t="e">
        <f>(K28+K31)/2</f>
        <v>#DIV/0!</v>
      </c>
      <c r="M28" s="439"/>
      <c r="N28" s="435"/>
    </row>
    <row r="29" spans="1:14" ht="81.75" hidden="1" customHeight="1" x14ac:dyDescent="0.25">
      <c r="A29" s="452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38">
        <v>0</v>
      </c>
      <c r="I29" s="38">
        <v>0</v>
      </c>
      <c r="J29" s="51" t="e">
        <f t="shared" si="0"/>
        <v>#DIV/0!</v>
      </c>
      <c r="K29" s="442"/>
      <c r="L29" s="432"/>
      <c r="M29" s="439"/>
      <c r="N29" s="435"/>
    </row>
    <row r="30" spans="1:14" ht="81.75" hidden="1" customHeight="1" x14ac:dyDescent="0.25">
      <c r="A30" s="452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38">
        <v>0</v>
      </c>
      <c r="I30" s="38">
        <v>0</v>
      </c>
      <c r="J30" s="51" t="e">
        <f t="shared" si="0"/>
        <v>#DIV/0!</v>
      </c>
      <c r="K30" s="443"/>
      <c r="L30" s="432"/>
      <c r="M30" s="439"/>
      <c r="N30" s="435"/>
    </row>
    <row r="31" spans="1:14" ht="31.5" hidden="1" customHeight="1" x14ac:dyDescent="0.25">
      <c r="A31" s="452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4">
        <v>0</v>
      </c>
      <c r="I31" s="11">
        <v>0</v>
      </c>
      <c r="J31" s="51" t="e">
        <f t="shared" si="0"/>
        <v>#DIV/0!</v>
      </c>
      <c r="K31" s="39" t="e">
        <f>J31</f>
        <v>#DIV/0!</v>
      </c>
      <c r="L31" s="433"/>
      <c r="M31" s="439"/>
      <c r="N31" s="435"/>
    </row>
    <row r="32" spans="1:14" ht="81.75" hidden="1" customHeight="1" x14ac:dyDescent="0.25">
      <c r="A32" s="452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38">
        <v>0</v>
      </c>
      <c r="I32" s="38">
        <v>0</v>
      </c>
      <c r="J32" s="51" t="e">
        <f t="shared" si="0"/>
        <v>#DIV/0!</v>
      </c>
      <c r="K32" s="441" t="e">
        <f>(J32+J33+J34)/3</f>
        <v>#DIV/0!</v>
      </c>
      <c r="L32" s="431" t="e">
        <f>(K32+K35)/2</f>
        <v>#DIV/0!</v>
      </c>
      <c r="M32" s="439"/>
      <c r="N32" s="435"/>
    </row>
    <row r="33" spans="1:14" ht="81.75" hidden="1" customHeight="1" x14ac:dyDescent="0.25">
      <c r="A33" s="452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38">
        <v>0</v>
      </c>
      <c r="I33" s="38">
        <v>0</v>
      </c>
      <c r="J33" s="51" t="e">
        <f t="shared" si="0"/>
        <v>#DIV/0!</v>
      </c>
      <c r="K33" s="442"/>
      <c r="L33" s="432"/>
      <c r="M33" s="439"/>
      <c r="N33" s="435"/>
    </row>
    <row r="34" spans="1:14" ht="81.75" hidden="1" customHeight="1" x14ac:dyDescent="0.25">
      <c r="A34" s="452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38">
        <v>0</v>
      </c>
      <c r="I34" s="38">
        <v>0</v>
      </c>
      <c r="J34" s="51" t="e">
        <f t="shared" si="0"/>
        <v>#DIV/0!</v>
      </c>
      <c r="K34" s="443"/>
      <c r="L34" s="432"/>
      <c r="M34" s="439"/>
      <c r="N34" s="435"/>
    </row>
    <row r="35" spans="1:14" ht="31.5" hidden="1" customHeight="1" x14ac:dyDescent="0.25">
      <c r="A35" s="452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4">
        <v>0</v>
      </c>
      <c r="I35" s="11">
        <v>0</v>
      </c>
      <c r="J35" s="51" t="e">
        <f t="shared" si="0"/>
        <v>#DIV/0!</v>
      </c>
      <c r="K35" s="39" t="e">
        <f>J35</f>
        <v>#DIV/0!</v>
      </c>
      <c r="L35" s="433"/>
      <c r="M35" s="439"/>
      <c r="N35" s="435"/>
    </row>
    <row r="36" spans="1:14" ht="81.75" customHeight="1" x14ac:dyDescent="0.25">
      <c r="A36" s="452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38">
        <v>100</v>
      </c>
      <c r="I36" s="38">
        <v>100</v>
      </c>
      <c r="J36" s="51">
        <f>IF(I36/H36*100&gt;100,100,I36/H36*100)</f>
        <v>100</v>
      </c>
      <c r="K36" s="441">
        <f>(J36+J37+J38)/3</f>
        <v>97.7</v>
      </c>
      <c r="L36" s="431">
        <f>(K36+K39)/2</f>
        <v>97.786170212765967</v>
      </c>
      <c r="M36" s="439"/>
      <c r="N36" s="435"/>
    </row>
    <row r="37" spans="1:14" ht="81.75" customHeight="1" x14ac:dyDescent="0.25">
      <c r="A37" s="452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38">
        <v>100</v>
      </c>
      <c r="I37" s="38">
        <v>93.1</v>
      </c>
      <c r="J37" s="51">
        <f>IF(I37/H37*100&gt;100,100,I37/H37*100)</f>
        <v>93.1</v>
      </c>
      <c r="K37" s="442"/>
      <c r="L37" s="432"/>
      <c r="M37" s="439"/>
      <c r="N37" s="435"/>
    </row>
    <row r="38" spans="1:14" ht="81.75" customHeight="1" x14ac:dyDescent="0.25">
      <c r="A38" s="452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38">
        <v>100</v>
      </c>
      <c r="I38" s="38">
        <v>100</v>
      </c>
      <c r="J38" s="51">
        <f>IF(I38/H38*100&gt;100,100,I38/H38*100)</f>
        <v>100</v>
      </c>
      <c r="K38" s="443"/>
      <c r="L38" s="432"/>
      <c r="M38" s="439"/>
      <c r="N38" s="435"/>
    </row>
    <row r="39" spans="1:14" ht="31.5" x14ac:dyDescent="0.25">
      <c r="A39" s="452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42">
        <v>15.666666666666666</v>
      </c>
      <c r="I39" s="42">
        <v>15.333333333333334</v>
      </c>
      <c r="J39" s="51">
        <f t="shared" si="0"/>
        <v>97.872340425531917</v>
      </c>
      <c r="K39" s="39">
        <f>J39</f>
        <v>97.872340425531917</v>
      </c>
      <c r="L39" s="433"/>
      <c r="M39" s="439"/>
      <c r="N39" s="435"/>
    </row>
    <row r="40" spans="1:14" ht="81.75" hidden="1" customHeight="1" x14ac:dyDescent="0.25">
      <c r="A40" s="452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38">
        <v>0</v>
      </c>
      <c r="I40" s="38">
        <v>0</v>
      </c>
      <c r="J40" s="51" t="e">
        <f>IF(I40/H40*100&gt;100,100,I40/H40*100)</f>
        <v>#DIV/0!</v>
      </c>
      <c r="K40" s="441" t="e">
        <f>(J40+J41+J42)/3</f>
        <v>#DIV/0!</v>
      </c>
      <c r="L40" s="431" t="e">
        <f>(K40+K43)/2</f>
        <v>#DIV/0!</v>
      </c>
      <c r="M40" s="439"/>
      <c r="N40" s="435"/>
    </row>
    <row r="41" spans="1:14" ht="81.75" hidden="1" customHeight="1" x14ac:dyDescent="0.25">
      <c r="A41" s="452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38">
        <v>0</v>
      </c>
      <c r="I41" s="38">
        <v>0</v>
      </c>
      <c r="J41" s="51" t="e">
        <f>IF(I41/H41*100&gt;100,100,I41/H41*100)</f>
        <v>#DIV/0!</v>
      </c>
      <c r="K41" s="442"/>
      <c r="L41" s="432"/>
      <c r="M41" s="439"/>
      <c r="N41" s="435"/>
    </row>
    <row r="42" spans="1:14" ht="81.75" hidden="1" customHeight="1" x14ac:dyDescent="0.25">
      <c r="A42" s="452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38">
        <v>0</v>
      </c>
      <c r="I42" s="38">
        <v>0</v>
      </c>
      <c r="J42" s="51" t="e">
        <f>IF(I42/H42*100&gt;100,100,I42/H42*100)</f>
        <v>#DIV/0!</v>
      </c>
      <c r="K42" s="443"/>
      <c r="L42" s="432"/>
      <c r="M42" s="439"/>
      <c r="N42" s="435"/>
    </row>
    <row r="43" spans="1:14" ht="31.5" hidden="1" x14ac:dyDescent="0.25">
      <c r="A43" s="452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34">
        <v>0</v>
      </c>
      <c r="I43" s="11">
        <v>0</v>
      </c>
      <c r="J43" s="51" t="e">
        <f t="shared" ref="J43:J106" si="1">IF(I43/H43*100&gt;100,100,I43/H43*100)</f>
        <v>#DIV/0!</v>
      </c>
      <c r="K43" s="39" t="e">
        <f>J43</f>
        <v>#DIV/0!</v>
      </c>
      <c r="L43" s="433"/>
      <c r="M43" s="439"/>
      <c r="N43" s="435"/>
    </row>
    <row r="44" spans="1:14" ht="81.75" hidden="1" customHeight="1" x14ac:dyDescent="0.25">
      <c r="A44" s="452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38">
        <v>0</v>
      </c>
      <c r="I44" s="38">
        <v>0</v>
      </c>
      <c r="J44" s="51" t="e">
        <f t="shared" si="1"/>
        <v>#DIV/0!</v>
      </c>
      <c r="K44" s="441" t="e">
        <f>(J44+J45+J46)/3</f>
        <v>#DIV/0!</v>
      </c>
      <c r="L44" s="431" t="e">
        <f>(K44+K47)/2</f>
        <v>#DIV/0!</v>
      </c>
      <c r="M44" s="439"/>
      <c r="N44" s="435"/>
    </row>
    <row r="45" spans="1:14" ht="81.75" hidden="1" customHeight="1" x14ac:dyDescent="0.25">
      <c r="A45" s="452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38">
        <v>0</v>
      </c>
      <c r="I45" s="38">
        <v>0</v>
      </c>
      <c r="J45" s="51" t="e">
        <f t="shared" si="1"/>
        <v>#DIV/0!</v>
      </c>
      <c r="K45" s="442"/>
      <c r="L45" s="432"/>
      <c r="M45" s="439"/>
      <c r="N45" s="435"/>
    </row>
    <row r="46" spans="1:14" ht="81.75" hidden="1" customHeight="1" x14ac:dyDescent="0.25">
      <c r="A46" s="452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38">
        <v>0</v>
      </c>
      <c r="I46" s="38">
        <v>0</v>
      </c>
      <c r="J46" s="51" t="e">
        <f t="shared" si="1"/>
        <v>#DIV/0!</v>
      </c>
      <c r="K46" s="443"/>
      <c r="L46" s="432"/>
      <c r="M46" s="439"/>
      <c r="N46" s="435"/>
    </row>
    <row r="47" spans="1:14" ht="31.5" hidden="1" customHeight="1" x14ac:dyDescent="0.25">
      <c r="A47" s="452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4">
        <v>0</v>
      </c>
      <c r="I47" s="11">
        <v>0</v>
      </c>
      <c r="J47" s="51" t="e">
        <f t="shared" si="1"/>
        <v>#DIV/0!</v>
      </c>
      <c r="K47" s="39" t="e">
        <f>J47</f>
        <v>#DIV/0!</v>
      </c>
      <c r="L47" s="433"/>
      <c r="M47" s="439"/>
      <c r="N47" s="435"/>
    </row>
    <row r="48" spans="1:14" ht="81.75" hidden="1" customHeight="1" x14ac:dyDescent="0.25">
      <c r="A48" s="452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38">
        <v>0</v>
      </c>
      <c r="I48" s="38">
        <v>0</v>
      </c>
      <c r="J48" s="51" t="e">
        <f t="shared" si="1"/>
        <v>#DIV/0!</v>
      </c>
      <c r="K48" s="441" t="e">
        <f>(J48+J49+J50)/3</f>
        <v>#DIV/0!</v>
      </c>
      <c r="L48" s="431" t="e">
        <f>(K48+K51)/2</f>
        <v>#DIV/0!</v>
      </c>
      <c r="M48" s="439"/>
      <c r="N48" s="435"/>
    </row>
    <row r="49" spans="1:14" ht="81.75" hidden="1" customHeight="1" x14ac:dyDescent="0.25">
      <c r="A49" s="452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38">
        <v>0</v>
      </c>
      <c r="I49" s="38">
        <v>0</v>
      </c>
      <c r="J49" s="51" t="e">
        <f t="shared" si="1"/>
        <v>#DIV/0!</v>
      </c>
      <c r="K49" s="442"/>
      <c r="L49" s="432"/>
      <c r="M49" s="439"/>
      <c r="N49" s="435"/>
    </row>
    <row r="50" spans="1:14" ht="81.75" hidden="1" customHeight="1" x14ac:dyDescent="0.25">
      <c r="A50" s="452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38">
        <v>0</v>
      </c>
      <c r="I50" s="38">
        <v>0</v>
      </c>
      <c r="J50" s="51" t="e">
        <f t="shared" si="1"/>
        <v>#DIV/0!</v>
      </c>
      <c r="K50" s="443"/>
      <c r="L50" s="432"/>
      <c r="M50" s="439"/>
      <c r="N50" s="435"/>
    </row>
    <row r="51" spans="1:14" ht="31.5" hidden="1" customHeight="1" x14ac:dyDescent="0.25">
      <c r="A51" s="452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4">
        <v>0</v>
      </c>
      <c r="I51" s="11">
        <v>0</v>
      </c>
      <c r="J51" s="51" t="e">
        <f t="shared" si="1"/>
        <v>#DIV/0!</v>
      </c>
      <c r="K51" s="39" t="e">
        <f>J51</f>
        <v>#DIV/0!</v>
      </c>
      <c r="L51" s="433"/>
      <c r="M51" s="439"/>
      <c r="N51" s="435"/>
    </row>
    <row r="52" spans="1:14" ht="81.75" customHeight="1" x14ac:dyDescent="0.25">
      <c r="A52" s="452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38">
        <v>100</v>
      </c>
      <c r="I52" s="38">
        <v>100</v>
      </c>
      <c r="J52" s="51">
        <f t="shared" si="1"/>
        <v>100</v>
      </c>
      <c r="K52" s="441">
        <f>(J52+J53)/2</f>
        <v>100</v>
      </c>
      <c r="L52" s="431">
        <f>(K52+K55)/2</f>
        <v>100</v>
      </c>
      <c r="M52" s="439"/>
      <c r="N52" s="435"/>
    </row>
    <row r="53" spans="1:14" ht="81.75" customHeight="1" x14ac:dyDescent="0.25">
      <c r="A53" s="452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38">
        <v>100</v>
      </c>
      <c r="I53" s="38">
        <v>100</v>
      </c>
      <c r="J53" s="51">
        <f t="shared" si="1"/>
        <v>100</v>
      </c>
      <c r="K53" s="442"/>
      <c r="L53" s="432"/>
      <c r="M53" s="439"/>
      <c r="N53" s="435"/>
    </row>
    <row r="54" spans="1:14" ht="81.75" customHeight="1" x14ac:dyDescent="0.25">
      <c r="A54" s="452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38"/>
      <c r="I54" s="38"/>
      <c r="J54" s="51"/>
      <c r="K54" s="443"/>
      <c r="L54" s="432"/>
      <c r="M54" s="439"/>
      <c r="N54" s="435"/>
    </row>
    <row r="55" spans="1:14" ht="31.5" x14ac:dyDescent="0.25">
      <c r="A55" s="452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42">
        <v>1</v>
      </c>
      <c r="I55" s="42">
        <v>1</v>
      </c>
      <c r="J55" s="51">
        <f t="shared" si="1"/>
        <v>100</v>
      </c>
      <c r="K55" s="39">
        <f>J55</f>
        <v>100</v>
      </c>
      <c r="L55" s="433"/>
      <c r="M55" s="439"/>
      <c r="N55" s="435"/>
    </row>
    <row r="56" spans="1:14" ht="81.75" customHeight="1" x14ac:dyDescent="0.25">
      <c r="A56" s="452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38">
        <v>100</v>
      </c>
      <c r="I56" s="38">
        <v>100</v>
      </c>
      <c r="J56" s="51">
        <f t="shared" si="1"/>
        <v>100</v>
      </c>
      <c r="K56" s="441">
        <f>(J56+J57+J58)/3</f>
        <v>97.260273972602747</v>
      </c>
      <c r="L56" s="431">
        <f>(K56+K59)/2</f>
        <v>97.661856518855629</v>
      </c>
      <c r="M56" s="439"/>
      <c r="N56" s="435"/>
    </row>
    <row r="57" spans="1:14" ht="81.75" customHeight="1" x14ac:dyDescent="0.25">
      <c r="A57" s="452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38">
        <v>100</v>
      </c>
      <c r="I57" s="38">
        <v>100</v>
      </c>
      <c r="J57" s="51">
        <f t="shared" si="1"/>
        <v>100</v>
      </c>
      <c r="K57" s="442"/>
      <c r="L57" s="432"/>
      <c r="M57" s="439"/>
      <c r="N57" s="435"/>
    </row>
    <row r="58" spans="1:14" ht="81.75" customHeight="1" x14ac:dyDescent="0.25">
      <c r="A58" s="452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38">
        <v>100</v>
      </c>
      <c r="I58" s="38">
        <v>91.780821917808225</v>
      </c>
      <c r="J58" s="51">
        <f t="shared" si="1"/>
        <v>91.780821917808225</v>
      </c>
      <c r="K58" s="443"/>
      <c r="L58" s="432"/>
      <c r="M58" s="439"/>
      <c r="N58" s="435"/>
    </row>
    <row r="59" spans="1:14" ht="31.5" x14ac:dyDescent="0.25">
      <c r="A59" s="452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42">
        <v>332.77777777777777</v>
      </c>
      <c r="I59" s="42">
        <v>326.33333333333331</v>
      </c>
      <c r="J59" s="51">
        <f t="shared" si="1"/>
        <v>98.063439065108511</v>
      </c>
      <c r="K59" s="39">
        <f>J59</f>
        <v>98.063439065108511</v>
      </c>
      <c r="L59" s="433"/>
      <c r="M59" s="439"/>
      <c r="N59" s="435"/>
    </row>
    <row r="60" spans="1:14" ht="81.75" hidden="1" customHeight="1" x14ac:dyDescent="0.25">
      <c r="A60" s="452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38">
        <v>0</v>
      </c>
      <c r="I60" s="38">
        <v>0</v>
      </c>
      <c r="J60" s="51" t="e">
        <f t="shared" si="1"/>
        <v>#DIV/0!</v>
      </c>
      <c r="K60" s="441" t="e">
        <f>(J60+J61+J62)/3</f>
        <v>#DIV/0!</v>
      </c>
      <c r="L60" s="431" t="e">
        <f>(K60+K63)/2</f>
        <v>#DIV/0!</v>
      </c>
      <c r="M60" s="439"/>
      <c r="N60" s="435"/>
    </row>
    <row r="61" spans="1:14" ht="81.75" hidden="1" customHeight="1" x14ac:dyDescent="0.25">
      <c r="A61" s="452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38">
        <v>0</v>
      </c>
      <c r="I61" s="38">
        <v>0</v>
      </c>
      <c r="J61" s="51" t="e">
        <f t="shared" si="1"/>
        <v>#DIV/0!</v>
      </c>
      <c r="K61" s="442"/>
      <c r="L61" s="432"/>
      <c r="M61" s="439"/>
      <c r="N61" s="435"/>
    </row>
    <row r="62" spans="1:14" ht="81.75" hidden="1" customHeight="1" x14ac:dyDescent="0.25">
      <c r="A62" s="452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38">
        <v>0</v>
      </c>
      <c r="I62" s="38">
        <v>0</v>
      </c>
      <c r="J62" s="51" t="e">
        <f t="shared" si="1"/>
        <v>#DIV/0!</v>
      </c>
      <c r="K62" s="443"/>
      <c r="L62" s="432"/>
      <c r="M62" s="439"/>
      <c r="N62" s="435"/>
    </row>
    <row r="63" spans="1:14" ht="31.5" hidden="1" customHeight="1" x14ac:dyDescent="0.25">
      <c r="A63" s="452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4">
        <v>0</v>
      </c>
      <c r="I63" s="11">
        <v>0</v>
      </c>
      <c r="J63" s="51" t="e">
        <f t="shared" si="1"/>
        <v>#DIV/0!</v>
      </c>
      <c r="K63" s="39" t="e">
        <f>J63</f>
        <v>#DIV/0!</v>
      </c>
      <c r="L63" s="433"/>
      <c r="M63" s="439"/>
      <c r="N63" s="435"/>
    </row>
    <row r="64" spans="1:14" ht="81.75" hidden="1" customHeight="1" x14ac:dyDescent="0.25">
      <c r="A64" s="452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38">
        <v>0</v>
      </c>
      <c r="I64" s="38">
        <v>0</v>
      </c>
      <c r="J64" s="51" t="e">
        <f t="shared" si="1"/>
        <v>#DIV/0!</v>
      </c>
      <c r="K64" s="441" t="e">
        <f>(J64+J65+J66)/3</f>
        <v>#DIV/0!</v>
      </c>
      <c r="L64" s="431" t="e">
        <f>(K64+K67)/2</f>
        <v>#DIV/0!</v>
      </c>
      <c r="M64" s="439"/>
      <c r="N64" s="435"/>
    </row>
    <row r="65" spans="1:14" ht="81.75" hidden="1" customHeight="1" x14ac:dyDescent="0.25">
      <c r="A65" s="452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38">
        <v>0</v>
      </c>
      <c r="I65" s="38">
        <v>0</v>
      </c>
      <c r="J65" s="51" t="e">
        <f t="shared" si="1"/>
        <v>#DIV/0!</v>
      </c>
      <c r="K65" s="442"/>
      <c r="L65" s="432"/>
      <c r="M65" s="439"/>
      <c r="N65" s="435"/>
    </row>
    <row r="66" spans="1:14" ht="81.75" hidden="1" customHeight="1" x14ac:dyDescent="0.25">
      <c r="A66" s="452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38">
        <v>0</v>
      </c>
      <c r="I66" s="38">
        <v>0</v>
      </c>
      <c r="J66" s="51" t="e">
        <f t="shared" si="1"/>
        <v>#DIV/0!</v>
      </c>
      <c r="K66" s="443"/>
      <c r="L66" s="432"/>
      <c r="M66" s="439"/>
      <c r="N66" s="435"/>
    </row>
    <row r="67" spans="1:14" ht="31.5" hidden="1" customHeight="1" x14ac:dyDescent="0.25">
      <c r="A67" s="452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4">
        <v>0</v>
      </c>
      <c r="I67" s="11">
        <v>0</v>
      </c>
      <c r="J67" s="51" t="e">
        <f t="shared" si="1"/>
        <v>#DIV/0!</v>
      </c>
      <c r="K67" s="39" t="e">
        <f>J67</f>
        <v>#DIV/0!</v>
      </c>
      <c r="L67" s="433"/>
      <c r="M67" s="439"/>
      <c r="N67" s="435"/>
    </row>
    <row r="68" spans="1:14" ht="81.75" hidden="1" customHeight="1" x14ac:dyDescent="0.25">
      <c r="A68" s="452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38">
        <v>0</v>
      </c>
      <c r="I68" s="38">
        <v>0</v>
      </c>
      <c r="J68" s="51" t="e">
        <f t="shared" si="1"/>
        <v>#DIV/0!</v>
      </c>
      <c r="K68" s="441" t="e">
        <f>(J68+J69+J70)/3</f>
        <v>#DIV/0!</v>
      </c>
      <c r="L68" s="431" t="e">
        <f>(K68+K71)/2</f>
        <v>#DIV/0!</v>
      </c>
      <c r="M68" s="439"/>
      <c r="N68" s="435"/>
    </row>
    <row r="69" spans="1:14" ht="81.75" hidden="1" customHeight="1" x14ac:dyDescent="0.25">
      <c r="A69" s="452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38">
        <v>0</v>
      </c>
      <c r="I69" s="38">
        <v>0</v>
      </c>
      <c r="J69" s="51" t="e">
        <f t="shared" si="1"/>
        <v>#DIV/0!</v>
      </c>
      <c r="K69" s="442"/>
      <c r="L69" s="432"/>
      <c r="M69" s="439"/>
      <c r="N69" s="435"/>
    </row>
    <row r="70" spans="1:14" ht="81.75" hidden="1" customHeight="1" x14ac:dyDescent="0.25">
      <c r="A70" s="452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38">
        <v>0</v>
      </c>
      <c r="I70" s="38">
        <v>0</v>
      </c>
      <c r="J70" s="51" t="e">
        <f t="shared" si="1"/>
        <v>#DIV/0!</v>
      </c>
      <c r="K70" s="443"/>
      <c r="L70" s="432"/>
      <c r="M70" s="439"/>
      <c r="N70" s="435"/>
    </row>
    <row r="71" spans="1:14" ht="31.5" hidden="1" customHeight="1" x14ac:dyDescent="0.25">
      <c r="A71" s="452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4">
        <v>0</v>
      </c>
      <c r="I71" s="11">
        <v>0</v>
      </c>
      <c r="J71" s="51" t="e">
        <f t="shared" si="1"/>
        <v>#DIV/0!</v>
      </c>
      <c r="K71" s="39" t="e">
        <f>J71</f>
        <v>#DIV/0!</v>
      </c>
      <c r="L71" s="433"/>
      <c r="M71" s="439"/>
      <c r="N71" s="435"/>
    </row>
    <row r="72" spans="1:14" ht="81.75" hidden="1" customHeight="1" x14ac:dyDescent="0.25">
      <c r="A72" s="452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38">
        <v>0</v>
      </c>
      <c r="I72" s="38">
        <v>0</v>
      </c>
      <c r="J72" s="51" t="e">
        <f t="shared" si="1"/>
        <v>#DIV/0!</v>
      </c>
      <c r="K72" s="441" t="e">
        <f>(J72+J73+J74)/3</f>
        <v>#DIV/0!</v>
      </c>
      <c r="L72" s="431" t="e">
        <f>(K72+K75)/2</f>
        <v>#DIV/0!</v>
      </c>
      <c r="M72" s="439"/>
      <c r="N72" s="435"/>
    </row>
    <row r="73" spans="1:14" ht="81.75" hidden="1" customHeight="1" x14ac:dyDescent="0.25">
      <c r="A73" s="452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38">
        <v>0</v>
      </c>
      <c r="I73" s="38">
        <v>0</v>
      </c>
      <c r="J73" s="51" t="e">
        <f t="shared" si="1"/>
        <v>#DIV/0!</v>
      </c>
      <c r="K73" s="442"/>
      <c r="L73" s="432"/>
      <c r="M73" s="439"/>
      <c r="N73" s="435"/>
    </row>
    <row r="74" spans="1:14" ht="81.75" hidden="1" customHeight="1" x14ac:dyDescent="0.25">
      <c r="A74" s="452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38">
        <v>0</v>
      </c>
      <c r="I74" s="38">
        <v>0</v>
      </c>
      <c r="J74" s="51" t="e">
        <f t="shared" si="1"/>
        <v>#DIV/0!</v>
      </c>
      <c r="K74" s="443"/>
      <c r="L74" s="432"/>
      <c r="M74" s="439"/>
      <c r="N74" s="435"/>
    </row>
    <row r="75" spans="1:14" ht="31.5" hidden="1" customHeight="1" x14ac:dyDescent="0.25">
      <c r="A75" s="452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4">
        <v>0</v>
      </c>
      <c r="I75" s="11">
        <v>0</v>
      </c>
      <c r="J75" s="51" t="e">
        <f t="shared" si="1"/>
        <v>#DIV/0!</v>
      </c>
      <c r="K75" s="39" t="e">
        <f>J75</f>
        <v>#DIV/0!</v>
      </c>
      <c r="L75" s="433"/>
      <c r="M75" s="439"/>
      <c r="N75" s="435"/>
    </row>
    <row r="76" spans="1:14" ht="81.75" hidden="1" customHeight="1" x14ac:dyDescent="0.25">
      <c r="A76" s="452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38">
        <v>0</v>
      </c>
      <c r="I76" s="38">
        <v>0</v>
      </c>
      <c r="J76" s="51" t="e">
        <f t="shared" si="1"/>
        <v>#DIV/0!</v>
      </c>
      <c r="K76" s="441" t="e">
        <f>(J76+J77+J78)/3</f>
        <v>#DIV/0!</v>
      </c>
      <c r="L76" s="431" t="e">
        <f>(K76+K79)/2</f>
        <v>#DIV/0!</v>
      </c>
      <c r="M76" s="439"/>
      <c r="N76" s="435"/>
    </row>
    <row r="77" spans="1:14" ht="81.75" hidden="1" customHeight="1" x14ac:dyDescent="0.25">
      <c r="A77" s="452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38">
        <v>0</v>
      </c>
      <c r="I77" s="38">
        <v>0</v>
      </c>
      <c r="J77" s="51" t="e">
        <f t="shared" si="1"/>
        <v>#DIV/0!</v>
      </c>
      <c r="K77" s="442"/>
      <c r="L77" s="432"/>
      <c r="M77" s="439"/>
      <c r="N77" s="435"/>
    </row>
    <row r="78" spans="1:14" ht="81.75" hidden="1" customHeight="1" x14ac:dyDescent="0.25">
      <c r="A78" s="452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38">
        <v>0</v>
      </c>
      <c r="I78" s="38">
        <v>0</v>
      </c>
      <c r="J78" s="51" t="e">
        <f t="shared" si="1"/>
        <v>#DIV/0!</v>
      </c>
      <c r="K78" s="443"/>
      <c r="L78" s="432"/>
      <c r="M78" s="439"/>
      <c r="N78" s="435"/>
    </row>
    <row r="79" spans="1:14" ht="31.5" hidden="1" customHeight="1" x14ac:dyDescent="0.25">
      <c r="A79" s="452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4">
        <v>0</v>
      </c>
      <c r="I79" s="11">
        <v>0</v>
      </c>
      <c r="J79" s="51" t="e">
        <f t="shared" si="1"/>
        <v>#DIV/0!</v>
      </c>
      <c r="K79" s="39" t="e">
        <f>J79</f>
        <v>#DIV/0!</v>
      </c>
      <c r="L79" s="433"/>
      <c r="M79" s="439"/>
      <c r="N79" s="435"/>
    </row>
    <row r="80" spans="1:14" ht="81.75" customHeight="1" x14ac:dyDescent="0.25">
      <c r="A80" s="452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38">
        <v>100</v>
      </c>
      <c r="I80" s="38">
        <v>100</v>
      </c>
      <c r="J80" s="51">
        <f t="shared" si="1"/>
        <v>100</v>
      </c>
      <c r="K80" s="441">
        <f>(J80+J81+J82)/3</f>
        <v>100</v>
      </c>
      <c r="L80" s="431">
        <f>(K80+K83)/2</f>
        <v>100</v>
      </c>
      <c r="M80" s="439"/>
      <c r="N80" s="435"/>
    </row>
    <row r="81" spans="1:14" ht="81.75" customHeight="1" x14ac:dyDescent="0.25">
      <c r="A81" s="452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38">
        <v>100</v>
      </c>
      <c r="I81" s="38">
        <v>100</v>
      </c>
      <c r="J81" s="51">
        <f t="shared" si="1"/>
        <v>100</v>
      </c>
      <c r="K81" s="442"/>
      <c r="L81" s="432"/>
      <c r="M81" s="439"/>
      <c r="N81" s="435"/>
    </row>
    <row r="82" spans="1:14" ht="81.75" customHeight="1" x14ac:dyDescent="0.25">
      <c r="A82" s="452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38">
        <v>100</v>
      </c>
      <c r="I82" s="38">
        <v>100</v>
      </c>
      <c r="J82" s="51">
        <f t="shared" si="1"/>
        <v>100</v>
      </c>
      <c r="K82" s="443"/>
      <c r="L82" s="432"/>
      <c r="M82" s="439"/>
      <c r="N82" s="435"/>
    </row>
    <row r="83" spans="1:14" ht="31.5" customHeight="1" x14ac:dyDescent="0.25">
      <c r="A83" s="452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42">
        <v>0.55555555555555558</v>
      </c>
      <c r="I83" s="42">
        <v>0.55555555555555558</v>
      </c>
      <c r="J83" s="51">
        <f t="shared" si="1"/>
        <v>100</v>
      </c>
      <c r="K83" s="39">
        <f>J83</f>
        <v>100</v>
      </c>
      <c r="L83" s="433"/>
      <c r="M83" s="439"/>
      <c r="N83" s="435"/>
    </row>
    <row r="84" spans="1:14" ht="81.75" hidden="1" customHeight="1" x14ac:dyDescent="0.25">
      <c r="A84" s="452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38">
        <v>0</v>
      </c>
      <c r="I84" s="38">
        <v>0</v>
      </c>
      <c r="J84" s="51" t="e">
        <f t="shared" si="1"/>
        <v>#DIV/0!</v>
      </c>
      <c r="K84" s="441" t="e">
        <f>(J84+J85+J86)/3</f>
        <v>#DIV/0!</v>
      </c>
      <c r="L84" s="431" t="e">
        <f>(K84+K87)/2</f>
        <v>#DIV/0!</v>
      </c>
      <c r="M84" s="439"/>
      <c r="N84" s="435"/>
    </row>
    <row r="85" spans="1:14" ht="81.75" hidden="1" customHeight="1" x14ac:dyDescent="0.25">
      <c r="A85" s="452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38">
        <v>0</v>
      </c>
      <c r="I85" s="38">
        <v>0</v>
      </c>
      <c r="J85" s="51" t="e">
        <f t="shared" si="1"/>
        <v>#DIV/0!</v>
      </c>
      <c r="K85" s="442"/>
      <c r="L85" s="432"/>
      <c r="M85" s="439"/>
      <c r="N85" s="435"/>
    </row>
    <row r="86" spans="1:14" ht="81.75" hidden="1" customHeight="1" x14ac:dyDescent="0.25">
      <c r="A86" s="452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38">
        <v>0</v>
      </c>
      <c r="I86" s="38">
        <v>0</v>
      </c>
      <c r="J86" s="51" t="e">
        <f t="shared" si="1"/>
        <v>#DIV/0!</v>
      </c>
      <c r="K86" s="443"/>
      <c r="L86" s="432"/>
      <c r="M86" s="439"/>
      <c r="N86" s="435"/>
    </row>
    <row r="87" spans="1:14" ht="31.5" hidden="1" customHeight="1" x14ac:dyDescent="0.25">
      <c r="A87" s="452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4">
        <v>0</v>
      </c>
      <c r="I87" s="11">
        <v>0</v>
      </c>
      <c r="J87" s="51" t="e">
        <f t="shared" si="1"/>
        <v>#DIV/0!</v>
      </c>
      <c r="K87" s="39" t="e">
        <f>J87</f>
        <v>#DIV/0!</v>
      </c>
      <c r="L87" s="433"/>
      <c r="M87" s="439"/>
      <c r="N87" s="435"/>
    </row>
    <row r="88" spans="1:14" ht="81.75" hidden="1" customHeight="1" x14ac:dyDescent="0.25">
      <c r="A88" s="452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38">
        <v>0</v>
      </c>
      <c r="I88" s="38">
        <v>0</v>
      </c>
      <c r="J88" s="51" t="e">
        <f t="shared" si="1"/>
        <v>#DIV/0!</v>
      </c>
      <c r="K88" s="441" t="e">
        <f>(J88+J89+J90)/2</f>
        <v>#DIV/0!</v>
      </c>
      <c r="L88" s="431" t="e">
        <f>(K88+K91)/2</f>
        <v>#DIV/0!</v>
      </c>
      <c r="M88" s="439"/>
      <c r="N88" s="435"/>
    </row>
    <row r="89" spans="1:14" ht="81.75" hidden="1" customHeight="1" x14ac:dyDescent="0.25">
      <c r="A89" s="452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38">
        <v>0</v>
      </c>
      <c r="I89" s="38">
        <v>0</v>
      </c>
      <c r="J89" s="51" t="e">
        <f t="shared" si="1"/>
        <v>#DIV/0!</v>
      </c>
      <c r="K89" s="442"/>
      <c r="L89" s="432"/>
      <c r="M89" s="439"/>
      <c r="N89" s="435"/>
    </row>
    <row r="90" spans="1:14" ht="81.75" hidden="1" customHeight="1" x14ac:dyDescent="0.25">
      <c r="A90" s="452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38">
        <v>0</v>
      </c>
      <c r="I90" s="38">
        <v>0</v>
      </c>
      <c r="J90" s="51">
        <v>0</v>
      </c>
      <c r="K90" s="443"/>
      <c r="L90" s="432"/>
      <c r="M90" s="439"/>
      <c r="N90" s="435"/>
    </row>
    <row r="91" spans="1:14" ht="31.5" hidden="1" x14ac:dyDescent="0.25">
      <c r="A91" s="452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42">
        <v>0</v>
      </c>
      <c r="I91" s="11">
        <v>0</v>
      </c>
      <c r="J91" s="51" t="e">
        <f t="shared" si="1"/>
        <v>#DIV/0!</v>
      </c>
      <c r="K91" s="39" t="e">
        <f>J91</f>
        <v>#DIV/0!</v>
      </c>
      <c r="L91" s="433"/>
      <c r="M91" s="439"/>
      <c r="N91" s="435"/>
    </row>
    <row r="92" spans="1:14" ht="81.75" customHeight="1" x14ac:dyDescent="0.25">
      <c r="A92" s="452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38">
        <v>100</v>
      </c>
      <c r="I92" s="38">
        <v>100</v>
      </c>
      <c r="J92" s="51">
        <f t="shared" si="1"/>
        <v>100</v>
      </c>
      <c r="K92" s="441">
        <f>(J92+J93+J94)/3</f>
        <v>93.333333333333329</v>
      </c>
      <c r="L92" s="431">
        <f>(K92+K95)/2</f>
        <v>96.666666666666657</v>
      </c>
      <c r="M92" s="439"/>
      <c r="N92" s="435"/>
    </row>
    <row r="93" spans="1:14" ht="81.75" customHeight="1" x14ac:dyDescent="0.25">
      <c r="A93" s="452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38">
        <v>100</v>
      </c>
      <c r="I93" s="38">
        <v>100</v>
      </c>
      <c r="J93" s="51">
        <f t="shared" si="1"/>
        <v>100</v>
      </c>
      <c r="K93" s="442"/>
      <c r="L93" s="432"/>
      <c r="M93" s="439"/>
      <c r="N93" s="435"/>
    </row>
    <row r="94" spans="1:14" ht="81.75" customHeight="1" x14ac:dyDescent="0.25">
      <c r="A94" s="452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38">
        <v>100</v>
      </c>
      <c r="I94" s="38">
        <v>80</v>
      </c>
      <c r="J94" s="51">
        <f t="shared" si="1"/>
        <v>80</v>
      </c>
      <c r="K94" s="443"/>
      <c r="L94" s="432"/>
      <c r="M94" s="439"/>
      <c r="N94" s="435"/>
    </row>
    <row r="95" spans="1:14" ht="31.5" x14ac:dyDescent="0.25">
      <c r="A95" s="452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42">
        <v>4.666666666666667</v>
      </c>
      <c r="I95" s="42">
        <v>4.666666666666667</v>
      </c>
      <c r="J95" s="51">
        <f t="shared" si="1"/>
        <v>100</v>
      </c>
      <c r="K95" s="39">
        <f>J95</f>
        <v>100</v>
      </c>
      <c r="L95" s="433"/>
      <c r="M95" s="439"/>
      <c r="N95" s="435"/>
    </row>
    <row r="96" spans="1:14" ht="81.75" customHeight="1" x14ac:dyDescent="0.25">
      <c r="A96" s="452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38">
        <v>100</v>
      </c>
      <c r="I96" s="38">
        <v>100</v>
      </c>
      <c r="J96" s="51">
        <f t="shared" si="1"/>
        <v>100</v>
      </c>
      <c r="K96" s="441">
        <f>(J96+J97+J98)/3</f>
        <v>100</v>
      </c>
      <c r="L96" s="431">
        <f>(K96+K99)/2</f>
        <v>100</v>
      </c>
      <c r="M96" s="439"/>
      <c r="N96" s="435"/>
    </row>
    <row r="97" spans="1:14" ht="81.75" customHeight="1" x14ac:dyDescent="0.25">
      <c r="A97" s="452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38">
        <v>100</v>
      </c>
      <c r="I97" s="38">
        <v>100</v>
      </c>
      <c r="J97" s="51">
        <f t="shared" si="1"/>
        <v>100</v>
      </c>
      <c r="K97" s="442"/>
      <c r="L97" s="432"/>
      <c r="M97" s="439"/>
      <c r="N97" s="435"/>
    </row>
    <row r="98" spans="1:14" ht="81.75" customHeight="1" x14ac:dyDescent="0.25">
      <c r="A98" s="452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38">
        <v>100</v>
      </c>
      <c r="I98" s="38">
        <v>100</v>
      </c>
      <c r="J98" s="51">
        <f t="shared" si="1"/>
        <v>100</v>
      </c>
      <c r="K98" s="443"/>
      <c r="L98" s="432"/>
      <c r="M98" s="439"/>
      <c r="N98" s="435"/>
    </row>
    <row r="99" spans="1:14" ht="31.5" x14ac:dyDescent="0.25">
      <c r="A99" s="452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42">
        <v>1.5555555555555556</v>
      </c>
      <c r="I99" s="42">
        <v>1.5555555555555556</v>
      </c>
      <c r="J99" s="51">
        <f t="shared" si="1"/>
        <v>100</v>
      </c>
      <c r="K99" s="39">
        <f>J99</f>
        <v>100</v>
      </c>
      <c r="L99" s="433"/>
      <c r="M99" s="439"/>
      <c r="N99" s="435"/>
    </row>
    <row r="100" spans="1:14" ht="81.75" hidden="1" customHeight="1" x14ac:dyDescent="0.25">
      <c r="A100" s="452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38">
        <v>0</v>
      </c>
      <c r="I100" s="38">
        <v>0</v>
      </c>
      <c r="J100" s="51" t="e">
        <f t="shared" si="1"/>
        <v>#DIV/0!</v>
      </c>
      <c r="K100" s="441" t="e">
        <f>(J100+J101+J102)/3</f>
        <v>#DIV/0!</v>
      </c>
      <c r="L100" s="431" t="e">
        <f>(K100+K103)/2</f>
        <v>#DIV/0!</v>
      </c>
      <c r="M100" s="439"/>
      <c r="N100" s="435"/>
    </row>
    <row r="101" spans="1:14" ht="81.75" hidden="1" customHeight="1" x14ac:dyDescent="0.25">
      <c r="A101" s="452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38">
        <v>0</v>
      </c>
      <c r="I101" s="38">
        <v>0</v>
      </c>
      <c r="J101" s="51" t="e">
        <f t="shared" si="1"/>
        <v>#DIV/0!</v>
      </c>
      <c r="K101" s="442"/>
      <c r="L101" s="432"/>
      <c r="M101" s="439"/>
      <c r="N101" s="435"/>
    </row>
    <row r="102" spans="1:14" ht="81.75" hidden="1" customHeight="1" x14ac:dyDescent="0.25">
      <c r="A102" s="452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38">
        <v>0</v>
      </c>
      <c r="I102" s="38">
        <v>0</v>
      </c>
      <c r="J102" s="51" t="e">
        <f t="shared" si="1"/>
        <v>#DIV/0!</v>
      </c>
      <c r="K102" s="443"/>
      <c r="L102" s="432"/>
      <c r="M102" s="439"/>
      <c r="N102" s="435"/>
    </row>
    <row r="103" spans="1:14" ht="31.5" hidden="1" customHeight="1" x14ac:dyDescent="0.25">
      <c r="A103" s="452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4">
        <v>0</v>
      </c>
      <c r="I103" s="11">
        <v>0</v>
      </c>
      <c r="J103" s="51" t="e">
        <f t="shared" si="1"/>
        <v>#DIV/0!</v>
      </c>
      <c r="K103" s="39" t="e">
        <f>J103</f>
        <v>#DIV/0!</v>
      </c>
      <c r="L103" s="433"/>
      <c r="M103" s="439"/>
      <c r="N103" s="435"/>
    </row>
    <row r="104" spans="1:14" ht="81.75" hidden="1" customHeight="1" x14ac:dyDescent="0.25">
      <c r="A104" s="452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38">
        <v>0</v>
      </c>
      <c r="I104" s="38">
        <v>0</v>
      </c>
      <c r="J104" s="51" t="e">
        <f t="shared" si="1"/>
        <v>#DIV/0!</v>
      </c>
      <c r="K104" s="441" t="e">
        <f>(J104+J105+J106)/3</f>
        <v>#DIV/0!</v>
      </c>
      <c r="L104" s="431" t="e">
        <f>(K104+K107)/2</f>
        <v>#DIV/0!</v>
      </c>
      <c r="M104" s="439"/>
      <c r="N104" s="435"/>
    </row>
    <row r="105" spans="1:14" ht="81.75" hidden="1" customHeight="1" x14ac:dyDescent="0.25">
      <c r="A105" s="452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38">
        <v>0</v>
      </c>
      <c r="I105" s="38">
        <v>0</v>
      </c>
      <c r="J105" s="51" t="e">
        <f t="shared" si="1"/>
        <v>#DIV/0!</v>
      </c>
      <c r="K105" s="442"/>
      <c r="L105" s="432"/>
      <c r="M105" s="439"/>
      <c r="N105" s="435"/>
    </row>
    <row r="106" spans="1:14" ht="81.75" hidden="1" customHeight="1" x14ac:dyDescent="0.25">
      <c r="A106" s="452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38">
        <v>0</v>
      </c>
      <c r="I106" s="38">
        <v>0</v>
      </c>
      <c r="J106" s="51" t="e">
        <f t="shared" si="1"/>
        <v>#DIV/0!</v>
      </c>
      <c r="K106" s="443"/>
      <c r="L106" s="432"/>
      <c r="M106" s="439"/>
      <c r="N106" s="435"/>
    </row>
    <row r="107" spans="1:14" ht="31.5" hidden="1" customHeight="1" x14ac:dyDescent="0.25">
      <c r="A107" s="452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4">
        <v>0</v>
      </c>
      <c r="I107" s="11">
        <v>0</v>
      </c>
      <c r="J107" s="51" t="e">
        <f t="shared" ref="J107:J170" si="2">IF(I107/H107*100&gt;100,100,I107/H107*100)</f>
        <v>#DIV/0!</v>
      </c>
      <c r="K107" s="39" t="e">
        <f>J107</f>
        <v>#DIV/0!</v>
      </c>
      <c r="L107" s="433"/>
      <c r="M107" s="439"/>
      <c r="N107" s="435"/>
    </row>
    <row r="108" spans="1:14" ht="81.75" customHeight="1" x14ac:dyDescent="0.25">
      <c r="A108" s="452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38">
        <v>100</v>
      </c>
      <c r="I108" s="38">
        <v>100</v>
      </c>
      <c r="J108" s="51">
        <f t="shared" si="2"/>
        <v>100</v>
      </c>
      <c r="K108" s="441">
        <f>(J108+J109+J110)/3</f>
        <v>95.555555555555557</v>
      </c>
      <c r="L108" s="431">
        <f>(K108+K111)/2</f>
        <v>96.706937580084201</v>
      </c>
      <c r="M108" s="439"/>
      <c r="N108" s="435"/>
    </row>
    <row r="109" spans="1:14" ht="81.75" customHeight="1" x14ac:dyDescent="0.25">
      <c r="A109" s="452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38">
        <v>100</v>
      </c>
      <c r="I109" s="38">
        <v>100</v>
      </c>
      <c r="J109" s="51">
        <f t="shared" si="2"/>
        <v>100</v>
      </c>
      <c r="K109" s="442"/>
      <c r="L109" s="432"/>
      <c r="M109" s="439"/>
      <c r="N109" s="435"/>
    </row>
    <row r="110" spans="1:14" ht="81.75" customHeight="1" x14ac:dyDescent="0.25">
      <c r="A110" s="452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38">
        <v>100</v>
      </c>
      <c r="I110" s="38">
        <v>86.666666666666671</v>
      </c>
      <c r="J110" s="51">
        <f t="shared" si="2"/>
        <v>86.666666666666671</v>
      </c>
      <c r="K110" s="443"/>
      <c r="L110" s="432"/>
      <c r="M110" s="439"/>
      <c r="N110" s="435"/>
    </row>
    <row r="111" spans="1:14" ht="31.5" x14ac:dyDescent="0.25">
      <c r="A111" s="452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42">
        <v>67.444444444444443</v>
      </c>
      <c r="I111" s="42">
        <v>66</v>
      </c>
      <c r="J111" s="51">
        <f t="shared" si="2"/>
        <v>97.858319604612859</v>
      </c>
      <c r="K111" s="39">
        <f>J111</f>
        <v>97.858319604612859</v>
      </c>
      <c r="L111" s="433"/>
      <c r="M111" s="439"/>
      <c r="N111" s="435"/>
    </row>
    <row r="112" spans="1:14" ht="81.75" hidden="1" customHeight="1" x14ac:dyDescent="0.25">
      <c r="A112" s="452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38">
        <v>0</v>
      </c>
      <c r="I112" s="38">
        <v>0</v>
      </c>
      <c r="J112" s="51" t="e">
        <f t="shared" si="2"/>
        <v>#DIV/0!</v>
      </c>
      <c r="K112" s="441" t="e">
        <f>(J112+J113+J114)/3</f>
        <v>#DIV/0!</v>
      </c>
      <c r="L112" s="431" t="e">
        <f>(K112+K115)/2</f>
        <v>#DIV/0!</v>
      </c>
      <c r="M112" s="439"/>
      <c r="N112" s="435"/>
    </row>
    <row r="113" spans="1:14" ht="81.75" hidden="1" customHeight="1" x14ac:dyDescent="0.25">
      <c r="A113" s="452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38">
        <v>0</v>
      </c>
      <c r="I113" s="38">
        <v>0</v>
      </c>
      <c r="J113" s="51" t="e">
        <f t="shared" si="2"/>
        <v>#DIV/0!</v>
      </c>
      <c r="K113" s="442"/>
      <c r="L113" s="432"/>
      <c r="M113" s="439"/>
      <c r="N113" s="435"/>
    </row>
    <row r="114" spans="1:14" ht="81.75" hidden="1" customHeight="1" x14ac:dyDescent="0.25">
      <c r="A114" s="452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38">
        <v>0</v>
      </c>
      <c r="I114" s="38">
        <v>0</v>
      </c>
      <c r="J114" s="51" t="e">
        <f t="shared" si="2"/>
        <v>#DIV/0!</v>
      </c>
      <c r="K114" s="443"/>
      <c r="L114" s="432"/>
      <c r="M114" s="439"/>
      <c r="N114" s="435"/>
    </row>
    <row r="115" spans="1:14" ht="31.5" hidden="1" customHeight="1" x14ac:dyDescent="0.25">
      <c r="A115" s="452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4">
        <v>0</v>
      </c>
      <c r="I115" s="11">
        <v>0</v>
      </c>
      <c r="J115" s="51" t="e">
        <f t="shared" si="2"/>
        <v>#DIV/0!</v>
      </c>
      <c r="K115" s="39" t="e">
        <f>J115</f>
        <v>#DIV/0!</v>
      </c>
      <c r="L115" s="433"/>
      <c r="M115" s="439"/>
      <c r="N115" s="435"/>
    </row>
    <row r="116" spans="1:14" ht="81.75" hidden="1" customHeight="1" x14ac:dyDescent="0.25">
      <c r="A116" s="452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38">
        <v>0</v>
      </c>
      <c r="I116" s="38">
        <v>0</v>
      </c>
      <c r="J116" s="51" t="e">
        <f t="shared" si="2"/>
        <v>#DIV/0!</v>
      </c>
      <c r="K116" s="441" t="e">
        <f>(J116+J117+J118)/3</f>
        <v>#DIV/0!</v>
      </c>
      <c r="L116" s="431" t="e">
        <f>(K116+K119)/2</f>
        <v>#DIV/0!</v>
      </c>
      <c r="M116" s="439"/>
      <c r="N116" s="435"/>
    </row>
    <row r="117" spans="1:14" ht="81.75" hidden="1" customHeight="1" x14ac:dyDescent="0.25">
      <c r="A117" s="452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38">
        <v>0</v>
      </c>
      <c r="I117" s="38">
        <v>0</v>
      </c>
      <c r="J117" s="51" t="e">
        <f t="shared" si="2"/>
        <v>#DIV/0!</v>
      </c>
      <c r="K117" s="442"/>
      <c r="L117" s="432"/>
      <c r="M117" s="439"/>
      <c r="N117" s="435"/>
    </row>
    <row r="118" spans="1:14" ht="81.75" hidden="1" customHeight="1" x14ac:dyDescent="0.25">
      <c r="A118" s="452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38">
        <v>0</v>
      </c>
      <c r="I118" s="38">
        <v>0</v>
      </c>
      <c r="J118" s="51" t="e">
        <f t="shared" si="2"/>
        <v>#DIV/0!</v>
      </c>
      <c r="K118" s="443"/>
      <c r="L118" s="432"/>
      <c r="M118" s="439"/>
      <c r="N118" s="435"/>
    </row>
    <row r="119" spans="1:14" ht="31.5" hidden="1" customHeight="1" x14ac:dyDescent="0.25">
      <c r="A119" s="452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4">
        <v>0</v>
      </c>
      <c r="I119" s="11">
        <v>0</v>
      </c>
      <c r="J119" s="51" t="e">
        <f t="shared" si="2"/>
        <v>#DIV/0!</v>
      </c>
      <c r="K119" s="39" t="e">
        <f>J119</f>
        <v>#DIV/0!</v>
      </c>
      <c r="L119" s="433"/>
      <c r="M119" s="439"/>
      <c r="N119" s="435"/>
    </row>
    <row r="120" spans="1:14" ht="81.75" hidden="1" customHeight="1" x14ac:dyDescent="0.25">
      <c r="A120" s="452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38">
        <v>0</v>
      </c>
      <c r="I120" s="38">
        <v>0</v>
      </c>
      <c r="J120" s="51" t="e">
        <f t="shared" si="2"/>
        <v>#DIV/0!</v>
      </c>
      <c r="K120" s="441" t="e">
        <f>(J120+J121+J122)/3</f>
        <v>#DIV/0!</v>
      </c>
      <c r="L120" s="431" t="e">
        <f>(K120+K123)/2</f>
        <v>#DIV/0!</v>
      </c>
      <c r="M120" s="439"/>
      <c r="N120" s="435"/>
    </row>
    <row r="121" spans="1:14" ht="81.75" hidden="1" customHeight="1" x14ac:dyDescent="0.25">
      <c r="A121" s="452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38">
        <v>0</v>
      </c>
      <c r="I121" s="38">
        <v>0</v>
      </c>
      <c r="J121" s="51" t="e">
        <f t="shared" si="2"/>
        <v>#DIV/0!</v>
      </c>
      <c r="K121" s="442"/>
      <c r="L121" s="432"/>
      <c r="M121" s="439"/>
      <c r="N121" s="435"/>
    </row>
    <row r="122" spans="1:14" ht="81.75" hidden="1" customHeight="1" x14ac:dyDescent="0.25">
      <c r="A122" s="452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38">
        <v>0</v>
      </c>
      <c r="I122" s="38">
        <v>0</v>
      </c>
      <c r="J122" s="51" t="e">
        <f t="shared" si="2"/>
        <v>#DIV/0!</v>
      </c>
      <c r="K122" s="443"/>
      <c r="L122" s="432"/>
      <c r="M122" s="439"/>
      <c r="N122" s="435"/>
    </row>
    <row r="123" spans="1:14" ht="31.5" hidden="1" customHeight="1" x14ac:dyDescent="0.25">
      <c r="A123" s="452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4">
        <v>0</v>
      </c>
      <c r="I123" s="11">
        <v>0</v>
      </c>
      <c r="J123" s="51" t="e">
        <f t="shared" si="2"/>
        <v>#DIV/0!</v>
      </c>
      <c r="K123" s="39" t="e">
        <f>J123</f>
        <v>#DIV/0!</v>
      </c>
      <c r="L123" s="433"/>
      <c r="M123" s="439"/>
      <c r="N123" s="435"/>
    </row>
    <row r="124" spans="1:14" ht="81.75" hidden="1" customHeight="1" x14ac:dyDescent="0.25">
      <c r="A124" s="452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38">
        <v>0</v>
      </c>
      <c r="I124" s="38">
        <v>0</v>
      </c>
      <c r="J124" s="51" t="e">
        <f t="shared" si="2"/>
        <v>#DIV/0!</v>
      </c>
      <c r="K124" s="441" t="e">
        <f>(J124+J125+J126)/3</f>
        <v>#DIV/0!</v>
      </c>
      <c r="L124" s="431" t="e">
        <f>(K124+K127)/2</f>
        <v>#DIV/0!</v>
      </c>
      <c r="M124" s="439"/>
      <c r="N124" s="435"/>
    </row>
    <row r="125" spans="1:14" ht="81.75" hidden="1" customHeight="1" x14ac:dyDescent="0.25">
      <c r="A125" s="452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38">
        <v>0</v>
      </c>
      <c r="I125" s="38">
        <v>0</v>
      </c>
      <c r="J125" s="51" t="e">
        <f t="shared" si="2"/>
        <v>#DIV/0!</v>
      </c>
      <c r="K125" s="442"/>
      <c r="L125" s="432"/>
      <c r="M125" s="439"/>
      <c r="N125" s="435"/>
    </row>
    <row r="126" spans="1:14" ht="81.75" hidden="1" customHeight="1" x14ac:dyDescent="0.25">
      <c r="A126" s="452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38">
        <v>0</v>
      </c>
      <c r="I126" s="38">
        <v>0</v>
      </c>
      <c r="J126" s="51" t="e">
        <f t="shared" si="2"/>
        <v>#DIV/0!</v>
      </c>
      <c r="K126" s="443"/>
      <c r="L126" s="432"/>
      <c r="M126" s="439"/>
      <c r="N126" s="435"/>
    </row>
    <row r="127" spans="1:14" ht="31.5" hidden="1" customHeight="1" x14ac:dyDescent="0.25">
      <c r="A127" s="452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4">
        <v>0</v>
      </c>
      <c r="I127" s="11">
        <v>0</v>
      </c>
      <c r="J127" s="51" t="e">
        <f t="shared" si="2"/>
        <v>#DIV/0!</v>
      </c>
      <c r="K127" s="39" t="e">
        <f>J127</f>
        <v>#DIV/0!</v>
      </c>
      <c r="L127" s="433"/>
      <c r="M127" s="439"/>
      <c r="N127" s="435"/>
    </row>
    <row r="128" spans="1:14" ht="81.75" hidden="1" customHeight="1" x14ac:dyDescent="0.25">
      <c r="A128" s="452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38">
        <v>0</v>
      </c>
      <c r="I128" s="38">
        <v>0</v>
      </c>
      <c r="J128" s="51" t="e">
        <f t="shared" si="2"/>
        <v>#DIV/0!</v>
      </c>
      <c r="K128" s="441" t="e">
        <f>(J128+J129+J130)/3</f>
        <v>#DIV/0!</v>
      </c>
      <c r="L128" s="431" t="e">
        <f>(K128+K131)/2</f>
        <v>#DIV/0!</v>
      </c>
      <c r="M128" s="439"/>
      <c r="N128" s="435"/>
    </row>
    <row r="129" spans="1:14" ht="81.75" hidden="1" customHeight="1" x14ac:dyDescent="0.25">
      <c r="A129" s="452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38">
        <v>0</v>
      </c>
      <c r="I129" s="38">
        <v>0</v>
      </c>
      <c r="J129" s="51" t="e">
        <f t="shared" si="2"/>
        <v>#DIV/0!</v>
      </c>
      <c r="K129" s="442"/>
      <c r="L129" s="432"/>
      <c r="M129" s="439"/>
      <c r="N129" s="435"/>
    </row>
    <row r="130" spans="1:14" ht="81.75" hidden="1" customHeight="1" x14ac:dyDescent="0.25">
      <c r="A130" s="452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38">
        <v>0</v>
      </c>
      <c r="I130" s="38">
        <v>0</v>
      </c>
      <c r="J130" s="51" t="e">
        <f t="shared" si="2"/>
        <v>#DIV/0!</v>
      </c>
      <c r="K130" s="443"/>
      <c r="L130" s="432"/>
      <c r="M130" s="439"/>
      <c r="N130" s="435"/>
    </row>
    <row r="131" spans="1:14" ht="31.5" hidden="1" customHeight="1" x14ac:dyDescent="0.25">
      <c r="A131" s="452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4">
        <v>0</v>
      </c>
      <c r="I131" s="11">
        <v>0</v>
      </c>
      <c r="J131" s="51" t="e">
        <f t="shared" si="2"/>
        <v>#DIV/0!</v>
      </c>
      <c r="K131" s="39" t="e">
        <f>J131</f>
        <v>#DIV/0!</v>
      </c>
      <c r="L131" s="433"/>
      <c r="M131" s="439"/>
      <c r="N131" s="435"/>
    </row>
    <row r="132" spans="1:14" ht="81.75" hidden="1" customHeight="1" x14ac:dyDescent="0.25">
      <c r="A132" s="452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38">
        <v>0</v>
      </c>
      <c r="I132" s="38">
        <v>0</v>
      </c>
      <c r="J132" s="51" t="e">
        <f t="shared" si="2"/>
        <v>#DIV/0!</v>
      </c>
      <c r="K132" s="441" t="e">
        <f>(J132+J133+J134)/3</f>
        <v>#DIV/0!</v>
      </c>
      <c r="L132" s="431" t="e">
        <f>(K132+K135)/2</f>
        <v>#DIV/0!</v>
      </c>
      <c r="M132" s="439"/>
      <c r="N132" s="435"/>
    </row>
    <row r="133" spans="1:14" ht="81.75" hidden="1" customHeight="1" x14ac:dyDescent="0.25">
      <c r="A133" s="452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38">
        <v>0</v>
      </c>
      <c r="I133" s="38">
        <v>0</v>
      </c>
      <c r="J133" s="51" t="e">
        <f t="shared" si="2"/>
        <v>#DIV/0!</v>
      </c>
      <c r="K133" s="442"/>
      <c r="L133" s="432"/>
      <c r="M133" s="439"/>
      <c r="N133" s="435"/>
    </row>
    <row r="134" spans="1:14" ht="81.75" hidden="1" customHeight="1" x14ac:dyDescent="0.25">
      <c r="A134" s="452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38">
        <v>0</v>
      </c>
      <c r="I134" s="38">
        <v>0</v>
      </c>
      <c r="J134" s="51" t="e">
        <f t="shared" si="2"/>
        <v>#DIV/0!</v>
      </c>
      <c r="K134" s="443"/>
      <c r="L134" s="432"/>
      <c r="M134" s="439"/>
      <c r="N134" s="435"/>
    </row>
    <row r="135" spans="1:14" ht="31.5" hidden="1" customHeight="1" x14ac:dyDescent="0.25">
      <c r="A135" s="452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4">
        <v>0</v>
      </c>
      <c r="I135" s="11">
        <v>0</v>
      </c>
      <c r="J135" s="51" t="e">
        <f t="shared" si="2"/>
        <v>#DIV/0!</v>
      </c>
      <c r="K135" s="39" t="e">
        <f>J135</f>
        <v>#DIV/0!</v>
      </c>
      <c r="L135" s="433"/>
      <c r="M135" s="439"/>
      <c r="N135" s="435"/>
    </row>
    <row r="136" spans="1:14" ht="81.75" hidden="1" customHeight="1" x14ac:dyDescent="0.25">
      <c r="A136" s="452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38">
        <v>0</v>
      </c>
      <c r="I136" s="38">
        <v>0</v>
      </c>
      <c r="J136" s="51" t="e">
        <f t="shared" si="2"/>
        <v>#DIV/0!</v>
      </c>
      <c r="K136" s="441" t="e">
        <f>(J136+J137+J138)/3</f>
        <v>#DIV/0!</v>
      </c>
      <c r="L136" s="431" t="e">
        <f>(K136+K139)/2</f>
        <v>#DIV/0!</v>
      </c>
      <c r="M136" s="439"/>
      <c r="N136" s="435"/>
    </row>
    <row r="137" spans="1:14" ht="81.75" hidden="1" customHeight="1" x14ac:dyDescent="0.25">
      <c r="A137" s="452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38">
        <v>0</v>
      </c>
      <c r="I137" s="38">
        <v>0</v>
      </c>
      <c r="J137" s="51" t="e">
        <f t="shared" si="2"/>
        <v>#DIV/0!</v>
      </c>
      <c r="K137" s="442"/>
      <c r="L137" s="432"/>
      <c r="M137" s="439"/>
      <c r="N137" s="435"/>
    </row>
    <row r="138" spans="1:14" ht="81.75" hidden="1" customHeight="1" x14ac:dyDescent="0.25">
      <c r="A138" s="452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38">
        <v>0</v>
      </c>
      <c r="I138" s="38">
        <v>0</v>
      </c>
      <c r="J138" s="51" t="e">
        <f t="shared" si="2"/>
        <v>#DIV/0!</v>
      </c>
      <c r="K138" s="443"/>
      <c r="L138" s="432"/>
      <c r="M138" s="439"/>
      <c r="N138" s="435"/>
    </row>
    <row r="139" spans="1:14" ht="31.5" hidden="1" customHeight="1" x14ac:dyDescent="0.25">
      <c r="A139" s="452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4">
        <v>0</v>
      </c>
      <c r="I139" s="11">
        <v>0</v>
      </c>
      <c r="J139" s="51" t="e">
        <f t="shared" si="2"/>
        <v>#DIV/0!</v>
      </c>
      <c r="K139" s="39" t="e">
        <f>J139</f>
        <v>#DIV/0!</v>
      </c>
      <c r="L139" s="433"/>
      <c r="M139" s="439"/>
      <c r="N139" s="435"/>
    </row>
    <row r="140" spans="1:14" ht="81.75" hidden="1" customHeight="1" x14ac:dyDescent="0.25">
      <c r="A140" s="452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38">
        <v>0</v>
      </c>
      <c r="I140" s="38">
        <v>0</v>
      </c>
      <c r="J140" s="51" t="e">
        <f t="shared" si="2"/>
        <v>#DIV/0!</v>
      </c>
      <c r="K140" s="441" t="e">
        <f>(J140+J141+J142)/3</f>
        <v>#DIV/0!</v>
      </c>
      <c r="L140" s="431" t="e">
        <f>(K140+K143)/2</f>
        <v>#DIV/0!</v>
      </c>
      <c r="M140" s="439"/>
      <c r="N140" s="435"/>
    </row>
    <row r="141" spans="1:14" ht="81.75" hidden="1" customHeight="1" x14ac:dyDescent="0.25">
      <c r="A141" s="452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38">
        <v>0</v>
      </c>
      <c r="I141" s="38">
        <v>0</v>
      </c>
      <c r="J141" s="51" t="e">
        <f t="shared" si="2"/>
        <v>#DIV/0!</v>
      </c>
      <c r="K141" s="442"/>
      <c r="L141" s="432"/>
      <c r="M141" s="439"/>
      <c r="N141" s="435"/>
    </row>
    <row r="142" spans="1:14" ht="81.75" hidden="1" customHeight="1" x14ac:dyDescent="0.25">
      <c r="A142" s="452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38">
        <v>0</v>
      </c>
      <c r="I142" s="38">
        <v>0</v>
      </c>
      <c r="J142" s="51" t="e">
        <f t="shared" si="2"/>
        <v>#DIV/0!</v>
      </c>
      <c r="K142" s="443"/>
      <c r="L142" s="432"/>
      <c r="M142" s="439"/>
      <c r="N142" s="435"/>
    </row>
    <row r="143" spans="1:14" ht="31.5" hidden="1" customHeight="1" x14ac:dyDescent="0.25">
      <c r="A143" s="452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4">
        <v>0</v>
      </c>
      <c r="I143" s="11">
        <v>0</v>
      </c>
      <c r="J143" s="51" t="e">
        <f t="shared" si="2"/>
        <v>#DIV/0!</v>
      </c>
      <c r="K143" s="39" t="e">
        <f>J143</f>
        <v>#DIV/0!</v>
      </c>
      <c r="L143" s="433"/>
      <c r="M143" s="439"/>
      <c r="N143" s="435"/>
    </row>
    <row r="144" spans="1:14" ht="81.75" customHeight="1" x14ac:dyDescent="0.25">
      <c r="A144" s="452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38">
        <v>100</v>
      </c>
      <c r="I144" s="38">
        <v>100</v>
      </c>
      <c r="J144" s="51">
        <f t="shared" si="2"/>
        <v>100</v>
      </c>
      <c r="K144" s="441">
        <f>(J144+J145)/2</f>
        <v>100</v>
      </c>
      <c r="L144" s="431">
        <f>(K144+K147)/2</f>
        <v>100</v>
      </c>
      <c r="M144" s="439"/>
      <c r="N144" s="435"/>
    </row>
    <row r="145" spans="1:14" ht="81.75" customHeight="1" x14ac:dyDescent="0.25">
      <c r="A145" s="452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38">
        <v>100</v>
      </c>
      <c r="I145" s="38">
        <v>100</v>
      </c>
      <c r="J145" s="51">
        <f t="shared" si="2"/>
        <v>100</v>
      </c>
      <c r="K145" s="442"/>
      <c r="L145" s="432"/>
      <c r="M145" s="439"/>
      <c r="N145" s="435"/>
    </row>
    <row r="146" spans="1:14" ht="81.75" customHeight="1" x14ac:dyDescent="0.25">
      <c r="A146" s="452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38"/>
      <c r="I146" s="38"/>
      <c r="J146" s="51"/>
      <c r="K146" s="443"/>
      <c r="L146" s="432"/>
      <c r="M146" s="439"/>
      <c r="N146" s="435"/>
    </row>
    <row r="147" spans="1:14" ht="31.5" customHeight="1" x14ac:dyDescent="0.25">
      <c r="A147" s="452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42">
        <v>0.88888888888888884</v>
      </c>
      <c r="I147" s="11">
        <v>0.88888888888888884</v>
      </c>
      <c r="J147" s="51">
        <f t="shared" si="2"/>
        <v>100</v>
      </c>
      <c r="K147" s="39">
        <f>J147</f>
        <v>100</v>
      </c>
      <c r="L147" s="433"/>
      <c r="M147" s="439"/>
      <c r="N147" s="435"/>
    </row>
    <row r="148" spans="1:14" ht="81.75" hidden="1" customHeight="1" x14ac:dyDescent="0.25">
      <c r="A148" s="452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38">
        <v>0</v>
      </c>
      <c r="I148" s="38">
        <v>0</v>
      </c>
      <c r="J148" s="51" t="e">
        <f t="shared" si="2"/>
        <v>#DIV/0!</v>
      </c>
      <c r="K148" s="441" t="e">
        <f>(J148+J149+J150)/3</f>
        <v>#DIV/0!</v>
      </c>
      <c r="L148" s="431" t="e">
        <f>(K148+K151)/2</f>
        <v>#DIV/0!</v>
      </c>
      <c r="M148" s="439"/>
      <c r="N148" s="435"/>
    </row>
    <row r="149" spans="1:14" ht="81.75" hidden="1" customHeight="1" x14ac:dyDescent="0.25">
      <c r="A149" s="452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38">
        <v>0</v>
      </c>
      <c r="I149" s="38">
        <v>0</v>
      </c>
      <c r="J149" s="51" t="e">
        <f t="shared" si="2"/>
        <v>#DIV/0!</v>
      </c>
      <c r="K149" s="442"/>
      <c r="L149" s="432"/>
      <c r="M149" s="439"/>
      <c r="N149" s="435"/>
    </row>
    <row r="150" spans="1:14" ht="81.75" hidden="1" customHeight="1" x14ac:dyDescent="0.25">
      <c r="A150" s="452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38">
        <v>0</v>
      </c>
      <c r="I150" s="38">
        <v>0</v>
      </c>
      <c r="J150" s="51" t="e">
        <f t="shared" si="2"/>
        <v>#DIV/0!</v>
      </c>
      <c r="K150" s="443"/>
      <c r="L150" s="432"/>
      <c r="M150" s="439"/>
      <c r="N150" s="435"/>
    </row>
    <row r="151" spans="1:14" ht="81.75" hidden="1" customHeight="1" x14ac:dyDescent="0.25">
      <c r="A151" s="452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4">
        <v>0</v>
      </c>
      <c r="I151" s="11">
        <v>0</v>
      </c>
      <c r="J151" s="51" t="e">
        <f t="shared" si="2"/>
        <v>#DIV/0!</v>
      </c>
      <c r="K151" s="39" t="e">
        <f>J151</f>
        <v>#DIV/0!</v>
      </c>
      <c r="L151" s="433"/>
      <c r="M151" s="439"/>
      <c r="N151" s="435"/>
    </row>
    <row r="152" spans="1:14" ht="81.75" hidden="1" customHeight="1" x14ac:dyDescent="0.25">
      <c r="A152" s="452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38">
        <v>0</v>
      </c>
      <c r="I152" s="38">
        <v>0</v>
      </c>
      <c r="J152" s="51" t="e">
        <f t="shared" si="2"/>
        <v>#DIV/0!</v>
      </c>
      <c r="K152" s="441" t="e">
        <f>(J152+J153+J154)/3</f>
        <v>#DIV/0!</v>
      </c>
      <c r="L152" s="431" t="e">
        <f>(K152+K155)/2</f>
        <v>#DIV/0!</v>
      </c>
      <c r="M152" s="439"/>
      <c r="N152" s="435"/>
    </row>
    <row r="153" spans="1:14" ht="81.75" hidden="1" customHeight="1" x14ac:dyDescent="0.25">
      <c r="A153" s="452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38">
        <v>0</v>
      </c>
      <c r="I153" s="38">
        <v>0</v>
      </c>
      <c r="J153" s="51" t="e">
        <f t="shared" si="2"/>
        <v>#DIV/0!</v>
      </c>
      <c r="K153" s="442"/>
      <c r="L153" s="432"/>
      <c r="M153" s="439"/>
      <c r="N153" s="435"/>
    </row>
    <row r="154" spans="1:14" ht="81.75" hidden="1" customHeight="1" x14ac:dyDescent="0.25">
      <c r="A154" s="452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38">
        <v>0</v>
      </c>
      <c r="I154" s="38">
        <v>0</v>
      </c>
      <c r="J154" s="51" t="e">
        <f t="shared" si="2"/>
        <v>#DIV/0!</v>
      </c>
      <c r="K154" s="443"/>
      <c r="L154" s="432"/>
      <c r="M154" s="439"/>
      <c r="N154" s="435"/>
    </row>
    <row r="155" spans="1:14" ht="81.75" hidden="1" customHeight="1" x14ac:dyDescent="0.25">
      <c r="A155" s="452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4">
        <v>0</v>
      </c>
      <c r="I155" s="11">
        <v>0</v>
      </c>
      <c r="J155" s="51" t="e">
        <f t="shared" si="2"/>
        <v>#DIV/0!</v>
      </c>
      <c r="K155" s="39" t="e">
        <f>J155</f>
        <v>#DIV/0!</v>
      </c>
      <c r="L155" s="433"/>
      <c r="M155" s="439"/>
      <c r="N155" s="435"/>
    </row>
    <row r="156" spans="1:14" ht="81.75" hidden="1" customHeight="1" x14ac:dyDescent="0.25">
      <c r="A156" s="452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38">
        <v>0</v>
      </c>
      <c r="I156" s="38">
        <v>0</v>
      </c>
      <c r="J156" s="51" t="e">
        <f t="shared" si="2"/>
        <v>#DIV/0!</v>
      </c>
      <c r="K156" s="441" t="e">
        <f>(J156+J157+J158)/3</f>
        <v>#DIV/0!</v>
      </c>
      <c r="L156" s="431" t="e">
        <f>(K156+K159)/2</f>
        <v>#DIV/0!</v>
      </c>
      <c r="M156" s="439"/>
      <c r="N156" s="435"/>
    </row>
    <row r="157" spans="1:14" ht="81.75" hidden="1" customHeight="1" x14ac:dyDescent="0.25">
      <c r="A157" s="452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38">
        <v>0</v>
      </c>
      <c r="I157" s="38">
        <v>0</v>
      </c>
      <c r="J157" s="51" t="e">
        <f t="shared" si="2"/>
        <v>#DIV/0!</v>
      </c>
      <c r="K157" s="442"/>
      <c r="L157" s="432"/>
      <c r="M157" s="439"/>
      <c r="N157" s="435"/>
    </row>
    <row r="158" spans="1:14" ht="81.75" hidden="1" customHeight="1" x14ac:dyDescent="0.25">
      <c r="A158" s="452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38">
        <v>0</v>
      </c>
      <c r="I158" s="38">
        <v>0</v>
      </c>
      <c r="J158" s="51" t="e">
        <f t="shared" si="2"/>
        <v>#DIV/0!</v>
      </c>
      <c r="K158" s="443"/>
      <c r="L158" s="432"/>
      <c r="M158" s="439"/>
      <c r="N158" s="435"/>
    </row>
    <row r="159" spans="1:14" ht="81.75" hidden="1" customHeight="1" x14ac:dyDescent="0.25">
      <c r="A159" s="452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4">
        <v>0</v>
      </c>
      <c r="I159" s="11">
        <v>0</v>
      </c>
      <c r="J159" s="51" t="e">
        <f t="shared" si="2"/>
        <v>#DIV/0!</v>
      </c>
      <c r="K159" s="39" t="e">
        <f>J159</f>
        <v>#DIV/0!</v>
      </c>
      <c r="L159" s="433"/>
      <c r="M159" s="439"/>
      <c r="N159" s="435"/>
    </row>
    <row r="160" spans="1:14" ht="81.75" hidden="1" customHeight="1" x14ac:dyDescent="0.25">
      <c r="A160" s="452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38">
        <v>0</v>
      </c>
      <c r="I160" s="38">
        <v>0</v>
      </c>
      <c r="J160" s="51" t="e">
        <f t="shared" si="2"/>
        <v>#DIV/0!</v>
      </c>
      <c r="K160" s="441" t="e">
        <f>(J160+J161+J162)/3</f>
        <v>#DIV/0!</v>
      </c>
      <c r="L160" s="431" t="e">
        <f>(K160+K163)/2</f>
        <v>#DIV/0!</v>
      </c>
      <c r="M160" s="439"/>
      <c r="N160" s="435"/>
    </row>
    <row r="161" spans="1:14" ht="81.75" hidden="1" customHeight="1" x14ac:dyDescent="0.25">
      <c r="A161" s="452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38">
        <v>0</v>
      </c>
      <c r="I161" s="38">
        <v>0</v>
      </c>
      <c r="J161" s="51" t="e">
        <f t="shared" si="2"/>
        <v>#DIV/0!</v>
      </c>
      <c r="K161" s="442"/>
      <c r="L161" s="432"/>
      <c r="M161" s="439"/>
      <c r="N161" s="435"/>
    </row>
    <row r="162" spans="1:14" ht="81.75" hidden="1" customHeight="1" x14ac:dyDescent="0.25">
      <c r="A162" s="452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38">
        <v>0</v>
      </c>
      <c r="I162" s="38">
        <v>0</v>
      </c>
      <c r="J162" s="51" t="e">
        <f t="shared" si="2"/>
        <v>#DIV/0!</v>
      </c>
      <c r="K162" s="443"/>
      <c r="L162" s="432"/>
      <c r="M162" s="439"/>
      <c r="N162" s="435"/>
    </row>
    <row r="163" spans="1:14" ht="81.75" hidden="1" customHeight="1" x14ac:dyDescent="0.25">
      <c r="A163" s="452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4">
        <v>0</v>
      </c>
      <c r="I163" s="11">
        <v>0</v>
      </c>
      <c r="J163" s="51" t="e">
        <f t="shared" si="2"/>
        <v>#DIV/0!</v>
      </c>
      <c r="K163" s="39" t="e">
        <f>J163</f>
        <v>#DIV/0!</v>
      </c>
      <c r="L163" s="433"/>
      <c r="M163" s="439"/>
      <c r="N163" s="435"/>
    </row>
    <row r="164" spans="1:14" ht="81.75" hidden="1" customHeight="1" x14ac:dyDescent="0.25">
      <c r="A164" s="452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38">
        <v>0</v>
      </c>
      <c r="I164" s="38">
        <v>0</v>
      </c>
      <c r="J164" s="51" t="e">
        <f t="shared" si="2"/>
        <v>#DIV/0!</v>
      </c>
      <c r="K164" s="441" t="e">
        <f>(J164+J165+J166)/3</f>
        <v>#DIV/0!</v>
      </c>
      <c r="L164" s="431" t="e">
        <f>(K164+K167)/2</f>
        <v>#DIV/0!</v>
      </c>
      <c r="M164" s="439"/>
      <c r="N164" s="435"/>
    </row>
    <row r="165" spans="1:14" ht="81.75" hidden="1" customHeight="1" x14ac:dyDescent="0.25">
      <c r="A165" s="452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38">
        <v>0</v>
      </c>
      <c r="I165" s="38">
        <v>0</v>
      </c>
      <c r="J165" s="51" t="e">
        <f t="shared" si="2"/>
        <v>#DIV/0!</v>
      </c>
      <c r="K165" s="442"/>
      <c r="L165" s="432"/>
      <c r="M165" s="439"/>
      <c r="N165" s="435"/>
    </row>
    <row r="166" spans="1:14" ht="81.75" hidden="1" customHeight="1" x14ac:dyDescent="0.25">
      <c r="A166" s="452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38">
        <v>0</v>
      </c>
      <c r="I166" s="38">
        <v>0</v>
      </c>
      <c r="J166" s="51" t="e">
        <f t="shared" si="2"/>
        <v>#DIV/0!</v>
      </c>
      <c r="K166" s="443"/>
      <c r="L166" s="432"/>
      <c r="M166" s="439"/>
      <c r="N166" s="435"/>
    </row>
    <row r="167" spans="1:14" ht="81.75" hidden="1" customHeight="1" x14ac:dyDescent="0.25">
      <c r="A167" s="452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4">
        <v>0</v>
      </c>
      <c r="I167" s="11">
        <v>0</v>
      </c>
      <c r="J167" s="51" t="e">
        <f t="shared" si="2"/>
        <v>#DIV/0!</v>
      </c>
      <c r="K167" s="39" t="e">
        <f>J167</f>
        <v>#DIV/0!</v>
      </c>
      <c r="L167" s="433"/>
      <c r="M167" s="439"/>
      <c r="N167" s="435"/>
    </row>
    <row r="168" spans="1:14" ht="81.75" hidden="1" customHeight="1" x14ac:dyDescent="0.25">
      <c r="A168" s="452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38">
        <v>0</v>
      </c>
      <c r="I168" s="38">
        <v>0</v>
      </c>
      <c r="J168" s="51" t="e">
        <f t="shared" si="2"/>
        <v>#DIV/0!</v>
      </c>
      <c r="K168" s="441" t="e">
        <f>(J168+J169+J170)/3</f>
        <v>#DIV/0!</v>
      </c>
      <c r="L168" s="431" t="e">
        <f>(K168+K171)/2</f>
        <v>#DIV/0!</v>
      </c>
      <c r="M168" s="439"/>
      <c r="N168" s="435"/>
    </row>
    <row r="169" spans="1:14" ht="81.75" hidden="1" customHeight="1" x14ac:dyDescent="0.25">
      <c r="A169" s="452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38">
        <v>0</v>
      </c>
      <c r="I169" s="38">
        <v>0</v>
      </c>
      <c r="J169" s="51" t="e">
        <f t="shared" si="2"/>
        <v>#DIV/0!</v>
      </c>
      <c r="K169" s="442"/>
      <c r="L169" s="432"/>
      <c r="M169" s="439"/>
      <c r="N169" s="435"/>
    </row>
    <row r="170" spans="1:14" ht="81.75" hidden="1" customHeight="1" x14ac:dyDescent="0.25">
      <c r="A170" s="452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38">
        <v>0</v>
      </c>
      <c r="I170" s="38">
        <v>0</v>
      </c>
      <c r="J170" s="51" t="e">
        <f t="shared" si="2"/>
        <v>#DIV/0!</v>
      </c>
      <c r="K170" s="443"/>
      <c r="L170" s="432"/>
      <c r="M170" s="439"/>
      <c r="N170" s="435"/>
    </row>
    <row r="171" spans="1:14" ht="81.75" hidden="1" customHeight="1" x14ac:dyDescent="0.25">
      <c r="A171" s="452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4">
        <v>0</v>
      </c>
      <c r="I171" s="11">
        <v>0</v>
      </c>
      <c r="J171" s="51" t="e">
        <f t="shared" ref="J171:J211" si="3">IF(I171/H171*100&gt;100,100,I171/H171*100)</f>
        <v>#DIV/0!</v>
      </c>
      <c r="K171" s="39" t="e">
        <f>J171</f>
        <v>#DIV/0!</v>
      </c>
      <c r="L171" s="433"/>
      <c r="M171" s="439"/>
      <c r="N171" s="435"/>
    </row>
    <row r="172" spans="1:14" ht="81.75" hidden="1" customHeight="1" x14ac:dyDescent="0.25">
      <c r="A172" s="452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38">
        <v>0</v>
      </c>
      <c r="I172" s="38">
        <v>0</v>
      </c>
      <c r="J172" s="51" t="e">
        <f t="shared" si="3"/>
        <v>#DIV/0!</v>
      </c>
      <c r="K172" s="441" t="e">
        <f>(J172+J173+J174)/3</f>
        <v>#DIV/0!</v>
      </c>
      <c r="L172" s="431" t="e">
        <f>(K172+K175)/2</f>
        <v>#DIV/0!</v>
      </c>
      <c r="M172" s="439"/>
      <c r="N172" s="435"/>
    </row>
    <row r="173" spans="1:14" ht="81.75" hidden="1" customHeight="1" x14ac:dyDescent="0.25">
      <c r="A173" s="452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38">
        <v>0</v>
      </c>
      <c r="I173" s="38">
        <v>0</v>
      </c>
      <c r="J173" s="51" t="e">
        <f t="shared" si="3"/>
        <v>#DIV/0!</v>
      </c>
      <c r="K173" s="442"/>
      <c r="L173" s="432"/>
      <c r="M173" s="439"/>
      <c r="N173" s="435"/>
    </row>
    <row r="174" spans="1:14" ht="81.75" hidden="1" customHeight="1" x14ac:dyDescent="0.25">
      <c r="A174" s="452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38">
        <v>0</v>
      </c>
      <c r="I174" s="38">
        <v>0</v>
      </c>
      <c r="J174" s="51" t="e">
        <f t="shared" si="3"/>
        <v>#DIV/0!</v>
      </c>
      <c r="K174" s="443"/>
      <c r="L174" s="432"/>
      <c r="M174" s="439"/>
      <c r="N174" s="435"/>
    </row>
    <row r="175" spans="1:14" ht="81.75" hidden="1" customHeight="1" x14ac:dyDescent="0.25">
      <c r="A175" s="452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4">
        <v>0</v>
      </c>
      <c r="I175" s="11">
        <v>0</v>
      </c>
      <c r="J175" s="51" t="e">
        <f t="shared" si="3"/>
        <v>#DIV/0!</v>
      </c>
      <c r="K175" s="39" t="e">
        <f>J175</f>
        <v>#DIV/0!</v>
      </c>
      <c r="L175" s="433"/>
      <c r="M175" s="439"/>
      <c r="N175" s="435"/>
    </row>
    <row r="176" spans="1:14" ht="81.75" hidden="1" customHeight="1" x14ac:dyDescent="0.25">
      <c r="A176" s="452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38">
        <v>0</v>
      </c>
      <c r="I176" s="38">
        <v>0</v>
      </c>
      <c r="J176" s="51" t="e">
        <f t="shared" si="3"/>
        <v>#DIV/0!</v>
      </c>
      <c r="K176" s="441" t="e">
        <f>(J176+J177+J178)/3</f>
        <v>#DIV/0!</v>
      </c>
      <c r="L176" s="431" t="e">
        <f>(K176+K179)/2</f>
        <v>#DIV/0!</v>
      </c>
      <c r="M176" s="439"/>
      <c r="N176" s="435"/>
    </row>
    <row r="177" spans="1:14" ht="81.75" hidden="1" customHeight="1" x14ac:dyDescent="0.25">
      <c r="A177" s="452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38">
        <v>0</v>
      </c>
      <c r="I177" s="38">
        <v>0</v>
      </c>
      <c r="J177" s="51" t="e">
        <f t="shared" si="3"/>
        <v>#DIV/0!</v>
      </c>
      <c r="K177" s="442"/>
      <c r="L177" s="432"/>
      <c r="M177" s="439"/>
      <c r="N177" s="435"/>
    </row>
    <row r="178" spans="1:14" ht="81.75" hidden="1" customHeight="1" x14ac:dyDescent="0.25">
      <c r="A178" s="452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38">
        <v>0</v>
      </c>
      <c r="I178" s="38">
        <v>0</v>
      </c>
      <c r="J178" s="51" t="e">
        <f t="shared" si="3"/>
        <v>#DIV/0!</v>
      </c>
      <c r="K178" s="443"/>
      <c r="L178" s="432"/>
      <c r="M178" s="439"/>
      <c r="N178" s="435"/>
    </row>
    <row r="179" spans="1:14" ht="81.75" hidden="1" customHeight="1" x14ac:dyDescent="0.25">
      <c r="A179" s="452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4">
        <v>0</v>
      </c>
      <c r="I179" s="11">
        <v>0</v>
      </c>
      <c r="J179" s="51" t="e">
        <f t="shared" si="3"/>
        <v>#DIV/0!</v>
      </c>
      <c r="K179" s="39" t="e">
        <f>J179</f>
        <v>#DIV/0!</v>
      </c>
      <c r="L179" s="433"/>
      <c r="M179" s="439"/>
      <c r="N179" s="435"/>
    </row>
    <row r="180" spans="1:14" ht="81.75" hidden="1" customHeight="1" x14ac:dyDescent="0.25">
      <c r="A180" s="452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38">
        <v>0</v>
      </c>
      <c r="I180" s="38">
        <v>0</v>
      </c>
      <c r="J180" s="51" t="e">
        <f t="shared" si="3"/>
        <v>#DIV/0!</v>
      </c>
      <c r="K180" s="441" t="e">
        <f>(J180+J181+J182)/3</f>
        <v>#DIV/0!</v>
      </c>
      <c r="L180" s="28"/>
      <c r="M180" s="439"/>
      <c r="N180" s="435"/>
    </row>
    <row r="181" spans="1:14" ht="81.75" hidden="1" customHeight="1" x14ac:dyDescent="0.25">
      <c r="A181" s="452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38">
        <v>0</v>
      </c>
      <c r="I181" s="38">
        <v>0</v>
      </c>
      <c r="J181" s="51" t="e">
        <f t="shared" si="3"/>
        <v>#DIV/0!</v>
      </c>
      <c r="K181" s="442"/>
      <c r="L181" s="28"/>
      <c r="M181" s="439"/>
      <c r="N181" s="435"/>
    </row>
    <row r="182" spans="1:14" ht="81.75" hidden="1" customHeight="1" x14ac:dyDescent="0.25">
      <c r="A182" s="452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38">
        <v>0</v>
      </c>
      <c r="I182" s="38">
        <v>0</v>
      </c>
      <c r="J182" s="51" t="e">
        <f t="shared" si="3"/>
        <v>#DIV/0!</v>
      </c>
      <c r="K182" s="443"/>
      <c r="L182" s="28"/>
      <c r="M182" s="439"/>
      <c r="N182" s="435"/>
    </row>
    <row r="183" spans="1:14" ht="81.75" hidden="1" customHeight="1" x14ac:dyDescent="0.25">
      <c r="A183" s="452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4">
        <v>0</v>
      </c>
      <c r="I183" s="11">
        <v>0</v>
      </c>
      <c r="J183" s="51" t="e">
        <f t="shared" si="3"/>
        <v>#DIV/0!</v>
      </c>
      <c r="K183" s="39" t="e">
        <f>J183</f>
        <v>#DIV/0!</v>
      </c>
      <c r="L183" s="251" t="e">
        <f>(K180+K183)/2</f>
        <v>#DIV/0!</v>
      </c>
      <c r="M183" s="439"/>
      <c r="N183" s="435"/>
    </row>
    <row r="184" spans="1:14" ht="81.75" hidden="1" customHeight="1" x14ac:dyDescent="0.25">
      <c r="A184" s="452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38">
        <v>0</v>
      </c>
      <c r="I184" s="38">
        <v>0</v>
      </c>
      <c r="J184" s="51" t="e">
        <f t="shared" si="3"/>
        <v>#DIV/0!</v>
      </c>
      <c r="K184" s="441" t="e">
        <f>(J184+J185+J186)/3</f>
        <v>#DIV/0!</v>
      </c>
      <c r="L184" s="431" t="e">
        <f>(K184+K187)/2</f>
        <v>#DIV/0!</v>
      </c>
      <c r="M184" s="439"/>
      <c r="N184" s="435"/>
    </row>
    <row r="185" spans="1:14" ht="81.75" hidden="1" customHeight="1" x14ac:dyDescent="0.25">
      <c r="A185" s="452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38">
        <v>0</v>
      </c>
      <c r="I185" s="38">
        <v>0</v>
      </c>
      <c r="J185" s="51" t="e">
        <f t="shared" si="3"/>
        <v>#DIV/0!</v>
      </c>
      <c r="K185" s="442"/>
      <c r="L185" s="432"/>
      <c r="M185" s="439"/>
      <c r="N185" s="435"/>
    </row>
    <row r="186" spans="1:14" ht="81.75" hidden="1" customHeight="1" x14ac:dyDescent="0.25">
      <c r="A186" s="452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38">
        <v>0</v>
      </c>
      <c r="I186" s="38">
        <v>0</v>
      </c>
      <c r="J186" s="51" t="e">
        <f t="shared" si="3"/>
        <v>#DIV/0!</v>
      </c>
      <c r="K186" s="443"/>
      <c r="L186" s="432"/>
      <c r="M186" s="439"/>
      <c r="N186" s="435"/>
    </row>
    <row r="187" spans="1:14" ht="81.75" hidden="1" customHeight="1" x14ac:dyDescent="0.25">
      <c r="A187" s="452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4">
        <v>0</v>
      </c>
      <c r="I187" s="11">
        <v>0</v>
      </c>
      <c r="J187" s="51" t="e">
        <f t="shared" si="3"/>
        <v>#DIV/0!</v>
      </c>
      <c r="K187" s="39" t="e">
        <f>J187</f>
        <v>#DIV/0!</v>
      </c>
      <c r="L187" s="433"/>
      <c r="M187" s="439"/>
      <c r="N187" s="435"/>
    </row>
    <row r="188" spans="1:14" ht="81.75" hidden="1" customHeight="1" x14ac:dyDescent="0.25">
      <c r="A188" s="452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38">
        <v>0</v>
      </c>
      <c r="I188" s="38">
        <v>0</v>
      </c>
      <c r="J188" s="51" t="e">
        <f t="shared" si="3"/>
        <v>#DIV/0!</v>
      </c>
      <c r="K188" s="441" t="e">
        <f>(J188+J189+J190)/3</f>
        <v>#DIV/0!</v>
      </c>
      <c r="L188" s="431" t="e">
        <f>(K188+K191)/2</f>
        <v>#DIV/0!</v>
      </c>
      <c r="M188" s="439"/>
      <c r="N188" s="435"/>
    </row>
    <row r="189" spans="1:14" ht="81.75" hidden="1" customHeight="1" x14ac:dyDescent="0.25">
      <c r="A189" s="452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38">
        <v>0</v>
      </c>
      <c r="I189" s="38">
        <v>0</v>
      </c>
      <c r="J189" s="51" t="e">
        <f t="shared" si="3"/>
        <v>#DIV/0!</v>
      </c>
      <c r="K189" s="442"/>
      <c r="L189" s="432"/>
      <c r="M189" s="439"/>
      <c r="N189" s="435"/>
    </row>
    <row r="190" spans="1:14" ht="81.75" hidden="1" customHeight="1" x14ac:dyDescent="0.25">
      <c r="A190" s="452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38">
        <v>0</v>
      </c>
      <c r="I190" s="38">
        <v>0</v>
      </c>
      <c r="J190" s="51" t="e">
        <f t="shared" si="3"/>
        <v>#DIV/0!</v>
      </c>
      <c r="K190" s="443"/>
      <c r="L190" s="432"/>
      <c r="M190" s="439"/>
      <c r="N190" s="435"/>
    </row>
    <row r="191" spans="1:14" ht="81.75" hidden="1" customHeight="1" x14ac:dyDescent="0.25">
      <c r="A191" s="452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4">
        <v>0</v>
      </c>
      <c r="I191" s="11">
        <v>0</v>
      </c>
      <c r="J191" s="51" t="e">
        <f t="shared" si="3"/>
        <v>#DIV/0!</v>
      </c>
      <c r="K191" s="39" t="e">
        <f>J191</f>
        <v>#DIV/0!</v>
      </c>
      <c r="L191" s="433"/>
      <c r="M191" s="439"/>
      <c r="N191" s="435"/>
    </row>
    <row r="192" spans="1:14" ht="81.75" customHeight="1" x14ac:dyDescent="0.25">
      <c r="A192" s="452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38">
        <v>12.902294703420406</v>
      </c>
      <c r="I192" s="38">
        <v>13.15</v>
      </c>
      <c r="J192" s="51">
        <f t="shared" si="3"/>
        <v>100</v>
      </c>
      <c r="K192" s="441">
        <f>(J192+J193+J194)/3</f>
        <v>80.094295532646044</v>
      </c>
      <c r="L192" s="431">
        <f>(K192+K195)/2</f>
        <v>90.047147766323022</v>
      </c>
      <c r="M192" s="439"/>
      <c r="N192" s="435"/>
    </row>
    <row r="193" spans="1:14" ht="81.75" customHeight="1" x14ac:dyDescent="0.25">
      <c r="A193" s="452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38">
        <v>100</v>
      </c>
      <c r="I193" s="38">
        <v>100</v>
      </c>
      <c r="J193" s="51">
        <f t="shared" si="3"/>
        <v>100</v>
      </c>
      <c r="K193" s="442"/>
      <c r="L193" s="432"/>
      <c r="M193" s="439"/>
      <c r="N193" s="435"/>
    </row>
    <row r="194" spans="1:14" ht="81.75" customHeight="1" x14ac:dyDescent="0.25">
      <c r="A194" s="452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38">
        <v>19.958847736625515</v>
      </c>
      <c r="I194" s="38">
        <v>8.0399999999999991</v>
      </c>
      <c r="J194" s="51">
        <f>IF(I194/H194*100&gt;100,100,I194/H194*100)</f>
        <v>40.282886597938138</v>
      </c>
      <c r="K194" s="443"/>
      <c r="L194" s="432"/>
      <c r="M194" s="439"/>
      <c r="N194" s="435"/>
    </row>
    <row r="195" spans="1:14" ht="81.75" customHeight="1" x14ac:dyDescent="0.25">
      <c r="A195" s="452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42">
        <v>9565.2999999999993</v>
      </c>
      <c r="I195" s="42">
        <v>9672</v>
      </c>
      <c r="J195" s="51">
        <f t="shared" si="3"/>
        <v>100</v>
      </c>
      <c r="K195" s="39">
        <f>J195</f>
        <v>100</v>
      </c>
      <c r="L195" s="433"/>
      <c r="M195" s="439"/>
      <c r="N195" s="435"/>
    </row>
    <row r="196" spans="1:14" ht="81.75" customHeight="1" x14ac:dyDescent="0.25">
      <c r="A196" s="452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38">
        <v>2.6560424966799467</v>
      </c>
      <c r="I196" s="38">
        <v>2.74</v>
      </c>
      <c r="J196" s="51">
        <f t="shared" si="3"/>
        <v>100</v>
      </c>
      <c r="K196" s="441">
        <f>(J196+J197+J198)/3</f>
        <v>100</v>
      </c>
      <c r="L196" s="431">
        <f>(K196+K199)/2</f>
        <v>97.644256220222331</v>
      </c>
      <c r="M196" s="439"/>
      <c r="N196" s="435"/>
    </row>
    <row r="197" spans="1:14" ht="81.75" customHeight="1" x14ac:dyDescent="0.25">
      <c r="A197" s="452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38">
        <v>100</v>
      </c>
      <c r="I197" s="38">
        <v>100</v>
      </c>
      <c r="J197" s="51">
        <f t="shared" si="3"/>
        <v>100</v>
      </c>
      <c r="K197" s="442"/>
      <c r="L197" s="432"/>
      <c r="M197" s="439"/>
      <c r="N197" s="435"/>
    </row>
    <row r="198" spans="1:14" ht="81.75" customHeight="1" x14ac:dyDescent="0.25">
      <c r="A198" s="452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38">
        <v>15</v>
      </c>
      <c r="I198" s="38">
        <v>15</v>
      </c>
      <c r="J198" s="51">
        <f>IF(I198/H198*100&gt;100,100,I198/H198*100)</f>
        <v>100</v>
      </c>
      <c r="K198" s="443"/>
      <c r="L198" s="432"/>
      <c r="M198" s="439"/>
      <c r="N198" s="435"/>
    </row>
    <row r="199" spans="1:14" ht="81.75" customHeight="1" x14ac:dyDescent="0.25">
      <c r="A199" s="452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42">
        <v>755.6</v>
      </c>
      <c r="I199" s="42">
        <v>720</v>
      </c>
      <c r="J199" s="51">
        <f t="shared" si="3"/>
        <v>95.288512440444677</v>
      </c>
      <c r="K199" s="39">
        <f>J199</f>
        <v>95.288512440444677</v>
      </c>
      <c r="L199" s="433"/>
      <c r="M199" s="439"/>
      <c r="N199" s="435"/>
    </row>
    <row r="200" spans="1:14" ht="81.75" customHeight="1" x14ac:dyDescent="0.25">
      <c r="A200" s="452"/>
      <c r="B200" s="12" t="s">
        <v>236</v>
      </c>
      <c r="C200" s="438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38">
        <v>1.3280212483399734</v>
      </c>
      <c r="I200" s="38">
        <v>1.37</v>
      </c>
      <c r="J200" s="51">
        <f t="shared" si="3"/>
        <v>100</v>
      </c>
      <c r="K200" s="441">
        <f>(J200+J201)/2</f>
        <v>100</v>
      </c>
      <c r="L200" s="431">
        <f>(K200+K203)/2</f>
        <v>97.644256220222331</v>
      </c>
      <c r="M200" s="439"/>
      <c r="N200" s="435"/>
    </row>
    <row r="201" spans="1:14" ht="81.75" customHeight="1" x14ac:dyDescent="0.25">
      <c r="A201" s="452"/>
      <c r="B201" s="239"/>
      <c r="C201" s="439"/>
      <c r="D201" s="425"/>
      <c r="E201" s="5" t="s">
        <v>138</v>
      </c>
      <c r="F201" s="6" t="s">
        <v>211</v>
      </c>
      <c r="G201" s="7" t="s">
        <v>140</v>
      </c>
      <c r="H201" s="38">
        <v>100</v>
      </c>
      <c r="I201" s="38">
        <v>100</v>
      </c>
      <c r="J201" s="51">
        <f t="shared" si="3"/>
        <v>100</v>
      </c>
      <c r="K201" s="442"/>
      <c r="L201" s="432"/>
      <c r="M201" s="439"/>
      <c r="N201" s="435"/>
    </row>
    <row r="202" spans="1:14" ht="81.75" customHeight="1" x14ac:dyDescent="0.25">
      <c r="A202" s="452"/>
      <c r="B202" s="239"/>
      <c r="C202" s="439"/>
      <c r="D202" s="425"/>
      <c r="E202" s="5" t="s">
        <v>138</v>
      </c>
      <c r="F202" s="6" t="s">
        <v>212</v>
      </c>
      <c r="G202" s="7" t="s">
        <v>140</v>
      </c>
      <c r="H202" s="38"/>
      <c r="I202" s="38"/>
      <c r="J202" s="51"/>
      <c r="K202" s="443"/>
      <c r="L202" s="432"/>
      <c r="M202" s="439"/>
      <c r="N202" s="435"/>
    </row>
    <row r="203" spans="1:14" ht="81.75" customHeight="1" x14ac:dyDescent="0.25">
      <c r="A203" s="452"/>
      <c r="B203" s="240"/>
      <c r="C203" s="440"/>
      <c r="D203" s="426"/>
      <c r="E203" s="5" t="s">
        <v>144</v>
      </c>
      <c r="F203" s="1" t="s">
        <v>213</v>
      </c>
      <c r="G203" s="7" t="s">
        <v>214</v>
      </c>
      <c r="H203" s="42">
        <v>377.8</v>
      </c>
      <c r="I203" s="42">
        <v>360</v>
      </c>
      <c r="J203" s="51">
        <f t="shared" si="3"/>
        <v>95.288512440444677</v>
      </c>
      <c r="K203" s="39">
        <f>J203</f>
        <v>95.288512440444677</v>
      </c>
      <c r="L203" s="433"/>
      <c r="M203" s="439"/>
      <c r="N203" s="435"/>
    </row>
    <row r="204" spans="1:14" ht="81.75" hidden="1" customHeight="1" x14ac:dyDescent="0.25">
      <c r="A204" s="452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38">
        <v>0</v>
      </c>
      <c r="I204" s="38">
        <v>0</v>
      </c>
      <c r="J204" s="51" t="e">
        <f t="shared" si="3"/>
        <v>#DIV/0!</v>
      </c>
      <c r="K204" s="441" t="e">
        <f>(J204+J205+J206)/3</f>
        <v>#DIV/0!</v>
      </c>
      <c r="L204" s="431" t="e">
        <f>(K204+K207)/2</f>
        <v>#DIV/0!</v>
      </c>
      <c r="M204" s="439"/>
      <c r="N204" s="435"/>
    </row>
    <row r="205" spans="1:14" ht="81.75" hidden="1" customHeight="1" x14ac:dyDescent="0.25">
      <c r="A205" s="452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38">
        <v>0</v>
      </c>
      <c r="I205" s="38">
        <v>0</v>
      </c>
      <c r="J205" s="51" t="e">
        <f t="shared" si="3"/>
        <v>#DIV/0!</v>
      </c>
      <c r="K205" s="442"/>
      <c r="L205" s="432"/>
      <c r="M205" s="439"/>
      <c r="N205" s="435"/>
    </row>
    <row r="206" spans="1:14" ht="81.75" hidden="1" customHeight="1" x14ac:dyDescent="0.25">
      <c r="A206" s="452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38">
        <v>0</v>
      </c>
      <c r="I206" s="38">
        <v>0</v>
      </c>
      <c r="J206" s="51" t="e">
        <f t="shared" si="3"/>
        <v>#DIV/0!</v>
      </c>
      <c r="K206" s="443"/>
      <c r="L206" s="432"/>
      <c r="M206" s="439"/>
      <c r="N206" s="435"/>
    </row>
    <row r="207" spans="1:14" ht="81.75" hidden="1" customHeight="1" x14ac:dyDescent="0.25">
      <c r="A207" s="452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4">
        <v>0</v>
      </c>
      <c r="I207" s="11">
        <v>0</v>
      </c>
      <c r="J207" s="51" t="e">
        <f t="shared" si="3"/>
        <v>#DIV/0!</v>
      </c>
      <c r="K207" s="39" t="e">
        <f>J207</f>
        <v>#DIV/0!</v>
      </c>
      <c r="L207" s="433"/>
      <c r="M207" s="439"/>
      <c r="N207" s="435"/>
    </row>
    <row r="208" spans="1:14" ht="88.5" hidden="1" customHeight="1" x14ac:dyDescent="0.25">
      <c r="A208" s="452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38">
        <v>0</v>
      </c>
      <c r="I208" s="38">
        <v>0</v>
      </c>
      <c r="J208" s="51" t="e">
        <f t="shared" si="3"/>
        <v>#DIV/0!</v>
      </c>
      <c r="K208" s="441" t="e">
        <f>(J208+J209+J210)/3</f>
        <v>#DIV/0!</v>
      </c>
      <c r="L208" s="473"/>
      <c r="M208" s="439"/>
      <c r="N208" s="435"/>
    </row>
    <row r="209" spans="1:14" ht="72" hidden="1" customHeight="1" x14ac:dyDescent="0.25">
      <c r="A209" s="452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38">
        <v>0</v>
      </c>
      <c r="I209" s="38">
        <v>0</v>
      </c>
      <c r="J209" s="51" t="e">
        <f t="shared" si="3"/>
        <v>#DIV/0!</v>
      </c>
      <c r="K209" s="442"/>
      <c r="L209" s="474"/>
      <c r="M209" s="439"/>
      <c r="N209" s="435"/>
    </row>
    <row r="210" spans="1:14" ht="81.75" hidden="1" customHeight="1" x14ac:dyDescent="0.25">
      <c r="A210" s="452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38">
        <v>0</v>
      </c>
      <c r="I210" s="38">
        <v>0</v>
      </c>
      <c r="J210" s="51" t="e">
        <f t="shared" si="3"/>
        <v>#DIV/0!</v>
      </c>
      <c r="K210" s="443"/>
      <c r="L210" s="475"/>
      <c r="M210" s="439"/>
      <c r="N210" s="435"/>
    </row>
    <row r="211" spans="1:14" ht="60" hidden="1" customHeight="1" x14ac:dyDescent="0.25">
      <c r="A211" s="452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4">
        <v>0</v>
      </c>
      <c r="I211" s="11">
        <v>0</v>
      </c>
      <c r="J211" s="51" t="e">
        <f t="shared" si="3"/>
        <v>#DIV/0!</v>
      </c>
      <c r="K211" s="39" t="e">
        <f>J211</f>
        <v>#DIV/0!</v>
      </c>
      <c r="L211" s="251" t="e">
        <f>(K208+K211)/2</f>
        <v>#DIV/0!</v>
      </c>
      <c r="M211" s="439"/>
      <c r="N211" s="435"/>
    </row>
    <row r="212" spans="1:14" ht="88.5" hidden="1" customHeight="1" x14ac:dyDescent="0.25">
      <c r="A212" s="452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38">
        <v>0</v>
      </c>
      <c r="I212" s="38">
        <v>0</v>
      </c>
      <c r="J212" s="51" t="e">
        <f>IF(I212/H212*100&gt;100,100,I212/H212*100)</f>
        <v>#DIV/0!</v>
      </c>
      <c r="K212" s="441" t="e">
        <f>(J212+J213+J214)/3</f>
        <v>#DIV/0!</v>
      </c>
      <c r="L212" s="473"/>
      <c r="M212" s="439"/>
      <c r="N212" s="435"/>
    </row>
    <row r="213" spans="1:14" ht="72" hidden="1" customHeight="1" x14ac:dyDescent="0.25">
      <c r="A213" s="452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38">
        <v>0</v>
      </c>
      <c r="I213" s="38">
        <v>0</v>
      </c>
      <c r="J213" s="51" t="e">
        <f>IF(I213/H213*100&gt;100,100,I213/H213*100)</f>
        <v>#DIV/0!</v>
      </c>
      <c r="K213" s="442"/>
      <c r="L213" s="474"/>
      <c r="M213" s="439"/>
      <c r="N213" s="435"/>
    </row>
    <row r="214" spans="1:14" ht="81.75" hidden="1" customHeight="1" x14ac:dyDescent="0.25">
      <c r="A214" s="452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38">
        <v>0</v>
      </c>
      <c r="I214" s="38">
        <v>0</v>
      </c>
      <c r="J214" s="51" t="e">
        <f>IF(I214/H214*100&gt;100,100,I214/H214*100)</f>
        <v>#DIV/0!</v>
      </c>
      <c r="K214" s="443"/>
      <c r="L214" s="475"/>
      <c r="M214" s="439"/>
      <c r="N214" s="435"/>
    </row>
    <row r="215" spans="1:14" ht="60" hidden="1" customHeight="1" x14ac:dyDescent="0.25">
      <c r="A215" s="453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4">
        <v>0</v>
      </c>
      <c r="I215" s="11">
        <v>0</v>
      </c>
      <c r="J215" s="51" t="e">
        <f>IF(I215/H215*100&gt;100,100,I215/H215*100)</f>
        <v>#DIV/0!</v>
      </c>
      <c r="K215" s="39" t="e">
        <f>J215</f>
        <v>#DIV/0!</v>
      </c>
      <c r="L215" s="251" t="e">
        <f>(K212+K215)/2</f>
        <v>#DIV/0!</v>
      </c>
      <c r="M215" s="440"/>
      <c r="N215" s="436"/>
    </row>
    <row r="216" spans="1:14" x14ac:dyDescent="0.25">
      <c r="L216" s="23"/>
    </row>
    <row r="217" spans="1:14" x14ac:dyDescent="0.25">
      <c r="L217" s="23"/>
    </row>
    <row r="218" spans="1:14" x14ac:dyDescent="0.25">
      <c r="L218" s="23"/>
    </row>
    <row r="219" spans="1:14" x14ac:dyDescent="0.25">
      <c r="L219" s="23"/>
    </row>
    <row r="220" spans="1:14" x14ac:dyDescent="0.25">
      <c r="A220" s="427"/>
      <c r="B220" s="427"/>
      <c r="C220" s="427"/>
      <c r="H220" s="296"/>
      <c r="I220" s="301"/>
      <c r="J220" s="301"/>
      <c r="L220" s="23"/>
    </row>
    <row r="221" spans="1:14" x14ac:dyDescent="0.25">
      <c r="A221" s="21"/>
      <c r="B221" s="22"/>
      <c r="C221" s="25"/>
      <c r="D221" s="25"/>
      <c r="E221" s="26"/>
      <c r="F221" s="2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</row>
    <row r="223" spans="1:14" x14ac:dyDescent="0.25">
      <c r="A223" s="21"/>
      <c r="B223" s="22"/>
      <c r="C223" s="21"/>
      <c r="E223" s="21"/>
      <c r="L223" s="23"/>
    </row>
    <row r="224" spans="1:14" x14ac:dyDescent="0.25">
      <c r="A224" s="21"/>
      <c r="B224" s="22"/>
      <c r="C224" s="21"/>
      <c r="E224" s="21"/>
      <c r="L224" s="23"/>
    </row>
    <row r="225" spans="1:12" x14ac:dyDescent="0.25">
      <c r="A225" s="21"/>
      <c r="B225" s="22" t="s">
        <v>367</v>
      </c>
      <c r="C225" s="21"/>
      <c r="E225" s="21"/>
      <c r="L225" s="23"/>
    </row>
    <row r="226" spans="1:12" x14ac:dyDescent="0.25">
      <c r="L226" s="23"/>
    </row>
    <row r="227" spans="1:12" x14ac:dyDescent="0.25">
      <c r="L227" s="23"/>
    </row>
    <row r="228" spans="1:12" x14ac:dyDescent="0.25">
      <c r="L228" s="23"/>
    </row>
    <row r="229" spans="1:12" x14ac:dyDescent="0.25">
      <c r="L229" s="23"/>
    </row>
    <row r="230" spans="1:12" x14ac:dyDescent="0.25">
      <c r="L230" s="23"/>
    </row>
    <row r="231" spans="1:12" x14ac:dyDescent="0.25">
      <c r="L231" s="23"/>
    </row>
    <row r="232" spans="1:12" x14ac:dyDescent="0.25">
      <c r="L232" s="23"/>
    </row>
    <row r="233" spans="1:12" x14ac:dyDescent="0.25">
      <c r="L233" s="23"/>
    </row>
    <row r="234" spans="1:12" x14ac:dyDescent="0.25">
      <c r="L234" s="23"/>
    </row>
    <row r="235" spans="1:12" x14ac:dyDescent="0.25">
      <c r="L235" s="23"/>
    </row>
    <row r="236" spans="1:12" x14ac:dyDescent="0.25">
      <c r="L236" s="23"/>
    </row>
    <row r="237" spans="1:12" x14ac:dyDescent="0.25">
      <c r="L237" s="23"/>
    </row>
    <row r="238" spans="1:12" x14ac:dyDescent="0.25">
      <c r="L238" s="23"/>
    </row>
    <row r="239" spans="1:12" x14ac:dyDescent="0.25">
      <c r="L239" s="23"/>
    </row>
    <row r="240" spans="1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N215"/>
  <mergeCells count="216">
    <mergeCell ref="L24:L27"/>
    <mergeCell ref="L48:L51"/>
    <mergeCell ref="L36:L39"/>
    <mergeCell ref="N4:N215"/>
    <mergeCell ref="L80:L83"/>
    <mergeCell ref="L84:L87"/>
    <mergeCell ref="M4:M215"/>
    <mergeCell ref="L92:L95"/>
    <mergeCell ref="L160:L163"/>
    <mergeCell ref="L4:L7"/>
    <mergeCell ref="L60:L63"/>
    <mergeCell ref="L56:L59"/>
    <mergeCell ref="L16:L19"/>
    <mergeCell ref="L212:L214"/>
    <mergeCell ref="L192:L195"/>
    <mergeCell ref="L200:L203"/>
    <mergeCell ref="L44:L47"/>
    <mergeCell ref="L88:L91"/>
    <mergeCell ref="L20:L23"/>
    <mergeCell ref="L32:L35"/>
    <mergeCell ref="L100:L103"/>
    <mergeCell ref="L64:L67"/>
    <mergeCell ref="L116:L119"/>
    <mergeCell ref="L76:L79"/>
    <mergeCell ref="L104:L107"/>
    <mergeCell ref="L112:L115"/>
    <mergeCell ref="L108:L111"/>
    <mergeCell ref="L68:L71"/>
    <mergeCell ref="L72:L75"/>
    <mergeCell ref="L120:L123"/>
    <mergeCell ref="L208:L210"/>
    <mergeCell ref="L204:L207"/>
    <mergeCell ref="L196:L199"/>
    <mergeCell ref="L188:L191"/>
    <mergeCell ref="L176:L179"/>
    <mergeCell ref="L140:L143"/>
    <mergeCell ref="L124:L127"/>
    <mergeCell ref="L96:L99"/>
    <mergeCell ref="L184:L187"/>
    <mergeCell ref="L128:L131"/>
    <mergeCell ref="K184:K186"/>
    <mergeCell ref="K168:K170"/>
    <mergeCell ref="K176:K178"/>
    <mergeCell ref="K180:K182"/>
    <mergeCell ref="K172:K174"/>
    <mergeCell ref="K164:K166"/>
    <mergeCell ref="L152:L155"/>
    <mergeCell ref="L144:L147"/>
    <mergeCell ref="L132:L135"/>
    <mergeCell ref="L136:L139"/>
    <mergeCell ref="L156:L159"/>
    <mergeCell ref="L172:L175"/>
    <mergeCell ref="K160:K162"/>
    <mergeCell ref="K148:K150"/>
    <mergeCell ref="L168:L171"/>
    <mergeCell ref="L148:L151"/>
    <mergeCell ref="L164:L167"/>
    <mergeCell ref="K192:K194"/>
    <mergeCell ref="K28:K30"/>
    <mergeCell ref="K32:K34"/>
    <mergeCell ref="K52:K54"/>
    <mergeCell ref="K60:K62"/>
    <mergeCell ref="K152:K154"/>
    <mergeCell ref="K120:K122"/>
    <mergeCell ref="K156:K158"/>
    <mergeCell ref="K124:K126"/>
    <mergeCell ref="K104:K106"/>
    <mergeCell ref="K96:K98"/>
    <mergeCell ref="K112:K114"/>
    <mergeCell ref="K72:K74"/>
    <mergeCell ref="K68:K70"/>
    <mergeCell ref="K84:K86"/>
    <mergeCell ref="K116:K118"/>
    <mergeCell ref="K136:K138"/>
    <mergeCell ref="K188:K190"/>
    <mergeCell ref="K128:K130"/>
    <mergeCell ref="K140:K142"/>
    <mergeCell ref="K132:K134"/>
    <mergeCell ref="K88:K90"/>
    <mergeCell ref="K48:K50"/>
    <mergeCell ref="K36:K38"/>
    <mergeCell ref="K76:K78"/>
    <mergeCell ref="K108:K110"/>
    <mergeCell ref="K80:K82"/>
    <mergeCell ref="C164:C167"/>
    <mergeCell ref="C144:C147"/>
    <mergeCell ref="C156:C159"/>
    <mergeCell ref="C148:C151"/>
    <mergeCell ref="C104:C107"/>
    <mergeCell ref="C120:C123"/>
    <mergeCell ref="D120:D123"/>
    <mergeCell ref="D76:D79"/>
    <mergeCell ref="C76:C79"/>
    <mergeCell ref="D132:D135"/>
    <mergeCell ref="C100:C103"/>
    <mergeCell ref="C108:C111"/>
    <mergeCell ref="C116:C119"/>
    <mergeCell ref="D112:D115"/>
    <mergeCell ref="D108:D111"/>
    <mergeCell ref="D140:D143"/>
    <mergeCell ref="K212:K214"/>
    <mergeCell ref="K208:K210"/>
    <mergeCell ref="K204:K206"/>
    <mergeCell ref="K196:K198"/>
    <mergeCell ref="K200:K202"/>
    <mergeCell ref="C140:C143"/>
    <mergeCell ref="C112:C115"/>
    <mergeCell ref="K8:K10"/>
    <mergeCell ref="D104:D107"/>
    <mergeCell ref="K100:K102"/>
    <mergeCell ref="K144:K146"/>
    <mergeCell ref="C124:C127"/>
    <mergeCell ref="D152:D155"/>
    <mergeCell ref="D156:D159"/>
    <mergeCell ref="D148:D151"/>
    <mergeCell ref="C136:C139"/>
    <mergeCell ref="C128:C131"/>
    <mergeCell ref="C132:C135"/>
    <mergeCell ref="D136:D139"/>
    <mergeCell ref="C152:C155"/>
    <mergeCell ref="D144:D147"/>
    <mergeCell ref="D96:D99"/>
    <mergeCell ref="C96:C99"/>
    <mergeCell ref="D124:D127"/>
    <mergeCell ref="L8:L11"/>
    <mergeCell ref="L12:L15"/>
    <mergeCell ref="K12:K14"/>
    <mergeCell ref="C80:C83"/>
    <mergeCell ref="D92:D95"/>
    <mergeCell ref="C88:C91"/>
    <mergeCell ref="K56:K58"/>
    <mergeCell ref="L28:L31"/>
    <mergeCell ref="D60:D63"/>
    <mergeCell ref="D44:D47"/>
    <mergeCell ref="D48:D51"/>
    <mergeCell ref="D88:D91"/>
    <mergeCell ref="L40:L43"/>
    <mergeCell ref="L52:L55"/>
    <mergeCell ref="K16:K18"/>
    <mergeCell ref="K92:K94"/>
    <mergeCell ref="K40:K42"/>
    <mergeCell ref="K44:K46"/>
    <mergeCell ref="K64:K66"/>
    <mergeCell ref="K20:K22"/>
    <mergeCell ref="K24:K26"/>
    <mergeCell ref="C84:C87"/>
    <mergeCell ref="C92:C95"/>
    <mergeCell ref="C72:C75"/>
    <mergeCell ref="D192:D195"/>
    <mergeCell ref="D168:D171"/>
    <mergeCell ref="D172:D175"/>
    <mergeCell ref="D84:D87"/>
    <mergeCell ref="D180:D183"/>
    <mergeCell ref="D188:D191"/>
    <mergeCell ref="D184:D187"/>
    <mergeCell ref="D160:D163"/>
    <mergeCell ref="D164:D167"/>
    <mergeCell ref="C180:C183"/>
    <mergeCell ref="C160:C163"/>
    <mergeCell ref="C172:C175"/>
    <mergeCell ref="A220:C220"/>
    <mergeCell ref="D212:D215"/>
    <mergeCell ref="C212:C215"/>
    <mergeCell ref="C208:C211"/>
    <mergeCell ref="D208:D211"/>
    <mergeCell ref="D68:D71"/>
    <mergeCell ref="D204:D207"/>
    <mergeCell ref="C204:C207"/>
    <mergeCell ref="C176:C179"/>
    <mergeCell ref="C196:C199"/>
    <mergeCell ref="D100:D103"/>
    <mergeCell ref="D116:D119"/>
    <mergeCell ref="D80:D83"/>
    <mergeCell ref="C200:C203"/>
    <mergeCell ref="D200:D203"/>
    <mergeCell ref="D196:D199"/>
    <mergeCell ref="D128:D131"/>
    <mergeCell ref="C188:C191"/>
    <mergeCell ref="C184:C187"/>
    <mergeCell ref="D176:D179"/>
    <mergeCell ref="C168:C171"/>
    <mergeCell ref="D12:D15"/>
    <mergeCell ref="C16:C19"/>
    <mergeCell ref="C20:C23"/>
    <mergeCell ref="C48:C51"/>
    <mergeCell ref="C52:C55"/>
    <mergeCell ref="C64:C67"/>
    <mergeCell ref="C68:C71"/>
    <mergeCell ref="C56:C59"/>
    <mergeCell ref="C60:C63"/>
    <mergeCell ref="D28:D31"/>
    <mergeCell ref="D52:D55"/>
    <mergeCell ref="D8:D11"/>
    <mergeCell ref="C12:C15"/>
    <mergeCell ref="D16:D19"/>
    <mergeCell ref="D56:D59"/>
    <mergeCell ref="D64:D67"/>
    <mergeCell ref="D24:D27"/>
    <mergeCell ref="A1:N1"/>
    <mergeCell ref="A4:A215"/>
    <mergeCell ref="C4:C7"/>
    <mergeCell ref="D4:D7"/>
    <mergeCell ref="K4:K6"/>
    <mergeCell ref="C192:C195"/>
    <mergeCell ref="D72:D75"/>
    <mergeCell ref="C24:C27"/>
    <mergeCell ref="C44:C47"/>
    <mergeCell ref="D20:D23"/>
    <mergeCell ref="C32:C35"/>
    <mergeCell ref="D32:D35"/>
    <mergeCell ref="C28:C31"/>
    <mergeCell ref="C40:C43"/>
    <mergeCell ref="D40:D43"/>
    <mergeCell ref="C36:C39"/>
    <mergeCell ref="D36:D39"/>
    <mergeCell ref="C8:C11"/>
  </mergeCells>
  <phoneticPr fontId="0" type="noConversion"/>
  <pageMargins left="0.7" right="0.7" top="0.75" bottom="0.75" header="0.3" footer="0.3"/>
  <pageSetup paperSize="9" scale="28" orientation="portrait" r:id="rId1"/>
  <rowBreaks count="1" manualBreakCount="1">
    <brk id="107" max="1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181"/>
  <sheetViews>
    <sheetView topLeftCell="C1"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4.7109375" style="928" customWidth="1"/>
    <col min="5" max="5" width="10.42578125" style="925" customWidth="1"/>
    <col min="6" max="6" width="12.28515625" style="927" customWidth="1"/>
    <col min="7" max="7" width="80.710937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600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1" customHeight="1" x14ac:dyDescent="0.35">
      <c r="A4" s="966">
        <v>1</v>
      </c>
      <c r="B4" s="1018" t="s">
        <v>599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(K4+K5+K6)/3</f>
        <v>100</v>
      </c>
      <c r="M4" s="995">
        <f>(L4+L7)/2</f>
        <v>100</v>
      </c>
      <c r="N4" s="1017" t="s">
        <v>547</v>
      </c>
      <c r="O4" s="1016"/>
      <c r="Q4" s="1015"/>
    </row>
    <row r="5" spans="1:17" ht="52.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85</v>
      </c>
      <c r="J5" s="958">
        <v>92.9</v>
      </c>
      <c r="K5" s="957">
        <f>IF(J5/I5*100&gt;100,100,J5/I5*100)</f>
        <v>100</v>
      </c>
      <c r="L5" s="1011"/>
      <c r="M5" s="982"/>
      <c r="N5" s="968"/>
      <c r="O5" s="967"/>
    </row>
    <row r="6" spans="1:17" ht="84.7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3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12.33</v>
      </c>
      <c r="J7" s="958">
        <v>12.33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69" hidden="1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/>
      <c r="J8" s="958"/>
      <c r="K8" s="957" t="e">
        <f>IF(J8/I8*100&gt;100,100,J8/I8*100)</f>
        <v>#DIV/0!</v>
      </c>
      <c r="L8" s="985" t="e">
        <f>(K8+K9+K10)/3</f>
        <v>#DIV/0!</v>
      </c>
      <c r="M8" s="995" t="e">
        <f>(L8+L11)/2</f>
        <v>#DIV/0!</v>
      </c>
      <c r="N8" s="968"/>
      <c r="O8" s="967"/>
    </row>
    <row r="9" spans="1:17" ht="69.75" hidden="1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/>
      <c r="J9" s="958"/>
      <c r="K9" s="957" t="e">
        <f>IF(J9/I9*100&gt;100,100,J9/I9*100)</f>
        <v>#DIV/0!</v>
      </c>
      <c r="L9" s="985"/>
      <c r="M9" s="982"/>
      <c r="N9" s="968"/>
      <c r="O9" s="967"/>
    </row>
    <row r="10" spans="1:17" ht="117" hidden="1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 t="e">
        <f>IF(J10/I10*100&gt;100,100,J10/I10*100)</f>
        <v>#DIV/0!</v>
      </c>
      <c r="L10" s="985"/>
      <c r="M10" s="982"/>
      <c r="N10" s="968"/>
      <c r="O10" s="967"/>
    </row>
    <row r="11" spans="1:17" ht="33" hidden="1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/>
      <c r="J11" s="958"/>
      <c r="K11" s="957" t="e">
        <f>IF(J11/I11*100&gt;100,100,J11/I11*100)</f>
        <v>#DIV/0!</v>
      </c>
      <c r="L11" s="957" t="e">
        <f>K11</f>
        <v>#DIV/0!</v>
      </c>
      <c r="M11" s="982"/>
      <c r="N11" s="968"/>
      <c r="O11" s="967"/>
    </row>
    <row r="12" spans="1:17" ht="53.25" customHeight="1" x14ac:dyDescent="0.25">
      <c r="A12" s="966">
        <v>2</v>
      </c>
      <c r="B12" s="974"/>
      <c r="C12" s="1013" t="s">
        <v>405</v>
      </c>
      <c r="D12" s="983" t="s">
        <v>573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(K12+K13+K14)/3</f>
        <v>90.476190476190482</v>
      </c>
      <c r="M12" s="995">
        <f>(L12+L15)/2</f>
        <v>95.238095238095241</v>
      </c>
      <c r="N12" s="968"/>
      <c r="O12" s="967"/>
    </row>
    <row r="13" spans="1:17" ht="51.75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70</v>
      </c>
      <c r="J13" s="958">
        <v>50</v>
      </c>
      <c r="K13" s="957">
        <f>IF(J13/I13*100&gt;100,100,J13/I13*100)</f>
        <v>71.428571428571431</v>
      </c>
      <c r="L13" s="1011"/>
      <c r="M13" s="982"/>
      <c r="N13" s="968"/>
      <c r="O13" s="967"/>
    </row>
    <row r="14" spans="1:17" ht="84.75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>
        <v>100</v>
      </c>
      <c r="J14" s="958">
        <v>100</v>
      </c>
      <c r="K14" s="957">
        <f>IF(J14/I14*100&gt;100,100,J14/I14*100)</f>
        <v>100</v>
      </c>
      <c r="L14" s="1011"/>
      <c r="M14" s="982"/>
      <c r="N14" s="968"/>
      <c r="O14" s="967"/>
    </row>
    <row r="15" spans="1:17" ht="34.5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>
        <v>1</v>
      </c>
      <c r="J15" s="958">
        <v>1</v>
      </c>
      <c r="K15" s="957">
        <f>IF(J15/I15*100&gt;100,100,J15/I15*100)</f>
        <v>100</v>
      </c>
      <c r="L15" s="957">
        <f>K15</f>
        <v>100</v>
      </c>
      <c r="M15" s="982"/>
      <c r="N15" s="968"/>
      <c r="O15" s="967"/>
    </row>
    <row r="16" spans="1:17" ht="15.75" hidden="1" customHeight="1" x14ac:dyDescent="0.25">
      <c r="A16" s="966">
        <v>4</v>
      </c>
      <c r="B16" s="974"/>
      <c r="C16" s="997" t="s">
        <v>407</v>
      </c>
      <c r="D16" s="983" t="s">
        <v>544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/>
      <c r="J16" s="958"/>
      <c r="K16" s="957" t="e">
        <f>IF(J16/I16*100&gt;100,100,J16/I16*100)</f>
        <v>#DIV/0!</v>
      </c>
      <c r="L16" s="977" t="e">
        <f>(K16+K17+K18)/3</f>
        <v>#DIV/0!</v>
      </c>
      <c r="M16" s="995" t="e">
        <f>(L16+L19)/2</f>
        <v>#DIV/0!</v>
      </c>
      <c r="N16" s="968"/>
      <c r="O16" s="967"/>
    </row>
    <row r="17" spans="1:15" ht="15.75" hidden="1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/>
      <c r="J17" s="958"/>
      <c r="K17" s="957" t="e">
        <f>IF(J17/I17*100&gt;100,100,J17/I17*100)</f>
        <v>#DIV/0!</v>
      </c>
      <c r="L17" s="1011"/>
      <c r="M17" s="982"/>
      <c r="N17" s="968"/>
      <c r="O17" s="967"/>
    </row>
    <row r="18" spans="1:15" ht="15.75" hidden="1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 t="e">
        <f>IF(J18/I18*100&gt;100,100,J18/I18*100)</f>
        <v>#DIV/0!</v>
      </c>
      <c r="L18" s="1011"/>
      <c r="M18" s="982"/>
      <c r="N18" s="968"/>
      <c r="O18" s="967"/>
    </row>
    <row r="19" spans="1:15" ht="15.75" hidden="1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505</v>
      </c>
      <c r="I19" s="958"/>
      <c r="J19" s="958"/>
      <c r="K19" s="957" t="e">
        <f>IF(J19/I19*100&gt;100,100,J19/I19*100)</f>
        <v>#DIV/0!</v>
      </c>
      <c r="L19" s="957" t="e">
        <f>K19</f>
        <v>#DIV/0!</v>
      </c>
      <c r="M19" s="982"/>
      <c r="N19" s="968"/>
      <c r="O19" s="967"/>
    </row>
    <row r="20" spans="1:15" ht="15.75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15.75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15.75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15.75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15.75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15.7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5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15.7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15.75" hidden="1" customHeight="1" x14ac:dyDescent="0.25">
      <c r="A28" s="966">
        <v>7</v>
      </c>
      <c r="B28" s="974"/>
      <c r="C28" s="1013" t="s">
        <v>151</v>
      </c>
      <c r="D28" s="983" t="s">
        <v>541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/>
      <c r="J28" s="958"/>
      <c r="K28" s="957" t="e">
        <f>IF(J28/I28*100&gt;100,100,J28/I28*100)</f>
        <v>#DIV/0!</v>
      </c>
      <c r="L28" s="977" t="e">
        <f>(K28+K29+K30)/3</f>
        <v>#DIV/0!</v>
      </c>
      <c r="M28" s="995" t="e">
        <f>(L28+L31)/2</f>
        <v>#DIV/0!</v>
      </c>
      <c r="N28" s="968"/>
      <c r="O28" s="967"/>
    </row>
    <row r="29" spans="1:15" ht="15.75" hidden="1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/>
      <c r="J29" s="958"/>
      <c r="K29" s="957" t="e">
        <f>IF(J29/I29*100&gt;100,100,J29/I29*100)</f>
        <v>#DIV/0!</v>
      </c>
      <c r="L29" s="1011"/>
      <c r="M29" s="982"/>
      <c r="N29" s="968"/>
      <c r="O29" s="967"/>
    </row>
    <row r="30" spans="1:15" ht="15.75" hidden="1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 t="e">
        <f>IF(J30/I30*100&gt;100,100,J30/I30*100)</f>
        <v>#DIV/0!</v>
      </c>
      <c r="L30" s="1011"/>
      <c r="M30" s="982"/>
      <c r="N30" s="968"/>
      <c r="O30" s="967"/>
    </row>
    <row r="31" spans="1:15" ht="15.75" hidden="1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505</v>
      </c>
      <c r="I31" s="958"/>
      <c r="J31" s="958"/>
      <c r="K31" s="957" t="e">
        <f>IF(J31/I31*100&gt;100,100,J31/I31*100)</f>
        <v>#DIV/0!</v>
      </c>
      <c r="L31" s="957" t="e">
        <f>K31</f>
        <v>#DIV/0!</v>
      </c>
      <c r="M31" s="982"/>
      <c r="N31" s="968"/>
      <c r="O31" s="967"/>
    </row>
    <row r="32" spans="1:15" ht="51.75" customHeight="1" x14ac:dyDescent="0.25">
      <c r="A32" s="966">
        <v>3</v>
      </c>
      <c r="B32" s="974"/>
      <c r="C32" s="1013" t="s">
        <v>135</v>
      </c>
      <c r="D32" s="983" t="s">
        <v>540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>
        <v>100</v>
      </c>
      <c r="J32" s="958">
        <v>100</v>
      </c>
      <c r="K32" s="957">
        <f>IF(J32/I32*100&gt;100,100,J32/I32*100)</f>
        <v>100</v>
      </c>
      <c r="L32" s="977">
        <f>(K32+K33+K34)/2</f>
        <v>100</v>
      </c>
      <c r="M32" s="995">
        <f>(L32+L35)/2</f>
        <v>100</v>
      </c>
      <c r="N32" s="968"/>
      <c r="O32" s="967"/>
    </row>
    <row r="33" spans="1:17" ht="52.5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>
        <v>85</v>
      </c>
      <c r="J33" s="958">
        <v>100</v>
      </c>
      <c r="K33" s="957">
        <f>IF(J33/I33*100&gt;100,100,J33/I33*100)</f>
        <v>100</v>
      </c>
      <c r="L33" s="1011"/>
      <c r="M33" s="982"/>
      <c r="N33" s="968"/>
      <c r="O33" s="967"/>
    </row>
    <row r="34" spans="1:17" ht="83.25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/>
      <c r="J34" s="958"/>
      <c r="K34" s="957"/>
      <c r="L34" s="1011"/>
      <c r="M34" s="982"/>
      <c r="N34" s="968"/>
      <c r="O34" s="967"/>
    </row>
    <row r="35" spans="1:17" ht="41.25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505</v>
      </c>
      <c r="I35" s="958">
        <v>0.11</v>
      </c>
      <c r="J35" s="958">
        <v>0.11</v>
      </c>
      <c r="K35" s="957">
        <f>IF(J35/I35*100&gt;100,100,J35/I35*100)</f>
        <v>100</v>
      </c>
      <c r="L35" s="957">
        <f>K35</f>
        <v>100</v>
      </c>
      <c r="M35" s="982"/>
      <c r="N35" s="968"/>
      <c r="O35" s="967"/>
    </row>
    <row r="36" spans="1:17" ht="53.25" customHeight="1" x14ac:dyDescent="0.25">
      <c r="A36" s="966">
        <v>4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98.862745098039213</v>
      </c>
      <c r="M36" s="995">
        <f>(L36+L39)/2</f>
        <v>99.431372549019613</v>
      </c>
      <c r="N36" s="968"/>
      <c r="O36" s="967"/>
    </row>
    <row r="37" spans="1:17" ht="52.5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85</v>
      </c>
      <c r="J37" s="958">
        <v>82.1</v>
      </c>
      <c r="K37" s="957">
        <f>IF(J37/I37*100&gt;100,100,J37/I37*100)</f>
        <v>96.588235294117638</v>
      </c>
      <c r="L37" s="1011"/>
      <c r="M37" s="982"/>
      <c r="N37" s="968"/>
      <c r="O37" s="967"/>
    </row>
    <row r="38" spans="1:17" ht="84.75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1.5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365.56</v>
      </c>
      <c r="J39" s="958">
        <v>365.56</v>
      </c>
      <c r="K39" s="957">
        <f>IF(J39/I39*100&gt;100,100,J39/I39*100)</f>
        <v>100</v>
      </c>
      <c r="L39" s="957">
        <f>K39</f>
        <v>100</v>
      </c>
      <c r="M39" s="982"/>
      <c r="N39" s="968"/>
      <c r="O39" s="967"/>
    </row>
    <row r="40" spans="1:17" ht="53.25" customHeight="1" x14ac:dyDescent="0.25">
      <c r="A40" s="966">
        <v>5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>
        <v>100</v>
      </c>
      <c r="J40" s="958">
        <v>100</v>
      </c>
      <c r="K40" s="957">
        <f>IF(J40/I40*100&gt;100,100,J40/I40*100)</f>
        <v>100</v>
      </c>
      <c r="L40" s="977">
        <f>(K40+K41+K42)/2</f>
        <v>100</v>
      </c>
      <c r="M40" s="995">
        <f>(L40+L43)/2</f>
        <v>100</v>
      </c>
      <c r="N40" s="968"/>
      <c r="O40" s="967"/>
    </row>
    <row r="41" spans="1:17" ht="54.75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>
        <v>85</v>
      </c>
      <c r="J41" s="958">
        <v>100</v>
      </c>
      <c r="K41" s="957">
        <f>IF(J41/I41*100&gt;100,100,J41/I41*100)</f>
        <v>100</v>
      </c>
      <c r="L41" s="1011"/>
      <c r="M41" s="982"/>
      <c r="N41" s="968"/>
      <c r="O41" s="967"/>
    </row>
    <row r="42" spans="1:17" ht="86.25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/>
      <c r="L42" s="1011"/>
      <c r="M42" s="982"/>
      <c r="N42" s="968"/>
      <c r="O42" s="967"/>
    </row>
    <row r="43" spans="1:17" ht="31.5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>
        <v>0.44</v>
      </c>
      <c r="J43" s="958">
        <v>0.44</v>
      </c>
      <c r="K43" s="957">
        <f>IF(J43/I43*100&gt;100,100,J43/I43*100)</f>
        <v>100</v>
      </c>
      <c r="L43" s="957">
        <f>K43</f>
        <v>100</v>
      </c>
      <c r="M43" s="982"/>
      <c r="N43" s="968"/>
      <c r="O43" s="967"/>
    </row>
    <row r="44" spans="1:17" ht="52.5" customHeight="1" x14ac:dyDescent="0.3">
      <c r="A44" s="966">
        <v>6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(K44+K45+K46)/2</f>
        <v>100</v>
      </c>
      <c r="M44" s="995">
        <f>(L44+L47)/2</f>
        <v>100</v>
      </c>
      <c r="N44" s="968"/>
      <c r="O44" s="967"/>
      <c r="Q44" s="1009"/>
    </row>
    <row r="45" spans="1:17" ht="51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95</v>
      </c>
      <c r="J45" s="958">
        <v>100</v>
      </c>
      <c r="K45" s="957">
        <f>IF(J45/I45*100&gt;100,100,J45/I45*100)</f>
        <v>100</v>
      </c>
      <c r="L45" s="977"/>
      <c r="M45" s="982"/>
      <c r="N45" s="968"/>
      <c r="O45" s="967"/>
    </row>
    <row r="46" spans="1:17" ht="51.75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/>
      <c r="J46" s="958"/>
      <c r="K46" s="957"/>
      <c r="L46" s="977"/>
      <c r="M46" s="982"/>
      <c r="N46" s="968"/>
      <c r="O46" s="967"/>
    </row>
    <row r="47" spans="1:17" ht="30" customHeight="1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9</v>
      </c>
      <c r="J47" s="958">
        <v>9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28.5" hidden="1" customHeight="1" x14ac:dyDescent="0.25">
      <c r="A48" s="966">
        <v>5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/>
      <c r="J48" s="958"/>
      <c r="K48" s="957" t="e">
        <f>IF(J48/I48*100&gt;100,100,J48/I48*100)</f>
        <v>#DIV/0!</v>
      </c>
      <c r="L48" s="977" t="e">
        <f>(K48+K49+K50)/3</f>
        <v>#DIV/0!</v>
      </c>
      <c r="M48" s="995" t="e">
        <f>(L48+L51)/2</f>
        <v>#DIV/0!</v>
      </c>
      <c r="N48" s="968"/>
      <c r="O48" s="967"/>
    </row>
    <row r="49" spans="1:15" ht="28.5" hidden="1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/>
      <c r="J49" s="958"/>
      <c r="K49" s="957" t="e">
        <f>IF(J49/I49*100&gt;100,100,J49/I49*100)</f>
        <v>#DIV/0!</v>
      </c>
      <c r="L49" s="977"/>
      <c r="M49" s="982"/>
      <c r="N49" s="968"/>
      <c r="O49" s="967"/>
    </row>
    <row r="50" spans="1:15" ht="28.5" hidden="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 t="e">
        <f>IF(J50/I50*100&gt;100,100,J50/I50*100)</f>
        <v>#DIV/0!</v>
      </c>
      <c r="L50" s="977"/>
      <c r="M50" s="982"/>
      <c r="N50" s="968"/>
      <c r="O50" s="967"/>
    </row>
    <row r="51" spans="1:15" ht="28.5" hidden="1" customHeight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505</v>
      </c>
      <c r="I51" s="958"/>
      <c r="J51" s="958"/>
      <c r="K51" s="957" t="e">
        <f>IF(J51/I51*100&gt;100,100,J51/I51*100)</f>
        <v>#DIV/0!</v>
      </c>
      <c r="L51" s="957" t="e">
        <f>K51</f>
        <v>#DIV/0!</v>
      </c>
      <c r="M51" s="982"/>
      <c r="N51" s="968"/>
      <c r="O51" s="967"/>
    </row>
    <row r="52" spans="1:15" ht="51" customHeight="1" x14ac:dyDescent="0.25">
      <c r="A52" s="966">
        <v>7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>
        <v>100</v>
      </c>
      <c r="J52" s="958">
        <v>80</v>
      </c>
      <c r="K52" s="957">
        <f>IF(J52/I52*100&gt;100,100,J52/I52*100)</f>
        <v>80</v>
      </c>
      <c r="L52" s="977">
        <f>(K52+K53+K54)/2</f>
        <v>90</v>
      </c>
      <c r="M52" s="995">
        <f>(L52+L55)/2</f>
        <v>95</v>
      </c>
      <c r="N52" s="968"/>
      <c r="O52" s="967"/>
    </row>
    <row r="53" spans="1:15" ht="51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>
        <v>95</v>
      </c>
      <c r="J53" s="958">
        <v>100</v>
      </c>
      <c r="K53" s="957">
        <f>IF(J53/I53*100&gt;100,100,J53/I53*100)</f>
        <v>100</v>
      </c>
      <c r="L53" s="977"/>
      <c r="M53" s="982"/>
      <c r="N53" s="968"/>
      <c r="O53" s="967"/>
    </row>
    <row r="54" spans="1:15" ht="51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/>
      <c r="J54" s="958"/>
      <c r="K54" s="957"/>
      <c r="L54" s="977"/>
      <c r="M54" s="982"/>
      <c r="N54" s="968"/>
      <c r="O54" s="967"/>
    </row>
    <row r="55" spans="1:15" ht="31.5" customHeight="1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266</v>
      </c>
      <c r="I55" s="958">
        <v>0.11</v>
      </c>
      <c r="J55" s="958">
        <v>0.11</v>
      </c>
      <c r="K55" s="957">
        <f>IF(J55/I55*100&gt;100,100,J55/I55*100)</f>
        <v>100</v>
      </c>
      <c r="L55" s="957">
        <f>K55</f>
        <v>100</v>
      </c>
      <c r="M55" s="982"/>
      <c r="N55" s="968"/>
      <c r="O55" s="967"/>
    </row>
    <row r="56" spans="1:15" ht="28.5" hidden="1" customHeight="1" x14ac:dyDescent="0.25">
      <c r="A56" s="966">
        <v>13</v>
      </c>
      <c r="B56" s="974"/>
      <c r="C56" s="996" t="s">
        <v>418</v>
      </c>
      <c r="D56" s="983" t="s">
        <v>532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/>
      <c r="J56" s="958"/>
      <c r="K56" s="957" t="e">
        <f>IF(J56/I56*100&gt;100,100,J56/I56*100)</f>
        <v>#DIV/0!</v>
      </c>
      <c r="L56" s="977" t="e">
        <f>(K56+K57+K58)/3</f>
        <v>#DIV/0!</v>
      </c>
      <c r="M56" s="995" t="e">
        <f>(L56+L59)/2</f>
        <v>#DIV/0!</v>
      </c>
      <c r="N56" s="968"/>
      <c r="O56" s="967"/>
    </row>
    <row r="57" spans="1:15" ht="28.5" hidden="1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/>
      <c r="J57" s="958"/>
      <c r="K57" s="957" t="e">
        <f>IF(J57/I57*100&gt;100,100,J57/I57*100)</f>
        <v>#DIV/0!</v>
      </c>
      <c r="L57" s="977"/>
      <c r="M57" s="982"/>
      <c r="N57" s="968"/>
      <c r="O57" s="967"/>
    </row>
    <row r="58" spans="1:15" ht="28.5" hidden="1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 t="e">
        <f>IF(J58/I58*100&gt;100,100,J58/I58*100)</f>
        <v>#DIV/0!</v>
      </c>
      <c r="L58" s="977"/>
      <c r="M58" s="982"/>
      <c r="N58" s="968"/>
      <c r="O58" s="967"/>
    </row>
    <row r="59" spans="1:15" ht="3.75" hidden="1" customHeight="1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505</v>
      </c>
      <c r="I59" s="958"/>
      <c r="J59" s="958"/>
      <c r="K59" s="957" t="e">
        <f>IF(J59/I59*100&gt;100,100,J59/I59*100)</f>
        <v>#DIV/0!</v>
      </c>
      <c r="L59" s="957" t="e">
        <f>K59</f>
        <v>#DIV/0!</v>
      </c>
      <c r="M59" s="982"/>
      <c r="N59" s="968"/>
      <c r="O59" s="967"/>
    </row>
    <row r="60" spans="1:15" ht="28.5" hidden="1" customHeight="1" x14ac:dyDescent="0.25">
      <c r="A60" s="966">
        <v>14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/>
      <c r="J60" s="958"/>
      <c r="K60" s="957" t="e">
        <f>IF(J60/I60*100&gt;100,100,J60/I60*100)</f>
        <v>#DIV/0!</v>
      </c>
      <c r="L60" s="977" t="e">
        <f>(K60+K61+K62)/3</f>
        <v>#DIV/0!</v>
      </c>
      <c r="M60" s="995" t="e">
        <f>(L60+L63)/2</f>
        <v>#DIV/0!</v>
      </c>
      <c r="N60" s="968"/>
      <c r="O60" s="967"/>
    </row>
    <row r="61" spans="1:15" ht="28.5" hidden="1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/>
      <c r="J61" s="958"/>
      <c r="K61" s="957" t="e">
        <f>IF(J61/I61*100&gt;100,100,J61/I61*100)</f>
        <v>#DIV/0!</v>
      </c>
      <c r="L61" s="977"/>
      <c r="M61" s="982"/>
      <c r="N61" s="968"/>
      <c r="O61" s="967"/>
    </row>
    <row r="62" spans="1:15" ht="28.5" hidden="1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/>
      <c r="J62" s="958"/>
      <c r="K62" s="957" t="e">
        <f>IF(J62/I62*100&gt;100,100,J62/I62*100)</f>
        <v>#DIV/0!</v>
      </c>
      <c r="L62" s="977"/>
      <c r="M62" s="982"/>
      <c r="N62" s="968"/>
      <c r="O62" s="967"/>
    </row>
    <row r="63" spans="1:15" ht="28.5" hidden="1" customHeight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505</v>
      </c>
      <c r="I63" s="958"/>
      <c r="J63" s="958"/>
      <c r="K63" s="957" t="e">
        <f>IF(J63/I63*100&gt;100,100,J63/I63*100)</f>
        <v>#DIV/0!</v>
      </c>
      <c r="L63" s="957" t="e">
        <f>K63</f>
        <v>#DIV/0!</v>
      </c>
      <c r="M63" s="982"/>
      <c r="N63" s="968"/>
      <c r="O63" s="967"/>
    </row>
    <row r="64" spans="1:15" ht="28.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28.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28.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28.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28.5" hidden="1" customHeight="1" x14ac:dyDescent="0.25">
      <c r="A68" s="966">
        <v>16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/>
      <c r="J68" s="958"/>
      <c r="K68" s="957" t="e">
        <f>IF(J68/I68*100&gt;100,100,J68/I68*100)</f>
        <v>#DIV/0!</v>
      </c>
      <c r="L68" s="977" t="e">
        <f>(K68+K69+K70)/3</f>
        <v>#DIV/0!</v>
      </c>
      <c r="M68" s="995" t="e">
        <f>(L68+L71)/2</f>
        <v>#DIV/0!</v>
      </c>
      <c r="N68" s="968"/>
      <c r="O68" s="967"/>
    </row>
    <row r="69" spans="1:15" ht="28.5" hidden="1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/>
      <c r="J69" s="958"/>
      <c r="K69" s="957" t="e">
        <f>IF(J69/I69*100&gt;100,100,J69/I69*100)</f>
        <v>#DIV/0!</v>
      </c>
      <c r="L69" s="977"/>
      <c r="M69" s="982"/>
      <c r="N69" s="968"/>
      <c r="O69" s="967"/>
    </row>
    <row r="70" spans="1:15" ht="28.5" hidden="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 t="e">
        <f>IF(J70/I70*100&gt;100,100,J70/I70*100)</f>
        <v>#DIV/0!</v>
      </c>
      <c r="L70" s="977"/>
      <c r="M70" s="982"/>
      <c r="N70" s="968"/>
      <c r="O70" s="967"/>
    </row>
    <row r="71" spans="1:15" ht="28.5" hidden="1" customHeight="1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505</v>
      </c>
      <c r="I71" s="958"/>
      <c r="J71" s="958"/>
      <c r="K71" s="957" t="e">
        <f>IF(J71/I71*100&gt;100,100,J71/I71*100)</f>
        <v>#DIV/0!</v>
      </c>
      <c r="L71" s="957" t="e">
        <f>K71</f>
        <v>#DIV/0!</v>
      </c>
      <c r="M71" s="982"/>
      <c r="N71" s="968"/>
      <c r="O71" s="967"/>
    </row>
    <row r="72" spans="1:15" ht="28.5" hidden="1" customHeight="1" x14ac:dyDescent="0.25">
      <c r="A72" s="966">
        <v>17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/>
      <c r="J72" s="958"/>
      <c r="K72" s="957" t="e">
        <f>IF(J72/I72*100&gt;100,100,J72/I72*100)</f>
        <v>#DIV/0!</v>
      </c>
      <c r="L72" s="977" t="e">
        <f>(K72+K73+K74)/3</f>
        <v>#DIV/0!</v>
      </c>
      <c r="M72" s="995" t="e">
        <f>(L72+L75)/2</f>
        <v>#DIV/0!</v>
      </c>
      <c r="N72" s="968"/>
      <c r="O72" s="967"/>
    </row>
    <row r="73" spans="1:15" ht="28.5" hidden="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/>
      <c r="J73" s="958"/>
      <c r="K73" s="957" t="e">
        <f>IF(J73/I73*100&gt;100,100,J73/I73*100)</f>
        <v>#DIV/0!</v>
      </c>
      <c r="L73" s="977"/>
      <c r="M73" s="982"/>
      <c r="N73" s="968"/>
      <c r="O73" s="967"/>
    </row>
    <row r="74" spans="1:15" ht="28.5" hidden="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 t="e">
        <f>IF(J74/I74*100&gt;100,100,J74/I74*100)</f>
        <v>#DIV/0!</v>
      </c>
      <c r="L74" s="977"/>
      <c r="M74" s="982"/>
      <c r="N74" s="968"/>
      <c r="O74" s="967"/>
    </row>
    <row r="75" spans="1:15" ht="28.5" hidden="1" customHeight="1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505</v>
      </c>
      <c r="I75" s="958"/>
      <c r="J75" s="958"/>
      <c r="K75" s="957" t="e">
        <f>IF(J75/I75*100&gt;100,100,J75/I75*100)</f>
        <v>#DIV/0!</v>
      </c>
      <c r="L75" s="957" t="e">
        <f>K75</f>
        <v>#DIV/0!</v>
      </c>
      <c r="M75" s="982"/>
      <c r="N75" s="968"/>
      <c r="O75" s="967"/>
    </row>
    <row r="76" spans="1:15" ht="51" customHeight="1" x14ac:dyDescent="0.25">
      <c r="A76" s="966">
        <v>8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100</v>
      </c>
      <c r="M76" s="995">
        <f>(L76+L79)/2</f>
        <v>100</v>
      </c>
      <c r="N76" s="968"/>
      <c r="O76" s="967"/>
    </row>
    <row r="77" spans="1:15" ht="51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95</v>
      </c>
      <c r="J77" s="958">
        <v>96.4</v>
      </c>
      <c r="K77" s="957">
        <f>IF(J77/I77*100&gt;100,100,J77/I77*100)</f>
        <v>100</v>
      </c>
      <c r="L77" s="977"/>
      <c r="M77" s="982"/>
      <c r="N77" s="968"/>
      <c r="O77" s="967"/>
    </row>
    <row r="78" spans="1:15" ht="49.5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100</v>
      </c>
      <c r="K78" s="957">
        <f>IF(J78/I78*100&gt;100,100,J78/I78*100)</f>
        <v>100</v>
      </c>
      <c r="L78" s="977"/>
      <c r="M78" s="982"/>
      <c r="N78" s="968"/>
      <c r="O78" s="967"/>
    </row>
    <row r="79" spans="1:15" ht="33.75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357.89</v>
      </c>
      <c r="J79" s="958">
        <v>357.89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53.25" customHeight="1" x14ac:dyDescent="0.25">
      <c r="A80" s="966">
        <v>9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>
        <v>100</v>
      </c>
      <c r="J80" s="958">
        <v>100</v>
      </c>
      <c r="K80" s="957">
        <f>IF(J80/I80*100&gt;100,100,J80/I80*100)</f>
        <v>100</v>
      </c>
      <c r="L80" s="977">
        <f>(K80+K81+K82)/2</f>
        <v>100</v>
      </c>
      <c r="M80" s="995">
        <f>(L80+L83)/2</f>
        <v>100</v>
      </c>
      <c r="N80" s="968"/>
      <c r="O80" s="967"/>
    </row>
    <row r="81" spans="1:15" ht="54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>
        <v>95</v>
      </c>
      <c r="J81" s="958">
        <v>100</v>
      </c>
      <c r="K81" s="957">
        <f>IF(J81/I81*100&gt;100,100,J81/I81*100)</f>
        <v>100</v>
      </c>
      <c r="L81" s="977"/>
      <c r="M81" s="982"/>
      <c r="N81" s="968"/>
      <c r="O81" s="967"/>
    </row>
    <row r="82" spans="1:15" ht="53.25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/>
      <c r="L82" s="977"/>
      <c r="M82" s="982"/>
      <c r="N82" s="968"/>
      <c r="O82" s="967"/>
    </row>
    <row r="83" spans="1:15" ht="39" customHeight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505</v>
      </c>
      <c r="I83" s="958">
        <v>0.22</v>
      </c>
      <c r="J83" s="958">
        <v>0.22</v>
      </c>
      <c r="K83" s="957">
        <f>IF(J83/I83*100&gt;100,100,J83/I83*100)</f>
        <v>100</v>
      </c>
      <c r="L83" s="957">
        <f>K83</f>
        <v>100</v>
      </c>
      <c r="M83" s="982"/>
      <c r="N83" s="968"/>
      <c r="O83" s="967"/>
    </row>
    <row r="84" spans="1:15" ht="18.75" hidden="1" customHeight="1" x14ac:dyDescent="0.25">
      <c r="A84" s="966">
        <v>20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/>
      <c r="J84" s="958"/>
      <c r="K84" s="957" t="e">
        <f>IF(J84/I84*100&gt;100,100,J84/I84*100)</f>
        <v>#DIV/0!</v>
      </c>
      <c r="L84" s="985" t="e">
        <f>(K84+K85+K86)/3</f>
        <v>#DIV/0!</v>
      </c>
      <c r="M84" s="995" t="e">
        <f>(L84+L87)/2</f>
        <v>#DIV/0!</v>
      </c>
      <c r="N84" s="968"/>
      <c r="O84" s="967"/>
    </row>
    <row r="85" spans="1:15" ht="18.75" hidden="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/>
      <c r="J85" s="958"/>
      <c r="K85" s="957" t="e">
        <f>IF(J85/I85*100&gt;100,100,J85/I85*100)</f>
        <v>#DIV/0!</v>
      </c>
      <c r="L85" s="998"/>
      <c r="M85" s="982"/>
      <c r="N85" s="968"/>
      <c r="O85" s="967"/>
    </row>
    <row r="86" spans="1:15" ht="18.75" hidden="1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/>
      <c r="J86" s="958"/>
      <c r="K86" s="957" t="e">
        <f>IF(J86/I86*100&gt;100,100,J86/I86*100)</f>
        <v>#DIV/0!</v>
      </c>
      <c r="L86" s="998"/>
      <c r="M86" s="982"/>
      <c r="N86" s="968"/>
      <c r="O86" s="967"/>
    </row>
    <row r="87" spans="1:15" ht="18.75" hidden="1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505</v>
      </c>
      <c r="I87" s="958"/>
      <c r="J87" s="958"/>
      <c r="K87" s="957" t="e">
        <f>IF(J87/I87*100&gt;100,100,J87/I87*100)</f>
        <v>#DIV/0!</v>
      </c>
      <c r="L87" s="957" t="e">
        <f>K87</f>
        <v>#DIV/0!</v>
      </c>
      <c r="M87" s="982"/>
      <c r="N87" s="968"/>
      <c r="O87" s="967"/>
    </row>
    <row r="88" spans="1:15" ht="18.75" hidden="1" customHeight="1" x14ac:dyDescent="0.25">
      <c r="A88" s="966">
        <v>21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/>
      <c r="J88" s="958"/>
      <c r="K88" s="957" t="e">
        <f>IF(J88/I88*100&gt;100,100,J88/I88*100)</f>
        <v>#DIV/0!</v>
      </c>
      <c r="L88" s="977" t="e">
        <f>(K88+K89+K90)/3</f>
        <v>#DIV/0!</v>
      </c>
      <c r="M88" s="995" t="e">
        <f>(L88+L91)/2</f>
        <v>#DIV/0!</v>
      </c>
      <c r="N88" s="968"/>
      <c r="O88" s="967"/>
    </row>
    <row r="89" spans="1:15" ht="18.75" hidden="1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/>
      <c r="J89" s="958"/>
      <c r="K89" s="957" t="e">
        <f>IF(J89/I89*100&gt;100,100,J89/I89*100)</f>
        <v>#DIV/0!</v>
      </c>
      <c r="L89" s="977"/>
      <c r="M89" s="982"/>
      <c r="N89" s="968"/>
      <c r="O89" s="967"/>
    </row>
    <row r="90" spans="1:15" ht="18.75" hidden="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/>
      <c r="J90" s="958"/>
      <c r="K90" s="957" t="e">
        <f>IF(J90/I90*100&gt;100,100,J90/I90*100)</f>
        <v>#DIV/0!</v>
      </c>
      <c r="L90" s="977"/>
      <c r="M90" s="982"/>
      <c r="N90" s="968"/>
      <c r="O90" s="967"/>
    </row>
    <row r="91" spans="1:15" ht="18.75" hidden="1" customHeight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505</v>
      </c>
      <c r="I91" s="958"/>
      <c r="J91" s="958"/>
      <c r="K91" s="957" t="e">
        <f>IF(J91/I91*100&gt;100,100,J91/I91*100)</f>
        <v>#DIV/0!</v>
      </c>
      <c r="L91" s="957" t="e">
        <f>K91</f>
        <v>#DIV/0!</v>
      </c>
      <c r="M91" s="982"/>
      <c r="N91" s="968"/>
      <c r="O91" s="967"/>
    </row>
    <row r="92" spans="1:15" ht="18.7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18.75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18.75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18.75" hidden="1" customHeight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505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18.7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18.75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18.7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18.7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18.7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18.7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18.7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18.75" hidden="1" customHeight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18.75" hidden="1" customHeight="1" x14ac:dyDescent="0.25">
      <c r="A104" s="966">
        <v>25</v>
      </c>
      <c r="B104" s="974"/>
      <c r="C104" s="996" t="s">
        <v>187</v>
      </c>
      <c r="D104" s="983" t="s">
        <v>523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/>
      <c r="J104" s="958"/>
      <c r="K104" s="957" t="e">
        <f>IF(J104/I104*100&gt;100,100,J104/I104*100)</f>
        <v>#DIV/0!</v>
      </c>
      <c r="L104" s="977" t="e">
        <f>(K104+K105+K106)/3</f>
        <v>#DIV/0!</v>
      </c>
      <c r="M104" s="995" t="e">
        <f>(L104+L107)/2</f>
        <v>#DIV/0!</v>
      </c>
      <c r="N104" s="968"/>
      <c r="O104" s="967"/>
    </row>
    <row r="105" spans="1:15" ht="18.75" hidden="1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/>
      <c r="J105" s="958"/>
      <c r="K105" s="957" t="e">
        <f>IF(J105/I105*100&gt;100,100,J105/I105*100)</f>
        <v>#DIV/0!</v>
      </c>
      <c r="L105" s="977"/>
      <c r="M105" s="982"/>
      <c r="N105" s="968"/>
      <c r="O105" s="967"/>
    </row>
    <row r="106" spans="1:15" ht="18.75" hidden="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/>
      <c r="J106" s="958"/>
      <c r="K106" s="957" t="e">
        <f>IF(J106/I106*100&gt;100,100,J106/I106*100)</f>
        <v>#DIV/0!</v>
      </c>
      <c r="L106" s="977"/>
      <c r="M106" s="982"/>
      <c r="N106" s="968"/>
      <c r="O106" s="967"/>
    </row>
    <row r="107" spans="1:15" ht="18.75" hidden="1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505</v>
      </c>
      <c r="I107" s="958"/>
      <c r="J107" s="958"/>
      <c r="K107" s="957" t="e">
        <f>IF(J107/I107*100&gt;100,100,J107/I107*100)</f>
        <v>#DIV/0!</v>
      </c>
      <c r="L107" s="957" t="e">
        <f>K107</f>
        <v>#DIV/0!</v>
      </c>
      <c r="M107" s="982"/>
      <c r="N107" s="968"/>
      <c r="O107" s="967"/>
    </row>
    <row r="108" spans="1:15" ht="18.75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18.75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18.75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18.75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54" customHeight="1" x14ac:dyDescent="0.25">
      <c r="A112" s="966">
        <v>10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99.78947368421052</v>
      </c>
      <c r="M112" s="995">
        <f>(L112+L115)/2</f>
        <v>99.89473684210526</v>
      </c>
      <c r="N112" s="968"/>
      <c r="O112" s="967"/>
    </row>
    <row r="113" spans="1:15" ht="51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95</v>
      </c>
      <c r="J113" s="958">
        <v>94.4</v>
      </c>
      <c r="K113" s="957">
        <f>IF(J113/I113*100&gt;100,100,J113/I113*100)</f>
        <v>99.368421052631589</v>
      </c>
      <c r="L113" s="977"/>
      <c r="M113" s="995"/>
      <c r="N113" s="968"/>
      <c r="O113" s="967"/>
    </row>
    <row r="114" spans="1:15" ht="51.75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>
        <v>100</v>
      </c>
      <c r="J114" s="958">
        <v>100</v>
      </c>
      <c r="K114" s="957">
        <f>IF(J114/I114*100&gt;100,100,J114/I114*100)</f>
        <v>100</v>
      </c>
      <c r="L114" s="977"/>
      <c r="M114" s="995"/>
      <c r="N114" s="968"/>
      <c r="O114" s="967"/>
    </row>
    <row r="115" spans="1:15" ht="33.75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69</v>
      </c>
      <c r="J115" s="958">
        <v>69</v>
      </c>
      <c r="K115" s="957">
        <f>IF(J115/I115*100&gt;100,100,J115/I115*100)</f>
        <v>100</v>
      </c>
      <c r="L115" s="957">
        <f>K115</f>
        <v>100</v>
      </c>
      <c r="M115" s="995"/>
      <c r="N115" s="968"/>
      <c r="O115" s="967"/>
    </row>
    <row r="116" spans="1:15" ht="33.75" hidden="1" customHeight="1" x14ac:dyDescent="0.25">
      <c r="A116" s="966">
        <v>28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/>
      <c r="J116" s="958"/>
      <c r="K116" s="987" t="e">
        <f>IF(J116/I116*100&gt;100,100,J116/I116*100)</f>
        <v>#DIV/0!</v>
      </c>
      <c r="L116" s="977" t="e">
        <f>(K116+K117+K118)/3</f>
        <v>#DIV/0!</v>
      </c>
      <c r="M116" s="993" t="e">
        <f>(L116+L119)/2</f>
        <v>#DIV/0!</v>
      </c>
      <c r="N116" s="968"/>
      <c r="O116" s="967"/>
    </row>
    <row r="117" spans="1:15" ht="33.75" hidden="1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/>
      <c r="J117" s="958"/>
      <c r="K117" s="987" t="e">
        <f>IF(J117/I117*100&gt;100,100,J117/I117*100)</f>
        <v>#DIV/0!</v>
      </c>
      <c r="L117" s="977"/>
      <c r="M117" s="982"/>
      <c r="N117" s="968"/>
      <c r="O117" s="967"/>
    </row>
    <row r="118" spans="1:15" ht="33.75" hidden="1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/>
      <c r="J118" s="958"/>
      <c r="K118" s="987" t="e">
        <f>IF(J118/I118*100&gt;100,100,J118/I118*100)</f>
        <v>#DIV/0!</v>
      </c>
      <c r="L118" s="977"/>
      <c r="M118" s="982"/>
      <c r="N118" s="968"/>
      <c r="O118" s="967"/>
    </row>
    <row r="119" spans="1:15" ht="33.75" hidden="1" customHeight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/>
      <c r="I119" s="958"/>
      <c r="J119" s="958"/>
      <c r="K119" s="987" t="e">
        <f>IF(J119/I119*100&gt;100,100,J119/I119*100)</f>
        <v>#DIV/0!</v>
      </c>
      <c r="L119" s="987" t="e">
        <f>K119</f>
        <v>#DIV/0!</v>
      </c>
      <c r="M119" s="982"/>
      <c r="N119" s="968"/>
      <c r="O119" s="967"/>
    </row>
    <row r="120" spans="1:15" ht="51" customHeight="1" x14ac:dyDescent="0.25">
      <c r="A120" s="966">
        <v>11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>
        <v>10.3</v>
      </c>
      <c r="J120" s="958">
        <v>10.3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98.35526315789474</v>
      </c>
      <c r="N120" s="968"/>
      <c r="O120" s="967"/>
    </row>
    <row r="121" spans="1:15" ht="51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16.7</v>
      </c>
      <c r="J121" s="958">
        <v>16.7</v>
      </c>
      <c r="K121" s="987">
        <v>100</v>
      </c>
      <c r="L121" s="977"/>
      <c r="M121" s="982"/>
      <c r="N121" s="968"/>
      <c r="O121" s="967"/>
    </row>
    <row r="122" spans="1:15" ht="51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100</v>
      </c>
      <c r="J122" s="958">
        <v>100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6" customHeight="1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514</v>
      </c>
      <c r="I123" s="958">
        <v>5168</v>
      </c>
      <c r="J123" s="958">
        <v>4998</v>
      </c>
      <c r="K123" s="987">
        <f>IF(J123/I123*100&gt;100,100,J123/I123*100)</f>
        <v>96.710526315789465</v>
      </c>
      <c r="L123" s="987">
        <f>K123</f>
        <v>96.710526315789465</v>
      </c>
      <c r="M123" s="982"/>
      <c r="N123" s="968"/>
      <c r="O123" s="967"/>
    </row>
    <row r="124" spans="1:15" ht="51" customHeight="1" x14ac:dyDescent="0.25">
      <c r="A124" s="966">
        <v>12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>
        <v>19.100000000000001</v>
      </c>
      <c r="J124" s="958">
        <v>19.100000000000001</v>
      </c>
      <c r="K124" s="987">
        <f>IF(J124/I124*100&gt;100,100,J124/I124*100)</f>
        <v>100</v>
      </c>
      <c r="L124" s="977">
        <f>(K124+K125+K126)/3</f>
        <v>100</v>
      </c>
      <c r="M124" s="993">
        <f>(L124+L127)/2</f>
        <v>100</v>
      </c>
      <c r="N124" s="968"/>
      <c r="O124" s="967"/>
    </row>
    <row r="125" spans="1:15" ht="51.75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>
        <v>18.399999999999999</v>
      </c>
      <c r="J125" s="958">
        <v>18.399999999999999</v>
      </c>
      <c r="K125" s="987">
        <f>IF(J125/I125*100&gt;100,100,J125/I125*100)</f>
        <v>100</v>
      </c>
      <c r="L125" s="977"/>
      <c r="M125" s="982"/>
      <c r="N125" s="968"/>
      <c r="O125" s="967"/>
    </row>
    <row r="126" spans="1:15" ht="52.5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>
        <v>100</v>
      </c>
      <c r="J126" s="958">
        <v>100</v>
      </c>
      <c r="K126" s="987">
        <f>IF(J126/I126*100&gt;100,100,J126/I126*100)</f>
        <v>100</v>
      </c>
      <c r="L126" s="977"/>
      <c r="M126" s="982"/>
      <c r="N126" s="968"/>
      <c r="O126" s="967"/>
    </row>
    <row r="127" spans="1:15" ht="31.5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 t="s">
        <v>514</v>
      </c>
      <c r="I127" s="958">
        <v>15357</v>
      </c>
      <c r="J127" s="958">
        <v>15492</v>
      </c>
      <c r="K127" s="987">
        <f>IF(J127/I127*100&gt;100,100,J127/I127*100)</f>
        <v>100</v>
      </c>
      <c r="L127" s="987">
        <f>K127</f>
        <v>100</v>
      </c>
      <c r="M127" s="982"/>
      <c r="N127" s="968"/>
      <c r="O127" s="967"/>
    </row>
    <row r="128" spans="1:15" ht="51.75" customHeight="1" x14ac:dyDescent="0.25">
      <c r="A128" s="966">
        <v>13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>
        <v>21</v>
      </c>
      <c r="J128" s="958">
        <v>21</v>
      </c>
      <c r="K128" s="987">
        <f>IF(J128/I128*100&gt;100,100,J128/I128*100)</f>
        <v>100</v>
      </c>
      <c r="L128" s="977">
        <f>(K128+K129+K130)/3</f>
        <v>100</v>
      </c>
      <c r="M128" s="993">
        <f>(L128+L131)/2</f>
        <v>95.311455049202252</v>
      </c>
      <c r="N128" s="968"/>
      <c r="O128" s="967"/>
    </row>
    <row r="129" spans="1:15" ht="51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>
        <v>24</v>
      </c>
      <c r="J129" s="958">
        <v>24</v>
      </c>
      <c r="K129" s="987">
        <f>IF(J129/I129*100&gt;100,100,J129/I129*100)</f>
        <v>100</v>
      </c>
      <c r="L129" s="977"/>
      <c r="M129" s="982"/>
      <c r="N129" s="968"/>
      <c r="O129" s="967"/>
    </row>
    <row r="130" spans="1:15" ht="51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>
        <v>100</v>
      </c>
      <c r="J130" s="958">
        <v>100</v>
      </c>
      <c r="K130" s="987">
        <f>IF(J130/I130*100&gt;100,100,J130/I130*100)</f>
        <v>100</v>
      </c>
      <c r="L130" s="977"/>
      <c r="M130" s="982"/>
      <c r="N130" s="968"/>
      <c r="O130" s="967"/>
    </row>
    <row r="131" spans="1:15" ht="31.5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 t="s">
        <v>514</v>
      </c>
      <c r="I131" s="958">
        <v>20934</v>
      </c>
      <c r="J131" s="958">
        <v>18971</v>
      </c>
      <c r="K131" s="987">
        <f>IF(J131/I131*100&gt;100,100,J131/I131*100)</f>
        <v>90.622910098404503</v>
      </c>
      <c r="L131" s="987">
        <f>K131</f>
        <v>90.622910098404503</v>
      </c>
      <c r="M131" s="982"/>
      <c r="N131" s="968"/>
      <c r="O131" s="967"/>
    </row>
    <row r="132" spans="1:15" ht="51.75" customHeight="1" x14ac:dyDescent="0.25">
      <c r="A132" s="966">
        <v>14</v>
      </c>
      <c r="B132" s="974"/>
      <c r="C132" s="994" t="s">
        <v>232</v>
      </c>
      <c r="D132" s="991" t="s">
        <v>559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18.7</v>
      </c>
      <c r="J132" s="958">
        <v>18.7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98.400976110968401</v>
      </c>
      <c r="N132" s="968"/>
      <c r="O132" s="967"/>
    </row>
    <row r="133" spans="1:15" ht="50.25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51</v>
      </c>
      <c r="J133" s="958">
        <v>51</v>
      </c>
      <c r="K133" s="987">
        <f>IF(J133/I133*100&gt;100,100,J133/I133*100)</f>
        <v>100</v>
      </c>
      <c r="L133" s="977"/>
      <c r="M133" s="982"/>
      <c r="N133" s="968"/>
      <c r="O133" s="967"/>
    </row>
    <row r="134" spans="1:15" ht="51.75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94.3</v>
      </c>
      <c r="J134" s="958">
        <v>94.3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1.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15572</v>
      </c>
      <c r="J135" s="958">
        <v>15074</v>
      </c>
      <c r="K135" s="987">
        <f>IF(J135/I135*100&gt;100,100,J135/I135*100)</f>
        <v>96.801952221936801</v>
      </c>
      <c r="L135" s="987">
        <f>K135</f>
        <v>96.801952221936801</v>
      </c>
      <c r="M135" s="982"/>
      <c r="N135" s="968"/>
      <c r="O135" s="967"/>
    </row>
    <row r="136" spans="1:15" ht="51" customHeight="1" x14ac:dyDescent="0.25">
      <c r="A136" s="966">
        <v>15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17.399999999999999</v>
      </c>
      <c r="J136" s="958">
        <v>17.399999999999999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100</v>
      </c>
      <c r="N136" s="968"/>
      <c r="O136" s="967"/>
    </row>
    <row r="137" spans="1:15" ht="51.75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75.8</v>
      </c>
      <c r="J137" s="958">
        <v>75.8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.75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100</v>
      </c>
      <c r="J138" s="958">
        <v>100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1.5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14484</v>
      </c>
      <c r="J139" s="958">
        <v>14488</v>
      </c>
      <c r="K139" s="987">
        <f>IF(J139/I139*100&gt;100,100,J139/I139*100)</f>
        <v>100</v>
      </c>
      <c r="L139" s="987">
        <f>K139</f>
        <v>100</v>
      </c>
      <c r="M139" s="982"/>
      <c r="N139" s="968"/>
      <c r="O139" s="967"/>
    </row>
    <row r="140" spans="1:15" ht="52.5" customHeight="1" x14ac:dyDescent="0.25">
      <c r="A140" s="966">
        <v>16</v>
      </c>
      <c r="B140" s="974"/>
      <c r="C140" s="994" t="s">
        <v>311</v>
      </c>
      <c r="D140" s="991" t="s">
        <v>516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>
        <v>5.6</v>
      </c>
      <c r="J140" s="958">
        <v>5.6</v>
      </c>
      <c r="K140" s="987">
        <f>IF(J140/I140*100&gt;100,100,J140/I140*100)</f>
        <v>100</v>
      </c>
      <c r="L140" s="977">
        <f>(K140+K141+K142)/3</f>
        <v>100</v>
      </c>
      <c r="M140" s="993">
        <f>(L140+L143)/2</f>
        <v>100</v>
      </c>
      <c r="N140" s="968"/>
      <c r="O140" s="967"/>
    </row>
    <row r="141" spans="1:15" ht="51.75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>
        <v>81.3</v>
      </c>
      <c r="J141" s="958">
        <v>81.3</v>
      </c>
      <c r="K141" s="987">
        <f>IF(J141/I141*100&gt;100,100,J141/I141*100)</f>
        <v>100</v>
      </c>
      <c r="L141" s="977"/>
      <c r="M141" s="982"/>
      <c r="N141" s="968"/>
      <c r="O141" s="967"/>
    </row>
    <row r="142" spans="1:15" ht="51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>
        <v>100</v>
      </c>
      <c r="J142" s="958">
        <v>100</v>
      </c>
      <c r="K142" s="987">
        <f>IF(J142/I142*100&gt;100,100,J142/I142*100)</f>
        <v>100</v>
      </c>
      <c r="L142" s="977"/>
      <c r="M142" s="982"/>
      <c r="N142" s="968"/>
      <c r="O142" s="967"/>
    </row>
    <row r="143" spans="1:15" ht="30.75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959" t="s">
        <v>514</v>
      </c>
      <c r="I143" s="958">
        <v>4692</v>
      </c>
      <c r="J143" s="958">
        <v>4696</v>
      </c>
      <c r="K143" s="987">
        <f>IF(J143/I143*100&gt;100,100,J143/I143*100)</f>
        <v>100</v>
      </c>
      <c r="L143" s="987">
        <f>K143</f>
        <v>100</v>
      </c>
      <c r="M143" s="982"/>
      <c r="N143" s="968"/>
      <c r="O143" s="967"/>
    </row>
    <row r="144" spans="1:15" ht="0.75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63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66.7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4.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69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68.25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66.75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4.5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69" hidden="1" customHeight="1" x14ac:dyDescent="0.25">
      <c r="A152" s="966">
        <v>37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68.2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66.7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4.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60.75" hidden="1" customHeight="1" x14ac:dyDescent="0.25">
      <c r="A156" s="966">
        <v>38</v>
      </c>
      <c r="B156" s="974"/>
      <c r="C156" s="986" t="s">
        <v>319</v>
      </c>
      <c r="D156" s="983" t="s">
        <v>510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67.5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68.25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3.75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505</v>
      </c>
      <c r="I159" s="958"/>
      <c r="J159" s="958"/>
      <c r="K159" s="957" t="e">
        <f>IF(I159/J159*100&gt;100,100,I159/J159*100)</f>
        <v>#DIV/0!</v>
      </c>
      <c r="L159" s="957" t="e">
        <f>K159</f>
        <v>#DIV/0!</v>
      </c>
      <c r="M159" s="984"/>
      <c r="N159" s="968"/>
      <c r="O159" s="967"/>
    </row>
    <row r="160" spans="1:15" ht="53.25" hidden="1" customHeight="1" x14ac:dyDescent="0.25">
      <c r="A160" s="966">
        <v>39</v>
      </c>
      <c r="B160" s="974"/>
      <c r="C160" s="981" t="s">
        <v>327</v>
      </c>
      <c r="D160" s="983" t="s">
        <v>509</v>
      </c>
      <c r="E160" s="979" t="s">
        <v>137</v>
      </c>
      <c r="F160" s="961" t="s">
        <v>138</v>
      </c>
      <c r="G160" s="971" t="s">
        <v>434</v>
      </c>
      <c r="H160" s="978" t="s">
        <v>507</v>
      </c>
      <c r="I160" s="958"/>
      <c r="J160" s="958"/>
      <c r="K160" s="957" t="e">
        <f>IF(J160/I160*100&gt;100,100,J160/I160*100)</f>
        <v>#DIV/0!</v>
      </c>
      <c r="L160" s="977" t="e">
        <f>(K160+K161+K162)/3</f>
        <v>#DIV/0!</v>
      </c>
      <c r="M160" s="976" t="e">
        <f>(L160+L163)/2</f>
        <v>#DIV/0!</v>
      </c>
      <c r="N160" s="968"/>
      <c r="O160" s="967"/>
    </row>
    <row r="161" spans="1:15" ht="68.25" hidden="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435</v>
      </c>
      <c r="H161" s="959" t="s">
        <v>507</v>
      </c>
      <c r="I161" s="958"/>
      <c r="J161" s="958"/>
      <c r="K161" s="975" t="e">
        <f>IF(I161/J161*100&gt;100,100,I161/J161*100)</f>
        <v>#DIV/0!</v>
      </c>
      <c r="L161" s="970"/>
      <c r="M161" s="969"/>
      <c r="N161" s="968"/>
      <c r="O161" s="967"/>
    </row>
    <row r="162" spans="1:15" ht="52.5" hidden="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436</v>
      </c>
      <c r="H162" s="959" t="s">
        <v>507</v>
      </c>
      <c r="I162" s="958"/>
      <c r="J162" s="958"/>
      <c r="K162" s="957" t="e">
        <f>IF(J162/I162*100&gt;100,100,J162/I162*100)</f>
        <v>#DIV/0!</v>
      </c>
      <c r="L162" s="970"/>
      <c r="M162" s="969"/>
      <c r="N162" s="968"/>
      <c r="O162" s="967"/>
    </row>
    <row r="163" spans="1:15" ht="36.75" hidden="1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505</v>
      </c>
      <c r="I163" s="958"/>
      <c r="J163" s="958"/>
      <c r="K163" s="957" t="e">
        <f>IF(J163/I163*100&gt;100,100,J163/I163*100)</f>
        <v>#DIV/0!</v>
      </c>
      <c r="L163" s="957" t="e">
        <f>K163</f>
        <v>#DIV/0!</v>
      </c>
      <c r="M163" s="956"/>
      <c r="N163" s="968"/>
      <c r="O163" s="967"/>
    </row>
    <row r="164" spans="1:15" ht="51" hidden="1" customHeight="1" x14ac:dyDescent="0.25">
      <c r="A164" s="966">
        <v>40</v>
      </c>
      <c r="B164" s="974"/>
      <c r="C164" s="981" t="s">
        <v>323</v>
      </c>
      <c r="D164" s="980" t="s">
        <v>508</v>
      </c>
      <c r="E164" s="979" t="s">
        <v>137</v>
      </c>
      <c r="F164" s="961" t="s">
        <v>138</v>
      </c>
      <c r="G164" s="971" t="s">
        <v>434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66" hidden="1" customHeight="1" x14ac:dyDescent="0.25">
      <c r="A165" s="966"/>
      <c r="B165" s="974"/>
      <c r="C165" s="973"/>
      <c r="D165" s="972"/>
      <c r="E165" s="962"/>
      <c r="F165" s="961" t="s">
        <v>138</v>
      </c>
      <c r="G165" s="971" t="s">
        <v>435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54" hidden="1" customHeight="1" x14ac:dyDescent="0.25">
      <c r="A166" s="966"/>
      <c r="B166" s="974"/>
      <c r="C166" s="973"/>
      <c r="D166" s="972"/>
      <c r="E166" s="962"/>
      <c r="F166" s="961" t="s">
        <v>138</v>
      </c>
      <c r="G166" s="971" t="s">
        <v>436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3" hidden="1" customHeight="1" x14ac:dyDescent="0.25">
      <c r="A167" s="966"/>
      <c r="B167" s="965"/>
      <c r="C167" s="964"/>
      <c r="D167" s="963"/>
      <c r="E167" s="962"/>
      <c r="F167" s="961" t="s">
        <v>144</v>
      </c>
      <c r="G167" s="960" t="s">
        <v>506</v>
      </c>
      <c r="H167" s="959" t="s">
        <v>505</v>
      </c>
      <c r="I167" s="958"/>
      <c r="J167" s="958"/>
      <c r="K167" s="957" t="e">
        <f>IF(I167/J167*100&gt;100,100,I167/J167*100)</f>
        <v>#DIV/0!</v>
      </c>
      <c r="L167" s="957" t="e">
        <f>K167</f>
        <v>#DIV/0!</v>
      </c>
      <c r="M167" s="956"/>
      <c r="N167" s="955"/>
      <c r="O167" s="954"/>
    </row>
    <row r="168" spans="1:15" ht="25.5" x14ac:dyDescent="0.3">
      <c r="A168" s="953"/>
      <c r="B168" s="952"/>
      <c r="C168" s="951"/>
      <c r="D168" s="950"/>
      <c r="E168" s="949"/>
      <c r="F168" s="948"/>
      <c r="G168" s="947"/>
      <c r="H168" s="946"/>
      <c r="I168" s="945"/>
      <c r="J168" s="945"/>
      <c r="K168" s="944"/>
      <c r="L168" s="944"/>
      <c r="M168" s="943"/>
      <c r="N168" s="1047"/>
      <c r="O168" s="1046"/>
    </row>
    <row r="169" spans="1:15" ht="25.5" x14ac:dyDescent="0.3">
      <c r="A169" s="953"/>
      <c r="B169" s="952"/>
      <c r="C169" s="951"/>
      <c r="D169" s="950"/>
      <c r="E169" s="949"/>
      <c r="F169" s="948"/>
      <c r="G169" s="947"/>
      <c r="H169" s="946"/>
      <c r="I169" s="945"/>
      <c r="J169" s="945"/>
      <c r="K169" s="944"/>
      <c r="L169" s="944"/>
      <c r="M169" s="943"/>
      <c r="N169" s="942"/>
      <c r="O169" s="941"/>
    </row>
    <row r="170" spans="1:15" ht="26.25" customHeight="1" x14ac:dyDescent="0.4">
      <c r="A170" s="936"/>
      <c r="B170" s="940" t="s">
        <v>504</v>
      </c>
      <c r="C170" s="940"/>
      <c r="D170" s="940"/>
      <c r="E170" s="940"/>
      <c r="F170" s="940"/>
      <c r="G170" s="940"/>
      <c r="H170" s="940"/>
      <c r="I170" s="940"/>
      <c r="J170" s="940"/>
      <c r="K170" s="940"/>
      <c r="L170" s="940"/>
      <c r="M170" s="940"/>
      <c r="N170" s="940"/>
    </row>
    <row r="171" spans="1:15" ht="26.25" customHeight="1" x14ac:dyDescent="0.4">
      <c r="A171" s="936"/>
      <c r="B171" s="939"/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</row>
    <row r="172" spans="1:15" x14ac:dyDescent="0.4">
      <c r="A172" s="936"/>
      <c r="B172" s="935" t="s">
        <v>503</v>
      </c>
      <c r="C172" s="925"/>
      <c r="D172" s="938"/>
      <c r="E172" s="938"/>
      <c r="G172" s="933"/>
      <c r="H172" s="937"/>
      <c r="I172" s="937"/>
      <c r="M172" s="932"/>
      <c r="N172" s="931"/>
    </row>
    <row r="173" spans="1:15" ht="24.75" customHeight="1" x14ac:dyDescent="0.4">
      <c r="A173" s="936"/>
      <c r="B173" s="935" t="s">
        <v>502</v>
      </c>
      <c r="C173" s="925"/>
      <c r="D173" s="934"/>
      <c r="G173" s="933"/>
      <c r="H173" s="933"/>
      <c r="I173" s="933"/>
      <c r="M173" s="932"/>
      <c r="N173" s="931"/>
    </row>
    <row r="174" spans="1:15" ht="24.75" customHeight="1" x14ac:dyDescent="0.25"/>
    <row r="175" spans="1:15" ht="24.75" customHeight="1" x14ac:dyDescent="0.25"/>
    <row r="176" spans="1:15" ht="24.75" customHeight="1" x14ac:dyDescent="0.25"/>
    <row r="177" spans="4:4" ht="24.75" customHeight="1" x14ac:dyDescent="0.25"/>
    <row r="178" spans="4:4" ht="24.75" customHeight="1" x14ac:dyDescent="0.25"/>
    <row r="179" spans="4:4" ht="24.75" customHeight="1" x14ac:dyDescent="0.25"/>
    <row r="180" spans="4:4" ht="24.75" customHeight="1" x14ac:dyDescent="0.25">
      <c r="D180" s="928" t="s">
        <v>501</v>
      </c>
    </row>
    <row r="181" spans="4:4" ht="24.75" customHeight="1" x14ac:dyDescent="0.25"/>
  </sheetData>
  <autoFilter ref="A3:DJ3"/>
  <mergeCells count="250">
    <mergeCell ref="M40:M43"/>
    <mergeCell ref="A148:A151"/>
    <mergeCell ref="C148:C151"/>
    <mergeCell ref="D148:D151"/>
    <mergeCell ref="E148:E151"/>
    <mergeCell ref="L148:L150"/>
    <mergeCell ref="M148:M151"/>
    <mergeCell ref="B4:B167"/>
    <mergeCell ref="E156:E159"/>
    <mergeCell ref="L164:L166"/>
    <mergeCell ref="M164:M167"/>
    <mergeCell ref="N4:N167"/>
    <mergeCell ref="A108:A111"/>
    <mergeCell ref="C108:C111"/>
    <mergeCell ref="A40:A43"/>
    <mergeCell ref="C40:C43"/>
    <mergeCell ref="D40:D43"/>
    <mergeCell ref="E40:E43"/>
    <mergeCell ref="L40:L42"/>
    <mergeCell ref="A68:A71"/>
    <mergeCell ref="C68:C71"/>
    <mergeCell ref="D68:D71"/>
    <mergeCell ref="E68:E71"/>
    <mergeCell ref="L68:L70"/>
    <mergeCell ref="B170:N170"/>
    <mergeCell ref="A164:A167"/>
    <mergeCell ref="C164:C167"/>
    <mergeCell ref="D164:D167"/>
    <mergeCell ref="E164:E167"/>
    <mergeCell ref="M156:M159"/>
    <mergeCell ref="A72:A75"/>
    <mergeCell ref="C72:C75"/>
    <mergeCell ref="D72:D75"/>
    <mergeCell ref="E72:E75"/>
    <mergeCell ref="L72:L74"/>
    <mergeCell ref="M72:M75"/>
    <mergeCell ref="A4:A7"/>
    <mergeCell ref="C4:C7"/>
    <mergeCell ref="D4:D7"/>
    <mergeCell ref="L64:L66"/>
    <mergeCell ref="M64:M67"/>
    <mergeCell ref="A152:A155"/>
    <mergeCell ref="C152:C155"/>
    <mergeCell ref="D152:D155"/>
    <mergeCell ref="E152:E155"/>
    <mergeCell ref="L152:L154"/>
    <mergeCell ref="O4:O167"/>
    <mergeCell ref="E160:E163"/>
    <mergeCell ref="L160:L162"/>
    <mergeCell ref="M160:M163"/>
    <mergeCell ref="D108:D111"/>
    <mergeCell ref="E108:E111"/>
    <mergeCell ref="L108:L110"/>
    <mergeCell ref="M108:M111"/>
    <mergeCell ref="M152:M155"/>
    <mergeCell ref="D156:D159"/>
    <mergeCell ref="A1:O1"/>
    <mergeCell ref="A144:A147"/>
    <mergeCell ref="C144:C147"/>
    <mergeCell ref="D144:D147"/>
    <mergeCell ref="E144:E147"/>
    <mergeCell ref="L144:L146"/>
    <mergeCell ref="M144:M147"/>
    <mergeCell ref="A64:A67"/>
    <mergeCell ref="C64:C67"/>
    <mergeCell ref="D64:D67"/>
    <mergeCell ref="D8:D11"/>
    <mergeCell ref="E8:E11"/>
    <mergeCell ref="L8:L10"/>
    <mergeCell ref="A16:A19"/>
    <mergeCell ref="A160:A163"/>
    <mergeCell ref="C160:C163"/>
    <mergeCell ref="D160:D163"/>
    <mergeCell ref="A156:A159"/>
    <mergeCell ref="C156:C159"/>
    <mergeCell ref="L156:L158"/>
    <mergeCell ref="M20:M23"/>
    <mergeCell ref="M8:M11"/>
    <mergeCell ref="A12:A15"/>
    <mergeCell ref="C12:C15"/>
    <mergeCell ref="D12:D15"/>
    <mergeCell ref="E12:E15"/>
    <mergeCell ref="L12:L14"/>
    <mergeCell ref="M12:M15"/>
    <mergeCell ref="A8:A11"/>
    <mergeCell ref="C8:C11"/>
    <mergeCell ref="E4:E7"/>
    <mergeCell ref="L4:L6"/>
    <mergeCell ref="M4:M7"/>
    <mergeCell ref="L16:L18"/>
    <mergeCell ref="M16:M19"/>
    <mergeCell ref="A20:A23"/>
    <mergeCell ref="C20:C23"/>
    <mergeCell ref="D20:D23"/>
    <mergeCell ref="E20:E23"/>
    <mergeCell ref="L20:L22"/>
    <mergeCell ref="L28:L30"/>
    <mergeCell ref="M28:M31"/>
    <mergeCell ref="A24:A27"/>
    <mergeCell ref="C24:C27"/>
    <mergeCell ref="D24:D27"/>
    <mergeCell ref="E24:E27"/>
    <mergeCell ref="L24:L26"/>
    <mergeCell ref="M24:M27"/>
    <mergeCell ref="C16:C19"/>
    <mergeCell ref="D16:D19"/>
    <mergeCell ref="E16:E19"/>
    <mergeCell ref="A28:A31"/>
    <mergeCell ref="C28:C31"/>
    <mergeCell ref="D28:D31"/>
    <mergeCell ref="E28:E31"/>
    <mergeCell ref="A32:A35"/>
    <mergeCell ref="C32:C35"/>
    <mergeCell ref="D32:D35"/>
    <mergeCell ref="E32:E35"/>
    <mergeCell ref="L32:L34"/>
    <mergeCell ref="M32:M35"/>
    <mergeCell ref="D48:D51"/>
    <mergeCell ref="M44:M47"/>
    <mergeCell ref="A36:A39"/>
    <mergeCell ref="C36:C39"/>
    <mergeCell ref="D36:D39"/>
    <mergeCell ref="E36:E39"/>
    <mergeCell ref="L36:L38"/>
    <mergeCell ref="M36:M39"/>
    <mergeCell ref="E48:E51"/>
    <mergeCell ref="L48:L50"/>
    <mergeCell ref="L52:L54"/>
    <mergeCell ref="M52:M55"/>
    <mergeCell ref="A44:A47"/>
    <mergeCell ref="C44:C47"/>
    <mergeCell ref="D44:D47"/>
    <mergeCell ref="E44:E47"/>
    <mergeCell ref="L44:L46"/>
    <mergeCell ref="M48:M51"/>
    <mergeCell ref="A48:A51"/>
    <mergeCell ref="C48:C51"/>
    <mergeCell ref="C56:C59"/>
    <mergeCell ref="A56:A59"/>
    <mergeCell ref="A52:A55"/>
    <mergeCell ref="C52:C55"/>
    <mergeCell ref="D52:D55"/>
    <mergeCell ref="E52:E55"/>
    <mergeCell ref="A60:A63"/>
    <mergeCell ref="C60:C63"/>
    <mergeCell ref="L60:L62"/>
    <mergeCell ref="M60:M63"/>
    <mergeCell ref="D60:D63"/>
    <mergeCell ref="E60:E63"/>
    <mergeCell ref="E76:E79"/>
    <mergeCell ref="L76:L78"/>
    <mergeCell ref="M76:M79"/>
    <mergeCell ref="D56:D59"/>
    <mergeCell ref="E56:E59"/>
    <mergeCell ref="L56:L58"/>
    <mergeCell ref="M56:M59"/>
    <mergeCell ref="M68:M71"/>
    <mergeCell ref="A80:A83"/>
    <mergeCell ref="C80:C83"/>
    <mergeCell ref="D80:D83"/>
    <mergeCell ref="E80:E83"/>
    <mergeCell ref="L80:L82"/>
    <mergeCell ref="M80:M83"/>
    <mergeCell ref="A76:A79"/>
    <mergeCell ref="C76:C79"/>
    <mergeCell ref="D76:D79"/>
    <mergeCell ref="A84:A87"/>
    <mergeCell ref="C84:C87"/>
    <mergeCell ref="D84:D87"/>
    <mergeCell ref="E84:E87"/>
    <mergeCell ref="L84:L86"/>
    <mergeCell ref="M84:M87"/>
    <mergeCell ref="A88:A91"/>
    <mergeCell ref="C88:C91"/>
    <mergeCell ref="D88:D91"/>
    <mergeCell ref="E88:E91"/>
    <mergeCell ref="L88:L90"/>
    <mergeCell ref="M88:M91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A100:A103"/>
    <mergeCell ref="C100:C103"/>
    <mergeCell ref="D100:D103"/>
    <mergeCell ref="E100:E103"/>
    <mergeCell ref="L100:L102"/>
    <mergeCell ref="M100:M103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A116:A119"/>
    <mergeCell ref="C116:C119"/>
    <mergeCell ref="D116:D119"/>
    <mergeCell ref="E116:E119"/>
    <mergeCell ref="L116:L118"/>
    <mergeCell ref="M116:M119"/>
    <mergeCell ref="A120:A123"/>
    <mergeCell ref="C120:C123"/>
    <mergeCell ref="D120:D123"/>
    <mergeCell ref="E120:E123"/>
    <mergeCell ref="L120:L122"/>
    <mergeCell ref="M120:M123"/>
    <mergeCell ref="A124:A127"/>
    <mergeCell ref="C124:C127"/>
    <mergeCell ref="D124:D127"/>
    <mergeCell ref="E124:E127"/>
    <mergeCell ref="L124:L126"/>
    <mergeCell ref="M124:M127"/>
    <mergeCell ref="M140:M143"/>
    <mergeCell ref="A136:A139"/>
    <mergeCell ref="C136:C139"/>
    <mergeCell ref="D136:D139"/>
    <mergeCell ref="E136:E139"/>
    <mergeCell ref="L136:L138"/>
    <mergeCell ref="M136:M139"/>
    <mergeCell ref="A140:A143"/>
    <mergeCell ref="C140:C143"/>
    <mergeCell ref="D140:D143"/>
    <mergeCell ref="M132:M135"/>
    <mergeCell ref="A128:A131"/>
    <mergeCell ref="C128:C131"/>
    <mergeCell ref="D128:D131"/>
    <mergeCell ref="E128:E131"/>
    <mergeCell ref="L128:L130"/>
    <mergeCell ref="M128:M131"/>
    <mergeCell ref="A132:A135"/>
    <mergeCell ref="C132:C135"/>
    <mergeCell ref="D132:D135"/>
    <mergeCell ref="E132:E135"/>
    <mergeCell ref="E140:E143"/>
    <mergeCell ref="L132:L134"/>
    <mergeCell ref="L140:L142"/>
  </mergeCells>
  <pageMargins left="0.23622047244094488" right="0.23622047244094488" top="0.74803149606299213" bottom="0.74803149606299213" header="0.31496062992125984" footer="0.31496062992125984"/>
  <pageSetup paperSize="9" scale="46" fitToHeight="0" orientation="landscape" r:id="rId1"/>
  <rowBreaks count="2" manualBreakCount="2">
    <brk id="39" max="13" man="1"/>
    <brk id="111" max="1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181"/>
  <sheetViews>
    <sheetView topLeftCell="C1"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5.42578125" style="928" customWidth="1"/>
    <col min="5" max="5" width="10.42578125" style="925" customWidth="1"/>
    <col min="6" max="6" width="12.28515625" style="927" customWidth="1"/>
    <col min="7" max="7" width="81.14062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602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1" customHeight="1" x14ac:dyDescent="0.35">
      <c r="A4" s="966">
        <v>1</v>
      </c>
      <c r="B4" s="1018" t="s">
        <v>601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88.8</v>
      </c>
      <c r="K4" s="957">
        <f>IF(J4/I4*100&gt;100,100,J4/I4*100)</f>
        <v>88.8</v>
      </c>
      <c r="L4" s="977">
        <f>(K4+K5+K6)/3</f>
        <v>96.266666666666666</v>
      </c>
      <c r="M4" s="995">
        <f>(L4+L7)/2</f>
        <v>98.133333333333326</v>
      </c>
      <c r="N4" s="1017" t="s">
        <v>547</v>
      </c>
      <c r="O4" s="1016"/>
      <c r="Q4" s="1015"/>
    </row>
    <row r="5" spans="1:17" ht="51.7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80</v>
      </c>
      <c r="J5" s="958">
        <v>92.9</v>
      </c>
      <c r="K5" s="957">
        <f>IF(J5/I5*100&gt;100,100,J5/I5*100)</f>
        <v>100</v>
      </c>
      <c r="L5" s="1011"/>
      <c r="M5" s="982"/>
      <c r="N5" s="968"/>
      <c r="O5" s="967"/>
    </row>
    <row r="6" spans="1:17" ht="84.7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1.5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11.44</v>
      </c>
      <c r="J7" s="958">
        <v>11.44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69" hidden="1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/>
      <c r="J8" s="958"/>
      <c r="K8" s="957" t="e">
        <f>IF(J8/I8*100&gt;100,100,J8/I8*100)</f>
        <v>#DIV/0!</v>
      </c>
      <c r="L8" s="985" t="e">
        <f>(K8+K9+K10)/3</f>
        <v>#DIV/0!</v>
      </c>
      <c r="M8" s="995" t="e">
        <f>(L8+L11)/2</f>
        <v>#DIV/0!</v>
      </c>
      <c r="N8" s="968"/>
      <c r="O8" s="967"/>
    </row>
    <row r="9" spans="1:17" ht="69.75" hidden="1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/>
      <c r="J9" s="958"/>
      <c r="K9" s="957" t="e">
        <f>IF(J9/I9*100&gt;100,100,J9/I9*100)</f>
        <v>#DIV/0!</v>
      </c>
      <c r="L9" s="985"/>
      <c r="M9" s="982"/>
      <c r="N9" s="968"/>
      <c r="O9" s="967"/>
    </row>
    <row r="10" spans="1:17" ht="117" hidden="1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 t="e">
        <f>IF(J10/I10*100&gt;100,100,J10/I10*100)</f>
        <v>#DIV/0!</v>
      </c>
      <c r="L10" s="985"/>
      <c r="M10" s="982"/>
      <c r="N10" s="968"/>
      <c r="O10" s="967"/>
    </row>
    <row r="11" spans="1:17" ht="33" hidden="1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/>
      <c r="J11" s="958"/>
      <c r="K11" s="957" t="e">
        <f>IF(J11/I11*100&gt;100,100,J11/I11*100)</f>
        <v>#DIV/0!</v>
      </c>
      <c r="L11" s="957" t="e">
        <f>K11</f>
        <v>#DIV/0!</v>
      </c>
      <c r="M11" s="982"/>
      <c r="N11" s="968"/>
      <c r="O11" s="967"/>
    </row>
    <row r="12" spans="1:17" ht="51" customHeight="1" x14ac:dyDescent="0.25">
      <c r="A12" s="966">
        <v>2</v>
      </c>
      <c r="B12" s="974"/>
      <c r="C12" s="1013" t="s">
        <v>405</v>
      </c>
      <c r="D12" s="983" t="s">
        <v>573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(K12+K13+K14)/2</f>
        <v>100</v>
      </c>
      <c r="M12" s="995">
        <f>(L12+L15)/2</f>
        <v>100</v>
      </c>
      <c r="N12" s="968"/>
      <c r="O12" s="967"/>
    </row>
    <row r="13" spans="1:17" ht="51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70</v>
      </c>
      <c r="J13" s="958">
        <v>72.7</v>
      </c>
      <c r="K13" s="957">
        <f>IF(J13/I13*100&gt;100,100,J13/I13*100)</f>
        <v>100</v>
      </c>
      <c r="L13" s="1011"/>
      <c r="M13" s="982"/>
      <c r="N13" s="968"/>
      <c r="O13" s="967"/>
    </row>
    <row r="14" spans="1:17" ht="83.25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>
        <v>0</v>
      </c>
      <c r="J14" s="958">
        <v>0</v>
      </c>
      <c r="K14" s="957"/>
      <c r="L14" s="1011"/>
      <c r="M14" s="982"/>
      <c r="N14" s="968"/>
      <c r="O14" s="967"/>
    </row>
    <row r="15" spans="1:17" ht="31.5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>
        <v>1.1100000000000001</v>
      </c>
      <c r="J15" s="958">
        <v>1.1100000000000001</v>
      </c>
      <c r="K15" s="957">
        <f>IF(J15/I15*100&gt;100,100,J15/I15*100)</f>
        <v>100</v>
      </c>
      <c r="L15" s="957">
        <f>K15</f>
        <v>100</v>
      </c>
      <c r="M15" s="982"/>
      <c r="N15" s="968"/>
      <c r="O15" s="967"/>
    </row>
    <row r="16" spans="1:17" ht="2.25" hidden="1" customHeight="1" x14ac:dyDescent="0.25">
      <c r="A16" s="966">
        <v>4</v>
      </c>
      <c r="B16" s="974"/>
      <c r="C16" s="997" t="s">
        <v>407</v>
      </c>
      <c r="D16" s="983" t="s">
        <v>544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/>
      <c r="J16" s="958"/>
      <c r="K16" s="957" t="e">
        <f>IF(J16/I16*100&gt;100,100,J16/I16*100)</f>
        <v>#DIV/0!</v>
      </c>
      <c r="L16" s="977" t="e">
        <f>(K16+K17+K18)/3</f>
        <v>#DIV/0!</v>
      </c>
      <c r="M16" s="995" t="e">
        <f>(L16+L19)/2</f>
        <v>#DIV/0!</v>
      </c>
      <c r="N16" s="968"/>
      <c r="O16" s="967"/>
    </row>
    <row r="17" spans="1:15" ht="50.25" hidden="1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/>
      <c r="J17" s="958"/>
      <c r="K17" s="957" t="e">
        <f>IF(J17/I17*100&gt;100,100,J17/I17*100)</f>
        <v>#DIV/0!</v>
      </c>
      <c r="L17" s="1011"/>
      <c r="M17" s="982"/>
      <c r="N17" s="968"/>
      <c r="O17" s="967"/>
    </row>
    <row r="18" spans="1:15" ht="114.75" hidden="1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/>
      <c r="J18" s="958"/>
      <c r="K18" s="957" t="e">
        <f>IF(J18/I18*100&gt;100,100,J18/I18*100)</f>
        <v>#DIV/0!</v>
      </c>
      <c r="L18" s="1011"/>
      <c r="M18" s="982"/>
      <c r="N18" s="968"/>
      <c r="O18" s="967"/>
    </row>
    <row r="19" spans="1:15" ht="33" hidden="1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505</v>
      </c>
      <c r="I19" s="958"/>
      <c r="J19" s="958"/>
      <c r="K19" s="957" t="e">
        <f>IF(J19/I19*100&gt;100,100,J19/I19*100)</f>
        <v>#DIV/0!</v>
      </c>
      <c r="L19" s="957" t="e">
        <f>K19</f>
        <v>#DIV/0!</v>
      </c>
      <c r="M19" s="982"/>
      <c r="N19" s="968"/>
      <c r="O19" s="967"/>
    </row>
    <row r="20" spans="1:15" ht="66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68.25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114.75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29.25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66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68.2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14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29.2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69" hidden="1" customHeight="1" x14ac:dyDescent="0.25">
      <c r="A28" s="966">
        <v>7</v>
      </c>
      <c r="B28" s="974"/>
      <c r="C28" s="1013" t="s">
        <v>151</v>
      </c>
      <c r="D28" s="983" t="s">
        <v>541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/>
      <c r="J28" s="958"/>
      <c r="K28" s="957" t="e">
        <f>IF(J28/I28*100&gt;100,100,J28/I28*100)</f>
        <v>#DIV/0!</v>
      </c>
      <c r="L28" s="977" t="e">
        <f>(K28+K29+K30)/3</f>
        <v>#DIV/0!</v>
      </c>
      <c r="M28" s="995" t="e">
        <f>(L28+L31)/2</f>
        <v>#DIV/0!</v>
      </c>
      <c r="N28" s="968"/>
      <c r="O28" s="967"/>
    </row>
    <row r="29" spans="1:15" ht="70.5" hidden="1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/>
      <c r="J29" s="958"/>
      <c r="K29" s="957" t="e">
        <f>IF(J29/I29*100&gt;100,100,J29/I29*100)</f>
        <v>#DIV/0!</v>
      </c>
      <c r="L29" s="1011"/>
      <c r="M29" s="982"/>
      <c r="N29" s="968"/>
      <c r="O29" s="967"/>
    </row>
    <row r="30" spans="1:15" ht="119.25" hidden="1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 t="e">
        <f>IF(J30/I30*100&gt;100,100,J30/I30*100)</f>
        <v>#DIV/0!</v>
      </c>
      <c r="L30" s="1011"/>
      <c r="M30" s="982"/>
      <c r="N30" s="968"/>
      <c r="O30" s="967"/>
    </row>
    <row r="31" spans="1:15" ht="33" hidden="1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505</v>
      </c>
      <c r="I31" s="958"/>
      <c r="J31" s="958"/>
      <c r="K31" s="957" t="e">
        <f>IF(J31/I31*100&gt;100,100,J31/I31*100)</f>
        <v>#DIV/0!</v>
      </c>
      <c r="L31" s="957" t="e">
        <f>K31</f>
        <v>#DIV/0!</v>
      </c>
      <c r="M31" s="982"/>
      <c r="N31" s="968"/>
      <c r="O31" s="967"/>
    </row>
    <row r="32" spans="1:15" ht="67.5" hidden="1" customHeight="1" x14ac:dyDescent="0.25">
      <c r="A32" s="966">
        <v>8</v>
      </c>
      <c r="B32" s="974"/>
      <c r="C32" s="1013" t="s">
        <v>135</v>
      </c>
      <c r="D32" s="983" t="s">
        <v>540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/>
      <c r="J32" s="958"/>
      <c r="K32" s="957" t="e">
        <f>IF(J32/I32*100&gt;100,100,J32/I32*100)</f>
        <v>#DIV/0!</v>
      </c>
      <c r="L32" s="977" t="e">
        <f>(K32+K33+K34)/3</f>
        <v>#DIV/0!</v>
      </c>
      <c r="M32" s="995" t="e">
        <f>(L32+L35)/2</f>
        <v>#DIV/0!</v>
      </c>
      <c r="N32" s="968"/>
      <c r="O32" s="967"/>
    </row>
    <row r="33" spans="1:17" ht="67.5" hidden="1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/>
      <c r="J33" s="958"/>
      <c r="K33" s="957" t="e">
        <f>IF(J33/I33*100&gt;100,100,J33/I33*100)</f>
        <v>#DIV/0!</v>
      </c>
      <c r="L33" s="1011"/>
      <c r="M33" s="982"/>
      <c r="N33" s="968"/>
      <c r="O33" s="967"/>
    </row>
    <row r="34" spans="1:17" ht="114" hidden="1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/>
      <c r="J34" s="958"/>
      <c r="K34" s="957" t="e">
        <f>IF(J34/I34*100&gt;100,100,J34/I34*100)</f>
        <v>#DIV/0!</v>
      </c>
      <c r="L34" s="1011"/>
      <c r="M34" s="982"/>
      <c r="N34" s="968"/>
      <c r="O34" s="967"/>
    </row>
    <row r="35" spans="1:17" ht="33" hidden="1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505</v>
      </c>
      <c r="I35" s="958"/>
      <c r="J35" s="958"/>
      <c r="K35" s="957" t="e">
        <f>IF(J35/I35*100&gt;100,100,J35/I35*100)</f>
        <v>#DIV/0!</v>
      </c>
      <c r="L35" s="957" t="e">
        <f>K35</f>
        <v>#DIV/0!</v>
      </c>
      <c r="M35" s="982"/>
      <c r="N35" s="968"/>
      <c r="O35" s="967"/>
    </row>
    <row r="36" spans="1:17" ht="51" customHeight="1" x14ac:dyDescent="0.25">
      <c r="A36" s="966">
        <v>3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100</v>
      </c>
      <c r="M36" s="995">
        <f>(L36+L39)/2</f>
        <v>100</v>
      </c>
      <c r="N36" s="968"/>
      <c r="O36" s="967"/>
    </row>
    <row r="37" spans="1:17" ht="52.5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80</v>
      </c>
      <c r="J37" s="958">
        <v>86.7</v>
      </c>
      <c r="K37" s="957">
        <f>IF(J37/I37*100&gt;100,100,J37/I37*100)</f>
        <v>100</v>
      </c>
      <c r="L37" s="1011"/>
      <c r="M37" s="982"/>
      <c r="N37" s="968"/>
      <c r="O37" s="967"/>
    </row>
    <row r="38" spans="1:17" ht="84.75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0.75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300.56</v>
      </c>
      <c r="J39" s="958">
        <v>304.89</v>
      </c>
      <c r="K39" s="957">
        <f>IF(J39/I39*100&gt;100,100,J39/I39*100)</f>
        <v>100</v>
      </c>
      <c r="L39" s="957">
        <f>K39</f>
        <v>100</v>
      </c>
      <c r="M39" s="982"/>
      <c r="N39" s="968"/>
      <c r="O39" s="967"/>
    </row>
    <row r="40" spans="1:17" ht="53.25" hidden="1" customHeight="1" x14ac:dyDescent="0.25">
      <c r="A40" s="966">
        <v>4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/>
      <c r="J40" s="958"/>
      <c r="K40" s="957" t="e">
        <f>IF(J40/I40*100&gt;100,100,J40/I40*100)</f>
        <v>#DIV/0!</v>
      </c>
      <c r="L40" s="977" t="e">
        <f>(K40+K41+K42)/3</f>
        <v>#DIV/0!</v>
      </c>
      <c r="M40" s="995" t="e">
        <f>(L40+L43)/2</f>
        <v>#DIV/0!</v>
      </c>
      <c r="N40" s="968"/>
      <c r="O40" s="967"/>
    </row>
    <row r="41" spans="1:17" ht="54.75" hidden="1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/>
      <c r="J41" s="958"/>
      <c r="K41" s="957" t="e">
        <f>IF(J41/I41*100&gt;100,100,J41/I41*100)</f>
        <v>#DIV/0!</v>
      </c>
      <c r="L41" s="1011"/>
      <c r="M41" s="982"/>
      <c r="N41" s="968"/>
      <c r="O41" s="967"/>
    </row>
    <row r="42" spans="1:17" ht="86.25" hidden="1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 t="e">
        <f>IF(J42/I42*100&gt;100,100,J42/I42*100)</f>
        <v>#DIV/0!</v>
      </c>
      <c r="L42" s="1011"/>
      <c r="M42" s="982"/>
      <c r="N42" s="968"/>
      <c r="O42" s="967"/>
    </row>
    <row r="43" spans="1:17" ht="31.5" hidden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/>
      <c r="J43" s="958"/>
      <c r="K43" s="957" t="e">
        <f>IF(J43/I43*100&gt;100,100,J43/I43*100)</f>
        <v>#DIV/0!</v>
      </c>
      <c r="L43" s="957" t="e">
        <f>K43</f>
        <v>#DIV/0!</v>
      </c>
      <c r="M43" s="982"/>
      <c r="N43" s="968"/>
      <c r="O43" s="967"/>
    </row>
    <row r="44" spans="1:17" ht="52.5" customHeight="1" x14ac:dyDescent="0.3">
      <c r="A44" s="966">
        <v>4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(K44+K45+K46)/2</f>
        <v>100</v>
      </c>
      <c r="M44" s="995">
        <f>(L44+L47)/2</f>
        <v>100</v>
      </c>
      <c r="N44" s="968"/>
      <c r="O44" s="967"/>
      <c r="Q44" s="1009"/>
    </row>
    <row r="45" spans="1:17" ht="51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85</v>
      </c>
      <c r="J45" s="958">
        <v>97.4</v>
      </c>
      <c r="K45" s="957">
        <f>IF(J45/I45*100&gt;100,100,J45/I45*100)</f>
        <v>100</v>
      </c>
      <c r="L45" s="977"/>
      <c r="M45" s="982"/>
      <c r="N45" s="968"/>
      <c r="O45" s="967"/>
    </row>
    <row r="46" spans="1:17" ht="51.75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>
        <v>0</v>
      </c>
      <c r="J46" s="958">
        <v>0</v>
      </c>
      <c r="K46" s="957"/>
      <c r="L46" s="977"/>
      <c r="M46" s="982"/>
      <c r="N46" s="968"/>
      <c r="O46" s="967"/>
    </row>
    <row r="47" spans="1:17" ht="31.5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3.22</v>
      </c>
      <c r="J47" s="958">
        <v>3.22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68.25" hidden="1" customHeight="1" x14ac:dyDescent="0.25">
      <c r="A48" s="966">
        <v>11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/>
      <c r="J48" s="958"/>
      <c r="K48" s="957" t="e">
        <f>IF(J48/I48*100&gt;100,100,J48/I48*100)</f>
        <v>#DIV/0!</v>
      </c>
      <c r="L48" s="977" t="e">
        <f>(K48+K49+K50)/3</f>
        <v>#DIV/0!</v>
      </c>
      <c r="M48" s="995" t="e">
        <f>(L48+L51)/2</f>
        <v>#DIV/0!</v>
      </c>
      <c r="N48" s="968"/>
      <c r="O48" s="967"/>
    </row>
    <row r="49" spans="1:15" ht="48.75" hidden="1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/>
      <c r="J49" s="958"/>
      <c r="K49" s="957" t="e">
        <f>IF(J49/I49*100&gt;100,100,J49/I49*100)</f>
        <v>#DIV/0!</v>
      </c>
      <c r="L49" s="977"/>
      <c r="M49" s="982"/>
      <c r="N49" s="968"/>
      <c r="O49" s="967"/>
    </row>
    <row r="50" spans="1:15" ht="58.5" hidden="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 t="e">
        <f>IF(J50/I50*100&gt;100,100,J50/I50*100)</f>
        <v>#DIV/0!</v>
      </c>
      <c r="L50" s="977"/>
      <c r="M50" s="982"/>
      <c r="N50" s="968"/>
      <c r="O50" s="967"/>
    </row>
    <row r="51" spans="1:15" ht="31.5" hidden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505</v>
      </c>
      <c r="I51" s="958"/>
      <c r="J51" s="958"/>
      <c r="K51" s="957" t="e">
        <f>IF(J51/I51*100&gt;100,100,J51/I51*100)</f>
        <v>#DIV/0!</v>
      </c>
      <c r="L51" s="957" t="e">
        <f>K51</f>
        <v>#DIV/0!</v>
      </c>
      <c r="M51" s="982"/>
      <c r="N51" s="968"/>
      <c r="O51" s="967"/>
    </row>
    <row r="52" spans="1:15" ht="66" hidden="1" customHeight="1" x14ac:dyDescent="0.25">
      <c r="A52" s="966">
        <v>12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/>
      <c r="J52" s="958"/>
      <c r="K52" s="957" t="e">
        <f>IF(J52/I52*100&gt;100,100,J52/I52*100)</f>
        <v>#DIV/0!</v>
      </c>
      <c r="L52" s="977" t="e">
        <f>(K52+K53+K54)/3</f>
        <v>#DIV/0!</v>
      </c>
      <c r="M52" s="995" t="e">
        <f>(L52+L55)/2</f>
        <v>#DIV/0!</v>
      </c>
      <c r="N52" s="968"/>
      <c r="O52" s="967"/>
    </row>
    <row r="53" spans="1:15" ht="68.25" hidden="1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/>
      <c r="J53" s="958"/>
      <c r="K53" s="957" t="e">
        <f>IF(J53/I53*100&gt;100,100,J53/I53*100)</f>
        <v>#DIV/0!</v>
      </c>
      <c r="L53" s="977"/>
      <c r="M53" s="982"/>
      <c r="N53" s="968"/>
      <c r="O53" s="967"/>
    </row>
    <row r="54" spans="1:15" ht="82.5" hidden="1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/>
      <c r="J54" s="958"/>
      <c r="K54" s="957" t="e">
        <f>IF(J54/I54*100&gt;100,100,J54/I54*100)</f>
        <v>#DIV/0!</v>
      </c>
      <c r="L54" s="977"/>
      <c r="M54" s="982"/>
      <c r="N54" s="968"/>
      <c r="O54" s="967"/>
    </row>
    <row r="55" spans="1:15" ht="31.5" hidden="1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505</v>
      </c>
      <c r="I55" s="958"/>
      <c r="J55" s="958"/>
      <c r="K55" s="957" t="e">
        <f>IF(J55/I55*100&gt;100,100,J55/I55*100)</f>
        <v>#DIV/0!</v>
      </c>
      <c r="L55" s="957" t="e">
        <f>K55</f>
        <v>#DIV/0!</v>
      </c>
      <c r="M55" s="982"/>
      <c r="N55" s="968"/>
      <c r="O55" s="967"/>
    </row>
    <row r="56" spans="1:15" ht="66.75" hidden="1" customHeight="1" x14ac:dyDescent="0.25">
      <c r="A56" s="966">
        <v>13</v>
      </c>
      <c r="B56" s="974"/>
      <c r="C56" s="996" t="s">
        <v>418</v>
      </c>
      <c r="D56" s="983" t="s">
        <v>532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/>
      <c r="J56" s="958"/>
      <c r="K56" s="957" t="e">
        <f>IF(J56/I56*100&gt;100,100,J56/I56*100)</f>
        <v>#DIV/0!</v>
      </c>
      <c r="L56" s="977" t="e">
        <f>(K56+K57+K58)/3</f>
        <v>#DIV/0!</v>
      </c>
      <c r="M56" s="995" t="e">
        <f>(L56+L59)/2</f>
        <v>#DIV/0!</v>
      </c>
      <c r="N56" s="968"/>
      <c r="O56" s="967"/>
    </row>
    <row r="57" spans="1:15" ht="68.25" hidden="1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/>
      <c r="J57" s="958"/>
      <c r="K57" s="957" t="e">
        <f>IF(J57/I57*100&gt;100,100,J57/I57*100)</f>
        <v>#DIV/0!</v>
      </c>
      <c r="L57" s="977"/>
      <c r="M57" s="982"/>
      <c r="N57" s="968"/>
      <c r="O57" s="967"/>
    </row>
    <row r="58" spans="1:15" ht="82.5" hidden="1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/>
      <c r="J58" s="958"/>
      <c r="K58" s="957" t="e">
        <f>IF(J58/I58*100&gt;100,100,J58/I58*100)</f>
        <v>#DIV/0!</v>
      </c>
      <c r="L58" s="977"/>
      <c r="M58" s="982"/>
      <c r="N58" s="968"/>
      <c r="O58" s="967"/>
    </row>
    <row r="59" spans="1:15" ht="31.5" hidden="1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505</v>
      </c>
      <c r="I59" s="958"/>
      <c r="J59" s="958"/>
      <c r="K59" s="957" t="e">
        <f>IF(J59/I59*100&gt;100,100,J59/I59*100)</f>
        <v>#DIV/0!</v>
      </c>
      <c r="L59" s="957" t="e">
        <f>K59</f>
        <v>#DIV/0!</v>
      </c>
      <c r="M59" s="982"/>
      <c r="N59" s="968"/>
      <c r="O59" s="967"/>
    </row>
    <row r="60" spans="1:15" ht="68.25" hidden="1" customHeight="1" x14ac:dyDescent="0.25">
      <c r="A60" s="966">
        <v>14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/>
      <c r="J60" s="958"/>
      <c r="K60" s="957" t="e">
        <f>IF(J60/I60*100&gt;100,100,J60/I60*100)</f>
        <v>#DIV/0!</v>
      </c>
      <c r="L60" s="977" t="e">
        <f>(K60+K61+K62)/3</f>
        <v>#DIV/0!</v>
      </c>
      <c r="M60" s="995" t="e">
        <f>(L60+L63)/2</f>
        <v>#DIV/0!</v>
      </c>
      <c r="N60" s="968"/>
      <c r="O60" s="967"/>
    </row>
    <row r="61" spans="1:15" ht="69" hidden="1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/>
      <c r="J61" s="958"/>
      <c r="K61" s="957" t="e">
        <f>IF(J61/I61*100&gt;100,100,J61/I61*100)</f>
        <v>#DIV/0!</v>
      </c>
      <c r="L61" s="977"/>
      <c r="M61" s="982"/>
      <c r="N61" s="968"/>
      <c r="O61" s="967"/>
    </row>
    <row r="62" spans="1:15" ht="82.5" hidden="1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/>
      <c r="J62" s="958"/>
      <c r="K62" s="957" t="e">
        <f>IF(J62/I62*100&gt;100,100,J62/I62*100)</f>
        <v>#DIV/0!</v>
      </c>
      <c r="L62" s="977"/>
      <c r="M62" s="982"/>
      <c r="N62" s="968"/>
      <c r="O62" s="967"/>
    </row>
    <row r="63" spans="1:15" ht="31.5" hidden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505</v>
      </c>
      <c r="I63" s="958"/>
      <c r="J63" s="958"/>
      <c r="K63" s="957" t="e">
        <f>IF(J63/I63*100&gt;100,100,J63/I63*100)</f>
        <v>#DIV/0!</v>
      </c>
      <c r="L63" s="957" t="e">
        <f>K63</f>
        <v>#DIV/0!</v>
      </c>
      <c r="M63" s="982"/>
      <c r="N63" s="968"/>
      <c r="O63" s="967"/>
    </row>
    <row r="64" spans="1:15" ht="68.2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70.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82.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31.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67.5" hidden="1" customHeight="1" x14ac:dyDescent="0.25">
      <c r="A68" s="966">
        <v>16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/>
      <c r="J68" s="958"/>
      <c r="K68" s="957" t="e">
        <f>IF(J68/I68*100&gt;100,100,J68/I68*100)</f>
        <v>#DIV/0!</v>
      </c>
      <c r="L68" s="977" t="e">
        <f>(K68+K69+K70)/3</f>
        <v>#DIV/0!</v>
      </c>
      <c r="M68" s="995" t="e">
        <f>(L68+L71)/2</f>
        <v>#DIV/0!</v>
      </c>
      <c r="N68" s="968"/>
      <c r="O68" s="967"/>
    </row>
    <row r="69" spans="1:15" ht="69" hidden="1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/>
      <c r="J69" s="958"/>
      <c r="K69" s="957" t="e">
        <f>IF(J69/I69*100&gt;100,100,J69/I69*100)</f>
        <v>#DIV/0!</v>
      </c>
      <c r="L69" s="977"/>
      <c r="M69" s="982"/>
      <c r="N69" s="968"/>
      <c r="O69" s="967"/>
    </row>
    <row r="70" spans="1:15" ht="80.25" hidden="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/>
      <c r="J70" s="958"/>
      <c r="K70" s="957" t="e">
        <f>IF(J70/I70*100&gt;100,100,J70/I70*100)</f>
        <v>#DIV/0!</v>
      </c>
      <c r="L70" s="977"/>
      <c r="M70" s="982"/>
      <c r="N70" s="968"/>
      <c r="O70" s="967"/>
    </row>
    <row r="71" spans="1:15" ht="31.5" hidden="1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505</v>
      </c>
      <c r="I71" s="958"/>
      <c r="J71" s="958"/>
      <c r="K71" s="957" t="e">
        <f>IF(J71/I71*100&gt;100,100,J71/I71*100)</f>
        <v>#DIV/0!</v>
      </c>
      <c r="L71" s="957" t="e">
        <f>K71</f>
        <v>#DIV/0!</v>
      </c>
      <c r="M71" s="982"/>
      <c r="N71" s="968"/>
      <c r="O71" s="967"/>
    </row>
    <row r="72" spans="1:15" ht="69" hidden="1" customHeight="1" x14ac:dyDescent="0.25">
      <c r="A72" s="966">
        <v>17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/>
      <c r="J72" s="958"/>
      <c r="K72" s="957" t="e">
        <f>IF(J72/I72*100&gt;100,100,J72/I72*100)</f>
        <v>#DIV/0!</v>
      </c>
      <c r="L72" s="977" t="e">
        <f>(K72+K73+K74)/3</f>
        <v>#DIV/0!</v>
      </c>
      <c r="M72" s="995" t="e">
        <f>(L72+L75)/2</f>
        <v>#DIV/0!</v>
      </c>
      <c r="N72" s="968"/>
      <c r="O72" s="967"/>
    </row>
    <row r="73" spans="1:15" ht="69.75" hidden="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/>
      <c r="J73" s="958"/>
      <c r="K73" s="957" t="e">
        <f>IF(J73/I73*100&gt;100,100,J73/I73*100)</f>
        <v>#DIV/0!</v>
      </c>
      <c r="L73" s="977"/>
      <c r="M73" s="982"/>
      <c r="N73" s="968"/>
      <c r="O73" s="967"/>
    </row>
    <row r="74" spans="1:15" ht="81" hidden="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/>
      <c r="J74" s="958"/>
      <c r="K74" s="957" t="e">
        <f>IF(J74/I74*100&gt;100,100,J74/I74*100)</f>
        <v>#DIV/0!</v>
      </c>
      <c r="L74" s="977"/>
      <c r="M74" s="982"/>
      <c r="N74" s="968"/>
      <c r="O74" s="967"/>
    </row>
    <row r="75" spans="1:15" ht="31.5" hidden="1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505</v>
      </c>
      <c r="I75" s="958"/>
      <c r="J75" s="958"/>
      <c r="K75" s="957" t="e">
        <f>IF(J75/I75*100&gt;100,100,J75/I75*100)</f>
        <v>#DIV/0!</v>
      </c>
      <c r="L75" s="957" t="e">
        <f>K75</f>
        <v>#DIV/0!</v>
      </c>
      <c r="M75" s="982"/>
      <c r="N75" s="968"/>
      <c r="O75" s="967"/>
    </row>
    <row r="76" spans="1:15" ht="52.5" customHeight="1" x14ac:dyDescent="0.25">
      <c r="A76" s="966">
        <v>5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100</v>
      </c>
      <c r="M76" s="995">
        <f>(L76+L79)/2</f>
        <v>100</v>
      </c>
      <c r="N76" s="968"/>
      <c r="O76" s="967"/>
    </row>
    <row r="77" spans="1:15" ht="52.5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85</v>
      </c>
      <c r="J77" s="958">
        <v>89.3</v>
      </c>
      <c r="K77" s="957">
        <f>IF(J77/I77*100&gt;100,100,J77/I77*100)</f>
        <v>100</v>
      </c>
      <c r="L77" s="977"/>
      <c r="M77" s="982"/>
      <c r="N77" s="968"/>
      <c r="O77" s="967"/>
    </row>
    <row r="78" spans="1:15" ht="49.5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100</v>
      </c>
      <c r="K78" s="957">
        <f>IF(J78/I78*100&gt;100,100,J78/I78*100)</f>
        <v>100</v>
      </c>
      <c r="L78" s="977"/>
      <c r="M78" s="982"/>
      <c r="N78" s="968"/>
      <c r="O78" s="967"/>
    </row>
    <row r="79" spans="1:15" ht="34.5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267.89</v>
      </c>
      <c r="J79" s="958">
        <v>269.56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23.25" hidden="1" customHeight="1" x14ac:dyDescent="0.25">
      <c r="A80" s="966">
        <v>19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/>
      <c r="J80" s="958"/>
      <c r="K80" s="957" t="e">
        <f>IF(J80/I80*100&gt;100,100,J80/I80*100)</f>
        <v>#DIV/0!</v>
      </c>
      <c r="L80" s="977" t="e">
        <f>(K80+K81+K82)/3</f>
        <v>#DIV/0!</v>
      </c>
      <c r="M80" s="995" t="e">
        <f>(L80+L83)/2</f>
        <v>#DIV/0!</v>
      </c>
      <c r="N80" s="968"/>
      <c r="O80" s="967"/>
    </row>
    <row r="81" spans="1:15" ht="23.25" hidden="1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/>
      <c r="J81" s="958"/>
      <c r="K81" s="957" t="e">
        <f>IF(J81/I81*100&gt;100,100,J81/I81*100)</f>
        <v>#DIV/0!</v>
      </c>
      <c r="L81" s="977"/>
      <c r="M81" s="982"/>
      <c r="N81" s="968"/>
      <c r="O81" s="967"/>
    </row>
    <row r="82" spans="1:15" ht="23.25" hidden="1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 t="e">
        <f>IF(J82/I82*100&gt;100,100,J82/I82*100)</f>
        <v>#DIV/0!</v>
      </c>
      <c r="L82" s="977"/>
      <c r="M82" s="982"/>
      <c r="N82" s="968"/>
      <c r="O82" s="967"/>
    </row>
    <row r="83" spans="1:15" ht="23.25" hidden="1" customHeight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505</v>
      </c>
      <c r="I83" s="958"/>
      <c r="J83" s="958"/>
      <c r="K83" s="957" t="e">
        <f>IF(J83/I83*100&gt;100,100,J83/I83*100)</f>
        <v>#DIV/0!</v>
      </c>
      <c r="L83" s="957" t="e">
        <f>K83</f>
        <v>#DIV/0!</v>
      </c>
      <c r="M83" s="982"/>
      <c r="N83" s="968"/>
      <c r="O83" s="967"/>
    </row>
    <row r="84" spans="1:15" ht="23.25" hidden="1" customHeight="1" x14ac:dyDescent="0.25">
      <c r="A84" s="966">
        <v>20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/>
      <c r="J84" s="958"/>
      <c r="K84" s="957" t="e">
        <f>IF(J84/I84*100&gt;100,100,J84/I84*100)</f>
        <v>#DIV/0!</v>
      </c>
      <c r="L84" s="985" t="e">
        <f>(K84+K85+K86)/3</f>
        <v>#DIV/0!</v>
      </c>
      <c r="M84" s="995" t="e">
        <f>(L84+L87)/2</f>
        <v>#DIV/0!</v>
      </c>
      <c r="N84" s="968"/>
      <c r="O84" s="967"/>
    </row>
    <row r="85" spans="1:15" ht="23.25" hidden="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/>
      <c r="J85" s="958"/>
      <c r="K85" s="957" t="e">
        <f>IF(J85/I85*100&gt;100,100,J85/I85*100)</f>
        <v>#DIV/0!</v>
      </c>
      <c r="L85" s="998"/>
      <c r="M85" s="982"/>
      <c r="N85" s="968"/>
      <c r="O85" s="967"/>
    </row>
    <row r="86" spans="1:15" ht="23.25" hidden="1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/>
      <c r="J86" s="958"/>
      <c r="K86" s="957" t="e">
        <f>IF(J86/I86*100&gt;100,100,J86/I86*100)</f>
        <v>#DIV/0!</v>
      </c>
      <c r="L86" s="998"/>
      <c r="M86" s="982"/>
      <c r="N86" s="968"/>
      <c r="O86" s="967"/>
    </row>
    <row r="87" spans="1:15" ht="23.25" hidden="1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505</v>
      </c>
      <c r="I87" s="958"/>
      <c r="J87" s="958"/>
      <c r="K87" s="957" t="e">
        <f>IF(J87/I87*100&gt;100,100,J87/I87*100)</f>
        <v>#DIV/0!</v>
      </c>
      <c r="L87" s="957" t="e">
        <f>K87</f>
        <v>#DIV/0!</v>
      </c>
      <c r="M87" s="982"/>
      <c r="N87" s="968"/>
      <c r="O87" s="967"/>
    </row>
    <row r="88" spans="1:15" ht="49.5" customHeight="1" x14ac:dyDescent="0.25">
      <c r="A88" s="966">
        <v>6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>
        <v>100</v>
      </c>
      <c r="J88" s="958">
        <v>100</v>
      </c>
      <c r="K88" s="957">
        <f>IF(J88/I88*100&gt;100,100,J88/I88*100)</f>
        <v>100</v>
      </c>
      <c r="L88" s="977">
        <f>(K88+K89+K90)/2</f>
        <v>100</v>
      </c>
      <c r="M88" s="995">
        <f>(L88+L91)/2</f>
        <v>100</v>
      </c>
      <c r="N88" s="968"/>
      <c r="O88" s="967"/>
    </row>
    <row r="89" spans="1:15" ht="51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>
        <v>98</v>
      </c>
      <c r="J89" s="958">
        <v>100</v>
      </c>
      <c r="K89" s="957">
        <f>IF(J89/I89*100&gt;100,100,J89/I89*100)</f>
        <v>100</v>
      </c>
      <c r="L89" s="977"/>
      <c r="M89" s="982"/>
      <c r="N89" s="968"/>
      <c r="O89" s="967"/>
    </row>
    <row r="90" spans="1:15" ht="51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>
        <v>0</v>
      </c>
      <c r="J90" s="958">
        <v>0</v>
      </c>
      <c r="K90" s="957"/>
      <c r="L90" s="977"/>
      <c r="M90" s="982"/>
      <c r="N90" s="968"/>
      <c r="O90" s="967"/>
    </row>
    <row r="91" spans="1:15" ht="39" customHeight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266</v>
      </c>
      <c r="I91" s="958">
        <v>0.44</v>
      </c>
      <c r="J91" s="958">
        <v>0.44</v>
      </c>
      <c r="K91" s="957">
        <f>IF(J91/I91*100&gt;100,100,J91/I91*100)</f>
        <v>100</v>
      </c>
      <c r="L91" s="957">
        <f>K91</f>
        <v>100</v>
      </c>
      <c r="M91" s="982"/>
      <c r="N91" s="968"/>
      <c r="O91" s="967"/>
    </row>
    <row r="92" spans="1:15" ht="51" customHeight="1" x14ac:dyDescent="0.25">
      <c r="A92" s="966">
        <v>7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>
        <v>100</v>
      </c>
      <c r="J92" s="958">
        <v>100</v>
      </c>
      <c r="K92" s="957">
        <f>IF(J92/I92*100&gt;100,100,J92/I92*100)</f>
        <v>100</v>
      </c>
      <c r="L92" s="977">
        <f>(K92+K93+K94)/2</f>
        <v>100</v>
      </c>
      <c r="M92" s="995">
        <f>(L92+L95)/2</f>
        <v>100</v>
      </c>
      <c r="N92" s="968"/>
      <c r="O92" s="967"/>
    </row>
    <row r="93" spans="1:15" ht="52.5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>
        <v>98</v>
      </c>
      <c r="J93" s="958">
        <v>100</v>
      </c>
      <c r="K93" s="957">
        <f>IF(J93/I93*100&gt;100,100,J93/I93*100)</f>
        <v>100</v>
      </c>
      <c r="L93" s="977"/>
      <c r="M93" s="982"/>
      <c r="N93" s="968"/>
      <c r="O93" s="967"/>
    </row>
    <row r="94" spans="1:15" ht="5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>
        <v>0</v>
      </c>
      <c r="J94" s="958">
        <v>0</v>
      </c>
      <c r="K94" s="957"/>
      <c r="L94" s="977"/>
      <c r="M94" s="982"/>
      <c r="N94" s="968"/>
      <c r="O94" s="967"/>
    </row>
    <row r="95" spans="1:15" ht="30.75" customHeight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266</v>
      </c>
      <c r="I95" s="958">
        <v>0.56000000000000005</v>
      </c>
      <c r="J95" s="958">
        <v>0.56000000000000005</v>
      </c>
      <c r="K95" s="957">
        <f>IF(J95/I95*100&gt;100,100,J95/I95*100)</f>
        <v>100</v>
      </c>
      <c r="L95" s="957">
        <f>K95</f>
        <v>100</v>
      </c>
      <c r="M95" s="982"/>
      <c r="N95" s="968"/>
      <c r="O95" s="967"/>
    </row>
    <row r="96" spans="1:15" ht="69.7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18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67.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34.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71.2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69.7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66.7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31.5" hidden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68.25" hidden="1" customHeight="1" x14ac:dyDescent="0.25">
      <c r="A104" s="966">
        <v>25</v>
      </c>
      <c r="B104" s="974"/>
      <c r="C104" s="996" t="s">
        <v>187</v>
      </c>
      <c r="D104" s="983" t="s">
        <v>523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/>
      <c r="J104" s="958"/>
      <c r="K104" s="957" t="e">
        <f>IF(J104/I104*100&gt;100,100,J104/I104*100)</f>
        <v>#DIV/0!</v>
      </c>
      <c r="L104" s="977" t="e">
        <f>(K104+K105+K106)/3</f>
        <v>#DIV/0!</v>
      </c>
      <c r="M104" s="995" t="e">
        <f>(L104+L107)/2</f>
        <v>#DIV/0!</v>
      </c>
      <c r="N104" s="968"/>
      <c r="O104" s="967"/>
    </row>
    <row r="105" spans="1:15" ht="69" hidden="1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/>
      <c r="J105" s="958"/>
      <c r="K105" s="957" t="e">
        <f>IF(J105/I105*100&gt;100,100,J105/I105*100)</f>
        <v>#DIV/0!</v>
      </c>
      <c r="L105" s="977"/>
      <c r="M105" s="982"/>
      <c r="N105" s="968"/>
      <c r="O105" s="967"/>
    </row>
    <row r="106" spans="1:15" ht="66" hidden="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/>
      <c r="J106" s="958"/>
      <c r="K106" s="957" t="e">
        <f>IF(J106/I106*100&gt;100,100,J106/I106*100)</f>
        <v>#DIV/0!</v>
      </c>
      <c r="L106" s="977"/>
      <c r="M106" s="982"/>
      <c r="N106" s="968"/>
      <c r="O106" s="967"/>
    </row>
    <row r="107" spans="1:15" ht="28.5" hidden="1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505</v>
      </c>
      <c r="I107" s="958"/>
      <c r="J107" s="958"/>
      <c r="K107" s="957" t="e">
        <f>IF(J107/I107*100&gt;100,100,J107/I107*100)</f>
        <v>#DIV/0!</v>
      </c>
      <c r="L107" s="957" t="e">
        <f>K107</f>
        <v>#DIV/0!</v>
      </c>
      <c r="M107" s="982"/>
      <c r="N107" s="968"/>
      <c r="O107" s="967"/>
    </row>
    <row r="108" spans="1:15" ht="68.25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66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69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30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51" customHeight="1" x14ac:dyDescent="0.25">
      <c r="A112" s="966">
        <v>8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100</v>
      </c>
      <c r="M112" s="995">
        <f>(L112+L115)/2</f>
        <v>100</v>
      </c>
      <c r="N112" s="968"/>
      <c r="O112" s="967"/>
    </row>
    <row r="113" spans="1:15" ht="50.25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98</v>
      </c>
      <c r="J113" s="958">
        <v>100</v>
      </c>
      <c r="K113" s="957">
        <f>IF(J113/I113*100&gt;100,100,J113/I113*100)</f>
        <v>100</v>
      </c>
      <c r="L113" s="977"/>
      <c r="M113" s="995"/>
      <c r="N113" s="968"/>
      <c r="O113" s="967"/>
    </row>
    <row r="114" spans="1:15" ht="51.75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>
        <v>100</v>
      </c>
      <c r="J114" s="958">
        <v>100</v>
      </c>
      <c r="K114" s="957">
        <f>IF(J114/I114*100&gt;100,100,J114/I114*100)</f>
        <v>100</v>
      </c>
      <c r="L114" s="977"/>
      <c r="M114" s="995"/>
      <c r="N114" s="968"/>
      <c r="O114" s="967"/>
    </row>
    <row r="115" spans="1:15" ht="31.5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81</v>
      </c>
      <c r="J115" s="958">
        <v>81.33</v>
      </c>
      <c r="K115" s="957">
        <f>IF(J115/I115*100&gt;100,100,J115/I115*100)</f>
        <v>100</v>
      </c>
      <c r="L115" s="957">
        <f>K115</f>
        <v>100</v>
      </c>
      <c r="M115" s="995"/>
      <c r="N115" s="968"/>
      <c r="O115" s="967"/>
    </row>
    <row r="116" spans="1:15" ht="81" hidden="1" customHeight="1" x14ac:dyDescent="0.25">
      <c r="A116" s="966">
        <v>28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/>
      <c r="J116" s="958"/>
      <c r="K116" s="987" t="e">
        <f>IF(J116/I116*100&gt;100,100,J116/I116*100)</f>
        <v>#DIV/0!</v>
      </c>
      <c r="L116" s="977" t="e">
        <f>(K116+K117+K118)/3</f>
        <v>#DIV/0!</v>
      </c>
      <c r="M116" s="993" t="e">
        <f>(L116+L119)/2</f>
        <v>#DIV/0!</v>
      </c>
      <c r="N116" s="968"/>
      <c r="O116" s="967"/>
    </row>
    <row r="117" spans="1:15" ht="84.75" hidden="1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/>
      <c r="J117" s="958"/>
      <c r="K117" s="987" t="e">
        <f>IF(J117/I117*100&gt;100,100,J117/I117*100)</f>
        <v>#DIV/0!</v>
      </c>
      <c r="L117" s="977"/>
      <c r="M117" s="982"/>
      <c r="N117" s="968"/>
      <c r="O117" s="967"/>
    </row>
    <row r="118" spans="1:15" ht="69" hidden="1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/>
      <c r="J118" s="958"/>
      <c r="K118" s="987" t="e">
        <f>IF(J118/I118*100&gt;100,100,J118/I118*100)</f>
        <v>#DIV/0!</v>
      </c>
      <c r="L118" s="977"/>
      <c r="M118" s="982"/>
      <c r="N118" s="968"/>
      <c r="O118" s="967"/>
    </row>
    <row r="119" spans="1:15" ht="31.5" hidden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/>
      <c r="I119" s="958"/>
      <c r="J119" s="958"/>
      <c r="K119" s="987" t="e">
        <f>IF(J119/I119*100&gt;100,100,J119/I119*100)</f>
        <v>#DIV/0!</v>
      </c>
      <c r="L119" s="987" t="e">
        <f>K119</f>
        <v>#DIV/0!</v>
      </c>
      <c r="M119" s="982"/>
      <c r="N119" s="968"/>
      <c r="O119" s="967"/>
    </row>
    <row r="120" spans="1:15" ht="51" customHeight="1" x14ac:dyDescent="0.25">
      <c r="A120" s="966">
        <v>9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>
        <v>7.5</v>
      </c>
      <c r="J120" s="958">
        <v>7.5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100</v>
      </c>
      <c r="N120" s="968"/>
      <c r="O120" s="967"/>
    </row>
    <row r="121" spans="1:15" ht="51.75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10</v>
      </c>
      <c r="J121" s="958">
        <v>10</v>
      </c>
      <c r="K121" s="987">
        <f>IF(J121/I121*100&gt;100,100,J121/I121*100)</f>
        <v>100</v>
      </c>
      <c r="L121" s="977"/>
      <c r="M121" s="982"/>
      <c r="N121" s="968"/>
      <c r="O121" s="967"/>
    </row>
    <row r="122" spans="1:15" ht="51.75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100</v>
      </c>
      <c r="J122" s="958">
        <v>100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3" customHeight="1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514</v>
      </c>
      <c r="I123" s="958">
        <v>5102</v>
      </c>
      <c r="J123" s="958">
        <v>5136</v>
      </c>
      <c r="K123" s="987">
        <f>IF(J123/I123*100&gt;100,100,J123/I123*100)</f>
        <v>100</v>
      </c>
      <c r="L123" s="987">
        <f>K123</f>
        <v>100</v>
      </c>
      <c r="M123" s="982"/>
      <c r="N123" s="968"/>
      <c r="O123" s="967"/>
    </row>
    <row r="124" spans="1:15" ht="3.75" hidden="1" customHeight="1" x14ac:dyDescent="0.25">
      <c r="A124" s="966">
        <v>30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/>
      <c r="J124" s="958"/>
      <c r="K124" s="987" t="e">
        <f>IF(J124/I124*100&gt;100,100,J124/I124*100)</f>
        <v>#DIV/0!</v>
      </c>
      <c r="L124" s="977" t="e">
        <f>(K124+K125+K126)/3</f>
        <v>#DIV/0!</v>
      </c>
      <c r="M124" s="993" t="e">
        <f>(L124+L127)/2</f>
        <v>#DIV/0!</v>
      </c>
      <c r="N124" s="968"/>
      <c r="O124" s="967"/>
    </row>
    <row r="125" spans="1:15" ht="33" hidden="1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/>
      <c r="J125" s="958"/>
      <c r="K125" s="987" t="e">
        <f>IF(J125/I125*100&gt;100,100,J125/I125*100)</f>
        <v>#DIV/0!</v>
      </c>
      <c r="L125" s="977"/>
      <c r="M125" s="982"/>
      <c r="N125" s="968"/>
      <c r="O125" s="967"/>
    </row>
    <row r="126" spans="1:15" ht="33" hidden="1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/>
      <c r="J126" s="958"/>
      <c r="K126" s="987" t="e">
        <f>IF(J126/I126*100&gt;100,100,J126/I126*100)</f>
        <v>#DIV/0!</v>
      </c>
      <c r="L126" s="977"/>
      <c r="M126" s="982"/>
      <c r="N126" s="968"/>
      <c r="O126" s="967"/>
    </row>
    <row r="127" spans="1:15" ht="33" hidden="1" customHeight="1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/>
      <c r="I127" s="958"/>
      <c r="J127" s="958"/>
      <c r="K127" s="987" t="e">
        <f>IF(J127/I127*100&gt;100,100,J127/I127*100)</f>
        <v>#DIV/0!</v>
      </c>
      <c r="L127" s="987" t="e">
        <f>K127</f>
        <v>#DIV/0!</v>
      </c>
      <c r="M127" s="982"/>
      <c r="N127" s="968"/>
      <c r="O127" s="967"/>
    </row>
    <row r="128" spans="1:15" ht="33" hidden="1" customHeight="1" x14ac:dyDescent="0.25">
      <c r="A128" s="966">
        <v>31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/>
      <c r="J128" s="958"/>
      <c r="K128" s="987" t="e">
        <f>IF(J128/I128*100&gt;100,100,J128/I128*100)</f>
        <v>#DIV/0!</v>
      </c>
      <c r="L128" s="977" t="e">
        <f>(K128+K129+K130)/3</f>
        <v>#DIV/0!</v>
      </c>
      <c r="M128" s="993" t="e">
        <f>(L128+L131)/2</f>
        <v>#DIV/0!</v>
      </c>
      <c r="N128" s="968"/>
      <c r="O128" s="967"/>
    </row>
    <row r="129" spans="1:15" ht="33" hidden="1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/>
      <c r="J129" s="958"/>
      <c r="K129" s="987" t="e">
        <f>IF(J129/I129*100&gt;100,100,J129/I129*100)</f>
        <v>#DIV/0!</v>
      </c>
      <c r="L129" s="977"/>
      <c r="M129" s="982"/>
      <c r="N129" s="968"/>
      <c r="O129" s="967"/>
    </row>
    <row r="130" spans="1:15" ht="33" hidden="1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/>
      <c r="J130" s="958"/>
      <c r="K130" s="987" t="e">
        <f>IF(J130/I130*100&gt;100,100,J130/I130*100)</f>
        <v>#DIV/0!</v>
      </c>
      <c r="L130" s="977"/>
      <c r="M130" s="982"/>
      <c r="N130" s="968"/>
      <c r="O130" s="967"/>
    </row>
    <row r="131" spans="1:15" ht="33" hidden="1" customHeight="1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/>
      <c r="I131" s="958"/>
      <c r="J131" s="958"/>
      <c r="K131" s="987" t="e">
        <f>IF(J131/I131*100&gt;100,100,J131/I131*100)</f>
        <v>#DIV/0!</v>
      </c>
      <c r="L131" s="987" t="e">
        <f>K131</f>
        <v>#DIV/0!</v>
      </c>
      <c r="M131" s="982"/>
      <c r="N131" s="968"/>
      <c r="O131" s="967"/>
    </row>
    <row r="132" spans="1:15" ht="51.75" customHeight="1" x14ac:dyDescent="0.25">
      <c r="A132" s="966">
        <v>10</v>
      </c>
      <c r="B132" s="974"/>
      <c r="C132" s="994" t="s">
        <v>232</v>
      </c>
      <c r="D132" s="991" t="s">
        <v>518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2.1</v>
      </c>
      <c r="J132" s="958">
        <v>2.1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94.313725490196077</v>
      </c>
      <c r="N132" s="968"/>
      <c r="O132" s="967"/>
    </row>
    <row r="133" spans="1:15" ht="51.75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100</v>
      </c>
      <c r="J133" s="958">
        <v>100</v>
      </c>
      <c r="K133" s="987">
        <v>100</v>
      </c>
      <c r="L133" s="977"/>
      <c r="M133" s="982"/>
      <c r="N133" s="968"/>
      <c r="O133" s="967"/>
    </row>
    <row r="134" spans="1:15" ht="49.5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100</v>
      </c>
      <c r="J134" s="958">
        <v>100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5.2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510</v>
      </c>
      <c r="J135" s="958">
        <v>452</v>
      </c>
      <c r="K135" s="987">
        <f>IF(J135/I135*100&gt;100,100,J135/I135*100)</f>
        <v>88.627450980392155</v>
      </c>
      <c r="L135" s="987">
        <f>K135</f>
        <v>88.627450980392155</v>
      </c>
      <c r="M135" s="982"/>
      <c r="N135" s="968"/>
      <c r="O135" s="967"/>
    </row>
    <row r="136" spans="1:15" ht="51" customHeight="1" x14ac:dyDescent="0.25">
      <c r="A136" s="966">
        <v>11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10.8</v>
      </c>
      <c r="J136" s="958">
        <v>10.8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99.02491103202847</v>
      </c>
      <c r="N136" s="968"/>
      <c r="O136" s="967"/>
    </row>
    <row r="137" spans="1:15" ht="52.5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18.8</v>
      </c>
      <c r="J137" s="958">
        <v>18.8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100</v>
      </c>
      <c r="J138" s="958">
        <v>100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2.25" customHeight="1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7025</v>
      </c>
      <c r="J139" s="958">
        <v>6888</v>
      </c>
      <c r="K139" s="987">
        <f>IF(J139/I139*100&gt;100,100,J139/I139*100)</f>
        <v>98.04982206405694</v>
      </c>
      <c r="L139" s="987">
        <f>K139</f>
        <v>98.04982206405694</v>
      </c>
      <c r="M139" s="982"/>
      <c r="N139" s="968"/>
      <c r="O139" s="967"/>
    </row>
    <row r="140" spans="1:15" ht="51" customHeight="1" x14ac:dyDescent="0.25">
      <c r="A140" s="966">
        <v>12</v>
      </c>
      <c r="B140" s="974"/>
      <c r="C140" s="994" t="s">
        <v>311</v>
      </c>
      <c r="D140" s="991" t="s">
        <v>568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>
        <v>5.0999999999999996</v>
      </c>
      <c r="J140" s="958">
        <v>5.0999999999999996</v>
      </c>
      <c r="K140" s="987">
        <f>IF(J140/I140*100&gt;100,100,J140/I140*100)</f>
        <v>100</v>
      </c>
      <c r="L140" s="977">
        <f>(K140+K141+K142)/3</f>
        <v>100</v>
      </c>
      <c r="M140" s="993">
        <f>(L140+L143)/2</f>
        <v>94.356120826709059</v>
      </c>
      <c r="N140" s="968"/>
      <c r="O140" s="967"/>
    </row>
    <row r="141" spans="1:15" ht="51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>
        <v>28.6</v>
      </c>
      <c r="J141" s="958">
        <v>28.6</v>
      </c>
      <c r="K141" s="987">
        <v>100</v>
      </c>
      <c r="L141" s="977"/>
      <c r="M141" s="982"/>
      <c r="N141" s="968"/>
      <c r="O141" s="967"/>
    </row>
    <row r="142" spans="1:15" ht="51.75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>
        <v>100</v>
      </c>
      <c r="J142" s="958">
        <v>100</v>
      </c>
      <c r="K142" s="987">
        <f>IF(J142/I142*100&gt;100,100,J142/I142*100)</f>
        <v>100</v>
      </c>
      <c r="L142" s="977"/>
      <c r="M142" s="982"/>
      <c r="N142" s="968"/>
      <c r="O142" s="967"/>
    </row>
    <row r="143" spans="1:15" ht="31.5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959" t="s">
        <v>514</v>
      </c>
      <c r="I143" s="958">
        <v>1258</v>
      </c>
      <c r="J143" s="958">
        <v>1116</v>
      </c>
      <c r="K143" s="987">
        <f>IF(J143/I143*100&gt;100,100,J143/I143*100)</f>
        <v>88.712241653418118</v>
      </c>
      <c r="L143" s="987">
        <f>K143</f>
        <v>88.712241653418118</v>
      </c>
      <c r="M143" s="982"/>
      <c r="N143" s="968"/>
      <c r="O143" s="967"/>
    </row>
    <row r="144" spans="1:15" ht="32.25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32.25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31.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2.2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32.25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32.25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32.25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2.25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32.25" hidden="1" customHeight="1" x14ac:dyDescent="0.25">
      <c r="A152" s="966">
        <v>37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32.2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32.2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2.2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32.25" hidden="1" customHeight="1" x14ac:dyDescent="0.25">
      <c r="A156" s="966">
        <v>38</v>
      </c>
      <c r="B156" s="974"/>
      <c r="C156" s="986" t="s">
        <v>319</v>
      </c>
      <c r="D156" s="983" t="s">
        <v>510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32.25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32.25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2.25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505</v>
      </c>
      <c r="I159" s="958"/>
      <c r="J159" s="958"/>
      <c r="K159" s="957" t="e">
        <f>IF(I159/J159*100&gt;100,100,I159/J159*100)</f>
        <v>#DIV/0!</v>
      </c>
      <c r="L159" s="957" t="e">
        <f>K159</f>
        <v>#DIV/0!</v>
      </c>
      <c r="M159" s="984"/>
      <c r="N159" s="968"/>
      <c r="O159" s="967"/>
    </row>
    <row r="160" spans="1:15" ht="32.25" hidden="1" customHeight="1" x14ac:dyDescent="0.25">
      <c r="A160" s="966">
        <v>39</v>
      </c>
      <c r="B160" s="974"/>
      <c r="C160" s="981" t="s">
        <v>327</v>
      </c>
      <c r="D160" s="983" t="s">
        <v>509</v>
      </c>
      <c r="E160" s="979" t="s">
        <v>137</v>
      </c>
      <c r="F160" s="961" t="s">
        <v>138</v>
      </c>
      <c r="G160" s="971" t="s">
        <v>434</v>
      </c>
      <c r="H160" s="978" t="s">
        <v>507</v>
      </c>
      <c r="I160" s="958"/>
      <c r="J160" s="958"/>
      <c r="K160" s="957" t="e">
        <f>IF(J160/I160*100&gt;100,100,J160/I160*100)</f>
        <v>#DIV/0!</v>
      </c>
      <c r="L160" s="977" t="e">
        <f>(K160+K161+K162)/3</f>
        <v>#DIV/0!</v>
      </c>
      <c r="M160" s="976" t="e">
        <f>(L160+L163)/2</f>
        <v>#DIV/0!</v>
      </c>
      <c r="N160" s="968"/>
      <c r="O160" s="967"/>
    </row>
    <row r="161" spans="1:15" ht="32.25" hidden="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435</v>
      </c>
      <c r="H161" s="959" t="s">
        <v>507</v>
      </c>
      <c r="I161" s="958"/>
      <c r="J161" s="958"/>
      <c r="K161" s="975" t="e">
        <f>IF(I161/J161*100&gt;100,100,I161/J161*100)</f>
        <v>#DIV/0!</v>
      </c>
      <c r="L161" s="970"/>
      <c r="M161" s="969"/>
      <c r="N161" s="968"/>
      <c r="O161" s="967"/>
    </row>
    <row r="162" spans="1:15" ht="32.25" hidden="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436</v>
      </c>
      <c r="H162" s="959" t="s">
        <v>507</v>
      </c>
      <c r="I162" s="958"/>
      <c r="J162" s="958"/>
      <c r="K162" s="957" t="e">
        <f>IF(J162/I162*100&gt;100,100,J162/I162*100)</f>
        <v>#DIV/0!</v>
      </c>
      <c r="L162" s="970"/>
      <c r="M162" s="969"/>
      <c r="N162" s="968"/>
      <c r="O162" s="967"/>
    </row>
    <row r="163" spans="1:15" ht="32.25" hidden="1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505</v>
      </c>
      <c r="I163" s="958"/>
      <c r="J163" s="958"/>
      <c r="K163" s="957" t="e">
        <f>IF(J163/I163*100&gt;100,100,J163/I163*100)</f>
        <v>#DIV/0!</v>
      </c>
      <c r="L163" s="957" t="e">
        <f>K163</f>
        <v>#DIV/0!</v>
      </c>
      <c r="M163" s="956"/>
      <c r="N163" s="968"/>
      <c r="O163" s="967"/>
    </row>
    <row r="164" spans="1:15" ht="32.25" hidden="1" customHeight="1" x14ac:dyDescent="0.25">
      <c r="A164" s="966">
        <v>40</v>
      </c>
      <c r="B164" s="974"/>
      <c r="C164" s="981" t="s">
        <v>323</v>
      </c>
      <c r="D164" s="980" t="s">
        <v>508</v>
      </c>
      <c r="E164" s="979" t="s">
        <v>137</v>
      </c>
      <c r="F164" s="961" t="s">
        <v>138</v>
      </c>
      <c r="G164" s="971" t="s">
        <v>434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32.25" hidden="1" customHeight="1" x14ac:dyDescent="0.25">
      <c r="A165" s="966"/>
      <c r="B165" s="974"/>
      <c r="C165" s="973"/>
      <c r="D165" s="972"/>
      <c r="E165" s="962"/>
      <c r="F165" s="961" t="s">
        <v>138</v>
      </c>
      <c r="G165" s="971" t="s">
        <v>435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32.25" hidden="1" customHeight="1" x14ac:dyDescent="0.25">
      <c r="A166" s="966"/>
      <c r="B166" s="974"/>
      <c r="C166" s="973"/>
      <c r="D166" s="972"/>
      <c r="E166" s="962"/>
      <c r="F166" s="961" t="s">
        <v>138</v>
      </c>
      <c r="G166" s="971" t="s">
        <v>436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2.25" hidden="1" customHeight="1" x14ac:dyDescent="0.25">
      <c r="A167" s="966"/>
      <c r="B167" s="965"/>
      <c r="C167" s="964"/>
      <c r="D167" s="963"/>
      <c r="E167" s="962"/>
      <c r="F167" s="961" t="s">
        <v>144</v>
      </c>
      <c r="G167" s="960" t="s">
        <v>506</v>
      </c>
      <c r="H167" s="959" t="s">
        <v>505</v>
      </c>
      <c r="I167" s="958"/>
      <c r="J167" s="958"/>
      <c r="K167" s="957" t="e">
        <f>IF(I167/J167*100&gt;100,100,I167/J167*100)</f>
        <v>#DIV/0!</v>
      </c>
      <c r="L167" s="957" t="e">
        <f>K167</f>
        <v>#DIV/0!</v>
      </c>
      <c r="M167" s="956"/>
      <c r="N167" s="955"/>
      <c r="O167" s="954"/>
    </row>
    <row r="168" spans="1:15" ht="32.25" customHeight="1" x14ac:dyDescent="0.3">
      <c r="A168" s="953"/>
      <c r="B168" s="952"/>
      <c r="C168" s="951"/>
      <c r="D168" s="950"/>
      <c r="E168" s="949"/>
      <c r="F168" s="948"/>
      <c r="G168" s="947"/>
      <c r="H168" s="946"/>
      <c r="I168" s="945"/>
      <c r="J168" s="945"/>
      <c r="K168" s="944"/>
      <c r="L168" s="944"/>
      <c r="M168" s="943"/>
      <c r="N168" s="942"/>
      <c r="O168" s="941"/>
    </row>
    <row r="169" spans="1:15" ht="25.5" x14ac:dyDescent="0.3">
      <c r="A169" s="953"/>
      <c r="B169" s="952"/>
      <c r="C169" s="951"/>
      <c r="D169" s="950"/>
      <c r="E169" s="949"/>
      <c r="F169" s="948"/>
      <c r="G169" s="947"/>
      <c r="H169" s="946"/>
      <c r="I169" s="945"/>
      <c r="J169" s="945"/>
      <c r="K169" s="944"/>
      <c r="L169" s="944"/>
      <c r="M169" s="943"/>
      <c r="N169" s="942"/>
      <c r="O169" s="941"/>
    </row>
    <row r="170" spans="1:15" ht="26.25" customHeight="1" x14ac:dyDescent="0.4">
      <c r="A170" s="936"/>
      <c r="B170" s="940" t="s">
        <v>504</v>
      </c>
      <c r="C170" s="940"/>
      <c r="D170" s="940"/>
      <c r="E170" s="940"/>
      <c r="F170" s="940"/>
      <c r="G170" s="940"/>
      <c r="H170" s="940"/>
      <c r="I170" s="940"/>
      <c r="J170" s="940"/>
      <c r="K170" s="940"/>
      <c r="L170" s="940"/>
      <c r="M170" s="940"/>
      <c r="N170" s="940"/>
    </row>
    <row r="171" spans="1:15" ht="26.25" customHeight="1" x14ac:dyDescent="0.4">
      <c r="A171" s="936"/>
      <c r="B171" s="939"/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</row>
    <row r="172" spans="1:15" x14ac:dyDescent="0.4">
      <c r="A172" s="936"/>
      <c r="B172" s="935" t="s">
        <v>503</v>
      </c>
      <c r="C172" s="925"/>
      <c r="D172" s="938"/>
      <c r="E172" s="938"/>
      <c r="G172" s="933"/>
      <c r="H172" s="937"/>
      <c r="I172" s="937"/>
      <c r="M172" s="932"/>
      <c r="N172" s="931"/>
    </row>
    <row r="173" spans="1:15" ht="24.75" customHeight="1" x14ac:dyDescent="0.4">
      <c r="A173" s="936"/>
      <c r="B173" s="935" t="s">
        <v>502</v>
      </c>
      <c r="C173" s="925"/>
      <c r="D173" s="934"/>
      <c r="G173" s="933"/>
      <c r="H173" s="933"/>
      <c r="I173" s="933"/>
      <c r="M173" s="932"/>
      <c r="N173" s="931"/>
    </row>
    <row r="174" spans="1:15" ht="24.75" customHeight="1" x14ac:dyDescent="0.25"/>
    <row r="175" spans="1:15" ht="24.75" customHeight="1" x14ac:dyDescent="0.25"/>
    <row r="176" spans="1:15" ht="24.75" customHeight="1" x14ac:dyDescent="0.25"/>
    <row r="177" spans="4:4" ht="24.75" customHeight="1" x14ac:dyDescent="0.25"/>
    <row r="178" spans="4:4" ht="24.75" customHeight="1" x14ac:dyDescent="0.25"/>
    <row r="179" spans="4:4" ht="24.75" customHeight="1" x14ac:dyDescent="0.25"/>
    <row r="180" spans="4:4" ht="24.75" customHeight="1" x14ac:dyDescent="0.25">
      <c r="D180" s="928" t="s">
        <v>501</v>
      </c>
    </row>
    <row r="181" spans="4:4" ht="24.75" customHeight="1" x14ac:dyDescent="0.25"/>
  </sheetData>
  <autoFilter ref="A3:DJ3"/>
  <mergeCells count="250">
    <mergeCell ref="A152:A155"/>
    <mergeCell ref="C152:C155"/>
    <mergeCell ref="D152:D155"/>
    <mergeCell ref="E152:E155"/>
    <mergeCell ref="A148:A151"/>
    <mergeCell ref="C148:C151"/>
    <mergeCell ref="D148:D151"/>
    <mergeCell ref="E148:E151"/>
    <mergeCell ref="L148:L150"/>
    <mergeCell ref="M148:M151"/>
    <mergeCell ref="B4:B167"/>
    <mergeCell ref="E156:E159"/>
    <mergeCell ref="L64:L66"/>
    <mergeCell ref="M64:M67"/>
    <mergeCell ref="B170:N170"/>
    <mergeCell ref="A164:A167"/>
    <mergeCell ref="C164:C167"/>
    <mergeCell ref="D164:D167"/>
    <mergeCell ref="E164:E167"/>
    <mergeCell ref="L164:L166"/>
    <mergeCell ref="M164:M167"/>
    <mergeCell ref="N4:N167"/>
    <mergeCell ref="A108:A111"/>
    <mergeCell ref="C108:C111"/>
    <mergeCell ref="A156:A159"/>
    <mergeCell ref="C156:C159"/>
    <mergeCell ref="D156:D159"/>
    <mergeCell ref="L156:L158"/>
    <mergeCell ref="M156:M159"/>
    <mergeCell ref="A160:A163"/>
    <mergeCell ref="C160:C163"/>
    <mergeCell ref="D160:D163"/>
    <mergeCell ref="O4:O167"/>
    <mergeCell ref="E160:E163"/>
    <mergeCell ref="L160:L162"/>
    <mergeCell ref="M160:M163"/>
    <mergeCell ref="M8:M11"/>
    <mergeCell ref="A12:A15"/>
    <mergeCell ref="C12:C15"/>
    <mergeCell ref="D12:D15"/>
    <mergeCell ref="L152:L154"/>
    <mergeCell ref="M152:M155"/>
    <mergeCell ref="A1:O1"/>
    <mergeCell ref="A144:A147"/>
    <mergeCell ref="C144:C147"/>
    <mergeCell ref="D144:D147"/>
    <mergeCell ref="E144:E147"/>
    <mergeCell ref="L144:L146"/>
    <mergeCell ref="M144:M147"/>
    <mergeCell ref="A64:A67"/>
    <mergeCell ref="C64:C67"/>
    <mergeCell ref="D64:D67"/>
    <mergeCell ref="A4:A7"/>
    <mergeCell ref="C4:C7"/>
    <mergeCell ref="D4:D7"/>
    <mergeCell ref="E4:E7"/>
    <mergeCell ref="L4:L6"/>
    <mergeCell ref="M4:M7"/>
    <mergeCell ref="D20:D23"/>
    <mergeCell ref="E20:E23"/>
    <mergeCell ref="L20:L22"/>
    <mergeCell ref="M20:M23"/>
    <mergeCell ref="A16:A19"/>
    <mergeCell ref="C16:C19"/>
    <mergeCell ref="D16:D19"/>
    <mergeCell ref="A8:A11"/>
    <mergeCell ref="C8:C11"/>
    <mergeCell ref="D8:D11"/>
    <mergeCell ref="E8:E11"/>
    <mergeCell ref="L8:L10"/>
    <mergeCell ref="A24:A27"/>
    <mergeCell ref="C24:C27"/>
    <mergeCell ref="D24:D27"/>
    <mergeCell ref="E24:E27"/>
    <mergeCell ref="L24:L26"/>
    <mergeCell ref="E36:E39"/>
    <mergeCell ref="L32:L34"/>
    <mergeCell ref="L36:L38"/>
    <mergeCell ref="M32:M35"/>
    <mergeCell ref="E12:E15"/>
    <mergeCell ref="L12:L14"/>
    <mergeCell ref="M12:M15"/>
    <mergeCell ref="M24:M27"/>
    <mergeCell ref="M16:M19"/>
    <mergeCell ref="D28:D31"/>
    <mergeCell ref="E28:E31"/>
    <mergeCell ref="L28:L30"/>
    <mergeCell ref="M28:M31"/>
    <mergeCell ref="A28:A31"/>
    <mergeCell ref="E16:E19"/>
    <mergeCell ref="L16:L18"/>
    <mergeCell ref="C28:C31"/>
    <mergeCell ref="A20:A23"/>
    <mergeCell ref="C20:C23"/>
    <mergeCell ref="D40:D43"/>
    <mergeCell ref="E40:E43"/>
    <mergeCell ref="L40:L42"/>
    <mergeCell ref="M40:M43"/>
    <mergeCell ref="A32:A35"/>
    <mergeCell ref="C32:C35"/>
    <mergeCell ref="D32:D35"/>
    <mergeCell ref="E32:E35"/>
    <mergeCell ref="C36:C39"/>
    <mergeCell ref="D36:D39"/>
    <mergeCell ref="M36:M39"/>
    <mergeCell ref="A44:A47"/>
    <mergeCell ref="C44:C47"/>
    <mergeCell ref="E44:E47"/>
    <mergeCell ref="L44:L46"/>
    <mergeCell ref="M44:M47"/>
    <mergeCell ref="D44:D47"/>
    <mergeCell ref="A36:A39"/>
    <mergeCell ref="A40:A43"/>
    <mergeCell ref="C40:C43"/>
    <mergeCell ref="A48:A51"/>
    <mergeCell ref="C48:C51"/>
    <mergeCell ref="D48:D51"/>
    <mergeCell ref="E48:E51"/>
    <mergeCell ref="L48:L50"/>
    <mergeCell ref="M48:M51"/>
    <mergeCell ref="A52:A55"/>
    <mergeCell ref="C52:C55"/>
    <mergeCell ref="D52:D55"/>
    <mergeCell ref="E52:E55"/>
    <mergeCell ref="L52:L54"/>
    <mergeCell ref="M52:M55"/>
    <mergeCell ref="A56:A59"/>
    <mergeCell ref="C56:C59"/>
    <mergeCell ref="D56:D59"/>
    <mergeCell ref="E56:E59"/>
    <mergeCell ref="L56:L58"/>
    <mergeCell ref="M56:M59"/>
    <mergeCell ref="A60:A63"/>
    <mergeCell ref="C60:C63"/>
    <mergeCell ref="D60:D63"/>
    <mergeCell ref="E60:E63"/>
    <mergeCell ref="L60:L62"/>
    <mergeCell ref="M60:M63"/>
    <mergeCell ref="A68:A71"/>
    <mergeCell ref="C68:C71"/>
    <mergeCell ref="D68:D71"/>
    <mergeCell ref="E68:E71"/>
    <mergeCell ref="L68:L70"/>
    <mergeCell ref="M68:M71"/>
    <mergeCell ref="A72:A75"/>
    <mergeCell ref="C72:C75"/>
    <mergeCell ref="D72:D75"/>
    <mergeCell ref="E72:E75"/>
    <mergeCell ref="L72:L74"/>
    <mergeCell ref="M72:M75"/>
    <mergeCell ref="A76:A79"/>
    <mergeCell ref="C76:C79"/>
    <mergeCell ref="D76:D79"/>
    <mergeCell ref="E76:E79"/>
    <mergeCell ref="L76:L78"/>
    <mergeCell ref="M76:M79"/>
    <mergeCell ref="A80:A83"/>
    <mergeCell ref="C80:C83"/>
    <mergeCell ref="D80:D83"/>
    <mergeCell ref="E80:E83"/>
    <mergeCell ref="L80:L82"/>
    <mergeCell ref="M80:M83"/>
    <mergeCell ref="A84:A87"/>
    <mergeCell ref="C84:C87"/>
    <mergeCell ref="D84:D87"/>
    <mergeCell ref="E84:E87"/>
    <mergeCell ref="L84:L86"/>
    <mergeCell ref="M84:M87"/>
    <mergeCell ref="A88:A91"/>
    <mergeCell ref="C88:C91"/>
    <mergeCell ref="D88:D91"/>
    <mergeCell ref="E88:E91"/>
    <mergeCell ref="L88:L90"/>
    <mergeCell ref="M88:M91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D108:D111"/>
    <mergeCell ref="E108:E111"/>
    <mergeCell ref="L108:L110"/>
    <mergeCell ref="M108:M111"/>
    <mergeCell ref="A100:A103"/>
    <mergeCell ref="C100:C103"/>
    <mergeCell ref="D100:D103"/>
    <mergeCell ref="E100:E103"/>
    <mergeCell ref="L100:L102"/>
    <mergeCell ref="M100:M103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M120:M123"/>
    <mergeCell ref="A116:A119"/>
    <mergeCell ref="C116:C119"/>
    <mergeCell ref="D116:D119"/>
    <mergeCell ref="E116:E119"/>
    <mergeCell ref="L116:L118"/>
    <mergeCell ref="M116:M119"/>
    <mergeCell ref="D132:D135"/>
    <mergeCell ref="A136:A139"/>
    <mergeCell ref="C136:C139"/>
    <mergeCell ref="D136:D139"/>
    <mergeCell ref="M124:M127"/>
    <mergeCell ref="A120:A123"/>
    <mergeCell ref="C120:C123"/>
    <mergeCell ref="D120:D123"/>
    <mergeCell ref="E120:E123"/>
    <mergeCell ref="L120:L122"/>
    <mergeCell ref="A124:A127"/>
    <mergeCell ref="C124:C127"/>
    <mergeCell ref="D124:D127"/>
    <mergeCell ref="E124:E127"/>
    <mergeCell ref="L124:L126"/>
    <mergeCell ref="A140:A143"/>
    <mergeCell ref="C140:C143"/>
    <mergeCell ref="D140:D143"/>
    <mergeCell ref="A132:A135"/>
    <mergeCell ref="C132:C135"/>
    <mergeCell ref="A128:A131"/>
    <mergeCell ref="C128:C131"/>
    <mergeCell ref="D128:D131"/>
    <mergeCell ref="E128:E131"/>
    <mergeCell ref="L128:L130"/>
    <mergeCell ref="M128:M131"/>
    <mergeCell ref="L140:L142"/>
    <mergeCell ref="M140:M143"/>
    <mergeCell ref="E132:E135"/>
    <mergeCell ref="E140:E143"/>
    <mergeCell ref="L132:L134"/>
    <mergeCell ref="M132:M135"/>
    <mergeCell ref="E136:E139"/>
    <mergeCell ref="L136:L138"/>
    <mergeCell ref="M136:M139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2" manualBreakCount="2">
    <brk id="75" max="14" man="1"/>
    <brk id="135" max="14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J181"/>
  <sheetViews>
    <sheetView topLeftCell="C1" zoomScale="70" zoomScaleNormal="70" workbookViewId="0">
      <selection activeCell="D2" sqref="D2"/>
    </sheetView>
  </sheetViews>
  <sheetFormatPr defaultColWidth="9.140625" defaultRowHeight="26.25" x14ac:dyDescent="0.25"/>
  <cols>
    <col min="1" max="1" width="7.140625" style="930" customWidth="1"/>
    <col min="2" max="2" width="13.42578125" style="929" customWidth="1"/>
    <col min="3" max="3" width="29.42578125" style="929" customWidth="1"/>
    <col min="4" max="4" width="35.5703125" style="928" customWidth="1"/>
    <col min="5" max="5" width="10.42578125" style="925" customWidth="1"/>
    <col min="6" max="6" width="12.28515625" style="927" customWidth="1"/>
    <col min="7" max="7" width="81.5703125" style="925" customWidth="1"/>
    <col min="8" max="8" width="9.85546875" style="925" customWidth="1"/>
    <col min="9" max="9" width="17" style="925" customWidth="1"/>
    <col min="10" max="10" width="16.7109375" style="925" customWidth="1"/>
    <col min="11" max="11" width="18.28515625" style="925" customWidth="1"/>
    <col min="12" max="12" width="20.140625" style="925" customWidth="1"/>
    <col min="13" max="13" width="18.5703125" style="925" customWidth="1"/>
    <col min="14" max="14" width="18.85546875" style="926" customWidth="1"/>
    <col min="15" max="15" width="19.28515625" style="925" customWidth="1"/>
    <col min="16" max="16" width="8.85546875" style="925" customWidth="1"/>
    <col min="17" max="17" width="23.42578125" style="925" customWidth="1"/>
    <col min="18" max="37" width="8.85546875" style="925" customWidth="1"/>
    <col min="38" max="38" width="0.5703125" style="925" customWidth="1"/>
    <col min="39" max="43" width="8.85546875" style="925" hidden="1" customWidth="1"/>
    <col min="44" max="56" width="9.140625" style="925" hidden="1" customWidth="1"/>
    <col min="57" max="57" width="5.7109375" style="925" hidden="1" customWidth="1"/>
    <col min="58" max="82" width="9.140625" style="925" hidden="1" customWidth="1"/>
    <col min="83" max="83" width="8.28515625" style="925" hidden="1" customWidth="1"/>
    <col min="84" max="114" width="9.140625" style="925" hidden="1" customWidth="1"/>
    <col min="115" max="16384" width="9.140625" style="925"/>
  </cols>
  <sheetData>
    <row r="1" spans="1:17" x14ac:dyDescent="0.4">
      <c r="A1" s="1022" t="s">
        <v>604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1"/>
      <c r="Q1" s="1021"/>
    </row>
    <row r="2" spans="1:17" s="931" customFormat="1" ht="161.25" customHeight="1" x14ac:dyDescent="0.25">
      <c r="A2" s="1020" t="s">
        <v>551</v>
      </c>
      <c r="B2" s="1020" t="s">
        <v>123</v>
      </c>
      <c r="C2" s="1020" t="s">
        <v>499</v>
      </c>
      <c r="D2" s="1020" t="s">
        <v>124</v>
      </c>
      <c r="E2" s="1020" t="s">
        <v>125</v>
      </c>
      <c r="F2" s="1020" t="s">
        <v>126</v>
      </c>
      <c r="G2" s="1020" t="s">
        <v>127</v>
      </c>
      <c r="H2" s="1020" t="s">
        <v>128</v>
      </c>
      <c r="I2" s="1020" t="s">
        <v>377</v>
      </c>
      <c r="J2" s="1020" t="s">
        <v>378</v>
      </c>
      <c r="K2" s="1020" t="s">
        <v>129</v>
      </c>
      <c r="L2" s="1020" t="s">
        <v>130</v>
      </c>
      <c r="M2" s="1020" t="s">
        <v>131</v>
      </c>
      <c r="N2" s="1020" t="s">
        <v>132</v>
      </c>
      <c r="O2" s="1020" t="s">
        <v>133</v>
      </c>
    </row>
    <row r="3" spans="1:17" s="927" customFormat="1" ht="21.75" customHeight="1" x14ac:dyDescent="0.25">
      <c r="A3" s="1020">
        <v>1</v>
      </c>
      <c r="B3" s="1019">
        <v>2</v>
      </c>
      <c r="C3" s="1019">
        <v>3</v>
      </c>
      <c r="D3" s="1019">
        <v>4</v>
      </c>
      <c r="E3" s="1019">
        <v>5</v>
      </c>
      <c r="F3" s="1019">
        <v>6</v>
      </c>
      <c r="G3" s="1019">
        <v>7</v>
      </c>
      <c r="H3" s="1019">
        <v>8</v>
      </c>
      <c r="I3" s="1019">
        <v>9</v>
      </c>
      <c r="J3" s="1019">
        <v>10</v>
      </c>
      <c r="K3" s="1019">
        <v>11</v>
      </c>
      <c r="L3" s="1019">
        <v>12</v>
      </c>
      <c r="M3" s="1019">
        <v>13</v>
      </c>
      <c r="N3" s="1019">
        <v>14</v>
      </c>
      <c r="O3" s="1019">
        <v>15</v>
      </c>
    </row>
    <row r="4" spans="1:17" ht="51" customHeight="1" x14ac:dyDescent="0.35">
      <c r="A4" s="966">
        <v>1</v>
      </c>
      <c r="B4" s="1018" t="s">
        <v>603</v>
      </c>
      <c r="C4" s="997" t="s">
        <v>549</v>
      </c>
      <c r="D4" s="983" t="s">
        <v>548</v>
      </c>
      <c r="E4" s="979" t="s">
        <v>137</v>
      </c>
      <c r="F4" s="961" t="s">
        <v>138</v>
      </c>
      <c r="G4" s="999" t="s">
        <v>3</v>
      </c>
      <c r="H4" s="978" t="s">
        <v>507</v>
      </c>
      <c r="I4" s="958">
        <v>100</v>
      </c>
      <c r="J4" s="958">
        <v>100</v>
      </c>
      <c r="K4" s="957">
        <f>IF(J4/I4*100&gt;100,100,J4/I4*100)</f>
        <v>100</v>
      </c>
      <c r="L4" s="977">
        <f>(K4+K5+K6)/3</f>
        <v>99.512195121951208</v>
      </c>
      <c r="M4" s="995">
        <f>(L4+L7)/2</f>
        <v>99.756097560975604</v>
      </c>
      <c r="N4" s="1017" t="s">
        <v>547</v>
      </c>
      <c r="O4" s="1016"/>
      <c r="Q4" s="1015"/>
    </row>
    <row r="5" spans="1:17" ht="52.5" customHeight="1" x14ac:dyDescent="0.25">
      <c r="A5" s="966"/>
      <c r="B5" s="974"/>
      <c r="C5" s="1014"/>
      <c r="D5" s="983"/>
      <c r="E5" s="979"/>
      <c r="F5" s="961" t="s">
        <v>138</v>
      </c>
      <c r="G5" s="999" t="s">
        <v>4</v>
      </c>
      <c r="H5" s="978" t="s">
        <v>507</v>
      </c>
      <c r="I5" s="958">
        <v>82</v>
      </c>
      <c r="J5" s="958">
        <v>80.8</v>
      </c>
      <c r="K5" s="957">
        <f>IF(J5/I5*100&gt;100,100,J5/I5*100)</f>
        <v>98.536585365853654</v>
      </c>
      <c r="L5" s="1011"/>
      <c r="M5" s="982"/>
      <c r="N5" s="968"/>
      <c r="O5" s="967"/>
    </row>
    <row r="6" spans="1:17" ht="83.25" customHeight="1" x14ac:dyDescent="0.25">
      <c r="A6" s="966"/>
      <c r="B6" s="974"/>
      <c r="C6" s="1014"/>
      <c r="D6" s="983"/>
      <c r="E6" s="979"/>
      <c r="F6" s="961" t="s">
        <v>138</v>
      </c>
      <c r="G6" s="1012" t="s">
        <v>538</v>
      </c>
      <c r="H6" s="978" t="s">
        <v>507</v>
      </c>
      <c r="I6" s="958">
        <v>100</v>
      </c>
      <c r="J6" s="958">
        <v>100</v>
      </c>
      <c r="K6" s="957">
        <f>IF(J6/I6*100&gt;100,100,J6/I6*100)</f>
        <v>100</v>
      </c>
      <c r="L6" s="1011"/>
      <c r="M6" s="982"/>
      <c r="N6" s="968"/>
      <c r="O6" s="967"/>
    </row>
    <row r="7" spans="1:17" ht="33" customHeight="1" x14ac:dyDescent="0.25">
      <c r="A7" s="966"/>
      <c r="B7" s="974"/>
      <c r="C7" s="1014"/>
      <c r="D7" s="982"/>
      <c r="E7" s="979"/>
      <c r="F7" s="961" t="s">
        <v>144</v>
      </c>
      <c r="G7" s="960" t="s">
        <v>506</v>
      </c>
      <c r="H7" s="959" t="s">
        <v>266</v>
      </c>
      <c r="I7" s="958">
        <v>28.67</v>
      </c>
      <c r="J7" s="958">
        <v>28.67</v>
      </c>
      <c r="K7" s="957">
        <f>IF(J7/I7*100&gt;100,100,J7/I7*100)</f>
        <v>100</v>
      </c>
      <c r="L7" s="957">
        <f>K7</f>
        <v>100</v>
      </c>
      <c r="M7" s="982"/>
      <c r="N7" s="968"/>
      <c r="O7" s="967"/>
    </row>
    <row r="8" spans="1:17" ht="69" hidden="1" customHeight="1" x14ac:dyDescent="0.25">
      <c r="A8" s="966">
        <v>2</v>
      </c>
      <c r="B8" s="974"/>
      <c r="C8" s="997" t="s">
        <v>161</v>
      </c>
      <c r="D8" s="983" t="s">
        <v>546</v>
      </c>
      <c r="E8" s="979" t="s">
        <v>137</v>
      </c>
      <c r="F8" s="961" t="s">
        <v>138</v>
      </c>
      <c r="G8" s="999" t="s">
        <v>3</v>
      </c>
      <c r="H8" s="978" t="s">
        <v>507</v>
      </c>
      <c r="I8" s="958"/>
      <c r="J8" s="958"/>
      <c r="K8" s="957" t="e">
        <f>IF(J8/I8*100&gt;100,100,J8/I8*100)</f>
        <v>#DIV/0!</v>
      </c>
      <c r="L8" s="985" t="e">
        <f>(K8+K9+K10)/3</f>
        <v>#DIV/0!</v>
      </c>
      <c r="M8" s="995" t="e">
        <f>(L8+L11)/2</f>
        <v>#DIV/0!</v>
      </c>
      <c r="N8" s="968"/>
      <c r="O8" s="967"/>
    </row>
    <row r="9" spans="1:17" ht="69.75" hidden="1" customHeight="1" x14ac:dyDescent="0.25">
      <c r="A9" s="966"/>
      <c r="B9" s="974"/>
      <c r="C9" s="997"/>
      <c r="D9" s="983"/>
      <c r="E9" s="979"/>
      <c r="F9" s="961" t="s">
        <v>138</v>
      </c>
      <c r="G9" s="999" t="s">
        <v>4</v>
      </c>
      <c r="H9" s="978" t="s">
        <v>507</v>
      </c>
      <c r="I9" s="958"/>
      <c r="J9" s="958"/>
      <c r="K9" s="957" t="e">
        <f>IF(J9/I9*100&gt;100,100,J9/I9*100)</f>
        <v>#DIV/0!</v>
      </c>
      <c r="L9" s="985"/>
      <c r="M9" s="982"/>
      <c r="N9" s="968"/>
      <c r="O9" s="967"/>
    </row>
    <row r="10" spans="1:17" ht="117" hidden="1" customHeight="1" x14ac:dyDescent="0.25">
      <c r="A10" s="966"/>
      <c r="B10" s="974"/>
      <c r="C10" s="997"/>
      <c r="D10" s="983"/>
      <c r="E10" s="979"/>
      <c r="F10" s="961" t="s">
        <v>138</v>
      </c>
      <c r="G10" s="1012" t="s">
        <v>538</v>
      </c>
      <c r="H10" s="978" t="s">
        <v>507</v>
      </c>
      <c r="I10" s="958"/>
      <c r="J10" s="958"/>
      <c r="K10" s="957" t="e">
        <f>IF(J10/I10*100&gt;100,100,J10/I10*100)</f>
        <v>#DIV/0!</v>
      </c>
      <c r="L10" s="985"/>
      <c r="M10" s="982"/>
      <c r="N10" s="968"/>
      <c r="O10" s="967"/>
    </row>
    <row r="11" spans="1:17" ht="33" hidden="1" customHeight="1" x14ac:dyDescent="0.25">
      <c r="A11" s="966"/>
      <c r="B11" s="974"/>
      <c r="C11" s="997"/>
      <c r="D11" s="982"/>
      <c r="E11" s="979"/>
      <c r="F11" s="961" t="s">
        <v>144</v>
      </c>
      <c r="G11" s="960" t="s">
        <v>506</v>
      </c>
      <c r="H11" s="959" t="s">
        <v>505</v>
      </c>
      <c r="I11" s="958"/>
      <c r="J11" s="958"/>
      <c r="K11" s="957" t="e">
        <f>IF(J11/I11*100&gt;100,100,J11/I11*100)</f>
        <v>#DIV/0!</v>
      </c>
      <c r="L11" s="957" t="e">
        <f>K11</f>
        <v>#DIV/0!</v>
      </c>
      <c r="M11" s="982"/>
      <c r="N11" s="968"/>
      <c r="O11" s="967"/>
    </row>
    <row r="12" spans="1:17" ht="53.25" customHeight="1" x14ac:dyDescent="0.25">
      <c r="A12" s="966">
        <v>2</v>
      </c>
      <c r="B12" s="974"/>
      <c r="C12" s="1013" t="s">
        <v>405</v>
      </c>
      <c r="D12" s="983" t="s">
        <v>573</v>
      </c>
      <c r="E12" s="979" t="s">
        <v>137</v>
      </c>
      <c r="F12" s="961" t="s">
        <v>138</v>
      </c>
      <c r="G12" s="999" t="s">
        <v>3</v>
      </c>
      <c r="H12" s="978" t="s">
        <v>507</v>
      </c>
      <c r="I12" s="958">
        <v>100</v>
      </c>
      <c r="J12" s="958">
        <v>100</v>
      </c>
      <c r="K12" s="957">
        <f>IF(J12/I12*100&gt;100,100,J12/I12*100)</f>
        <v>100</v>
      </c>
      <c r="L12" s="977">
        <f>(K12+K13+K14)/2</f>
        <v>99.268292682926827</v>
      </c>
      <c r="M12" s="995">
        <f>(L12+L15)/2</f>
        <v>99.634146341463406</v>
      </c>
      <c r="N12" s="968"/>
      <c r="O12" s="967"/>
    </row>
    <row r="13" spans="1:17" ht="51" customHeight="1" x14ac:dyDescent="0.25">
      <c r="A13" s="966"/>
      <c r="B13" s="974"/>
      <c r="C13" s="1013"/>
      <c r="D13" s="983"/>
      <c r="E13" s="979"/>
      <c r="F13" s="961" t="s">
        <v>138</v>
      </c>
      <c r="G13" s="999" t="s">
        <v>4</v>
      </c>
      <c r="H13" s="978" t="s">
        <v>507</v>
      </c>
      <c r="I13" s="958">
        <v>82</v>
      </c>
      <c r="J13" s="958">
        <v>80.8</v>
      </c>
      <c r="K13" s="957">
        <f>IF(J13/I13*100&gt;100,100,J13/I13*100)</f>
        <v>98.536585365853654</v>
      </c>
      <c r="L13" s="1011"/>
      <c r="M13" s="982"/>
      <c r="N13" s="968"/>
      <c r="O13" s="967"/>
    </row>
    <row r="14" spans="1:17" ht="83.25" customHeight="1" x14ac:dyDescent="0.25">
      <c r="A14" s="966"/>
      <c r="B14" s="974"/>
      <c r="C14" s="1013"/>
      <c r="D14" s="983"/>
      <c r="E14" s="979"/>
      <c r="F14" s="961" t="s">
        <v>138</v>
      </c>
      <c r="G14" s="1012" t="s">
        <v>538</v>
      </c>
      <c r="H14" s="978" t="s">
        <v>507</v>
      </c>
      <c r="I14" s="958">
        <v>0</v>
      </c>
      <c r="J14" s="958">
        <v>0</v>
      </c>
      <c r="K14" s="957"/>
      <c r="L14" s="1011"/>
      <c r="M14" s="982"/>
      <c r="N14" s="968"/>
      <c r="O14" s="967"/>
    </row>
    <row r="15" spans="1:17" ht="33" customHeight="1" x14ac:dyDescent="0.25">
      <c r="A15" s="966"/>
      <c r="B15" s="974"/>
      <c r="C15" s="1013"/>
      <c r="D15" s="982"/>
      <c r="E15" s="979"/>
      <c r="F15" s="961" t="s">
        <v>144</v>
      </c>
      <c r="G15" s="960" t="s">
        <v>506</v>
      </c>
      <c r="H15" s="959" t="s">
        <v>266</v>
      </c>
      <c r="I15" s="958">
        <v>2</v>
      </c>
      <c r="J15" s="958">
        <v>2</v>
      </c>
      <c r="K15" s="957">
        <f>IF(J15/I15*100&gt;100,100,J15/I15*100)</f>
        <v>100</v>
      </c>
      <c r="L15" s="957">
        <f>K15</f>
        <v>100</v>
      </c>
      <c r="M15" s="982"/>
      <c r="N15" s="968"/>
      <c r="O15" s="967"/>
    </row>
    <row r="16" spans="1:17" ht="51.75" customHeight="1" x14ac:dyDescent="0.25">
      <c r="A16" s="966">
        <v>3</v>
      </c>
      <c r="B16" s="974"/>
      <c r="C16" s="997" t="s">
        <v>407</v>
      </c>
      <c r="D16" s="983" t="s">
        <v>564</v>
      </c>
      <c r="E16" s="979" t="s">
        <v>137</v>
      </c>
      <c r="F16" s="961" t="s">
        <v>138</v>
      </c>
      <c r="G16" s="999" t="s">
        <v>3</v>
      </c>
      <c r="H16" s="978" t="s">
        <v>507</v>
      </c>
      <c r="I16" s="958">
        <v>100</v>
      </c>
      <c r="J16" s="958">
        <v>100</v>
      </c>
      <c r="K16" s="957">
        <f>IF(J16/I16*100&gt;100,100,J16/I16*100)</f>
        <v>100</v>
      </c>
      <c r="L16" s="977">
        <f>(K16+K17+K18)/2</f>
        <v>100</v>
      </c>
      <c r="M16" s="995">
        <f>(L16+L19)/2</f>
        <v>100</v>
      </c>
      <c r="N16" s="968"/>
      <c r="O16" s="967"/>
    </row>
    <row r="17" spans="1:15" ht="51.75" customHeight="1" x14ac:dyDescent="0.25">
      <c r="A17" s="966"/>
      <c r="B17" s="974"/>
      <c r="C17" s="997"/>
      <c r="D17" s="983"/>
      <c r="E17" s="979"/>
      <c r="F17" s="961" t="s">
        <v>138</v>
      </c>
      <c r="G17" s="999" t="s">
        <v>4</v>
      </c>
      <c r="H17" s="978" t="s">
        <v>507</v>
      </c>
      <c r="I17" s="958">
        <v>82</v>
      </c>
      <c r="J17" s="958">
        <v>83.3</v>
      </c>
      <c r="K17" s="957">
        <f>IF(J17/I17*100&gt;100,100,J17/I17*100)</f>
        <v>100</v>
      </c>
      <c r="L17" s="1011"/>
      <c r="M17" s="982"/>
      <c r="N17" s="968"/>
      <c r="O17" s="967"/>
    </row>
    <row r="18" spans="1:15" ht="83.25" customHeight="1" x14ac:dyDescent="0.25">
      <c r="A18" s="966"/>
      <c r="B18" s="974"/>
      <c r="C18" s="997"/>
      <c r="D18" s="983"/>
      <c r="E18" s="979"/>
      <c r="F18" s="961" t="s">
        <v>138</v>
      </c>
      <c r="G18" s="1012" t="s">
        <v>538</v>
      </c>
      <c r="H18" s="978" t="s">
        <v>507</v>
      </c>
      <c r="I18" s="958">
        <v>0</v>
      </c>
      <c r="J18" s="958">
        <v>0</v>
      </c>
      <c r="K18" s="957"/>
      <c r="L18" s="1011"/>
      <c r="M18" s="982"/>
      <c r="N18" s="968"/>
      <c r="O18" s="967"/>
    </row>
    <row r="19" spans="1:15" ht="33" customHeight="1" x14ac:dyDescent="0.25">
      <c r="A19" s="966"/>
      <c r="B19" s="974"/>
      <c r="C19" s="997"/>
      <c r="D19" s="982"/>
      <c r="E19" s="979"/>
      <c r="F19" s="961" t="s">
        <v>144</v>
      </c>
      <c r="G19" s="960" t="s">
        <v>506</v>
      </c>
      <c r="H19" s="959" t="s">
        <v>266</v>
      </c>
      <c r="I19" s="958">
        <v>1</v>
      </c>
      <c r="J19" s="958">
        <v>1</v>
      </c>
      <c r="K19" s="957">
        <f>IF(J19/I19*100&gt;100,100,J19/I19*100)</f>
        <v>100</v>
      </c>
      <c r="L19" s="957">
        <f>K19</f>
        <v>100</v>
      </c>
      <c r="M19" s="982"/>
      <c r="N19" s="968"/>
      <c r="O19" s="967"/>
    </row>
    <row r="20" spans="1:15" ht="1.5" hidden="1" customHeight="1" x14ac:dyDescent="0.25">
      <c r="A20" s="966">
        <v>5</v>
      </c>
      <c r="B20" s="974"/>
      <c r="C20" s="1013" t="s">
        <v>147</v>
      </c>
      <c r="D20" s="983" t="s">
        <v>543</v>
      </c>
      <c r="E20" s="979" t="s">
        <v>137</v>
      </c>
      <c r="F20" s="961" t="s">
        <v>138</v>
      </c>
      <c r="G20" s="999" t="s">
        <v>3</v>
      </c>
      <c r="H20" s="978" t="s">
        <v>507</v>
      </c>
      <c r="I20" s="958"/>
      <c r="J20" s="958"/>
      <c r="K20" s="957" t="e">
        <f>IF(J20/I20*100&gt;100,100,J20/I20*100)</f>
        <v>#DIV/0!</v>
      </c>
      <c r="L20" s="977" t="e">
        <f>(K20+K21+K22)/3</f>
        <v>#DIV/0!</v>
      </c>
      <c r="M20" s="995" t="e">
        <f>(L20+L23)/2</f>
        <v>#DIV/0!</v>
      </c>
      <c r="N20" s="968"/>
      <c r="O20" s="967"/>
    </row>
    <row r="21" spans="1:15" ht="68.25" hidden="1" customHeight="1" x14ac:dyDescent="0.25">
      <c r="A21" s="966"/>
      <c r="B21" s="974"/>
      <c r="C21" s="1013"/>
      <c r="D21" s="983"/>
      <c r="E21" s="979"/>
      <c r="F21" s="961" t="s">
        <v>138</v>
      </c>
      <c r="G21" s="999" t="s">
        <v>4</v>
      </c>
      <c r="H21" s="978" t="s">
        <v>507</v>
      </c>
      <c r="I21" s="958"/>
      <c r="J21" s="958"/>
      <c r="K21" s="957" t="e">
        <f>IF(J21/I21*100&gt;100,100,J21/I21*100)</f>
        <v>#DIV/0!</v>
      </c>
      <c r="L21" s="1011"/>
      <c r="M21" s="982"/>
      <c r="N21" s="968"/>
      <c r="O21" s="967"/>
    </row>
    <row r="22" spans="1:15" ht="45.75" hidden="1" customHeight="1" x14ac:dyDescent="0.25">
      <c r="A22" s="966"/>
      <c r="B22" s="974"/>
      <c r="C22" s="1013"/>
      <c r="D22" s="983"/>
      <c r="E22" s="979"/>
      <c r="F22" s="961" t="s">
        <v>138</v>
      </c>
      <c r="G22" s="1012" t="s">
        <v>538</v>
      </c>
      <c r="H22" s="978" t="s">
        <v>507</v>
      </c>
      <c r="I22" s="958"/>
      <c r="J22" s="958"/>
      <c r="K22" s="957" t="e">
        <f>IF(J22/I22*100&gt;100,100,J22/I22*100)</f>
        <v>#DIV/0!</v>
      </c>
      <c r="L22" s="1011"/>
      <c r="M22" s="982"/>
      <c r="N22" s="968"/>
      <c r="O22" s="967"/>
    </row>
    <row r="23" spans="1:15" ht="29.25" hidden="1" customHeight="1" x14ac:dyDescent="0.25">
      <c r="A23" s="966"/>
      <c r="B23" s="974"/>
      <c r="C23" s="1013"/>
      <c r="D23" s="982"/>
      <c r="E23" s="979"/>
      <c r="F23" s="961" t="s">
        <v>144</v>
      </c>
      <c r="G23" s="960" t="s">
        <v>506</v>
      </c>
      <c r="H23" s="959" t="s">
        <v>505</v>
      </c>
      <c r="I23" s="958"/>
      <c r="J23" s="958"/>
      <c r="K23" s="957" t="e">
        <f>IF(J23/I23*100&gt;100,100,J23/I23*100)</f>
        <v>#DIV/0!</v>
      </c>
      <c r="L23" s="957" t="e">
        <f>K23</f>
        <v>#DIV/0!</v>
      </c>
      <c r="M23" s="982"/>
      <c r="N23" s="968"/>
      <c r="O23" s="967"/>
    </row>
    <row r="24" spans="1:15" ht="66" hidden="1" customHeight="1" x14ac:dyDescent="0.25">
      <c r="A24" s="966">
        <v>6</v>
      </c>
      <c r="B24" s="974"/>
      <c r="C24" s="1013" t="s">
        <v>412</v>
      </c>
      <c r="D24" s="983" t="s">
        <v>563</v>
      </c>
      <c r="E24" s="979" t="s">
        <v>137</v>
      </c>
      <c r="F24" s="961" t="s">
        <v>138</v>
      </c>
      <c r="G24" s="999" t="s">
        <v>3</v>
      </c>
      <c r="H24" s="978" t="s">
        <v>507</v>
      </c>
      <c r="I24" s="958"/>
      <c r="J24" s="958"/>
      <c r="K24" s="957" t="e">
        <f>IF(J24/I24*100&gt;100,100,J24/I24*100)</f>
        <v>#DIV/0!</v>
      </c>
      <c r="L24" s="977" t="e">
        <f>(K24+K25+K26)/3</f>
        <v>#DIV/0!</v>
      </c>
      <c r="M24" s="995" t="e">
        <f>(L24+L27)/2</f>
        <v>#DIV/0!</v>
      </c>
      <c r="N24" s="968"/>
      <c r="O24" s="967"/>
    </row>
    <row r="25" spans="1:15" ht="68.25" hidden="1" customHeight="1" x14ac:dyDescent="0.25">
      <c r="A25" s="966"/>
      <c r="B25" s="974"/>
      <c r="C25" s="1013"/>
      <c r="D25" s="983"/>
      <c r="E25" s="979"/>
      <c r="F25" s="961" t="s">
        <v>138</v>
      </c>
      <c r="G25" s="999" t="s">
        <v>4</v>
      </c>
      <c r="H25" s="978" t="s">
        <v>507</v>
      </c>
      <c r="I25" s="958"/>
      <c r="J25" s="958"/>
      <c r="K25" s="957" t="e">
        <f>IF(J25/I25*100&gt;100,100,J25/I25*100)</f>
        <v>#DIV/0!</v>
      </c>
      <c r="L25" s="1011"/>
      <c r="M25" s="982"/>
      <c r="N25" s="968"/>
      <c r="O25" s="967"/>
    </row>
    <row r="26" spans="1:15" ht="114.75" hidden="1" customHeight="1" x14ac:dyDescent="0.25">
      <c r="A26" s="966"/>
      <c r="B26" s="974"/>
      <c r="C26" s="1013"/>
      <c r="D26" s="983"/>
      <c r="E26" s="979"/>
      <c r="F26" s="961" t="s">
        <v>138</v>
      </c>
      <c r="G26" s="1012" t="s">
        <v>538</v>
      </c>
      <c r="H26" s="978" t="s">
        <v>507</v>
      </c>
      <c r="I26" s="958"/>
      <c r="J26" s="958"/>
      <c r="K26" s="957" t="e">
        <f>IF(J26/I26*100&gt;100,100,J26/I26*100)</f>
        <v>#DIV/0!</v>
      </c>
      <c r="L26" s="1011"/>
      <c r="M26" s="982"/>
      <c r="N26" s="968"/>
      <c r="O26" s="967"/>
    </row>
    <row r="27" spans="1:15" ht="29.25" hidden="1" customHeight="1" x14ac:dyDescent="0.25">
      <c r="A27" s="966"/>
      <c r="B27" s="974"/>
      <c r="C27" s="1013"/>
      <c r="D27" s="982"/>
      <c r="E27" s="979"/>
      <c r="F27" s="961" t="s">
        <v>144</v>
      </c>
      <c r="G27" s="960" t="s">
        <v>506</v>
      </c>
      <c r="H27" s="959" t="s">
        <v>505</v>
      </c>
      <c r="I27" s="958"/>
      <c r="J27" s="958"/>
      <c r="K27" s="957" t="e">
        <f>IF(J27/I27*100&gt;100,100,J27/I27*100)</f>
        <v>#DIV/0!</v>
      </c>
      <c r="L27" s="957" t="e">
        <f>K27</f>
        <v>#DIV/0!</v>
      </c>
      <c r="M27" s="982"/>
      <c r="N27" s="968"/>
      <c r="O27" s="967"/>
    </row>
    <row r="28" spans="1:15" ht="69" hidden="1" customHeight="1" x14ac:dyDescent="0.25">
      <c r="A28" s="966">
        <v>7</v>
      </c>
      <c r="B28" s="974"/>
      <c r="C28" s="1013" t="s">
        <v>151</v>
      </c>
      <c r="D28" s="983" t="s">
        <v>541</v>
      </c>
      <c r="E28" s="979" t="s">
        <v>137</v>
      </c>
      <c r="F28" s="961" t="s">
        <v>138</v>
      </c>
      <c r="G28" s="999" t="s">
        <v>3</v>
      </c>
      <c r="H28" s="978" t="s">
        <v>507</v>
      </c>
      <c r="I28" s="958"/>
      <c r="J28" s="958"/>
      <c r="K28" s="957" t="e">
        <f>IF(J28/I28*100&gt;100,100,J28/I28*100)</f>
        <v>#DIV/0!</v>
      </c>
      <c r="L28" s="977" t="e">
        <f>(K28+K29+K30)/3</f>
        <v>#DIV/0!</v>
      </c>
      <c r="M28" s="995" t="e">
        <f>(L28+L31)/2</f>
        <v>#DIV/0!</v>
      </c>
      <c r="N28" s="968"/>
      <c r="O28" s="967"/>
    </row>
    <row r="29" spans="1:15" ht="70.5" hidden="1" customHeight="1" x14ac:dyDescent="0.25">
      <c r="A29" s="966"/>
      <c r="B29" s="974"/>
      <c r="C29" s="1013"/>
      <c r="D29" s="983"/>
      <c r="E29" s="979"/>
      <c r="F29" s="961" t="s">
        <v>138</v>
      </c>
      <c r="G29" s="999" t="s">
        <v>4</v>
      </c>
      <c r="H29" s="978" t="s">
        <v>507</v>
      </c>
      <c r="I29" s="958"/>
      <c r="J29" s="958"/>
      <c r="K29" s="957" t="e">
        <f>IF(J29/I29*100&gt;100,100,J29/I29*100)</f>
        <v>#DIV/0!</v>
      </c>
      <c r="L29" s="1011"/>
      <c r="M29" s="982"/>
      <c r="N29" s="968"/>
      <c r="O29" s="967"/>
    </row>
    <row r="30" spans="1:15" ht="119.25" hidden="1" customHeight="1" x14ac:dyDescent="0.25">
      <c r="A30" s="966"/>
      <c r="B30" s="974"/>
      <c r="C30" s="1013"/>
      <c r="D30" s="983"/>
      <c r="E30" s="979"/>
      <c r="F30" s="961" t="s">
        <v>138</v>
      </c>
      <c r="G30" s="1012" t="s">
        <v>538</v>
      </c>
      <c r="H30" s="978" t="s">
        <v>507</v>
      </c>
      <c r="I30" s="958"/>
      <c r="J30" s="958"/>
      <c r="K30" s="957" t="e">
        <f>IF(J30/I30*100&gt;100,100,J30/I30*100)</f>
        <v>#DIV/0!</v>
      </c>
      <c r="L30" s="1011"/>
      <c r="M30" s="982"/>
      <c r="N30" s="968"/>
      <c r="O30" s="967"/>
    </row>
    <row r="31" spans="1:15" ht="33" hidden="1" customHeight="1" x14ac:dyDescent="0.25">
      <c r="A31" s="966"/>
      <c r="B31" s="974"/>
      <c r="C31" s="1013"/>
      <c r="D31" s="983"/>
      <c r="E31" s="979"/>
      <c r="F31" s="961" t="s">
        <v>144</v>
      </c>
      <c r="G31" s="960" t="s">
        <v>506</v>
      </c>
      <c r="H31" s="959" t="s">
        <v>505</v>
      </c>
      <c r="I31" s="958"/>
      <c r="J31" s="958"/>
      <c r="K31" s="957" t="e">
        <f>IF(J31/I31*100&gt;100,100,J31/I31*100)</f>
        <v>#DIV/0!</v>
      </c>
      <c r="L31" s="957" t="e">
        <f>K31</f>
        <v>#DIV/0!</v>
      </c>
      <c r="M31" s="982"/>
      <c r="N31" s="968"/>
      <c r="O31" s="967"/>
    </row>
    <row r="32" spans="1:15" ht="67.5" hidden="1" customHeight="1" x14ac:dyDescent="0.25">
      <c r="A32" s="966">
        <v>8</v>
      </c>
      <c r="B32" s="974"/>
      <c r="C32" s="1013" t="s">
        <v>135</v>
      </c>
      <c r="D32" s="983" t="s">
        <v>540</v>
      </c>
      <c r="E32" s="979" t="s">
        <v>137</v>
      </c>
      <c r="F32" s="961" t="s">
        <v>138</v>
      </c>
      <c r="G32" s="999" t="s">
        <v>3</v>
      </c>
      <c r="H32" s="978" t="s">
        <v>507</v>
      </c>
      <c r="I32" s="958"/>
      <c r="J32" s="958"/>
      <c r="K32" s="957" t="e">
        <f>IF(J32/I32*100&gt;100,100,J32/I32*100)</f>
        <v>#DIV/0!</v>
      </c>
      <c r="L32" s="977" t="e">
        <f>(K32+K33+K34)/3</f>
        <v>#DIV/0!</v>
      </c>
      <c r="M32" s="995" t="e">
        <f>(L32+L35)/2</f>
        <v>#DIV/0!</v>
      </c>
      <c r="N32" s="968"/>
      <c r="O32" s="967"/>
    </row>
    <row r="33" spans="1:17" ht="67.5" hidden="1" customHeight="1" x14ac:dyDescent="0.25">
      <c r="A33" s="966"/>
      <c r="B33" s="974"/>
      <c r="C33" s="1010"/>
      <c r="D33" s="983"/>
      <c r="E33" s="979"/>
      <c r="F33" s="961" t="s">
        <v>138</v>
      </c>
      <c r="G33" s="999" t="s">
        <v>4</v>
      </c>
      <c r="H33" s="978" t="s">
        <v>507</v>
      </c>
      <c r="I33" s="958"/>
      <c r="J33" s="958"/>
      <c r="K33" s="957" t="e">
        <f>IF(J33/I33*100&gt;100,100,J33/I33*100)</f>
        <v>#DIV/0!</v>
      </c>
      <c r="L33" s="1011"/>
      <c r="M33" s="982"/>
      <c r="N33" s="968"/>
      <c r="O33" s="967"/>
    </row>
    <row r="34" spans="1:17" ht="114" hidden="1" customHeight="1" x14ac:dyDescent="0.25">
      <c r="A34" s="966"/>
      <c r="B34" s="974"/>
      <c r="C34" s="1010"/>
      <c r="D34" s="983"/>
      <c r="E34" s="979"/>
      <c r="F34" s="961" t="s">
        <v>138</v>
      </c>
      <c r="G34" s="1012" t="s">
        <v>538</v>
      </c>
      <c r="H34" s="978" t="s">
        <v>507</v>
      </c>
      <c r="I34" s="958"/>
      <c r="J34" s="958"/>
      <c r="K34" s="957" t="e">
        <f>IF(J34/I34*100&gt;100,100,J34/I34*100)</f>
        <v>#DIV/0!</v>
      </c>
      <c r="L34" s="1011"/>
      <c r="M34" s="982"/>
      <c r="N34" s="968"/>
      <c r="O34" s="967"/>
    </row>
    <row r="35" spans="1:17" ht="33" hidden="1" customHeight="1" x14ac:dyDescent="0.25">
      <c r="A35" s="966"/>
      <c r="B35" s="974"/>
      <c r="C35" s="1010"/>
      <c r="D35" s="982"/>
      <c r="E35" s="979"/>
      <c r="F35" s="961" t="s">
        <v>144</v>
      </c>
      <c r="G35" s="960" t="s">
        <v>506</v>
      </c>
      <c r="H35" s="959" t="s">
        <v>505</v>
      </c>
      <c r="I35" s="958"/>
      <c r="J35" s="958"/>
      <c r="K35" s="957" t="e">
        <f>IF(J35/I35*100&gt;100,100,J35/I35*100)</f>
        <v>#DIV/0!</v>
      </c>
      <c r="L35" s="957" t="e">
        <f>K35</f>
        <v>#DIV/0!</v>
      </c>
      <c r="M35" s="982"/>
      <c r="N35" s="968"/>
      <c r="O35" s="967"/>
    </row>
    <row r="36" spans="1:17" ht="51" customHeight="1" x14ac:dyDescent="0.25">
      <c r="A36" s="966">
        <v>4</v>
      </c>
      <c r="B36" s="974"/>
      <c r="C36" s="1013" t="s">
        <v>149</v>
      </c>
      <c r="D36" s="983" t="s">
        <v>539</v>
      </c>
      <c r="E36" s="979" t="s">
        <v>137</v>
      </c>
      <c r="F36" s="961" t="s">
        <v>138</v>
      </c>
      <c r="G36" s="999" t="s">
        <v>3</v>
      </c>
      <c r="H36" s="978" t="s">
        <v>507</v>
      </c>
      <c r="I36" s="958">
        <v>100</v>
      </c>
      <c r="J36" s="958">
        <v>100</v>
      </c>
      <c r="K36" s="957">
        <f>IF(J36/I36*100&gt;100,100,J36/I36*100)</f>
        <v>100</v>
      </c>
      <c r="L36" s="977">
        <f>(K36+K37+K38)/3</f>
        <v>99.512195121951208</v>
      </c>
      <c r="M36" s="995">
        <f>(L36+L39)/2</f>
        <v>99.756097560975604</v>
      </c>
      <c r="N36" s="968"/>
      <c r="O36" s="967"/>
    </row>
    <row r="37" spans="1:17" ht="52.5" customHeight="1" x14ac:dyDescent="0.25">
      <c r="A37" s="966"/>
      <c r="B37" s="974"/>
      <c r="C37" s="1010"/>
      <c r="D37" s="983"/>
      <c r="E37" s="979"/>
      <c r="F37" s="961" t="s">
        <v>138</v>
      </c>
      <c r="G37" s="999" t="s">
        <v>4</v>
      </c>
      <c r="H37" s="978" t="s">
        <v>507</v>
      </c>
      <c r="I37" s="958">
        <v>82</v>
      </c>
      <c r="J37" s="958">
        <v>80.8</v>
      </c>
      <c r="K37" s="957">
        <f>IF(J37/I37*100&gt;100,100,J37/I37*100)</f>
        <v>98.536585365853654</v>
      </c>
      <c r="L37" s="1011"/>
      <c r="M37" s="982"/>
      <c r="N37" s="968"/>
      <c r="O37" s="967"/>
    </row>
    <row r="38" spans="1:17" ht="82.5" customHeight="1" x14ac:dyDescent="0.25">
      <c r="A38" s="966"/>
      <c r="B38" s="974"/>
      <c r="C38" s="1010"/>
      <c r="D38" s="983"/>
      <c r="E38" s="979"/>
      <c r="F38" s="961" t="s">
        <v>138</v>
      </c>
      <c r="G38" s="1012" t="s">
        <v>538</v>
      </c>
      <c r="H38" s="978" t="s">
        <v>507</v>
      </c>
      <c r="I38" s="958">
        <v>100</v>
      </c>
      <c r="J38" s="958">
        <v>100</v>
      </c>
      <c r="K38" s="957">
        <f>IF(J38/I38*100&gt;100,100,J38/I38*100)</f>
        <v>100</v>
      </c>
      <c r="L38" s="1011"/>
      <c r="M38" s="982"/>
      <c r="N38" s="968"/>
      <c r="O38" s="967"/>
    </row>
    <row r="39" spans="1:17" ht="30.75" customHeight="1" x14ac:dyDescent="0.25">
      <c r="A39" s="966"/>
      <c r="B39" s="974"/>
      <c r="C39" s="1010"/>
      <c r="D39" s="982"/>
      <c r="E39" s="979"/>
      <c r="F39" s="961" t="s">
        <v>144</v>
      </c>
      <c r="G39" s="960" t="s">
        <v>506</v>
      </c>
      <c r="H39" s="959" t="s">
        <v>266</v>
      </c>
      <c r="I39" s="958">
        <v>572</v>
      </c>
      <c r="J39" s="958">
        <v>572</v>
      </c>
      <c r="K39" s="957">
        <f>IF(J39/I39*100&gt;100,100,J39/I39*100)</f>
        <v>100</v>
      </c>
      <c r="L39" s="957">
        <f>K39</f>
        <v>100</v>
      </c>
      <c r="M39" s="982"/>
      <c r="N39" s="968"/>
      <c r="O39" s="967"/>
    </row>
    <row r="40" spans="1:17" ht="53.25" hidden="1" customHeight="1" x14ac:dyDescent="0.25">
      <c r="A40" s="966">
        <v>4</v>
      </c>
      <c r="B40" s="974"/>
      <c r="C40" s="1013" t="s">
        <v>157</v>
      </c>
      <c r="D40" s="983" t="s">
        <v>537</v>
      </c>
      <c r="E40" s="979" t="s">
        <v>137</v>
      </c>
      <c r="F40" s="961" t="s">
        <v>138</v>
      </c>
      <c r="G40" s="999" t="s">
        <v>3</v>
      </c>
      <c r="H40" s="978" t="s">
        <v>507</v>
      </c>
      <c r="I40" s="958"/>
      <c r="J40" s="958"/>
      <c r="K40" s="957" t="e">
        <f>IF(J40/I40*100&gt;100,100,J40/I40*100)</f>
        <v>#DIV/0!</v>
      </c>
      <c r="L40" s="977" t="e">
        <f>(K40+K41+K42)/3</f>
        <v>#DIV/0!</v>
      </c>
      <c r="M40" s="995" t="e">
        <f>(L40+L43)/2</f>
        <v>#DIV/0!</v>
      </c>
      <c r="N40" s="968"/>
      <c r="O40" s="967"/>
    </row>
    <row r="41" spans="1:17" ht="54.75" hidden="1" customHeight="1" x14ac:dyDescent="0.25">
      <c r="A41" s="966"/>
      <c r="B41" s="974"/>
      <c r="C41" s="1010"/>
      <c r="D41" s="983"/>
      <c r="E41" s="979"/>
      <c r="F41" s="961" t="s">
        <v>138</v>
      </c>
      <c r="G41" s="999" t="s">
        <v>4</v>
      </c>
      <c r="H41" s="978" t="s">
        <v>507</v>
      </c>
      <c r="I41" s="958"/>
      <c r="J41" s="958"/>
      <c r="K41" s="957" t="e">
        <f>IF(J41/I41*100&gt;100,100,J41/I41*100)</f>
        <v>#DIV/0!</v>
      </c>
      <c r="L41" s="1011"/>
      <c r="M41" s="982"/>
      <c r="N41" s="968"/>
      <c r="O41" s="967"/>
    </row>
    <row r="42" spans="1:17" ht="86.25" hidden="1" customHeight="1" x14ac:dyDescent="0.25">
      <c r="A42" s="966"/>
      <c r="B42" s="974"/>
      <c r="C42" s="1010"/>
      <c r="D42" s="983"/>
      <c r="E42" s="979"/>
      <c r="F42" s="961" t="s">
        <v>138</v>
      </c>
      <c r="G42" s="1012" t="s">
        <v>536</v>
      </c>
      <c r="H42" s="978" t="s">
        <v>507</v>
      </c>
      <c r="I42" s="958"/>
      <c r="J42" s="958"/>
      <c r="K42" s="957" t="e">
        <f>IF(J42/I42*100&gt;100,100,J42/I42*100)</f>
        <v>#DIV/0!</v>
      </c>
      <c r="L42" s="1011"/>
      <c r="M42" s="982"/>
      <c r="N42" s="968"/>
      <c r="O42" s="967"/>
    </row>
    <row r="43" spans="1:17" ht="31.5" hidden="1" x14ac:dyDescent="0.25">
      <c r="A43" s="966"/>
      <c r="B43" s="974"/>
      <c r="C43" s="1010"/>
      <c r="D43" s="982"/>
      <c r="E43" s="979"/>
      <c r="F43" s="961" t="s">
        <v>144</v>
      </c>
      <c r="G43" s="960" t="s">
        <v>506</v>
      </c>
      <c r="H43" s="959" t="s">
        <v>266</v>
      </c>
      <c r="I43" s="958"/>
      <c r="J43" s="958"/>
      <c r="K43" s="957" t="e">
        <f>IF(J43/I43*100&gt;100,100,J43/I43*100)</f>
        <v>#DIV/0!</v>
      </c>
      <c r="L43" s="957" t="e">
        <f>K43</f>
        <v>#DIV/0!</v>
      </c>
      <c r="M43" s="982"/>
      <c r="N43" s="968"/>
      <c r="O43" s="967"/>
    </row>
    <row r="44" spans="1:17" ht="52.5" customHeight="1" x14ac:dyDescent="0.3">
      <c r="A44" s="966">
        <v>5</v>
      </c>
      <c r="B44" s="974"/>
      <c r="C44" s="996" t="s">
        <v>183</v>
      </c>
      <c r="D44" s="983" t="s">
        <v>535</v>
      </c>
      <c r="E44" s="979" t="s">
        <v>137</v>
      </c>
      <c r="F44" s="961" t="s">
        <v>138</v>
      </c>
      <c r="G44" s="999" t="s">
        <v>3</v>
      </c>
      <c r="H44" s="978" t="s">
        <v>507</v>
      </c>
      <c r="I44" s="958">
        <v>100</v>
      </c>
      <c r="J44" s="958">
        <v>100</v>
      </c>
      <c r="K44" s="957">
        <f>IF(J44/I44*100&gt;100,100,J44/I44*100)</f>
        <v>100</v>
      </c>
      <c r="L44" s="977">
        <f>(K44+K45+K46)/3</f>
        <v>100</v>
      </c>
      <c r="M44" s="995">
        <f>(L44+L47)/2</f>
        <v>100</v>
      </c>
      <c r="N44" s="968"/>
      <c r="O44" s="967"/>
      <c r="Q44" s="1009"/>
    </row>
    <row r="45" spans="1:17" ht="52.5" customHeight="1" x14ac:dyDescent="0.25">
      <c r="A45" s="966"/>
      <c r="B45" s="974"/>
      <c r="C45" s="996"/>
      <c r="D45" s="983"/>
      <c r="E45" s="979"/>
      <c r="F45" s="961" t="s">
        <v>138</v>
      </c>
      <c r="G45" s="971" t="s">
        <v>211</v>
      </c>
      <c r="H45" s="978" t="s">
        <v>507</v>
      </c>
      <c r="I45" s="958">
        <v>85</v>
      </c>
      <c r="J45" s="958">
        <v>89.4</v>
      </c>
      <c r="K45" s="957">
        <f>IF(J45/I45*100&gt;100,100,J45/I45*100)</f>
        <v>100</v>
      </c>
      <c r="L45" s="977"/>
      <c r="M45" s="982"/>
      <c r="N45" s="968"/>
      <c r="O45" s="967"/>
    </row>
    <row r="46" spans="1:17" ht="51" customHeight="1" x14ac:dyDescent="0.25">
      <c r="A46" s="966"/>
      <c r="B46" s="974"/>
      <c r="C46" s="996"/>
      <c r="D46" s="983"/>
      <c r="E46" s="979"/>
      <c r="F46" s="961" t="s">
        <v>138</v>
      </c>
      <c r="G46" s="971" t="s">
        <v>390</v>
      </c>
      <c r="H46" s="978" t="s">
        <v>507</v>
      </c>
      <c r="I46" s="958">
        <v>100</v>
      </c>
      <c r="J46" s="958">
        <v>100</v>
      </c>
      <c r="K46" s="957">
        <f>IF(J46/I46*100&gt;100,100,J46/I46*100)</f>
        <v>100</v>
      </c>
      <c r="L46" s="977"/>
      <c r="M46" s="982"/>
      <c r="N46" s="968"/>
      <c r="O46" s="967"/>
    </row>
    <row r="47" spans="1:17" ht="31.5" x14ac:dyDescent="0.25">
      <c r="A47" s="966"/>
      <c r="B47" s="974"/>
      <c r="C47" s="996"/>
      <c r="D47" s="982"/>
      <c r="E47" s="979"/>
      <c r="F47" s="961" t="s">
        <v>144</v>
      </c>
      <c r="G47" s="960" t="s">
        <v>506</v>
      </c>
      <c r="H47" s="959" t="s">
        <v>266</v>
      </c>
      <c r="I47" s="958">
        <v>11.78</v>
      </c>
      <c r="J47" s="958">
        <v>11.78</v>
      </c>
      <c r="K47" s="957">
        <f>IF(J47/I47*100&gt;100,100,J47/I47*100)</f>
        <v>100</v>
      </c>
      <c r="L47" s="957">
        <f>K47</f>
        <v>100</v>
      </c>
      <c r="M47" s="982"/>
      <c r="N47" s="968"/>
      <c r="O47" s="967"/>
    </row>
    <row r="48" spans="1:17" ht="68.25" hidden="1" customHeight="1" x14ac:dyDescent="0.25">
      <c r="A48" s="966">
        <v>11</v>
      </c>
      <c r="B48" s="974"/>
      <c r="C48" s="996" t="s">
        <v>167</v>
      </c>
      <c r="D48" s="983" t="s">
        <v>534</v>
      </c>
      <c r="E48" s="979" t="s">
        <v>137</v>
      </c>
      <c r="F48" s="961" t="s">
        <v>138</v>
      </c>
      <c r="G48" s="999" t="s">
        <v>3</v>
      </c>
      <c r="H48" s="978" t="s">
        <v>507</v>
      </c>
      <c r="I48" s="958"/>
      <c r="J48" s="958"/>
      <c r="K48" s="957" t="e">
        <f>IF(J48/I48*100&gt;100,100,J48/I48*100)</f>
        <v>#DIV/0!</v>
      </c>
      <c r="L48" s="977" t="e">
        <f>(K48+K49+K50)/3</f>
        <v>#DIV/0!</v>
      </c>
      <c r="M48" s="995" t="e">
        <f>(L48+L51)/2</f>
        <v>#DIV/0!</v>
      </c>
      <c r="N48" s="968"/>
      <c r="O48" s="967"/>
    </row>
    <row r="49" spans="1:15" ht="69" hidden="1" customHeight="1" x14ac:dyDescent="0.25">
      <c r="A49" s="966"/>
      <c r="B49" s="974"/>
      <c r="C49" s="996"/>
      <c r="D49" s="983"/>
      <c r="E49" s="979"/>
      <c r="F49" s="961" t="s">
        <v>138</v>
      </c>
      <c r="G49" s="971" t="s">
        <v>211</v>
      </c>
      <c r="H49" s="978" t="s">
        <v>507</v>
      </c>
      <c r="I49" s="958"/>
      <c r="J49" s="958"/>
      <c r="K49" s="957" t="e">
        <f>IF(J49/I49*100&gt;100,100,J49/I49*100)</f>
        <v>#DIV/0!</v>
      </c>
      <c r="L49" s="977"/>
      <c r="M49" s="982"/>
      <c r="N49" s="968"/>
      <c r="O49" s="967"/>
    </row>
    <row r="50" spans="1:15" ht="81" hidden="1" customHeight="1" x14ac:dyDescent="0.25">
      <c r="A50" s="966"/>
      <c r="B50" s="974"/>
      <c r="C50" s="996"/>
      <c r="D50" s="983"/>
      <c r="E50" s="979"/>
      <c r="F50" s="961" t="s">
        <v>138</v>
      </c>
      <c r="G50" s="971" t="s">
        <v>390</v>
      </c>
      <c r="H50" s="978" t="s">
        <v>507</v>
      </c>
      <c r="I50" s="958"/>
      <c r="J50" s="958"/>
      <c r="K50" s="957" t="e">
        <f>IF(J50/I50*100&gt;100,100,J50/I50*100)</f>
        <v>#DIV/0!</v>
      </c>
      <c r="L50" s="977"/>
      <c r="M50" s="982"/>
      <c r="N50" s="968"/>
      <c r="O50" s="967"/>
    </row>
    <row r="51" spans="1:15" ht="31.5" hidden="1" x14ac:dyDescent="0.25">
      <c r="A51" s="966"/>
      <c r="B51" s="974"/>
      <c r="C51" s="996"/>
      <c r="D51" s="982"/>
      <c r="E51" s="979"/>
      <c r="F51" s="961" t="s">
        <v>144</v>
      </c>
      <c r="G51" s="960" t="s">
        <v>506</v>
      </c>
      <c r="H51" s="959" t="s">
        <v>505</v>
      </c>
      <c r="I51" s="958"/>
      <c r="J51" s="958"/>
      <c r="K51" s="957" t="e">
        <f>IF(J51/I51*100&gt;100,100,J51/I51*100)</f>
        <v>#DIV/0!</v>
      </c>
      <c r="L51" s="957" t="e">
        <f>K51</f>
        <v>#DIV/0!</v>
      </c>
      <c r="M51" s="982"/>
      <c r="N51" s="968"/>
      <c r="O51" s="967"/>
    </row>
    <row r="52" spans="1:15" ht="52.5" customHeight="1" x14ac:dyDescent="0.25">
      <c r="A52" s="966">
        <v>6</v>
      </c>
      <c r="B52" s="974"/>
      <c r="C52" s="996" t="s">
        <v>417</v>
      </c>
      <c r="D52" s="983" t="s">
        <v>533</v>
      </c>
      <c r="E52" s="979" t="s">
        <v>137</v>
      </c>
      <c r="F52" s="961" t="s">
        <v>138</v>
      </c>
      <c r="G52" s="999" t="s">
        <v>3</v>
      </c>
      <c r="H52" s="978" t="s">
        <v>507</v>
      </c>
      <c r="I52" s="958">
        <v>100</v>
      </c>
      <c r="J52" s="958">
        <v>100</v>
      </c>
      <c r="K52" s="957">
        <f>IF(J52/I52*100&gt;100,100,J52/I52*100)</f>
        <v>100</v>
      </c>
      <c r="L52" s="977">
        <f>(K52+K53+K54)/2</f>
        <v>100</v>
      </c>
      <c r="M52" s="995">
        <f>(L52+L55)/2</f>
        <v>100</v>
      </c>
      <c r="N52" s="968"/>
      <c r="O52" s="967"/>
    </row>
    <row r="53" spans="1:15" ht="53.25" customHeight="1" x14ac:dyDescent="0.25">
      <c r="A53" s="966"/>
      <c r="B53" s="974"/>
      <c r="C53" s="996"/>
      <c r="D53" s="983"/>
      <c r="E53" s="979"/>
      <c r="F53" s="961" t="s">
        <v>138</v>
      </c>
      <c r="G53" s="971" t="s">
        <v>211</v>
      </c>
      <c r="H53" s="978" t="s">
        <v>507</v>
      </c>
      <c r="I53" s="958">
        <v>85</v>
      </c>
      <c r="J53" s="958">
        <v>89.4</v>
      </c>
      <c r="K53" s="957">
        <f>IF(J53/I53*100&gt;100,100,J53/I53*100)</f>
        <v>100</v>
      </c>
      <c r="L53" s="977"/>
      <c r="M53" s="982"/>
      <c r="N53" s="968"/>
      <c r="O53" s="967"/>
    </row>
    <row r="54" spans="1:15" ht="51.75" customHeight="1" x14ac:dyDescent="0.25">
      <c r="A54" s="966"/>
      <c r="B54" s="974"/>
      <c r="C54" s="996"/>
      <c r="D54" s="983"/>
      <c r="E54" s="979"/>
      <c r="F54" s="961" t="s">
        <v>138</v>
      </c>
      <c r="G54" s="971" t="s">
        <v>390</v>
      </c>
      <c r="H54" s="978" t="s">
        <v>507</v>
      </c>
      <c r="I54" s="958">
        <v>0</v>
      </c>
      <c r="J54" s="958">
        <v>0</v>
      </c>
      <c r="K54" s="957"/>
      <c r="L54" s="977"/>
      <c r="M54" s="982"/>
      <c r="N54" s="968"/>
      <c r="O54" s="967"/>
    </row>
    <row r="55" spans="1:15" ht="40.5" customHeight="1" x14ac:dyDescent="0.25">
      <c r="A55" s="966"/>
      <c r="B55" s="974"/>
      <c r="C55" s="996"/>
      <c r="D55" s="982"/>
      <c r="E55" s="979"/>
      <c r="F55" s="961" t="s">
        <v>144</v>
      </c>
      <c r="G55" s="960" t="s">
        <v>506</v>
      </c>
      <c r="H55" s="959" t="s">
        <v>266</v>
      </c>
      <c r="I55" s="958">
        <v>5.56</v>
      </c>
      <c r="J55" s="958">
        <v>5.56</v>
      </c>
      <c r="K55" s="957">
        <f>IF(J55/I55*100&gt;100,100,J55/I55*100)</f>
        <v>100</v>
      </c>
      <c r="L55" s="957">
        <f>K55</f>
        <v>100</v>
      </c>
      <c r="M55" s="982"/>
      <c r="N55" s="968"/>
      <c r="O55" s="967"/>
    </row>
    <row r="56" spans="1:15" ht="51" customHeight="1" x14ac:dyDescent="0.25">
      <c r="A56" s="966">
        <v>7</v>
      </c>
      <c r="B56" s="974"/>
      <c r="C56" s="996" t="s">
        <v>418</v>
      </c>
      <c r="D56" s="983" t="s">
        <v>532</v>
      </c>
      <c r="E56" s="979" t="s">
        <v>137</v>
      </c>
      <c r="F56" s="961" t="s">
        <v>138</v>
      </c>
      <c r="G56" s="999" t="s">
        <v>3</v>
      </c>
      <c r="H56" s="978" t="s">
        <v>507</v>
      </c>
      <c r="I56" s="958">
        <v>100</v>
      </c>
      <c r="J56" s="958">
        <v>100</v>
      </c>
      <c r="K56" s="957">
        <f>IF(J56/I56*100&gt;100,100,J56/I56*100)</f>
        <v>100</v>
      </c>
      <c r="L56" s="977">
        <f>(K56+K57+K58)/2</f>
        <v>100</v>
      </c>
      <c r="M56" s="995">
        <f>(L56+L59)/2</f>
        <v>100</v>
      </c>
      <c r="N56" s="968"/>
      <c r="O56" s="967"/>
    </row>
    <row r="57" spans="1:15" ht="51" customHeight="1" x14ac:dyDescent="0.25">
      <c r="A57" s="966"/>
      <c r="B57" s="974"/>
      <c r="C57" s="996"/>
      <c r="D57" s="983"/>
      <c r="E57" s="979"/>
      <c r="F57" s="961" t="s">
        <v>138</v>
      </c>
      <c r="G57" s="971" t="s">
        <v>211</v>
      </c>
      <c r="H57" s="978" t="s">
        <v>507</v>
      </c>
      <c r="I57" s="958">
        <v>85</v>
      </c>
      <c r="J57" s="958">
        <v>100</v>
      </c>
      <c r="K57" s="957">
        <f>IF(J57/I57*100&gt;100,100,J57/I57*100)</f>
        <v>100</v>
      </c>
      <c r="L57" s="977"/>
      <c r="M57" s="982"/>
      <c r="N57" s="968"/>
      <c r="O57" s="967"/>
    </row>
    <row r="58" spans="1:15" ht="51.75" customHeight="1" x14ac:dyDescent="0.25">
      <c r="A58" s="966"/>
      <c r="B58" s="974"/>
      <c r="C58" s="996"/>
      <c r="D58" s="983"/>
      <c r="E58" s="979"/>
      <c r="F58" s="961" t="s">
        <v>138</v>
      </c>
      <c r="G58" s="971" t="s">
        <v>390</v>
      </c>
      <c r="H58" s="978" t="s">
        <v>507</v>
      </c>
      <c r="I58" s="958">
        <v>0</v>
      </c>
      <c r="J58" s="958">
        <v>0</v>
      </c>
      <c r="K58" s="957"/>
      <c r="L58" s="977"/>
      <c r="M58" s="982"/>
      <c r="N58" s="968"/>
      <c r="O58" s="967"/>
    </row>
    <row r="59" spans="1:15" ht="33.75" customHeight="1" x14ac:dyDescent="0.25">
      <c r="A59" s="966"/>
      <c r="B59" s="974"/>
      <c r="C59" s="996"/>
      <c r="D59" s="982"/>
      <c r="E59" s="979"/>
      <c r="F59" s="961" t="s">
        <v>144</v>
      </c>
      <c r="G59" s="960" t="s">
        <v>506</v>
      </c>
      <c r="H59" s="959" t="s">
        <v>266</v>
      </c>
      <c r="I59" s="958">
        <v>0.44</v>
      </c>
      <c r="J59" s="958">
        <v>0.44</v>
      </c>
      <c r="K59" s="957">
        <f>IF(J59/I59*100&gt;100,100,J59/I59*100)</f>
        <v>100</v>
      </c>
      <c r="L59" s="957">
        <f>K59</f>
        <v>100</v>
      </c>
      <c r="M59" s="982"/>
      <c r="N59" s="968"/>
      <c r="O59" s="967"/>
    </row>
    <row r="60" spans="1:15" ht="32.25" hidden="1" customHeight="1" x14ac:dyDescent="0.25">
      <c r="A60" s="966">
        <v>14</v>
      </c>
      <c r="B60" s="974"/>
      <c r="C60" s="996" t="s">
        <v>176</v>
      </c>
      <c r="D60" s="983" t="s">
        <v>531</v>
      </c>
      <c r="E60" s="979" t="s">
        <v>137</v>
      </c>
      <c r="F60" s="961" t="s">
        <v>138</v>
      </c>
      <c r="G60" s="999" t="s">
        <v>3</v>
      </c>
      <c r="H60" s="978" t="s">
        <v>507</v>
      </c>
      <c r="I60" s="958"/>
      <c r="J60" s="958"/>
      <c r="K60" s="957" t="e">
        <f>IF(J60/I60*100&gt;100,100,J60/I60*100)</f>
        <v>#DIV/0!</v>
      </c>
      <c r="L60" s="977" t="e">
        <f>(K60+K61+K62)/3</f>
        <v>#DIV/0!</v>
      </c>
      <c r="M60" s="995" t="e">
        <f>(L60+L63)/2</f>
        <v>#DIV/0!</v>
      </c>
      <c r="N60" s="968"/>
      <c r="O60" s="967"/>
    </row>
    <row r="61" spans="1:15" ht="32.25" hidden="1" customHeight="1" x14ac:dyDescent="0.25">
      <c r="A61" s="966"/>
      <c r="B61" s="974"/>
      <c r="C61" s="996"/>
      <c r="D61" s="983"/>
      <c r="E61" s="979"/>
      <c r="F61" s="961" t="s">
        <v>138</v>
      </c>
      <c r="G61" s="971" t="s">
        <v>211</v>
      </c>
      <c r="H61" s="978" t="s">
        <v>507</v>
      </c>
      <c r="I61" s="958"/>
      <c r="J61" s="958"/>
      <c r="K61" s="957" t="e">
        <f>IF(J61/I61*100&gt;100,100,J61/I61*100)</f>
        <v>#DIV/0!</v>
      </c>
      <c r="L61" s="977"/>
      <c r="M61" s="982"/>
      <c r="N61" s="968"/>
      <c r="O61" s="967"/>
    </row>
    <row r="62" spans="1:15" ht="32.25" hidden="1" customHeight="1" x14ac:dyDescent="0.25">
      <c r="A62" s="966"/>
      <c r="B62" s="974"/>
      <c r="C62" s="996"/>
      <c r="D62" s="983"/>
      <c r="E62" s="979"/>
      <c r="F62" s="961" t="s">
        <v>138</v>
      </c>
      <c r="G62" s="971" t="s">
        <v>390</v>
      </c>
      <c r="H62" s="978" t="s">
        <v>507</v>
      </c>
      <c r="I62" s="958"/>
      <c r="J62" s="958"/>
      <c r="K62" s="957" t="e">
        <f>IF(J62/I62*100&gt;100,100,J62/I62*100)</f>
        <v>#DIV/0!</v>
      </c>
      <c r="L62" s="977"/>
      <c r="M62" s="982"/>
      <c r="N62" s="968"/>
      <c r="O62" s="967"/>
    </row>
    <row r="63" spans="1:15" ht="32.25" hidden="1" customHeight="1" x14ac:dyDescent="0.25">
      <c r="A63" s="966"/>
      <c r="B63" s="974"/>
      <c r="C63" s="996"/>
      <c r="D63" s="982"/>
      <c r="E63" s="979"/>
      <c r="F63" s="961" t="s">
        <v>144</v>
      </c>
      <c r="G63" s="960" t="s">
        <v>506</v>
      </c>
      <c r="H63" s="959" t="s">
        <v>505</v>
      </c>
      <c r="I63" s="958"/>
      <c r="J63" s="958"/>
      <c r="K63" s="957" t="e">
        <f>IF(J63/I63*100&gt;100,100,J63/I63*100)</f>
        <v>#DIV/0!</v>
      </c>
      <c r="L63" s="957" t="e">
        <f>K63</f>
        <v>#DIV/0!</v>
      </c>
      <c r="M63" s="982"/>
      <c r="N63" s="968"/>
      <c r="O63" s="967"/>
    </row>
    <row r="64" spans="1:15" ht="32.25" hidden="1" customHeight="1" x14ac:dyDescent="0.25">
      <c r="A64" s="966">
        <v>15</v>
      </c>
      <c r="B64" s="974"/>
      <c r="C64" s="1008" t="s">
        <v>164</v>
      </c>
      <c r="D64" s="980" t="s">
        <v>530</v>
      </c>
      <c r="E64" s="1007" t="s">
        <v>137</v>
      </c>
      <c r="F64" s="961" t="s">
        <v>138</v>
      </c>
      <c r="G64" s="999" t="s">
        <v>3</v>
      </c>
      <c r="H64" s="978" t="s">
        <v>507</v>
      </c>
      <c r="I64" s="958"/>
      <c r="J64" s="958"/>
      <c r="K64" s="957" t="e">
        <f>IF(J64/I64*100&gt;100,100,J64/I64*100)</f>
        <v>#DIV/0!</v>
      </c>
      <c r="L64" s="977" t="e">
        <f>(K64+K65+K66)/3</f>
        <v>#DIV/0!</v>
      </c>
      <c r="M64" s="1006" t="e">
        <f>(L64+L67)/2</f>
        <v>#DIV/0!</v>
      </c>
      <c r="N64" s="968"/>
      <c r="O64" s="967"/>
    </row>
    <row r="65" spans="1:15" ht="32.25" hidden="1" customHeight="1" x14ac:dyDescent="0.25">
      <c r="A65" s="966"/>
      <c r="B65" s="974"/>
      <c r="C65" s="1003"/>
      <c r="D65" s="972"/>
      <c r="E65" s="1005"/>
      <c r="F65" s="961" t="s">
        <v>138</v>
      </c>
      <c r="G65" s="971" t="s">
        <v>211</v>
      </c>
      <c r="H65" s="978" t="s">
        <v>507</v>
      </c>
      <c r="I65" s="958"/>
      <c r="J65" s="958"/>
      <c r="K65" s="957" t="e">
        <f>IF(J65/I65*100&gt;100,100,J65/I65*100)</f>
        <v>#DIV/0!</v>
      </c>
      <c r="L65" s="977"/>
      <c r="M65" s="1004"/>
      <c r="N65" s="968"/>
      <c r="O65" s="967"/>
    </row>
    <row r="66" spans="1:15" ht="32.25" hidden="1" customHeight="1" x14ac:dyDescent="0.25">
      <c r="A66" s="966"/>
      <c r="B66" s="974"/>
      <c r="C66" s="1003"/>
      <c r="D66" s="972"/>
      <c r="E66" s="1005"/>
      <c r="F66" s="961" t="s">
        <v>138</v>
      </c>
      <c r="G66" s="971" t="s">
        <v>390</v>
      </c>
      <c r="H66" s="978" t="s">
        <v>507</v>
      </c>
      <c r="I66" s="958"/>
      <c r="J66" s="958"/>
      <c r="K66" s="957" t="e">
        <f>IF(J66/I66*100&gt;100,100,J66/I66*100)</f>
        <v>#DIV/0!</v>
      </c>
      <c r="L66" s="977"/>
      <c r="M66" s="1004"/>
      <c r="N66" s="968"/>
      <c r="O66" s="967"/>
    </row>
    <row r="67" spans="1:15" ht="32.25" hidden="1" customHeight="1" x14ac:dyDescent="0.25">
      <c r="A67" s="966"/>
      <c r="B67" s="974"/>
      <c r="C67" s="1003"/>
      <c r="D67" s="972"/>
      <c r="E67" s="1002"/>
      <c r="F67" s="961" t="s">
        <v>144</v>
      </c>
      <c r="G67" s="960" t="s">
        <v>506</v>
      </c>
      <c r="H67" s="959" t="s">
        <v>505</v>
      </c>
      <c r="I67" s="958"/>
      <c r="J67" s="958"/>
      <c r="K67" s="957" t="e">
        <f>IF(J67/I67*100&gt;100,100,J67/I67*100)</f>
        <v>#DIV/0!</v>
      </c>
      <c r="L67" s="957" t="e">
        <f>K67</f>
        <v>#DIV/0!</v>
      </c>
      <c r="M67" s="1001"/>
      <c r="N67" s="968"/>
      <c r="O67" s="967"/>
    </row>
    <row r="68" spans="1:15" ht="51.75" customHeight="1" x14ac:dyDescent="0.25">
      <c r="A68" s="966">
        <v>8</v>
      </c>
      <c r="B68" s="974"/>
      <c r="C68" s="996" t="s">
        <v>185</v>
      </c>
      <c r="D68" s="983" t="s">
        <v>186</v>
      </c>
      <c r="E68" s="979" t="s">
        <v>137</v>
      </c>
      <c r="F68" s="961" t="s">
        <v>138</v>
      </c>
      <c r="G68" s="999" t="s">
        <v>3</v>
      </c>
      <c r="H68" s="978" t="s">
        <v>507</v>
      </c>
      <c r="I68" s="958">
        <v>100</v>
      </c>
      <c r="J68" s="958">
        <v>100</v>
      </c>
      <c r="K68" s="957">
        <f>IF(J68/I68*100&gt;100,100,J68/I68*100)</f>
        <v>100</v>
      </c>
      <c r="L68" s="977">
        <f>(K68+K69+K70)/2</f>
        <v>100</v>
      </c>
      <c r="M68" s="995">
        <f>(L68+L71)/2</f>
        <v>100</v>
      </c>
      <c r="N68" s="968"/>
      <c r="O68" s="967"/>
    </row>
    <row r="69" spans="1:15" ht="51.75" customHeight="1" x14ac:dyDescent="0.25">
      <c r="A69" s="966"/>
      <c r="B69" s="974"/>
      <c r="C69" s="996"/>
      <c r="D69" s="983"/>
      <c r="E69" s="979"/>
      <c r="F69" s="961" t="s">
        <v>138</v>
      </c>
      <c r="G69" s="971" t="s">
        <v>211</v>
      </c>
      <c r="H69" s="978" t="s">
        <v>507</v>
      </c>
      <c r="I69" s="958">
        <v>85</v>
      </c>
      <c r="J69" s="958">
        <v>89.4</v>
      </c>
      <c r="K69" s="957">
        <f>IF(J69/I69*100&gt;100,100,J69/I69*100)</f>
        <v>100</v>
      </c>
      <c r="L69" s="977"/>
      <c r="M69" s="982"/>
      <c r="N69" s="968"/>
      <c r="O69" s="967"/>
    </row>
    <row r="70" spans="1:15" ht="51" customHeight="1" x14ac:dyDescent="0.25">
      <c r="A70" s="966"/>
      <c r="B70" s="974"/>
      <c r="C70" s="996"/>
      <c r="D70" s="983"/>
      <c r="E70" s="979"/>
      <c r="F70" s="961" t="s">
        <v>138</v>
      </c>
      <c r="G70" s="971" t="s">
        <v>390</v>
      </c>
      <c r="H70" s="978" t="s">
        <v>507</v>
      </c>
      <c r="I70" s="958">
        <v>0</v>
      </c>
      <c r="J70" s="958">
        <v>0</v>
      </c>
      <c r="K70" s="957"/>
      <c r="L70" s="977"/>
      <c r="M70" s="982"/>
      <c r="N70" s="968"/>
      <c r="O70" s="967"/>
    </row>
    <row r="71" spans="1:15" ht="31.5" x14ac:dyDescent="0.25">
      <c r="A71" s="966"/>
      <c r="B71" s="974"/>
      <c r="C71" s="996"/>
      <c r="D71" s="982"/>
      <c r="E71" s="979"/>
      <c r="F71" s="961" t="s">
        <v>144</v>
      </c>
      <c r="G71" s="960" t="s">
        <v>506</v>
      </c>
      <c r="H71" s="959" t="s">
        <v>266</v>
      </c>
      <c r="I71" s="958">
        <v>1</v>
      </c>
      <c r="J71" s="958">
        <v>1</v>
      </c>
      <c r="K71" s="957">
        <f>IF(J71/I71*100&gt;100,100,J71/I71*100)</f>
        <v>100</v>
      </c>
      <c r="L71" s="957">
        <f>K71</f>
        <v>100</v>
      </c>
      <c r="M71" s="982"/>
      <c r="N71" s="968"/>
      <c r="O71" s="967"/>
    </row>
    <row r="72" spans="1:15" ht="51.75" customHeight="1" x14ac:dyDescent="0.25">
      <c r="A72" s="966">
        <v>9</v>
      </c>
      <c r="B72" s="974"/>
      <c r="C72" s="996" t="s">
        <v>178</v>
      </c>
      <c r="D72" s="983" t="s">
        <v>529</v>
      </c>
      <c r="E72" s="979" t="s">
        <v>137</v>
      </c>
      <c r="F72" s="961" t="s">
        <v>138</v>
      </c>
      <c r="G72" s="999" t="s">
        <v>3</v>
      </c>
      <c r="H72" s="978" t="s">
        <v>507</v>
      </c>
      <c r="I72" s="958">
        <v>100</v>
      </c>
      <c r="J72" s="958">
        <v>100</v>
      </c>
      <c r="K72" s="957">
        <f>IF(J72/I72*100&gt;100,100,J72/I72*100)</f>
        <v>100</v>
      </c>
      <c r="L72" s="977">
        <f>(K72+K73+K74)/2</f>
        <v>100</v>
      </c>
      <c r="M72" s="995">
        <f>(L72+L75)/2</f>
        <v>100</v>
      </c>
      <c r="N72" s="968"/>
      <c r="O72" s="967"/>
    </row>
    <row r="73" spans="1:15" ht="51" customHeight="1" x14ac:dyDescent="0.25">
      <c r="A73" s="966"/>
      <c r="B73" s="974"/>
      <c r="C73" s="1000"/>
      <c r="D73" s="983"/>
      <c r="E73" s="979"/>
      <c r="F73" s="961" t="s">
        <v>138</v>
      </c>
      <c r="G73" s="971" t="s">
        <v>211</v>
      </c>
      <c r="H73" s="978" t="s">
        <v>507</v>
      </c>
      <c r="I73" s="958">
        <v>85</v>
      </c>
      <c r="J73" s="958">
        <v>100</v>
      </c>
      <c r="K73" s="957">
        <f>IF(J73/I73*100&gt;100,100,J73/I73*100)</f>
        <v>100</v>
      </c>
      <c r="L73" s="977"/>
      <c r="M73" s="982"/>
      <c r="N73" s="968"/>
      <c r="O73" s="967"/>
    </row>
    <row r="74" spans="1:15" ht="51" customHeight="1" x14ac:dyDescent="0.25">
      <c r="A74" s="966"/>
      <c r="B74" s="974"/>
      <c r="C74" s="1000"/>
      <c r="D74" s="983"/>
      <c r="E74" s="979"/>
      <c r="F74" s="961" t="s">
        <v>138</v>
      </c>
      <c r="G74" s="971" t="s">
        <v>390</v>
      </c>
      <c r="H74" s="978" t="s">
        <v>507</v>
      </c>
      <c r="I74" s="958">
        <v>0</v>
      </c>
      <c r="J74" s="958">
        <v>0</v>
      </c>
      <c r="K74" s="957"/>
      <c r="L74" s="977"/>
      <c r="M74" s="982"/>
      <c r="N74" s="968"/>
      <c r="O74" s="967"/>
    </row>
    <row r="75" spans="1:15" ht="31.5" x14ac:dyDescent="0.25">
      <c r="A75" s="966"/>
      <c r="B75" s="974"/>
      <c r="C75" s="1000"/>
      <c r="D75" s="982"/>
      <c r="E75" s="979"/>
      <c r="F75" s="961" t="s">
        <v>144</v>
      </c>
      <c r="G75" s="960" t="s">
        <v>506</v>
      </c>
      <c r="H75" s="959" t="s">
        <v>266</v>
      </c>
      <c r="I75" s="958">
        <v>0.56000000000000005</v>
      </c>
      <c r="J75" s="958">
        <v>0.56000000000000005</v>
      </c>
      <c r="K75" s="957">
        <f>IF(J75/I75*100&gt;100,100,J75/I75*100)</f>
        <v>100</v>
      </c>
      <c r="L75" s="957">
        <f>K75</f>
        <v>100</v>
      </c>
      <c r="M75" s="982"/>
      <c r="N75" s="968"/>
      <c r="O75" s="967"/>
    </row>
    <row r="76" spans="1:15" ht="50.25" customHeight="1" x14ac:dyDescent="0.25">
      <c r="A76" s="966">
        <v>10</v>
      </c>
      <c r="B76" s="974"/>
      <c r="C76" s="996" t="s">
        <v>169</v>
      </c>
      <c r="D76" s="983" t="s">
        <v>170</v>
      </c>
      <c r="E76" s="979" t="s">
        <v>137</v>
      </c>
      <c r="F76" s="961" t="s">
        <v>138</v>
      </c>
      <c r="G76" s="999" t="s">
        <v>3</v>
      </c>
      <c r="H76" s="978" t="s">
        <v>507</v>
      </c>
      <c r="I76" s="958">
        <v>100</v>
      </c>
      <c r="J76" s="958">
        <v>100</v>
      </c>
      <c r="K76" s="957">
        <f>IF(J76/I76*100&gt;100,100,J76/I76*100)</f>
        <v>100</v>
      </c>
      <c r="L76" s="977">
        <f>(K76+K77+K78)/3</f>
        <v>99.686666666666667</v>
      </c>
      <c r="M76" s="995">
        <f>(L76+L79)/2</f>
        <v>99.843333333333334</v>
      </c>
      <c r="N76" s="968"/>
      <c r="O76" s="967"/>
    </row>
    <row r="77" spans="1:15" ht="51" customHeight="1" x14ac:dyDescent="0.25">
      <c r="A77" s="966"/>
      <c r="B77" s="974"/>
      <c r="C77" s="996"/>
      <c r="D77" s="983"/>
      <c r="E77" s="979"/>
      <c r="F77" s="961" t="s">
        <v>138</v>
      </c>
      <c r="G77" s="971" t="s">
        <v>211</v>
      </c>
      <c r="H77" s="978" t="s">
        <v>507</v>
      </c>
      <c r="I77" s="958">
        <v>85</v>
      </c>
      <c r="J77" s="958">
        <v>89.4</v>
      </c>
      <c r="K77" s="957">
        <f>IF(J77/I77*100&gt;100,100,J77/I77*100)</f>
        <v>100</v>
      </c>
      <c r="L77" s="977"/>
      <c r="M77" s="982"/>
      <c r="N77" s="968"/>
      <c r="O77" s="967"/>
    </row>
    <row r="78" spans="1:15" ht="51.75" customHeight="1" x14ac:dyDescent="0.25">
      <c r="A78" s="966"/>
      <c r="B78" s="974"/>
      <c r="C78" s="996"/>
      <c r="D78" s="983"/>
      <c r="E78" s="979"/>
      <c r="F78" s="961" t="s">
        <v>138</v>
      </c>
      <c r="G78" s="971" t="s">
        <v>390</v>
      </c>
      <c r="H78" s="978" t="s">
        <v>507</v>
      </c>
      <c r="I78" s="958">
        <v>100</v>
      </c>
      <c r="J78" s="958">
        <v>99.06</v>
      </c>
      <c r="K78" s="957">
        <f>IF(J78/I78*100&gt;100,100,J78/I78*100)</f>
        <v>99.06</v>
      </c>
      <c r="L78" s="977"/>
      <c r="M78" s="982"/>
      <c r="N78" s="968"/>
      <c r="O78" s="967"/>
    </row>
    <row r="79" spans="1:15" ht="39" customHeight="1" x14ac:dyDescent="0.25">
      <c r="A79" s="966"/>
      <c r="B79" s="974"/>
      <c r="C79" s="996"/>
      <c r="D79" s="982"/>
      <c r="E79" s="979"/>
      <c r="F79" s="961" t="s">
        <v>144</v>
      </c>
      <c r="G79" s="960" t="s">
        <v>506</v>
      </c>
      <c r="H79" s="959" t="s">
        <v>266</v>
      </c>
      <c r="I79" s="958">
        <v>513.78</v>
      </c>
      <c r="J79" s="958">
        <v>513.78</v>
      </c>
      <c r="K79" s="957">
        <f>IF(J79/I79*100&gt;100,100,J79/I79*100)</f>
        <v>100</v>
      </c>
      <c r="L79" s="957">
        <f>K79</f>
        <v>100</v>
      </c>
      <c r="M79" s="982"/>
      <c r="N79" s="968"/>
      <c r="O79" s="967"/>
    </row>
    <row r="80" spans="1:15" ht="15.75" hidden="1" customHeight="1" x14ac:dyDescent="0.25">
      <c r="A80" s="966">
        <v>19</v>
      </c>
      <c r="B80" s="974"/>
      <c r="C80" s="996" t="s">
        <v>181</v>
      </c>
      <c r="D80" s="983" t="s">
        <v>528</v>
      </c>
      <c r="E80" s="979" t="s">
        <v>137</v>
      </c>
      <c r="F80" s="961" t="s">
        <v>138</v>
      </c>
      <c r="G80" s="999" t="s">
        <v>3</v>
      </c>
      <c r="H80" s="978" t="s">
        <v>507</v>
      </c>
      <c r="I80" s="958"/>
      <c r="J80" s="958"/>
      <c r="K80" s="957" t="e">
        <f>IF(J80/I80*100&gt;100,100,J80/I80*100)</f>
        <v>#DIV/0!</v>
      </c>
      <c r="L80" s="977" t="e">
        <f>(K80+K81+K82)/3</f>
        <v>#DIV/0!</v>
      </c>
      <c r="M80" s="995" t="e">
        <f>(L80+L83)/2</f>
        <v>#DIV/0!</v>
      </c>
      <c r="N80" s="968"/>
      <c r="O80" s="967"/>
    </row>
    <row r="81" spans="1:15" ht="15.75" hidden="1" customHeight="1" x14ac:dyDescent="0.25">
      <c r="A81" s="966"/>
      <c r="B81" s="974"/>
      <c r="C81" s="996"/>
      <c r="D81" s="983"/>
      <c r="E81" s="979"/>
      <c r="F81" s="961" t="s">
        <v>138</v>
      </c>
      <c r="G81" s="971" t="s">
        <v>211</v>
      </c>
      <c r="H81" s="978" t="s">
        <v>507</v>
      </c>
      <c r="I81" s="958"/>
      <c r="J81" s="958"/>
      <c r="K81" s="957" t="e">
        <f>IF(J81/I81*100&gt;100,100,J81/I81*100)</f>
        <v>#DIV/0!</v>
      </c>
      <c r="L81" s="977"/>
      <c r="M81" s="982"/>
      <c r="N81" s="968"/>
      <c r="O81" s="967"/>
    </row>
    <row r="82" spans="1:15" ht="15.75" hidden="1" customHeight="1" x14ac:dyDescent="0.25">
      <c r="A82" s="966"/>
      <c r="B82" s="974"/>
      <c r="C82" s="996"/>
      <c r="D82" s="983"/>
      <c r="E82" s="979"/>
      <c r="F82" s="961" t="s">
        <v>138</v>
      </c>
      <c r="G82" s="971" t="s">
        <v>390</v>
      </c>
      <c r="H82" s="978" t="s">
        <v>507</v>
      </c>
      <c r="I82" s="958"/>
      <c r="J82" s="958"/>
      <c r="K82" s="957" t="e">
        <f>IF(J82/I82*100&gt;100,100,J82/I82*100)</f>
        <v>#DIV/0!</v>
      </c>
      <c r="L82" s="977"/>
      <c r="M82" s="982"/>
      <c r="N82" s="968"/>
      <c r="O82" s="967"/>
    </row>
    <row r="83" spans="1:15" ht="15.75" hidden="1" customHeight="1" x14ac:dyDescent="0.25">
      <c r="A83" s="966"/>
      <c r="B83" s="974"/>
      <c r="C83" s="996"/>
      <c r="D83" s="982"/>
      <c r="E83" s="979"/>
      <c r="F83" s="961" t="s">
        <v>144</v>
      </c>
      <c r="G83" s="960" t="s">
        <v>506</v>
      </c>
      <c r="H83" s="959" t="s">
        <v>505</v>
      </c>
      <c r="I83" s="958"/>
      <c r="J83" s="958"/>
      <c r="K83" s="957" t="e">
        <f>IF(J83/I83*100&gt;100,100,J83/I83*100)</f>
        <v>#DIV/0!</v>
      </c>
      <c r="L83" s="957" t="e">
        <f>K83</f>
        <v>#DIV/0!</v>
      </c>
      <c r="M83" s="982"/>
      <c r="N83" s="968"/>
      <c r="O83" s="967"/>
    </row>
    <row r="84" spans="1:15" ht="51" customHeight="1" x14ac:dyDescent="0.25">
      <c r="A84" s="966">
        <v>11</v>
      </c>
      <c r="B84" s="974"/>
      <c r="C84" s="996" t="s">
        <v>305</v>
      </c>
      <c r="D84" s="983" t="s">
        <v>527</v>
      </c>
      <c r="E84" s="979" t="s">
        <v>137</v>
      </c>
      <c r="F84" s="961" t="s">
        <v>138</v>
      </c>
      <c r="G84" s="971" t="s">
        <v>3</v>
      </c>
      <c r="H84" s="978" t="s">
        <v>507</v>
      </c>
      <c r="I84" s="958">
        <v>100</v>
      </c>
      <c r="J84" s="958">
        <v>100</v>
      </c>
      <c r="K84" s="957">
        <f>IF(J84/I84*100&gt;100,100,J84/I84*100)</f>
        <v>100</v>
      </c>
      <c r="L84" s="985">
        <f>(K84+K85+K86)/2</f>
        <v>100</v>
      </c>
      <c r="M84" s="995">
        <f>(L84+L87)/2</f>
        <v>100</v>
      </c>
      <c r="N84" s="968"/>
      <c r="O84" s="967"/>
    </row>
    <row r="85" spans="1:15" ht="51" customHeight="1" x14ac:dyDescent="0.25">
      <c r="A85" s="966"/>
      <c r="B85" s="974"/>
      <c r="C85" s="997"/>
      <c r="D85" s="983"/>
      <c r="E85" s="979"/>
      <c r="F85" s="961" t="s">
        <v>138</v>
      </c>
      <c r="G85" s="971" t="s">
        <v>211</v>
      </c>
      <c r="H85" s="978" t="s">
        <v>507</v>
      </c>
      <c r="I85" s="958">
        <v>98</v>
      </c>
      <c r="J85" s="958">
        <v>100</v>
      </c>
      <c r="K85" s="957">
        <f>IF(J85/I85*100&gt;100,100,J85/I85*100)</f>
        <v>100</v>
      </c>
      <c r="L85" s="998"/>
      <c r="M85" s="982"/>
      <c r="N85" s="968"/>
      <c r="O85" s="967"/>
    </row>
    <row r="86" spans="1:15" ht="51" customHeight="1" x14ac:dyDescent="0.25">
      <c r="A86" s="966"/>
      <c r="B86" s="974"/>
      <c r="C86" s="997"/>
      <c r="D86" s="983"/>
      <c r="E86" s="979"/>
      <c r="F86" s="961" t="s">
        <v>138</v>
      </c>
      <c r="G86" s="971" t="s">
        <v>391</v>
      </c>
      <c r="H86" s="978" t="s">
        <v>507</v>
      </c>
      <c r="I86" s="958">
        <v>0</v>
      </c>
      <c r="J86" s="958">
        <v>0</v>
      </c>
      <c r="K86" s="957"/>
      <c r="L86" s="998"/>
      <c r="M86" s="982"/>
      <c r="N86" s="968"/>
      <c r="O86" s="967"/>
    </row>
    <row r="87" spans="1:15" ht="36" customHeight="1" x14ac:dyDescent="0.25">
      <c r="A87" s="966"/>
      <c r="B87" s="974"/>
      <c r="C87" s="997"/>
      <c r="D87" s="982"/>
      <c r="E87" s="979"/>
      <c r="F87" s="961" t="s">
        <v>144</v>
      </c>
      <c r="G87" s="960" t="s">
        <v>506</v>
      </c>
      <c r="H87" s="959" t="s">
        <v>505</v>
      </c>
      <c r="I87" s="958">
        <v>0.22</v>
      </c>
      <c r="J87" s="958">
        <v>0.22</v>
      </c>
      <c r="K87" s="957">
        <f>IF(J87/I87*100&gt;100,100,J87/I87*100)</f>
        <v>100</v>
      </c>
      <c r="L87" s="957">
        <f>K87</f>
        <v>100</v>
      </c>
      <c r="M87" s="982"/>
      <c r="N87" s="968"/>
      <c r="O87" s="967"/>
    </row>
    <row r="88" spans="1:15" ht="53.25" customHeight="1" x14ac:dyDescent="0.25">
      <c r="A88" s="966">
        <v>12</v>
      </c>
      <c r="B88" s="974"/>
      <c r="C88" s="996" t="s">
        <v>46</v>
      </c>
      <c r="D88" s="983" t="s">
        <v>308</v>
      </c>
      <c r="E88" s="979" t="s">
        <v>137</v>
      </c>
      <c r="F88" s="961" t="s">
        <v>138</v>
      </c>
      <c r="G88" s="971" t="s">
        <v>3</v>
      </c>
      <c r="H88" s="978" t="s">
        <v>507</v>
      </c>
      <c r="I88" s="958">
        <v>100</v>
      </c>
      <c r="J88" s="958">
        <v>100</v>
      </c>
      <c r="K88" s="957">
        <f>IF(J88/I88*100&gt;100,100,J88/I88*100)</f>
        <v>100</v>
      </c>
      <c r="L88" s="977">
        <f>(K88+K89+K90)/2</f>
        <v>100</v>
      </c>
      <c r="M88" s="995">
        <f>(L88+L91)/2</f>
        <v>100</v>
      </c>
      <c r="N88" s="968"/>
      <c r="O88" s="967"/>
    </row>
    <row r="89" spans="1:15" ht="51.75" customHeight="1" x14ac:dyDescent="0.25">
      <c r="A89" s="966"/>
      <c r="B89" s="974"/>
      <c r="C89" s="996"/>
      <c r="D89" s="983"/>
      <c r="E89" s="979"/>
      <c r="F89" s="961" t="s">
        <v>138</v>
      </c>
      <c r="G89" s="971" t="s">
        <v>211</v>
      </c>
      <c r="H89" s="978" t="s">
        <v>507</v>
      </c>
      <c r="I89" s="958">
        <v>98</v>
      </c>
      <c r="J89" s="958">
        <v>100</v>
      </c>
      <c r="K89" s="957">
        <f>IF(J89/I89*100&gt;100,100,J89/I89*100)</f>
        <v>100</v>
      </c>
      <c r="L89" s="977"/>
      <c r="M89" s="982"/>
      <c r="N89" s="968"/>
      <c r="O89" s="967"/>
    </row>
    <row r="90" spans="1:15" ht="52.5" customHeight="1" x14ac:dyDescent="0.25">
      <c r="A90" s="966"/>
      <c r="B90" s="974"/>
      <c r="C90" s="996"/>
      <c r="D90" s="983"/>
      <c r="E90" s="979"/>
      <c r="F90" s="961" t="s">
        <v>138</v>
      </c>
      <c r="G90" s="971" t="s">
        <v>391</v>
      </c>
      <c r="H90" s="978" t="s">
        <v>507</v>
      </c>
      <c r="I90" s="958">
        <v>0</v>
      </c>
      <c r="J90" s="958">
        <v>0</v>
      </c>
      <c r="K90" s="957"/>
      <c r="L90" s="977"/>
      <c r="M90" s="982"/>
      <c r="N90" s="968"/>
      <c r="O90" s="967"/>
    </row>
    <row r="91" spans="1:15" ht="30.75" customHeight="1" x14ac:dyDescent="0.25">
      <c r="A91" s="966"/>
      <c r="B91" s="974"/>
      <c r="C91" s="996"/>
      <c r="D91" s="982"/>
      <c r="E91" s="979"/>
      <c r="F91" s="961" t="s">
        <v>144</v>
      </c>
      <c r="G91" s="960" t="s">
        <v>506</v>
      </c>
      <c r="H91" s="959" t="s">
        <v>266</v>
      </c>
      <c r="I91" s="958">
        <v>1</v>
      </c>
      <c r="J91" s="958">
        <v>1</v>
      </c>
      <c r="K91" s="957">
        <f>IF(J91/I91*100&gt;100,100,J91/I91*100)</f>
        <v>100</v>
      </c>
      <c r="L91" s="957">
        <f>K91</f>
        <v>100</v>
      </c>
      <c r="M91" s="982"/>
      <c r="N91" s="968"/>
      <c r="O91" s="967"/>
    </row>
    <row r="92" spans="1:15" ht="67.5" hidden="1" customHeight="1" x14ac:dyDescent="0.25">
      <c r="A92" s="966">
        <v>22</v>
      </c>
      <c r="B92" s="974"/>
      <c r="C92" s="996" t="s">
        <v>47</v>
      </c>
      <c r="D92" s="983" t="s">
        <v>526</v>
      </c>
      <c r="E92" s="979" t="s">
        <v>137</v>
      </c>
      <c r="F92" s="961" t="s">
        <v>138</v>
      </c>
      <c r="G92" s="971" t="s">
        <v>3</v>
      </c>
      <c r="H92" s="978" t="s">
        <v>507</v>
      </c>
      <c r="I92" s="958"/>
      <c r="J92" s="958"/>
      <c r="K92" s="957" t="e">
        <f>IF(J92/I92*100&gt;100,100,J92/I92*100)</f>
        <v>#DIV/0!</v>
      </c>
      <c r="L92" s="977" t="e">
        <f>(K92+K93+K94)/3</f>
        <v>#DIV/0!</v>
      </c>
      <c r="M92" s="995" t="e">
        <f>(L92+L95)/2</f>
        <v>#DIV/0!</v>
      </c>
      <c r="N92" s="968"/>
      <c r="O92" s="967"/>
    </row>
    <row r="93" spans="1:15" ht="69" hidden="1" customHeight="1" x14ac:dyDescent="0.25">
      <c r="A93" s="966"/>
      <c r="B93" s="974"/>
      <c r="C93" s="996"/>
      <c r="D93" s="983"/>
      <c r="E93" s="979"/>
      <c r="F93" s="961" t="s">
        <v>138</v>
      </c>
      <c r="G93" s="971" t="s">
        <v>211</v>
      </c>
      <c r="H93" s="978" t="s">
        <v>507</v>
      </c>
      <c r="I93" s="958"/>
      <c r="J93" s="958"/>
      <c r="K93" s="957" t="e">
        <f>IF(J93/I93*100&gt;100,100,J93/I93*100)</f>
        <v>#DIV/0!</v>
      </c>
      <c r="L93" s="977"/>
      <c r="M93" s="982"/>
      <c r="N93" s="968"/>
      <c r="O93" s="967"/>
    </row>
    <row r="94" spans="1:15" ht="7.5" hidden="1" customHeight="1" x14ac:dyDescent="0.25">
      <c r="A94" s="966"/>
      <c r="B94" s="974"/>
      <c r="C94" s="996"/>
      <c r="D94" s="983"/>
      <c r="E94" s="979"/>
      <c r="F94" s="961" t="s">
        <v>138</v>
      </c>
      <c r="G94" s="971" t="s">
        <v>391</v>
      </c>
      <c r="H94" s="978" t="s">
        <v>507</v>
      </c>
      <c r="I94" s="958"/>
      <c r="J94" s="958"/>
      <c r="K94" s="957" t="e">
        <f>IF(J94/I94*100&gt;100,100,J94/I94*100)</f>
        <v>#DIV/0!</v>
      </c>
      <c r="L94" s="977"/>
      <c r="M94" s="982"/>
      <c r="N94" s="968"/>
      <c r="O94" s="967"/>
    </row>
    <row r="95" spans="1:15" ht="31.5" hidden="1" x14ac:dyDescent="0.25">
      <c r="A95" s="966"/>
      <c r="B95" s="974"/>
      <c r="C95" s="996"/>
      <c r="D95" s="982"/>
      <c r="E95" s="979"/>
      <c r="F95" s="961" t="s">
        <v>144</v>
      </c>
      <c r="G95" s="960" t="s">
        <v>506</v>
      </c>
      <c r="H95" s="959" t="s">
        <v>505</v>
      </c>
      <c r="I95" s="958"/>
      <c r="J95" s="958"/>
      <c r="K95" s="957" t="e">
        <f>IF(J95/I95*100&gt;100,100,J95/I95*100)</f>
        <v>#DIV/0!</v>
      </c>
      <c r="L95" s="957" t="e">
        <f>K95</f>
        <v>#DIV/0!</v>
      </c>
      <c r="M95" s="982"/>
      <c r="N95" s="968"/>
      <c r="O95" s="967"/>
    </row>
    <row r="96" spans="1:15" ht="69.75" hidden="1" customHeight="1" x14ac:dyDescent="0.25">
      <c r="A96" s="966">
        <v>23</v>
      </c>
      <c r="B96" s="974"/>
      <c r="C96" s="996" t="s">
        <v>202</v>
      </c>
      <c r="D96" s="983" t="s">
        <v>525</v>
      </c>
      <c r="E96" s="979" t="s">
        <v>137</v>
      </c>
      <c r="F96" s="961" t="s">
        <v>138</v>
      </c>
      <c r="G96" s="971" t="s">
        <v>3</v>
      </c>
      <c r="H96" s="978" t="s">
        <v>507</v>
      </c>
      <c r="I96" s="958"/>
      <c r="J96" s="958"/>
      <c r="K96" s="957" t="e">
        <f>IF(J96/I96*100&gt;100,100,J96/I96*100)</f>
        <v>#DIV/0!</v>
      </c>
      <c r="L96" s="985" t="e">
        <f>(K96+K97+K98)/3</f>
        <v>#DIV/0!</v>
      </c>
      <c r="M96" s="995" t="e">
        <f>(L96+L99)/2</f>
        <v>#DIV/0!</v>
      </c>
      <c r="N96" s="968"/>
      <c r="O96" s="967"/>
    </row>
    <row r="97" spans="1:15" ht="66.75" hidden="1" customHeight="1" x14ac:dyDescent="0.25">
      <c r="A97" s="966"/>
      <c r="B97" s="974"/>
      <c r="C97" s="997"/>
      <c r="D97" s="983"/>
      <c r="E97" s="979"/>
      <c r="F97" s="961" t="s">
        <v>138</v>
      </c>
      <c r="G97" s="971" t="s">
        <v>211</v>
      </c>
      <c r="H97" s="978" t="s">
        <v>507</v>
      </c>
      <c r="I97" s="958"/>
      <c r="J97" s="958"/>
      <c r="K97" s="957" t="e">
        <f>IF(J97/I97*100&gt;100,100,J97/I97*100)</f>
        <v>#DIV/0!</v>
      </c>
      <c r="L97" s="998"/>
      <c r="M97" s="982"/>
      <c r="N97" s="968"/>
      <c r="O97" s="967"/>
    </row>
    <row r="98" spans="1:15" ht="67.5" hidden="1" customHeight="1" x14ac:dyDescent="0.25">
      <c r="A98" s="966"/>
      <c r="B98" s="974"/>
      <c r="C98" s="997"/>
      <c r="D98" s="983"/>
      <c r="E98" s="979"/>
      <c r="F98" s="961" t="s">
        <v>138</v>
      </c>
      <c r="G98" s="971" t="s">
        <v>391</v>
      </c>
      <c r="H98" s="978" t="s">
        <v>507</v>
      </c>
      <c r="I98" s="958"/>
      <c r="J98" s="958"/>
      <c r="K98" s="957" t="e">
        <f>IF(J98/I98*100&gt;100,100,J98/I98*100)</f>
        <v>#DIV/0!</v>
      </c>
      <c r="L98" s="998"/>
      <c r="M98" s="982"/>
      <c r="N98" s="968"/>
      <c r="O98" s="967"/>
    </row>
    <row r="99" spans="1:15" ht="34.5" hidden="1" customHeight="1" x14ac:dyDescent="0.25">
      <c r="A99" s="966"/>
      <c r="B99" s="974"/>
      <c r="C99" s="997"/>
      <c r="D99" s="982"/>
      <c r="E99" s="979"/>
      <c r="F99" s="961" t="s">
        <v>144</v>
      </c>
      <c r="G99" s="960" t="s">
        <v>506</v>
      </c>
      <c r="H99" s="959" t="s">
        <v>505</v>
      </c>
      <c r="I99" s="958"/>
      <c r="J99" s="958"/>
      <c r="K99" s="957" t="e">
        <f>IF(J99/I99*100&gt;100,100,J99/I99*100)</f>
        <v>#DIV/0!</v>
      </c>
      <c r="L99" s="957" t="e">
        <f>K99</f>
        <v>#DIV/0!</v>
      </c>
      <c r="M99" s="982"/>
      <c r="N99" s="968"/>
      <c r="O99" s="967"/>
    </row>
    <row r="100" spans="1:15" ht="71.25" hidden="1" customHeight="1" x14ac:dyDescent="0.25">
      <c r="A100" s="966">
        <v>24</v>
      </c>
      <c r="B100" s="974"/>
      <c r="C100" s="996" t="s">
        <v>204</v>
      </c>
      <c r="D100" s="983" t="s">
        <v>524</v>
      </c>
      <c r="E100" s="979" t="s">
        <v>137</v>
      </c>
      <c r="F100" s="961" t="s">
        <v>138</v>
      </c>
      <c r="G100" s="971" t="s">
        <v>3</v>
      </c>
      <c r="H100" s="978" t="s">
        <v>507</v>
      </c>
      <c r="I100" s="958"/>
      <c r="J100" s="958"/>
      <c r="K100" s="957" t="e">
        <f>IF(J100/I100*100&gt;100,100,J100/I100*100)</f>
        <v>#DIV/0!</v>
      </c>
      <c r="L100" s="977" t="e">
        <f>(K100+K101+K102)/3</f>
        <v>#DIV/0!</v>
      </c>
      <c r="M100" s="995" t="e">
        <f>(L100+L103)/2</f>
        <v>#DIV/0!</v>
      </c>
      <c r="N100" s="968"/>
      <c r="O100" s="967"/>
    </row>
    <row r="101" spans="1:15" ht="69.75" hidden="1" customHeight="1" x14ac:dyDescent="0.25">
      <c r="A101" s="966"/>
      <c r="B101" s="974"/>
      <c r="C101" s="996"/>
      <c r="D101" s="983"/>
      <c r="E101" s="979"/>
      <c r="F101" s="961" t="s">
        <v>138</v>
      </c>
      <c r="G101" s="971" t="s">
        <v>211</v>
      </c>
      <c r="H101" s="978" t="s">
        <v>507</v>
      </c>
      <c r="I101" s="958"/>
      <c r="J101" s="958"/>
      <c r="K101" s="957" t="e">
        <f>IF(J101/I101*100&gt;100,100,J101/I101*100)</f>
        <v>#DIV/0!</v>
      </c>
      <c r="L101" s="977"/>
      <c r="M101" s="982"/>
      <c r="N101" s="968"/>
      <c r="O101" s="967"/>
    </row>
    <row r="102" spans="1:15" ht="66.75" hidden="1" customHeight="1" x14ac:dyDescent="0.25">
      <c r="A102" s="966"/>
      <c r="B102" s="974"/>
      <c r="C102" s="996"/>
      <c r="D102" s="983"/>
      <c r="E102" s="979"/>
      <c r="F102" s="961" t="s">
        <v>138</v>
      </c>
      <c r="G102" s="971" t="s">
        <v>391</v>
      </c>
      <c r="H102" s="978" t="s">
        <v>507</v>
      </c>
      <c r="I102" s="958"/>
      <c r="J102" s="958"/>
      <c r="K102" s="957" t="e">
        <f>IF(J102/I102*100&gt;100,100,J102/I102*100)</f>
        <v>#DIV/0!</v>
      </c>
      <c r="L102" s="977"/>
      <c r="M102" s="982"/>
      <c r="N102" s="968"/>
      <c r="O102" s="967"/>
    </row>
    <row r="103" spans="1:15" ht="31.5" hidden="1" x14ac:dyDescent="0.25">
      <c r="A103" s="966"/>
      <c r="B103" s="974"/>
      <c r="C103" s="996"/>
      <c r="D103" s="982"/>
      <c r="E103" s="979"/>
      <c r="F103" s="961" t="s">
        <v>144</v>
      </c>
      <c r="G103" s="960" t="s">
        <v>506</v>
      </c>
      <c r="H103" s="959" t="s">
        <v>505</v>
      </c>
      <c r="I103" s="958"/>
      <c r="J103" s="958"/>
      <c r="K103" s="957" t="e">
        <f>IF(J103/I103*100&gt;100,100,J103/I103*100)</f>
        <v>#DIV/0!</v>
      </c>
      <c r="L103" s="957" t="e">
        <f>K103</f>
        <v>#DIV/0!</v>
      </c>
      <c r="M103" s="982"/>
      <c r="N103" s="968"/>
      <c r="O103" s="967"/>
    </row>
    <row r="104" spans="1:15" ht="68.25" hidden="1" customHeight="1" x14ac:dyDescent="0.25">
      <c r="A104" s="966">
        <v>25</v>
      </c>
      <c r="B104" s="974"/>
      <c r="C104" s="996" t="s">
        <v>187</v>
      </c>
      <c r="D104" s="983" t="s">
        <v>523</v>
      </c>
      <c r="E104" s="979" t="s">
        <v>137</v>
      </c>
      <c r="F104" s="961" t="s">
        <v>138</v>
      </c>
      <c r="G104" s="971" t="s">
        <v>3</v>
      </c>
      <c r="H104" s="978" t="s">
        <v>507</v>
      </c>
      <c r="I104" s="958"/>
      <c r="J104" s="958"/>
      <c r="K104" s="957" t="e">
        <f>IF(J104/I104*100&gt;100,100,J104/I104*100)</f>
        <v>#DIV/0!</v>
      </c>
      <c r="L104" s="977" t="e">
        <f>(K104+K105+K106)/3</f>
        <v>#DIV/0!</v>
      </c>
      <c r="M104" s="995" t="e">
        <f>(L104+L107)/2</f>
        <v>#DIV/0!</v>
      </c>
      <c r="N104" s="968"/>
      <c r="O104" s="967"/>
    </row>
    <row r="105" spans="1:15" ht="69" hidden="1" customHeight="1" x14ac:dyDescent="0.25">
      <c r="A105" s="966"/>
      <c r="B105" s="974"/>
      <c r="C105" s="996"/>
      <c r="D105" s="983"/>
      <c r="E105" s="979"/>
      <c r="F105" s="961" t="s">
        <v>138</v>
      </c>
      <c r="G105" s="971" t="s">
        <v>211</v>
      </c>
      <c r="H105" s="978" t="s">
        <v>507</v>
      </c>
      <c r="I105" s="958"/>
      <c r="J105" s="958"/>
      <c r="K105" s="957" t="e">
        <f>IF(J105/I105*100&gt;100,100,J105/I105*100)</f>
        <v>#DIV/0!</v>
      </c>
      <c r="L105" s="977"/>
      <c r="M105" s="982"/>
      <c r="N105" s="968"/>
      <c r="O105" s="967"/>
    </row>
    <row r="106" spans="1:15" ht="66" hidden="1" customHeight="1" x14ac:dyDescent="0.25">
      <c r="A106" s="966"/>
      <c r="B106" s="974"/>
      <c r="C106" s="996"/>
      <c r="D106" s="983"/>
      <c r="E106" s="979"/>
      <c r="F106" s="961" t="s">
        <v>138</v>
      </c>
      <c r="G106" s="971" t="s">
        <v>391</v>
      </c>
      <c r="H106" s="978" t="s">
        <v>507</v>
      </c>
      <c r="I106" s="958"/>
      <c r="J106" s="958"/>
      <c r="K106" s="957" t="e">
        <f>IF(J106/I106*100&gt;100,100,J106/I106*100)</f>
        <v>#DIV/0!</v>
      </c>
      <c r="L106" s="977"/>
      <c r="M106" s="982"/>
      <c r="N106" s="968"/>
      <c r="O106" s="967"/>
    </row>
    <row r="107" spans="1:15" ht="28.5" hidden="1" customHeight="1" x14ac:dyDescent="0.25">
      <c r="A107" s="966"/>
      <c r="B107" s="974"/>
      <c r="C107" s="996"/>
      <c r="D107" s="982"/>
      <c r="E107" s="979"/>
      <c r="F107" s="961" t="s">
        <v>144</v>
      </c>
      <c r="G107" s="960" t="s">
        <v>506</v>
      </c>
      <c r="H107" s="959" t="s">
        <v>505</v>
      </c>
      <c r="I107" s="958"/>
      <c r="J107" s="958"/>
      <c r="K107" s="957" t="e">
        <f>IF(J107/I107*100&gt;100,100,J107/I107*100)</f>
        <v>#DIV/0!</v>
      </c>
      <c r="L107" s="957" t="e">
        <f>K107</f>
        <v>#DIV/0!</v>
      </c>
      <c r="M107" s="982"/>
      <c r="N107" s="968"/>
      <c r="O107" s="967"/>
    </row>
    <row r="108" spans="1:15" ht="68.25" hidden="1" customHeight="1" x14ac:dyDescent="0.25">
      <c r="A108" s="966">
        <v>26</v>
      </c>
      <c r="B108" s="974"/>
      <c r="C108" s="996" t="s">
        <v>206</v>
      </c>
      <c r="D108" s="983" t="s">
        <v>207</v>
      </c>
      <c r="E108" s="979" t="s">
        <v>137</v>
      </c>
      <c r="F108" s="961" t="s">
        <v>138</v>
      </c>
      <c r="G108" s="971" t="s">
        <v>3</v>
      </c>
      <c r="H108" s="978" t="s">
        <v>507</v>
      </c>
      <c r="I108" s="958"/>
      <c r="J108" s="958"/>
      <c r="K108" s="957" t="e">
        <f>IF(J108/I108*100&gt;100,100,J108/I108*100)</f>
        <v>#DIV/0!</v>
      </c>
      <c r="L108" s="977" t="e">
        <f>(K108+K109+K110)/3</f>
        <v>#DIV/0!</v>
      </c>
      <c r="M108" s="995" t="e">
        <f>(L108+L111)/2</f>
        <v>#DIV/0!</v>
      </c>
      <c r="N108" s="968"/>
      <c r="O108" s="967"/>
    </row>
    <row r="109" spans="1:15" ht="66" hidden="1" customHeight="1" x14ac:dyDescent="0.25">
      <c r="A109" s="966"/>
      <c r="B109" s="974"/>
      <c r="C109" s="996"/>
      <c r="D109" s="983"/>
      <c r="E109" s="979"/>
      <c r="F109" s="961" t="s">
        <v>138</v>
      </c>
      <c r="G109" s="971" t="s">
        <v>211</v>
      </c>
      <c r="H109" s="978" t="s">
        <v>507</v>
      </c>
      <c r="I109" s="958"/>
      <c r="J109" s="958"/>
      <c r="K109" s="957" t="e">
        <f>IF(J109/I109*100&gt;100,100,J109/I109*100)</f>
        <v>#DIV/0!</v>
      </c>
      <c r="L109" s="977"/>
      <c r="M109" s="995"/>
      <c r="N109" s="968"/>
      <c r="O109" s="967"/>
    </row>
    <row r="110" spans="1:15" ht="69" hidden="1" customHeight="1" x14ac:dyDescent="0.25">
      <c r="A110" s="966"/>
      <c r="B110" s="974"/>
      <c r="C110" s="996"/>
      <c r="D110" s="983"/>
      <c r="E110" s="979"/>
      <c r="F110" s="961" t="s">
        <v>138</v>
      </c>
      <c r="G110" s="971" t="s">
        <v>391</v>
      </c>
      <c r="H110" s="978" t="s">
        <v>507</v>
      </c>
      <c r="I110" s="958"/>
      <c r="J110" s="958"/>
      <c r="K110" s="957" t="e">
        <f>IF(J110/I110*100&gt;100,100,J110/I110*100)</f>
        <v>#DIV/0!</v>
      </c>
      <c r="L110" s="977"/>
      <c r="M110" s="995"/>
      <c r="N110" s="968"/>
      <c r="O110" s="967"/>
    </row>
    <row r="111" spans="1:15" ht="30" hidden="1" customHeight="1" x14ac:dyDescent="0.25">
      <c r="A111" s="966"/>
      <c r="B111" s="974"/>
      <c r="C111" s="996"/>
      <c r="D111" s="983"/>
      <c r="E111" s="979"/>
      <c r="F111" s="961" t="s">
        <v>144</v>
      </c>
      <c r="G111" s="960" t="s">
        <v>506</v>
      </c>
      <c r="H111" s="959" t="s">
        <v>505</v>
      </c>
      <c r="I111" s="958"/>
      <c r="J111" s="958"/>
      <c r="K111" s="957" t="e">
        <f>IF(J111/I111*100&gt;100,100,J111/I111*100)</f>
        <v>#DIV/0!</v>
      </c>
      <c r="L111" s="957" t="e">
        <f>K111</f>
        <v>#DIV/0!</v>
      </c>
      <c r="M111" s="995"/>
      <c r="N111" s="968"/>
      <c r="O111" s="967"/>
    </row>
    <row r="112" spans="1:15" ht="51.75" customHeight="1" x14ac:dyDescent="0.25">
      <c r="A112" s="966">
        <v>13</v>
      </c>
      <c r="B112" s="974"/>
      <c r="C112" s="996" t="s">
        <v>192</v>
      </c>
      <c r="D112" s="983" t="s">
        <v>193</v>
      </c>
      <c r="E112" s="979" t="s">
        <v>137</v>
      </c>
      <c r="F112" s="961" t="s">
        <v>138</v>
      </c>
      <c r="G112" s="971" t="s">
        <v>3</v>
      </c>
      <c r="H112" s="978" t="s">
        <v>507</v>
      </c>
      <c r="I112" s="958">
        <v>100</v>
      </c>
      <c r="J112" s="958">
        <v>100</v>
      </c>
      <c r="K112" s="957">
        <f>IF(J112/I112*100&gt;100,100,J112/I112*100)</f>
        <v>100</v>
      </c>
      <c r="L112" s="977">
        <f>(K112+K113+K114)/3</f>
        <v>100</v>
      </c>
      <c r="M112" s="995">
        <f>(L112+L115)/2</f>
        <v>100</v>
      </c>
      <c r="N112" s="968"/>
      <c r="O112" s="967"/>
    </row>
    <row r="113" spans="1:15" ht="52.5" customHeight="1" x14ac:dyDescent="0.25">
      <c r="A113" s="966"/>
      <c r="B113" s="974"/>
      <c r="C113" s="996"/>
      <c r="D113" s="983"/>
      <c r="E113" s="979"/>
      <c r="F113" s="961" t="s">
        <v>138</v>
      </c>
      <c r="G113" s="971" t="s">
        <v>211</v>
      </c>
      <c r="H113" s="978" t="s">
        <v>507</v>
      </c>
      <c r="I113" s="958">
        <v>98</v>
      </c>
      <c r="J113" s="958">
        <v>100</v>
      </c>
      <c r="K113" s="957">
        <f>IF(J113/I113*100&gt;100,100,J113/I113*100)</f>
        <v>100</v>
      </c>
      <c r="L113" s="977"/>
      <c r="M113" s="995"/>
      <c r="N113" s="968"/>
      <c r="O113" s="967"/>
    </row>
    <row r="114" spans="1:15" ht="51.75" customHeight="1" x14ac:dyDescent="0.25">
      <c r="A114" s="966"/>
      <c r="B114" s="974"/>
      <c r="C114" s="996"/>
      <c r="D114" s="983"/>
      <c r="E114" s="979"/>
      <c r="F114" s="961" t="s">
        <v>138</v>
      </c>
      <c r="G114" s="971" t="s">
        <v>391</v>
      </c>
      <c r="H114" s="978" t="s">
        <v>507</v>
      </c>
      <c r="I114" s="958">
        <v>100</v>
      </c>
      <c r="J114" s="958">
        <v>100</v>
      </c>
      <c r="K114" s="957">
        <f>IF(J114/I114*100&gt;100,100,J114/I114*100)</f>
        <v>100</v>
      </c>
      <c r="L114" s="977"/>
      <c r="M114" s="995"/>
      <c r="N114" s="968"/>
      <c r="O114" s="967"/>
    </row>
    <row r="115" spans="1:15" ht="30" customHeight="1" x14ac:dyDescent="0.25">
      <c r="A115" s="966"/>
      <c r="B115" s="974"/>
      <c r="C115" s="996"/>
      <c r="D115" s="982"/>
      <c r="E115" s="979"/>
      <c r="F115" s="961" t="s">
        <v>138</v>
      </c>
      <c r="G115" s="960" t="s">
        <v>506</v>
      </c>
      <c r="H115" s="959" t="s">
        <v>266</v>
      </c>
      <c r="I115" s="958">
        <v>109.22</v>
      </c>
      <c r="J115" s="958">
        <v>109.22</v>
      </c>
      <c r="K115" s="957">
        <f>IF(J115/I115*100&gt;100,100,J115/I115*100)</f>
        <v>100</v>
      </c>
      <c r="L115" s="957">
        <f>K115</f>
        <v>100</v>
      </c>
      <c r="M115" s="995"/>
      <c r="N115" s="968"/>
      <c r="O115" s="967"/>
    </row>
    <row r="116" spans="1:15" ht="81" hidden="1" customHeight="1" x14ac:dyDescent="0.25">
      <c r="A116" s="966">
        <v>28</v>
      </c>
      <c r="B116" s="974"/>
      <c r="C116" s="994" t="s">
        <v>236</v>
      </c>
      <c r="D116" s="991" t="s">
        <v>522</v>
      </c>
      <c r="E116" s="990" t="s">
        <v>137</v>
      </c>
      <c r="F116" s="989" t="s">
        <v>138</v>
      </c>
      <c r="G116" s="988" t="s">
        <v>210</v>
      </c>
      <c r="H116" s="978" t="s">
        <v>507</v>
      </c>
      <c r="I116" s="958"/>
      <c r="J116" s="958"/>
      <c r="K116" s="987" t="e">
        <f>IF(J116/I116*100&gt;100,100,J116/I116*100)</f>
        <v>#DIV/0!</v>
      </c>
      <c r="L116" s="977" t="e">
        <f>(K116+K117+K118)/3</f>
        <v>#DIV/0!</v>
      </c>
      <c r="M116" s="993" t="e">
        <f>(L116+L119)/2</f>
        <v>#DIV/0!</v>
      </c>
      <c r="N116" s="968"/>
      <c r="O116" s="967"/>
    </row>
    <row r="117" spans="1:15" ht="84.75" hidden="1" customHeight="1" x14ac:dyDescent="0.25">
      <c r="A117" s="966"/>
      <c r="B117" s="974"/>
      <c r="C117" s="992"/>
      <c r="D117" s="991"/>
      <c r="E117" s="990"/>
      <c r="F117" s="989" t="s">
        <v>138</v>
      </c>
      <c r="G117" s="988" t="s">
        <v>9</v>
      </c>
      <c r="H117" s="978" t="s">
        <v>507</v>
      </c>
      <c r="I117" s="958"/>
      <c r="J117" s="958"/>
      <c r="K117" s="987" t="e">
        <f>IF(J117/I117*100&gt;100,100,J117/I117*100)</f>
        <v>#DIV/0!</v>
      </c>
      <c r="L117" s="977"/>
      <c r="M117" s="982"/>
      <c r="N117" s="968"/>
      <c r="O117" s="967"/>
    </row>
    <row r="118" spans="1:15" ht="69" hidden="1" customHeight="1" x14ac:dyDescent="0.25">
      <c r="A118" s="966"/>
      <c r="B118" s="974"/>
      <c r="C118" s="992"/>
      <c r="D118" s="991"/>
      <c r="E118" s="990"/>
      <c r="F118" s="989" t="s">
        <v>138</v>
      </c>
      <c r="G118" s="988" t="s">
        <v>386</v>
      </c>
      <c r="H118" s="978" t="s">
        <v>507</v>
      </c>
      <c r="I118" s="958"/>
      <c r="J118" s="958"/>
      <c r="K118" s="987" t="e">
        <f>IF(J118/I118*100&gt;100,100,J118/I118*100)</f>
        <v>#DIV/0!</v>
      </c>
      <c r="L118" s="977"/>
      <c r="M118" s="982"/>
      <c r="N118" s="968"/>
      <c r="O118" s="967"/>
    </row>
    <row r="119" spans="1:15" ht="31.5" hidden="1" x14ac:dyDescent="0.25">
      <c r="A119" s="966"/>
      <c r="B119" s="974"/>
      <c r="C119" s="992"/>
      <c r="D119" s="991"/>
      <c r="E119" s="990"/>
      <c r="F119" s="989" t="s">
        <v>144</v>
      </c>
      <c r="G119" s="988" t="s">
        <v>515</v>
      </c>
      <c r="H119" s="959"/>
      <c r="I119" s="958"/>
      <c r="J119" s="958"/>
      <c r="K119" s="987" t="e">
        <f>IF(J119/I119*100&gt;100,100,J119/I119*100)</f>
        <v>#DIV/0!</v>
      </c>
      <c r="L119" s="987" t="e">
        <f>K119</f>
        <v>#DIV/0!</v>
      </c>
      <c r="M119" s="982"/>
      <c r="N119" s="968"/>
      <c r="O119" s="967"/>
    </row>
    <row r="120" spans="1:15" ht="54" customHeight="1" x14ac:dyDescent="0.25">
      <c r="A120" s="966">
        <v>14</v>
      </c>
      <c r="B120" s="974"/>
      <c r="C120" s="994" t="s">
        <v>238</v>
      </c>
      <c r="D120" s="991" t="s">
        <v>521</v>
      </c>
      <c r="E120" s="990" t="s">
        <v>137</v>
      </c>
      <c r="F120" s="989" t="s">
        <v>138</v>
      </c>
      <c r="G120" s="988" t="s">
        <v>210</v>
      </c>
      <c r="H120" s="978" t="s">
        <v>507</v>
      </c>
      <c r="I120" s="958">
        <v>6.9</v>
      </c>
      <c r="J120" s="958">
        <v>6.9</v>
      </c>
      <c r="K120" s="987">
        <f>IF(J120/I120*100&gt;100,100,J120/I120*100)</f>
        <v>100</v>
      </c>
      <c r="L120" s="977">
        <f>(K120+K121+K122)/3</f>
        <v>100</v>
      </c>
      <c r="M120" s="993">
        <f>(L120+L123)/2</f>
        <v>99.695960619661207</v>
      </c>
      <c r="N120" s="968"/>
      <c r="O120" s="967"/>
    </row>
    <row r="121" spans="1:15" ht="51.75" customHeight="1" x14ac:dyDescent="0.25">
      <c r="A121" s="966"/>
      <c r="B121" s="974"/>
      <c r="C121" s="992"/>
      <c r="D121" s="991"/>
      <c r="E121" s="990"/>
      <c r="F121" s="989" t="s">
        <v>138</v>
      </c>
      <c r="G121" s="988" t="s">
        <v>9</v>
      </c>
      <c r="H121" s="978" t="s">
        <v>507</v>
      </c>
      <c r="I121" s="958">
        <v>19</v>
      </c>
      <c r="J121" s="958">
        <v>19</v>
      </c>
      <c r="K121" s="987">
        <f>IF(J121/I121*100&gt;100,100,J121/I121*100)</f>
        <v>100</v>
      </c>
      <c r="L121" s="977"/>
      <c r="M121" s="982"/>
      <c r="N121" s="968"/>
      <c r="O121" s="967"/>
    </row>
    <row r="122" spans="1:15" ht="51.75" customHeight="1" x14ac:dyDescent="0.25">
      <c r="A122" s="966"/>
      <c r="B122" s="974"/>
      <c r="C122" s="992"/>
      <c r="D122" s="991"/>
      <c r="E122" s="990"/>
      <c r="F122" s="989" t="s">
        <v>138</v>
      </c>
      <c r="G122" s="988" t="s">
        <v>386</v>
      </c>
      <c r="H122" s="978" t="s">
        <v>507</v>
      </c>
      <c r="I122" s="958">
        <v>92.1</v>
      </c>
      <c r="J122" s="958">
        <v>92.1</v>
      </c>
      <c r="K122" s="987">
        <f>IF(J122/I122*100&gt;100,100,J122/I122*100)</f>
        <v>100</v>
      </c>
      <c r="L122" s="977"/>
      <c r="M122" s="982"/>
      <c r="N122" s="968"/>
      <c r="O122" s="967"/>
    </row>
    <row r="123" spans="1:15" ht="31.5" x14ac:dyDescent="0.25">
      <c r="A123" s="966"/>
      <c r="B123" s="974"/>
      <c r="C123" s="992"/>
      <c r="D123" s="991"/>
      <c r="E123" s="990"/>
      <c r="F123" s="989" t="s">
        <v>144</v>
      </c>
      <c r="G123" s="988" t="s">
        <v>515</v>
      </c>
      <c r="H123" s="959" t="s">
        <v>266</v>
      </c>
      <c r="I123" s="958">
        <v>6907</v>
      </c>
      <c r="J123" s="958">
        <v>6865</v>
      </c>
      <c r="K123" s="987">
        <f>IF(J123/I123*100&gt;100,100,J123/I123*100)</f>
        <v>99.391921239322429</v>
      </c>
      <c r="L123" s="987">
        <f>K123</f>
        <v>99.391921239322429</v>
      </c>
      <c r="M123" s="982"/>
      <c r="N123" s="968"/>
      <c r="O123" s="967"/>
    </row>
    <row r="124" spans="1:15" ht="52.5" customHeight="1" x14ac:dyDescent="0.25">
      <c r="A124" s="966">
        <v>15</v>
      </c>
      <c r="B124" s="974"/>
      <c r="C124" s="994" t="s">
        <v>228</v>
      </c>
      <c r="D124" s="991" t="s">
        <v>520</v>
      </c>
      <c r="E124" s="990" t="s">
        <v>137</v>
      </c>
      <c r="F124" s="989" t="s">
        <v>138</v>
      </c>
      <c r="G124" s="988" t="s">
        <v>210</v>
      </c>
      <c r="H124" s="978" t="s">
        <v>507</v>
      </c>
      <c r="I124" s="958">
        <v>4.5</v>
      </c>
      <c r="J124" s="958">
        <v>4.5</v>
      </c>
      <c r="K124" s="987">
        <f>IF(J124/I124*100&gt;100,100,J124/I124*100)</f>
        <v>100</v>
      </c>
      <c r="L124" s="977">
        <f>(K124+K125+K126)/3</f>
        <v>100</v>
      </c>
      <c r="M124" s="993">
        <f>(L124+L127)/2</f>
        <v>99.604591836734699</v>
      </c>
      <c r="N124" s="968"/>
      <c r="O124" s="967"/>
    </row>
    <row r="125" spans="1:15" ht="51.75" customHeight="1" x14ac:dyDescent="0.25">
      <c r="A125" s="966"/>
      <c r="B125" s="974"/>
      <c r="C125" s="992"/>
      <c r="D125" s="991"/>
      <c r="E125" s="990"/>
      <c r="F125" s="989" t="s">
        <v>138</v>
      </c>
      <c r="G125" s="988" t="s">
        <v>9</v>
      </c>
      <c r="H125" s="978" t="s">
        <v>507</v>
      </c>
      <c r="I125" s="958">
        <v>35.1</v>
      </c>
      <c r="J125" s="958">
        <v>35.1</v>
      </c>
      <c r="K125" s="987">
        <f>IF(J125/I125*100&gt;100,100,J125/I125*100)</f>
        <v>100</v>
      </c>
      <c r="L125" s="977"/>
      <c r="M125" s="982"/>
      <c r="N125" s="968"/>
      <c r="O125" s="967"/>
    </row>
    <row r="126" spans="1:15" ht="52.5" customHeight="1" x14ac:dyDescent="0.25">
      <c r="A126" s="966"/>
      <c r="B126" s="974"/>
      <c r="C126" s="992"/>
      <c r="D126" s="991"/>
      <c r="E126" s="990"/>
      <c r="F126" s="989" t="s">
        <v>138</v>
      </c>
      <c r="G126" s="988" t="s">
        <v>386</v>
      </c>
      <c r="H126" s="978" t="s">
        <v>507</v>
      </c>
      <c r="I126" s="958">
        <v>100</v>
      </c>
      <c r="J126" s="958">
        <v>100</v>
      </c>
      <c r="K126" s="987">
        <f>IF(J126/I126*100&gt;100,100,J126/I126*100)</f>
        <v>100</v>
      </c>
      <c r="L126" s="977"/>
      <c r="M126" s="982"/>
      <c r="N126" s="968"/>
      <c r="O126" s="967"/>
    </row>
    <row r="127" spans="1:15" ht="31.5" x14ac:dyDescent="0.25">
      <c r="A127" s="966"/>
      <c r="B127" s="974"/>
      <c r="C127" s="992"/>
      <c r="D127" s="991"/>
      <c r="E127" s="990"/>
      <c r="F127" s="989" t="s">
        <v>144</v>
      </c>
      <c r="G127" s="988" t="s">
        <v>515</v>
      </c>
      <c r="H127" s="959" t="s">
        <v>514</v>
      </c>
      <c r="I127" s="958">
        <v>3920</v>
      </c>
      <c r="J127" s="958">
        <v>3889</v>
      </c>
      <c r="K127" s="987">
        <f>IF(J127/I127*100&gt;100,100,J127/I127*100)</f>
        <v>99.209183673469397</v>
      </c>
      <c r="L127" s="987">
        <f>K127</f>
        <v>99.209183673469397</v>
      </c>
      <c r="M127" s="982"/>
      <c r="N127" s="968"/>
      <c r="O127" s="967"/>
    </row>
    <row r="128" spans="1:15" ht="52.5" customHeight="1" x14ac:dyDescent="0.25">
      <c r="A128" s="966">
        <v>16</v>
      </c>
      <c r="B128" s="974"/>
      <c r="C128" s="994" t="s">
        <v>230</v>
      </c>
      <c r="D128" s="991" t="s">
        <v>519</v>
      </c>
      <c r="E128" s="990" t="s">
        <v>137</v>
      </c>
      <c r="F128" s="989" t="s">
        <v>138</v>
      </c>
      <c r="G128" s="988" t="s">
        <v>210</v>
      </c>
      <c r="H128" s="978" t="s">
        <v>507</v>
      </c>
      <c r="I128" s="958">
        <v>2.6</v>
      </c>
      <c r="J128" s="958">
        <v>2.6</v>
      </c>
      <c r="K128" s="987">
        <f>IF(J128/I128*100&gt;100,100,J128/I128*100)</f>
        <v>100</v>
      </c>
      <c r="L128" s="977">
        <f>(K128+K129+K130)/3</f>
        <v>100</v>
      </c>
      <c r="M128" s="993">
        <f>(L128+L131)/2</f>
        <v>96.557147850401961</v>
      </c>
      <c r="N128" s="968"/>
      <c r="O128" s="967"/>
    </row>
    <row r="129" spans="1:15" ht="51.75" customHeight="1" x14ac:dyDescent="0.25">
      <c r="A129" s="966"/>
      <c r="B129" s="974"/>
      <c r="C129" s="992"/>
      <c r="D129" s="991"/>
      <c r="E129" s="990"/>
      <c r="F129" s="989" t="s">
        <v>138</v>
      </c>
      <c r="G129" s="988" t="s">
        <v>9</v>
      </c>
      <c r="H129" s="978" t="s">
        <v>507</v>
      </c>
      <c r="I129" s="958">
        <v>18.5</v>
      </c>
      <c r="J129" s="958">
        <v>18.5</v>
      </c>
      <c r="K129" s="987">
        <f>IF(J129/I129*100&gt;100,100,J129/I129*100)</f>
        <v>100</v>
      </c>
      <c r="L129" s="977"/>
      <c r="M129" s="982"/>
      <c r="N129" s="968"/>
      <c r="O129" s="967"/>
    </row>
    <row r="130" spans="1:15" ht="51" customHeight="1" x14ac:dyDescent="0.25">
      <c r="A130" s="966"/>
      <c r="B130" s="974"/>
      <c r="C130" s="992"/>
      <c r="D130" s="991"/>
      <c r="E130" s="990"/>
      <c r="F130" s="989" t="s">
        <v>138</v>
      </c>
      <c r="G130" s="988" t="s">
        <v>386</v>
      </c>
      <c r="H130" s="978" t="s">
        <v>507</v>
      </c>
      <c r="I130" s="958">
        <v>100</v>
      </c>
      <c r="J130" s="958">
        <v>100</v>
      </c>
      <c r="K130" s="987">
        <f>IF(J130/I130*100&gt;100,100,J130/I130*100)</f>
        <v>100</v>
      </c>
      <c r="L130" s="977"/>
      <c r="M130" s="982"/>
      <c r="N130" s="968"/>
      <c r="O130" s="967"/>
    </row>
    <row r="131" spans="1:15" ht="31.5" x14ac:dyDescent="0.25">
      <c r="A131" s="966"/>
      <c r="B131" s="974"/>
      <c r="C131" s="992"/>
      <c r="D131" s="991"/>
      <c r="E131" s="990"/>
      <c r="F131" s="989" t="s">
        <v>144</v>
      </c>
      <c r="G131" s="988" t="s">
        <v>515</v>
      </c>
      <c r="H131" s="959" t="s">
        <v>514</v>
      </c>
      <c r="I131" s="958">
        <v>2861</v>
      </c>
      <c r="J131" s="958">
        <v>2664</v>
      </c>
      <c r="K131" s="987">
        <f>IF(J131/I131*100&gt;100,100,J131/I131*100)</f>
        <v>93.114295700803922</v>
      </c>
      <c r="L131" s="987">
        <f>K131</f>
        <v>93.114295700803922</v>
      </c>
      <c r="M131" s="982"/>
      <c r="N131" s="968"/>
      <c r="O131" s="967"/>
    </row>
    <row r="132" spans="1:15" ht="51.75" customHeight="1" x14ac:dyDescent="0.25">
      <c r="A132" s="966">
        <v>17</v>
      </c>
      <c r="B132" s="974"/>
      <c r="C132" s="994" t="s">
        <v>232</v>
      </c>
      <c r="D132" s="991" t="s">
        <v>559</v>
      </c>
      <c r="E132" s="990" t="s">
        <v>137</v>
      </c>
      <c r="F132" s="989" t="s">
        <v>138</v>
      </c>
      <c r="G132" s="988" t="s">
        <v>210</v>
      </c>
      <c r="H132" s="978" t="s">
        <v>507</v>
      </c>
      <c r="I132" s="958">
        <v>27.3</v>
      </c>
      <c r="J132" s="958">
        <v>27.3</v>
      </c>
      <c r="K132" s="987">
        <f>IF(J132/I132*100&gt;100,100,J132/I132*100)</f>
        <v>100</v>
      </c>
      <c r="L132" s="977">
        <f>(K132+K133+K134)/3</f>
        <v>100</v>
      </c>
      <c r="M132" s="993">
        <f>(L132+L135)/2</f>
        <v>99.62293021476583</v>
      </c>
      <c r="N132" s="968"/>
      <c r="O132" s="967"/>
    </row>
    <row r="133" spans="1:15" ht="51.75" customHeight="1" x14ac:dyDescent="0.25">
      <c r="A133" s="966"/>
      <c r="B133" s="974"/>
      <c r="C133" s="992"/>
      <c r="D133" s="991"/>
      <c r="E133" s="990"/>
      <c r="F133" s="989" t="s">
        <v>138</v>
      </c>
      <c r="G133" s="988" t="s">
        <v>9</v>
      </c>
      <c r="H133" s="978" t="s">
        <v>507</v>
      </c>
      <c r="I133" s="958">
        <v>27.1</v>
      </c>
      <c r="J133" s="958">
        <v>27.1</v>
      </c>
      <c r="K133" s="987">
        <f>IF(J133/I133*100&gt;100,100,J133/I133*100)</f>
        <v>100</v>
      </c>
      <c r="L133" s="977"/>
      <c r="M133" s="982"/>
      <c r="N133" s="968"/>
      <c r="O133" s="967"/>
    </row>
    <row r="134" spans="1:15" ht="51.75" customHeight="1" x14ac:dyDescent="0.25">
      <c r="A134" s="966"/>
      <c r="B134" s="974"/>
      <c r="C134" s="992"/>
      <c r="D134" s="991"/>
      <c r="E134" s="990"/>
      <c r="F134" s="989" t="s">
        <v>138</v>
      </c>
      <c r="G134" s="988" t="s">
        <v>386</v>
      </c>
      <c r="H134" s="978" t="s">
        <v>507</v>
      </c>
      <c r="I134" s="958">
        <v>74.8</v>
      </c>
      <c r="J134" s="958">
        <v>74.8</v>
      </c>
      <c r="K134" s="987">
        <f>IF(J134/I134*100&gt;100,100,J134/I134*100)</f>
        <v>100</v>
      </c>
      <c r="L134" s="977"/>
      <c r="M134" s="982"/>
      <c r="N134" s="968"/>
      <c r="O134" s="967"/>
    </row>
    <row r="135" spans="1:15" ht="31.5" customHeight="1" x14ac:dyDescent="0.25">
      <c r="A135" s="966"/>
      <c r="B135" s="974"/>
      <c r="C135" s="992"/>
      <c r="D135" s="991"/>
      <c r="E135" s="990"/>
      <c r="F135" s="989" t="s">
        <v>144</v>
      </c>
      <c r="G135" s="988" t="s">
        <v>515</v>
      </c>
      <c r="H135" s="959" t="s">
        <v>514</v>
      </c>
      <c r="I135" s="958">
        <v>36598</v>
      </c>
      <c r="J135" s="958">
        <v>36322</v>
      </c>
      <c r="K135" s="987">
        <f>IF(J135/I135*100&gt;100,100,J135/I135*100)</f>
        <v>99.245860429531675</v>
      </c>
      <c r="L135" s="987">
        <f>K135</f>
        <v>99.245860429531675</v>
      </c>
      <c r="M135" s="982"/>
      <c r="N135" s="968"/>
      <c r="O135" s="967"/>
    </row>
    <row r="136" spans="1:15" ht="52.5" customHeight="1" x14ac:dyDescent="0.25">
      <c r="A136" s="966">
        <v>18</v>
      </c>
      <c r="B136" s="974"/>
      <c r="C136" s="994" t="s">
        <v>234</v>
      </c>
      <c r="D136" s="991" t="s">
        <v>517</v>
      </c>
      <c r="E136" s="990" t="s">
        <v>137</v>
      </c>
      <c r="F136" s="989" t="s">
        <v>138</v>
      </c>
      <c r="G136" s="988" t="s">
        <v>210</v>
      </c>
      <c r="H136" s="978" t="s">
        <v>507</v>
      </c>
      <c r="I136" s="958">
        <v>23</v>
      </c>
      <c r="J136" s="958">
        <v>23</v>
      </c>
      <c r="K136" s="987">
        <f>IF(J136/I136*100&gt;100,100,J136/I136*100)</f>
        <v>100</v>
      </c>
      <c r="L136" s="977">
        <f>(K136+K137+K138)/3</f>
        <v>100</v>
      </c>
      <c r="M136" s="993">
        <f>(L136+L139)/2</f>
        <v>99.572890469170062</v>
      </c>
      <c r="N136" s="968"/>
      <c r="O136" s="967"/>
    </row>
    <row r="137" spans="1:15" ht="51.75" customHeight="1" x14ac:dyDescent="0.25">
      <c r="A137" s="966"/>
      <c r="B137" s="974"/>
      <c r="C137" s="992"/>
      <c r="D137" s="991"/>
      <c r="E137" s="990"/>
      <c r="F137" s="989" t="s">
        <v>138</v>
      </c>
      <c r="G137" s="988" t="s">
        <v>9</v>
      </c>
      <c r="H137" s="978" t="s">
        <v>507</v>
      </c>
      <c r="I137" s="958">
        <v>20.2</v>
      </c>
      <c r="J137" s="958">
        <v>20.2</v>
      </c>
      <c r="K137" s="987">
        <f>IF(J137/I137*100&gt;100,100,J137/I137*100)</f>
        <v>100</v>
      </c>
      <c r="L137" s="977"/>
      <c r="M137" s="982"/>
      <c r="N137" s="968"/>
      <c r="O137" s="967"/>
    </row>
    <row r="138" spans="1:15" ht="51" customHeight="1" x14ac:dyDescent="0.25">
      <c r="A138" s="966"/>
      <c r="B138" s="974"/>
      <c r="C138" s="992"/>
      <c r="D138" s="991"/>
      <c r="E138" s="990"/>
      <c r="F138" s="989" t="s">
        <v>138</v>
      </c>
      <c r="G138" s="988" t="s">
        <v>386</v>
      </c>
      <c r="H138" s="978" t="s">
        <v>507</v>
      </c>
      <c r="I138" s="958">
        <v>46</v>
      </c>
      <c r="J138" s="958">
        <v>46</v>
      </c>
      <c r="K138" s="987">
        <f>IF(J138/I138*100&gt;100,100,J138/I138*100)</f>
        <v>100</v>
      </c>
      <c r="L138" s="977"/>
      <c r="M138" s="982"/>
      <c r="N138" s="968"/>
      <c r="O138" s="967"/>
    </row>
    <row r="139" spans="1:15" ht="31.5" x14ac:dyDescent="0.25">
      <c r="A139" s="966"/>
      <c r="B139" s="974"/>
      <c r="C139" s="992"/>
      <c r="D139" s="991"/>
      <c r="E139" s="990"/>
      <c r="F139" s="989" t="s">
        <v>144</v>
      </c>
      <c r="G139" s="988" t="s">
        <v>515</v>
      </c>
      <c r="H139" s="959" t="s">
        <v>514</v>
      </c>
      <c r="I139" s="958">
        <v>23062</v>
      </c>
      <c r="J139" s="958">
        <v>22865</v>
      </c>
      <c r="K139" s="987">
        <f>IF(J139/I139*100&gt;100,100,J139/I139*100)</f>
        <v>99.145780938340124</v>
      </c>
      <c r="L139" s="987">
        <f>K139</f>
        <v>99.145780938340124</v>
      </c>
      <c r="M139" s="982"/>
      <c r="N139" s="968"/>
      <c r="O139" s="967"/>
    </row>
    <row r="140" spans="1:15" ht="51.75" customHeight="1" x14ac:dyDescent="0.25">
      <c r="A140" s="966">
        <v>19</v>
      </c>
      <c r="B140" s="974"/>
      <c r="C140" s="994" t="s">
        <v>311</v>
      </c>
      <c r="D140" s="991" t="s">
        <v>516</v>
      </c>
      <c r="E140" s="990" t="s">
        <v>137</v>
      </c>
      <c r="F140" s="989" t="s">
        <v>138</v>
      </c>
      <c r="G140" s="988" t="s">
        <v>210</v>
      </c>
      <c r="H140" s="978" t="s">
        <v>507</v>
      </c>
      <c r="I140" s="958">
        <v>14.8</v>
      </c>
      <c r="J140" s="958">
        <v>14.8</v>
      </c>
      <c r="K140" s="987">
        <f>IF(J140/I140*100&gt;100,100,J140/I140*100)</f>
        <v>100</v>
      </c>
      <c r="L140" s="977">
        <f>(K140+K141+K142)/3</f>
        <v>100</v>
      </c>
      <c r="M140" s="993">
        <f>(L140+L143)/2</f>
        <v>99.207516339869272</v>
      </c>
      <c r="N140" s="968"/>
      <c r="O140" s="967"/>
    </row>
    <row r="141" spans="1:15" ht="51" customHeight="1" x14ac:dyDescent="0.25">
      <c r="A141" s="966"/>
      <c r="B141" s="974"/>
      <c r="C141" s="992"/>
      <c r="D141" s="991"/>
      <c r="E141" s="990"/>
      <c r="F141" s="989" t="s">
        <v>138</v>
      </c>
      <c r="G141" s="988" t="s">
        <v>9</v>
      </c>
      <c r="H141" s="978" t="s">
        <v>507</v>
      </c>
      <c r="I141" s="958">
        <v>23.1</v>
      </c>
      <c r="J141" s="958">
        <v>23.1</v>
      </c>
      <c r="K141" s="987">
        <f>IF(J141/I141*100&gt;100,100,J141/I141*100)</f>
        <v>100</v>
      </c>
      <c r="L141" s="977"/>
      <c r="M141" s="982"/>
      <c r="N141" s="968"/>
      <c r="O141" s="967"/>
    </row>
    <row r="142" spans="1:15" ht="54" customHeight="1" x14ac:dyDescent="0.25">
      <c r="A142" s="966"/>
      <c r="B142" s="974"/>
      <c r="C142" s="992"/>
      <c r="D142" s="991"/>
      <c r="E142" s="990"/>
      <c r="F142" s="989" t="s">
        <v>138</v>
      </c>
      <c r="G142" s="988" t="s">
        <v>386</v>
      </c>
      <c r="H142" s="978" t="s">
        <v>507</v>
      </c>
      <c r="I142" s="958">
        <v>67.5</v>
      </c>
      <c r="J142" s="958">
        <v>67.5</v>
      </c>
      <c r="K142" s="987">
        <f>IF(J142/I142*100&gt;100,100,J142/I142*100)</f>
        <v>100</v>
      </c>
      <c r="L142" s="977"/>
      <c r="M142" s="982"/>
      <c r="N142" s="968"/>
      <c r="O142" s="967"/>
    </row>
    <row r="143" spans="1:15" ht="31.5" customHeight="1" x14ac:dyDescent="0.25">
      <c r="A143" s="966"/>
      <c r="B143" s="974"/>
      <c r="C143" s="992"/>
      <c r="D143" s="991"/>
      <c r="E143" s="990"/>
      <c r="F143" s="989" t="s">
        <v>144</v>
      </c>
      <c r="G143" s="988" t="s">
        <v>515</v>
      </c>
      <c r="H143" s="959" t="s">
        <v>514</v>
      </c>
      <c r="I143" s="958">
        <v>12240</v>
      </c>
      <c r="J143" s="958">
        <v>12046</v>
      </c>
      <c r="K143" s="987">
        <f>IF(J143/I143*100&gt;100,100,J143/I143*100)</f>
        <v>98.415032679738559</v>
      </c>
      <c r="L143" s="987">
        <f>K143</f>
        <v>98.415032679738559</v>
      </c>
      <c r="M143" s="982"/>
      <c r="N143" s="968"/>
      <c r="O143" s="967"/>
    </row>
    <row r="144" spans="1:15" ht="69" hidden="1" customHeight="1" x14ac:dyDescent="0.25">
      <c r="A144" s="966">
        <v>35</v>
      </c>
      <c r="B144" s="974"/>
      <c r="C144" s="986" t="s">
        <v>318</v>
      </c>
      <c r="D144" s="983" t="s">
        <v>513</v>
      </c>
      <c r="E144" s="979" t="s">
        <v>137</v>
      </c>
      <c r="F144" s="961" t="s">
        <v>138</v>
      </c>
      <c r="G144" s="971" t="s">
        <v>428</v>
      </c>
      <c r="H144" s="978" t="s">
        <v>507</v>
      </c>
      <c r="I144" s="958"/>
      <c r="J144" s="958"/>
      <c r="K144" s="975" t="e">
        <f>IF(I144/J144*100&gt;100,100,I144/J144*100)</f>
        <v>#DIV/0!</v>
      </c>
      <c r="L144" s="977" t="e">
        <f>(K144+K145+K146)/3</f>
        <v>#DIV/0!</v>
      </c>
      <c r="M144" s="985" t="e">
        <f>(L144+L147)/2</f>
        <v>#DIV/0!</v>
      </c>
      <c r="N144" s="968"/>
      <c r="O144" s="967"/>
    </row>
    <row r="145" spans="1:15" ht="48.75" hidden="1" customHeight="1" x14ac:dyDescent="0.25">
      <c r="A145" s="966"/>
      <c r="B145" s="974"/>
      <c r="C145" s="973"/>
      <c r="D145" s="983"/>
      <c r="E145" s="962"/>
      <c r="F145" s="961" t="s">
        <v>138</v>
      </c>
      <c r="G145" s="971" t="s">
        <v>429</v>
      </c>
      <c r="H145" s="959" t="s">
        <v>507</v>
      </c>
      <c r="I145" s="958"/>
      <c r="J145" s="958"/>
      <c r="K145" s="957" t="e">
        <f>IF(J145/I145*100&gt;100,100,J145/I145*100)</f>
        <v>#DIV/0!</v>
      </c>
      <c r="L145" s="970"/>
      <c r="M145" s="984"/>
      <c r="N145" s="968"/>
      <c r="O145" s="967"/>
    </row>
    <row r="146" spans="1:15" ht="66.75" hidden="1" customHeight="1" x14ac:dyDescent="0.25">
      <c r="A146" s="966"/>
      <c r="B146" s="974"/>
      <c r="C146" s="973"/>
      <c r="D146" s="983"/>
      <c r="E146" s="962"/>
      <c r="F146" s="961" t="s">
        <v>138</v>
      </c>
      <c r="G146" s="971" t="s">
        <v>142</v>
      </c>
      <c r="H146" s="959" t="s">
        <v>507</v>
      </c>
      <c r="I146" s="958"/>
      <c r="J146" s="958"/>
      <c r="K146" s="957" t="e">
        <f>IF(J146/I146*100&gt;100,100,J146/I146*100)</f>
        <v>#DIV/0!</v>
      </c>
      <c r="L146" s="970"/>
      <c r="M146" s="984"/>
      <c r="N146" s="968"/>
      <c r="O146" s="967"/>
    </row>
    <row r="147" spans="1:15" ht="34.5" hidden="1" customHeight="1" x14ac:dyDescent="0.25">
      <c r="A147" s="966"/>
      <c r="B147" s="974"/>
      <c r="C147" s="964"/>
      <c r="D147" s="982"/>
      <c r="E147" s="962"/>
      <c r="F147" s="961" t="s">
        <v>144</v>
      </c>
      <c r="G147" s="960" t="s">
        <v>506</v>
      </c>
      <c r="H147" s="959" t="s">
        <v>505</v>
      </c>
      <c r="I147" s="958"/>
      <c r="J147" s="958"/>
      <c r="K147" s="957" t="e">
        <f>IF(J147/I147*100&gt;100,100,J147/I147*100)</f>
        <v>#DIV/0!</v>
      </c>
      <c r="L147" s="957" t="e">
        <f>K147</f>
        <v>#DIV/0!</v>
      </c>
      <c r="M147" s="984"/>
      <c r="N147" s="968"/>
      <c r="O147" s="967"/>
    </row>
    <row r="148" spans="1:15" ht="69" hidden="1" customHeight="1" x14ac:dyDescent="0.25">
      <c r="A148" s="966">
        <v>36</v>
      </c>
      <c r="B148" s="974"/>
      <c r="C148" s="986" t="s">
        <v>380</v>
      </c>
      <c r="D148" s="983" t="s">
        <v>512</v>
      </c>
      <c r="E148" s="979" t="s">
        <v>137</v>
      </c>
      <c r="F148" s="961" t="s">
        <v>138</v>
      </c>
      <c r="G148" s="971" t="s">
        <v>428</v>
      </c>
      <c r="H148" s="978" t="s">
        <v>507</v>
      </c>
      <c r="I148" s="958"/>
      <c r="J148" s="958"/>
      <c r="K148" s="975" t="e">
        <f>IF(I148/J148*100&gt;100,100,I148/J148*100)</f>
        <v>#DIV/0!</v>
      </c>
      <c r="L148" s="977" t="e">
        <f>(K148+K149+K150)/3</f>
        <v>#DIV/0!</v>
      </c>
      <c r="M148" s="985" t="e">
        <f>(L148+L151)/2</f>
        <v>#DIV/0!</v>
      </c>
      <c r="N148" s="968"/>
      <c r="O148" s="967"/>
    </row>
    <row r="149" spans="1:15" ht="68.25" hidden="1" customHeight="1" x14ac:dyDescent="0.25">
      <c r="A149" s="966"/>
      <c r="B149" s="974"/>
      <c r="C149" s="973"/>
      <c r="D149" s="983"/>
      <c r="E149" s="962"/>
      <c r="F149" s="961" t="s">
        <v>138</v>
      </c>
      <c r="G149" s="971" t="s">
        <v>429</v>
      </c>
      <c r="H149" s="959" t="s">
        <v>507</v>
      </c>
      <c r="I149" s="958"/>
      <c r="J149" s="958"/>
      <c r="K149" s="957" t="e">
        <f>IF(J149/I149*100&gt;100,100,J149/I149*100)</f>
        <v>#DIV/0!</v>
      </c>
      <c r="L149" s="970"/>
      <c r="M149" s="984"/>
      <c r="N149" s="968"/>
      <c r="O149" s="967"/>
    </row>
    <row r="150" spans="1:15" ht="66.75" hidden="1" customHeight="1" x14ac:dyDescent="0.25">
      <c r="A150" s="966"/>
      <c r="B150" s="974"/>
      <c r="C150" s="973"/>
      <c r="D150" s="983"/>
      <c r="E150" s="962"/>
      <c r="F150" s="961" t="s">
        <v>138</v>
      </c>
      <c r="G150" s="971" t="s">
        <v>142</v>
      </c>
      <c r="H150" s="959" t="s">
        <v>507</v>
      </c>
      <c r="I150" s="958"/>
      <c r="J150" s="958"/>
      <c r="K150" s="957" t="e">
        <f>IF(J150/I150*100&gt;100,100,J150/I150*100)</f>
        <v>#DIV/0!</v>
      </c>
      <c r="L150" s="970"/>
      <c r="M150" s="984"/>
      <c r="N150" s="968"/>
      <c r="O150" s="967"/>
    </row>
    <row r="151" spans="1:15" ht="34.5" hidden="1" customHeight="1" x14ac:dyDescent="0.25">
      <c r="A151" s="966"/>
      <c r="B151" s="974"/>
      <c r="C151" s="964"/>
      <c r="D151" s="982"/>
      <c r="E151" s="962"/>
      <c r="F151" s="961" t="s">
        <v>144</v>
      </c>
      <c r="G151" s="960" t="s">
        <v>506</v>
      </c>
      <c r="H151" s="959" t="s">
        <v>505</v>
      </c>
      <c r="I151" s="958"/>
      <c r="J151" s="958"/>
      <c r="K151" s="957" t="e">
        <f>IF(J151/I151*100&gt;100,100,J151/I151*100)</f>
        <v>#DIV/0!</v>
      </c>
      <c r="L151" s="957" t="e">
        <f>K151</f>
        <v>#DIV/0!</v>
      </c>
      <c r="M151" s="984"/>
      <c r="N151" s="968"/>
      <c r="O151" s="967"/>
    </row>
    <row r="152" spans="1:15" ht="69" hidden="1" customHeight="1" x14ac:dyDescent="0.25">
      <c r="A152" s="966">
        <v>37</v>
      </c>
      <c r="B152" s="974"/>
      <c r="C152" s="986" t="s">
        <v>317</v>
      </c>
      <c r="D152" s="983" t="s">
        <v>511</v>
      </c>
      <c r="E152" s="979" t="s">
        <v>137</v>
      </c>
      <c r="F152" s="961" t="s">
        <v>138</v>
      </c>
      <c r="G152" s="971" t="s">
        <v>428</v>
      </c>
      <c r="H152" s="978" t="s">
        <v>507</v>
      </c>
      <c r="I152" s="958"/>
      <c r="J152" s="958"/>
      <c r="K152" s="975" t="e">
        <f>IF(I152/J152*100&gt;100,100,I152/J152*100)</f>
        <v>#DIV/0!</v>
      </c>
      <c r="L152" s="977" t="e">
        <f>(K152+K153+K154)/3</f>
        <v>#DIV/0!</v>
      </c>
      <c r="M152" s="985" t="e">
        <f>(L152+L155)/2</f>
        <v>#DIV/0!</v>
      </c>
      <c r="N152" s="968"/>
      <c r="O152" s="967"/>
    </row>
    <row r="153" spans="1:15" ht="68.25" hidden="1" customHeight="1" x14ac:dyDescent="0.25">
      <c r="A153" s="966"/>
      <c r="B153" s="974"/>
      <c r="C153" s="973"/>
      <c r="D153" s="983"/>
      <c r="E153" s="962"/>
      <c r="F153" s="961" t="s">
        <v>138</v>
      </c>
      <c r="G153" s="971" t="s">
        <v>429</v>
      </c>
      <c r="H153" s="959" t="s">
        <v>507</v>
      </c>
      <c r="I153" s="958"/>
      <c r="J153" s="958"/>
      <c r="K153" s="957" t="e">
        <f>IF(J153/I153*100&gt;100,100,J153/I153*100)</f>
        <v>#DIV/0!</v>
      </c>
      <c r="L153" s="970"/>
      <c r="M153" s="984"/>
      <c r="N153" s="968"/>
      <c r="O153" s="967"/>
    </row>
    <row r="154" spans="1:15" ht="66.75" hidden="1" customHeight="1" x14ac:dyDescent="0.25">
      <c r="A154" s="966"/>
      <c r="B154" s="974"/>
      <c r="C154" s="973"/>
      <c r="D154" s="983"/>
      <c r="E154" s="962"/>
      <c r="F154" s="961" t="s">
        <v>138</v>
      </c>
      <c r="G154" s="971" t="s">
        <v>142</v>
      </c>
      <c r="H154" s="959" t="s">
        <v>507</v>
      </c>
      <c r="I154" s="958"/>
      <c r="J154" s="958"/>
      <c r="K154" s="957" t="e">
        <f>IF(J154/I154*100&gt;100,100,J154/I154*100)</f>
        <v>#DIV/0!</v>
      </c>
      <c r="L154" s="970"/>
      <c r="M154" s="984"/>
      <c r="N154" s="968"/>
      <c r="O154" s="967"/>
    </row>
    <row r="155" spans="1:15" ht="34.5" hidden="1" customHeight="1" x14ac:dyDescent="0.25">
      <c r="A155" s="966"/>
      <c r="B155" s="974"/>
      <c r="C155" s="964"/>
      <c r="D155" s="982"/>
      <c r="E155" s="962"/>
      <c r="F155" s="961" t="s">
        <v>144</v>
      </c>
      <c r="G155" s="960" t="s">
        <v>506</v>
      </c>
      <c r="H155" s="959" t="s">
        <v>505</v>
      </c>
      <c r="I155" s="958"/>
      <c r="J155" s="958"/>
      <c r="K155" s="957" t="e">
        <f>IF(J155/I155*100&gt;100,100,J155/I155*100)</f>
        <v>#DIV/0!</v>
      </c>
      <c r="L155" s="957" t="e">
        <f>K155</f>
        <v>#DIV/0!</v>
      </c>
      <c r="M155" s="984"/>
      <c r="N155" s="968"/>
      <c r="O155" s="967"/>
    </row>
    <row r="156" spans="1:15" ht="30.75" hidden="1" customHeight="1" x14ac:dyDescent="0.25">
      <c r="A156" s="966">
        <v>38</v>
      </c>
      <c r="B156" s="974"/>
      <c r="C156" s="986" t="s">
        <v>319</v>
      </c>
      <c r="D156" s="983" t="s">
        <v>510</v>
      </c>
      <c r="E156" s="979" t="s">
        <v>137</v>
      </c>
      <c r="F156" s="961" t="s">
        <v>138</v>
      </c>
      <c r="G156" s="971" t="s">
        <v>428</v>
      </c>
      <c r="H156" s="978" t="s">
        <v>507</v>
      </c>
      <c r="I156" s="958"/>
      <c r="J156" s="958"/>
      <c r="K156" s="975" t="e">
        <f>IF(I156/J156*100&gt;100,100,I156/J156*100)</f>
        <v>#DIV/0!</v>
      </c>
      <c r="L156" s="977" t="e">
        <f>(K156+K157+K158)/3</f>
        <v>#DIV/0!</v>
      </c>
      <c r="M156" s="985" t="e">
        <f>(L156+L159)/2</f>
        <v>#DIV/0!</v>
      </c>
      <c r="N156" s="968"/>
      <c r="O156" s="967"/>
    </row>
    <row r="157" spans="1:15" ht="67.5" hidden="1" customHeight="1" x14ac:dyDescent="0.25">
      <c r="A157" s="966"/>
      <c r="B157" s="974"/>
      <c r="C157" s="973"/>
      <c r="D157" s="983"/>
      <c r="E157" s="962"/>
      <c r="F157" s="961" t="s">
        <v>138</v>
      </c>
      <c r="G157" s="971" t="s">
        <v>429</v>
      </c>
      <c r="H157" s="959" t="s">
        <v>507</v>
      </c>
      <c r="I157" s="958"/>
      <c r="J157" s="958"/>
      <c r="K157" s="957" t="e">
        <f>IF(J157/I157*100&gt;100,100,J157/I157*100)</f>
        <v>#DIV/0!</v>
      </c>
      <c r="L157" s="970"/>
      <c r="M157" s="984"/>
      <c r="N157" s="968"/>
      <c r="O157" s="967"/>
    </row>
    <row r="158" spans="1:15" ht="68.25" hidden="1" customHeight="1" x14ac:dyDescent="0.25">
      <c r="A158" s="966"/>
      <c r="B158" s="974"/>
      <c r="C158" s="973"/>
      <c r="D158" s="983"/>
      <c r="E158" s="962"/>
      <c r="F158" s="961" t="s">
        <v>138</v>
      </c>
      <c r="G158" s="971" t="s">
        <v>142</v>
      </c>
      <c r="H158" s="959" t="s">
        <v>507</v>
      </c>
      <c r="I158" s="958"/>
      <c r="J158" s="958"/>
      <c r="K158" s="957" t="e">
        <f>IF(J158/I158*100&gt;100,100,J158/I158*100)</f>
        <v>#DIV/0!</v>
      </c>
      <c r="L158" s="970"/>
      <c r="M158" s="984"/>
      <c r="N158" s="968"/>
      <c r="O158" s="967"/>
    </row>
    <row r="159" spans="1:15" ht="33.75" hidden="1" customHeight="1" x14ac:dyDescent="0.25">
      <c r="A159" s="966"/>
      <c r="B159" s="974"/>
      <c r="C159" s="964"/>
      <c r="D159" s="982"/>
      <c r="E159" s="962"/>
      <c r="F159" s="961" t="s">
        <v>144</v>
      </c>
      <c r="G159" s="960" t="s">
        <v>506</v>
      </c>
      <c r="H159" s="959" t="s">
        <v>505</v>
      </c>
      <c r="I159" s="958"/>
      <c r="J159" s="958"/>
      <c r="K159" s="957" t="e">
        <f>IF(I159/J159*100&gt;100,100,I159/J159*100)</f>
        <v>#DIV/0!</v>
      </c>
      <c r="L159" s="957" t="e">
        <f>K159</f>
        <v>#DIV/0!</v>
      </c>
      <c r="M159" s="984"/>
      <c r="N159" s="968"/>
      <c r="O159" s="967"/>
    </row>
    <row r="160" spans="1:15" ht="53.25" hidden="1" customHeight="1" x14ac:dyDescent="0.25">
      <c r="A160" s="966">
        <v>39</v>
      </c>
      <c r="B160" s="974"/>
      <c r="C160" s="981" t="s">
        <v>327</v>
      </c>
      <c r="D160" s="983" t="s">
        <v>509</v>
      </c>
      <c r="E160" s="979" t="s">
        <v>137</v>
      </c>
      <c r="F160" s="961" t="s">
        <v>138</v>
      </c>
      <c r="G160" s="971" t="s">
        <v>434</v>
      </c>
      <c r="H160" s="978" t="s">
        <v>507</v>
      </c>
      <c r="I160" s="958"/>
      <c r="J160" s="958"/>
      <c r="K160" s="957" t="e">
        <f>IF(J160/I160*100&gt;100,100,J160/I160*100)</f>
        <v>#DIV/0!</v>
      </c>
      <c r="L160" s="977" t="e">
        <f>(K160+K161+K162)/3</f>
        <v>#DIV/0!</v>
      </c>
      <c r="M160" s="976" t="e">
        <f>(L160+L163)/2</f>
        <v>#DIV/0!</v>
      </c>
      <c r="N160" s="968"/>
      <c r="O160" s="967"/>
    </row>
    <row r="161" spans="1:15" ht="68.25" hidden="1" customHeight="1" x14ac:dyDescent="0.25">
      <c r="A161" s="966"/>
      <c r="B161" s="974"/>
      <c r="C161" s="973"/>
      <c r="D161" s="983"/>
      <c r="E161" s="962"/>
      <c r="F161" s="961" t="s">
        <v>138</v>
      </c>
      <c r="G161" s="971" t="s">
        <v>435</v>
      </c>
      <c r="H161" s="959" t="s">
        <v>507</v>
      </c>
      <c r="I161" s="958"/>
      <c r="J161" s="958"/>
      <c r="K161" s="975" t="e">
        <f>IF(I161/J161*100&gt;100,100,I161/J161*100)</f>
        <v>#DIV/0!</v>
      </c>
      <c r="L161" s="970"/>
      <c r="M161" s="969"/>
      <c r="N161" s="968"/>
      <c r="O161" s="967"/>
    </row>
    <row r="162" spans="1:15" ht="52.5" hidden="1" customHeight="1" x14ac:dyDescent="0.25">
      <c r="A162" s="966"/>
      <c r="B162" s="974"/>
      <c r="C162" s="973"/>
      <c r="D162" s="983"/>
      <c r="E162" s="962"/>
      <c r="F162" s="961" t="s">
        <v>138</v>
      </c>
      <c r="G162" s="971" t="s">
        <v>436</v>
      </c>
      <c r="H162" s="959" t="s">
        <v>507</v>
      </c>
      <c r="I162" s="958"/>
      <c r="J162" s="958"/>
      <c r="K162" s="957" t="e">
        <f>IF(J162/I162*100&gt;100,100,J162/I162*100)</f>
        <v>#DIV/0!</v>
      </c>
      <c r="L162" s="970"/>
      <c r="M162" s="969"/>
      <c r="N162" s="968"/>
      <c r="O162" s="967"/>
    </row>
    <row r="163" spans="1:15" ht="36.75" hidden="1" customHeight="1" x14ac:dyDescent="0.25">
      <c r="A163" s="966"/>
      <c r="B163" s="974"/>
      <c r="C163" s="964"/>
      <c r="D163" s="982"/>
      <c r="E163" s="962"/>
      <c r="F163" s="961" t="s">
        <v>144</v>
      </c>
      <c r="G163" s="960" t="s">
        <v>506</v>
      </c>
      <c r="H163" s="959" t="s">
        <v>505</v>
      </c>
      <c r="I163" s="958"/>
      <c r="J163" s="958"/>
      <c r="K163" s="957" t="e">
        <f>IF(J163/I163*100&gt;100,100,J163/I163*100)</f>
        <v>#DIV/0!</v>
      </c>
      <c r="L163" s="957" t="e">
        <f>K163</f>
        <v>#DIV/0!</v>
      </c>
      <c r="M163" s="956"/>
      <c r="N163" s="968"/>
      <c r="O163" s="967"/>
    </row>
    <row r="164" spans="1:15" ht="51" hidden="1" customHeight="1" x14ac:dyDescent="0.25">
      <c r="A164" s="966">
        <v>40</v>
      </c>
      <c r="B164" s="974"/>
      <c r="C164" s="981" t="s">
        <v>323</v>
      </c>
      <c r="D164" s="980" t="s">
        <v>508</v>
      </c>
      <c r="E164" s="979" t="s">
        <v>137</v>
      </c>
      <c r="F164" s="961" t="s">
        <v>138</v>
      </c>
      <c r="G164" s="971" t="s">
        <v>434</v>
      </c>
      <c r="H164" s="978" t="s">
        <v>507</v>
      </c>
      <c r="I164" s="958"/>
      <c r="J164" s="958"/>
      <c r="K164" s="957" t="e">
        <f>IF(J164/I164*100&gt;100,100,J164/I164*100)</f>
        <v>#DIV/0!</v>
      </c>
      <c r="L164" s="977" t="e">
        <f>(K164+K165+K166)/3</f>
        <v>#DIV/0!</v>
      </c>
      <c r="M164" s="976" t="e">
        <f>(L164+L167)/2</f>
        <v>#DIV/0!</v>
      </c>
      <c r="N164" s="968"/>
      <c r="O164" s="967"/>
    </row>
    <row r="165" spans="1:15" ht="66" hidden="1" customHeight="1" x14ac:dyDescent="0.25">
      <c r="A165" s="966"/>
      <c r="B165" s="974"/>
      <c r="C165" s="973"/>
      <c r="D165" s="972"/>
      <c r="E165" s="962"/>
      <c r="F165" s="961" t="s">
        <v>138</v>
      </c>
      <c r="G165" s="971" t="s">
        <v>435</v>
      </c>
      <c r="H165" s="959" t="s">
        <v>507</v>
      </c>
      <c r="I165" s="958"/>
      <c r="J165" s="958"/>
      <c r="K165" s="975" t="e">
        <f>IF(I165/J165*100&gt;100,100,I165/J165*100)</f>
        <v>#DIV/0!</v>
      </c>
      <c r="L165" s="970"/>
      <c r="M165" s="969"/>
      <c r="N165" s="968"/>
      <c r="O165" s="967"/>
    </row>
    <row r="166" spans="1:15" ht="54" hidden="1" customHeight="1" x14ac:dyDescent="0.25">
      <c r="A166" s="966"/>
      <c r="B166" s="974"/>
      <c r="C166" s="973"/>
      <c r="D166" s="972"/>
      <c r="E166" s="962"/>
      <c r="F166" s="961" t="s">
        <v>138</v>
      </c>
      <c r="G166" s="971" t="s">
        <v>436</v>
      </c>
      <c r="H166" s="959" t="s">
        <v>507</v>
      </c>
      <c r="I166" s="958"/>
      <c r="J166" s="958"/>
      <c r="K166" s="957" t="e">
        <f>IF(J166/I166*100&gt;100,100,J166/I166*100)</f>
        <v>#DIV/0!</v>
      </c>
      <c r="L166" s="970"/>
      <c r="M166" s="969"/>
      <c r="N166" s="968"/>
      <c r="O166" s="967"/>
    </row>
    <row r="167" spans="1:15" ht="33" hidden="1" customHeight="1" x14ac:dyDescent="0.25">
      <c r="A167" s="966"/>
      <c r="B167" s="965"/>
      <c r="C167" s="964"/>
      <c r="D167" s="963"/>
      <c r="E167" s="962"/>
      <c r="F167" s="961" t="s">
        <v>144</v>
      </c>
      <c r="G167" s="960" t="s">
        <v>506</v>
      </c>
      <c r="H167" s="959" t="s">
        <v>505</v>
      </c>
      <c r="I167" s="958"/>
      <c r="J167" s="958"/>
      <c r="K167" s="957" t="e">
        <f>IF(I167/J167*100&gt;100,100,I167/J167*100)</f>
        <v>#DIV/0!</v>
      </c>
      <c r="L167" s="957" t="e">
        <f>K167</f>
        <v>#DIV/0!</v>
      </c>
      <c r="M167" s="956"/>
      <c r="N167" s="955"/>
      <c r="O167" s="954"/>
    </row>
    <row r="168" spans="1:15" ht="25.5" x14ac:dyDescent="0.3">
      <c r="A168" s="953"/>
      <c r="B168" s="952"/>
      <c r="C168" s="951"/>
      <c r="D168" s="950"/>
      <c r="E168" s="949"/>
      <c r="F168" s="948"/>
      <c r="G168" s="947"/>
      <c r="H168" s="946"/>
      <c r="I168" s="945"/>
      <c r="J168" s="945"/>
      <c r="K168" s="944"/>
      <c r="L168" s="944"/>
      <c r="M168" s="943"/>
      <c r="N168" s="942"/>
      <c r="O168" s="941"/>
    </row>
    <row r="169" spans="1:15" ht="25.5" x14ac:dyDescent="0.3">
      <c r="A169" s="953"/>
      <c r="B169" s="952"/>
      <c r="C169" s="951"/>
      <c r="D169" s="950"/>
      <c r="E169" s="949"/>
      <c r="F169" s="948"/>
      <c r="G169" s="947"/>
      <c r="H169" s="946"/>
      <c r="I169" s="945"/>
      <c r="J169" s="945"/>
      <c r="K169" s="944"/>
      <c r="L169" s="944"/>
      <c r="M169" s="943"/>
      <c r="N169" s="942"/>
      <c r="O169" s="941"/>
    </row>
    <row r="170" spans="1:15" ht="26.25" customHeight="1" x14ac:dyDescent="0.4">
      <c r="A170" s="936"/>
      <c r="B170" s="940" t="s">
        <v>504</v>
      </c>
      <c r="C170" s="940"/>
      <c r="D170" s="940"/>
      <c r="E170" s="940"/>
      <c r="F170" s="940"/>
      <c r="G170" s="940"/>
      <c r="H170" s="940"/>
      <c r="I170" s="940"/>
      <c r="J170" s="940"/>
      <c r="K170" s="940"/>
      <c r="L170" s="940"/>
      <c r="M170" s="940"/>
      <c r="N170" s="940"/>
    </row>
    <row r="171" spans="1:15" ht="26.25" customHeight="1" x14ac:dyDescent="0.4">
      <c r="A171" s="936"/>
      <c r="B171" s="939"/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</row>
    <row r="172" spans="1:15" x14ac:dyDescent="0.4">
      <c r="A172" s="936"/>
      <c r="B172" s="935" t="s">
        <v>503</v>
      </c>
      <c r="C172" s="925"/>
      <c r="D172" s="938"/>
      <c r="E172" s="938"/>
      <c r="G172" s="933"/>
      <c r="H172" s="937"/>
      <c r="I172" s="937"/>
      <c r="M172" s="932"/>
      <c r="N172" s="931"/>
    </row>
    <row r="173" spans="1:15" ht="24.75" customHeight="1" x14ac:dyDescent="0.4">
      <c r="A173" s="936"/>
      <c r="B173" s="935" t="s">
        <v>502</v>
      </c>
      <c r="C173" s="925"/>
      <c r="D173" s="934"/>
      <c r="G173" s="933"/>
      <c r="H173" s="933"/>
      <c r="I173" s="933"/>
      <c r="M173" s="932"/>
      <c r="N173" s="931"/>
    </row>
    <row r="174" spans="1:15" ht="24.75" customHeight="1" x14ac:dyDescent="0.25"/>
    <row r="175" spans="1:15" ht="24.75" customHeight="1" x14ac:dyDescent="0.25"/>
    <row r="176" spans="1:15" ht="24.75" customHeight="1" x14ac:dyDescent="0.25"/>
    <row r="177" spans="4:4" ht="24.75" customHeight="1" x14ac:dyDescent="0.25"/>
    <row r="178" spans="4:4" ht="24.75" customHeight="1" x14ac:dyDescent="0.25"/>
    <row r="179" spans="4:4" ht="24.75" customHeight="1" x14ac:dyDescent="0.25"/>
    <row r="180" spans="4:4" ht="24.75" customHeight="1" x14ac:dyDescent="0.25">
      <c r="D180" s="928" t="s">
        <v>501</v>
      </c>
    </row>
    <row r="181" spans="4:4" ht="24.75" customHeight="1" x14ac:dyDescent="0.25"/>
  </sheetData>
  <autoFilter ref="A3:DJ3"/>
  <mergeCells count="250">
    <mergeCell ref="A148:A151"/>
    <mergeCell ref="C148:C151"/>
    <mergeCell ref="D148:D151"/>
    <mergeCell ref="E148:E151"/>
    <mergeCell ref="L148:L150"/>
    <mergeCell ref="B4:B167"/>
    <mergeCell ref="E108:E111"/>
    <mergeCell ref="L108:L110"/>
    <mergeCell ref="A16:A19"/>
    <mergeCell ref="C16:C19"/>
    <mergeCell ref="A164:A167"/>
    <mergeCell ref="C164:C167"/>
    <mergeCell ref="D164:D167"/>
    <mergeCell ref="E164:E167"/>
    <mergeCell ref="L164:L166"/>
    <mergeCell ref="M164:M167"/>
    <mergeCell ref="L20:L22"/>
    <mergeCell ref="M20:M23"/>
    <mergeCell ref="E160:E163"/>
    <mergeCell ref="L160:L162"/>
    <mergeCell ref="M160:M163"/>
    <mergeCell ref="B170:N170"/>
    <mergeCell ref="N4:N167"/>
    <mergeCell ref="M148:M151"/>
    <mergeCell ref="M64:M67"/>
    <mergeCell ref="D16:D19"/>
    <mergeCell ref="E156:E159"/>
    <mergeCell ref="L156:L158"/>
    <mergeCell ref="M156:M159"/>
    <mergeCell ref="A160:A163"/>
    <mergeCell ref="C160:C163"/>
    <mergeCell ref="D160:D163"/>
    <mergeCell ref="O4:O167"/>
    <mergeCell ref="A152:A155"/>
    <mergeCell ref="C152:C155"/>
    <mergeCell ref="D152:D155"/>
    <mergeCell ref="E152:E155"/>
    <mergeCell ref="L152:L154"/>
    <mergeCell ref="M152:M155"/>
    <mergeCell ref="A156:A159"/>
    <mergeCell ref="C156:C159"/>
    <mergeCell ref="D156:D159"/>
    <mergeCell ref="M4:M7"/>
    <mergeCell ref="A108:A111"/>
    <mergeCell ref="C108:C111"/>
    <mergeCell ref="D108:D111"/>
    <mergeCell ref="E16:E19"/>
    <mergeCell ref="L16:L18"/>
    <mergeCell ref="M108:M111"/>
    <mergeCell ref="A60:A63"/>
    <mergeCell ref="M16:M19"/>
    <mergeCell ref="A20:A23"/>
    <mergeCell ref="E144:E147"/>
    <mergeCell ref="L144:L146"/>
    <mergeCell ref="A4:A7"/>
    <mergeCell ref="C4:C7"/>
    <mergeCell ref="D4:D7"/>
    <mergeCell ref="E4:E7"/>
    <mergeCell ref="L4:L6"/>
    <mergeCell ref="C20:C23"/>
    <mergeCell ref="D20:D23"/>
    <mergeCell ref="E20:E23"/>
    <mergeCell ref="A1:O1"/>
    <mergeCell ref="A144:A147"/>
    <mergeCell ref="C144:C147"/>
    <mergeCell ref="D144:D147"/>
    <mergeCell ref="A8:A11"/>
    <mergeCell ref="C8:C11"/>
    <mergeCell ref="M144:M147"/>
    <mergeCell ref="C64:C67"/>
    <mergeCell ref="D64:D67"/>
    <mergeCell ref="L64:L66"/>
    <mergeCell ref="M8:M11"/>
    <mergeCell ref="A12:A15"/>
    <mergeCell ref="C12:C15"/>
    <mergeCell ref="D12:D15"/>
    <mergeCell ref="E12:E15"/>
    <mergeCell ref="L12:L14"/>
    <mergeCell ref="M12:M15"/>
    <mergeCell ref="D8:D11"/>
    <mergeCell ref="E8:E11"/>
    <mergeCell ref="L8:L10"/>
    <mergeCell ref="A24:A27"/>
    <mergeCell ref="C24:C27"/>
    <mergeCell ref="D24:D27"/>
    <mergeCell ref="E24:E27"/>
    <mergeCell ref="L24:L26"/>
    <mergeCell ref="M24:M27"/>
    <mergeCell ref="A28:A31"/>
    <mergeCell ref="C28:C31"/>
    <mergeCell ref="D28:D31"/>
    <mergeCell ref="E28:E31"/>
    <mergeCell ref="L28:L30"/>
    <mergeCell ref="M28:M31"/>
    <mergeCell ref="A32:A35"/>
    <mergeCell ref="C32:C35"/>
    <mergeCell ref="D32:D35"/>
    <mergeCell ref="E32:E35"/>
    <mergeCell ref="L32:L34"/>
    <mergeCell ref="M32:M35"/>
    <mergeCell ref="A36:A39"/>
    <mergeCell ref="C36:C39"/>
    <mergeCell ref="D36:D39"/>
    <mergeCell ref="E36:E39"/>
    <mergeCell ref="L36:L38"/>
    <mergeCell ref="M36:M39"/>
    <mergeCell ref="M52:M55"/>
    <mergeCell ref="A56:A59"/>
    <mergeCell ref="C56:C59"/>
    <mergeCell ref="D56:D59"/>
    <mergeCell ref="E56:E59"/>
    <mergeCell ref="L56:L58"/>
    <mergeCell ref="M56:M59"/>
    <mergeCell ref="A52:A55"/>
    <mergeCell ref="C52:C55"/>
    <mergeCell ref="L48:L50"/>
    <mergeCell ref="C60:C63"/>
    <mergeCell ref="D60:D63"/>
    <mergeCell ref="M48:M51"/>
    <mergeCell ref="A44:A47"/>
    <mergeCell ref="C44:C47"/>
    <mergeCell ref="D44:D47"/>
    <mergeCell ref="E44:E47"/>
    <mergeCell ref="L44:L46"/>
    <mergeCell ref="M44:M47"/>
    <mergeCell ref="D68:D71"/>
    <mergeCell ref="E68:E71"/>
    <mergeCell ref="A48:A51"/>
    <mergeCell ref="C48:C51"/>
    <mergeCell ref="D48:D51"/>
    <mergeCell ref="E48:E51"/>
    <mergeCell ref="E52:E55"/>
    <mergeCell ref="D52:D55"/>
    <mergeCell ref="L52:L54"/>
    <mergeCell ref="E60:E63"/>
    <mergeCell ref="L60:L62"/>
    <mergeCell ref="M60:M63"/>
    <mergeCell ref="A68:A71"/>
    <mergeCell ref="C68:C71"/>
    <mergeCell ref="L68:L70"/>
    <mergeCell ref="M68:M71"/>
    <mergeCell ref="A64:A67"/>
    <mergeCell ref="A72:A75"/>
    <mergeCell ref="C72:C75"/>
    <mergeCell ref="D72:D75"/>
    <mergeCell ref="E72:E75"/>
    <mergeCell ref="L72:L74"/>
    <mergeCell ref="M72:M75"/>
    <mergeCell ref="A76:A79"/>
    <mergeCell ref="C76:C79"/>
    <mergeCell ref="D76:D79"/>
    <mergeCell ref="E76:E79"/>
    <mergeCell ref="L76:L78"/>
    <mergeCell ref="M76:M79"/>
    <mergeCell ref="A80:A83"/>
    <mergeCell ref="C80:C83"/>
    <mergeCell ref="D80:D83"/>
    <mergeCell ref="E80:E83"/>
    <mergeCell ref="L80:L82"/>
    <mergeCell ref="M80:M83"/>
    <mergeCell ref="A84:A87"/>
    <mergeCell ref="C84:C87"/>
    <mergeCell ref="D84:D87"/>
    <mergeCell ref="E84:E87"/>
    <mergeCell ref="L84:L86"/>
    <mergeCell ref="M84:M87"/>
    <mergeCell ref="A88:A91"/>
    <mergeCell ref="C88:C91"/>
    <mergeCell ref="D88:D91"/>
    <mergeCell ref="E88:E91"/>
    <mergeCell ref="L88:L90"/>
    <mergeCell ref="M88:M91"/>
    <mergeCell ref="A92:A95"/>
    <mergeCell ref="C92:C95"/>
    <mergeCell ref="D92:D95"/>
    <mergeCell ref="E92:E95"/>
    <mergeCell ref="L92:L94"/>
    <mergeCell ref="M92:M95"/>
    <mergeCell ref="A96:A99"/>
    <mergeCell ref="C96:C99"/>
    <mergeCell ref="D96:D99"/>
    <mergeCell ref="E96:E99"/>
    <mergeCell ref="L96:L98"/>
    <mergeCell ref="M96:M99"/>
    <mergeCell ref="A100:A103"/>
    <mergeCell ref="C100:C103"/>
    <mergeCell ref="D100:D103"/>
    <mergeCell ref="E100:E103"/>
    <mergeCell ref="L100:L102"/>
    <mergeCell ref="M100:M103"/>
    <mergeCell ref="A104:A107"/>
    <mergeCell ref="C104:C107"/>
    <mergeCell ref="D104:D107"/>
    <mergeCell ref="E104:E107"/>
    <mergeCell ref="L104:L106"/>
    <mergeCell ref="M104:M107"/>
    <mergeCell ref="A112:A115"/>
    <mergeCell ref="C112:C115"/>
    <mergeCell ref="D112:D115"/>
    <mergeCell ref="E112:E115"/>
    <mergeCell ref="L112:L114"/>
    <mergeCell ref="M112:M115"/>
    <mergeCell ref="A116:A119"/>
    <mergeCell ref="C116:C119"/>
    <mergeCell ref="D116:D119"/>
    <mergeCell ref="E116:E119"/>
    <mergeCell ref="L116:L118"/>
    <mergeCell ref="M116:M119"/>
    <mergeCell ref="A120:A123"/>
    <mergeCell ref="C120:C123"/>
    <mergeCell ref="D120:D123"/>
    <mergeCell ref="E120:E123"/>
    <mergeCell ref="L120:L122"/>
    <mergeCell ref="M120:M123"/>
    <mergeCell ref="A124:A127"/>
    <mergeCell ref="C124:C127"/>
    <mergeCell ref="D124:D127"/>
    <mergeCell ref="E124:E127"/>
    <mergeCell ref="L124:L126"/>
    <mergeCell ref="M124:M127"/>
    <mergeCell ref="L132:L134"/>
    <mergeCell ref="M132:M135"/>
    <mergeCell ref="A128:A131"/>
    <mergeCell ref="C128:C131"/>
    <mergeCell ref="D128:D131"/>
    <mergeCell ref="E128:E131"/>
    <mergeCell ref="L128:L130"/>
    <mergeCell ref="M128:M131"/>
    <mergeCell ref="D140:D143"/>
    <mergeCell ref="A132:A135"/>
    <mergeCell ref="C132:C135"/>
    <mergeCell ref="D132:D135"/>
    <mergeCell ref="E132:E135"/>
    <mergeCell ref="E140:E143"/>
    <mergeCell ref="L140:L142"/>
    <mergeCell ref="M140:M143"/>
    <mergeCell ref="A136:A139"/>
    <mergeCell ref="C136:C139"/>
    <mergeCell ref="D136:D139"/>
    <mergeCell ref="E136:E139"/>
    <mergeCell ref="L136:L138"/>
    <mergeCell ref="M136:M139"/>
    <mergeCell ref="A140:A143"/>
    <mergeCell ref="C140:C143"/>
    <mergeCell ref="A40:A43"/>
    <mergeCell ref="C40:C43"/>
    <mergeCell ref="D40:D43"/>
    <mergeCell ref="E40:E43"/>
    <mergeCell ref="L40:L42"/>
    <mergeCell ref="M40:M43"/>
  </mergeCells>
  <pageMargins left="0.23622047244094488" right="0.23622047244094488" top="0.74803149606299213" bottom="0.74803149606299213" header="0.31496062992125984" footer="0.31496062992125984"/>
  <pageSetup paperSize="9" scale="43" fitToHeight="0" orientation="landscape" r:id="rId1"/>
  <rowBreaks count="3" manualBreakCount="3">
    <brk id="43" max="14" man="1"/>
    <brk id="79" max="14" man="1"/>
    <brk id="131" max="14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54"/>
  <sheetViews>
    <sheetView zoomScale="70" zoomScaleNormal="70" zoomScaleSheetLayoutView="70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0.140625" style="1049" customWidth="1"/>
    <col min="3" max="3" width="26.85546875" style="1049" customWidth="1"/>
    <col min="4" max="4" width="14.140625" style="1049" customWidth="1"/>
    <col min="5" max="5" width="23.85546875" style="1051" customWidth="1"/>
    <col min="6" max="6" width="66.14062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0" width="19.42578125" style="1049" customWidth="1"/>
    <col min="11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50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177" t="s">
        <v>681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(J4+J5+J6)/3</f>
        <v>100</v>
      </c>
      <c r="L4" s="1126">
        <f>(K4+K7)/2</f>
        <v>100</v>
      </c>
      <c r="M4" s="1177" t="s">
        <v>679</v>
      </c>
      <c r="N4" s="1188"/>
    </row>
    <row r="5" spans="1:14" ht="58.5" customHeight="1" x14ac:dyDescent="0.25">
      <c r="A5" s="1113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100</v>
      </c>
      <c r="J5" s="1121">
        <f>IF(I5/H5*100&gt;100,100,I5/H5*100)</f>
        <v>100</v>
      </c>
      <c r="K5" s="1123"/>
      <c r="L5" s="1119"/>
      <c r="M5" s="1113"/>
      <c r="N5" s="1081"/>
    </row>
    <row r="6" spans="1:14" ht="68.25" customHeight="1" x14ac:dyDescent="0.25">
      <c r="A6" s="1113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24">
        <v>100</v>
      </c>
      <c r="I6" s="1124">
        <v>100</v>
      </c>
      <c r="J6" s="1121">
        <f>IF(I6/H6*100&gt;100,100,I6/H6*100)</f>
        <v>100</v>
      </c>
      <c r="K6" s="1123"/>
      <c r="L6" s="1119"/>
      <c r="M6" s="1113"/>
      <c r="N6" s="1081"/>
    </row>
    <row r="7" spans="1:14" ht="30.75" customHeight="1" x14ac:dyDescent="0.25">
      <c r="A7" s="1113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1122">
        <v>8.11</v>
      </c>
      <c r="I7" s="1122">
        <f>10.33</f>
        <v>10.33</v>
      </c>
      <c r="J7" s="1121">
        <f>IF(I7/H7*100&gt;100,100,I7/H7*100)</f>
        <v>100</v>
      </c>
      <c r="K7" s="1120">
        <f>J7</f>
        <v>100</v>
      </c>
      <c r="L7" s="1119"/>
      <c r="M7" s="1113"/>
      <c r="N7" s="1081"/>
    </row>
    <row r="8" spans="1:14" ht="30.75" hidden="1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/>
      <c r="I8" s="1125"/>
      <c r="J8" s="1121" t="e">
        <f>IF(I8/H8*100&gt;100,100,I8/H8*100)</f>
        <v>#DIV/0!</v>
      </c>
      <c r="K8" s="1127" t="e">
        <f>(J8+J9+J10)/2</f>
        <v>#DIV/0!</v>
      </c>
      <c r="L8" s="1126" t="e">
        <f>(K8+K11)/2</f>
        <v>#DIV/0!</v>
      </c>
      <c r="M8" s="1113"/>
      <c r="N8" s="1081"/>
    </row>
    <row r="9" spans="1:14" ht="30.75" hidden="1" customHeight="1" x14ac:dyDescent="0.25">
      <c r="A9" s="1113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/>
      <c r="I9" s="1125"/>
      <c r="J9" s="1121" t="e">
        <f>IF(I9/H9*100&gt;100,100,I9/H9*100)</f>
        <v>#DIV/0!</v>
      </c>
      <c r="K9" s="1123"/>
      <c r="L9" s="1119"/>
      <c r="M9" s="1113"/>
      <c r="N9" s="1081"/>
    </row>
    <row r="10" spans="1:14" ht="30.75" hidden="1" customHeight="1" x14ac:dyDescent="0.25">
      <c r="A10" s="1113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 t="e">
        <f>IF(I10/H10*100&gt;100,100,I10/H10*100)</f>
        <v>#DIV/0!</v>
      </c>
      <c r="K10" s="1123"/>
      <c r="L10" s="1119"/>
      <c r="M10" s="1113"/>
      <c r="N10" s="1081"/>
    </row>
    <row r="11" spans="1:14" ht="59.25" hidden="1" customHeight="1" x14ac:dyDescent="0.25">
      <c r="A11" s="1113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/>
      <c r="I11" s="1122"/>
      <c r="J11" s="1121" t="e">
        <f>IF(I11/H11*100&gt;100,100,I11/H11*100)</f>
        <v>#DIV/0!</v>
      </c>
      <c r="K11" s="1120" t="e">
        <f>J11</f>
        <v>#DIV/0!</v>
      </c>
      <c r="L11" s="1119"/>
      <c r="M11" s="1113"/>
      <c r="N11" s="1081"/>
    </row>
    <row r="12" spans="1:14" ht="51.75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>
        <v>100</v>
      </c>
      <c r="I12" s="1125">
        <v>100</v>
      </c>
      <c r="J12" s="1121">
        <f>IF(I12/H12*100&gt;100,100,I12/H12*100)</f>
        <v>100</v>
      </c>
      <c r="K12" s="1127">
        <f>(J12+J13+J14)/3</f>
        <v>100</v>
      </c>
      <c r="L12" s="1126">
        <f>(K12+K15)/2</f>
        <v>100</v>
      </c>
      <c r="M12" s="1113"/>
      <c r="N12" s="1081"/>
    </row>
    <row r="13" spans="1:14" ht="48" customHeight="1" x14ac:dyDescent="0.25">
      <c r="A13" s="1113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>
        <v>80</v>
      </c>
      <c r="I13" s="1125">
        <v>80</v>
      </c>
      <c r="J13" s="1121">
        <f>IF(I13/H13*100&gt;100,100,I13/H13*100)</f>
        <v>100</v>
      </c>
      <c r="K13" s="1123"/>
      <c r="L13" s="1119"/>
      <c r="M13" s="1113"/>
      <c r="N13" s="1081"/>
    </row>
    <row r="14" spans="1:14" ht="47.25" customHeight="1" x14ac:dyDescent="0.25">
      <c r="A14" s="1113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24">
        <v>100</v>
      </c>
      <c r="I14" s="1124">
        <v>100</v>
      </c>
      <c r="J14" s="1121">
        <f>IF(I14/H14*100&gt;100,100,I14/H14*100)</f>
        <v>100</v>
      </c>
      <c r="K14" s="1123"/>
      <c r="L14" s="1119"/>
      <c r="M14" s="1113"/>
      <c r="N14" s="1081"/>
    </row>
    <row r="15" spans="1:14" x14ac:dyDescent="0.25">
      <c r="A15" s="1113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1122">
        <v>0.44</v>
      </c>
      <c r="I15" s="1122">
        <v>0.56000000000000005</v>
      </c>
      <c r="J15" s="1121">
        <f>IF(I15/H15*100&gt;100,100,I15/H15*100)</f>
        <v>100</v>
      </c>
      <c r="K15" s="1120">
        <f>J15</f>
        <v>100</v>
      </c>
      <c r="L15" s="1119"/>
      <c r="M15" s="1113"/>
      <c r="N15" s="1081"/>
    </row>
    <row r="16" spans="1:14" ht="75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>
        <v>100</v>
      </c>
      <c r="I16" s="1125">
        <v>100</v>
      </c>
      <c r="J16" s="1121">
        <f>IF(I16/H16*100&gt;100,100,I16/H16*100)</f>
        <v>100</v>
      </c>
      <c r="K16" s="1127">
        <f>(J16+J17+J18)/3</f>
        <v>100</v>
      </c>
      <c r="L16" s="1126">
        <f>(K16+K19)/2</f>
        <v>100</v>
      </c>
      <c r="M16" s="1113"/>
      <c r="N16" s="1081"/>
    </row>
    <row r="17" spans="1:14" ht="30.75" customHeight="1" x14ac:dyDescent="0.25">
      <c r="A17" s="1113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>
        <v>80</v>
      </c>
      <c r="I17" s="1125">
        <v>100</v>
      </c>
      <c r="J17" s="1121">
        <f>IF(I17/H17*100&gt;100,100,I17/H17*100)</f>
        <v>100</v>
      </c>
      <c r="K17" s="1123"/>
      <c r="L17" s="1119"/>
      <c r="M17" s="1113"/>
      <c r="N17" s="1081"/>
    </row>
    <row r="18" spans="1:14" ht="30.75" customHeight="1" x14ac:dyDescent="0.25">
      <c r="A18" s="1113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7">
        <v>100</v>
      </c>
      <c r="I18" s="1124">
        <v>100</v>
      </c>
      <c r="J18" s="1121">
        <f>IF(I18/H18*100&gt;100,100,I18/H18*100)</f>
        <v>100</v>
      </c>
      <c r="K18" s="1123"/>
      <c r="L18" s="1119"/>
      <c r="M18" s="1113"/>
      <c r="N18" s="1081"/>
    </row>
    <row r="19" spans="1:14" ht="36" customHeight="1" x14ac:dyDescent="0.25">
      <c r="A19" s="1113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71">
        <v>1.1100000000000001</v>
      </c>
      <c r="I19" s="1152">
        <v>1.22</v>
      </c>
      <c r="J19" s="1121">
        <f>IF(I19/H19*100&gt;100,100,I19/H19*100)</f>
        <v>100</v>
      </c>
      <c r="K19" s="1120">
        <f>J19</f>
        <v>100</v>
      </c>
      <c r="L19" s="1119"/>
      <c r="M19" s="1113"/>
      <c r="N19" s="1081"/>
    </row>
    <row r="20" spans="1:14" ht="58.5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>
        <v>100</v>
      </c>
      <c r="I20" s="1125">
        <v>100</v>
      </c>
      <c r="J20" s="1121">
        <f>IF(I20/H20*100&gt;100,100,I20/H20*100)</f>
        <v>100</v>
      </c>
      <c r="K20" s="1127">
        <f>(J20+J21+J22)/3</f>
        <v>100</v>
      </c>
      <c r="L20" s="1126">
        <f>(K20+K23)/2</f>
        <v>100</v>
      </c>
      <c r="M20" s="1113"/>
      <c r="N20" s="1081"/>
    </row>
    <row r="21" spans="1:14" ht="58.5" customHeight="1" x14ac:dyDescent="0.25">
      <c r="A21" s="1113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>
        <v>80</v>
      </c>
      <c r="I21" s="1125">
        <v>80</v>
      </c>
      <c r="J21" s="1121">
        <f>IF(I21/H21*100&gt;100,100,I21/H21*100)</f>
        <v>100</v>
      </c>
      <c r="K21" s="1123"/>
      <c r="L21" s="1119"/>
      <c r="M21" s="1113"/>
      <c r="N21" s="1081"/>
    </row>
    <row r="22" spans="1:14" ht="58.5" customHeight="1" x14ac:dyDescent="0.25">
      <c r="A22" s="1113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>
        <v>100</v>
      </c>
      <c r="I22" s="1124">
        <v>100</v>
      </c>
      <c r="J22" s="1121">
        <f>IF(I22/H22*100&gt;100,100,I22/H22*100)</f>
        <v>100</v>
      </c>
      <c r="K22" s="1123"/>
      <c r="L22" s="1119"/>
      <c r="M22" s="1113"/>
      <c r="N22" s="1081"/>
    </row>
    <row r="23" spans="1:14" ht="31.5" customHeight="1" x14ac:dyDescent="0.25">
      <c r="A23" s="1113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59">
        <v>0.89</v>
      </c>
      <c r="I23" s="1122">
        <v>1</v>
      </c>
      <c r="J23" s="1121">
        <f>IF(I23/H23*100&gt;100,100,I23/H23*100)</f>
        <v>100</v>
      </c>
      <c r="K23" s="1120">
        <f>J23</f>
        <v>100</v>
      </c>
      <c r="L23" s="1119"/>
      <c r="M23" s="1113"/>
      <c r="N23" s="1081"/>
    </row>
    <row r="24" spans="1:14" ht="58.5" hidden="1" customHeight="1" x14ac:dyDescent="0.25">
      <c r="A24" s="1113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1" t="e">
        <f>IF(I24/H24*100&gt;100,100,I24/H24*100)</f>
        <v>#DIV/0!</v>
      </c>
      <c r="K24" s="1127" t="e">
        <f>(J24+J25+J26)/3</f>
        <v>#DIV/0!</v>
      </c>
      <c r="L24" s="1126" t="e">
        <f>(K24+K27)/2</f>
        <v>#DIV/0!</v>
      </c>
      <c r="M24" s="1113"/>
      <c r="N24" s="1081"/>
    </row>
    <row r="25" spans="1:14" ht="58.5" hidden="1" customHeight="1" x14ac:dyDescent="0.25">
      <c r="A25" s="1113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1" t="e">
        <f>IF(I25/H25*100&gt;100,100,I25/H25*100)</f>
        <v>#DIV/0!</v>
      </c>
      <c r="K25" s="1123"/>
      <c r="L25" s="1119"/>
      <c r="M25" s="1113"/>
      <c r="N25" s="1081"/>
    </row>
    <row r="26" spans="1:14" ht="58.5" hidden="1" customHeight="1" x14ac:dyDescent="0.25">
      <c r="A26" s="1113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1" t="e">
        <f>IF(I26/H26*100&gt;100,100,I26/H26*100)</f>
        <v>#DIV/0!</v>
      </c>
      <c r="K26" s="1123"/>
      <c r="L26" s="1119"/>
      <c r="M26" s="1113"/>
      <c r="N26" s="1081"/>
    </row>
    <row r="27" spans="1:14" ht="31.5" hidden="1" customHeight="1" x14ac:dyDescent="0.25">
      <c r="A27" s="1113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1" t="e">
        <f>IF(I27/H27*100&gt;100,100,I27/H27*100)</f>
        <v>#DIV/0!</v>
      </c>
      <c r="K27" s="1120" t="e">
        <f>J27</f>
        <v>#DIV/0!</v>
      </c>
      <c r="L27" s="1119"/>
      <c r="M27" s="1113"/>
      <c r="N27" s="1081"/>
    </row>
    <row r="28" spans="1:14" ht="58.5" customHeight="1" x14ac:dyDescent="0.25">
      <c r="A28" s="1113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100</v>
      </c>
      <c r="L28" s="1126">
        <f>(K28+K31)/2</f>
        <v>99.378602059490319</v>
      </c>
      <c r="M28" s="1113"/>
      <c r="N28" s="1081"/>
    </row>
    <row r="29" spans="1:14" ht="58.5" customHeight="1" x14ac:dyDescent="0.25">
      <c r="A29" s="1113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46">
        <v>80</v>
      </c>
      <c r="I29" s="1154">
        <v>100</v>
      </c>
      <c r="J29" s="1121">
        <f>IF(I29/H29*100&gt;100,100,I29/H29*100)</f>
        <v>100</v>
      </c>
      <c r="K29" s="1123"/>
      <c r="L29" s="1119"/>
      <c r="M29" s="1113"/>
      <c r="N29" s="1081"/>
    </row>
    <row r="30" spans="1:14" ht="58.5" customHeight="1" x14ac:dyDescent="0.25">
      <c r="A30" s="1113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47">
        <v>100</v>
      </c>
      <c r="I30" s="1124">
        <v>100</v>
      </c>
      <c r="J30" s="1121">
        <f>IF(I30/H30*100&gt;100,100,I30/H30*100)</f>
        <v>100</v>
      </c>
      <c r="K30" s="1123"/>
      <c r="L30" s="1119"/>
      <c r="M30" s="1113"/>
      <c r="N30" s="1081"/>
    </row>
    <row r="31" spans="1:14" ht="31.5" customHeight="1" x14ac:dyDescent="0.25">
      <c r="A31" s="1113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1122">
        <v>366.11</v>
      </c>
      <c r="I31" s="42">
        <f>362.33-0.77</f>
        <v>361.56</v>
      </c>
      <c r="J31" s="1121">
        <f>IF(I31/H31*100&gt;100,100,I31/H31*100)</f>
        <v>98.757204118980638</v>
      </c>
      <c r="K31" s="1120">
        <f>J31</f>
        <v>98.757204118980638</v>
      </c>
      <c r="L31" s="1119"/>
      <c r="M31" s="1113"/>
      <c r="N31" s="1081"/>
    </row>
    <row r="32" spans="1:14" s="1179" customFormat="1" ht="58.5" customHeight="1" x14ac:dyDescent="0.25">
      <c r="A32" s="1113"/>
      <c r="B32" s="1142" t="s">
        <v>157</v>
      </c>
      <c r="C32" s="1142" t="s">
        <v>672</v>
      </c>
      <c r="D32" s="1141" t="s">
        <v>137</v>
      </c>
      <c r="E32" s="1105" t="s">
        <v>138</v>
      </c>
      <c r="F32" s="1069" t="s">
        <v>3</v>
      </c>
      <c r="G32" s="5" t="s">
        <v>140</v>
      </c>
      <c r="H32" s="1182">
        <v>100</v>
      </c>
      <c r="I32" s="1186">
        <v>100</v>
      </c>
      <c r="J32" s="1121">
        <f>IF(I32/H32*100&gt;100,100,I32/H32*100)</f>
        <v>100</v>
      </c>
      <c r="K32" s="1127">
        <f>(J32+J33+J34)/3</f>
        <v>100</v>
      </c>
      <c r="L32" s="1185">
        <f>(K32+K35)/2</f>
        <v>100</v>
      </c>
      <c r="M32" s="1151"/>
      <c r="N32" s="1081"/>
    </row>
    <row r="33" spans="1:14" s="1179" customFormat="1" ht="58.5" customHeight="1" x14ac:dyDescent="0.25">
      <c r="A33" s="1113"/>
      <c r="B33" s="1113"/>
      <c r="C33" s="1113"/>
      <c r="D33" s="1137"/>
      <c r="E33" s="1105" t="s">
        <v>138</v>
      </c>
      <c r="F33" s="1069" t="s">
        <v>4</v>
      </c>
      <c r="G33" s="5" t="s">
        <v>140</v>
      </c>
      <c r="H33" s="1184">
        <v>80</v>
      </c>
      <c r="I33" s="1183">
        <v>100</v>
      </c>
      <c r="J33" s="1121">
        <f>IF(I33/H33*100&gt;100,100,I33/H33*100)</f>
        <v>100</v>
      </c>
      <c r="K33" s="1181"/>
      <c r="L33" s="1180"/>
      <c r="M33" s="1151"/>
      <c r="N33" s="1081"/>
    </row>
    <row r="34" spans="1:14" s="1179" customFormat="1" ht="58.5" customHeight="1" x14ac:dyDescent="0.25">
      <c r="A34" s="1113"/>
      <c r="B34" s="1113"/>
      <c r="C34" s="1113"/>
      <c r="D34" s="1137"/>
      <c r="E34" s="1105" t="s">
        <v>138</v>
      </c>
      <c r="F34" s="1069" t="s">
        <v>489</v>
      </c>
      <c r="G34" s="5" t="s">
        <v>140</v>
      </c>
      <c r="H34" s="1182">
        <v>100</v>
      </c>
      <c r="I34" s="1182">
        <v>100</v>
      </c>
      <c r="J34" s="1121">
        <f>IF(I34/H34*100&gt;100,100,I34/H34*100)</f>
        <v>100</v>
      </c>
      <c r="K34" s="1181"/>
      <c r="L34" s="1180"/>
      <c r="M34" s="1151"/>
      <c r="N34" s="1081"/>
    </row>
    <row r="35" spans="1:14" s="1179" customFormat="1" ht="33.75" customHeight="1" x14ac:dyDescent="0.25">
      <c r="A35" s="1113"/>
      <c r="B35" s="1110"/>
      <c r="C35" s="1110"/>
      <c r="D35" s="1133"/>
      <c r="E35" s="1105" t="s">
        <v>144</v>
      </c>
      <c r="F35" s="1064" t="s">
        <v>506</v>
      </c>
      <c r="G35" s="5" t="s">
        <v>266</v>
      </c>
      <c r="H35" s="42">
        <v>1</v>
      </c>
      <c r="I35" s="42">
        <v>1</v>
      </c>
      <c r="J35" s="1121">
        <f>IF(I35/H35*100&gt;100,100,I35/H35*100)</f>
        <v>100</v>
      </c>
      <c r="K35" s="31">
        <f>J35</f>
        <v>100</v>
      </c>
      <c r="L35" s="1180"/>
      <c r="M35" s="1151"/>
      <c r="N35" s="1081"/>
    </row>
    <row r="36" spans="1:14" ht="33.75" hidden="1" customHeight="1" x14ac:dyDescent="0.25">
      <c r="A36" s="1113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/>
      <c r="H36" s="4"/>
      <c r="I36" s="1122"/>
      <c r="J36" s="1121" t="e">
        <f>IF(I36/H36*100&gt;100,100,I36/H36*100)</f>
        <v>#DIV/0!</v>
      </c>
      <c r="K36" s="1120"/>
      <c r="L36" s="1178"/>
      <c r="M36" s="1151"/>
      <c r="N36" s="1081"/>
    </row>
    <row r="37" spans="1:14" ht="33.75" hidden="1" customHeight="1" x14ac:dyDescent="0.25">
      <c r="A37" s="1113"/>
      <c r="B37" s="1113"/>
      <c r="C37" s="1113"/>
      <c r="D37" s="1137"/>
      <c r="E37" s="1105" t="s">
        <v>138</v>
      </c>
      <c r="F37" s="1069" t="s">
        <v>4</v>
      </c>
      <c r="G37" s="1105"/>
      <c r="H37" s="4"/>
      <c r="I37" s="1122"/>
      <c r="J37" s="1121" t="e">
        <f>IF(I37/H37*100&gt;100,100,I37/H37*100)</f>
        <v>#DIV/0!</v>
      </c>
      <c r="K37" s="1120"/>
      <c r="L37" s="1178"/>
      <c r="M37" s="1151"/>
      <c r="N37" s="1081"/>
    </row>
    <row r="38" spans="1:14" ht="33.75" hidden="1" customHeight="1" x14ac:dyDescent="0.25">
      <c r="A38" s="1113"/>
      <c r="B38" s="1113"/>
      <c r="C38" s="1113"/>
      <c r="D38" s="1137"/>
      <c r="E38" s="1105" t="s">
        <v>138</v>
      </c>
      <c r="F38" s="1069" t="s">
        <v>489</v>
      </c>
      <c r="G38" s="1105"/>
      <c r="H38" s="4"/>
      <c r="I38" s="1122"/>
      <c r="J38" s="1121" t="e">
        <f>IF(I38/H38*100&gt;100,100,I38/H38*100)</f>
        <v>#DIV/0!</v>
      </c>
      <c r="K38" s="1120"/>
      <c r="L38" s="1178"/>
      <c r="M38" s="1151"/>
      <c r="N38" s="1081"/>
    </row>
    <row r="39" spans="1:14" ht="33.75" hidden="1" customHeight="1" x14ac:dyDescent="0.25">
      <c r="A39" s="1113"/>
      <c r="B39" s="1110"/>
      <c r="C39" s="1110"/>
      <c r="D39" s="1133"/>
      <c r="E39" s="1105" t="s">
        <v>144</v>
      </c>
      <c r="F39" s="1064" t="s">
        <v>506</v>
      </c>
      <c r="G39" s="1105"/>
      <c r="H39" s="4"/>
      <c r="I39" s="1122"/>
      <c r="J39" s="1121" t="e">
        <f>IF(I39/H39*100&gt;100,100,I39/H39*100)</f>
        <v>#DIV/0!</v>
      </c>
      <c r="K39" s="1120"/>
      <c r="L39" s="1178"/>
      <c r="M39" s="1151"/>
      <c r="N39" s="1081"/>
    </row>
    <row r="40" spans="1:14" ht="58.5" hidden="1" customHeight="1" x14ac:dyDescent="0.25">
      <c r="A40" s="1143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(J40+J41+J42)/3</f>
        <v>#DIV/0!</v>
      </c>
      <c r="L40" s="1126" t="e">
        <f>(K40+K43)/2</f>
        <v>#DIV/0!</v>
      </c>
      <c r="M40" s="1113"/>
      <c r="N40" s="1081"/>
    </row>
    <row r="41" spans="1:14" ht="58.5" hidden="1" customHeight="1" x14ac:dyDescent="0.25">
      <c r="A41" s="1143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113"/>
      <c r="N41" s="1081"/>
    </row>
    <row r="42" spans="1:14" ht="58.5" hidden="1" customHeight="1" x14ac:dyDescent="0.25">
      <c r="A42" s="1143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/>
      <c r="I42" s="1124"/>
      <c r="J42" s="1121" t="e">
        <f>IF(I42/H42*100&gt;100,100,I42/H42*100)</f>
        <v>#DIV/0!</v>
      </c>
      <c r="K42" s="1123"/>
      <c r="L42" s="1119"/>
      <c r="M42" s="1113"/>
      <c r="N42" s="1081"/>
    </row>
    <row r="43" spans="1:14" ht="33" hidden="1" customHeight="1" x14ac:dyDescent="0.25">
      <c r="A43" s="1143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113"/>
      <c r="N43" s="1081"/>
    </row>
    <row r="44" spans="1:14" ht="57" hidden="1" customHeight="1" x14ac:dyDescent="0.25">
      <c r="A44" s="1143"/>
      <c r="B44" s="1142" t="s">
        <v>183</v>
      </c>
      <c r="C44" s="1174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/>
      <c r="I44" s="1125"/>
      <c r="J44" s="1121" t="e">
        <f>IF(I44/H44*100&gt;100,100,I44/H44*100)</f>
        <v>#DIV/0!</v>
      </c>
      <c r="K44" s="1127" t="e">
        <f>(J44+J45+J46)/3</f>
        <v>#DIV/0!</v>
      </c>
      <c r="L44" s="1126" t="e">
        <f>(K44+K47)/2</f>
        <v>#DIV/0!</v>
      </c>
      <c r="M44" s="1113"/>
      <c r="N44" s="1081"/>
    </row>
    <row r="45" spans="1:14" ht="57" hidden="1" customHeight="1" x14ac:dyDescent="0.25">
      <c r="A45" s="1143"/>
      <c r="B45" s="1113"/>
      <c r="C45" s="1173"/>
      <c r="D45" s="1137"/>
      <c r="E45" s="1105" t="s">
        <v>138</v>
      </c>
      <c r="F45" s="1069" t="s">
        <v>4</v>
      </c>
      <c r="G45" s="1105" t="s">
        <v>140</v>
      </c>
      <c r="H45" s="1124"/>
      <c r="I45" s="1125"/>
      <c r="J45" s="1121" t="e">
        <f>IF(I45/H45*100&gt;100,100,I45/H45*100)</f>
        <v>#DIV/0!</v>
      </c>
      <c r="K45" s="1123"/>
      <c r="L45" s="1119"/>
      <c r="M45" s="1113"/>
      <c r="N45" s="1081"/>
    </row>
    <row r="46" spans="1:14" ht="57" hidden="1" customHeight="1" x14ac:dyDescent="0.25">
      <c r="A46" s="1143"/>
      <c r="B46" s="1113"/>
      <c r="C46" s="1173"/>
      <c r="D46" s="1137"/>
      <c r="E46" s="1105" t="s">
        <v>138</v>
      </c>
      <c r="F46" s="1069" t="s">
        <v>489</v>
      </c>
      <c r="G46" s="1105" t="s">
        <v>140</v>
      </c>
      <c r="H46" s="1124"/>
      <c r="I46" s="1124"/>
      <c r="J46" s="1121" t="e">
        <f>IF(I46/H46*100&gt;100,100,I46/H46*100)</f>
        <v>#DIV/0!</v>
      </c>
      <c r="K46" s="1123"/>
      <c r="L46" s="1119"/>
      <c r="M46" s="1113"/>
      <c r="N46" s="1081"/>
    </row>
    <row r="47" spans="1:14" ht="57" hidden="1" customHeight="1" x14ac:dyDescent="0.25">
      <c r="A47" s="1143"/>
      <c r="B47" s="1110"/>
      <c r="C47" s="1172"/>
      <c r="D47" s="1133"/>
      <c r="E47" s="1105" t="s">
        <v>144</v>
      </c>
      <c r="F47" s="1064" t="s">
        <v>506</v>
      </c>
      <c r="G47" s="1105" t="s">
        <v>266</v>
      </c>
      <c r="H47" s="4"/>
      <c r="I47" s="1122"/>
      <c r="J47" s="1121" t="e">
        <f>IF(I47/H47*100&gt;100,100,I47/H47*100)</f>
        <v>#DIV/0!</v>
      </c>
      <c r="K47" s="1120" t="e">
        <f>J47</f>
        <v>#DIV/0!</v>
      </c>
      <c r="L47" s="1119"/>
      <c r="M47" s="1113"/>
      <c r="N47" s="1081"/>
    </row>
    <row r="48" spans="1:14" ht="33" hidden="1" customHeight="1" x14ac:dyDescent="0.25">
      <c r="A48" s="1143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/>
      <c r="I48" s="1125"/>
      <c r="J48" s="1121" t="e">
        <f>IF(I48/H48*100&gt;100,100,I48/H48*100)</f>
        <v>#DIV/0!</v>
      </c>
      <c r="K48" s="1127" t="e">
        <f>(J48+J49+J50)/2</f>
        <v>#DIV/0!</v>
      </c>
      <c r="L48" s="1126" t="e">
        <f>(K48+K51)/2</f>
        <v>#DIV/0!</v>
      </c>
      <c r="M48" s="1113"/>
      <c r="N48" s="1081"/>
    </row>
    <row r="49" spans="1:14" ht="33" hidden="1" customHeight="1" x14ac:dyDescent="0.25">
      <c r="A49" s="1143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/>
      <c r="I49" s="1125"/>
      <c r="J49" s="1121" t="e">
        <f>IF(I49/H49*100&gt;100,100,I49/H49*100)</f>
        <v>#DIV/0!</v>
      </c>
      <c r="K49" s="1123"/>
      <c r="L49" s="1119"/>
      <c r="M49" s="1113"/>
      <c r="N49" s="1081"/>
    </row>
    <row r="50" spans="1:14" ht="33" hidden="1" customHeight="1" x14ac:dyDescent="0.25">
      <c r="A50" s="1143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/>
      <c r="I50" s="1124"/>
      <c r="J50" s="1121">
        <v>0</v>
      </c>
      <c r="K50" s="1123"/>
      <c r="L50" s="1119"/>
      <c r="M50" s="1113"/>
      <c r="N50" s="1081"/>
    </row>
    <row r="51" spans="1:14" ht="60.75" hidden="1" customHeight="1" x14ac:dyDescent="0.25">
      <c r="A51" s="1143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44"/>
      <c r="I51" s="1122"/>
      <c r="J51" s="1121" t="e">
        <f>IF(I51/H51*100&gt;100,100,I51/H51*100)</f>
        <v>#DIV/0!</v>
      </c>
      <c r="K51" s="1120" t="e">
        <f>J51</f>
        <v>#DIV/0!</v>
      </c>
      <c r="L51" s="1119"/>
      <c r="M51" s="1113"/>
      <c r="N51" s="1081"/>
    </row>
    <row r="52" spans="1:14" ht="53.25" customHeight="1" x14ac:dyDescent="0.25">
      <c r="A52" s="1143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>
        <v>100</v>
      </c>
      <c r="I52" s="1125">
        <v>100</v>
      </c>
      <c r="J52" s="1121">
        <f>IF(I52/H52*100&gt;100,100,I52/H52*100)</f>
        <v>100</v>
      </c>
      <c r="K52" s="1127">
        <f>(J52+J53+J54)/2</f>
        <v>100</v>
      </c>
      <c r="L52" s="1126">
        <f>(K52+K55)/2</f>
        <v>100</v>
      </c>
      <c r="M52" s="1113"/>
      <c r="N52" s="1081"/>
    </row>
    <row r="53" spans="1:14" ht="52.5" customHeight="1" x14ac:dyDescent="0.25">
      <c r="A53" s="1143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6">
        <v>85</v>
      </c>
      <c r="I53" s="1154">
        <v>100</v>
      </c>
      <c r="J53" s="1121">
        <f>IF(I53/H53*100&gt;100,100,I53/H53*100)</f>
        <v>100</v>
      </c>
      <c r="K53" s="1123"/>
      <c r="L53" s="1119"/>
      <c r="M53" s="1113"/>
      <c r="N53" s="1081"/>
    </row>
    <row r="54" spans="1:14" ht="58.5" customHeight="1" x14ac:dyDescent="0.25">
      <c r="A54" s="1143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/>
      <c r="I54" s="1124"/>
      <c r="J54" s="1121"/>
      <c r="K54" s="1123"/>
      <c r="L54" s="1119"/>
      <c r="M54" s="1113"/>
      <c r="N54" s="1081"/>
    </row>
    <row r="55" spans="1:14" ht="33.75" customHeight="1" x14ac:dyDescent="0.25">
      <c r="A55" s="1143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71">
        <v>1.67</v>
      </c>
      <c r="I55" s="1152">
        <v>2.2200000000000002</v>
      </c>
      <c r="J55" s="1121">
        <f>IF(I55/H55*100&gt;100,100,I55/H55*100)</f>
        <v>100</v>
      </c>
      <c r="K55" s="1120">
        <f>J55</f>
        <v>100</v>
      </c>
      <c r="L55" s="1119"/>
      <c r="M55" s="1113"/>
      <c r="N55" s="1081"/>
    </row>
    <row r="56" spans="1:14" ht="58.5" customHeight="1" x14ac:dyDescent="0.25">
      <c r="A56" s="1143"/>
      <c r="B56" s="1142" t="s">
        <v>665</v>
      </c>
      <c r="C56" s="1142" t="s">
        <v>664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>
        <v>100</v>
      </c>
      <c r="I56" s="1125">
        <v>100</v>
      </c>
      <c r="J56" s="1121">
        <f>IF(I56/H56*100&gt;100,100,I56/H56*100)</f>
        <v>100</v>
      </c>
      <c r="K56" s="1127">
        <f>(J56+J57+J58)/3</f>
        <v>100</v>
      </c>
      <c r="L56" s="1126">
        <f>(K56+K59)/2</f>
        <v>100</v>
      </c>
      <c r="M56" s="1113"/>
      <c r="N56" s="1081"/>
    </row>
    <row r="57" spans="1:14" ht="58.5" customHeight="1" x14ac:dyDescent="0.25">
      <c r="A57" s="1143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>
        <v>85</v>
      </c>
      <c r="I57" s="1125">
        <v>85</v>
      </c>
      <c r="J57" s="1121">
        <f>IF(I57/H57*100&gt;100,100,I57/H57*100)</f>
        <v>100</v>
      </c>
      <c r="K57" s="1123"/>
      <c r="L57" s="1119"/>
      <c r="M57" s="1113"/>
      <c r="N57" s="1081"/>
    </row>
    <row r="58" spans="1:14" ht="58.5" customHeight="1" x14ac:dyDescent="0.25">
      <c r="A58" s="1143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>
        <v>98</v>
      </c>
      <c r="I58" s="1124">
        <v>98</v>
      </c>
      <c r="J58" s="1121">
        <f>IF(I58/H58*100&gt;100,100,I58/H58*100)</f>
        <v>100</v>
      </c>
      <c r="K58" s="1123"/>
      <c r="L58" s="1119"/>
      <c r="M58" s="1113"/>
      <c r="N58" s="1081"/>
    </row>
    <row r="59" spans="1:14" ht="38.25" customHeight="1" x14ac:dyDescent="0.25">
      <c r="A59" s="1143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1122">
        <v>0.44</v>
      </c>
      <c r="I59" s="4">
        <v>0.44</v>
      </c>
      <c r="J59" s="1121">
        <f>IF(I59/H59*100&gt;100,100,I59/H59*100)</f>
        <v>100</v>
      </c>
      <c r="K59" s="1120">
        <f>J59</f>
        <v>100</v>
      </c>
      <c r="L59" s="1119"/>
      <c r="M59" s="1113"/>
      <c r="N59" s="1081"/>
    </row>
    <row r="60" spans="1:14" ht="58.5" customHeight="1" x14ac:dyDescent="0.25">
      <c r="A60" s="1143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>
        <v>100</v>
      </c>
      <c r="I60" s="1125">
        <v>100</v>
      </c>
      <c r="J60" s="1121">
        <f>IF(I60/H60*100&gt;100,100,I60/H60*100)</f>
        <v>100</v>
      </c>
      <c r="K60" s="1127">
        <f>(J60+J61+J62)/2</f>
        <v>100</v>
      </c>
      <c r="L60" s="1126">
        <f>(K60+K63)/2</f>
        <v>100</v>
      </c>
      <c r="M60" s="1113"/>
      <c r="N60" s="1081"/>
    </row>
    <row r="61" spans="1:14" ht="58.5" customHeight="1" x14ac:dyDescent="0.25">
      <c r="A61" s="1143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70">
        <v>85</v>
      </c>
      <c r="I61" s="1154">
        <v>100</v>
      </c>
      <c r="J61" s="1121">
        <f>IF(I61/H61*100&gt;100,100,I61/H61*100)</f>
        <v>100</v>
      </c>
      <c r="K61" s="1123"/>
      <c r="L61" s="1119"/>
      <c r="M61" s="1113"/>
      <c r="N61" s="1081"/>
    </row>
    <row r="62" spans="1:14" ht="58.5" customHeight="1" x14ac:dyDescent="0.25">
      <c r="A62" s="1143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69"/>
      <c r="I62" s="1124"/>
      <c r="J62" s="1121"/>
      <c r="K62" s="1123"/>
      <c r="L62" s="1119"/>
      <c r="M62" s="1113"/>
      <c r="N62" s="1081"/>
    </row>
    <row r="63" spans="1:14" ht="20.25" customHeight="1" x14ac:dyDescent="0.25">
      <c r="A63" s="1143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4">
        <v>2.44</v>
      </c>
      <c r="I63" s="1122">
        <v>2.44</v>
      </c>
      <c r="J63" s="1121">
        <f>IF(I63/H63*100&gt;100,100,I63/H63*100)</f>
        <v>100</v>
      </c>
      <c r="K63" s="1120">
        <f>J63</f>
        <v>100</v>
      </c>
      <c r="L63" s="1119"/>
      <c r="M63" s="1113"/>
      <c r="N63" s="1081"/>
    </row>
    <row r="64" spans="1:14" ht="58.5" customHeight="1" x14ac:dyDescent="0.25">
      <c r="A64" s="1143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>
        <v>100</v>
      </c>
      <c r="I64" s="1125">
        <v>100</v>
      </c>
      <c r="J64" s="1121">
        <f>IF(I64/H64*100&gt;100,100,I64/H64*100)</f>
        <v>100</v>
      </c>
      <c r="K64" s="1127">
        <f>(J64+J65+J66)/3</f>
        <v>100</v>
      </c>
      <c r="L64" s="1126">
        <f>(K64+K67)/2</f>
        <v>99.857094317750281</v>
      </c>
      <c r="M64" s="1113"/>
      <c r="N64" s="1081"/>
    </row>
    <row r="65" spans="1:14" ht="58.5" customHeight="1" x14ac:dyDescent="0.25">
      <c r="A65" s="1143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70">
        <v>85</v>
      </c>
      <c r="I65" s="1154">
        <v>100</v>
      </c>
      <c r="J65" s="1121">
        <f>IF(I65/H65*100&gt;100,100,I65/H65*100)</f>
        <v>100</v>
      </c>
      <c r="K65" s="1123"/>
      <c r="L65" s="1119"/>
      <c r="M65" s="1113"/>
      <c r="N65" s="1081"/>
    </row>
    <row r="66" spans="1:14" ht="58.5" customHeight="1" x14ac:dyDescent="0.25">
      <c r="A66" s="1143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70">
        <v>98</v>
      </c>
      <c r="I66" s="1136">
        <v>100</v>
      </c>
      <c r="J66" s="1121">
        <f>IF(I66/H66*100&gt;100,100,I66/H66*100)</f>
        <v>100</v>
      </c>
      <c r="K66" s="1123"/>
      <c r="L66" s="1119"/>
      <c r="M66" s="1113"/>
      <c r="N66" s="1081"/>
    </row>
    <row r="67" spans="1:14" ht="39" customHeight="1" x14ac:dyDescent="0.25">
      <c r="A67" s="1143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1153">
        <v>500.33</v>
      </c>
      <c r="I67" s="1152">
        <f>499.56-0.66</f>
        <v>498.9</v>
      </c>
      <c r="J67" s="1121">
        <f>IF(I67/H67*100&gt;100,100,I67/H67*100)</f>
        <v>99.714188635500562</v>
      </c>
      <c r="K67" s="1120">
        <f>J67</f>
        <v>99.714188635500562</v>
      </c>
      <c r="L67" s="1119"/>
      <c r="M67" s="1113"/>
      <c r="N67" s="1081"/>
    </row>
    <row r="68" spans="1:14" ht="58.5" hidden="1" customHeight="1" x14ac:dyDescent="0.25">
      <c r="A68" s="1143"/>
      <c r="B68" s="1142" t="s">
        <v>185</v>
      </c>
      <c r="C68" s="1142" t="s">
        <v>186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/>
      <c r="I68" s="1125"/>
      <c r="J68" s="1121" t="e">
        <f>IF(I68/H68*100&gt;100,100,I68/H68*100)</f>
        <v>#DIV/0!</v>
      </c>
      <c r="K68" s="1127" t="e">
        <f>(J68+J69+J70)/3</f>
        <v>#DIV/0!</v>
      </c>
      <c r="L68" s="1126" t="e">
        <f>(K68+K71)/2</f>
        <v>#DIV/0!</v>
      </c>
      <c r="M68" s="1113"/>
      <c r="N68" s="1081"/>
    </row>
    <row r="69" spans="1:14" ht="58.5" hidden="1" customHeight="1" x14ac:dyDescent="0.25">
      <c r="A69" s="1143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/>
      <c r="I69" s="1125"/>
      <c r="J69" s="1121" t="e">
        <f>IF(I69/H69*100&gt;100,100,I69/H69*100)</f>
        <v>#DIV/0!</v>
      </c>
      <c r="K69" s="1123"/>
      <c r="L69" s="1119"/>
      <c r="M69" s="1113"/>
      <c r="N69" s="1081"/>
    </row>
    <row r="70" spans="1:14" ht="58.5" hidden="1" customHeight="1" x14ac:dyDescent="0.25">
      <c r="A70" s="1143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/>
      <c r="I70" s="1124"/>
      <c r="J70" s="1121" t="e">
        <f>IF(I70/H70*100&gt;100,100,I70/H70*100)</f>
        <v>#DIV/0!</v>
      </c>
      <c r="K70" s="1123"/>
      <c r="L70" s="1119"/>
      <c r="M70" s="1113"/>
      <c r="N70" s="1081"/>
    </row>
    <row r="71" spans="1:14" ht="31.5" hidden="1" customHeight="1" x14ac:dyDescent="0.25">
      <c r="A71" s="1143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/>
      <c r="I71" s="1122"/>
      <c r="J71" s="1121" t="e">
        <f>IF(I71/H71*100&gt;100,100,I71/H71*100)</f>
        <v>#DIV/0!</v>
      </c>
      <c r="K71" s="1120" t="e">
        <f>J71</f>
        <v>#DIV/0!</v>
      </c>
      <c r="L71" s="1119"/>
      <c r="M71" s="1113"/>
      <c r="N71" s="1081"/>
    </row>
    <row r="72" spans="1:14" ht="58.5" hidden="1" customHeight="1" x14ac:dyDescent="0.25">
      <c r="A72" s="1143"/>
      <c r="B72" s="1142" t="s">
        <v>178</v>
      </c>
      <c r="C72" s="1142" t="s">
        <v>529</v>
      </c>
      <c r="D72" s="1141" t="s">
        <v>137</v>
      </c>
      <c r="E72" s="1105" t="s">
        <v>138</v>
      </c>
      <c r="F72" s="1069" t="s">
        <v>3</v>
      </c>
      <c r="G72" s="1105" t="s">
        <v>140</v>
      </c>
      <c r="H72" s="1169"/>
      <c r="I72" s="1125"/>
      <c r="J72" s="1121" t="e">
        <f>IF(I72/H72*100&gt;100,100,I72/H72*100)</f>
        <v>#DIV/0!</v>
      </c>
      <c r="K72" s="1127" t="e">
        <f>(J72+J73+J74)/2</f>
        <v>#DIV/0!</v>
      </c>
      <c r="L72" s="1126" t="e">
        <f>(K72+K75)/2</f>
        <v>#DIV/0!</v>
      </c>
      <c r="M72" s="1113"/>
      <c r="N72" s="1081"/>
    </row>
    <row r="73" spans="1:14" ht="58.5" hidden="1" customHeight="1" x14ac:dyDescent="0.25">
      <c r="A73" s="1143"/>
      <c r="B73" s="1113"/>
      <c r="C73" s="1113"/>
      <c r="D73" s="1137"/>
      <c r="E73" s="1105" t="s">
        <v>138</v>
      </c>
      <c r="F73" s="1069" t="s">
        <v>211</v>
      </c>
      <c r="G73" s="1105" t="s">
        <v>140</v>
      </c>
      <c r="H73" s="1169"/>
      <c r="I73" s="1125"/>
      <c r="J73" s="1121" t="e">
        <f>IF(I73/H73*100&gt;100,100,I73/H73*100)</f>
        <v>#DIV/0!</v>
      </c>
      <c r="K73" s="1123"/>
      <c r="L73" s="1119"/>
      <c r="M73" s="1113"/>
      <c r="N73" s="1081"/>
    </row>
    <row r="74" spans="1:14" ht="58.5" hidden="1" customHeight="1" x14ac:dyDescent="0.25">
      <c r="A74" s="1143"/>
      <c r="B74" s="1113"/>
      <c r="C74" s="1113"/>
      <c r="D74" s="1137"/>
      <c r="E74" s="1105" t="s">
        <v>138</v>
      </c>
      <c r="F74" s="1069" t="s">
        <v>390</v>
      </c>
      <c r="G74" s="1105" t="s">
        <v>140</v>
      </c>
      <c r="H74" s="1169"/>
      <c r="I74" s="1124"/>
      <c r="J74" s="1121" t="e">
        <f>IF(I74/H74*100&gt;100,100,I74/H74*100)</f>
        <v>#DIV/0!</v>
      </c>
      <c r="K74" s="1123"/>
      <c r="L74" s="1119"/>
      <c r="M74" s="1113"/>
      <c r="N74" s="1081"/>
    </row>
    <row r="75" spans="1:14" ht="31.5" hidden="1" customHeight="1" x14ac:dyDescent="0.25">
      <c r="A75" s="1143"/>
      <c r="B75" s="1110"/>
      <c r="C75" s="1110"/>
      <c r="D75" s="1133"/>
      <c r="E75" s="1105" t="s">
        <v>144</v>
      </c>
      <c r="F75" s="1064" t="s">
        <v>506</v>
      </c>
      <c r="G75" s="1105" t="s">
        <v>266</v>
      </c>
      <c r="H75" s="1122"/>
      <c r="I75" s="4"/>
      <c r="J75" s="1121" t="e">
        <f>IF(I75/H75*100&gt;100,100,I75/H75*100)</f>
        <v>#DIV/0!</v>
      </c>
      <c r="K75" s="1120" t="e">
        <f>J75</f>
        <v>#DIV/0!</v>
      </c>
      <c r="L75" s="1119"/>
      <c r="M75" s="1113"/>
      <c r="N75" s="1081"/>
    </row>
    <row r="76" spans="1:14" ht="58.5" hidden="1" customHeight="1" x14ac:dyDescent="0.25">
      <c r="A76" s="1143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/>
      <c r="I76" s="1125"/>
      <c r="J76" s="1121" t="e">
        <f>IF(I76/H76*100&gt;100,100,I76/H76*100)</f>
        <v>#DIV/0!</v>
      </c>
      <c r="K76" s="1127" t="e">
        <f>(J76+J77+J78)/3</f>
        <v>#DIV/0!</v>
      </c>
      <c r="L76" s="1126" t="e">
        <f>(K76+K79)/2</f>
        <v>#DIV/0!</v>
      </c>
      <c r="M76" s="1151"/>
      <c r="N76" s="1081"/>
    </row>
    <row r="77" spans="1:14" ht="58.5" hidden="1" customHeight="1" x14ac:dyDescent="0.25">
      <c r="A77" s="1143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24"/>
      <c r="I77" s="1125"/>
      <c r="J77" s="1121" t="e">
        <f>IF(I77/H77*100&gt;100,100,I77/H77*100)</f>
        <v>#DIV/0!</v>
      </c>
      <c r="K77" s="1123"/>
      <c r="L77" s="1119"/>
      <c r="M77" s="1151"/>
      <c r="N77" s="1081"/>
    </row>
    <row r="78" spans="1:14" ht="58.5" hidden="1" customHeight="1" x14ac:dyDescent="0.25">
      <c r="A78" s="1143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24"/>
      <c r="I78" s="1124"/>
      <c r="J78" s="1121" t="e">
        <f>IF(I78/H78*100&gt;100,100,I78/H78*100)</f>
        <v>#DIV/0!</v>
      </c>
      <c r="K78" s="1123"/>
      <c r="L78" s="1119"/>
      <c r="M78" s="1151"/>
      <c r="N78" s="1081"/>
    </row>
    <row r="79" spans="1:14" ht="40.5" hidden="1" customHeight="1" x14ac:dyDescent="0.25">
      <c r="A79" s="1143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4"/>
      <c r="I79" s="1122"/>
      <c r="J79" s="1121" t="e">
        <f>IF(I79/H79*100&gt;100,100,I79/H79*100)</f>
        <v>#DIV/0!</v>
      </c>
      <c r="K79" s="1120" t="e">
        <f>J79</f>
        <v>#DIV/0!</v>
      </c>
      <c r="L79" s="1119"/>
      <c r="M79" s="1151"/>
      <c r="N79" s="1081"/>
    </row>
    <row r="80" spans="1:14" ht="58.5" hidden="1" customHeight="1" x14ac:dyDescent="0.25">
      <c r="A80" s="1143"/>
      <c r="B80" s="1142" t="s">
        <v>181</v>
      </c>
      <c r="C80" s="1142" t="s">
        <v>660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/>
      <c r="I80" s="1125"/>
      <c r="J80" s="1121" t="e">
        <f>IF(I80/H80*100&gt;100,100,I80/H80*100)</f>
        <v>#DIV/0!</v>
      </c>
      <c r="K80" s="1127" t="e">
        <f>(J80+J81+J82)/3</f>
        <v>#DIV/0!</v>
      </c>
      <c r="L80" s="1126" t="e">
        <f>(K80+K83)/2</f>
        <v>#DIV/0!</v>
      </c>
      <c r="M80" s="1151"/>
      <c r="N80" s="1081"/>
    </row>
    <row r="81" spans="1:14" ht="58.5" hidden="1" customHeight="1" x14ac:dyDescent="0.25">
      <c r="A81" s="1143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/>
      <c r="I81" s="1125"/>
      <c r="J81" s="1121" t="e">
        <f>IF(I81/H81*100&gt;100,100,I81/H81*100)</f>
        <v>#DIV/0!</v>
      </c>
      <c r="K81" s="1123"/>
      <c r="L81" s="1119"/>
      <c r="M81" s="1151"/>
      <c r="N81" s="1081"/>
    </row>
    <row r="82" spans="1:14" ht="58.5" hidden="1" customHeight="1" x14ac:dyDescent="0.25">
      <c r="A82" s="1143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24"/>
      <c r="I82" s="1124"/>
      <c r="J82" s="1121" t="e">
        <f>IF(I82/H82*100&gt;100,100,I82/H82*100)</f>
        <v>#DIV/0!</v>
      </c>
      <c r="K82" s="1123"/>
      <c r="L82" s="1119"/>
      <c r="M82" s="1151"/>
      <c r="N82" s="1081"/>
    </row>
    <row r="83" spans="1:14" ht="40.5" hidden="1" customHeight="1" x14ac:dyDescent="0.25">
      <c r="A83" s="1143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4"/>
      <c r="I83" s="1122"/>
      <c r="J83" s="1121" t="e">
        <f>IF(I83/H83*100&gt;100,100,I83/H83*100)</f>
        <v>#DIV/0!</v>
      </c>
      <c r="K83" s="1120" t="e">
        <f>J83</f>
        <v>#DIV/0!</v>
      </c>
      <c r="L83" s="1119"/>
      <c r="M83" s="1151"/>
      <c r="N83" s="1081"/>
    </row>
    <row r="84" spans="1:14" ht="58.5" customHeight="1" x14ac:dyDescent="0.25">
      <c r="A84" s="1143"/>
      <c r="B84" s="1168" t="s">
        <v>420</v>
      </c>
      <c r="C84" s="1142" t="s">
        <v>659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>
        <v>100</v>
      </c>
      <c r="I84" s="1125">
        <v>100</v>
      </c>
      <c r="J84" s="1121">
        <f>IF(I84/H84*100&gt;100,100,I84/H84*100)</f>
        <v>100</v>
      </c>
      <c r="K84" s="1166">
        <f>(J84+J85+J86)/2</f>
        <v>100</v>
      </c>
      <c r="L84" s="1139">
        <f>(K84+K87)/2</f>
        <v>100</v>
      </c>
      <c r="M84" s="1151"/>
      <c r="N84" s="1081"/>
    </row>
    <row r="85" spans="1:14" ht="58.5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>
        <v>85</v>
      </c>
      <c r="I85" s="1125">
        <v>85</v>
      </c>
      <c r="J85" s="1121">
        <f>IF(I85/H85*100&gt;100,100,I85/H85*100)</f>
        <v>100</v>
      </c>
      <c r="K85" s="1165"/>
      <c r="L85" s="1134"/>
      <c r="M85" s="1151"/>
      <c r="N85" s="1081"/>
    </row>
    <row r="86" spans="1:14" ht="58.5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/>
      <c r="I86" s="1124"/>
      <c r="J86" s="1121"/>
      <c r="K86" s="1163"/>
      <c r="L86" s="1134"/>
      <c r="M86" s="1151"/>
      <c r="N86" s="1081"/>
    </row>
    <row r="87" spans="1:14" ht="40.5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>
        <v>0.89</v>
      </c>
      <c r="I87" s="1122">
        <v>0.89</v>
      </c>
      <c r="J87" s="1121">
        <f>IF(I87/H87*100&gt;100,100,I87/H87*100)</f>
        <v>100</v>
      </c>
      <c r="K87" s="1120">
        <f>J87</f>
        <v>100</v>
      </c>
      <c r="L87" s="1132"/>
      <c r="M87" s="1151"/>
      <c r="N87" s="1081"/>
    </row>
    <row r="88" spans="1:14" ht="58.5" hidden="1" customHeight="1" x14ac:dyDescent="0.25">
      <c r="A88" s="1143"/>
      <c r="B88" s="1142" t="s">
        <v>426</v>
      </c>
      <c r="C88" s="1142" t="s">
        <v>658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1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151"/>
      <c r="N88" s="1081"/>
    </row>
    <row r="89" spans="1:14" ht="58.5" hidden="1" customHeight="1" x14ac:dyDescent="0.25">
      <c r="A89" s="1143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/>
      <c r="I89" s="1125"/>
      <c r="J89" s="1121" t="e">
        <f>IF(I89/H89*100&gt;100,100,I89/H89*100)</f>
        <v>#DIV/0!</v>
      </c>
      <c r="K89" s="1123"/>
      <c r="L89" s="1119"/>
      <c r="M89" s="1151"/>
      <c r="N89" s="1081"/>
    </row>
    <row r="90" spans="1:14" ht="58.5" hidden="1" customHeight="1" x14ac:dyDescent="0.25">
      <c r="A90" s="1143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/>
      <c r="I90" s="1124"/>
      <c r="J90" s="1121" t="e">
        <f>IF(I90/H90*100&gt;100,100,I90/H90*100)</f>
        <v>#DIV/0!</v>
      </c>
      <c r="K90" s="1123"/>
      <c r="L90" s="1119"/>
      <c r="M90" s="1151"/>
      <c r="N90" s="1081"/>
    </row>
    <row r="91" spans="1:14" ht="40.5" hidden="1" customHeight="1" x14ac:dyDescent="0.25">
      <c r="A91" s="1143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/>
      <c r="I91" s="1122"/>
      <c r="J91" s="1121" t="e">
        <f>IF(I91/H91*100&gt;100,100,I91/H91*100)</f>
        <v>#DIV/0!</v>
      </c>
      <c r="K91" s="1120" t="e">
        <f>J91</f>
        <v>#DIV/0!</v>
      </c>
      <c r="L91" s="1119"/>
      <c r="M91" s="1151"/>
      <c r="N91" s="1081"/>
    </row>
    <row r="92" spans="1:14" ht="40.5" customHeight="1" x14ac:dyDescent="0.25">
      <c r="A92" s="1143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>
        <v>100</v>
      </c>
      <c r="I92" s="1125">
        <v>100</v>
      </c>
      <c r="J92" s="1121">
        <f>IF(I92/H92*100&gt;100,100,I92/H92*100)</f>
        <v>100</v>
      </c>
      <c r="K92" s="1127">
        <f>(J92+J93+J94)/2</f>
        <v>100</v>
      </c>
      <c r="L92" s="1126">
        <f>(K92+K95)/2</f>
        <v>100</v>
      </c>
      <c r="M92" s="1151"/>
      <c r="N92" s="1081"/>
    </row>
    <row r="93" spans="1:14" ht="40.5" customHeight="1" x14ac:dyDescent="0.25">
      <c r="A93" s="1143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>
        <v>98</v>
      </c>
      <c r="I93" s="1125">
        <v>98</v>
      </c>
      <c r="J93" s="1121">
        <f>IF(I93/H93*100&gt;100,100,I93/H93*100)</f>
        <v>100</v>
      </c>
      <c r="K93" s="1123"/>
      <c r="L93" s="1119"/>
      <c r="M93" s="1151"/>
      <c r="N93" s="1081"/>
    </row>
    <row r="94" spans="1:14" ht="40.5" customHeight="1" x14ac:dyDescent="0.25">
      <c r="A94" s="1143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/>
      <c r="I94" s="1124"/>
      <c r="J94" s="1121"/>
      <c r="K94" s="1123"/>
      <c r="L94" s="1119"/>
      <c r="M94" s="1151"/>
      <c r="N94" s="1081"/>
    </row>
    <row r="95" spans="1:14" ht="35.25" customHeight="1" x14ac:dyDescent="0.25">
      <c r="A95" s="1143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59">
        <v>0.89</v>
      </c>
      <c r="I95" s="1122">
        <v>0.89</v>
      </c>
      <c r="J95" s="1121">
        <f>IF(I95/H95*100&gt;100,100,I95/H95*100)</f>
        <v>100</v>
      </c>
      <c r="K95" s="1120">
        <f>J95</f>
        <v>100</v>
      </c>
      <c r="L95" s="1119"/>
      <c r="M95" s="1151"/>
      <c r="N95" s="1081"/>
    </row>
    <row r="96" spans="1:14" ht="58.5" hidden="1" customHeight="1" x14ac:dyDescent="0.25">
      <c r="A96" s="1143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/>
      <c r="I96" s="1125"/>
      <c r="J96" s="1121" t="e">
        <f>IF(I96/H96*100&gt;100,100,I96/H96*100)</f>
        <v>#DIV/0!</v>
      </c>
      <c r="K96" s="1127" t="e">
        <f>(J96+J97+J98)/3</f>
        <v>#DIV/0!</v>
      </c>
      <c r="L96" s="1126" t="e">
        <f>(K96+K99)/2</f>
        <v>#DIV/0!</v>
      </c>
      <c r="M96" s="1113"/>
      <c r="N96" s="1081"/>
    </row>
    <row r="97" spans="1:14" ht="58.5" hidden="1" customHeight="1" x14ac:dyDescent="0.25">
      <c r="A97" s="1143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/>
      <c r="I97" s="1125"/>
      <c r="J97" s="1121" t="e">
        <f>IF(I97/H97*100&gt;100,100,I97/H97*100)</f>
        <v>#DIV/0!</v>
      </c>
      <c r="K97" s="1123"/>
      <c r="L97" s="1119"/>
      <c r="M97" s="1113"/>
      <c r="N97" s="1081"/>
    </row>
    <row r="98" spans="1:14" ht="58.5" hidden="1" customHeight="1" x14ac:dyDescent="0.25">
      <c r="A98" s="1143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7"/>
      <c r="I98" s="1124"/>
      <c r="J98" s="1121" t="e">
        <f>IF(I98/H98*100&gt;100,100,I98/H98*100)</f>
        <v>#DIV/0!</v>
      </c>
      <c r="K98" s="1123"/>
      <c r="L98" s="1119"/>
      <c r="M98" s="1113"/>
      <c r="N98" s="1081"/>
    </row>
    <row r="99" spans="1:14" ht="64.5" hidden="1" customHeight="1" x14ac:dyDescent="0.25">
      <c r="A99" s="1143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44"/>
      <c r="I99" s="1122"/>
      <c r="J99" s="1121" t="e">
        <f>IF(I99/H99*100&gt;100,100,I99/H99*100)</f>
        <v>#DIV/0!</v>
      </c>
      <c r="K99" s="1120" t="e">
        <f>J99</f>
        <v>#DIV/0!</v>
      </c>
      <c r="L99" s="1119"/>
      <c r="M99" s="1113"/>
      <c r="N99" s="1081"/>
    </row>
    <row r="100" spans="1:14" ht="58.5" hidden="1" customHeight="1" x14ac:dyDescent="0.25">
      <c r="A100" s="1143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/>
      <c r="I100" s="1125"/>
      <c r="J100" s="1121" t="e">
        <f>IF(I100/H100*100&gt;100,100,I100/H100*100)</f>
        <v>#DIV/0!</v>
      </c>
      <c r="K100" s="1127" t="e">
        <f>(J100+J101+J102)/3</f>
        <v>#DIV/0!</v>
      </c>
      <c r="L100" s="1126" t="e">
        <f>(K100+K103)/2</f>
        <v>#DIV/0!</v>
      </c>
      <c r="M100" s="1151"/>
      <c r="N100" s="1081"/>
    </row>
    <row r="101" spans="1:14" ht="58.5" hidden="1" customHeight="1" x14ac:dyDescent="0.25">
      <c r="A101" s="1143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/>
      <c r="I101" s="1125"/>
      <c r="J101" s="1121" t="e">
        <f>IF(I101/H101*100&gt;100,100,I101/H101*100)</f>
        <v>#DIV/0!</v>
      </c>
      <c r="K101" s="1123"/>
      <c r="L101" s="1119"/>
      <c r="M101" s="1151"/>
      <c r="N101" s="1081"/>
    </row>
    <row r="102" spans="1:14" ht="58.5" hidden="1" customHeight="1" x14ac:dyDescent="0.25">
      <c r="A102" s="1143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24"/>
      <c r="I102" s="1124"/>
      <c r="J102" s="1121" t="e">
        <f>IF(I102/H102*100&gt;100,100,I102/H102*100)</f>
        <v>#DIV/0!</v>
      </c>
      <c r="K102" s="1123"/>
      <c r="L102" s="1119"/>
      <c r="M102" s="1151"/>
      <c r="N102" s="1081"/>
    </row>
    <row r="103" spans="1:14" ht="43.5" hidden="1" customHeight="1" x14ac:dyDescent="0.25">
      <c r="A103" s="1143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4"/>
      <c r="I103" s="1122"/>
      <c r="J103" s="1121" t="e">
        <f>IF(I103/H103*100&gt;100,100,I103/H103*100)</f>
        <v>#DIV/0!</v>
      </c>
      <c r="K103" s="1120" t="e">
        <f>J103</f>
        <v>#DIV/0!</v>
      </c>
      <c r="L103" s="1119"/>
      <c r="M103" s="1151"/>
      <c r="N103" s="1081"/>
    </row>
    <row r="104" spans="1:14" ht="58.5" customHeight="1" x14ac:dyDescent="0.25">
      <c r="A104" s="1143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24">
        <v>100</v>
      </c>
      <c r="I104" s="1125">
        <v>100</v>
      </c>
      <c r="J104" s="1121">
        <f>IF(I104/H104*100&gt;100,100,I104/H104*100)</f>
        <v>100</v>
      </c>
      <c r="K104" s="1127">
        <f>(J104+J105+J106)/3</f>
        <v>100</v>
      </c>
      <c r="L104" s="1126">
        <f>(K104+K107)/2</f>
        <v>100</v>
      </c>
      <c r="M104" s="1113"/>
      <c r="N104" s="1081"/>
    </row>
    <row r="105" spans="1:14" ht="58.5" customHeight="1" x14ac:dyDescent="0.25">
      <c r="A105" s="1143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6">
        <v>98</v>
      </c>
      <c r="I105" s="1158">
        <v>100</v>
      </c>
      <c r="J105" s="1121">
        <f>IF(I105/H105*100&gt;100,100,I105/H105*100)</f>
        <v>100</v>
      </c>
      <c r="K105" s="1123"/>
      <c r="L105" s="1119"/>
      <c r="M105" s="1113"/>
      <c r="N105" s="1081"/>
    </row>
    <row r="106" spans="1:14" ht="58.5" customHeight="1" x14ac:dyDescent="0.25">
      <c r="A106" s="1143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6">
        <v>98</v>
      </c>
      <c r="I106" s="1158">
        <v>100</v>
      </c>
      <c r="J106" s="1121">
        <f>IF(I106/H106*100&gt;100,100,I106/H106*100)</f>
        <v>100</v>
      </c>
      <c r="K106" s="1123"/>
      <c r="L106" s="1119"/>
      <c r="M106" s="1113"/>
      <c r="N106" s="1081"/>
    </row>
    <row r="107" spans="1:14" ht="61.9" customHeight="1" x14ac:dyDescent="0.25">
      <c r="A107" s="1143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1152">
        <v>0.56000000000000005</v>
      </c>
      <c r="I107" s="1152">
        <v>0.56000000000000005</v>
      </c>
      <c r="J107" s="1121">
        <f>IF(I107/H107*100&gt;100,100,I107/H107*100)</f>
        <v>100</v>
      </c>
      <c r="K107" s="1120">
        <f>J107</f>
        <v>100</v>
      </c>
      <c r="L107" s="1119"/>
      <c r="M107" s="1113"/>
      <c r="N107" s="1081"/>
    </row>
    <row r="108" spans="1:14" ht="58.5" customHeight="1" x14ac:dyDescent="0.25">
      <c r="A108" s="1143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24">
        <v>100</v>
      </c>
      <c r="I108" s="1125">
        <v>100</v>
      </c>
      <c r="J108" s="1121">
        <f>IF(I108/H108*100&gt;100,100,I108/H108*100)</f>
        <v>100</v>
      </c>
      <c r="K108" s="1127">
        <f>(J108+J109+J110)/3</f>
        <v>100</v>
      </c>
      <c r="L108" s="1126">
        <f>(K108+K111)/2</f>
        <v>100</v>
      </c>
      <c r="M108" s="1151"/>
      <c r="N108" s="1081"/>
    </row>
    <row r="109" spans="1:14" ht="58.5" customHeight="1" x14ac:dyDescent="0.25">
      <c r="A109" s="1143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157">
        <v>98</v>
      </c>
      <c r="I109" s="1154">
        <v>100</v>
      </c>
      <c r="J109" s="1121">
        <f>IF(I109/H109*100&gt;100,100,I109/H109*100)</f>
        <v>100</v>
      </c>
      <c r="K109" s="1123"/>
      <c r="L109" s="1119"/>
      <c r="M109" s="1151"/>
      <c r="N109" s="1081"/>
    </row>
    <row r="110" spans="1:14" ht="58.5" customHeight="1" x14ac:dyDescent="0.25">
      <c r="A110" s="1143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156">
        <v>98</v>
      </c>
      <c r="I110" s="1136">
        <v>100</v>
      </c>
      <c r="J110" s="1121">
        <f>IF(I110/H110*100&gt;100,100,I110/H110*100)</f>
        <v>100</v>
      </c>
      <c r="K110" s="1123"/>
      <c r="L110" s="1119"/>
      <c r="M110" s="1151"/>
      <c r="N110" s="1081"/>
    </row>
    <row r="111" spans="1:14" ht="48.75" customHeight="1" x14ac:dyDescent="0.25">
      <c r="A111" s="1143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1153">
        <v>112.78</v>
      </c>
      <c r="I111" s="1152">
        <v>118</v>
      </c>
      <c r="J111" s="1121">
        <f>IF(I111/H111*100&gt;100,100,I111/H111*100)</f>
        <v>100</v>
      </c>
      <c r="K111" s="1120">
        <f>J111</f>
        <v>100</v>
      </c>
      <c r="L111" s="1119"/>
      <c r="M111" s="1151"/>
      <c r="N111" s="1081"/>
    </row>
    <row r="112" spans="1:14" ht="58.5" hidden="1" customHeight="1" x14ac:dyDescent="0.25">
      <c r="A112" s="1143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/>
      <c r="I112" s="1125"/>
      <c r="J112" s="1121" t="e">
        <f>IF(I112/H112*100&gt;100,100,I112/H112*100)</f>
        <v>#DIV/0!</v>
      </c>
      <c r="K112" s="1127" t="e">
        <f>(J112+J113+J114)/3</f>
        <v>#DIV/0!</v>
      </c>
      <c r="L112" s="1126" t="e">
        <f>(K112+K115)/2</f>
        <v>#DIV/0!</v>
      </c>
      <c r="M112" s="1151"/>
      <c r="N112" s="1081"/>
    </row>
    <row r="113" spans="1:14" ht="58.5" hidden="1" customHeight="1" x14ac:dyDescent="0.25">
      <c r="A113" s="1143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/>
      <c r="I113" s="1125"/>
      <c r="J113" s="1121" t="e">
        <f>IF(I113/H113*100&gt;100,100,I113/H113*100)</f>
        <v>#DIV/0!</v>
      </c>
      <c r="K113" s="1123"/>
      <c r="L113" s="1119"/>
      <c r="M113" s="1151"/>
      <c r="N113" s="1081"/>
    </row>
    <row r="114" spans="1:14" ht="58.5" hidden="1" customHeight="1" x14ac:dyDescent="0.25">
      <c r="A114" s="1143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/>
      <c r="I114" s="1124"/>
      <c r="J114" s="1121" t="e">
        <f>IF(I114/H114*100&gt;100,100,I114/H114*100)</f>
        <v>#DIV/0!</v>
      </c>
      <c r="K114" s="1123"/>
      <c r="L114" s="1119"/>
      <c r="M114" s="1151"/>
      <c r="N114" s="1081"/>
    </row>
    <row r="115" spans="1:14" ht="44.25" hidden="1" customHeight="1" x14ac:dyDescent="0.25">
      <c r="A115" s="1143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/>
      <c r="I115" s="1122"/>
      <c r="J115" s="1121" t="e">
        <f>IF(I115/H115*100&gt;100,100,I115/H115*100)</f>
        <v>#DIV/0!</v>
      </c>
      <c r="K115" s="1120" t="e">
        <f>J115</f>
        <v>#DIV/0!</v>
      </c>
      <c r="L115" s="1119"/>
      <c r="M115" s="1151"/>
      <c r="N115" s="1081"/>
    </row>
    <row r="116" spans="1:14" ht="58.5" customHeight="1" x14ac:dyDescent="0.25">
      <c r="A116" s="1143"/>
      <c r="B116" s="1142" t="s">
        <v>192</v>
      </c>
      <c r="C116" s="1142" t="s">
        <v>651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55">
        <v>100</v>
      </c>
      <c r="I116" s="1125">
        <v>100</v>
      </c>
      <c r="J116" s="1121">
        <f>IF(I116/H116*100&gt;100,100,I116/H116*100)</f>
        <v>100</v>
      </c>
      <c r="K116" s="1127">
        <f>(J116+J117+J118)/3</f>
        <v>100</v>
      </c>
      <c r="L116" s="1126">
        <f>(K116+K119)/2</f>
        <v>95.216474785146744</v>
      </c>
      <c r="M116" s="1151"/>
      <c r="N116" s="1081"/>
    </row>
    <row r="117" spans="1:14" ht="58.5" customHeight="1" x14ac:dyDescent="0.25">
      <c r="A117" s="1143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46">
        <v>98</v>
      </c>
      <c r="I117" s="1154">
        <v>100</v>
      </c>
      <c r="J117" s="1121">
        <f>IF(I117/H117*100&gt;100,100,I117/H117*100)</f>
        <v>100</v>
      </c>
      <c r="K117" s="1123"/>
      <c r="L117" s="1119"/>
      <c r="M117" s="1151"/>
      <c r="N117" s="1081"/>
    </row>
    <row r="118" spans="1:14" ht="58.5" customHeight="1" x14ac:dyDescent="0.25">
      <c r="A118" s="1143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46">
        <v>98</v>
      </c>
      <c r="I118" s="1136">
        <v>100</v>
      </c>
      <c r="J118" s="1121">
        <f>IF(I118/H118*100&gt;100,100,I118/H118*100)</f>
        <v>100</v>
      </c>
      <c r="K118" s="1123"/>
      <c r="L118" s="1119"/>
      <c r="M118" s="1151"/>
      <c r="N118" s="1081"/>
    </row>
    <row r="119" spans="1:14" ht="39" customHeight="1" x14ac:dyDescent="0.25">
      <c r="A119" s="1143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1153">
        <v>61.67</v>
      </c>
      <c r="I119" s="1152">
        <f>55.56+0.21</f>
        <v>55.77</v>
      </c>
      <c r="J119" s="1121">
        <f>IF(I119/H119*100&gt;100,100,I119/H119*100)</f>
        <v>90.432949570293502</v>
      </c>
      <c r="K119" s="1120">
        <f>J119</f>
        <v>90.432949570293502</v>
      </c>
      <c r="L119" s="1119"/>
      <c r="M119" s="1151"/>
      <c r="N119" s="1081"/>
    </row>
    <row r="120" spans="1:14" ht="58.5" hidden="1" customHeight="1" x14ac:dyDescent="0.25">
      <c r="A120" s="1143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1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113"/>
      <c r="N120" s="1081"/>
    </row>
    <row r="121" spans="1:14" ht="58.5" hidden="1" customHeight="1" x14ac:dyDescent="0.25">
      <c r="A121" s="1143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1" t="e">
        <f>IF(I121/H121*100&gt;100,100,I121/H121*100)</f>
        <v>#DIV/0!</v>
      </c>
      <c r="K121" s="1123"/>
      <c r="L121" s="1119"/>
      <c r="M121" s="1113"/>
      <c r="N121" s="1081"/>
    </row>
    <row r="122" spans="1:14" ht="58.5" hidden="1" customHeight="1" x14ac:dyDescent="0.25">
      <c r="A122" s="1143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1" t="e">
        <f>IF(I122/H122*100&gt;100,100,I122/H122*100)</f>
        <v>#DIV/0!</v>
      </c>
      <c r="K122" s="1123"/>
      <c r="L122" s="1119"/>
      <c r="M122" s="1113"/>
      <c r="N122" s="1081"/>
    </row>
    <row r="123" spans="1:14" ht="38.25" hidden="1" customHeight="1" x14ac:dyDescent="0.25">
      <c r="A123" s="1143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1" t="e">
        <f>IF(I123/H123*100&gt;100,100,I123/H123*100)</f>
        <v>#DIV/0!</v>
      </c>
      <c r="K123" s="1120" t="e">
        <f>J123</f>
        <v>#DIV/0!</v>
      </c>
      <c r="L123" s="1119"/>
      <c r="M123" s="1113"/>
      <c r="N123" s="1081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113"/>
      <c r="N124" s="1081"/>
    </row>
    <row r="125" spans="1:14" ht="58.5" hidden="1" customHeight="1" x14ac:dyDescent="0.25">
      <c r="A125" s="1143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113"/>
      <c r="N125" s="1081"/>
    </row>
    <row r="126" spans="1:14" ht="58.5" hidden="1" customHeight="1" x14ac:dyDescent="0.25">
      <c r="A126" s="1143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113"/>
      <c r="N126" s="1081"/>
    </row>
    <row r="127" spans="1:14" ht="38.25" hidden="1" customHeight="1" x14ac:dyDescent="0.25">
      <c r="A127" s="1143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113"/>
      <c r="N127" s="1081"/>
    </row>
    <row r="128" spans="1:14" ht="58.5" customHeight="1" x14ac:dyDescent="0.25">
      <c r="A128" s="1143"/>
      <c r="B128" s="1142" t="s">
        <v>228</v>
      </c>
      <c r="C128" s="1142" t="s">
        <v>647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24">
        <v>5.8</v>
      </c>
      <c r="I128" s="1125">
        <v>5.5</v>
      </c>
      <c r="J128" s="1121">
        <f>IF(I128/H128*100&gt;100,100,I128/H128*100)</f>
        <v>94.827586206896555</v>
      </c>
      <c r="K128" s="1127">
        <f>(J128+J129+J130)/3</f>
        <v>98.275862068965523</v>
      </c>
      <c r="L128" s="1126">
        <f>(K128+K131)/2</f>
        <v>96.267322636882071</v>
      </c>
      <c r="M128" s="1113"/>
      <c r="N128" s="1081"/>
    </row>
    <row r="129" spans="1:16" ht="58.5" customHeight="1" x14ac:dyDescent="0.25">
      <c r="A129" s="1143"/>
      <c r="B129" s="1150"/>
      <c r="C129" s="1113"/>
      <c r="D129" s="1137"/>
      <c r="E129" s="1105" t="s">
        <v>138</v>
      </c>
      <c r="F129" s="1069" t="s">
        <v>9</v>
      </c>
      <c r="G129" s="1105" t="s">
        <v>140</v>
      </c>
      <c r="H129" s="1147">
        <v>1</v>
      </c>
      <c r="I129" s="1125">
        <v>1</v>
      </c>
      <c r="J129" s="1121">
        <f>IF(I129/H129*100&gt;100,100,I129/H129*100)</f>
        <v>100</v>
      </c>
      <c r="K129" s="1123"/>
      <c r="L129" s="1119"/>
      <c r="M129" s="1113"/>
      <c r="N129" s="1081"/>
    </row>
    <row r="130" spans="1:16" ht="58.5" customHeight="1" x14ac:dyDescent="0.25">
      <c r="A130" s="1143"/>
      <c r="B130" s="1150"/>
      <c r="C130" s="1113"/>
      <c r="D130" s="1137"/>
      <c r="E130" s="1105" t="s">
        <v>138</v>
      </c>
      <c r="F130" s="1069" t="s">
        <v>211</v>
      </c>
      <c r="G130" s="1105" t="s">
        <v>140</v>
      </c>
      <c r="H130" s="1146">
        <v>90</v>
      </c>
      <c r="I130" s="1136">
        <v>100</v>
      </c>
      <c r="J130" s="1121">
        <f>IF(I130/H130*100&gt;100,100,I130/H130*100)</f>
        <v>100</v>
      </c>
      <c r="K130" s="1123"/>
      <c r="L130" s="1119"/>
      <c r="M130" s="1113"/>
      <c r="N130" s="1081"/>
    </row>
    <row r="131" spans="1:16" ht="38.25" customHeight="1" x14ac:dyDescent="0.25">
      <c r="A131" s="1143"/>
      <c r="B131" s="1149"/>
      <c r="C131" s="1110"/>
      <c r="D131" s="1133"/>
      <c r="E131" s="1105" t="s">
        <v>144</v>
      </c>
      <c r="F131" s="1064" t="s">
        <v>506</v>
      </c>
      <c r="G131" s="1105" t="s">
        <v>640</v>
      </c>
      <c r="H131" s="1144">
        <v>1167</v>
      </c>
      <c r="I131" s="4">
        <v>1100</v>
      </c>
      <c r="J131" s="1121">
        <f>IF(I131/H131*100&gt;100,100,I131/H131*100)</f>
        <v>94.258783204798618</v>
      </c>
      <c r="K131" s="1120">
        <f>J131</f>
        <v>94.258783204798618</v>
      </c>
      <c r="L131" s="1119"/>
      <c r="M131" s="1113"/>
      <c r="N131" s="1081"/>
    </row>
    <row r="132" spans="1:16" ht="58.5" customHeight="1" x14ac:dyDescent="0.25">
      <c r="A132" s="1143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24">
        <v>14.4</v>
      </c>
      <c r="I132" s="1125">
        <v>14</v>
      </c>
      <c r="J132" s="1121">
        <f>IF(I132/H132*100&gt;100,100,I132/H132*100)</f>
        <v>97.222222222222214</v>
      </c>
      <c r="K132" s="1148">
        <f>(J132+J133+J134)/3</f>
        <v>99.074074074074076</v>
      </c>
      <c r="L132" s="1126">
        <f>(K132+K135)/2</f>
        <v>95.935673206947541</v>
      </c>
      <c r="M132" s="1113"/>
      <c r="N132" s="1081"/>
    </row>
    <row r="133" spans="1:16" ht="58.5" customHeight="1" x14ac:dyDescent="0.25">
      <c r="A133" s="1143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>
        <v>1</v>
      </c>
      <c r="I133" s="1125">
        <v>1</v>
      </c>
      <c r="J133" s="1121">
        <f>IF(I133/H133*100&gt;100,100,I133/H133*100)</f>
        <v>100</v>
      </c>
      <c r="K133" s="1145"/>
      <c r="L133" s="1119"/>
      <c r="M133" s="1113"/>
      <c r="N133" s="1081"/>
    </row>
    <row r="134" spans="1:16" ht="58.5" customHeight="1" x14ac:dyDescent="0.25">
      <c r="A134" s="1143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6">
        <v>90</v>
      </c>
      <c r="I134" s="1136">
        <v>100</v>
      </c>
      <c r="J134" s="1121">
        <f>IF(I134/H134*100&gt;100,100,I134/H134*100)</f>
        <v>100</v>
      </c>
      <c r="K134" s="1145"/>
      <c r="L134" s="1119"/>
      <c r="M134" s="1113"/>
      <c r="N134" s="1081"/>
    </row>
    <row r="135" spans="1:16" ht="26.25" customHeight="1" x14ac:dyDescent="0.25">
      <c r="A135" s="1143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>
        <v>7039</v>
      </c>
      <c r="I135" s="4">
        <v>6532</v>
      </c>
      <c r="J135" s="1121">
        <f>IF(I135/H135*100&gt;100,100,I135/H135*100)</f>
        <v>92.797272339821006</v>
      </c>
      <c r="K135" s="1120">
        <f>J135</f>
        <v>92.797272339821006</v>
      </c>
      <c r="L135" s="1119"/>
      <c r="M135" s="1113"/>
      <c r="N135" s="1081"/>
    </row>
    <row r="136" spans="1:16" ht="58.5" customHeight="1" x14ac:dyDescent="0.25">
      <c r="A136" s="1143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24">
        <v>29.8</v>
      </c>
      <c r="I136" s="1125">
        <v>28</v>
      </c>
      <c r="J136" s="1121">
        <f>IF(I136/H136*100&gt;100,100,I136/H136*100)</f>
        <v>93.959731543624159</v>
      </c>
      <c r="K136" s="1148">
        <f>(J136+J137+J138)/3</f>
        <v>97.986577181208062</v>
      </c>
      <c r="L136" s="1126">
        <f>(K136+K139)/2</f>
        <v>94.023643314401141</v>
      </c>
      <c r="M136" s="1113"/>
      <c r="N136" s="1081"/>
    </row>
    <row r="137" spans="1:16" ht="58.5" customHeight="1" x14ac:dyDescent="0.25">
      <c r="A137" s="1143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7">
        <v>1</v>
      </c>
      <c r="I137" s="1125">
        <v>1</v>
      </c>
      <c r="J137" s="1121">
        <f>IF(I137/H137*100&gt;100,100,I137/H137*100)</f>
        <v>100</v>
      </c>
      <c r="K137" s="1145"/>
      <c r="L137" s="1119"/>
      <c r="M137" s="1113"/>
      <c r="N137" s="1081"/>
    </row>
    <row r="138" spans="1:16" ht="58.5" customHeight="1" x14ac:dyDescent="0.25">
      <c r="A138" s="1143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6">
        <v>90</v>
      </c>
      <c r="I138" s="1136">
        <v>100</v>
      </c>
      <c r="J138" s="1121">
        <f>IF(I138/H138*100&gt;100,100,I138/H138*100)</f>
        <v>100</v>
      </c>
      <c r="K138" s="1145"/>
      <c r="L138" s="1119"/>
      <c r="M138" s="1113"/>
      <c r="N138" s="1081"/>
    </row>
    <row r="139" spans="1:16" ht="23.25" customHeight="1" x14ac:dyDescent="0.25">
      <c r="A139" s="1143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144">
        <v>19931</v>
      </c>
      <c r="I139" s="4">
        <v>17950</v>
      </c>
      <c r="J139" s="1121">
        <f>IF(I139/H139*100&gt;100,100,I139/H139*100)</f>
        <v>90.060709447594206</v>
      </c>
      <c r="K139" s="1120">
        <f>J139</f>
        <v>90.060709447594206</v>
      </c>
      <c r="L139" s="1119"/>
      <c r="M139" s="1113"/>
      <c r="N139" s="1081"/>
    </row>
    <row r="140" spans="1:16" ht="58.5" customHeight="1" x14ac:dyDescent="0.25">
      <c r="A140" s="1143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>
        <v>16.8</v>
      </c>
      <c r="I140" s="1125">
        <v>16.2</v>
      </c>
      <c r="J140" s="1121">
        <f>IF(I140/H140*100&gt;100,100,I140/H140*100)</f>
        <v>96.428571428571416</v>
      </c>
      <c r="K140" s="1127">
        <f>(J140+J141+J142)/3</f>
        <v>98.80952380952381</v>
      </c>
      <c r="L140" s="1126">
        <f>(K140+K143)/2</f>
        <v>95.617809448457507</v>
      </c>
      <c r="M140" s="1113"/>
      <c r="N140" s="1081"/>
    </row>
    <row r="141" spans="1:16" ht="58.5" customHeight="1" x14ac:dyDescent="0.25">
      <c r="A141" s="1143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>
        <v>1</v>
      </c>
      <c r="I141" s="1125">
        <v>1</v>
      </c>
      <c r="J141" s="1121">
        <f>IF(I141/H141*100&gt;100,100,I141/H141*100)</f>
        <v>100</v>
      </c>
      <c r="K141" s="1123"/>
      <c r="L141" s="1119"/>
      <c r="M141" s="1113"/>
      <c r="N141" s="1081"/>
    </row>
    <row r="142" spans="1:16" ht="58.5" customHeight="1" x14ac:dyDescent="0.25">
      <c r="A142" s="1143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36">
        <v>90</v>
      </c>
      <c r="I142" s="1136">
        <v>100</v>
      </c>
      <c r="J142" s="1121">
        <f>IF(I142/H142*100&gt;100,100,I142/H142*100)</f>
        <v>100</v>
      </c>
      <c r="K142" s="1123"/>
      <c r="L142" s="1119"/>
      <c r="M142" s="1113"/>
      <c r="N142" s="1081"/>
    </row>
    <row r="143" spans="1:16" ht="18.75" customHeight="1" x14ac:dyDescent="0.25">
      <c r="A143" s="1143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34">
        <v>13903</v>
      </c>
      <c r="I143" s="4">
        <v>12850</v>
      </c>
      <c r="J143" s="1121">
        <f>IF(I143/H143*100&gt;100,100,I143/H143*100)</f>
        <v>92.426095087391218</v>
      </c>
      <c r="K143" s="1120">
        <f>J143</f>
        <v>92.426095087391218</v>
      </c>
      <c r="L143" s="1119"/>
      <c r="M143" s="1113"/>
      <c r="N143" s="1081"/>
    </row>
    <row r="144" spans="1:16" ht="42" customHeight="1" x14ac:dyDescent="0.25">
      <c r="A144" s="1092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105" t="s">
        <v>140</v>
      </c>
      <c r="H144" s="1124">
        <v>1.4</v>
      </c>
      <c r="I144" s="1125">
        <v>1.4</v>
      </c>
      <c r="J144" s="1121">
        <f>IF(I144/H144*100&gt;100,100,I144/H144*100)</f>
        <v>100</v>
      </c>
      <c r="K144" s="1140">
        <f>(J144+J145+J146)/3</f>
        <v>100</v>
      </c>
      <c r="L144" s="1139">
        <f>(K144+K147)/2</f>
        <v>95.238095238095241</v>
      </c>
      <c r="M144" s="1118"/>
      <c r="N144" s="1081"/>
      <c r="O144" s="1048">
        <f>H147+H151+H155+H159+H163+H167+H171+H175+H179+H183+H187+H191</f>
        <v>2547</v>
      </c>
      <c r="P144" s="1048">
        <f>I147+I151+I155+I159+I163+I167+I171+I175+I179+I183+I187+I191</f>
        <v>2326</v>
      </c>
    </row>
    <row r="145" spans="1:14" ht="42" customHeight="1" x14ac:dyDescent="0.25">
      <c r="A145" s="1092"/>
      <c r="B145" s="1071"/>
      <c r="C145" s="1113"/>
      <c r="D145" s="1137"/>
      <c r="E145" s="1105" t="s">
        <v>138</v>
      </c>
      <c r="F145" s="1069" t="s">
        <v>9</v>
      </c>
      <c r="G145" s="1105" t="s">
        <v>140</v>
      </c>
      <c r="H145" s="1124">
        <v>1</v>
      </c>
      <c r="I145" s="1125">
        <v>1</v>
      </c>
      <c r="J145" s="1121">
        <f>IF(I145/H145*100&gt;100,100,I145/H145*100)</f>
        <v>100</v>
      </c>
      <c r="K145" s="1138"/>
      <c r="L145" s="1134"/>
      <c r="M145" s="1118"/>
      <c r="N145" s="1081"/>
    </row>
    <row r="146" spans="1:14" ht="36" customHeight="1" x14ac:dyDescent="0.25">
      <c r="A146" s="1092"/>
      <c r="B146" s="1071"/>
      <c r="C146" s="1113"/>
      <c r="D146" s="1137"/>
      <c r="E146" s="1105" t="s">
        <v>138</v>
      </c>
      <c r="F146" s="1069" t="s">
        <v>211</v>
      </c>
      <c r="G146" s="1105" t="s">
        <v>140</v>
      </c>
      <c r="H146" s="1136">
        <v>90</v>
      </c>
      <c r="I146" s="1136">
        <v>100</v>
      </c>
      <c r="J146" s="1121">
        <f>IF(I146/H146*100&gt;100,100,I146/H146*100)</f>
        <v>100</v>
      </c>
      <c r="K146" s="1135"/>
      <c r="L146" s="1134"/>
      <c r="M146" s="1118"/>
      <c r="N146" s="1081"/>
    </row>
    <row r="147" spans="1:14" ht="30.75" customHeight="1" x14ac:dyDescent="0.25">
      <c r="A147" s="1092"/>
      <c r="B147" s="1067"/>
      <c r="C147" s="1110"/>
      <c r="D147" s="1133"/>
      <c r="E147" s="1105" t="s">
        <v>144</v>
      </c>
      <c r="F147" s="1064" t="s">
        <v>506</v>
      </c>
      <c r="G147" s="1105" t="s">
        <v>640</v>
      </c>
      <c r="H147" s="34">
        <v>525</v>
      </c>
      <c r="I147" s="34">
        <v>475</v>
      </c>
      <c r="J147" s="1121">
        <f>IF(I147/H147*100&gt;100,100,I147/H147*100)</f>
        <v>90.476190476190482</v>
      </c>
      <c r="K147" s="1120">
        <f>J147</f>
        <v>90.476190476190482</v>
      </c>
      <c r="L147" s="1132"/>
      <c r="M147" s="1118"/>
      <c r="N147" s="1081"/>
    </row>
    <row r="148" spans="1:14" ht="42" customHeight="1" x14ac:dyDescent="0.25">
      <c r="A148" s="1092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105" t="s">
        <v>140</v>
      </c>
      <c r="H148" s="1124">
        <v>4.3</v>
      </c>
      <c r="I148" s="1125">
        <v>4.0999999999999996</v>
      </c>
      <c r="J148" s="1121">
        <f>IF(I148/H148*100&gt;100,100,I148/H148*100)</f>
        <v>95.348837209302317</v>
      </c>
      <c r="K148" s="1127">
        <v>100</v>
      </c>
      <c r="L148" s="1126">
        <f>(K148+K151)/2</f>
        <v>95.081227436823099</v>
      </c>
      <c r="M148" s="1118"/>
      <c r="N148" s="1081"/>
    </row>
    <row r="149" spans="1:14" ht="42" customHeight="1" x14ac:dyDescent="0.25">
      <c r="A149" s="1092"/>
      <c r="B149" s="1071"/>
      <c r="C149" s="1113"/>
      <c r="D149" s="1137"/>
      <c r="E149" s="1105" t="s">
        <v>138</v>
      </c>
      <c r="F149" s="1069" t="s">
        <v>9</v>
      </c>
      <c r="G149" s="1105" t="s">
        <v>140</v>
      </c>
      <c r="H149" s="1124">
        <v>1</v>
      </c>
      <c r="I149" s="1125">
        <v>1</v>
      </c>
      <c r="J149" s="1121">
        <f>IF(I149/H149*100&gt;100,100,I149/H149*100)</f>
        <v>100</v>
      </c>
      <c r="K149" s="1123"/>
      <c r="L149" s="1119"/>
      <c r="M149" s="1118"/>
      <c r="N149" s="1081"/>
    </row>
    <row r="150" spans="1:14" ht="36" customHeight="1" x14ac:dyDescent="0.25">
      <c r="A150" s="1092"/>
      <c r="B150" s="1071"/>
      <c r="C150" s="1113"/>
      <c r="D150" s="1137"/>
      <c r="E150" s="1105" t="s">
        <v>138</v>
      </c>
      <c r="F150" s="1069" t="s">
        <v>211</v>
      </c>
      <c r="G150" s="1105" t="s">
        <v>140</v>
      </c>
      <c r="H150" s="1136">
        <v>90</v>
      </c>
      <c r="I150" s="1136">
        <v>100</v>
      </c>
      <c r="J150" s="1121">
        <f>IF(I150/H150*100&gt;100,100,I150/H150*100)</f>
        <v>100</v>
      </c>
      <c r="K150" s="1123"/>
      <c r="L150" s="1119"/>
      <c r="M150" s="1118"/>
      <c r="N150" s="1081"/>
    </row>
    <row r="151" spans="1:14" ht="30.75" customHeight="1" x14ac:dyDescent="0.25">
      <c r="A151" s="1092"/>
      <c r="B151" s="1067"/>
      <c r="C151" s="1110"/>
      <c r="D151" s="1133"/>
      <c r="E151" s="1105" t="s">
        <v>144</v>
      </c>
      <c r="F151" s="1064" t="s">
        <v>506</v>
      </c>
      <c r="G151" s="1105" t="s">
        <v>640</v>
      </c>
      <c r="H151" s="4">
        <v>1108</v>
      </c>
      <c r="I151" s="42">
        <v>999</v>
      </c>
      <c r="J151" s="1121">
        <f>IF(I151/H151*100&gt;100,100,I151/H151*100)</f>
        <v>90.162454873646212</v>
      </c>
      <c r="K151" s="1120">
        <f>J151</f>
        <v>90.162454873646212</v>
      </c>
      <c r="L151" s="1119"/>
      <c r="M151" s="1118"/>
      <c r="N151" s="1081"/>
    </row>
    <row r="152" spans="1:14" ht="38.25" x14ac:dyDescent="0.25">
      <c r="A152" s="1092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105" t="s">
        <v>140</v>
      </c>
      <c r="H152" s="1124">
        <v>3.4</v>
      </c>
      <c r="I152" s="1125">
        <v>3.2</v>
      </c>
      <c r="J152" s="1121">
        <f>IF(I152/H152*100&gt;100,100,I152/H152*100)</f>
        <v>94.117647058823536</v>
      </c>
      <c r="K152" s="1140">
        <v>100</v>
      </c>
      <c r="L152" s="1139">
        <f>(K152+K155)/2</f>
        <v>96.608315098468267</v>
      </c>
      <c r="M152" s="1118"/>
      <c r="N152" s="1081"/>
    </row>
    <row r="153" spans="1:14" ht="64.5" customHeight="1" x14ac:dyDescent="0.25">
      <c r="A153" s="1092"/>
      <c r="B153" s="1071"/>
      <c r="C153" s="1113"/>
      <c r="D153" s="1137"/>
      <c r="E153" s="1105" t="s">
        <v>138</v>
      </c>
      <c r="F153" s="1069" t="s">
        <v>9</v>
      </c>
      <c r="G153" s="1105" t="s">
        <v>140</v>
      </c>
      <c r="H153" s="1124">
        <v>1</v>
      </c>
      <c r="I153" s="1125">
        <v>1</v>
      </c>
      <c r="J153" s="1121">
        <f>IF(I153/H153*100&gt;100,100,I153/H153*100)</f>
        <v>100</v>
      </c>
      <c r="K153" s="1138"/>
      <c r="L153" s="1134"/>
      <c r="M153" s="1118"/>
      <c r="N153" s="1081"/>
    </row>
    <row r="154" spans="1:14" ht="52.5" customHeight="1" x14ac:dyDescent="0.25">
      <c r="A154" s="1092"/>
      <c r="B154" s="1071"/>
      <c r="C154" s="1113"/>
      <c r="D154" s="1137"/>
      <c r="E154" s="1105" t="s">
        <v>138</v>
      </c>
      <c r="F154" s="1069" t="s">
        <v>211</v>
      </c>
      <c r="G154" s="1105" t="s">
        <v>140</v>
      </c>
      <c r="H154" s="1136">
        <v>90</v>
      </c>
      <c r="I154" s="1136">
        <v>100</v>
      </c>
      <c r="J154" s="1121">
        <f>IF(I154/H154*100&gt;100,100,I154/H154*100)</f>
        <v>100</v>
      </c>
      <c r="K154" s="1135"/>
      <c r="L154" s="1134"/>
      <c r="M154" s="1118"/>
      <c r="N154" s="1081"/>
    </row>
    <row r="155" spans="1:14" ht="30.75" customHeight="1" x14ac:dyDescent="0.25">
      <c r="A155" s="1092"/>
      <c r="B155" s="1067"/>
      <c r="C155" s="1110"/>
      <c r="D155" s="1133"/>
      <c r="E155" s="1105" t="s">
        <v>144</v>
      </c>
      <c r="F155" s="1064" t="s">
        <v>506</v>
      </c>
      <c r="G155" s="1105" t="s">
        <v>640</v>
      </c>
      <c r="H155" s="4">
        <v>914</v>
      </c>
      <c r="I155" s="42">
        <v>852</v>
      </c>
      <c r="J155" s="1121">
        <f>IF(I155/H155*100&gt;100,100,I155/H155*100)</f>
        <v>93.216630196936549</v>
      </c>
      <c r="K155" s="1120">
        <f>J155</f>
        <v>93.216630196936549</v>
      </c>
      <c r="L155" s="1132"/>
      <c r="M155" s="1118"/>
      <c r="N155" s="1081"/>
    </row>
    <row r="156" spans="1:14" ht="42" hidden="1" customHeight="1" x14ac:dyDescent="0.25">
      <c r="A156" s="1092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105" t="s">
        <v>140</v>
      </c>
      <c r="H156" s="1124"/>
      <c r="I156" s="1125"/>
      <c r="J156" s="1121"/>
      <c r="K156" s="1127"/>
      <c r="L156" s="1126"/>
      <c r="M156" s="1118"/>
      <c r="N156" s="1081"/>
    </row>
    <row r="157" spans="1:14" ht="42" hidden="1" customHeight="1" x14ac:dyDescent="0.25">
      <c r="A157" s="1092"/>
      <c r="B157" s="1072"/>
      <c r="C157" s="1071"/>
      <c r="D157" s="1071"/>
      <c r="E157" s="1128" t="s">
        <v>138</v>
      </c>
      <c r="F157" s="1129" t="s">
        <v>385</v>
      </c>
      <c r="G157" s="1105" t="s">
        <v>140</v>
      </c>
      <c r="H157" s="1124"/>
      <c r="I157" s="1125"/>
      <c r="J157" s="1121"/>
      <c r="K157" s="1123"/>
      <c r="L157" s="1119"/>
      <c r="M157" s="1118"/>
      <c r="N157" s="1081"/>
    </row>
    <row r="158" spans="1:14" ht="36" hidden="1" customHeight="1" x14ac:dyDescent="0.25">
      <c r="A158" s="1092"/>
      <c r="B158" s="1072"/>
      <c r="C158" s="1071"/>
      <c r="D158" s="1071"/>
      <c r="E158" s="1128" t="s">
        <v>138</v>
      </c>
      <c r="F158" s="1129" t="s">
        <v>625</v>
      </c>
      <c r="G158" s="1105" t="s">
        <v>140</v>
      </c>
      <c r="H158" s="1124"/>
      <c r="I158" s="1124"/>
      <c r="J158" s="1121"/>
      <c r="K158" s="1123"/>
      <c r="L158" s="1119"/>
      <c r="M158" s="1118"/>
      <c r="N158" s="1081"/>
    </row>
    <row r="159" spans="1:14" ht="30.75" hidden="1" customHeight="1" x14ac:dyDescent="0.25">
      <c r="A159" s="1092"/>
      <c r="B159" s="1068"/>
      <c r="C159" s="1067"/>
      <c r="D159" s="1067"/>
      <c r="E159" s="1128" t="s">
        <v>144</v>
      </c>
      <c r="F159" s="1064" t="s">
        <v>506</v>
      </c>
      <c r="G159" s="1105" t="s">
        <v>266</v>
      </c>
      <c r="H159" s="4"/>
      <c r="I159" s="1122"/>
      <c r="J159" s="1121"/>
      <c r="K159" s="1120"/>
      <c r="L159" s="1119"/>
      <c r="M159" s="1118"/>
      <c r="N159" s="1081"/>
    </row>
    <row r="160" spans="1:14" ht="42" hidden="1" customHeight="1" x14ac:dyDescent="0.25">
      <c r="A160" s="1092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105" t="s">
        <v>140</v>
      </c>
      <c r="H160" s="1124"/>
      <c r="I160" s="1125"/>
      <c r="J160" s="1121"/>
      <c r="K160" s="1127"/>
      <c r="L160" s="1126"/>
      <c r="M160" s="1118"/>
      <c r="N160" s="1081"/>
    </row>
    <row r="161" spans="1:14" ht="42" hidden="1" customHeight="1" x14ac:dyDescent="0.25">
      <c r="A161" s="1092"/>
      <c r="B161" s="1072"/>
      <c r="C161" s="1071"/>
      <c r="D161" s="1071"/>
      <c r="E161" s="1128" t="s">
        <v>138</v>
      </c>
      <c r="F161" s="1129" t="s">
        <v>385</v>
      </c>
      <c r="G161" s="1105" t="s">
        <v>140</v>
      </c>
      <c r="H161" s="1124"/>
      <c r="I161" s="1125"/>
      <c r="J161" s="1121"/>
      <c r="K161" s="1123"/>
      <c r="L161" s="1119"/>
      <c r="M161" s="1118"/>
      <c r="N161" s="1081"/>
    </row>
    <row r="162" spans="1:14" ht="36" hidden="1" customHeight="1" x14ac:dyDescent="0.25">
      <c r="A162" s="1092"/>
      <c r="B162" s="1072"/>
      <c r="C162" s="1071"/>
      <c r="D162" s="1071"/>
      <c r="E162" s="1128" t="s">
        <v>138</v>
      </c>
      <c r="F162" s="1129" t="s">
        <v>625</v>
      </c>
      <c r="G162" s="1105" t="s">
        <v>140</v>
      </c>
      <c r="H162" s="1124"/>
      <c r="I162" s="1124"/>
      <c r="J162" s="1121"/>
      <c r="K162" s="1123"/>
      <c r="L162" s="1119"/>
      <c r="M162" s="1118"/>
      <c r="N162" s="1081"/>
    </row>
    <row r="163" spans="1:14" ht="30.75" hidden="1" customHeight="1" x14ac:dyDescent="0.25">
      <c r="A163" s="1092"/>
      <c r="B163" s="1068"/>
      <c r="C163" s="1067"/>
      <c r="D163" s="1067"/>
      <c r="E163" s="1128" t="s">
        <v>144</v>
      </c>
      <c r="F163" s="1064" t="s">
        <v>506</v>
      </c>
      <c r="G163" s="1105" t="s">
        <v>266</v>
      </c>
      <c r="H163" s="1122"/>
      <c r="I163" s="1122"/>
      <c r="J163" s="1121"/>
      <c r="K163" s="1120"/>
      <c r="L163" s="1119"/>
      <c r="M163" s="1118"/>
      <c r="N163" s="1081"/>
    </row>
    <row r="164" spans="1:14" ht="42" hidden="1" customHeight="1" x14ac:dyDescent="0.25">
      <c r="A164" s="1092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105" t="s">
        <v>140</v>
      </c>
      <c r="H164" s="1124"/>
      <c r="I164" s="1125"/>
      <c r="J164" s="1121"/>
      <c r="K164" s="1127"/>
      <c r="L164" s="1126"/>
      <c r="M164" s="1118"/>
      <c r="N164" s="1081"/>
    </row>
    <row r="165" spans="1:14" ht="42" hidden="1" customHeight="1" x14ac:dyDescent="0.25">
      <c r="A165" s="1092"/>
      <c r="B165" s="1072"/>
      <c r="C165" s="1071"/>
      <c r="D165" s="1071"/>
      <c r="E165" s="1128" t="s">
        <v>138</v>
      </c>
      <c r="F165" s="1129" t="s">
        <v>385</v>
      </c>
      <c r="G165" s="1105" t="s">
        <v>140</v>
      </c>
      <c r="H165" s="1124"/>
      <c r="I165" s="1125"/>
      <c r="J165" s="1121"/>
      <c r="K165" s="1123"/>
      <c r="L165" s="1119"/>
      <c r="M165" s="1118"/>
      <c r="N165" s="1081"/>
    </row>
    <row r="166" spans="1:14" ht="36" hidden="1" customHeight="1" x14ac:dyDescent="0.25">
      <c r="A166" s="1092"/>
      <c r="B166" s="1072"/>
      <c r="C166" s="1071"/>
      <c r="D166" s="1071"/>
      <c r="E166" s="1128" t="s">
        <v>138</v>
      </c>
      <c r="F166" s="1129" t="s">
        <v>625</v>
      </c>
      <c r="G166" s="1105" t="s">
        <v>140</v>
      </c>
      <c r="H166" s="1124"/>
      <c r="I166" s="1124"/>
      <c r="J166" s="1121"/>
      <c r="K166" s="1123"/>
      <c r="L166" s="1119"/>
      <c r="M166" s="1118"/>
      <c r="N166" s="1081"/>
    </row>
    <row r="167" spans="1:14" ht="30.75" hidden="1" customHeight="1" x14ac:dyDescent="0.25">
      <c r="A167" s="1092"/>
      <c r="B167" s="1068"/>
      <c r="C167" s="1067"/>
      <c r="D167" s="1067"/>
      <c r="E167" s="1128" t="s">
        <v>144</v>
      </c>
      <c r="F167" s="1064" t="s">
        <v>506</v>
      </c>
      <c r="G167" s="1105" t="s">
        <v>266</v>
      </c>
      <c r="H167" s="4"/>
      <c r="I167" s="1122"/>
      <c r="J167" s="1121"/>
      <c r="K167" s="1120"/>
      <c r="L167" s="1119"/>
      <c r="M167" s="1118"/>
      <c r="N167" s="1081"/>
    </row>
    <row r="168" spans="1:14" ht="42" hidden="1" customHeight="1" x14ac:dyDescent="0.25">
      <c r="A168" s="1092"/>
      <c r="B168" s="1079" t="s">
        <v>380</v>
      </c>
      <c r="C168" s="1079" t="s">
        <v>636</v>
      </c>
      <c r="D168" s="1115" t="s">
        <v>615</v>
      </c>
      <c r="E168" s="1098" t="s">
        <v>138</v>
      </c>
      <c r="F168" s="1112" t="s">
        <v>312</v>
      </c>
      <c r="G168" s="1105" t="s">
        <v>140</v>
      </c>
      <c r="H168" s="1124"/>
      <c r="I168" s="1125"/>
      <c r="J168" s="1121"/>
      <c r="K168" s="1127"/>
      <c r="L168" s="1126"/>
      <c r="M168" s="1118"/>
      <c r="N168" s="1081"/>
    </row>
    <row r="169" spans="1:14" ht="42" hidden="1" customHeight="1" x14ac:dyDescent="0.25">
      <c r="A169" s="1092"/>
      <c r="B169" s="1072"/>
      <c r="C169" s="1103"/>
      <c r="D169" s="1072"/>
      <c r="E169" s="1098" t="s">
        <v>138</v>
      </c>
      <c r="F169" s="1112" t="s">
        <v>385</v>
      </c>
      <c r="G169" s="1105" t="s">
        <v>140</v>
      </c>
      <c r="H169" s="1124"/>
      <c r="I169" s="1125"/>
      <c r="J169" s="1121"/>
      <c r="K169" s="1123"/>
      <c r="L169" s="1119"/>
      <c r="M169" s="1118"/>
      <c r="N169" s="1081"/>
    </row>
    <row r="170" spans="1:14" ht="36" hidden="1" customHeight="1" x14ac:dyDescent="0.25">
      <c r="A170" s="1092"/>
      <c r="B170" s="1072"/>
      <c r="C170" s="1103"/>
      <c r="D170" s="1072"/>
      <c r="E170" s="1098" t="s">
        <v>138</v>
      </c>
      <c r="F170" s="1112" t="s">
        <v>625</v>
      </c>
      <c r="G170" s="1105" t="s">
        <v>140</v>
      </c>
      <c r="H170" s="1124"/>
      <c r="I170" s="1124"/>
      <c r="J170" s="1121"/>
      <c r="K170" s="1123"/>
      <c r="L170" s="1119"/>
      <c r="M170" s="1118"/>
      <c r="N170" s="1081"/>
    </row>
    <row r="171" spans="1:14" ht="30.75" hidden="1" customHeight="1" x14ac:dyDescent="0.25">
      <c r="A171" s="1092"/>
      <c r="B171" s="1068"/>
      <c r="C171" s="1100"/>
      <c r="D171" s="1068"/>
      <c r="E171" s="1098" t="s">
        <v>144</v>
      </c>
      <c r="F171" s="1097" t="s">
        <v>506</v>
      </c>
      <c r="G171" s="1105" t="s">
        <v>266</v>
      </c>
      <c r="H171" s="42"/>
      <c r="I171" s="1122"/>
      <c r="J171" s="1121"/>
      <c r="K171" s="1120"/>
      <c r="L171" s="1119"/>
      <c r="M171" s="1118"/>
      <c r="N171" s="1081"/>
    </row>
    <row r="172" spans="1:14" ht="42" hidden="1" customHeight="1" x14ac:dyDescent="0.25">
      <c r="A172" s="1092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105" t="s">
        <v>140</v>
      </c>
      <c r="H172" s="1124"/>
      <c r="I172" s="1125"/>
      <c r="J172" s="1121"/>
      <c r="K172" s="1127"/>
      <c r="L172" s="1126"/>
      <c r="M172" s="1118"/>
      <c r="N172" s="1081"/>
    </row>
    <row r="173" spans="1:14" ht="42" hidden="1" customHeight="1" x14ac:dyDescent="0.25">
      <c r="A173" s="1092"/>
      <c r="B173" s="1072"/>
      <c r="C173" s="1103"/>
      <c r="D173" s="1072"/>
      <c r="E173" s="1098" t="s">
        <v>138</v>
      </c>
      <c r="F173" s="1112" t="s">
        <v>385</v>
      </c>
      <c r="G173" s="1105" t="s">
        <v>140</v>
      </c>
      <c r="H173" s="1124"/>
      <c r="I173" s="1125"/>
      <c r="J173" s="1121"/>
      <c r="K173" s="1123"/>
      <c r="L173" s="1119"/>
      <c r="M173" s="1118"/>
      <c r="N173" s="1081"/>
    </row>
    <row r="174" spans="1:14" ht="36" hidden="1" customHeight="1" x14ac:dyDescent="0.25">
      <c r="A174" s="1092"/>
      <c r="B174" s="1072"/>
      <c r="C174" s="1103"/>
      <c r="D174" s="1072"/>
      <c r="E174" s="1098" t="s">
        <v>138</v>
      </c>
      <c r="F174" s="1112" t="s">
        <v>625</v>
      </c>
      <c r="G174" s="1105" t="s">
        <v>140</v>
      </c>
      <c r="H174" s="1124"/>
      <c r="I174" s="1124"/>
      <c r="J174" s="1121"/>
      <c r="K174" s="1123"/>
      <c r="L174" s="1119"/>
      <c r="M174" s="1118"/>
      <c r="N174" s="1081"/>
    </row>
    <row r="175" spans="1:14" ht="30.75" hidden="1" customHeight="1" x14ac:dyDescent="0.25">
      <c r="A175" s="1092"/>
      <c r="B175" s="1068"/>
      <c r="C175" s="1100"/>
      <c r="D175" s="1068"/>
      <c r="E175" s="1098" t="s">
        <v>144</v>
      </c>
      <c r="F175" s="1097" t="s">
        <v>506</v>
      </c>
      <c r="G175" s="1105" t="s">
        <v>266</v>
      </c>
      <c r="H175" s="34"/>
      <c r="I175" s="34"/>
      <c r="J175" s="1121"/>
      <c r="K175" s="1120"/>
      <c r="L175" s="1119"/>
      <c r="M175" s="1118"/>
      <c r="N175" s="1081"/>
    </row>
    <row r="176" spans="1:14" ht="42" hidden="1" customHeight="1" x14ac:dyDescent="0.25">
      <c r="A176" s="1092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105" t="s">
        <v>140</v>
      </c>
      <c r="H176" s="1124"/>
      <c r="I176" s="1125"/>
      <c r="J176" s="1121"/>
      <c r="K176" s="1127"/>
      <c r="L176" s="1126"/>
      <c r="M176" s="1118"/>
      <c r="N176" s="1081"/>
    </row>
    <row r="177" spans="1:14" ht="42" hidden="1" customHeight="1" x14ac:dyDescent="0.25">
      <c r="A177" s="1092"/>
      <c r="B177" s="1072"/>
      <c r="C177" s="1103"/>
      <c r="D177" s="1072"/>
      <c r="E177" s="1098" t="s">
        <v>138</v>
      </c>
      <c r="F177" s="1112" t="s">
        <v>385</v>
      </c>
      <c r="G177" s="1105" t="s">
        <v>140</v>
      </c>
      <c r="H177" s="1124"/>
      <c r="I177" s="1125"/>
      <c r="J177" s="1121"/>
      <c r="K177" s="1123"/>
      <c r="L177" s="1119"/>
      <c r="M177" s="1118"/>
      <c r="N177" s="1081"/>
    </row>
    <row r="178" spans="1:14" ht="36" hidden="1" customHeight="1" x14ac:dyDescent="0.25">
      <c r="A178" s="1092"/>
      <c r="B178" s="1072"/>
      <c r="C178" s="1103"/>
      <c r="D178" s="1072"/>
      <c r="E178" s="1098" t="s">
        <v>138</v>
      </c>
      <c r="F178" s="1112" t="s">
        <v>625</v>
      </c>
      <c r="G178" s="1105" t="s">
        <v>140</v>
      </c>
      <c r="H178" s="1124"/>
      <c r="I178" s="1124"/>
      <c r="J178" s="1121"/>
      <c r="K178" s="1123"/>
      <c r="L178" s="1119"/>
      <c r="M178" s="1118"/>
      <c r="N178" s="1081"/>
    </row>
    <row r="179" spans="1:14" ht="30.75" hidden="1" customHeight="1" x14ac:dyDescent="0.25">
      <c r="A179" s="1092"/>
      <c r="B179" s="1068"/>
      <c r="C179" s="1100"/>
      <c r="D179" s="1068"/>
      <c r="E179" s="1098" t="s">
        <v>144</v>
      </c>
      <c r="F179" s="1097" t="s">
        <v>506</v>
      </c>
      <c r="G179" s="1105" t="s">
        <v>266</v>
      </c>
      <c r="H179" s="4"/>
      <c r="I179" s="1122"/>
      <c r="J179" s="1121"/>
      <c r="K179" s="1120"/>
      <c r="L179" s="1119"/>
      <c r="M179" s="1118"/>
      <c r="N179" s="1081"/>
    </row>
    <row r="180" spans="1:14" ht="42" hidden="1" customHeight="1" x14ac:dyDescent="0.25">
      <c r="A180" s="1092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105" t="s">
        <v>140</v>
      </c>
      <c r="H180" s="1124"/>
      <c r="I180" s="1125"/>
      <c r="J180" s="1121"/>
      <c r="K180" s="1127"/>
      <c r="L180" s="1126"/>
      <c r="M180" s="1118"/>
      <c r="N180" s="1081"/>
    </row>
    <row r="181" spans="1:14" ht="42" hidden="1" customHeight="1" x14ac:dyDescent="0.25">
      <c r="A181" s="1092"/>
      <c r="B181" s="1072"/>
      <c r="C181" s="1103"/>
      <c r="D181" s="1072"/>
      <c r="E181" s="1098" t="s">
        <v>138</v>
      </c>
      <c r="F181" s="1112" t="s">
        <v>385</v>
      </c>
      <c r="G181" s="1105" t="s">
        <v>140</v>
      </c>
      <c r="H181" s="1124"/>
      <c r="I181" s="1125"/>
      <c r="J181" s="1121"/>
      <c r="K181" s="1123"/>
      <c r="L181" s="1119"/>
      <c r="M181" s="1118"/>
      <c r="N181" s="1081"/>
    </row>
    <row r="182" spans="1:14" ht="36" hidden="1" customHeight="1" x14ac:dyDescent="0.25">
      <c r="A182" s="1092"/>
      <c r="B182" s="1072"/>
      <c r="C182" s="1103"/>
      <c r="D182" s="1072"/>
      <c r="E182" s="1098" t="s">
        <v>138</v>
      </c>
      <c r="F182" s="1112" t="s">
        <v>625</v>
      </c>
      <c r="G182" s="1105" t="s">
        <v>140</v>
      </c>
      <c r="H182" s="1124"/>
      <c r="I182" s="1124"/>
      <c r="J182" s="1121"/>
      <c r="K182" s="1123"/>
      <c r="L182" s="1119"/>
      <c r="M182" s="1118"/>
      <c r="N182" s="1081"/>
    </row>
    <row r="183" spans="1:14" ht="30.75" hidden="1" customHeight="1" x14ac:dyDescent="0.25">
      <c r="A183" s="1092"/>
      <c r="B183" s="1068"/>
      <c r="C183" s="1100"/>
      <c r="D183" s="1068"/>
      <c r="E183" s="1098" t="s">
        <v>144</v>
      </c>
      <c r="F183" s="1097" t="s">
        <v>506</v>
      </c>
      <c r="G183" s="1105" t="s">
        <v>266</v>
      </c>
      <c r="H183" s="4"/>
      <c r="I183" s="1122"/>
      <c r="J183" s="1121"/>
      <c r="K183" s="1120"/>
      <c r="L183" s="1119"/>
      <c r="M183" s="1118"/>
      <c r="N183" s="1081"/>
    </row>
    <row r="184" spans="1:14" ht="42" hidden="1" customHeight="1" x14ac:dyDescent="0.25">
      <c r="A184" s="1092"/>
      <c r="B184" s="1079" t="s">
        <v>319</v>
      </c>
      <c r="C184" s="1079" t="s">
        <v>631</v>
      </c>
      <c r="D184" s="1115" t="s">
        <v>615</v>
      </c>
      <c r="E184" s="1098" t="s">
        <v>138</v>
      </c>
      <c r="F184" s="1112" t="s">
        <v>312</v>
      </c>
      <c r="G184" s="1105" t="s">
        <v>140</v>
      </c>
      <c r="H184" s="1124"/>
      <c r="I184" s="1125"/>
      <c r="J184" s="1121"/>
      <c r="K184" s="1127"/>
      <c r="L184" s="1126"/>
      <c r="M184" s="1118"/>
      <c r="N184" s="1081"/>
    </row>
    <row r="185" spans="1:14" ht="42" hidden="1" customHeight="1" x14ac:dyDescent="0.25">
      <c r="A185" s="1092"/>
      <c r="B185" s="1072"/>
      <c r="C185" s="1103"/>
      <c r="D185" s="1072"/>
      <c r="E185" s="1098" t="s">
        <v>138</v>
      </c>
      <c r="F185" s="1112" t="s">
        <v>385</v>
      </c>
      <c r="G185" s="1105" t="s">
        <v>140</v>
      </c>
      <c r="H185" s="1124"/>
      <c r="I185" s="1125"/>
      <c r="J185" s="1121"/>
      <c r="K185" s="1123"/>
      <c r="L185" s="1119"/>
      <c r="M185" s="1118"/>
      <c r="N185" s="1081"/>
    </row>
    <row r="186" spans="1:14" ht="36" hidden="1" customHeight="1" x14ac:dyDescent="0.25">
      <c r="A186" s="1092"/>
      <c r="B186" s="1072"/>
      <c r="C186" s="1103"/>
      <c r="D186" s="1072"/>
      <c r="E186" s="1098" t="s">
        <v>138</v>
      </c>
      <c r="F186" s="1112" t="s">
        <v>625</v>
      </c>
      <c r="G186" s="1105" t="s">
        <v>140</v>
      </c>
      <c r="H186" s="1124"/>
      <c r="I186" s="1124"/>
      <c r="J186" s="1121"/>
      <c r="K186" s="1123"/>
      <c r="L186" s="1119"/>
      <c r="M186" s="1118"/>
      <c r="N186" s="1081"/>
    </row>
    <row r="187" spans="1:14" ht="30.75" hidden="1" customHeight="1" x14ac:dyDescent="0.25">
      <c r="A187" s="1092"/>
      <c r="B187" s="1068"/>
      <c r="C187" s="1100"/>
      <c r="D187" s="1068"/>
      <c r="E187" s="1098" t="s">
        <v>144</v>
      </c>
      <c r="F187" s="1097" t="s">
        <v>506</v>
      </c>
      <c r="G187" s="1105" t="s">
        <v>266</v>
      </c>
      <c r="H187" s="4"/>
      <c r="I187" s="1122"/>
      <c r="J187" s="1121"/>
      <c r="K187" s="1120"/>
      <c r="L187" s="1119"/>
      <c r="M187" s="1118"/>
      <c r="N187" s="1081"/>
    </row>
    <row r="188" spans="1:14" ht="42" hidden="1" customHeight="1" x14ac:dyDescent="0.25">
      <c r="A188" s="1092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105" t="s">
        <v>140</v>
      </c>
      <c r="H188" s="1124"/>
      <c r="I188" s="1125"/>
      <c r="J188" s="1121"/>
      <c r="K188" s="1127"/>
      <c r="L188" s="1126"/>
      <c r="M188" s="1118"/>
      <c r="N188" s="1081"/>
    </row>
    <row r="189" spans="1:14" ht="42" hidden="1" customHeight="1" x14ac:dyDescent="0.25">
      <c r="A189" s="1092"/>
      <c r="B189" s="1072"/>
      <c r="C189" s="1103"/>
      <c r="D189" s="1072"/>
      <c r="E189" s="1098" t="s">
        <v>138</v>
      </c>
      <c r="F189" s="1112" t="s">
        <v>385</v>
      </c>
      <c r="G189" s="1105" t="s">
        <v>140</v>
      </c>
      <c r="H189" s="1124"/>
      <c r="I189" s="1125"/>
      <c r="J189" s="1121"/>
      <c r="K189" s="1123"/>
      <c r="L189" s="1119"/>
      <c r="M189" s="1118"/>
      <c r="N189" s="1081"/>
    </row>
    <row r="190" spans="1:14" ht="36" hidden="1" customHeight="1" x14ac:dyDescent="0.25">
      <c r="A190" s="1092"/>
      <c r="B190" s="1072"/>
      <c r="C190" s="1103"/>
      <c r="D190" s="1072"/>
      <c r="E190" s="1098" t="s">
        <v>138</v>
      </c>
      <c r="F190" s="1112" t="s">
        <v>625</v>
      </c>
      <c r="G190" s="1105" t="s">
        <v>140</v>
      </c>
      <c r="H190" s="1124"/>
      <c r="I190" s="1124"/>
      <c r="J190" s="1121"/>
      <c r="K190" s="1123"/>
      <c r="L190" s="1119"/>
      <c r="M190" s="1118"/>
      <c r="N190" s="1081"/>
    </row>
    <row r="191" spans="1:14" ht="30.75" hidden="1" customHeight="1" x14ac:dyDescent="0.25">
      <c r="A191" s="1092"/>
      <c r="B191" s="1068"/>
      <c r="C191" s="1100"/>
      <c r="D191" s="1068"/>
      <c r="E191" s="1098" t="s">
        <v>144</v>
      </c>
      <c r="F191" s="1097" t="s">
        <v>506</v>
      </c>
      <c r="G191" s="1105" t="s">
        <v>266</v>
      </c>
      <c r="H191" s="1122"/>
      <c r="I191" s="1122"/>
      <c r="J191" s="1121"/>
      <c r="K191" s="1120"/>
      <c r="L191" s="1119"/>
      <c r="M191" s="1118"/>
      <c r="N191" s="1081"/>
    </row>
    <row r="192" spans="1:14" ht="42" hidden="1" customHeight="1" x14ac:dyDescent="0.25">
      <c r="A192" s="1092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105" t="s">
        <v>140</v>
      </c>
      <c r="H192" s="1124"/>
      <c r="I192" s="1125"/>
      <c r="J192" s="1121"/>
      <c r="K192" s="1127"/>
      <c r="L192" s="1126"/>
      <c r="M192" s="1118"/>
      <c r="N192" s="1081"/>
    </row>
    <row r="193" spans="1:14" ht="42" hidden="1" customHeight="1" x14ac:dyDescent="0.25">
      <c r="A193" s="1092"/>
      <c r="B193" s="1072"/>
      <c r="C193" s="1103"/>
      <c r="D193" s="1072"/>
      <c r="E193" s="1098" t="s">
        <v>138</v>
      </c>
      <c r="F193" s="1112" t="s">
        <v>385</v>
      </c>
      <c r="G193" s="1105" t="s">
        <v>140</v>
      </c>
      <c r="H193" s="1124"/>
      <c r="I193" s="1125"/>
      <c r="J193" s="1121"/>
      <c r="K193" s="1123"/>
      <c r="L193" s="1119"/>
      <c r="M193" s="1118"/>
      <c r="N193" s="1081"/>
    </row>
    <row r="194" spans="1:14" ht="36" hidden="1" customHeight="1" x14ac:dyDescent="0.25">
      <c r="A194" s="1092"/>
      <c r="B194" s="1072"/>
      <c r="C194" s="1103"/>
      <c r="D194" s="1072"/>
      <c r="E194" s="1098" t="s">
        <v>138</v>
      </c>
      <c r="F194" s="1112" t="s">
        <v>625</v>
      </c>
      <c r="G194" s="1105" t="s">
        <v>140</v>
      </c>
      <c r="H194" s="1124"/>
      <c r="I194" s="1124"/>
      <c r="J194" s="1121"/>
      <c r="K194" s="1123"/>
      <c r="L194" s="1119"/>
      <c r="M194" s="1118"/>
      <c r="N194" s="1081"/>
    </row>
    <row r="195" spans="1:14" ht="30.75" hidden="1" customHeight="1" x14ac:dyDescent="0.25">
      <c r="A195" s="1092"/>
      <c r="B195" s="1068"/>
      <c r="C195" s="1100"/>
      <c r="D195" s="1068"/>
      <c r="E195" s="1098" t="s">
        <v>144</v>
      </c>
      <c r="F195" s="1097" t="s">
        <v>506</v>
      </c>
      <c r="G195" s="1105" t="s">
        <v>266</v>
      </c>
      <c r="H195" s="42"/>
      <c r="I195" s="1122"/>
      <c r="J195" s="1121"/>
      <c r="K195" s="1120"/>
      <c r="L195" s="1119"/>
      <c r="M195" s="1118"/>
      <c r="N195" s="1081"/>
    </row>
    <row r="196" spans="1:14" ht="42" hidden="1" customHeight="1" x14ac:dyDescent="0.25">
      <c r="A196" s="1092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105" t="s">
        <v>140</v>
      </c>
      <c r="H196" s="1124"/>
      <c r="I196" s="1125"/>
      <c r="J196" s="1121"/>
      <c r="K196" s="1127"/>
      <c r="L196" s="1126"/>
      <c r="M196" s="1118"/>
      <c r="N196" s="1081"/>
    </row>
    <row r="197" spans="1:14" ht="42" hidden="1" customHeight="1" x14ac:dyDescent="0.25">
      <c r="A197" s="1092"/>
      <c r="B197" s="1114"/>
      <c r="C197" s="1113"/>
      <c r="D197" s="1072"/>
      <c r="E197" s="1098" t="s">
        <v>138</v>
      </c>
      <c r="F197" s="1112" t="s">
        <v>385</v>
      </c>
      <c r="G197" s="1105" t="s">
        <v>140</v>
      </c>
      <c r="H197" s="1124"/>
      <c r="I197" s="1125"/>
      <c r="J197" s="1121"/>
      <c r="K197" s="1123"/>
      <c r="L197" s="1119"/>
      <c r="M197" s="1118"/>
      <c r="N197" s="1081"/>
    </row>
    <row r="198" spans="1:14" ht="36" hidden="1" customHeight="1" x14ac:dyDescent="0.25">
      <c r="A198" s="1092"/>
      <c r="B198" s="1114"/>
      <c r="C198" s="1113"/>
      <c r="D198" s="1072"/>
      <c r="E198" s="1098" t="s">
        <v>138</v>
      </c>
      <c r="F198" s="1112" t="s">
        <v>625</v>
      </c>
      <c r="G198" s="1105" t="s">
        <v>140</v>
      </c>
      <c r="H198" s="1124"/>
      <c r="I198" s="1124"/>
      <c r="J198" s="1121"/>
      <c r="K198" s="1123"/>
      <c r="L198" s="1119"/>
      <c r="M198" s="1118"/>
      <c r="N198" s="1081"/>
    </row>
    <row r="199" spans="1:14" ht="30.75" hidden="1" customHeight="1" x14ac:dyDescent="0.25">
      <c r="A199" s="1092"/>
      <c r="B199" s="1111"/>
      <c r="C199" s="1110"/>
      <c r="D199" s="1068"/>
      <c r="E199" s="1098" t="s">
        <v>144</v>
      </c>
      <c r="F199" s="1097" t="s">
        <v>506</v>
      </c>
      <c r="G199" s="1105" t="s">
        <v>266</v>
      </c>
      <c r="H199" s="1122"/>
      <c r="I199" s="1122"/>
      <c r="J199" s="1121"/>
      <c r="K199" s="1120"/>
      <c r="L199" s="1119"/>
      <c r="M199" s="1118"/>
      <c r="N199" s="1081"/>
    </row>
    <row r="200" spans="1:14" ht="42" hidden="1" customHeight="1" x14ac:dyDescent="0.25">
      <c r="A200" s="1092"/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065" t="s">
        <v>140</v>
      </c>
      <c r="H200" s="1091"/>
      <c r="I200" s="1093"/>
      <c r="J200" s="1087"/>
      <c r="K200" s="1095"/>
      <c r="L200" s="1094"/>
      <c r="M200" s="1048"/>
      <c r="N200" s="1081"/>
    </row>
    <row r="201" spans="1:14" ht="42" hidden="1" customHeight="1" x14ac:dyDescent="0.25">
      <c r="A201" s="1092"/>
      <c r="B201" s="1114"/>
      <c r="C201" s="1113"/>
      <c r="D201" s="1072"/>
      <c r="E201" s="1098" t="s">
        <v>138</v>
      </c>
      <c r="F201" s="1112" t="s">
        <v>245</v>
      </c>
      <c r="G201" s="1065" t="s">
        <v>140</v>
      </c>
      <c r="H201" s="1091"/>
      <c r="I201" s="1093"/>
      <c r="J201" s="1087"/>
      <c r="K201" s="1090"/>
      <c r="L201" s="1085"/>
      <c r="M201" s="1048"/>
      <c r="N201" s="1081"/>
    </row>
    <row r="202" spans="1:14" ht="36" hidden="1" customHeight="1" x14ac:dyDescent="0.25">
      <c r="A202" s="1092"/>
      <c r="B202" s="1114"/>
      <c r="C202" s="1113"/>
      <c r="D202" s="1072"/>
      <c r="E202" s="1098" t="s">
        <v>138</v>
      </c>
      <c r="F202" s="1112" t="s">
        <v>625</v>
      </c>
      <c r="G202" s="1065" t="s">
        <v>140</v>
      </c>
      <c r="H202" s="1091"/>
      <c r="I202" s="1091"/>
      <c r="J202" s="1087"/>
      <c r="K202" s="1090"/>
      <c r="L202" s="1085"/>
      <c r="M202" s="1048"/>
      <c r="N202" s="1081"/>
    </row>
    <row r="203" spans="1:14" ht="30.75" hidden="1" customHeight="1" x14ac:dyDescent="0.25">
      <c r="A203" s="1092"/>
      <c r="B203" s="1111"/>
      <c r="C203" s="1110"/>
      <c r="D203" s="1068"/>
      <c r="E203" s="1098" t="s">
        <v>144</v>
      </c>
      <c r="F203" s="1097" t="s">
        <v>506</v>
      </c>
      <c r="G203" s="1065" t="s">
        <v>266</v>
      </c>
      <c r="H203" s="1088"/>
      <c r="I203" s="1088"/>
      <c r="J203" s="1087"/>
      <c r="K203" s="1086"/>
      <c r="L203" s="1085"/>
      <c r="M203" s="1048"/>
      <c r="N203" s="1081"/>
    </row>
    <row r="204" spans="1:14" ht="42" hidden="1" customHeight="1" x14ac:dyDescent="0.25">
      <c r="A204" s="1092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065" t="s">
        <v>140</v>
      </c>
      <c r="H204" s="1091"/>
      <c r="I204" s="1093"/>
      <c r="J204" s="1087"/>
      <c r="K204" s="1095"/>
      <c r="L204" s="1094"/>
      <c r="M204" s="1084"/>
      <c r="N204" s="1081"/>
    </row>
    <row r="205" spans="1:14" ht="42" hidden="1" customHeight="1" x14ac:dyDescent="0.25">
      <c r="A205" s="1092"/>
      <c r="B205" s="1072"/>
      <c r="C205" s="1103"/>
      <c r="D205" s="1102"/>
      <c r="E205" s="1098" t="s">
        <v>138</v>
      </c>
      <c r="F205" s="1101" t="s">
        <v>435</v>
      </c>
      <c r="G205" s="1065" t="s">
        <v>140</v>
      </c>
      <c r="H205" s="1091"/>
      <c r="I205" s="1093"/>
      <c r="J205" s="1087"/>
      <c r="K205" s="1090"/>
      <c r="L205" s="1085"/>
      <c r="M205" s="1084"/>
      <c r="N205" s="1081"/>
    </row>
    <row r="206" spans="1:14" ht="36" hidden="1" customHeight="1" x14ac:dyDescent="0.25">
      <c r="A206" s="1092"/>
      <c r="B206" s="1072"/>
      <c r="C206" s="1103"/>
      <c r="D206" s="1102"/>
      <c r="E206" s="1098" t="s">
        <v>138</v>
      </c>
      <c r="F206" s="1101" t="s">
        <v>436</v>
      </c>
      <c r="G206" s="1065" t="s">
        <v>140</v>
      </c>
      <c r="H206" s="1091"/>
      <c r="I206" s="1091"/>
      <c r="J206" s="1087"/>
      <c r="K206" s="1090"/>
      <c r="L206" s="1085"/>
      <c r="M206" s="1084"/>
      <c r="N206" s="1081"/>
    </row>
    <row r="207" spans="1:14" ht="30.75" hidden="1" customHeight="1" x14ac:dyDescent="0.25">
      <c r="A207" s="1092"/>
      <c r="B207" s="1068"/>
      <c r="C207" s="1100"/>
      <c r="D207" s="1099"/>
      <c r="E207" s="1098" t="s">
        <v>144</v>
      </c>
      <c r="F207" s="1097" t="s">
        <v>506</v>
      </c>
      <c r="G207" s="1065" t="s">
        <v>266</v>
      </c>
      <c r="H207" s="1109"/>
      <c r="I207" s="1088"/>
      <c r="J207" s="1087"/>
      <c r="K207" s="1086"/>
      <c r="L207" s="1085"/>
      <c r="M207" s="1084"/>
      <c r="N207" s="1081"/>
    </row>
    <row r="208" spans="1:14" ht="42" hidden="1" customHeight="1" x14ac:dyDescent="0.25">
      <c r="A208" s="1092"/>
      <c r="B208" s="1079" t="s">
        <v>327</v>
      </c>
      <c r="C208" s="1079" t="s">
        <v>623</v>
      </c>
      <c r="D208" s="1108" t="s">
        <v>615</v>
      </c>
      <c r="E208" s="1105" t="s">
        <v>138</v>
      </c>
      <c r="F208" s="1069" t="s">
        <v>434</v>
      </c>
      <c r="G208" s="1065" t="s">
        <v>140</v>
      </c>
      <c r="H208" s="1091"/>
      <c r="I208" s="1093"/>
      <c r="J208" s="1087"/>
      <c r="K208" s="1095"/>
      <c r="L208" s="1094"/>
      <c r="M208" s="1048"/>
      <c r="N208" s="1081"/>
    </row>
    <row r="209" spans="1:14" ht="42" hidden="1" customHeight="1" x14ac:dyDescent="0.25">
      <c r="A209" s="1092"/>
      <c r="B209" s="1072"/>
      <c r="C209" s="1103"/>
      <c r="D209" s="1107"/>
      <c r="E209" s="1105" t="s">
        <v>138</v>
      </c>
      <c r="F209" s="1069" t="s">
        <v>435</v>
      </c>
      <c r="G209" s="1065" t="s">
        <v>140</v>
      </c>
      <c r="H209" s="1091"/>
      <c r="I209" s="1093"/>
      <c r="J209" s="1087"/>
      <c r="K209" s="1090"/>
      <c r="L209" s="1085"/>
      <c r="M209" s="1048"/>
      <c r="N209" s="1081"/>
    </row>
    <row r="210" spans="1:14" ht="36" hidden="1" customHeight="1" x14ac:dyDescent="0.25">
      <c r="A210" s="1092"/>
      <c r="B210" s="1072"/>
      <c r="C210" s="1103"/>
      <c r="D210" s="1107"/>
      <c r="E210" s="1105" t="s">
        <v>138</v>
      </c>
      <c r="F210" s="1069" t="s">
        <v>436</v>
      </c>
      <c r="G210" s="1065" t="s">
        <v>140</v>
      </c>
      <c r="H210" s="1091"/>
      <c r="I210" s="1091"/>
      <c r="J210" s="1087"/>
      <c r="K210" s="1090"/>
      <c r="L210" s="1085"/>
      <c r="M210" s="1048"/>
      <c r="N210" s="1081"/>
    </row>
    <row r="211" spans="1:14" ht="30.75" hidden="1" customHeight="1" x14ac:dyDescent="0.25">
      <c r="A211" s="1092"/>
      <c r="B211" s="1068"/>
      <c r="C211" s="1100"/>
      <c r="D211" s="1106"/>
      <c r="E211" s="1105" t="s">
        <v>144</v>
      </c>
      <c r="F211" s="1064" t="s">
        <v>506</v>
      </c>
      <c r="G211" s="1065" t="s">
        <v>266</v>
      </c>
      <c r="H211" s="1096"/>
      <c r="I211" s="1088"/>
      <c r="J211" s="1087"/>
      <c r="K211" s="1086"/>
      <c r="L211" s="1085"/>
      <c r="M211" s="1048"/>
      <c r="N211" s="1081"/>
    </row>
    <row r="212" spans="1:14" ht="42" hidden="1" customHeight="1" x14ac:dyDescent="0.25">
      <c r="A212" s="1092"/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065" t="s">
        <v>140</v>
      </c>
      <c r="H212" s="1091"/>
      <c r="I212" s="1093"/>
      <c r="J212" s="1087"/>
      <c r="K212" s="1095"/>
      <c r="L212" s="1094"/>
      <c r="M212" s="1048"/>
      <c r="N212" s="1081"/>
    </row>
    <row r="213" spans="1:14" ht="42" hidden="1" customHeight="1" x14ac:dyDescent="0.25">
      <c r="A213" s="1092"/>
      <c r="B213" s="1072"/>
      <c r="C213" s="1103"/>
      <c r="D213" s="1102"/>
      <c r="E213" s="1098" t="s">
        <v>138</v>
      </c>
      <c r="F213" s="1101" t="s">
        <v>435</v>
      </c>
      <c r="G213" s="1065" t="s">
        <v>140</v>
      </c>
      <c r="H213" s="1091"/>
      <c r="I213" s="1093"/>
      <c r="J213" s="1087"/>
      <c r="K213" s="1090"/>
      <c r="L213" s="1085"/>
      <c r="M213" s="1048"/>
      <c r="N213" s="1081"/>
    </row>
    <row r="214" spans="1:14" ht="36" hidden="1" customHeight="1" x14ac:dyDescent="0.25">
      <c r="A214" s="1092"/>
      <c r="B214" s="1072"/>
      <c r="C214" s="1103"/>
      <c r="D214" s="1102"/>
      <c r="E214" s="1098" t="s">
        <v>138</v>
      </c>
      <c r="F214" s="1101" t="s">
        <v>436</v>
      </c>
      <c r="G214" s="1065" t="s">
        <v>140</v>
      </c>
      <c r="H214" s="1091"/>
      <c r="I214" s="1091"/>
      <c r="J214" s="1087"/>
      <c r="K214" s="1090"/>
      <c r="L214" s="1085"/>
      <c r="M214" s="1048"/>
      <c r="N214" s="1081"/>
    </row>
    <row r="215" spans="1:14" ht="30.75" hidden="1" customHeight="1" x14ac:dyDescent="0.25">
      <c r="A215" s="1092"/>
      <c r="B215" s="1068"/>
      <c r="C215" s="1100"/>
      <c r="D215" s="1099"/>
      <c r="E215" s="1098" t="s">
        <v>144</v>
      </c>
      <c r="F215" s="1097" t="s">
        <v>506</v>
      </c>
      <c r="G215" s="1065" t="s">
        <v>266</v>
      </c>
      <c r="H215" s="1096"/>
      <c r="I215" s="1088"/>
      <c r="J215" s="1087"/>
      <c r="K215" s="1086"/>
      <c r="L215" s="1085"/>
      <c r="M215" s="1048"/>
      <c r="N215" s="1081"/>
    </row>
    <row r="216" spans="1:14" ht="42" hidden="1" customHeight="1" x14ac:dyDescent="0.25">
      <c r="A216" s="1092"/>
      <c r="B216" s="1079" t="s">
        <v>323</v>
      </c>
      <c r="C216" s="1079" t="s">
        <v>621</v>
      </c>
      <c r="D216" s="1104" t="s">
        <v>615</v>
      </c>
      <c r="E216" s="1098" t="s">
        <v>138</v>
      </c>
      <c r="F216" s="1101" t="s">
        <v>434</v>
      </c>
      <c r="G216" s="1065" t="s">
        <v>140</v>
      </c>
      <c r="H216" s="1091"/>
      <c r="I216" s="1093"/>
      <c r="J216" s="1087"/>
      <c r="K216" s="1095"/>
      <c r="L216" s="1094"/>
      <c r="M216" s="1048"/>
      <c r="N216" s="1081"/>
    </row>
    <row r="217" spans="1:14" ht="42" hidden="1" customHeight="1" x14ac:dyDescent="0.25">
      <c r="A217" s="1092"/>
      <c r="B217" s="1072"/>
      <c r="C217" s="1103"/>
      <c r="D217" s="1102"/>
      <c r="E217" s="1098" t="s">
        <v>138</v>
      </c>
      <c r="F217" s="1101" t="s">
        <v>435</v>
      </c>
      <c r="G217" s="1065" t="s">
        <v>140</v>
      </c>
      <c r="H217" s="1091"/>
      <c r="I217" s="1093"/>
      <c r="J217" s="1087"/>
      <c r="K217" s="1090"/>
      <c r="L217" s="1085"/>
      <c r="M217" s="1048"/>
      <c r="N217" s="1081"/>
    </row>
    <row r="218" spans="1:14" ht="36" hidden="1" customHeight="1" x14ac:dyDescent="0.25">
      <c r="A218" s="1092"/>
      <c r="B218" s="1072"/>
      <c r="C218" s="1103"/>
      <c r="D218" s="1102"/>
      <c r="E218" s="1098" t="s">
        <v>138</v>
      </c>
      <c r="F218" s="1101" t="s">
        <v>436</v>
      </c>
      <c r="G218" s="1065" t="s">
        <v>140</v>
      </c>
      <c r="H218" s="1091"/>
      <c r="I218" s="1091"/>
      <c r="J218" s="1087"/>
      <c r="K218" s="1090"/>
      <c r="L218" s="1085"/>
      <c r="M218" s="1048"/>
      <c r="N218" s="1081"/>
    </row>
    <row r="219" spans="1:14" ht="30.75" hidden="1" customHeight="1" x14ac:dyDescent="0.25">
      <c r="A219" s="1092"/>
      <c r="B219" s="1068"/>
      <c r="C219" s="1100"/>
      <c r="D219" s="1099"/>
      <c r="E219" s="1098" t="s">
        <v>144</v>
      </c>
      <c r="F219" s="1097" t="s">
        <v>506</v>
      </c>
      <c r="G219" s="1065" t="s">
        <v>266</v>
      </c>
      <c r="H219" s="1096"/>
      <c r="I219" s="1088"/>
      <c r="J219" s="1087"/>
      <c r="K219" s="1086"/>
      <c r="L219" s="1085"/>
      <c r="M219" s="1048"/>
      <c r="N219" s="1081"/>
    </row>
    <row r="220" spans="1:14" ht="42" hidden="1" customHeight="1" x14ac:dyDescent="0.25">
      <c r="A220" s="1092"/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065" t="s">
        <v>140</v>
      </c>
      <c r="H220" s="1091"/>
      <c r="I220" s="1093"/>
      <c r="J220" s="1087"/>
      <c r="K220" s="1095"/>
      <c r="L220" s="1094"/>
      <c r="M220" s="1048"/>
      <c r="N220" s="1081"/>
    </row>
    <row r="221" spans="1:14" ht="42" hidden="1" customHeight="1" x14ac:dyDescent="0.25">
      <c r="A221" s="1092"/>
      <c r="B221" s="1072"/>
      <c r="C221" s="1071"/>
      <c r="D221" s="1070"/>
      <c r="E221" s="1065" t="s">
        <v>138</v>
      </c>
      <c r="F221" s="1069" t="s">
        <v>435</v>
      </c>
      <c r="G221" s="1065" t="s">
        <v>140</v>
      </c>
      <c r="H221" s="1091"/>
      <c r="I221" s="1093"/>
      <c r="J221" s="1087"/>
      <c r="K221" s="1090"/>
      <c r="L221" s="1085"/>
      <c r="M221" s="1048"/>
      <c r="N221" s="1081"/>
    </row>
    <row r="222" spans="1:14" ht="36" hidden="1" customHeight="1" x14ac:dyDescent="0.25">
      <c r="A222" s="1092"/>
      <c r="B222" s="1072"/>
      <c r="C222" s="1071"/>
      <c r="D222" s="1070"/>
      <c r="E222" s="1065" t="s">
        <v>138</v>
      </c>
      <c r="F222" s="1069" t="s">
        <v>436</v>
      </c>
      <c r="G222" s="1065" t="s">
        <v>140</v>
      </c>
      <c r="H222" s="1091"/>
      <c r="I222" s="1091"/>
      <c r="J222" s="1087"/>
      <c r="K222" s="1090"/>
      <c r="L222" s="1085"/>
      <c r="M222" s="1048"/>
      <c r="N222" s="1081"/>
    </row>
    <row r="223" spans="1:14" ht="30.75" hidden="1" customHeight="1" x14ac:dyDescent="0.25">
      <c r="A223" s="1092"/>
      <c r="B223" s="1068"/>
      <c r="C223" s="1067"/>
      <c r="D223" s="1066"/>
      <c r="E223" s="1065" t="s">
        <v>144</v>
      </c>
      <c r="F223" s="1064" t="s">
        <v>506</v>
      </c>
      <c r="G223" s="1065" t="s">
        <v>266</v>
      </c>
      <c r="H223" s="1096"/>
      <c r="I223" s="1088"/>
      <c r="J223" s="1087"/>
      <c r="K223" s="1086"/>
      <c r="L223" s="1085"/>
      <c r="M223" s="1048"/>
      <c r="N223" s="1081"/>
    </row>
    <row r="224" spans="1:14" ht="42" hidden="1" customHeight="1" x14ac:dyDescent="0.25">
      <c r="A224" s="1092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065" t="s">
        <v>140</v>
      </c>
      <c r="H224" s="1091"/>
      <c r="I224" s="1093"/>
      <c r="J224" s="1087"/>
      <c r="K224" s="1095"/>
      <c r="L224" s="1094"/>
      <c r="M224" s="1084"/>
      <c r="N224" s="1081"/>
    </row>
    <row r="225" spans="1:14" ht="42" hidden="1" customHeight="1" x14ac:dyDescent="0.25">
      <c r="A225" s="1092"/>
      <c r="B225" s="1072"/>
      <c r="C225" s="1071"/>
      <c r="D225" s="1070"/>
      <c r="E225" s="1065" t="s">
        <v>138</v>
      </c>
      <c r="F225" s="1069" t="s">
        <v>435</v>
      </c>
      <c r="G225" s="1065" t="s">
        <v>140</v>
      </c>
      <c r="H225" s="1091"/>
      <c r="I225" s="1093"/>
      <c r="J225" s="1087"/>
      <c r="K225" s="1090"/>
      <c r="L225" s="1085"/>
      <c r="M225" s="1084"/>
      <c r="N225" s="1081"/>
    </row>
    <row r="226" spans="1:14" ht="36" hidden="1" customHeight="1" x14ac:dyDescent="0.25">
      <c r="A226" s="1092"/>
      <c r="B226" s="1072"/>
      <c r="C226" s="1071"/>
      <c r="D226" s="1070"/>
      <c r="E226" s="1065" t="s">
        <v>138</v>
      </c>
      <c r="F226" s="1069" t="s">
        <v>436</v>
      </c>
      <c r="G226" s="1065" t="s">
        <v>140</v>
      </c>
      <c r="H226" s="1091"/>
      <c r="I226" s="1091"/>
      <c r="J226" s="1087"/>
      <c r="K226" s="1090"/>
      <c r="L226" s="1085"/>
      <c r="M226" s="1084"/>
      <c r="N226" s="1081"/>
    </row>
    <row r="227" spans="1:14" ht="30.75" hidden="1" customHeight="1" x14ac:dyDescent="0.25">
      <c r="A227" s="1089"/>
      <c r="B227" s="1068"/>
      <c r="C227" s="1067"/>
      <c r="D227" s="1066"/>
      <c r="E227" s="1065" t="s">
        <v>144</v>
      </c>
      <c r="F227" s="1064" t="s">
        <v>506</v>
      </c>
      <c r="G227" s="1065" t="s">
        <v>266</v>
      </c>
      <c r="H227" s="1088"/>
      <c r="I227" s="1088"/>
      <c r="J227" s="1087"/>
      <c r="K227" s="1086"/>
      <c r="L227" s="1085"/>
      <c r="M227" s="1084"/>
      <c r="N227" s="1081"/>
    </row>
    <row r="228" spans="1:14" ht="38.25" hidden="1" x14ac:dyDescent="0.25">
      <c r="A228" s="1048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G228" s="1048"/>
      <c r="H228" s="1048"/>
      <c r="I228" s="1048"/>
      <c r="J228" s="1048"/>
      <c r="K228" s="1048"/>
      <c r="L228" s="1048"/>
      <c r="M228" s="1048"/>
      <c r="N228" s="1081"/>
    </row>
    <row r="229" spans="1:14" ht="38.25" hidden="1" x14ac:dyDescent="0.25">
      <c r="A229" s="1048"/>
      <c r="B229" s="1072"/>
      <c r="C229" s="1071"/>
      <c r="D229" s="1070"/>
      <c r="E229" s="1065" t="s">
        <v>138</v>
      </c>
      <c r="F229" s="1069" t="s">
        <v>435</v>
      </c>
      <c r="G229" s="1048"/>
      <c r="H229" s="1082"/>
      <c r="I229" s="1082"/>
      <c r="J229" s="1082"/>
      <c r="K229" s="1048"/>
      <c r="L229" s="1048"/>
      <c r="M229" s="1048"/>
      <c r="N229" s="1081"/>
    </row>
    <row r="230" spans="1:14" ht="25.5" hidden="1" x14ac:dyDescent="0.25">
      <c r="A230" s="1048"/>
      <c r="B230" s="1072"/>
      <c r="C230" s="1071"/>
      <c r="D230" s="1070"/>
      <c r="E230" s="1065" t="s">
        <v>138</v>
      </c>
      <c r="F230" s="1069" t="s">
        <v>436</v>
      </c>
      <c r="G230" s="1048"/>
      <c r="H230" s="1083"/>
      <c r="I230" s="1048"/>
      <c r="J230" s="1082"/>
      <c r="K230" s="1048"/>
      <c r="L230" s="1048"/>
      <c r="M230" s="1048"/>
      <c r="N230" s="1081"/>
    </row>
    <row r="231" spans="1:14" hidden="1" x14ac:dyDescent="0.25">
      <c r="B231" s="1068"/>
      <c r="C231" s="1067"/>
      <c r="D231" s="1066"/>
      <c r="E231" s="1065" t="s">
        <v>144</v>
      </c>
      <c r="F231" s="1064" t="s">
        <v>506</v>
      </c>
      <c r="N231" s="1081"/>
    </row>
    <row r="232" spans="1:14" ht="38.25" hidden="1" x14ac:dyDescent="0.25"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</row>
    <row r="233" spans="1:14" ht="38.25" hidden="1" x14ac:dyDescent="0.25">
      <c r="B233" s="1072"/>
      <c r="C233" s="1071"/>
      <c r="D233" s="1070"/>
      <c r="E233" s="1065" t="s">
        <v>138</v>
      </c>
      <c r="F233" s="1069" t="s">
        <v>435</v>
      </c>
      <c r="G233" s="1076"/>
      <c r="H233" s="1075"/>
      <c r="I233" s="1075"/>
      <c r="J233" s="1080"/>
    </row>
    <row r="234" spans="1:14" ht="25.5" hidden="1" x14ac:dyDescent="0.25">
      <c r="B234" s="1072"/>
      <c r="C234" s="1071"/>
      <c r="D234" s="1070"/>
      <c r="E234" s="1065" t="s">
        <v>138</v>
      </c>
      <c r="F234" s="1069" t="s">
        <v>436</v>
      </c>
      <c r="G234" s="1076"/>
      <c r="H234" s="1075"/>
      <c r="I234" s="1075"/>
      <c r="J234" s="1080"/>
    </row>
    <row r="235" spans="1:14" hidden="1" x14ac:dyDescent="0.25">
      <c r="B235" s="1068"/>
      <c r="C235" s="1067"/>
      <c r="D235" s="1066"/>
      <c r="E235" s="1065" t="s">
        <v>144</v>
      </c>
      <c r="F235" s="1064" t="s">
        <v>506</v>
      </c>
      <c r="G235" s="1076"/>
      <c r="H235" s="1075"/>
      <c r="I235" s="1075"/>
      <c r="J235" s="1080"/>
    </row>
    <row r="236" spans="1:14" ht="38.25" hidden="1" x14ac:dyDescent="0.25"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076"/>
      <c r="H236" s="1075"/>
      <c r="I236" s="1075"/>
      <c r="J236" s="1074"/>
      <c r="K236" s="1073"/>
    </row>
    <row r="237" spans="1:14" ht="38.25" hidden="1" x14ac:dyDescent="0.25">
      <c r="B237" s="1072"/>
      <c r="C237" s="1071"/>
      <c r="D237" s="1070"/>
      <c r="E237" s="1065" t="s">
        <v>138</v>
      </c>
      <c r="F237" s="1069" t="s">
        <v>435</v>
      </c>
    </row>
    <row r="238" spans="1:14" ht="25.5" hidden="1" x14ac:dyDescent="0.25">
      <c r="B238" s="1072"/>
      <c r="C238" s="1071"/>
      <c r="D238" s="1070"/>
      <c r="E238" s="1065" t="s">
        <v>138</v>
      </c>
      <c r="F238" s="1069" t="s">
        <v>436</v>
      </c>
    </row>
    <row r="239" spans="1:14" hidden="1" x14ac:dyDescent="0.25">
      <c r="B239" s="1068"/>
      <c r="C239" s="1067"/>
      <c r="D239" s="1066"/>
      <c r="E239" s="1065" t="s">
        <v>144</v>
      </c>
      <c r="F239" s="1064" t="s">
        <v>506</v>
      </c>
    </row>
    <row r="240" spans="1:14" s="1060" customFormat="1" ht="46.9" customHeight="1" x14ac:dyDescent="0.3">
      <c r="A240" s="1063" t="s">
        <v>614</v>
      </c>
      <c r="E240" s="1059"/>
      <c r="G240" s="1060" t="s">
        <v>613</v>
      </c>
      <c r="H240" s="1061"/>
    </row>
    <row r="241" spans="1:11" s="1060" customFormat="1" ht="46.9" customHeight="1" x14ac:dyDescent="0.3">
      <c r="A241" s="1062" t="s">
        <v>612</v>
      </c>
      <c r="E241" s="1059"/>
      <c r="H241" s="1061"/>
    </row>
    <row r="242" spans="1:11" ht="18.75" x14ac:dyDescent="0.3">
      <c r="B242" s="1060"/>
      <c r="C242" s="1060"/>
      <c r="D242" s="1060"/>
      <c r="E242" s="1059"/>
      <c r="F242" s="1054" t="s">
        <v>611</v>
      </c>
      <c r="G242" s="1053">
        <f>8.11+0.44+1.11+0.89+366.11+1</f>
        <v>377.66</v>
      </c>
      <c r="H242" s="1053">
        <f>H7+H11+H15+H19+H23++H27+H31+H35+H39+H43</f>
        <v>377.66</v>
      </c>
      <c r="I242" s="1053">
        <f>I7+I11+I15+I19+I23++I27+I31+I35+I39+I43</f>
        <v>375.67</v>
      </c>
      <c r="J242" s="1053">
        <v>375.67</v>
      </c>
      <c r="K242" s="1052"/>
    </row>
    <row r="243" spans="1:11" x14ac:dyDescent="0.25">
      <c r="B243" s="1058"/>
      <c r="C243" s="1058"/>
      <c r="D243" s="1058"/>
      <c r="E243" s="1057"/>
      <c r="F243" s="1054" t="s">
        <v>610</v>
      </c>
      <c r="G243" s="1053">
        <f>1.67+0.44+2.44+500.33+0.89</f>
        <v>505.77</v>
      </c>
      <c r="H243" s="1053">
        <f>H47+H51+H55+H59+H63+H67+H71+H75+H79+H83+H91+H87</f>
        <v>505.77</v>
      </c>
      <c r="I243" s="1053">
        <f>I47+I51+I55+I59+I63+I67+I71+I75+I79+I83+I91+I87</f>
        <v>504.89</v>
      </c>
      <c r="J243" s="1053">
        <v>504.89</v>
      </c>
      <c r="K243" s="1052"/>
    </row>
    <row r="244" spans="1:11" x14ac:dyDescent="0.25">
      <c r="B244" s="1048"/>
      <c r="C244" s="1048"/>
      <c r="D244" s="1048"/>
      <c r="E244" s="1055"/>
      <c r="F244" s="1054" t="s">
        <v>609</v>
      </c>
      <c r="G244" s="1053">
        <f>0.89+0.56+112.78+61.67</f>
        <v>175.9</v>
      </c>
      <c r="H244" s="1053">
        <f>H95+H99+H103+H107+H111+H115+H119+H123+H127</f>
        <v>175.9</v>
      </c>
      <c r="I244" s="1056">
        <f>I95+I99+I103+I107+I111+I115+I119+I123+I127</f>
        <v>175.22</v>
      </c>
      <c r="J244" s="1056">
        <v>175.22</v>
      </c>
      <c r="K244" s="1052"/>
    </row>
    <row r="245" spans="1:11" x14ac:dyDescent="0.25">
      <c r="B245" s="1048"/>
      <c r="C245" s="1048"/>
      <c r="D245" s="1048"/>
      <c r="E245" s="1055"/>
      <c r="F245" s="1054" t="s">
        <v>608</v>
      </c>
      <c r="G245" s="1053">
        <f>G242+G243+G244</f>
        <v>1059.3300000000002</v>
      </c>
      <c r="H245" s="1053">
        <f>H242+H243+H244</f>
        <v>1059.3300000000002</v>
      </c>
      <c r="I245" s="1053">
        <f>I242+I243+I244</f>
        <v>1055.78</v>
      </c>
      <c r="J245" s="1053">
        <f>J242+J243+J244</f>
        <v>1055.78</v>
      </c>
      <c r="K245" s="1052">
        <f>J245/G245</f>
        <v>0.99664882520083431</v>
      </c>
    </row>
    <row r="246" spans="1:11" x14ac:dyDescent="0.25">
      <c r="F246" s="1054" t="s">
        <v>607</v>
      </c>
      <c r="G246" s="1053">
        <v>44586</v>
      </c>
      <c r="H246" s="1053">
        <f>H131+H135+H139+H143+H147+H151+H155</f>
        <v>44587</v>
      </c>
      <c r="I246" s="1053">
        <f>I131+I135+I139+I143+I147+I151+I155</f>
        <v>40758</v>
      </c>
      <c r="J246" s="1053"/>
      <c r="K246" s="1052"/>
    </row>
    <row r="247" spans="1:11" x14ac:dyDescent="0.25">
      <c r="F247" s="1054" t="s">
        <v>606</v>
      </c>
      <c r="G247" s="1053"/>
      <c r="H247" s="1053">
        <f>H159+H163+H167+H171+H175+H179+H183+H187+H191+H195+H199+H203</f>
        <v>0</v>
      </c>
      <c r="I247" s="1053">
        <f>I159+I163+I167+I171+I175+I179+I183+I187+I191+I195+I199+I203</f>
        <v>0</v>
      </c>
      <c r="J247" s="1053"/>
      <c r="K247" s="1052"/>
    </row>
    <row r="248" spans="1:11" x14ac:dyDescent="0.25">
      <c r="F248" s="1054" t="s">
        <v>605</v>
      </c>
      <c r="G248" s="1053"/>
      <c r="H248" s="1053">
        <f>H207+H211+H215+H219+H223+H227+H231+H235+H239</f>
        <v>0</v>
      </c>
      <c r="I248" s="1053">
        <f>I207+I211+I215+I219+I223+I227+I231+I235+I239</f>
        <v>0</v>
      </c>
      <c r="J248" s="1053"/>
      <c r="K248" s="1052"/>
    </row>
    <row r="249" spans="1:11" x14ac:dyDescent="0.25">
      <c r="G249" s="1052"/>
      <c r="H249" s="1052"/>
      <c r="I249" s="1052"/>
      <c r="J249" s="1052"/>
      <c r="K249" s="1052"/>
    </row>
    <row r="250" spans="1:11" x14ac:dyDescent="0.25">
      <c r="G250" s="1052"/>
      <c r="H250" s="1052"/>
      <c r="I250" s="1052"/>
      <c r="J250" s="1052"/>
      <c r="K250" s="1052"/>
    </row>
    <row r="251" spans="1:11" x14ac:dyDescent="0.25">
      <c r="G251" s="1052"/>
      <c r="H251" s="1052"/>
      <c r="I251" s="1052"/>
      <c r="J251" s="1052"/>
      <c r="K251" s="1052"/>
    </row>
    <row r="252" spans="1:11" x14ac:dyDescent="0.25">
      <c r="G252" s="1052"/>
      <c r="H252" s="1052"/>
      <c r="I252" s="1052"/>
      <c r="J252" s="1052"/>
      <c r="K252" s="1052"/>
    </row>
    <row r="253" spans="1:11" x14ac:dyDescent="0.25">
      <c r="G253" s="1052"/>
      <c r="H253" s="1052"/>
      <c r="I253" s="1052"/>
      <c r="J253" s="1052"/>
      <c r="K253" s="1052"/>
    </row>
    <row r="254" spans="1:11" x14ac:dyDescent="0.25">
      <c r="G254" s="1052"/>
      <c r="H254" s="1052"/>
      <c r="I254" s="1052"/>
      <c r="J254" s="1052"/>
      <c r="K254" s="1052"/>
    </row>
  </sheetData>
  <autoFilter ref="A2:N239"/>
  <mergeCells count="288">
    <mergeCell ref="L216:L219"/>
    <mergeCell ref="L212:L215"/>
    <mergeCell ref="L204:L207"/>
    <mergeCell ref="B212:B215"/>
    <mergeCell ref="K220:K222"/>
    <mergeCell ref="L220:L223"/>
    <mergeCell ref="B224:B227"/>
    <mergeCell ref="C224:C227"/>
    <mergeCell ref="D224:D227"/>
    <mergeCell ref="K224:K226"/>
    <mergeCell ref="A4:A227"/>
    <mergeCell ref="M224:M227"/>
    <mergeCell ref="B24:B27"/>
    <mergeCell ref="C24:C27"/>
    <mergeCell ref="D24:D27"/>
    <mergeCell ref="K24:K26"/>
    <mergeCell ref="L24:L27"/>
    <mergeCell ref="B220:B223"/>
    <mergeCell ref="C220:C223"/>
    <mergeCell ref="D220:D223"/>
    <mergeCell ref="L180:L183"/>
    <mergeCell ref="C184:C187"/>
    <mergeCell ref="D184:D187"/>
    <mergeCell ref="K184:K186"/>
    <mergeCell ref="M4:M199"/>
    <mergeCell ref="K84:K86"/>
    <mergeCell ref="K144:K146"/>
    <mergeCell ref="K152:K154"/>
    <mergeCell ref="B180:B183"/>
    <mergeCell ref="C180:C183"/>
    <mergeCell ref="D180:D183"/>
    <mergeCell ref="K180:K182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88:B191"/>
    <mergeCell ref="K212:K214"/>
    <mergeCell ref="B216:B219"/>
    <mergeCell ref="C216:C219"/>
    <mergeCell ref="D216:D219"/>
    <mergeCell ref="K216:K218"/>
    <mergeCell ref="D204:D207"/>
    <mergeCell ref="C212:C215"/>
    <mergeCell ref="K204:K206"/>
    <mergeCell ref="C196:C199"/>
    <mergeCell ref="D196:D199"/>
    <mergeCell ref="K196:K198"/>
    <mergeCell ref="L196:L199"/>
    <mergeCell ref="C200:C203"/>
    <mergeCell ref="D200:D203"/>
    <mergeCell ref="K200:K202"/>
    <mergeCell ref="L200:L203"/>
    <mergeCell ref="L224:L227"/>
    <mergeCell ref="M204:M207"/>
    <mergeCell ref="B208:B211"/>
    <mergeCell ref="C208:C211"/>
    <mergeCell ref="D208:D211"/>
    <mergeCell ref="K208:K210"/>
    <mergeCell ref="L208:L211"/>
    <mergeCell ref="B204:B207"/>
    <mergeCell ref="C204:C207"/>
    <mergeCell ref="D212:D215"/>
    <mergeCell ref="K172:K174"/>
    <mergeCell ref="L172:L175"/>
    <mergeCell ref="B176:B179"/>
    <mergeCell ref="C176:C179"/>
    <mergeCell ref="D176:D179"/>
    <mergeCell ref="K176:K178"/>
    <mergeCell ref="L176:L179"/>
    <mergeCell ref="B168:B171"/>
    <mergeCell ref="C168:C171"/>
    <mergeCell ref="D168:D171"/>
    <mergeCell ref="K168:K170"/>
    <mergeCell ref="L168:L171"/>
    <mergeCell ref="L184:L187"/>
    <mergeCell ref="B184:B187"/>
    <mergeCell ref="B172:B175"/>
    <mergeCell ref="C172:C175"/>
    <mergeCell ref="D172:D175"/>
    <mergeCell ref="B160:B163"/>
    <mergeCell ref="C160:C163"/>
    <mergeCell ref="D160:D163"/>
    <mergeCell ref="K160:K162"/>
    <mergeCell ref="L160:L163"/>
    <mergeCell ref="B164:B167"/>
    <mergeCell ref="C164:C167"/>
    <mergeCell ref="D164:D167"/>
    <mergeCell ref="K164:K166"/>
    <mergeCell ref="L164:L167"/>
    <mergeCell ref="K120:K122"/>
    <mergeCell ref="B156:B159"/>
    <mergeCell ref="C156:C159"/>
    <mergeCell ref="D156:D159"/>
    <mergeCell ref="K156:K158"/>
    <mergeCell ref="L156:L159"/>
    <mergeCell ref="B128:B131"/>
    <mergeCell ref="L144:L147"/>
    <mergeCell ref="L152:L155"/>
    <mergeCell ref="C132:C135"/>
    <mergeCell ref="C136:C139"/>
    <mergeCell ref="C140:C143"/>
    <mergeCell ref="K128:K130"/>
    <mergeCell ref="L128:L131"/>
    <mergeCell ref="K124:K126"/>
    <mergeCell ref="D124:D127"/>
    <mergeCell ref="D128:D131"/>
    <mergeCell ref="L140:L143"/>
    <mergeCell ref="K140:K142"/>
    <mergeCell ref="B80:B83"/>
    <mergeCell ref="C148:C151"/>
    <mergeCell ref="D148:D151"/>
    <mergeCell ref="K148:K150"/>
    <mergeCell ref="L148:L151"/>
    <mergeCell ref="B152:B155"/>
    <mergeCell ref="C152:C155"/>
    <mergeCell ref="D152:D155"/>
    <mergeCell ref="B140:B143"/>
    <mergeCell ref="B120:B123"/>
    <mergeCell ref="B124:B127"/>
    <mergeCell ref="B116:B119"/>
    <mergeCell ref="C84:C87"/>
    <mergeCell ref="B76:B79"/>
    <mergeCell ref="B96:B99"/>
    <mergeCell ref="B100:B103"/>
    <mergeCell ref="B104:B107"/>
    <mergeCell ref="B108:B111"/>
    <mergeCell ref="B112:B115"/>
    <mergeCell ref="B88:B91"/>
    <mergeCell ref="N4:N231"/>
    <mergeCell ref="D76:D79"/>
    <mergeCell ref="B144:B147"/>
    <mergeCell ref="C144:C147"/>
    <mergeCell ref="D144:D147"/>
    <mergeCell ref="B148:B151"/>
    <mergeCell ref="B136:B139"/>
    <mergeCell ref="D140:D143"/>
    <mergeCell ref="L124:L127"/>
    <mergeCell ref="L116:L119"/>
    <mergeCell ref="C80:C83"/>
    <mergeCell ref="D80:D83"/>
    <mergeCell ref="A1:N1"/>
    <mergeCell ref="B132:B135"/>
    <mergeCell ref="C4:C7"/>
    <mergeCell ref="C20:C23"/>
    <mergeCell ref="C28:C31"/>
    <mergeCell ref="C32:C35"/>
    <mergeCell ref="C40:C43"/>
    <mergeCell ref="C56:C59"/>
    <mergeCell ref="C128:C131"/>
    <mergeCell ref="C116:C119"/>
    <mergeCell ref="C120:C123"/>
    <mergeCell ref="D108:D111"/>
    <mergeCell ref="D112:D115"/>
    <mergeCell ref="C88:C91"/>
    <mergeCell ref="D88:D91"/>
    <mergeCell ref="C108:C111"/>
    <mergeCell ref="C112:C115"/>
    <mergeCell ref="C124:C127"/>
    <mergeCell ref="L120:L123"/>
    <mergeCell ref="K116:K118"/>
    <mergeCell ref="D132:D135"/>
    <mergeCell ref="D136:D139"/>
    <mergeCell ref="D116:D119"/>
    <mergeCell ref="D120:D123"/>
    <mergeCell ref="L132:L135"/>
    <mergeCell ref="K136:K138"/>
    <mergeCell ref="L136:L139"/>
    <mergeCell ref="K132:K134"/>
    <mergeCell ref="K64:K66"/>
    <mergeCell ref="L64:L67"/>
    <mergeCell ref="K68:K70"/>
    <mergeCell ref="L68:L71"/>
    <mergeCell ref="K96:K98"/>
    <mergeCell ref="L96:L99"/>
    <mergeCell ref="K76:K78"/>
    <mergeCell ref="L84:L87"/>
    <mergeCell ref="L28:L31"/>
    <mergeCell ref="K32:K34"/>
    <mergeCell ref="L32:L35"/>
    <mergeCell ref="K40:K42"/>
    <mergeCell ref="L40:L43"/>
    <mergeCell ref="K56:K58"/>
    <mergeCell ref="L56:L59"/>
    <mergeCell ref="B72:B75"/>
    <mergeCell ref="L108:L111"/>
    <mergeCell ref="K112:K114"/>
    <mergeCell ref="L112:L115"/>
    <mergeCell ref="K108:K110"/>
    <mergeCell ref="K4:K6"/>
    <mergeCell ref="L4:L7"/>
    <mergeCell ref="K20:K22"/>
    <mergeCell ref="L20:L23"/>
    <mergeCell ref="K28:K30"/>
    <mergeCell ref="K8:K10"/>
    <mergeCell ref="L8:L11"/>
    <mergeCell ref="D8:D11"/>
    <mergeCell ref="C8:C11"/>
    <mergeCell ref="B8:B11"/>
    <mergeCell ref="B12:B15"/>
    <mergeCell ref="C12:C15"/>
    <mergeCell ref="L12:L15"/>
    <mergeCell ref="B56:B59"/>
    <mergeCell ref="B64:B67"/>
    <mergeCell ref="B68:B71"/>
    <mergeCell ref="L72:L75"/>
    <mergeCell ref="K72:K74"/>
    <mergeCell ref="B16:B19"/>
    <mergeCell ref="C16:C19"/>
    <mergeCell ref="D16:D19"/>
    <mergeCell ref="K16:K18"/>
    <mergeCell ref="L16:L19"/>
    <mergeCell ref="B36:B39"/>
    <mergeCell ref="C36:C39"/>
    <mergeCell ref="D36:D39"/>
    <mergeCell ref="B4:B7"/>
    <mergeCell ref="B20:B23"/>
    <mergeCell ref="B28:B31"/>
    <mergeCell ref="B32:B35"/>
    <mergeCell ref="D4:D7"/>
    <mergeCell ref="D20:D23"/>
    <mergeCell ref="K60:K62"/>
    <mergeCell ref="L60:L63"/>
    <mergeCell ref="D12:D15"/>
    <mergeCell ref="K12:K14"/>
    <mergeCell ref="C52:C55"/>
    <mergeCell ref="D28:D31"/>
    <mergeCell ref="D32:D35"/>
    <mergeCell ref="D40:D43"/>
    <mergeCell ref="D56:D59"/>
    <mergeCell ref="D44:D47"/>
    <mergeCell ref="D68:D71"/>
    <mergeCell ref="D72:D75"/>
    <mergeCell ref="C76:C79"/>
    <mergeCell ref="B44:B47"/>
    <mergeCell ref="B48:B51"/>
    <mergeCell ref="B52:B55"/>
    <mergeCell ref="B60:B63"/>
    <mergeCell ref="C60:C63"/>
    <mergeCell ref="D60:D63"/>
    <mergeCell ref="D48:D51"/>
    <mergeCell ref="C44:C47"/>
    <mergeCell ref="K44:K46"/>
    <mergeCell ref="L44:L47"/>
    <mergeCell ref="K48:K50"/>
    <mergeCell ref="L48:L51"/>
    <mergeCell ref="K52:K54"/>
    <mergeCell ref="L52:L55"/>
    <mergeCell ref="C48:C51"/>
    <mergeCell ref="D52:D55"/>
    <mergeCell ref="C96:C99"/>
    <mergeCell ref="C100:C103"/>
    <mergeCell ref="C104:C107"/>
    <mergeCell ref="K80:K82"/>
    <mergeCell ref="L80:L83"/>
    <mergeCell ref="C64:C67"/>
    <mergeCell ref="C68:C71"/>
    <mergeCell ref="C72:C75"/>
    <mergeCell ref="L76:L79"/>
    <mergeCell ref="D64:D67"/>
    <mergeCell ref="L104:L107"/>
    <mergeCell ref="K100:K102"/>
    <mergeCell ref="L100:L103"/>
    <mergeCell ref="K104:K106"/>
    <mergeCell ref="D96:D99"/>
    <mergeCell ref="D100:D103"/>
    <mergeCell ref="D104:D107"/>
    <mergeCell ref="B236:B239"/>
    <mergeCell ref="C236:C239"/>
    <mergeCell ref="D236:D239"/>
    <mergeCell ref="K88:K90"/>
    <mergeCell ref="L88:L91"/>
    <mergeCell ref="B92:B95"/>
    <mergeCell ref="C92:C95"/>
    <mergeCell ref="D92:D95"/>
    <mergeCell ref="K92:K94"/>
    <mergeCell ref="L92:L95"/>
    <mergeCell ref="B228:B231"/>
    <mergeCell ref="C228:C231"/>
    <mergeCell ref="D228:D231"/>
    <mergeCell ref="B232:B235"/>
    <mergeCell ref="C232:C235"/>
    <mergeCell ref="D232:D235"/>
  </mergeCells>
  <pageMargins left="0.19685039370078741" right="0.19685039370078741" top="0.19685039370078741" bottom="0.19685039370078741" header="0.31496062992125984" footer="0.31496062992125984"/>
  <pageSetup paperSize="9" scale="40" fitToWidth="2" orientation="landscape" r:id="rId1"/>
  <colBreaks count="1" manualBreakCount="1">
    <brk id="14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48"/>
  <sheetViews>
    <sheetView zoomScale="70" zoomScaleNormal="70" zoomScaleSheetLayoutView="70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177" t="s">
        <v>688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(J4+J5+J6)/3</f>
        <v>100</v>
      </c>
      <c r="L4" s="1126">
        <f>(K4+K7)/2</f>
        <v>100</v>
      </c>
      <c r="M4" s="1177" t="s">
        <v>679</v>
      </c>
      <c r="N4" s="1188"/>
    </row>
    <row r="5" spans="1:14" ht="58.5" customHeight="1" x14ac:dyDescent="0.25">
      <c r="A5" s="1113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100</v>
      </c>
      <c r="J5" s="1121">
        <f>IF(I5/H5*100&gt;100,100,I5/H5*100)</f>
        <v>100</v>
      </c>
      <c r="K5" s="1123"/>
      <c r="L5" s="1119"/>
      <c r="M5" s="1113"/>
      <c r="N5" s="1081"/>
    </row>
    <row r="6" spans="1:14" ht="58.5" customHeight="1" x14ac:dyDescent="0.25">
      <c r="A6" s="1113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36">
        <v>100</v>
      </c>
      <c r="I6" s="1136">
        <v>100</v>
      </c>
      <c r="J6" s="1121">
        <f>IF(I6/H6*100&gt;100,100,I6/H6*100)</f>
        <v>100</v>
      </c>
      <c r="K6" s="1123"/>
      <c r="L6" s="1119"/>
      <c r="M6" s="1113"/>
      <c r="N6" s="1081"/>
    </row>
    <row r="7" spans="1:14" ht="30.75" customHeight="1" x14ac:dyDescent="0.25">
      <c r="A7" s="1113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1152">
        <v>7.56</v>
      </c>
      <c r="I7" s="1152">
        <v>7.56</v>
      </c>
      <c r="J7" s="1121">
        <f>IF(I7/H7*100&gt;100,100,I7/H7*100)</f>
        <v>100</v>
      </c>
      <c r="K7" s="1120">
        <f>J7</f>
        <v>100</v>
      </c>
      <c r="L7" s="1119"/>
      <c r="M7" s="1113"/>
      <c r="N7" s="1081"/>
    </row>
    <row r="8" spans="1:14" ht="30.75" hidden="1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/>
      <c r="I8" s="1125"/>
      <c r="J8" s="1121" t="e">
        <f>IF(I8/H8*100&gt;100,100,I8/H8*100)</f>
        <v>#DIV/0!</v>
      </c>
      <c r="K8" s="1127" t="e">
        <f>(J8+J9+J10)/2</f>
        <v>#DIV/0!</v>
      </c>
      <c r="L8" s="1126" t="e">
        <f>(K8+K11)/2</f>
        <v>#DIV/0!</v>
      </c>
      <c r="M8" s="1113"/>
      <c r="N8" s="1081"/>
    </row>
    <row r="9" spans="1:14" ht="30.75" hidden="1" customHeight="1" x14ac:dyDescent="0.25">
      <c r="A9" s="1113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/>
      <c r="I9" s="1125"/>
      <c r="J9" s="1121" t="e">
        <f>IF(I9/H9*100&gt;100,100,I9/H9*100)</f>
        <v>#DIV/0!</v>
      </c>
      <c r="K9" s="1123"/>
      <c r="L9" s="1119"/>
      <c r="M9" s="1113"/>
      <c r="N9" s="1081"/>
    </row>
    <row r="10" spans="1:14" ht="30.75" hidden="1" customHeight="1" x14ac:dyDescent="0.25">
      <c r="A10" s="1113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 t="e">
        <f>IF(I10/H10*100&gt;100,100,I10/H10*100)</f>
        <v>#DIV/0!</v>
      </c>
      <c r="K10" s="1123"/>
      <c r="L10" s="1119"/>
      <c r="M10" s="1113"/>
      <c r="N10" s="1081"/>
    </row>
    <row r="11" spans="1:14" ht="59.25" hidden="1" customHeight="1" x14ac:dyDescent="0.25">
      <c r="A11" s="1113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/>
      <c r="I11" s="1122"/>
      <c r="J11" s="1121" t="e">
        <f>IF(I11/H11*100&gt;100,100,I11/H11*100)</f>
        <v>#DIV/0!</v>
      </c>
      <c r="K11" s="1120" t="e">
        <f>J11</f>
        <v>#DIV/0!</v>
      </c>
      <c r="L11" s="1119"/>
      <c r="M11" s="1113"/>
      <c r="N11" s="1081"/>
    </row>
    <row r="12" spans="1:14" ht="30.75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>
        <v>100</v>
      </c>
      <c r="I12" s="1125">
        <v>100</v>
      </c>
      <c r="J12" s="1121">
        <f>IF(I12/H12*100&gt;100,100,I12/H12*100)</f>
        <v>100</v>
      </c>
      <c r="K12" s="1127">
        <f>(J12+J13+J14)/3</f>
        <v>100</v>
      </c>
      <c r="L12" s="1126">
        <f>(K12+K15)/2</f>
        <v>100</v>
      </c>
      <c r="M12" s="1113"/>
      <c r="N12" s="1081"/>
    </row>
    <row r="13" spans="1:14" ht="30.75" customHeight="1" x14ac:dyDescent="0.25">
      <c r="A13" s="1113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>
        <v>80</v>
      </c>
      <c r="I13" s="1125">
        <v>100</v>
      </c>
      <c r="J13" s="1121">
        <f>IF(I13/H13*100&gt;100,100,I13/H13*100)</f>
        <v>100</v>
      </c>
      <c r="K13" s="1123"/>
      <c r="L13" s="1119"/>
      <c r="M13" s="1113"/>
      <c r="N13" s="1081"/>
    </row>
    <row r="14" spans="1:14" ht="30.75" customHeight="1" x14ac:dyDescent="0.25">
      <c r="A14" s="1113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36">
        <v>100</v>
      </c>
      <c r="I14" s="1136">
        <v>100</v>
      </c>
      <c r="J14" s="1121">
        <f>IF(I14/H14*100&gt;100,100,I14/H14*100)</f>
        <v>100</v>
      </c>
      <c r="K14" s="1123"/>
      <c r="L14" s="1119"/>
      <c r="M14" s="1113"/>
      <c r="N14" s="1081"/>
    </row>
    <row r="15" spans="1:14" ht="57" customHeight="1" x14ac:dyDescent="0.25">
      <c r="A15" s="1113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1152">
        <v>0.56000000000000005</v>
      </c>
      <c r="I15" s="1152">
        <v>0.56000000000000005</v>
      </c>
      <c r="J15" s="1121">
        <f>IF(I15/H15*100&gt;100,100,I15/H15*100)</f>
        <v>100</v>
      </c>
      <c r="K15" s="1120">
        <f>J15</f>
        <v>100</v>
      </c>
      <c r="L15" s="1119"/>
      <c r="M15" s="1113"/>
      <c r="N15" s="1081"/>
    </row>
    <row r="16" spans="1:14" ht="30.75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>
        <v>100</v>
      </c>
      <c r="I16" s="1125">
        <v>100</v>
      </c>
      <c r="J16" s="1121">
        <f>IF(I16/H16*100&gt;100,100,I16/H16*100)</f>
        <v>100</v>
      </c>
      <c r="K16" s="1127">
        <f>(J16+J17+J18)/2</f>
        <v>100</v>
      </c>
      <c r="L16" s="1126">
        <f>(K16+K19)/2</f>
        <v>100</v>
      </c>
      <c r="M16" s="1113"/>
      <c r="N16" s="1081"/>
    </row>
    <row r="17" spans="1:14" ht="30.75" customHeight="1" x14ac:dyDescent="0.25">
      <c r="A17" s="1113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>
        <v>80</v>
      </c>
      <c r="I17" s="1125">
        <v>100</v>
      </c>
      <c r="J17" s="1121">
        <f>IF(I17/H17*100&gt;100,100,I17/H17*100)</f>
        <v>100</v>
      </c>
      <c r="K17" s="1123"/>
      <c r="L17" s="1119"/>
      <c r="M17" s="1113"/>
      <c r="N17" s="1081"/>
    </row>
    <row r="18" spans="1:14" ht="30.75" customHeight="1" x14ac:dyDescent="0.25">
      <c r="A18" s="1113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7"/>
      <c r="I18" s="1124"/>
      <c r="J18" s="1121"/>
      <c r="K18" s="1123"/>
      <c r="L18" s="1119"/>
      <c r="M18" s="1113"/>
      <c r="N18" s="1081"/>
    </row>
    <row r="19" spans="1:14" ht="93" customHeight="1" x14ac:dyDescent="0.25">
      <c r="A19" s="1113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44">
        <v>1</v>
      </c>
      <c r="I19" s="34">
        <v>1</v>
      </c>
      <c r="J19" s="1121">
        <f>IF(I19/H19*100&gt;100,100,I19/H19*100)</f>
        <v>100</v>
      </c>
      <c r="K19" s="1120">
        <f>J19</f>
        <v>100</v>
      </c>
      <c r="L19" s="1119"/>
      <c r="M19" s="1113"/>
      <c r="N19" s="1081"/>
    </row>
    <row r="20" spans="1:14" ht="58.5" hidden="1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/>
      <c r="I20" s="1125"/>
      <c r="J20" s="1121" t="e">
        <f>IF(I20/H20*100&gt;100,100,I20/H20*100)</f>
        <v>#DIV/0!</v>
      </c>
      <c r="K20" s="1127" t="e">
        <f>(J20+J21+J22)/2</f>
        <v>#DIV/0!</v>
      </c>
      <c r="L20" s="1126" t="e">
        <f>(K20+K23)/2</f>
        <v>#DIV/0!</v>
      </c>
      <c r="M20" s="1113"/>
      <c r="N20" s="1081"/>
    </row>
    <row r="21" spans="1:14" ht="58.5" hidden="1" customHeight="1" x14ac:dyDescent="0.25">
      <c r="A21" s="1113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/>
      <c r="I21" s="1125"/>
      <c r="J21" s="1121" t="e">
        <f>IF(I21/H21*100&gt;100,100,I21/H21*100)</f>
        <v>#DIV/0!</v>
      </c>
      <c r="K21" s="1123"/>
      <c r="L21" s="1119"/>
      <c r="M21" s="1113"/>
      <c r="N21" s="1081"/>
    </row>
    <row r="22" spans="1:14" ht="58.5" hidden="1" customHeight="1" x14ac:dyDescent="0.25">
      <c r="A22" s="1113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/>
      <c r="I22" s="1124"/>
      <c r="J22" s="1121" t="e">
        <f>IF(I22/H22*100&gt;100,100,I22/H22*100)</f>
        <v>#DIV/0!</v>
      </c>
      <c r="K22" s="1123"/>
      <c r="L22" s="1119"/>
      <c r="M22" s="1113"/>
      <c r="N22" s="1081"/>
    </row>
    <row r="23" spans="1:14" ht="31.5" hidden="1" customHeight="1" x14ac:dyDescent="0.25">
      <c r="A23" s="1113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44"/>
      <c r="I23" s="1122"/>
      <c r="J23" s="1121" t="e">
        <f>IF(I23/H23*100&gt;100,100,I23/H23*100)</f>
        <v>#DIV/0!</v>
      </c>
      <c r="K23" s="1120" t="e">
        <f>J23</f>
        <v>#DIV/0!</v>
      </c>
      <c r="L23" s="1119"/>
      <c r="M23" s="1113"/>
      <c r="N23" s="1081"/>
    </row>
    <row r="24" spans="1:14" ht="31.5" hidden="1" customHeight="1" x14ac:dyDescent="0.25">
      <c r="A24" s="1113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1" t="e">
        <f>IF(I24/H24*100&gt;100,100,I24/H24*100)</f>
        <v>#DIV/0!</v>
      </c>
      <c r="K24" s="1120"/>
      <c r="L24" s="1178"/>
      <c r="M24" s="1113"/>
      <c r="N24" s="1081"/>
    </row>
    <row r="25" spans="1:14" ht="31.5" hidden="1" customHeight="1" x14ac:dyDescent="0.25">
      <c r="A25" s="1113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1" t="e">
        <f>IF(I25/H25*100&gt;100,100,I25/H25*100)</f>
        <v>#DIV/0!</v>
      </c>
      <c r="K25" s="1120"/>
      <c r="L25" s="1178"/>
      <c r="M25" s="1113"/>
      <c r="N25" s="1081"/>
    </row>
    <row r="26" spans="1:14" ht="31.5" hidden="1" customHeight="1" x14ac:dyDescent="0.25">
      <c r="A26" s="1113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1" t="e">
        <f>IF(I26/H26*100&gt;100,100,I26/H26*100)</f>
        <v>#DIV/0!</v>
      </c>
      <c r="K26" s="1120"/>
      <c r="L26" s="1178"/>
      <c r="M26" s="1113"/>
      <c r="N26" s="1081"/>
    </row>
    <row r="27" spans="1:14" ht="31.5" hidden="1" customHeight="1" x14ac:dyDescent="0.25">
      <c r="A27" s="1113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1" t="e">
        <f>IF(I27/H27*100&gt;100,100,I27/H27*100)</f>
        <v>#DIV/0!</v>
      </c>
      <c r="K27" s="1120"/>
      <c r="L27" s="1178"/>
      <c r="M27" s="1113"/>
      <c r="N27" s="1081"/>
    </row>
    <row r="28" spans="1:14" ht="58.5" customHeight="1" x14ac:dyDescent="0.25">
      <c r="A28" s="1113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98.8</v>
      </c>
      <c r="L28" s="1126">
        <f>(K28+K31)/2</f>
        <v>98.998701415817465</v>
      </c>
      <c r="M28" s="1113"/>
      <c r="N28" s="1081"/>
    </row>
    <row r="29" spans="1:14" ht="58.5" customHeight="1" x14ac:dyDescent="0.25">
      <c r="A29" s="1113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47">
        <v>80</v>
      </c>
      <c r="I29" s="1125">
        <v>81.3</v>
      </c>
      <c r="J29" s="1121">
        <f>IF(I29/H29*100&gt;100,100,I29/H29*100)</f>
        <v>100</v>
      </c>
      <c r="K29" s="1123"/>
      <c r="L29" s="1119"/>
      <c r="M29" s="1113"/>
      <c r="N29" s="1081"/>
    </row>
    <row r="30" spans="1:14" ht="58.5" customHeight="1" x14ac:dyDescent="0.25">
      <c r="A30" s="1113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46">
        <v>100</v>
      </c>
      <c r="I30" s="1136">
        <v>96.4</v>
      </c>
      <c r="J30" s="1121">
        <f>IF(I30/H30*100&gt;100,100,I30/H30*100)</f>
        <v>96.4</v>
      </c>
      <c r="K30" s="1123"/>
      <c r="L30" s="1119"/>
      <c r="M30" s="1113"/>
      <c r="N30" s="1081"/>
    </row>
    <row r="31" spans="1:14" ht="31.5" customHeight="1" x14ac:dyDescent="0.25">
      <c r="A31" s="1113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1152">
        <v>221.78</v>
      </c>
      <c r="I31" s="1152">
        <v>220</v>
      </c>
      <c r="J31" s="1121">
        <f>IF(I31/H31*100&gt;100,100,I31/H31*100)</f>
        <v>99.197402831634946</v>
      </c>
      <c r="K31" s="1120">
        <f>J31</f>
        <v>99.197402831634946</v>
      </c>
      <c r="L31" s="1119"/>
      <c r="M31" s="1113"/>
      <c r="N31" s="1081"/>
    </row>
    <row r="32" spans="1:14" ht="58.5" hidden="1" customHeight="1" x14ac:dyDescent="0.25">
      <c r="A32" s="1113"/>
      <c r="B32" s="1142" t="s">
        <v>157</v>
      </c>
      <c r="C32" s="1142" t="s">
        <v>687</v>
      </c>
      <c r="D32" s="1141" t="s">
        <v>137</v>
      </c>
      <c r="E32" s="1105" t="s">
        <v>138</v>
      </c>
      <c r="F32" s="1069" t="s">
        <v>3</v>
      </c>
      <c r="G32" s="1105" t="s">
        <v>140</v>
      </c>
      <c r="H32" s="1182"/>
      <c r="I32" s="1186"/>
      <c r="J32" s="1121" t="e">
        <f>IF(I32/H32*100&gt;100,100,I32/H32*100)</f>
        <v>#DIV/0!</v>
      </c>
      <c r="K32" s="1127" t="e">
        <f>(J32+J33+J34)/3</f>
        <v>#DIV/0!</v>
      </c>
      <c r="L32" s="1126" t="e">
        <f>(K32+K35)/2</f>
        <v>#DIV/0!</v>
      </c>
      <c r="M32" s="1151"/>
      <c r="N32" s="1081"/>
    </row>
    <row r="33" spans="1:14" ht="58.5" hidden="1" customHeight="1" x14ac:dyDescent="0.25">
      <c r="A33" s="1113"/>
      <c r="B33" s="1113"/>
      <c r="C33" s="1113"/>
      <c r="D33" s="1137"/>
      <c r="E33" s="1105" t="s">
        <v>138</v>
      </c>
      <c r="F33" s="1069" t="s">
        <v>4</v>
      </c>
      <c r="G33" s="1105" t="s">
        <v>140</v>
      </c>
      <c r="H33" s="1182"/>
      <c r="I33" s="1186"/>
      <c r="J33" s="1121" t="e">
        <f>IF(I33/H33*100&gt;100,100,I33/H33*100)</f>
        <v>#DIV/0!</v>
      </c>
      <c r="K33" s="1123"/>
      <c r="L33" s="1119"/>
      <c r="M33" s="1151"/>
      <c r="N33" s="1081"/>
    </row>
    <row r="34" spans="1:14" ht="58.5" hidden="1" customHeight="1" x14ac:dyDescent="0.25">
      <c r="A34" s="1113"/>
      <c r="B34" s="1113"/>
      <c r="C34" s="1113"/>
      <c r="D34" s="1137"/>
      <c r="E34" s="1105" t="s">
        <v>138</v>
      </c>
      <c r="F34" s="1069" t="s">
        <v>489</v>
      </c>
      <c r="G34" s="1105" t="s">
        <v>140</v>
      </c>
      <c r="H34" s="1182"/>
      <c r="I34" s="1182"/>
      <c r="J34" s="1121" t="e">
        <f>IF(I34/H34*100&gt;100,100,I34/H34*100)</f>
        <v>#DIV/0!</v>
      </c>
      <c r="K34" s="1123"/>
      <c r="L34" s="1119"/>
      <c r="M34" s="1151"/>
      <c r="N34" s="1081"/>
    </row>
    <row r="35" spans="1:14" ht="33.75" hidden="1" customHeight="1" x14ac:dyDescent="0.25">
      <c r="A35" s="1113"/>
      <c r="B35" s="1110"/>
      <c r="C35" s="1110"/>
      <c r="D35" s="1133"/>
      <c r="E35" s="1105" t="s">
        <v>144</v>
      </c>
      <c r="F35" s="1064" t="s">
        <v>506</v>
      </c>
      <c r="G35" s="1105" t="s">
        <v>266</v>
      </c>
      <c r="H35" s="4"/>
      <c r="I35" s="1122"/>
      <c r="J35" s="1121" t="e">
        <f>IF(I35/H35*100&gt;100,100,I35/H35*100)</f>
        <v>#DIV/0!</v>
      </c>
      <c r="K35" s="1120" t="e">
        <f>J35</f>
        <v>#DIV/0!</v>
      </c>
      <c r="L35" s="1119"/>
      <c r="M35" s="1151"/>
      <c r="N35" s="1081"/>
    </row>
    <row r="36" spans="1:14" ht="52.15" customHeight="1" x14ac:dyDescent="0.25">
      <c r="A36" s="1113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 t="s">
        <v>140</v>
      </c>
      <c r="H36" s="4">
        <v>100</v>
      </c>
      <c r="I36" s="1122">
        <v>100</v>
      </c>
      <c r="J36" s="1121">
        <f>IF(I36/H36*100&gt;100,100,I36/H36*100)</f>
        <v>100</v>
      </c>
      <c r="K36" s="1210">
        <f>(J36+J37+J38)/3</f>
        <v>100</v>
      </c>
      <c r="L36" s="1209">
        <f>(K36+K39)/2</f>
        <v>100</v>
      </c>
      <c r="M36" s="1151"/>
      <c r="N36" s="1081"/>
    </row>
    <row r="37" spans="1:14" ht="51.6" customHeight="1" x14ac:dyDescent="0.25">
      <c r="A37" s="1113"/>
      <c r="B37" s="1113"/>
      <c r="C37" s="1113"/>
      <c r="D37" s="1137"/>
      <c r="E37" s="1105" t="s">
        <v>138</v>
      </c>
      <c r="F37" s="1069" t="s">
        <v>4</v>
      </c>
      <c r="G37" s="1105" t="s">
        <v>140</v>
      </c>
      <c r="H37" s="4">
        <v>80</v>
      </c>
      <c r="I37" s="1122">
        <v>90.9</v>
      </c>
      <c r="J37" s="1121">
        <f>IF(I37/H37*100&gt;100,100,I37/H37*100)</f>
        <v>100</v>
      </c>
      <c r="K37" s="1165"/>
      <c r="L37" s="1178"/>
      <c r="M37" s="1151"/>
      <c r="N37" s="1081"/>
    </row>
    <row r="38" spans="1:14" ht="55.9" customHeight="1" x14ac:dyDescent="0.25">
      <c r="A38" s="1113"/>
      <c r="B38" s="1113"/>
      <c r="C38" s="1113"/>
      <c r="D38" s="1137"/>
      <c r="E38" s="1105" t="s">
        <v>138</v>
      </c>
      <c r="F38" s="1069" t="s">
        <v>489</v>
      </c>
      <c r="G38" s="1105" t="s">
        <v>140</v>
      </c>
      <c r="H38" s="1153">
        <v>100</v>
      </c>
      <c r="I38" s="1152">
        <v>100</v>
      </c>
      <c r="J38" s="1121">
        <f>IF(I38/H38*100&gt;100,100,I38/H38*100)</f>
        <v>100</v>
      </c>
      <c r="K38" s="1163"/>
      <c r="L38" s="1178"/>
      <c r="M38" s="1151"/>
      <c r="N38" s="1081"/>
    </row>
    <row r="39" spans="1:14" ht="75" customHeight="1" x14ac:dyDescent="0.25">
      <c r="A39" s="1113"/>
      <c r="B39" s="1110"/>
      <c r="C39" s="1110"/>
      <c r="D39" s="1133"/>
      <c r="E39" s="1105" t="s">
        <v>144</v>
      </c>
      <c r="F39" s="1064" t="s">
        <v>506</v>
      </c>
      <c r="G39" s="1105" t="s">
        <v>266</v>
      </c>
      <c r="H39" s="1153">
        <v>68.44</v>
      </c>
      <c r="I39" s="1152">
        <v>68.44</v>
      </c>
      <c r="J39" s="1121">
        <f>IF(I39/H39*100&gt;100,100,I39/H39*100)</f>
        <v>100</v>
      </c>
      <c r="K39" s="1120">
        <f>J39</f>
        <v>100</v>
      </c>
      <c r="L39" s="1178"/>
      <c r="M39" s="1151"/>
      <c r="N39" s="1081"/>
    </row>
    <row r="40" spans="1:14" ht="58.5" hidden="1" customHeight="1" x14ac:dyDescent="0.25">
      <c r="A40" s="1143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(J40+J41+J42)/2</f>
        <v>#DIV/0!</v>
      </c>
      <c r="L40" s="1126" t="e">
        <f>(K40+K43)/2</f>
        <v>#DIV/0!</v>
      </c>
      <c r="M40" s="1113"/>
      <c r="N40" s="1081"/>
    </row>
    <row r="41" spans="1:14" ht="58.5" hidden="1" customHeight="1" x14ac:dyDescent="0.25">
      <c r="A41" s="1143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113"/>
      <c r="N41" s="1081"/>
    </row>
    <row r="42" spans="1:14" ht="58.5" hidden="1" customHeight="1" x14ac:dyDescent="0.25">
      <c r="A42" s="1143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/>
      <c r="I42" s="1124"/>
      <c r="J42" s="1121">
        <v>0</v>
      </c>
      <c r="K42" s="1123"/>
      <c r="L42" s="1119"/>
      <c r="M42" s="1113"/>
      <c r="N42" s="1081"/>
    </row>
    <row r="43" spans="1:14" ht="33" hidden="1" customHeight="1" x14ac:dyDescent="0.25">
      <c r="A43" s="1143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113"/>
      <c r="N43" s="1081"/>
    </row>
    <row r="44" spans="1:14" ht="57" customHeight="1" x14ac:dyDescent="0.25">
      <c r="A44" s="1143"/>
      <c r="B44" s="1142" t="s">
        <v>183</v>
      </c>
      <c r="C44" s="1142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>
        <v>100</v>
      </c>
      <c r="I44" s="1125">
        <v>100</v>
      </c>
      <c r="J44" s="1121">
        <f>IF(I44/H44*100&gt;100,100,I44/H44*100)</f>
        <v>100</v>
      </c>
      <c r="K44" s="1127">
        <f>(J44+J45+J46)/2</f>
        <v>100</v>
      </c>
      <c r="L44" s="1126">
        <f>(K44+K47)/2</f>
        <v>100</v>
      </c>
      <c r="M44" s="1113"/>
      <c r="N44" s="1081"/>
    </row>
    <row r="45" spans="1:14" ht="57" customHeight="1" x14ac:dyDescent="0.25">
      <c r="A45" s="1143"/>
      <c r="B45" s="1113"/>
      <c r="C45" s="1113"/>
      <c r="D45" s="1137"/>
      <c r="E45" s="1105" t="s">
        <v>138</v>
      </c>
      <c r="F45" s="1069" t="s">
        <v>4</v>
      </c>
      <c r="G45" s="1105" t="s">
        <v>140</v>
      </c>
      <c r="H45" s="1124">
        <v>85</v>
      </c>
      <c r="I45" s="1125">
        <v>100</v>
      </c>
      <c r="J45" s="1121">
        <f>IF(I45/H45*100&gt;100,100,I45/H45*100)</f>
        <v>100</v>
      </c>
      <c r="K45" s="1123"/>
      <c r="L45" s="1119"/>
      <c r="M45" s="1113"/>
      <c r="N45" s="1081"/>
    </row>
    <row r="46" spans="1:14" ht="57" customHeight="1" x14ac:dyDescent="0.25">
      <c r="A46" s="1143"/>
      <c r="B46" s="1113"/>
      <c r="C46" s="1113"/>
      <c r="D46" s="1137"/>
      <c r="E46" s="1105" t="s">
        <v>138</v>
      </c>
      <c r="F46" s="1069" t="s">
        <v>489</v>
      </c>
      <c r="G46" s="1105" t="s">
        <v>140</v>
      </c>
      <c r="H46" s="1124"/>
      <c r="I46" s="1124"/>
      <c r="J46" s="1121"/>
      <c r="K46" s="1123"/>
      <c r="L46" s="1119"/>
      <c r="M46" s="1113"/>
      <c r="N46" s="1081"/>
    </row>
    <row r="47" spans="1:14" ht="57" customHeight="1" x14ac:dyDescent="0.25">
      <c r="A47" s="1143"/>
      <c r="B47" s="1110"/>
      <c r="C47" s="1110"/>
      <c r="D47" s="1133"/>
      <c r="E47" s="1105" t="s">
        <v>144</v>
      </c>
      <c r="F47" s="1064" t="s">
        <v>506</v>
      </c>
      <c r="G47" s="1105" t="s">
        <v>266</v>
      </c>
      <c r="H47" s="1153">
        <v>1.44</v>
      </c>
      <c r="I47" s="1152">
        <v>1.44</v>
      </c>
      <c r="J47" s="1121">
        <f>IF(I47/H47*100&gt;100,100,I47/H47*100)</f>
        <v>100</v>
      </c>
      <c r="K47" s="1120">
        <f>J47</f>
        <v>100</v>
      </c>
      <c r="L47" s="1119"/>
      <c r="M47" s="1113"/>
      <c r="N47" s="1081"/>
    </row>
    <row r="48" spans="1:14" ht="33" hidden="1" customHeight="1" x14ac:dyDescent="0.25">
      <c r="A48" s="1143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/>
      <c r="I48" s="1125"/>
      <c r="J48" s="1121" t="e">
        <f>IF(I48/H48*100&gt;100,100,I48/H48*100)</f>
        <v>#DIV/0!</v>
      </c>
      <c r="K48" s="1127" t="e">
        <f>(J48+J49+J50)/2</f>
        <v>#DIV/0!</v>
      </c>
      <c r="L48" s="1126" t="e">
        <f>(K48+K51)/2</f>
        <v>#DIV/0!</v>
      </c>
      <c r="M48" s="1113"/>
      <c r="N48" s="1081"/>
    </row>
    <row r="49" spans="1:14" ht="33" hidden="1" customHeight="1" x14ac:dyDescent="0.25">
      <c r="A49" s="1143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/>
      <c r="I49" s="1125"/>
      <c r="J49" s="1121" t="e">
        <f>IF(I49/H49*100&gt;100,100,I49/H49*100)</f>
        <v>#DIV/0!</v>
      </c>
      <c r="K49" s="1123"/>
      <c r="L49" s="1119"/>
      <c r="M49" s="1113"/>
      <c r="N49" s="1081"/>
    </row>
    <row r="50" spans="1:14" ht="33" hidden="1" customHeight="1" x14ac:dyDescent="0.25">
      <c r="A50" s="1143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/>
      <c r="I50" s="1124"/>
      <c r="J50" s="1121" t="e">
        <f>IF(I50/H50*100&gt;100,100,I50/H50*100)</f>
        <v>#DIV/0!</v>
      </c>
      <c r="K50" s="1123"/>
      <c r="L50" s="1119"/>
      <c r="M50" s="1113"/>
      <c r="N50" s="1081"/>
    </row>
    <row r="51" spans="1:14" ht="54.75" hidden="1" customHeight="1" x14ac:dyDescent="0.25">
      <c r="A51" s="1143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44"/>
      <c r="I51" s="1122"/>
      <c r="J51" s="1121" t="e">
        <f>IF(I51/H51*100&gt;100,100,I51/H51*100)</f>
        <v>#DIV/0!</v>
      </c>
      <c r="K51" s="1120" t="e">
        <f>J51</f>
        <v>#DIV/0!</v>
      </c>
      <c r="L51" s="1119"/>
      <c r="M51" s="1113"/>
      <c r="N51" s="1081"/>
    </row>
    <row r="52" spans="1:14" ht="33" hidden="1" customHeight="1" x14ac:dyDescent="0.25">
      <c r="A52" s="1143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/>
      <c r="I52" s="1125"/>
      <c r="J52" s="1121" t="e">
        <f>IF(I52/H52*100&gt;100,100,I52/H52*100)</f>
        <v>#DIV/0!</v>
      </c>
      <c r="K52" s="1127" t="e">
        <f>(J52+J53+J54)/3</f>
        <v>#DIV/0!</v>
      </c>
      <c r="L52" s="1126" t="e">
        <f>(K52+K55)/2</f>
        <v>#DIV/0!</v>
      </c>
      <c r="M52" s="1113"/>
      <c r="N52" s="1081"/>
    </row>
    <row r="53" spans="1:14" ht="33" hidden="1" customHeight="1" x14ac:dyDescent="0.25">
      <c r="A53" s="1143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7"/>
      <c r="I53" s="1125"/>
      <c r="J53" s="1121" t="e">
        <f>IF(I53/H53*100&gt;100,100,I53/H53*100)</f>
        <v>#DIV/0!</v>
      </c>
      <c r="K53" s="1123"/>
      <c r="L53" s="1119"/>
      <c r="M53" s="1113"/>
      <c r="N53" s="1081"/>
    </row>
    <row r="54" spans="1:14" ht="33" hidden="1" customHeight="1" x14ac:dyDescent="0.25">
      <c r="A54" s="1143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/>
      <c r="I54" s="1124"/>
      <c r="J54" s="1121" t="e">
        <f>IF(I54/H54*100&gt;100,100,I54/H54*100)</f>
        <v>#DIV/0!</v>
      </c>
      <c r="K54" s="1123"/>
      <c r="L54" s="1119"/>
      <c r="M54" s="1113"/>
      <c r="N54" s="1081"/>
    </row>
    <row r="55" spans="1:14" ht="69" hidden="1" customHeight="1" x14ac:dyDescent="0.25">
      <c r="A55" s="1143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44"/>
      <c r="I55" s="1122"/>
      <c r="J55" s="1121" t="e">
        <f>IF(I55/H55*100&gt;100,100,I55/H55*100)</f>
        <v>#DIV/0!</v>
      </c>
      <c r="K55" s="1120" t="e">
        <f>J55</f>
        <v>#DIV/0!</v>
      </c>
      <c r="L55" s="1119"/>
      <c r="M55" s="1113"/>
      <c r="N55" s="1081"/>
    </row>
    <row r="56" spans="1:14" ht="58.5" hidden="1" customHeight="1" x14ac:dyDescent="0.25">
      <c r="A56" s="1143"/>
      <c r="B56" s="1142" t="s">
        <v>164</v>
      </c>
      <c r="C56" s="1142" t="s">
        <v>686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1" t="e">
        <f>IF(I56/H56*100&gt;100,100,I56/H56*100)</f>
        <v>#DIV/0!</v>
      </c>
      <c r="K56" s="1127" t="e">
        <f>(J56+J57+J58)/3</f>
        <v>#DIV/0!</v>
      </c>
      <c r="L56" s="1126" t="e">
        <f>(K56+K59)/2</f>
        <v>#DIV/0!</v>
      </c>
      <c r="M56" s="1113"/>
      <c r="N56" s="1081"/>
    </row>
    <row r="57" spans="1:14" ht="58.5" hidden="1" customHeight="1" x14ac:dyDescent="0.25">
      <c r="A57" s="1143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/>
      <c r="I57" s="1125"/>
      <c r="J57" s="1121" t="e">
        <f>IF(I57/H57*100&gt;100,100,I57/H57*100)</f>
        <v>#DIV/0!</v>
      </c>
      <c r="K57" s="1123"/>
      <c r="L57" s="1119"/>
      <c r="M57" s="1113"/>
      <c r="N57" s="1081"/>
    </row>
    <row r="58" spans="1:14" ht="58.5" hidden="1" customHeight="1" x14ac:dyDescent="0.25">
      <c r="A58" s="1143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/>
      <c r="I58" s="1124"/>
      <c r="J58" s="1121" t="e">
        <f>IF(I58/H58*100&gt;100,100,I58/H58*100)</f>
        <v>#DIV/0!</v>
      </c>
      <c r="K58" s="1123"/>
      <c r="L58" s="1119"/>
      <c r="M58" s="1113"/>
      <c r="N58" s="1081"/>
    </row>
    <row r="59" spans="1:14" ht="57.75" hidden="1" customHeight="1" x14ac:dyDescent="0.25">
      <c r="A59" s="1143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34"/>
      <c r="I59" s="4"/>
      <c r="J59" s="1121" t="e">
        <f>IF(I59/H59*100&gt;100,100,I59/H59*100)</f>
        <v>#DIV/0!</v>
      </c>
      <c r="K59" s="1120" t="e">
        <f>J59</f>
        <v>#DIV/0!</v>
      </c>
      <c r="L59" s="1119"/>
      <c r="M59" s="1113"/>
      <c r="N59" s="1081"/>
    </row>
    <row r="60" spans="1:14" ht="58.5" customHeight="1" x14ac:dyDescent="0.25">
      <c r="A60" s="1143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>
        <v>100</v>
      </c>
      <c r="I60" s="1125">
        <v>100</v>
      </c>
      <c r="J60" s="1121">
        <f>IF(I60/H60*100&gt;100,100,I60/H60*100)</f>
        <v>100</v>
      </c>
      <c r="K60" s="1127">
        <f>(J60+J61+J62)/3</f>
        <v>100</v>
      </c>
      <c r="L60" s="1126">
        <f>(K60+K63)/2</f>
        <v>100</v>
      </c>
      <c r="M60" s="1113"/>
      <c r="N60" s="1081"/>
    </row>
    <row r="61" spans="1:14" ht="58.5" customHeight="1" x14ac:dyDescent="0.25">
      <c r="A61" s="1143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70">
        <v>85</v>
      </c>
      <c r="I61" s="1154">
        <v>100</v>
      </c>
      <c r="J61" s="1121">
        <f>IF(I61/H61*100&gt;100,100,I61/H61*100)</f>
        <v>100</v>
      </c>
      <c r="K61" s="1123"/>
      <c r="L61" s="1119"/>
      <c r="M61" s="1113"/>
      <c r="N61" s="1081"/>
    </row>
    <row r="62" spans="1:14" ht="58.5" customHeight="1" x14ac:dyDescent="0.25">
      <c r="A62" s="1143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70">
        <v>100</v>
      </c>
      <c r="I62" s="1136">
        <v>100</v>
      </c>
      <c r="J62" s="1121">
        <f>IF(I62/H62*100&gt;100,100,I62/H62*100)</f>
        <v>100</v>
      </c>
      <c r="K62" s="1123"/>
      <c r="L62" s="1119"/>
      <c r="M62" s="1113"/>
      <c r="N62" s="1081"/>
    </row>
    <row r="63" spans="1:14" ht="41.25" customHeight="1" x14ac:dyDescent="0.25">
      <c r="A63" s="1143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1153">
        <v>1.56</v>
      </c>
      <c r="I63" s="1152">
        <v>1.56</v>
      </c>
      <c r="J63" s="1121">
        <f>IF(I63/H63*100&gt;100,100,I63/H63*100)</f>
        <v>100</v>
      </c>
      <c r="K63" s="1120">
        <f>J63</f>
        <v>100</v>
      </c>
      <c r="L63" s="1119"/>
      <c r="M63" s="1113"/>
      <c r="N63" s="1081"/>
    </row>
    <row r="64" spans="1:14" ht="58.5" customHeight="1" x14ac:dyDescent="0.25">
      <c r="A64" s="1143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>
        <v>100</v>
      </c>
      <c r="I64" s="1125">
        <v>100</v>
      </c>
      <c r="J64" s="1121">
        <f>IF(I64/H64*100&gt;100,100,I64/H64*100)</f>
        <v>100</v>
      </c>
      <c r="K64" s="1127">
        <f>(J64+J65+J66)/3</f>
        <v>100</v>
      </c>
      <c r="L64" s="1126">
        <f>(K64+K67)/2</f>
        <v>99.848390875887247</v>
      </c>
      <c r="M64" s="1113"/>
      <c r="N64" s="1081"/>
    </row>
    <row r="65" spans="1:14" ht="58.5" customHeight="1" x14ac:dyDescent="0.25">
      <c r="A65" s="1143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69">
        <v>85</v>
      </c>
      <c r="I65" s="1125">
        <v>100</v>
      </c>
      <c r="J65" s="1121">
        <f>IF(I65/H65*100&gt;100,100,I65/H65*100)</f>
        <v>100</v>
      </c>
      <c r="K65" s="1123"/>
      <c r="L65" s="1119"/>
      <c r="M65" s="1113"/>
      <c r="N65" s="1081"/>
    </row>
    <row r="66" spans="1:14" ht="58.5" customHeight="1" x14ac:dyDescent="0.25">
      <c r="A66" s="1143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69">
        <v>98</v>
      </c>
      <c r="I66" s="1124">
        <v>100</v>
      </c>
      <c r="J66" s="1121">
        <f>IF(I66/H66*100&gt;100,100,I66/H66*100)</f>
        <v>100</v>
      </c>
      <c r="K66" s="1123"/>
      <c r="L66" s="1119"/>
      <c r="M66" s="1113"/>
      <c r="N66" s="1081"/>
    </row>
    <row r="67" spans="1:14" ht="55.15" customHeight="1" x14ac:dyDescent="0.25">
      <c r="A67" s="1143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1153">
        <v>145.11000000000001</v>
      </c>
      <c r="I67" s="1152">
        <v>144.66999999999999</v>
      </c>
      <c r="J67" s="1121">
        <f>IF(I67/H67*100&gt;100,100,I67/H67*100)</f>
        <v>99.696781751774495</v>
      </c>
      <c r="K67" s="1120">
        <f>J67</f>
        <v>99.696781751774495</v>
      </c>
      <c r="L67" s="1119"/>
      <c r="M67" s="1113"/>
      <c r="N67" s="1081"/>
    </row>
    <row r="68" spans="1:14" ht="58.5" hidden="1" customHeight="1" x14ac:dyDescent="0.25">
      <c r="A68" s="1143"/>
      <c r="B68" s="1142" t="s">
        <v>185</v>
      </c>
      <c r="C68" s="1142" t="s">
        <v>186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/>
      <c r="I68" s="1125"/>
      <c r="J68" s="1121" t="e">
        <f>IF(I68/H68*100&gt;100,100,I68/H68*100)</f>
        <v>#DIV/0!</v>
      </c>
      <c r="K68" s="1127" t="e">
        <f>(J68+J69+J70)/3</f>
        <v>#DIV/0!</v>
      </c>
      <c r="L68" s="1126" t="e">
        <f>(K68+K71)/2</f>
        <v>#DIV/0!</v>
      </c>
      <c r="M68" s="1113"/>
      <c r="N68" s="1081"/>
    </row>
    <row r="69" spans="1:14" ht="58.5" hidden="1" customHeight="1" x14ac:dyDescent="0.25">
      <c r="A69" s="1143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/>
      <c r="I69" s="1125"/>
      <c r="J69" s="1121" t="e">
        <f>IF(I69/H69*100&gt;100,100,I69/H69*100)</f>
        <v>#DIV/0!</v>
      </c>
      <c r="K69" s="1123"/>
      <c r="L69" s="1119"/>
      <c r="M69" s="1113"/>
      <c r="N69" s="1081"/>
    </row>
    <row r="70" spans="1:14" ht="58.5" hidden="1" customHeight="1" x14ac:dyDescent="0.25">
      <c r="A70" s="1143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/>
      <c r="I70" s="1124"/>
      <c r="J70" s="1121" t="e">
        <f>IF(I70/H70*100&gt;100,100,I70/H70*100)</f>
        <v>#DIV/0!</v>
      </c>
      <c r="K70" s="1123"/>
      <c r="L70" s="1119"/>
      <c r="M70" s="1113"/>
      <c r="N70" s="1081"/>
    </row>
    <row r="71" spans="1:14" ht="31.5" hidden="1" customHeight="1" x14ac:dyDescent="0.25">
      <c r="A71" s="1143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/>
      <c r="I71" s="1122"/>
      <c r="J71" s="1121" t="e">
        <f>IF(I71/H71*100&gt;100,100,I71/H71*100)</f>
        <v>#DIV/0!</v>
      </c>
      <c r="K71" s="1120" t="e">
        <f>J71</f>
        <v>#DIV/0!</v>
      </c>
      <c r="L71" s="1119"/>
      <c r="M71" s="1113"/>
      <c r="N71" s="1081"/>
    </row>
    <row r="72" spans="1:14" ht="58.5" hidden="1" customHeight="1" x14ac:dyDescent="0.25">
      <c r="A72" s="1143"/>
      <c r="B72" s="1142" t="s">
        <v>178</v>
      </c>
      <c r="C72" s="1142" t="s">
        <v>529</v>
      </c>
      <c r="D72" s="1141" t="s">
        <v>137</v>
      </c>
      <c r="E72" s="1105" t="s">
        <v>138</v>
      </c>
      <c r="F72" s="1069" t="s">
        <v>3</v>
      </c>
      <c r="G72" s="5" t="s">
        <v>140</v>
      </c>
      <c r="H72" s="1169"/>
      <c r="I72" s="1125"/>
      <c r="J72" s="1121" t="e">
        <f>IF(I72/H72*100&gt;100,100,I72/H72*100)</f>
        <v>#DIV/0!</v>
      </c>
      <c r="K72" s="1127" t="e">
        <f>(J72+J73+J74)/3</f>
        <v>#DIV/0!</v>
      </c>
      <c r="L72" s="1185" t="e">
        <f>(K72+K75)/2</f>
        <v>#DIV/0!</v>
      </c>
      <c r="M72" s="1113"/>
      <c r="N72" s="1081"/>
    </row>
    <row r="73" spans="1:14" ht="58.5" hidden="1" customHeight="1" x14ac:dyDescent="0.25">
      <c r="A73" s="1143"/>
      <c r="B73" s="1113"/>
      <c r="C73" s="1113"/>
      <c r="D73" s="1137"/>
      <c r="E73" s="1105" t="s">
        <v>138</v>
      </c>
      <c r="F73" s="1069" t="s">
        <v>211</v>
      </c>
      <c r="G73" s="5" t="s">
        <v>140</v>
      </c>
      <c r="H73" s="1169"/>
      <c r="I73" s="1125"/>
      <c r="J73" s="1121" t="e">
        <f>IF(I73/H73*100&gt;100,100,I73/H73*100)</f>
        <v>#DIV/0!</v>
      </c>
      <c r="K73" s="1181"/>
      <c r="L73" s="1180"/>
      <c r="M73" s="1113"/>
      <c r="N73" s="1081"/>
    </row>
    <row r="74" spans="1:14" ht="58.5" hidden="1" customHeight="1" x14ac:dyDescent="0.25">
      <c r="A74" s="1143"/>
      <c r="B74" s="1113"/>
      <c r="C74" s="1113"/>
      <c r="D74" s="1137"/>
      <c r="E74" s="1105" t="s">
        <v>138</v>
      </c>
      <c r="F74" s="1069" t="s">
        <v>390</v>
      </c>
      <c r="G74" s="5" t="s">
        <v>140</v>
      </c>
      <c r="H74" s="1169"/>
      <c r="I74" s="1124"/>
      <c r="J74" s="1121" t="e">
        <f>IF(I74/H74*100&gt;100,100,I74/H74*100)</f>
        <v>#DIV/0!</v>
      </c>
      <c r="K74" s="1181"/>
      <c r="L74" s="1180"/>
      <c r="M74" s="1113"/>
      <c r="N74" s="1081"/>
    </row>
    <row r="75" spans="1:14" ht="31.5" hidden="1" customHeight="1" x14ac:dyDescent="0.25">
      <c r="A75" s="1143"/>
      <c r="B75" s="1110"/>
      <c r="C75" s="1110"/>
      <c r="D75" s="1133"/>
      <c r="E75" s="1105" t="s">
        <v>144</v>
      </c>
      <c r="F75" s="1064" t="s">
        <v>506</v>
      </c>
      <c r="G75" s="5" t="s">
        <v>266</v>
      </c>
      <c r="H75" s="1122"/>
      <c r="I75" s="4"/>
      <c r="J75" s="1121" t="e">
        <f>IF(I75/H75*100&gt;100,100,I75/H75*100)</f>
        <v>#DIV/0!</v>
      </c>
      <c r="K75" s="31" t="e">
        <f>J75</f>
        <v>#DIV/0!</v>
      </c>
      <c r="L75" s="1180"/>
      <c r="M75" s="1113"/>
      <c r="N75" s="1081"/>
    </row>
    <row r="76" spans="1:14" ht="58.5" customHeight="1" x14ac:dyDescent="0.25">
      <c r="A76" s="1143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100</v>
      </c>
      <c r="J76" s="1121">
        <f>IF(I76/H76*100&gt;100,100,I76/H76*100)</f>
        <v>100</v>
      </c>
      <c r="K76" s="1127">
        <f>(J76+J77+J78)/3</f>
        <v>100</v>
      </c>
      <c r="L76" s="1126">
        <f>(K76+K79)/2</f>
        <v>99.958050491953315</v>
      </c>
      <c r="M76" s="1151"/>
      <c r="N76" s="1081"/>
    </row>
    <row r="77" spans="1:14" ht="58.5" customHeight="1" x14ac:dyDescent="0.25">
      <c r="A77" s="1143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36">
        <v>85</v>
      </c>
      <c r="I77" s="1154">
        <v>100</v>
      </c>
      <c r="J77" s="1121">
        <f>IF(I77/H77*100&gt;100,100,I77/H77*100)</f>
        <v>100</v>
      </c>
      <c r="K77" s="1123"/>
      <c r="L77" s="1119"/>
      <c r="M77" s="1151"/>
      <c r="N77" s="1081"/>
    </row>
    <row r="78" spans="1:14" ht="58.5" customHeight="1" x14ac:dyDescent="0.25">
      <c r="A78" s="1143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36">
        <v>98</v>
      </c>
      <c r="I78" s="1136">
        <v>100</v>
      </c>
      <c r="J78" s="1121">
        <f>IF(I78/H78*100&gt;100,100,I78/H78*100)</f>
        <v>100</v>
      </c>
      <c r="K78" s="1123"/>
      <c r="L78" s="1119"/>
      <c r="M78" s="1151"/>
      <c r="N78" s="1081"/>
    </row>
    <row r="79" spans="1:14" ht="40.5" customHeight="1" x14ac:dyDescent="0.25">
      <c r="A79" s="1143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1153">
        <v>131.11000000000001</v>
      </c>
      <c r="I79" s="1152">
        <v>131</v>
      </c>
      <c r="J79" s="1121">
        <f>IF(I79/H79*100&gt;100,100,I79/H79*100)</f>
        <v>99.916100983906631</v>
      </c>
      <c r="K79" s="1120">
        <f>J79</f>
        <v>99.916100983906631</v>
      </c>
      <c r="L79" s="1119"/>
      <c r="M79" s="1151"/>
      <c r="N79" s="1081"/>
    </row>
    <row r="80" spans="1:14" ht="58.5" customHeight="1" x14ac:dyDescent="0.25">
      <c r="A80" s="1143"/>
      <c r="B80" s="1142" t="s">
        <v>181</v>
      </c>
      <c r="C80" s="1142" t="s">
        <v>660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>
        <v>100</v>
      </c>
      <c r="I80" s="1125">
        <v>100</v>
      </c>
      <c r="J80" s="1121">
        <f>IF(I80/H80*100&gt;100,100,I80/H80*100)</f>
        <v>100</v>
      </c>
      <c r="K80" s="1127">
        <f>(J80+J81+J82)/3</f>
        <v>100</v>
      </c>
      <c r="L80" s="1126">
        <f>(K80+K83)/2</f>
        <v>100</v>
      </c>
      <c r="M80" s="1151"/>
      <c r="N80" s="1081"/>
    </row>
    <row r="81" spans="1:14" ht="58.5" customHeight="1" x14ac:dyDescent="0.25">
      <c r="A81" s="1143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>
        <v>85</v>
      </c>
      <c r="I81" s="1125">
        <v>100</v>
      </c>
      <c r="J81" s="1121">
        <f>IF(I81/H81*100&gt;100,100,I81/H81*100)</f>
        <v>100</v>
      </c>
      <c r="K81" s="1123"/>
      <c r="L81" s="1119"/>
      <c r="M81" s="1151"/>
      <c r="N81" s="1081"/>
    </row>
    <row r="82" spans="1:14" ht="58.5" customHeight="1" x14ac:dyDescent="0.25">
      <c r="A82" s="1143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36">
        <v>98</v>
      </c>
      <c r="I82" s="1136">
        <v>98</v>
      </c>
      <c r="J82" s="1121">
        <f>IF(I82/H82*100&gt;100,100,I82/H82*100)</f>
        <v>100</v>
      </c>
      <c r="K82" s="1123"/>
      <c r="L82" s="1119"/>
      <c r="M82" s="1151"/>
      <c r="N82" s="1081"/>
    </row>
    <row r="83" spans="1:14" ht="40.5" customHeight="1" x14ac:dyDescent="0.25">
      <c r="A83" s="1143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1153">
        <v>1</v>
      </c>
      <c r="I83" s="1152">
        <v>1</v>
      </c>
      <c r="J83" s="1121">
        <f>IF(I83/H83*100&gt;100,100,I83/H83*100)</f>
        <v>100</v>
      </c>
      <c r="K83" s="1120">
        <f>J83</f>
        <v>100</v>
      </c>
      <c r="L83" s="1119"/>
      <c r="M83" s="1151"/>
      <c r="N83" s="1081"/>
    </row>
    <row r="84" spans="1:14" ht="58.5" customHeight="1" x14ac:dyDescent="0.25">
      <c r="A84" s="1143"/>
      <c r="B84" s="1168" t="s">
        <v>420</v>
      </c>
      <c r="C84" s="1142" t="s">
        <v>659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>
        <v>100</v>
      </c>
      <c r="I84" s="1125">
        <v>100</v>
      </c>
      <c r="J84" s="1121">
        <f>IF(I84/H84*100&gt;100,100,I84/H84*100)</f>
        <v>100</v>
      </c>
      <c r="K84" s="1140">
        <f>(J84+J85+J86)/3</f>
        <v>100</v>
      </c>
      <c r="L84" s="1125">
        <f>(K84+K87)/2</f>
        <v>100</v>
      </c>
      <c r="M84" s="1151"/>
      <c r="N84" s="1081"/>
    </row>
    <row r="85" spans="1:14" ht="58.5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36">
        <v>85</v>
      </c>
      <c r="I85" s="1154">
        <v>100</v>
      </c>
      <c r="J85" s="1121">
        <f>IF(I85/H85*100&gt;100,100,I85/H85*100)</f>
        <v>100</v>
      </c>
      <c r="K85" s="1165"/>
      <c r="L85" s="1178"/>
      <c r="M85" s="1151"/>
      <c r="N85" s="1081"/>
    </row>
    <row r="86" spans="1:14" ht="58.5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36">
        <v>98</v>
      </c>
      <c r="I86" s="1136">
        <v>98</v>
      </c>
      <c r="J86" s="1121">
        <f>IF(I86/H86*100&gt;100,100,I86/H86*100)</f>
        <v>100</v>
      </c>
      <c r="K86" s="1163"/>
      <c r="L86" s="1178"/>
      <c r="M86" s="1151"/>
      <c r="N86" s="1081"/>
    </row>
    <row r="87" spans="1:14" ht="40.5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1153">
        <v>0.44</v>
      </c>
      <c r="I87" s="1152">
        <v>0.44</v>
      </c>
      <c r="J87" s="1121">
        <f>IF(I87/H87*100&gt;100,100,I87/H87*100)</f>
        <v>100</v>
      </c>
      <c r="K87" s="1120">
        <f>J87</f>
        <v>100</v>
      </c>
      <c r="L87" s="1178"/>
      <c r="M87" s="1151"/>
      <c r="N87" s="1081"/>
    </row>
    <row r="88" spans="1:14" ht="58.5" hidden="1" customHeight="1" x14ac:dyDescent="0.25">
      <c r="A88" s="1143"/>
      <c r="B88" s="1142" t="s">
        <v>426</v>
      </c>
      <c r="C88" s="1142" t="s">
        <v>658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1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151"/>
      <c r="N88" s="1081"/>
    </row>
    <row r="89" spans="1:14" ht="58.5" hidden="1" customHeight="1" x14ac:dyDescent="0.25">
      <c r="A89" s="1143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/>
      <c r="I89" s="1125"/>
      <c r="J89" s="1121" t="e">
        <f>IF(I89/H89*100&gt;100,100,I89/H89*100)</f>
        <v>#DIV/0!</v>
      </c>
      <c r="K89" s="1123"/>
      <c r="L89" s="1119"/>
      <c r="M89" s="1151"/>
      <c r="N89" s="1081"/>
    </row>
    <row r="90" spans="1:14" ht="58.5" hidden="1" customHeight="1" x14ac:dyDescent="0.25">
      <c r="A90" s="1143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/>
      <c r="I90" s="1124"/>
      <c r="J90" s="1121" t="e">
        <f>IF(I90/H90*100&gt;100,100,I90/H90*100)</f>
        <v>#DIV/0!</v>
      </c>
      <c r="K90" s="1123"/>
      <c r="L90" s="1119"/>
      <c r="M90" s="1151"/>
      <c r="N90" s="1081"/>
    </row>
    <row r="91" spans="1:14" ht="40.5" hidden="1" customHeight="1" x14ac:dyDescent="0.25">
      <c r="A91" s="1143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/>
      <c r="I91" s="1122"/>
      <c r="J91" s="1121" t="e">
        <f>IF(I91/H91*100&gt;100,100,I91/H91*100)</f>
        <v>#DIV/0!</v>
      </c>
      <c r="K91" s="1120" t="e">
        <f>J91</f>
        <v>#DIV/0!</v>
      </c>
      <c r="L91" s="1119"/>
      <c r="M91" s="1151"/>
      <c r="N91" s="1081"/>
    </row>
    <row r="92" spans="1:14" ht="40.5" hidden="1" customHeight="1" x14ac:dyDescent="0.25">
      <c r="A92" s="1143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/>
      <c r="I92" s="1125"/>
      <c r="J92" s="1121" t="e">
        <f>IF(I92/H92*100&gt;100,100,I92/H92*100)</f>
        <v>#DIV/0!</v>
      </c>
      <c r="K92" s="1127" t="e">
        <f>(J92+J93+J94)/2</f>
        <v>#DIV/0!</v>
      </c>
      <c r="L92" s="1126" t="e">
        <f>(K92+K95)/2</f>
        <v>#DIV/0!</v>
      </c>
      <c r="M92" s="1151"/>
      <c r="N92" s="1081"/>
    </row>
    <row r="93" spans="1:14" ht="40.5" hidden="1" customHeight="1" x14ac:dyDescent="0.25">
      <c r="A93" s="1143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/>
      <c r="I93" s="1125"/>
      <c r="J93" s="1121" t="e">
        <f>IF(I93/H93*100&gt;100,100,I93/H93*100)</f>
        <v>#DIV/0!</v>
      </c>
      <c r="K93" s="1123"/>
      <c r="L93" s="1119"/>
      <c r="M93" s="1151"/>
      <c r="N93" s="1081"/>
    </row>
    <row r="94" spans="1:14" ht="40.5" hidden="1" customHeight="1" x14ac:dyDescent="0.25">
      <c r="A94" s="1143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/>
      <c r="I94" s="1124"/>
      <c r="J94" s="1121" t="e">
        <f>IF(I94/H94*100&gt;100,100,I94/H94*100)</f>
        <v>#DIV/0!</v>
      </c>
      <c r="K94" s="1123"/>
      <c r="L94" s="1119"/>
      <c r="M94" s="1151"/>
      <c r="N94" s="1081"/>
    </row>
    <row r="95" spans="1:14" ht="60.75" hidden="1" customHeight="1" x14ac:dyDescent="0.25">
      <c r="A95" s="1143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44"/>
      <c r="I95" s="1122"/>
      <c r="J95" s="1121" t="e">
        <f>IF(I95/H95*100&gt;100,100,I95/H95*100)</f>
        <v>#DIV/0!</v>
      </c>
      <c r="K95" s="1120" t="e">
        <f>J95</f>
        <v>#DIV/0!</v>
      </c>
      <c r="L95" s="1119"/>
      <c r="M95" s="1151"/>
      <c r="N95" s="1081"/>
    </row>
    <row r="96" spans="1:14" ht="58.5" hidden="1" customHeight="1" x14ac:dyDescent="0.25">
      <c r="A96" s="1143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/>
      <c r="I96" s="1125"/>
      <c r="J96" s="1121" t="e">
        <f>IF(I96/H96*100&gt;100,100,I96/H96*100)</f>
        <v>#DIV/0!</v>
      </c>
      <c r="K96" s="1127" t="e">
        <f>(J96+J97+J98)/3</f>
        <v>#DIV/0!</v>
      </c>
      <c r="L96" s="1126" t="e">
        <f>(K96+K99)/2</f>
        <v>#DIV/0!</v>
      </c>
      <c r="M96" s="1113"/>
      <c r="N96" s="1081"/>
    </row>
    <row r="97" spans="1:14" ht="58.5" hidden="1" customHeight="1" x14ac:dyDescent="0.25">
      <c r="A97" s="1143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/>
      <c r="I97" s="1125"/>
      <c r="J97" s="1121" t="e">
        <f>IF(I97/H97*100&gt;100,100,I97/H97*100)</f>
        <v>#DIV/0!</v>
      </c>
      <c r="K97" s="1123"/>
      <c r="L97" s="1119"/>
      <c r="M97" s="1113"/>
      <c r="N97" s="1081"/>
    </row>
    <row r="98" spans="1:14" ht="58.5" hidden="1" customHeight="1" x14ac:dyDescent="0.25">
      <c r="A98" s="1143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7"/>
      <c r="I98" s="1124"/>
      <c r="J98" s="1121" t="e">
        <f>IF(I98/H98*100&gt;100,100,I98/H98*100)</f>
        <v>#DIV/0!</v>
      </c>
      <c r="K98" s="1123"/>
      <c r="L98" s="1119"/>
      <c r="M98" s="1113"/>
      <c r="N98" s="1081"/>
    </row>
    <row r="99" spans="1:14" ht="64.5" hidden="1" customHeight="1" x14ac:dyDescent="0.25">
      <c r="A99" s="1143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44"/>
      <c r="I99" s="1122"/>
      <c r="J99" s="1121" t="e">
        <f>IF(I99/H99*100&gt;100,100,I99/H99*100)</f>
        <v>#DIV/0!</v>
      </c>
      <c r="K99" s="1120" t="e">
        <f>J99</f>
        <v>#DIV/0!</v>
      </c>
      <c r="L99" s="1119"/>
      <c r="M99" s="1113"/>
      <c r="N99" s="1081"/>
    </row>
    <row r="100" spans="1:14" ht="58.5" customHeight="1" x14ac:dyDescent="0.25">
      <c r="A100" s="1143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>
        <v>100</v>
      </c>
      <c r="I100" s="1125">
        <v>100</v>
      </c>
      <c r="J100" s="1121">
        <f>IF(I100/H100*100&gt;100,100,I100/H100*100)</f>
        <v>100</v>
      </c>
      <c r="K100" s="1127">
        <f>(J100+J101+J102)/3</f>
        <v>100</v>
      </c>
      <c r="L100" s="1126">
        <f>(K100+K103)/2</f>
        <v>100</v>
      </c>
      <c r="M100" s="1151"/>
      <c r="N100" s="1081"/>
    </row>
    <row r="101" spans="1:14" ht="58.5" customHeight="1" x14ac:dyDescent="0.25">
      <c r="A101" s="1143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>
        <v>98</v>
      </c>
      <c r="I101" s="1125">
        <v>100</v>
      </c>
      <c r="J101" s="1121">
        <f>IF(I101/H101*100&gt;100,100,I101/H101*100)</f>
        <v>100</v>
      </c>
      <c r="K101" s="1123"/>
      <c r="L101" s="1119"/>
      <c r="M101" s="1151"/>
      <c r="N101" s="1081"/>
    </row>
    <row r="102" spans="1:14" ht="58.5" customHeight="1" x14ac:dyDescent="0.25">
      <c r="A102" s="1143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36">
        <v>98</v>
      </c>
      <c r="I102" s="1136">
        <v>98</v>
      </c>
      <c r="J102" s="1121">
        <f>IF(I102/H102*100&gt;100,100,I102/H102*100)</f>
        <v>100</v>
      </c>
      <c r="K102" s="1123"/>
      <c r="L102" s="1119"/>
      <c r="M102" s="1151"/>
      <c r="N102" s="1081"/>
    </row>
    <row r="103" spans="1:14" ht="43.5" customHeight="1" x14ac:dyDescent="0.25">
      <c r="A103" s="1143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1153">
        <v>0.89</v>
      </c>
      <c r="I103" s="1152">
        <v>0.89</v>
      </c>
      <c r="J103" s="1121">
        <f>IF(I103/H103*100&gt;100,100,I103/H103*100)</f>
        <v>100</v>
      </c>
      <c r="K103" s="1120">
        <f>J103</f>
        <v>100</v>
      </c>
      <c r="L103" s="1119"/>
      <c r="M103" s="1151"/>
      <c r="N103" s="1081"/>
    </row>
    <row r="104" spans="1:14" ht="58.5" hidden="1" customHeight="1" x14ac:dyDescent="0.25">
      <c r="A104" s="1143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24"/>
      <c r="I104" s="1125"/>
      <c r="J104" s="1121" t="e">
        <f>IF(I104/H104*100&gt;100,100,I104/H104*100)</f>
        <v>#DIV/0!</v>
      </c>
      <c r="K104" s="1127" t="e">
        <f>(J104+J105+J106)/3</f>
        <v>#DIV/0!</v>
      </c>
      <c r="L104" s="1126" t="e">
        <f>(K104+K107)/2</f>
        <v>#DIV/0!</v>
      </c>
      <c r="M104" s="1113"/>
      <c r="N104" s="1081"/>
    </row>
    <row r="105" spans="1:14" ht="58.5" hidden="1" customHeight="1" x14ac:dyDescent="0.25">
      <c r="A105" s="1143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7"/>
      <c r="I105" s="1208"/>
      <c r="J105" s="1121" t="e">
        <f>IF(I105/H105*100&gt;100,100,I105/H105*100)</f>
        <v>#DIV/0!</v>
      </c>
      <c r="K105" s="1123"/>
      <c r="L105" s="1119"/>
      <c r="M105" s="1113"/>
      <c r="N105" s="1081"/>
    </row>
    <row r="106" spans="1:14" ht="58.5" hidden="1" customHeight="1" x14ac:dyDescent="0.25">
      <c r="A106" s="1143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7"/>
      <c r="I106" s="1208"/>
      <c r="J106" s="1121" t="e">
        <f>IF(I106/H106*100&gt;100,100,I106/H106*100)</f>
        <v>#DIV/0!</v>
      </c>
      <c r="K106" s="1123"/>
      <c r="L106" s="1119"/>
      <c r="M106" s="1113"/>
      <c r="N106" s="1081"/>
    </row>
    <row r="107" spans="1:14" ht="22.5" hidden="1" customHeight="1" x14ac:dyDescent="0.25">
      <c r="A107" s="1143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34"/>
      <c r="I107" s="4"/>
      <c r="J107" s="1121" t="e">
        <f>IF(I107/H107*100&gt;100,100,I107/H107*100)</f>
        <v>#DIV/0!</v>
      </c>
      <c r="K107" s="1120" t="e">
        <f>J107</f>
        <v>#DIV/0!</v>
      </c>
      <c r="L107" s="1119"/>
      <c r="M107" s="1113"/>
      <c r="N107" s="1081"/>
    </row>
    <row r="108" spans="1:14" ht="58.5" customHeight="1" x14ac:dyDescent="0.25">
      <c r="A108" s="1143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24">
        <v>100</v>
      </c>
      <c r="I108" s="1125">
        <v>100</v>
      </c>
      <c r="J108" s="1121">
        <f>IF(I108/H108*100&gt;100,100,I108/H108*100)</f>
        <v>100</v>
      </c>
      <c r="K108" s="1127">
        <f>(J108+J109+J110)/3</f>
        <v>100</v>
      </c>
      <c r="L108" s="1126">
        <f>(K108+K111)/2</f>
        <v>100</v>
      </c>
      <c r="M108" s="1151"/>
      <c r="N108" s="1081"/>
    </row>
    <row r="109" spans="1:14" ht="58.5" customHeight="1" x14ac:dyDescent="0.25">
      <c r="A109" s="1143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178">
        <v>98</v>
      </c>
      <c r="I109" s="1125">
        <v>100</v>
      </c>
      <c r="J109" s="1121">
        <f>IF(I109/H109*100&gt;100,100,I109/H109*100)</f>
        <v>100</v>
      </c>
      <c r="K109" s="1123"/>
      <c r="L109" s="1119"/>
      <c r="M109" s="1151"/>
      <c r="N109" s="1081"/>
    </row>
    <row r="110" spans="1:14" ht="58.5" customHeight="1" x14ac:dyDescent="0.25">
      <c r="A110" s="1143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156">
        <v>98</v>
      </c>
      <c r="I110" s="1136">
        <v>98</v>
      </c>
      <c r="J110" s="1121">
        <f>IF(I110/H110*100&gt;100,100,I110/H110*100)</f>
        <v>100</v>
      </c>
      <c r="K110" s="1123"/>
      <c r="L110" s="1119"/>
      <c r="M110" s="1151"/>
      <c r="N110" s="1081"/>
    </row>
    <row r="111" spans="1:14" ht="48.75" customHeight="1" x14ac:dyDescent="0.25">
      <c r="A111" s="1143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1153">
        <v>37.33</v>
      </c>
      <c r="I111" s="1152">
        <v>37.33</v>
      </c>
      <c r="J111" s="1121">
        <f>IF(I111/H111*100&gt;100,100,I111/H111*100)</f>
        <v>100</v>
      </c>
      <c r="K111" s="1120">
        <f>J111</f>
        <v>100</v>
      </c>
      <c r="L111" s="1119"/>
      <c r="M111" s="1151"/>
      <c r="N111" s="1081"/>
    </row>
    <row r="112" spans="1:14" ht="58.5" hidden="1" customHeight="1" x14ac:dyDescent="0.25">
      <c r="A112" s="1143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/>
      <c r="I112" s="1125"/>
      <c r="J112" s="1121" t="e">
        <f>IF(I112/H112*100&gt;100,100,I112/H112*100)</f>
        <v>#DIV/0!</v>
      </c>
      <c r="K112" s="1127" t="e">
        <f>(J112+J113+J114)/3</f>
        <v>#DIV/0!</v>
      </c>
      <c r="L112" s="1126" t="e">
        <f>(K112+K115)/2</f>
        <v>#DIV/0!</v>
      </c>
      <c r="M112" s="1151"/>
      <c r="N112" s="1081"/>
    </row>
    <row r="113" spans="1:14" ht="58.5" hidden="1" customHeight="1" x14ac:dyDescent="0.25">
      <c r="A113" s="1143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/>
      <c r="I113" s="1125"/>
      <c r="J113" s="1121" t="e">
        <f>IF(I113/H113*100&gt;100,100,I113/H113*100)</f>
        <v>#DIV/0!</v>
      </c>
      <c r="K113" s="1123"/>
      <c r="L113" s="1119"/>
      <c r="M113" s="1151"/>
      <c r="N113" s="1081"/>
    </row>
    <row r="114" spans="1:14" ht="58.5" hidden="1" customHeight="1" x14ac:dyDescent="0.25">
      <c r="A114" s="1143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/>
      <c r="I114" s="1124"/>
      <c r="J114" s="1121" t="e">
        <f>IF(I114/H114*100&gt;100,100,I114/H114*100)</f>
        <v>#DIV/0!</v>
      </c>
      <c r="K114" s="1123"/>
      <c r="L114" s="1119"/>
      <c r="M114" s="1151"/>
      <c r="N114" s="1081"/>
    </row>
    <row r="115" spans="1:14" ht="44.25" hidden="1" customHeight="1" x14ac:dyDescent="0.25">
      <c r="A115" s="1143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/>
      <c r="I115" s="1122"/>
      <c r="J115" s="1121" t="e">
        <f>IF(I115/H115*100&gt;100,100,I115/H115*100)</f>
        <v>#DIV/0!</v>
      </c>
      <c r="K115" s="1120" t="e">
        <f>J115</f>
        <v>#DIV/0!</v>
      </c>
      <c r="L115" s="1119"/>
      <c r="M115" s="1151"/>
      <c r="N115" s="1081"/>
    </row>
    <row r="116" spans="1:14" ht="58.5" customHeight="1" x14ac:dyDescent="0.25">
      <c r="A116" s="1143"/>
      <c r="B116" s="1142" t="s">
        <v>192</v>
      </c>
      <c r="C116" s="1142" t="s">
        <v>685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55">
        <v>100</v>
      </c>
      <c r="I116" s="1125">
        <v>100</v>
      </c>
      <c r="J116" s="1121">
        <f>IF(I116/H116*100&gt;100,100,I116/H116*100)</f>
        <v>100</v>
      </c>
      <c r="K116" s="1127">
        <f>(J116+J117+J118)/3</f>
        <v>100</v>
      </c>
      <c r="L116" s="1126">
        <f>(K116+K119)/2</f>
        <v>100</v>
      </c>
      <c r="M116" s="1151"/>
      <c r="N116" s="1081"/>
    </row>
    <row r="117" spans="1:14" ht="58.5" customHeight="1" x14ac:dyDescent="0.25">
      <c r="A117" s="1143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47">
        <v>98</v>
      </c>
      <c r="I117" s="1125">
        <v>100</v>
      </c>
      <c r="J117" s="1121">
        <f>IF(I117/H117*100&gt;100,100,I117/H117*100)</f>
        <v>100</v>
      </c>
      <c r="K117" s="1123"/>
      <c r="L117" s="1119"/>
      <c r="M117" s="1151"/>
      <c r="N117" s="1081"/>
    </row>
    <row r="118" spans="1:14" ht="58.5" customHeight="1" x14ac:dyDescent="0.25">
      <c r="A118" s="1143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47">
        <v>98</v>
      </c>
      <c r="I118" s="1124">
        <v>100</v>
      </c>
      <c r="J118" s="1121">
        <f>IF(I118/H118*100&gt;100,100,I118/H118*100)</f>
        <v>100</v>
      </c>
      <c r="K118" s="1123"/>
      <c r="L118" s="1119"/>
      <c r="M118" s="1151"/>
      <c r="N118" s="1081"/>
    </row>
    <row r="119" spans="1:14" ht="42.75" customHeight="1" x14ac:dyDescent="0.25">
      <c r="A119" s="1143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1153">
        <v>55.56</v>
      </c>
      <c r="I119" s="1152">
        <v>55.67</v>
      </c>
      <c r="J119" s="1121">
        <f>IF(I119/H119*100&gt;100,100,I119/H119*100)</f>
        <v>100</v>
      </c>
      <c r="K119" s="1120">
        <f>J119</f>
        <v>100</v>
      </c>
      <c r="L119" s="1119"/>
      <c r="M119" s="1151"/>
      <c r="N119" s="1081"/>
    </row>
    <row r="120" spans="1:14" ht="58.5" hidden="1" customHeight="1" x14ac:dyDescent="0.25">
      <c r="A120" s="1143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1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151"/>
      <c r="N120" s="1081"/>
    </row>
    <row r="121" spans="1:14" ht="58.5" hidden="1" customHeight="1" x14ac:dyDescent="0.25">
      <c r="A121" s="1143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1" t="e">
        <f>IF(I121/H121*100&gt;100,100,I121/H121*100)</f>
        <v>#DIV/0!</v>
      </c>
      <c r="K121" s="1123"/>
      <c r="L121" s="1119"/>
      <c r="M121" s="1151"/>
      <c r="N121" s="1081"/>
    </row>
    <row r="122" spans="1:14" ht="58.5" hidden="1" customHeight="1" x14ac:dyDescent="0.25">
      <c r="A122" s="1143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1" t="e">
        <f>IF(I122/H122*100&gt;100,100,I122/H122*100)</f>
        <v>#DIV/0!</v>
      </c>
      <c r="K122" s="1123"/>
      <c r="L122" s="1119"/>
      <c r="M122" s="1151"/>
      <c r="N122" s="1081"/>
    </row>
    <row r="123" spans="1:14" ht="42.75" hidden="1" customHeight="1" x14ac:dyDescent="0.25">
      <c r="A123" s="1143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1" t="e">
        <f>IF(I123/H123*100&gt;100,100,I123/H123*100)</f>
        <v>#DIV/0!</v>
      </c>
      <c r="K123" s="1120" t="e">
        <f>J123</f>
        <v>#DIV/0!</v>
      </c>
      <c r="L123" s="1119"/>
      <c r="M123" s="1151"/>
      <c r="N123" s="1081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151"/>
      <c r="N124" s="1081"/>
    </row>
    <row r="125" spans="1:14" ht="58.5" hidden="1" customHeight="1" x14ac:dyDescent="0.25">
      <c r="A125" s="1143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151"/>
      <c r="N125" s="1081"/>
    </row>
    <row r="126" spans="1:14" ht="58.5" hidden="1" customHeight="1" x14ac:dyDescent="0.25">
      <c r="A126" s="1143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151"/>
      <c r="N126" s="1081"/>
    </row>
    <row r="127" spans="1:14" ht="40.5" hidden="1" customHeight="1" x14ac:dyDescent="0.25">
      <c r="A127" s="1143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151"/>
      <c r="N127" s="1081"/>
    </row>
    <row r="128" spans="1:14" ht="58.5" customHeight="1" x14ac:dyDescent="0.25">
      <c r="A128" s="1143"/>
      <c r="B128" s="1168" t="s">
        <v>228</v>
      </c>
      <c r="C128" s="1142" t="s">
        <v>684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24">
        <v>4.0999999999999996</v>
      </c>
      <c r="I128" s="1125">
        <v>4.3</v>
      </c>
      <c r="J128" s="1121">
        <f>IF(I128/H128*100&gt;100,100,I128/H128*100)</f>
        <v>100</v>
      </c>
      <c r="K128" s="1127">
        <f>(J128+J129+J130)/3</f>
        <v>100</v>
      </c>
      <c r="L128" s="1126">
        <f>(K128+K131)/2</f>
        <v>95.374059318282434</v>
      </c>
      <c r="M128" s="1151"/>
      <c r="N128" s="1081"/>
    </row>
    <row r="129" spans="1:14" ht="58.5" customHeight="1" x14ac:dyDescent="0.25">
      <c r="A129" s="1143"/>
      <c r="B129" s="1207"/>
      <c r="C129" s="1113"/>
      <c r="D129" s="1137"/>
      <c r="E129" s="1105" t="s">
        <v>138</v>
      </c>
      <c r="F129" s="1069" t="s">
        <v>9</v>
      </c>
      <c r="G129" s="1105" t="s">
        <v>140</v>
      </c>
      <c r="H129" s="1147">
        <v>1</v>
      </c>
      <c r="I129" s="1125">
        <v>1.8</v>
      </c>
      <c r="J129" s="1121">
        <f>IF(I129/H129*100&gt;100,100,I129/H129*100)</f>
        <v>100</v>
      </c>
      <c r="K129" s="1123"/>
      <c r="L129" s="1119"/>
      <c r="M129" s="1151"/>
      <c r="N129" s="1081"/>
    </row>
    <row r="130" spans="1:14" ht="58.5" customHeight="1" x14ac:dyDescent="0.25">
      <c r="A130" s="1143"/>
      <c r="B130" s="1207"/>
      <c r="C130" s="1113"/>
      <c r="D130" s="1137"/>
      <c r="E130" s="1105" t="s">
        <v>138</v>
      </c>
      <c r="F130" s="1069" t="s">
        <v>211</v>
      </c>
      <c r="G130" s="1105" t="s">
        <v>140</v>
      </c>
      <c r="H130" s="1147">
        <v>90</v>
      </c>
      <c r="I130" s="1124">
        <v>100</v>
      </c>
      <c r="J130" s="1121">
        <f>IF(I130/H130*100&gt;100,100,I130/H130*100)</f>
        <v>100</v>
      </c>
      <c r="K130" s="1123"/>
      <c r="L130" s="1119"/>
      <c r="M130" s="1151"/>
      <c r="N130" s="1081"/>
    </row>
    <row r="131" spans="1:14" ht="38.25" customHeight="1" x14ac:dyDescent="0.25">
      <c r="A131" s="1143"/>
      <c r="B131" s="1206"/>
      <c r="C131" s="1110"/>
      <c r="D131" s="1133"/>
      <c r="E131" s="1105" t="s">
        <v>144</v>
      </c>
      <c r="F131" s="1064" t="s">
        <v>506</v>
      </c>
      <c r="G131" s="1105" t="s">
        <v>640</v>
      </c>
      <c r="H131" s="1205">
        <v>2259</v>
      </c>
      <c r="I131" s="1153">
        <v>2050</v>
      </c>
      <c r="J131" s="1121">
        <f>IF(I131/H131*100&gt;100,100,I131/H131*100)</f>
        <v>90.748118636564854</v>
      </c>
      <c r="K131" s="1120">
        <f>J131</f>
        <v>90.748118636564854</v>
      </c>
      <c r="L131" s="1119"/>
      <c r="M131" s="1151"/>
      <c r="N131" s="1081"/>
    </row>
    <row r="132" spans="1:14" ht="58.5" hidden="1" customHeight="1" x14ac:dyDescent="0.25">
      <c r="A132" s="1143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24"/>
      <c r="I132" s="1125"/>
      <c r="J132" s="1121" t="e">
        <f>IF(I132/H132*100&gt;100,100,I132/H132*100)</f>
        <v>#DIV/0!</v>
      </c>
      <c r="K132" s="1127" t="e">
        <f>(J132+J133+J134)/3</f>
        <v>#DIV/0!</v>
      </c>
      <c r="L132" s="1126" t="e">
        <f>(K132+K135)/2</f>
        <v>#DIV/0!</v>
      </c>
      <c r="M132" s="1151"/>
      <c r="N132" s="1081"/>
    </row>
    <row r="133" spans="1:14" ht="58.5" hidden="1" customHeight="1" x14ac:dyDescent="0.25">
      <c r="A133" s="1143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/>
      <c r="I133" s="1125"/>
      <c r="J133" s="1121" t="e">
        <f>IF(I133/H133*100&gt;100,100,I133/H133*100)</f>
        <v>#DIV/0!</v>
      </c>
      <c r="K133" s="1123"/>
      <c r="L133" s="1119"/>
      <c r="M133" s="1151"/>
      <c r="N133" s="1081"/>
    </row>
    <row r="134" spans="1:14" ht="58.5" hidden="1" customHeight="1" x14ac:dyDescent="0.25">
      <c r="A134" s="1143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7"/>
      <c r="I134" s="1124"/>
      <c r="J134" s="1121" t="e">
        <f>IF(I134/H134*100&gt;100,100,I134/H134*100)</f>
        <v>#DIV/0!</v>
      </c>
      <c r="K134" s="1123"/>
      <c r="L134" s="1119"/>
      <c r="M134" s="1151"/>
      <c r="N134" s="1081"/>
    </row>
    <row r="135" spans="1:14" ht="36.75" hidden="1" customHeight="1" x14ac:dyDescent="0.25">
      <c r="A135" s="1143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/>
      <c r="I135" s="4"/>
      <c r="J135" s="1121" t="e">
        <f>IF(I135/H135*100&gt;100,100,I135/H135*100)</f>
        <v>#DIV/0!</v>
      </c>
      <c r="K135" s="1120" t="e">
        <f>J135</f>
        <v>#DIV/0!</v>
      </c>
      <c r="L135" s="1119"/>
      <c r="M135" s="1151"/>
      <c r="N135" s="1081"/>
    </row>
    <row r="136" spans="1:14" ht="58.5" customHeight="1" x14ac:dyDescent="0.25">
      <c r="A136" s="1143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24">
        <v>33.1</v>
      </c>
      <c r="I136" s="1125">
        <v>31.4</v>
      </c>
      <c r="J136" s="1121">
        <f>IF(I136/H136*100&gt;100,100,I136/H136*100)</f>
        <v>94.864048338368562</v>
      </c>
      <c r="K136" s="1127">
        <f>(J136+J137+J138)/3</f>
        <v>98.288016112789521</v>
      </c>
      <c r="L136" s="1126">
        <f>(K136+K139)/2</f>
        <v>94.571426494498667</v>
      </c>
      <c r="M136" s="1151"/>
      <c r="N136" s="1081"/>
    </row>
    <row r="137" spans="1:14" ht="58.5" customHeight="1" x14ac:dyDescent="0.25">
      <c r="A137" s="1143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7">
        <v>1</v>
      </c>
      <c r="I137" s="1125">
        <v>6.1</v>
      </c>
      <c r="J137" s="1121">
        <f>IF(I137/H137*100&gt;100,100,I137/H137*100)</f>
        <v>100</v>
      </c>
      <c r="K137" s="1123"/>
      <c r="L137" s="1119"/>
      <c r="M137" s="1151"/>
      <c r="N137" s="1081"/>
    </row>
    <row r="138" spans="1:14" ht="58.5" customHeight="1" x14ac:dyDescent="0.25">
      <c r="A138" s="1143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7">
        <v>90</v>
      </c>
      <c r="I138" s="1124">
        <v>100</v>
      </c>
      <c r="J138" s="1121">
        <f>IF(I138/H138*100&gt;100,100,I138/H138*100)</f>
        <v>100</v>
      </c>
      <c r="K138" s="1123"/>
      <c r="L138" s="1119"/>
      <c r="M138" s="1151"/>
      <c r="N138" s="1081"/>
    </row>
    <row r="139" spans="1:14" ht="36.75" customHeight="1" x14ac:dyDescent="0.25">
      <c r="A139" s="1143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205">
        <v>17594</v>
      </c>
      <c r="I139" s="1153">
        <v>15985</v>
      </c>
      <c r="J139" s="1121">
        <f>IF(I139/H139*100&gt;100,100,I139/H139*100)</f>
        <v>90.854836876207798</v>
      </c>
      <c r="K139" s="1120">
        <f>J139</f>
        <v>90.854836876207798</v>
      </c>
      <c r="L139" s="1119"/>
      <c r="M139" s="1151"/>
      <c r="N139" s="1081"/>
    </row>
    <row r="140" spans="1:14" ht="58.5" customHeight="1" x14ac:dyDescent="0.25">
      <c r="A140" s="1143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>
        <v>6.2</v>
      </c>
      <c r="I140" s="1125">
        <v>6.4</v>
      </c>
      <c r="J140" s="1121">
        <f>IF(I140/H140*100&gt;100,100,I140/H140*100)</f>
        <v>100</v>
      </c>
      <c r="K140" s="1127">
        <f>(J140+J141+J142)/3</f>
        <v>100</v>
      </c>
      <c r="L140" s="1126">
        <f>(K140+K143)/2</f>
        <v>96.244496244496247</v>
      </c>
      <c r="M140" s="1151"/>
      <c r="N140" s="1081"/>
    </row>
    <row r="141" spans="1:14" ht="58.5" customHeight="1" x14ac:dyDescent="0.25">
      <c r="A141" s="1143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>
        <v>1</v>
      </c>
      <c r="I141" s="1125">
        <v>2.2000000000000002</v>
      </c>
      <c r="J141" s="1121">
        <f>IF(I141/H141*100&gt;100,100,I141/H141*100)</f>
        <v>100</v>
      </c>
      <c r="K141" s="1123"/>
      <c r="L141" s="1119"/>
      <c r="M141" s="1151"/>
      <c r="N141" s="1081"/>
    </row>
    <row r="142" spans="1:14" ht="58.5" customHeight="1" x14ac:dyDescent="0.25">
      <c r="A142" s="1143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24">
        <v>90</v>
      </c>
      <c r="I142" s="1124">
        <v>100</v>
      </c>
      <c r="J142" s="1121">
        <f>IF(I142/H142*100&gt;100,100,I142/H142*100)</f>
        <v>100</v>
      </c>
      <c r="K142" s="1123"/>
      <c r="L142" s="1119"/>
      <c r="M142" s="1151"/>
      <c r="N142" s="1081"/>
    </row>
    <row r="143" spans="1:14" ht="39" customHeight="1" x14ac:dyDescent="0.25">
      <c r="A143" s="1143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1204">
        <v>3861</v>
      </c>
      <c r="I143" s="1153">
        <v>3571</v>
      </c>
      <c r="J143" s="1121">
        <f>IF(I143/H143*100&gt;100,100,I143/H143*100)</f>
        <v>92.488992488992494</v>
      </c>
      <c r="K143" s="1120">
        <f>J143</f>
        <v>92.488992488992494</v>
      </c>
      <c r="L143" s="1119"/>
      <c r="M143" s="1151"/>
      <c r="N143" s="1081"/>
    </row>
    <row r="144" spans="1:14" ht="58.5" hidden="1" customHeight="1" x14ac:dyDescent="0.25">
      <c r="A144" s="1143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065" t="s">
        <v>140</v>
      </c>
      <c r="H144" s="1091"/>
      <c r="I144" s="1093"/>
      <c r="J144" s="1121" t="e">
        <f>IF(I144/H144*100&gt;100,100,I144/H144*100)</f>
        <v>#DIV/0!</v>
      </c>
      <c r="K144" s="1127" t="e">
        <f>(J144+J145+J146)/3</f>
        <v>#DIV/0!</v>
      </c>
      <c r="L144" s="1126" t="e">
        <f>(K144+K147)/2</f>
        <v>#DIV/0!</v>
      </c>
      <c r="M144" s="1151"/>
      <c r="N144" s="1081"/>
    </row>
    <row r="145" spans="1:14" ht="58.5" hidden="1" customHeight="1" x14ac:dyDescent="0.25">
      <c r="A145" s="1143"/>
      <c r="B145" s="1071"/>
      <c r="C145" s="1113"/>
      <c r="D145" s="1137"/>
      <c r="E145" s="1105" t="s">
        <v>138</v>
      </c>
      <c r="F145" s="1069" t="s">
        <v>9</v>
      </c>
      <c r="G145" s="1065" t="s">
        <v>140</v>
      </c>
      <c r="H145" s="1091"/>
      <c r="I145" s="1093"/>
      <c r="J145" s="1121" t="e">
        <f>IF(I145/H145*100&gt;100,100,I145/H145*100)</f>
        <v>#DIV/0!</v>
      </c>
      <c r="K145" s="1123"/>
      <c r="L145" s="1119"/>
      <c r="M145" s="1151"/>
      <c r="N145" s="1081"/>
    </row>
    <row r="146" spans="1:14" ht="58.5" hidden="1" customHeight="1" x14ac:dyDescent="0.25">
      <c r="A146" s="1143"/>
      <c r="B146" s="1071"/>
      <c r="C146" s="1113"/>
      <c r="D146" s="1137"/>
      <c r="E146" s="1105" t="s">
        <v>138</v>
      </c>
      <c r="F146" s="1069" t="s">
        <v>211</v>
      </c>
      <c r="G146" s="1065" t="s">
        <v>140</v>
      </c>
      <c r="H146" s="1091"/>
      <c r="I146" s="1091"/>
      <c r="J146" s="1121" t="e">
        <f>IF(I146/H146*100&gt;100,100,I146/H146*100)</f>
        <v>#DIV/0!</v>
      </c>
      <c r="K146" s="1123"/>
      <c r="L146" s="1119"/>
      <c r="M146" s="1151"/>
      <c r="N146" s="1081"/>
    </row>
    <row r="147" spans="1:14" ht="38.25" hidden="1" customHeight="1" x14ac:dyDescent="0.25">
      <c r="A147" s="1143"/>
      <c r="B147" s="1067"/>
      <c r="C147" s="1110"/>
      <c r="D147" s="1133"/>
      <c r="E147" s="1105" t="s">
        <v>144</v>
      </c>
      <c r="F147" s="1064" t="s">
        <v>506</v>
      </c>
      <c r="G147" s="1065" t="s">
        <v>266</v>
      </c>
      <c r="H147" s="1088"/>
      <c r="I147" s="1088"/>
      <c r="J147" s="1121" t="e">
        <f>IF(I147/H147*100&gt;100,100,I147/H147*100)</f>
        <v>#DIV/0!</v>
      </c>
      <c r="K147" s="1120" t="e">
        <f>J147</f>
        <v>#DIV/0!</v>
      </c>
      <c r="L147" s="1119"/>
      <c r="M147" s="1151"/>
      <c r="N147" s="1081"/>
    </row>
    <row r="148" spans="1:14" ht="58.5" customHeight="1" x14ac:dyDescent="0.25">
      <c r="A148" s="1143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105" t="s">
        <v>140</v>
      </c>
      <c r="H148" s="1124">
        <v>5.0999999999999996</v>
      </c>
      <c r="I148" s="1125">
        <v>5.3</v>
      </c>
      <c r="J148" s="1121">
        <f>IF(I148/H148*100&gt;100,100,I148/H148*100)</f>
        <v>100</v>
      </c>
      <c r="K148" s="1127">
        <f>(J148+J149+J150)/3</f>
        <v>100</v>
      </c>
      <c r="L148" s="1126">
        <f>(K148+K151)/2</f>
        <v>95.139096619802572</v>
      </c>
      <c r="M148" s="1151"/>
      <c r="N148" s="1081"/>
    </row>
    <row r="149" spans="1:14" ht="58.5" customHeight="1" x14ac:dyDescent="0.25">
      <c r="A149" s="1143"/>
      <c r="B149" s="1071"/>
      <c r="C149" s="1113"/>
      <c r="D149" s="1137"/>
      <c r="E149" s="1105" t="s">
        <v>138</v>
      </c>
      <c r="F149" s="1069" t="s">
        <v>9</v>
      </c>
      <c r="G149" s="1105" t="s">
        <v>140</v>
      </c>
      <c r="H149" s="1124">
        <v>1</v>
      </c>
      <c r="I149" s="1125">
        <v>3.3</v>
      </c>
      <c r="J149" s="1121">
        <f>IF(I149/H149*100&gt;100,100,I149/H149*100)</f>
        <v>100</v>
      </c>
      <c r="K149" s="1123"/>
      <c r="L149" s="1119"/>
      <c r="M149" s="1151"/>
      <c r="N149" s="1081"/>
    </row>
    <row r="150" spans="1:14" ht="58.5" customHeight="1" x14ac:dyDescent="0.25">
      <c r="A150" s="1143"/>
      <c r="B150" s="1071"/>
      <c r="C150" s="1113"/>
      <c r="D150" s="1137"/>
      <c r="E150" s="1105" t="s">
        <v>138</v>
      </c>
      <c r="F150" s="1069" t="s">
        <v>211</v>
      </c>
      <c r="G150" s="1105" t="s">
        <v>140</v>
      </c>
      <c r="H150" s="1147">
        <v>90</v>
      </c>
      <c r="I150" s="1124">
        <v>100</v>
      </c>
      <c r="J150" s="1121">
        <f>IF(I150/H150*100&gt;100,100,I150/H150*100)</f>
        <v>100</v>
      </c>
      <c r="K150" s="1123"/>
      <c r="L150" s="1119"/>
      <c r="M150" s="1151"/>
      <c r="N150" s="1081"/>
    </row>
    <row r="151" spans="1:14" ht="42.75" customHeight="1" x14ac:dyDescent="0.25">
      <c r="A151" s="1143"/>
      <c r="B151" s="1067"/>
      <c r="C151" s="1110"/>
      <c r="D151" s="1133"/>
      <c r="E151" s="1105" t="s">
        <v>144</v>
      </c>
      <c r="F151" s="1064" t="s">
        <v>506</v>
      </c>
      <c r="G151" s="1105" t="s">
        <v>640</v>
      </c>
      <c r="H151" s="1153">
        <v>3343</v>
      </c>
      <c r="I151" s="1152">
        <v>3018</v>
      </c>
      <c r="J151" s="1121">
        <f>IF(I151/H151*100&gt;100,100,I151/H151*100)</f>
        <v>90.278193239605145</v>
      </c>
      <c r="K151" s="1120">
        <f>J151</f>
        <v>90.278193239605145</v>
      </c>
      <c r="L151" s="1119"/>
      <c r="M151" s="1151"/>
      <c r="N151" s="1081"/>
    </row>
    <row r="152" spans="1:14" ht="58.5" hidden="1" customHeight="1" x14ac:dyDescent="0.25">
      <c r="A152" s="1143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065" t="s">
        <v>140</v>
      </c>
      <c r="H152" s="1091"/>
      <c r="I152" s="1093"/>
      <c r="J152" s="1121" t="e">
        <f>IF(I152/H152*100&gt;100,100,I152/H152*100)</f>
        <v>#DIV/0!</v>
      </c>
      <c r="K152" s="1127" t="e">
        <f>(J152+J153+J154)/3</f>
        <v>#DIV/0!</v>
      </c>
      <c r="L152" s="1126" t="e">
        <f>(K152+K155)/2</f>
        <v>#DIV/0!</v>
      </c>
      <c r="M152" s="1151"/>
      <c r="N152" s="1081"/>
    </row>
    <row r="153" spans="1:14" ht="58.5" hidden="1" customHeight="1" x14ac:dyDescent="0.25">
      <c r="A153" s="1143"/>
      <c r="B153" s="1071"/>
      <c r="C153" s="1113"/>
      <c r="D153" s="1137"/>
      <c r="E153" s="1105" t="s">
        <v>138</v>
      </c>
      <c r="F153" s="1069" t="s">
        <v>9</v>
      </c>
      <c r="G153" s="1065" t="s">
        <v>140</v>
      </c>
      <c r="H153" s="1091"/>
      <c r="I153" s="1093"/>
      <c r="J153" s="1121" t="e">
        <f>IF(I153/H153*100&gt;100,100,I153/H153*100)</f>
        <v>#DIV/0!</v>
      </c>
      <c r="K153" s="1123"/>
      <c r="L153" s="1119"/>
      <c r="M153" s="1151"/>
      <c r="N153" s="1081"/>
    </row>
    <row r="154" spans="1:14" ht="58.5" hidden="1" customHeight="1" x14ac:dyDescent="0.25">
      <c r="A154" s="1143"/>
      <c r="B154" s="1071"/>
      <c r="C154" s="1113"/>
      <c r="D154" s="1137"/>
      <c r="E154" s="1105" t="s">
        <v>138</v>
      </c>
      <c r="F154" s="1069" t="s">
        <v>211</v>
      </c>
      <c r="G154" s="1065" t="s">
        <v>140</v>
      </c>
      <c r="H154" s="1091"/>
      <c r="I154" s="1091"/>
      <c r="J154" s="1121" t="e">
        <f>IF(I154/H154*100&gt;100,100,I154/H154*100)</f>
        <v>#DIV/0!</v>
      </c>
      <c r="K154" s="1123"/>
      <c r="L154" s="1119"/>
      <c r="M154" s="1151"/>
      <c r="N154" s="1081"/>
    </row>
    <row r="155" spans="1:14" ht="36.75" hidden="1" customHeight="1" x14ac:dyDescent="0.25">
      <c r="A155" s="1143"/>
      <c r="B155" s="1067"/>
      <c r="C155" s="1110"/>
      <c r="D155" s="1133"/>
      <c r="E155" s="1105" t="s">
        <v>144</v>
      </c>
      <c r="F155" s="1064" t="s">
        <v>506</v>
      </c>
      <c r="G155" s="1065" t="s">
        <v>266</v>
      </c>
      <c r="H155" s="1096"/>
      <c r="I155" s="1088"/>
      <c r="J155" s="1121" t="e">
        <f>IF(I155/H155*100&gt;100,100,I155/H155*100)</f>
        <v>#DIV/0!</v>
      </c>
      <c r="K155" s="1120" t="e">
        <f>J155</f>
        <v>#DIV/0!</v>
      </c>
      <c r="L155" s="1119"/>
      <c r="M155" s="1151"/>
      <c r="N155" s="1081"/>
    </row>
    <row r="156" spans="1:14" ht="58.5" hidden="1" customHeight="1" x14ac:dyDescent="0.25">
      <c r="A156" s="1143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065" t="s">
        <v>140</v>
      </c>
      <c r="H156" s="1091"/>
      <c r="I156" s="1093"/>
      <c r="J156" s="1121" t="e">
        <f>IF(I156/H156*100&gt;100,100,I156/H156*100)</f>
        <v>#DIV/0!</v>
      </c>
      <c r="K156" s="1127" t="e">
        <f>(J156+J157+J158)/3</f>
        <v>#DIV/0!</v>
      </c>
      <c r="L156" s="1126" t="e">
        <f>(K156+K159)/2</f>
        <v>#DIV/0!</v>
      </c>
      <c r="M156" s="1151"/>
      <c r="N156" s="1081"/>
    </row>
    <row r="157" spans="1:14" ht="58.5" hidden="1" customHeight="1" x14ac:dyDescent="0.25">
      <c r="A157" s="1143"/>
      <c r="B157" s="1072"/>
      <c r="C157" s="1071"/>
      <c r="D157" s="1071"/>
      <c r="E157" s="1128" t="s">
        <v>138</v>
      </c>
      <c r="F157" s="1129" t="s">
        <v>385</v>
      </c>
      <c r="G157" s="1065" t="s">
        <v>140</v>
      </c>
      <c r="H157" s="1091"/>
      <c r="I157" s="1093"/>
      <c r="J157" s="1121" t="e">
        <f>IF(I157/H157*100&gt;100,100,I157/H157*100)</f>
        <v>#DIV/0!</v>
      </c>
      <c r="K157" s="1123"/>
      <c r="L157" s="1119"/>
      <c r="M157" s="1151"/>
      <c r="N157" s="1081"/>
    </row>
    <row r="158" spans="1:14" ht="58.5" hidden="1" customHeight="1" x14ac:dyDescent="0.25">
      <c r="A158" s="1143"/>
      <c r="B158" s="1072"/>
      <c r="C158" s="1071"/>
      <c r="D158" s="1071"/>
      <c r="E158" s="1128" t="s">
        <v>138</v>
      </c>
      <c r="F158" s="1129" t="s">
        <v>625</v>
      </c>
      <c r="G158" s="1065" t="s">
        <v>140</v>
      </c>
      <c r="H158" s="1091"/>
      <c r="I158" s="1091"/>
      <c r="J158" s="1121" t="e">
        <f>IF(I158/H158*100&gt;100,100,I158/H158*100)</f>
        <v>#DIV/0!</v>
      </c>
      <c r="K158" s="1123"/>
      <c r="L158" s="1119"/>
      <c r="M158" s="1151"/>
      <c r="N158" s="1081"/>
    </row>
    <row r="159" spans="1:14" ht="39" hidden="1" customHeight="1" x14ac:dyDescent="0.25">
      <c r="A159" s="1143"/>
      <c r="B159" s="1068"/>
      <c r="C159" s="1067"/>
      <c r="D159" s="1067"/>
      <c r="E159" s="1128" t="s">
        <v>144</v>
      </c>
      <c r="F159" s="1064" t="s">
        <v>506</v>
      </c>
      <c r="G159" s="1065" t="s">
        <v>266</v>
      </c>
      <c r="H159" s="1096"/>
      <c r="I159" s="1088"/>
      <c r="J159" s="1121" t="e">
        <f>IF(I159/H159*100&gt;100,100,I159/H159*100)</f>
        <v>#DIV/0!</v>
      </c>
      <c r="K159" s="1120" t="e">
        <f>J159</f>
        <v>#DIV/0!</v>
      </c>
      <c r="L159" s="1119"/>
      <c r="M159" s="1151"/>
      <c r="N159" s="1081"/>
    </row>
    <row r="160" spans="1:14" ht="58.5" hidden="1" customHeight="1" x14ac:dyDescent="0.25">
      <c r="A160" s="1143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065" t="s">
        <v>140</v>
      </c>
      <c r="H160" s="1091"/>
      <c r="I160" s="1093"/>
      <c r="J160" s="1121" t="e">
        <f>IF(I160/H160*100&gt;100,100,I160/H160*100)</f>
        <v>#DIV/0!</v>
      </c>
      <c r="K160" s="1127" t="e">
        <f>(J160+J161+J162)/3</f>
        <v>#DIV/0!</v>
      </c>
      <c r="L160" s="1126" t="e">
        <f>(K160+K163)/2</f>
        <v>#DIV/0!</v>
      </c>
      <c r="M160" s="1113"/>
      <c r="N160" s="1081"/>
    </row>
    <row r="161" spans="1:14" ht="58.5" hidden="1" customHeight="1" x14ac:dyDescent="0.25">
      <c r="A161" s="1143"/>
      <c r="B161" s="1072"/>
      <c r="C161" s="1071"/>
      <c r="D161" s="1071"/>
      <c r="E161" s="1128" t="s">
        <v>138</v>
      </c>
      <c r="F161" s="1129" t="s">
        <v>385</v>
      </c>
      <c r="G161" s="1065" t="s">
        <v>140</v>
      </c>
      <c r="H161" s="1091"/>
      <c r="I161" s="1093"/>
      <c r="J161" s="1121" t="e">
        <f>IF(I161/H161*100&gt;100,100,I161/H161*100)</f>
        <v>#DIV/0!</v>
      </c>
      <c r="K161" s="1123"/>
      <c r="L161" s="1119"/>
      <c r="M161" s="1113"/>
      <c r="N161" s="1081"/>
    </row>
    <row r="162" spans="1:14" ht="58.5" hidden="1" customHeight="1" x14ac:dyDescent="0.25">
      <c r="A162" s="1143"/>
      <c r="B162" s="1072"/>
      <c r="C162" s="1071"/>
      <c r="D162" s="1071"/>
      <c r="E162" s="1128" t="s">
        <v>138</v>
      </c>
      <c r="F162" s="1129" t="s">
        <v>625</v>
      </c>
      <c r="G162" s="1065" t="s">
        <v>140</v>
      </c>
      <c r="H162" s="1091"/>
      <c r="I162" s="1091"/>
      <c r="J162" s="1121" t="e">
        <f>IF(I162/H162*100&gt;100,100,I162/H162*100)</f>
        <v>#DIV/0!</v>
      </c>
      <c r="K162" s="1123"/>
      <c r="L162" s="1119"/>
      <c r="M162" s="1113"/>
      <c r="N162" s="1081"/>
    </row>
    <row r="163" spans="1:14" ht="38.25" hidden="1" customHeight="1" x14ac:dyDescent="0.25">
      <c r="A163" s="1143"/>
      <c r="B163" s="1068"/>
      <c r="C163" s="1067"/>
      <c r="D163" s="1067"/>
      <c r="E163" s="1128" t="s">
        <v>144</v>
      </c>
      <c r="F163" s="1064" t="s">
        <v>506</v>
      </c>
      <c r="G163" s="1065" t="s">
        <v>266</v>
      </c>
      <c r="H163" s="1088"/>
      <c r="I163" s="1088"/>
      <c r="J163" s="1121" t="e">
        <f>IF(I163/H163*100&gt;100,100,I163/H163*100)</f>
        <v>#DIV/0!</v>
      </c>
      <c r="K163" s="1120" t="e">
        <f>J163</f>
        <v>#DIV/0!</v>
      </c>
      <c r="L163" s="1119"/>
      <c r="M163" s="1113"/>
      <c r="N163" s="1081"/>
    </row>
    <row r="164" spans="1:14" ht="58.5" hidden="1" customHeight="1" x14ac:dyDescent="0.25">
      <c r="A164" s="1143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065" t="s">
        <v>140</v>
      </c>
      <c r="H164" s="1091"/>
      <c r="I164" s="1093"/>
      <c r="J164" s="1121" t="e">
        <f>IF(I164/H164*100&gt;100,100,I164/H164*100)</f>
        <v>#DIV/0!</v>
      </c>
      <c r="K164" s="1127" t="e">
        <f>(J164+J165+J166)/3</f>
        <v>#DIV/0!</v>
      </c>
      <c r="L164" s="1126" t="e">
        <f>(K164+K167)/2</f>
        <v>#DIV/0!</v>
      </c>
      <c r="M164" s="1113"/>
      <c r="N164" s="1081"/>
    </row>
    <row r="165" spans="1:14" ht="58.5" hidden="1" customHeight="1" x14ac:dyDescent="0.25">
      <c r="A165" s="1143"/>
      <c r="B165" s="1072"/>
      <c r="C165" s="1071"/>
      <c r="D165" s="1071"/>
      <c r="E165" s="1128" t="s">
        <v>138</v>
      </c>
      <c r="F165" s="1129" t="s">
        <v>385</v>
      </c>
      <c r="G165" s="1065" t="s">
        <v>140</v>
      </c>
      <c r="H165" s="1091"/>
      <c r="I165" s="1093"/>
      <c r="J165" s="1121" t="e">
        <f>IF(I165/H165*100&gt;100,100,I165/H165*100)</f>
        <v>#DIV/0!</v>
      </c>
      <c r="K165" s="1123"/>
      <c r="L165" s="1119"/>
      <c r="M165" s="1113"/>
      <c r="N165" s="1081"/>
    </row>
    <row r="166" spans="1:14" ht="58.5" hidden="1" customHeight="1" x14ac:dyDescent="0.25">
      <c r="A166" s="1143"/>
      <c r="B166" s="1072"/>
      <c r="C166" s="1071"/>
      <c r="D166" s="1071"/>
      <c r="E166" s="1128" t="s">
        <v>138</v>
      </c>
      <c r="F166" s="1129" t="s">
        <v>625</v>
      </c>
      <c r="G166" s="1065" t="s">
        <v>140</v>
      </c>
      <c r="H166" s="1091"/>
      <c r="I166" s="1091"/>
      <c r="J166" s="1121" t="e">
        <f>IF(I166/H166*100&gt;100,100,I166/H166*100)</f>
        <v>#DIV/0!</v>
      </c>
      <c r="K166" s="1123"/>
      <c r="L166" s="1119"/>
      <c r="M166" s="1113"/>
      <c r="N166" s="1081"/>
    </row>
    <row r="167" spans="1:14" ht="38.25" hidden="1" customHeight="1" x14ac:dyDescent="0.25">
      <c r="A167" s="1143"/>
      <c r="B167" s="1068"/>
      <c r="C167" s="1067"/>
      <c r="D167" s="1067"/>
      <c r="E167" s="1128" t="s">
        <v>144</v>
      </c>
      <c r="F167" s="1064" t="s">
        <v>506</v>
      </c>
      <c r="G167" s="1065" t="s">
        <v>266</v>
      </c>
      <c r="H167" s="1096"/>
      <c r="I167" s="1088"/>
      <c r="J167" s="1121" t="e">
        <f>IF(I167/H167*100&gt;100,100,I167/H167*100)</f>
        <v>#DIV/0!</v>
      </c>
      <c r="K167" s="1120" t="e">
        <f>J167</f>
        <v>#DIV/0!</v>
      </c>
      <c r="L167" s="1119"/>
      <c r="M167" s="1113"/>
      <c r="N167" s="1081"/>
    </row>
    <row r="168" spans="1:14" ht="58.5" hidden="1" customHeight="1" x14ac:dyDescent="0.25">
      <c r="A168" s="1143"/>
      <c r="B168" s="1079" t="s">
        <v>380</v>
      </c>
      <c r="C168" s="1079" t="s">
        <v>636</v>
      </c>
      <c r="D168" s="1115" t="s">
        <v>615</v>
      </c>
      <c r="E168" s="1098" t="s">
        <v>138</v>
      </c>
      <c r="F168" s="1112" t="s">
        <v>312</v>
      </c>
      <c r="G168" s="1065" t="s">
        <v>140</v>
      </c>
      <c r="H168" s="1091"/>
      <c r="I168" s="1093"/>
      <c r="J168" s="1121" t="e">
        <f>IF(I168/H168*100&gt;100,100,I168/H168*100)</f>
        <v>#DIV/0!</v>
      </c>
      <c r="K168" s="1127" t="e">
        <f>(J168+J169+J170)/3</f>
        <v>#DIV/0!</v>
      </c>
      <c r="L168" s="1126" t="e">
        <f>(K168+K171)/2</f>
        <v>#DIV/0!</v>
      </c>
      <c r="M168" s="1113"/>
      <c r="N168" s="1081"/>
    </row>
    <row r="169" spans="1:14" ht="58.5" hidden="1" customHeight="1" x14ac:dyDescent="0.25">
      <c r="A169" s="1143"/>
      <c r="B169" s="1072"/>
      <c r="C169" s="1103"/>
      <c r="D169" s="1072"/>
      <c r="E169" s="1098" t="s">
        <v>138</v>
      </c>
      <c r="F169" s="1112" t="s">
        <v>385</v>
      </c>
      <c r="G169" s="1065" t="s">
        <v>140</v>
      </c>
      <c r="H169" s="1091"/>
      <c r="I169" s="1093"/>
      <c r="J169" s="1121" t="e">
        <f>IF(I169/H169*100&gt;100,100,I169/H169*100)</f>
        <v>#DIV/0!</v>
      </c>
      <c r="K169" s="1123"/>
      <c r="L169" s="1119"/>
      <c r="M169" s="1113"/>
      <c r="N169" s="1081"/>
    </row>
    <row r="170" spans="1:14" ht="58.5" hidden="1" customHeight="1" x14ac:dyDescent="0.25">
      <c r="A170" s="1143"/>
      <c r="B170" s="1072"/>
      <c r="C170" s="1103"/>
      <c r="D170" s="1072"/>
      <c r="E170" s="1098" t="s">
        <v>138</v>
      </c>
      <c r="F170" s="1112" t="s">
        <v>625</v>
      </c>
      <c r="G170" s="1065" t="s">
        <v>140</v>
      </c>
      <c r="H170" s="1091"/>
      <c r="I170" s="1091"/>
      <c r="J170" s="1121" t="e">
        <f>IF(I170/H170*100&gt;100,100,I170/H170*100)</f>
        <v>#DIV/0!</v>
      </c>
      <c r="K170" s="1123"/>
      <c r="L170" s="1119"/>
      <c r="M170" s="1113"/>
      <c r="N170" s="1081"/>
    </row>
    <row r="171" spans="1:14" ht="38.25" hidden="1" customHeight="1" x14ac:dyDescent="0.25">
      <c r="A171" s="1143"/>
      <c r="B171" s="1068"/>
      <c r="C171" s="1100"/>
      <c r="D171" s="1068"/>
      <c r="E171" s="1098" t="s">
        <v>144</v>
      </c>
      <c r="F171" s="1097" t="s">
        <v>506</v>
      </c>
      <c r="G171" s="1065" t="s">
        <v>266</v>
      </c>
      <c r="H171" s="1201"/>
      <c r="I171" s="1088"/>
      <c r="J171" s="1121" t="e">
        <f>IF(I171/H171*100&gt;100,100,I171/H171*100)</f>
        <v>#DIV/0!</v>
      </c>
      <c r="K171" s="1120" t="e">
        <f>J171</f>
        <v>#DIV/0!</v>
      </c>
      <c r="L171" s="1119"/>
      <c r="M171" s="1113"/>
      <c r="N171" s="1081"/>
    </row>
    <row r="172" spans="1:14" ht="58.5" hidden="1" customHeight="1" x14ac:dyDescent="0.25">
      <c r="A172" s="1143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065" t="s">
        <v>140</v>
      </c>
      <c r="H172" s="1091"/>
      <c r="I172" s="1093"/>
      <c r="J172" s="1121" t="e">
        <f>IF(I172/H172*100&gt;100,100,I172/H172*100)</f>
        <v>#DIV/0!</v>
      </c>
      <c r="K172" s="1127" t="e">
        <f>(J172+J173+J174)/3</f>
        <v>#DIV/0!</v>
      </c>
      <c r="L172" s="1126" t="e">
        <f>(K172+K175)/2</f>
        <v>#DIV/0!</v>
      </c>
      <c r="M172" s="1113"/>
      <c r="N172" s="1081"/>
    </row>
    <row r="173" spans="1:14" ht="58.5" hidden="1" customHeight="1" x14ac:dyDescent="0.25">
      <c r="A173" s="1143"/>
      <c r="B173" s="1072"/>
      <c r="C173" s="1103"/>
      <c r="D173" s="1072"/>
      <c r="E173" s="1098" t="s">
        <v>138</v>
      </c>
      <c r="F173" s="1112" t="s">
        <v>385</v>
      </c>
      <c r="G173" s="1065" t="s">
        <v>140</v>
      </c>
      <c r="H173" s="1091"/>
      <c r="I173" s="1093"/>
      <c r="J173" s="1121" t="e">
        <f>IF(I173/H173*100&gt;100,100,I173/H173*100)</f>
        <v>#DIV/0!</v>
      </c>
      <c r="K173" s="1123"/>
      <c r="L173" s="1119"/>
      <c r="M173" s="1113"/>
      <c r="N173" s="1081"/>
    </row>
    <row r="174" spans="1:14" ht="58.5" hidden="1" customHeight="1" x14ac:dyDescent="0.25">
      <c r="A174" s="1143"/>
      <c r="B174" s="1072"/>
      <c r="C174" s="1103"/>
      <c r="D174" s="1072"/>
      <c r="E174" s="1098" t="s">
        <v>138</v>
      </c>
      <c r="F174" s="1112" t="s">
        <v>625</v>
      </c>
      <c r="G174" s="1065" t="s">
        <v>140</v>
      </c>
      <c r="H174" s="1091"/>
      <c r="I174" s="1091"/>
      <c r="J174" s="1121" t="e">
        <f>IF(I174/H174*100&gt;100,100,I174/H174*100)</f>
        <v>#DIV/0!</v>
      </c>
      <c r="K174" s="1123"/>
      <c r="L174" s="1119"/>
      <c r="M174" s="1113"/>
      <c r="N174" s="1081"/>
    </row>
    <row r="175" spans="1:14" ht="36" hidden="1" customHeight="1" x14ac:dyDescent="0.25">
      <c r="A175" s="1143"/>
      <c r="B175" s="1068"/>
      <c r="C175" s="1100"/>
      <c r="D175" s="1068"/>
      <c r="E175" s="1098" t="s">
        <v>144</v>
      </c>
      <c r="F175" s="1097" t="s">
        <v>506</v>
      </c>
      <c r="G175" s="1065" t="s">
        <v>266</v>
      </c>
      <c r="H175" s="1109"/>
      <c r="I175" s="1109"/>
      <c r="J175" s="1121" t="e">
        <f>IF(I175/H175*100&gt;100,100,I175/H175*100)</f>
        <v>#DIV/0!</v>
      </c>
      <c r="K175" s="1120" t="e">
        <f>J175</f>
        <v>#DIV/0!</v>
      </c>
      <c r="L175" s="1119"/>
      <c r="M175" s="1113"/>
      <c r="N175" s="1081"/>
    </row>
    <row r="176" spans="1:14" ht="58.5" hidden="1" customHeight="1" x14ac:dyDescent="0.25">
      <c r="A176" s="1143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065" t="s">
        <v>140</v>
      </c>
      <c r="H176" s="1091"/>
      <c r="I176" s="1093"/>
      <c r="J176" s="1121" t="e">
        <f>IF(I176/H176*100&gt;100,100,I176/H176*100)</f>
        <v>#DIV/0!</v>
      </c>
      <c r="K176" s="1127" t="e">
        <f>(J176+J177+J178)/3</f>
        <v>#DIV/0!</v>
      </c>
      <c r="L176" s="1126" t="e">
        <f>(K176+K179)/2</f>
        <v>#DIV/0!</v>
      </c>
      <c r="M176" s="1113"/>
      <c r="N176" s="1081"/>
    </row>
    <row r="177" spans="1:16" ht="58.5" hidden="1" customHeight="1" x14ac:dyDescent="0.25">
      <c r="A177" s="1143"/>
      <c r="B177" s="1072"/>
      <c r="C177" s="1103"/>
      <c r="D177" s="1072"/>
      <c r="E177" s="1098" t="s">
        <v>138</v>
      </c>
      <c r="F177" s="1112" t="s">
        <v>385</v>
      </c>
      <c r="G177" s="1065" t="s">
        <v>140</v>
      </c>
      <c r="H177" s="1091"/>
      <c r="I177" s="1093"/>
      <c r="J177" s="1121" t="e">
        <f>IF(I177/H177*100&gt;100,100,I177/H177*100)</f>
        <v>#DIV/0!</v>
      </c>
      <c r="K177" s="1123"/>
      <c r="L177" s="1119"/>
      <c r="M177" s="1113"/>
      <c r="N177" s="1081"/>
    </row>
    <row r="178" spans="1:16" ht="58.5" hidden="1" customHeight="1" x14ac:dyDescent="0.25">
      <c r="A178" s="1143"/>
      <c r="B178" s="1072"/>
      <c r="C178" s="1103"/>
      <c r="D178" s="1072"/>
      <c r="E178" s="1098" t="s">
        <v>138</v>
      </c>
      <c r="F178" s="1112" t="s">
        <v>625</v>
      </c>
      <c r="G178" s="1065" t="s">
        <v>140</v>
      </c>
      <c r="H178" s="1091"/>
      <c r="I178" s="1091"/>
      <c r="J178" s="1121" t="e">
        <f>IF(I178/H178*100&gt;100,100,I178/H178*100)</f>
        <v>#DIV/0!</v>
      </c>
      <c r="K178" s="1123"/>
      <c r="L178" s="1119"/>
      <c r="M178" s="1113"/>
      <c r="N178" s="1081"/>
    </row>
    <row r="179" spans="1:16" ht="39" hidden="1" customHeight="1" x14ac:dyDescent="0.25">
      <c r="A179" s="1143"/>
      <c r="B179" s="1068"/>
      <c r="C179" s="1100"/>
      <c r="D179" s="1068"/>
      <c r="E179" s="1098" t="s">
        <v>144</v>
      </c>
      <c r="F179" s="1097" t="s">
        <v>506</v>
      </c>
      <c r="G179" s="1065" t="s">
        <v>266</v>
      </c>
      <c r="H179" s="1096"/>
      <c r="I179" s="1088"/>
      <c r="J179" s="1121" t="e">
        <f>IF(I179/H179*100&gt;100,100,I179/H179*100)</f>
        <v>#DIV/0!</v>
      </c>
      <c r="K179" s="1120" t="e">
        <f>J179</f>
        <v>#DIV/0!</v>
      </c>
      <c r="L179" s="1119"/>
      <c r="M179" s="1113"/>
      <c r="N179" s="1081"/>
    </row>
    <row r="180" spans="1:16" ht="58.5" hidden="1" customHeight="1" x14ac:dyDescent="0.25">
      <c r="A180" s="1143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065" t="s">
        <v>140</v>
      </c>
      <c r="H180" s="1091"/>
      <c r="I180" s="1093"/>
      <c r="J180" s="1121" t="e">
        <f>IF(I180/H180*100&gt;100,100,I180/H180*100)</f>
        <v>#DIV/0!</v>
      </c>
      <c r="K180" s="1127" t="e">
        <f>(J180+J181+J182)/3</f>
        <v>#DIV/0!</v>
      </c>
      <c r="L180" s="1126" t="e">
        <f>(K180+K183)/2</f>
        <v>#DIV/0!</v>
      </c>
      <c r="M180" s="1113"/>
      <c r="N180" s="1081"/>
    </row>
    <row r="181" spans="1:16" ht="58.5" hidden="1" customHeight="1" x14ac:dyDescent="0.25">
      <c r="A181" s="1143"/>
      <c r="B181" s="1072"/>
      <c r="C181" s="1103"/>
      <c r="D181" s="1072"/>
      <c r="E181" s="1098" t="s">
        <v>138</v>
      </c>
      <c r="F181" s="1112" t="s">
        <v>385</v>
      </c>
      <c r="G181" s="1065" t="s">
        <v>140</v>
      </c>
      <c r="H181" s="1091"/>
      <c r="I181" s="1093"/>
      <c r="J181" s="1121" t="e">
        <f>IF(I181/H181*100&gt;100,100,I181/H181*100)</f>
        <v>#DIV/0!</v>
      </c>
      <c r="K181" s="1123"/>
      <c r="L181" s="1119"/>
      <c r="M181" s="1113"/>
      <c r="N181" s="1081"/>
    </row>
    <row r="182" spans="1:16" ht="58.5" hidden="1" customHeight="1" x14ac:dyDescent="0.25">
      <c r="A182" s="1143"/>
      <c r="B182" s="1072"/>
      <c r="C182" s="1103"/>
      <c r="D182" s="1072"/>
      <c r="E182" s="1098" t="s">
        <v>138</v>
      </c>
      <c r="F182" s="1112" t="s">
        <v>625</v>
      </c>
      <c r="G182" s="1065" t="s">
        <v>140</v>
      </c>
      <c r="H182" s="1091"/>
      <c r="I182" s="1091"/>
      <c r="J182" s="1121" t="e">
        <f>IF(I182/H182*100&gt;100,100,I182/H182*100)</f>
        <v>#DIV/0!</v>
      </c>
      <c r="K182" s="1123"/>
      <c r="L182" s="1119"/>
      <c r="M182" s="1113"/>
      <c r="N182" s="1081"/>
    </row>
    <row r="183" spans="1:16" ht="41.25" hidden="1" customHeight="1" x14ac:dyDescent="0.25">
      <c r="A183" s="1203"/>
      <c r="B183" s="1068"/>
      <c r="C183" s="1100"/>
      <c r="D183" s="1068"/>
      <c r="E183" s="1098" t="s">
        <v>144</v>
      </c>
      <c r="F183" s="1097" t="s">
        <v>506</v>
      </c>
      <c r="G183" s="1065" t="s">
        <v>266</v>
      </c>
      <c r="H183" s="1096"/>
      <c r="I183" s="1088"/>
      <c r="J183" s="1121" t="e">
        <f>IF(I183/H183*100&gt;100,100,I183/H183*100)</f>
        <v>#DIV/0!</v>
      </c>
      <c r="K183" s="1120" t="e">
        <f>J183</f>
        <v>#DIV/0!</v>
      </c>
      <c r="L183" s="1119"/>
      <c r="M183" s="1110"/>
      <c r="N183" s="1081"/>
    </row>
    <row r="184" spans="1:16" ht="42" hidden="1" customHeight="1" x14ac:dyDescent="0.25">
      <c r="A184" s="1130"/>
      <c r="B184" s="1079" t="s">
        <v>319</v>
      </c>
      <c r="C184" s="1079" t="s">
        <v>631</v>
      </c>
      <c r="D184" s="1115" t="s">
        <v>615</v>
      </c>
      <c r="E184" s="1098" t="s">
        <v>138</v>
      </c>
      <c r="F184" s="1112" t="s">
        <v>312</v>
      </c>
      <c r="G184" s="1065" t="s">
        <v>140</v>
      </c>
      <c r="H184" s="1091"/>
      <c r="I184" s="1093"/>
      <c r="J184" s="1087" t="e">
        <f>IF(H184/I184*100&gt;100,100,H184/I184*100)</f>
        <v>#DIV/0!</v>
      </c>
      <c r="K184" s="1095" t="e">
        <f>(J184+J185+J186)/3</f>
        <v>#DIV/0!</v>
      </c>
      <c r="L184" s="1094" t="e">
        <f>(K184+K187)/2</f>
        <v>#DIV/0!</v>
      </c>
      <c r="M184" s="1202"/>
      <c r="N184" s="1081"/>
      <c r="O184" s="1048">
        <f>H187+H191+H195+H199+H203+H207+H211+H215+H219+H223+H227+H231</f>
        <v>0</v>
      </c>
      <c r="P184" s="1048">
        <f>I187+I191+I195+I199+I203+I207+I211+I215+I219+I223+I227+I231</f>
        <v>0</v>
      </c>
    </row>
    <row r="185" spans="1:16" ht="42" hidden="1" customHeight="1" x14ac:dyDescent="0.25">
      <c r="A185" s="1071"/>
      <c r="B185" s="1072"/>
      <c r="C185" s="1103"/>
      <c r="D185" s="1072"/>
      <c r="E185" s="1098" t="s">
        <v>138</v>
      </c>
      <c r="F185" s="1112" t="s">
        <v>385</v>
      </c>
      <c r="G185" s="1065" t="s">
        <v>140</v>
      </c>
      <c r="H185" s="1091"/>
      <c r="I185" s="1093"/>
      <c r="J185" s="1087" t="e">
        <f>IF(I185/H185*100&gt;100,100,I185/H185*100)</f>
        <v>#DIV/0!</v>
      </c>
      <c r="K185" s="1090"/>
      <c r="L185" s="1085"/>
      <c r="M185" s="1198"/>
      <c r="N185" s="1081"/>
    </row>
    <row r="186" spans="1:16" ht="36" hidden="1" customHeight="1" x14ac:dyDescent="0.25">
      <c r="A186" s="1071"/>
      <c r="B186" s="1072"/>
      <c r="C186" s="1103"/>
      <c r="D186" s="1072"/>
      <c r="E186" s="1098" t="s">
        <v>138</v>
      </c>
      <c r="F186" s="1112" t="s">
        <v>625</v>
      </c>
      <c r="G186" s="1065" t="s">
        <v>140</v>
      </c>
      <c r="H186" s="1091"/>
      <c r="I186" s="1091"/>
      <c r="J186" s="1087" t="e">
        <f>IF(I186/H186*100&gt;100,100,I186/H186*100)</f>
        <v>#DIV/0!</v>
      </c>
      <c r="K186" s="1090"/>
      <c r="L186" s="1085"/>
      <c r="M186" s="1198"/>
      <c r="N186" s="1081"/>
    </row>
    <row r="187" spans="1:16" ht="30.75" hidden="1" customHeight="1" x14ac:dyDescent="0.25">
      <c r="A187" s="1071"/>
      <c r="B187" s="1068"/>
      <c r="C187" s="1100"/>
      <c r="D187" s="1068"/>
      <c r="E187" s="1098" t="s">
        <v>144</v>
      </c>
      <c r="F187" s="1097" t="s">
        <v>506</v>
      </c>
      <c r="G187" s="1065" t="s">
        <v>266</v>
      </c>
      <c r="H187" s="1096"/>
      <c r="I187" s="1088"/>
      <c r="J187" s="1087" t="e">
        <f>IF(I187/H187*100&gt;100,100,I187/H187*100)</f>
        <v>#DIV/0!</v>
      </c>
      <c r="K187" s="1086" t="e">
        <f>J187</f>
        <v>#DIV/0!</v>
      </c>
      <c r="L187" s="1085"/>
      <c r="M187" s="1198"/>
      <c r="N187" s="1081"/>
    </row>
    <row r="188" spans="1:16" ht="42" hidden="1" customHeight="1" x14ac:dyDescent="0.25">
      <c r="A188" s="1071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065" t="s">
        <v>140</v>
      </c>
      <c r="H188" s="1091"/>
      <c r="I188" s="1093"/>
      <c r="J188" s="1087" t="e">
        <f>IF(H188/I188*100&gt;100,100,H188/I188*100)</f>
        <v>#DIV/0!</v>
      </c>
      <c r="K188" s="1095" t="e">
        <f>(J188+J189+J190)/3</f>
        <v>#DIV/0!</v>
      </c>
      <c r="L188" s="1094" t="e">
        <f>(K188+K191)/2</f>
        <v>#DIV/0!</v>
      </c>
      <c r="M188" s="1198"/>
      <c r="N188" s="1081"/>
    </row>
    <row r="189" spans="1:16" ht="42" hidden="1" customHeight="1" x14ac:dyDescent="0.25">
      <c r="A189" s="1071"/>
      <c r="B189" s="1072"/>
      <c r="C189" s="1103"/>
      <c r="D189" s="1072"/>
      <c r="E189" s="1098" t="s">
        <v>138</v>
      </c>
      <c r="F189" s="1112" t="s">
        <v>385</v>
      </c>
      <c r="G189" s="1065" t="s">
        <v>140</v>
      </c>
      <c r="H189" s="1091"/>
      <c r="I189" s="1093"/>
      <c r="J189" s="1087" t="e">
        <f>IF(I189/H189*100&gt;100,100,I189/H189*100)</f>
        <v>#DIV/0!</v>
      </c>
      <c r="K189" s="1090"/>
      <c r="L189" s="1085"/>
      <c r="M189" s="1198"/>
      <c r="N189" s="1081"/>
    </row>
    <row r="190" spans="1:16" ht="36" hidden="1" customHeight="1" x14ac:dyDescent="0.25">
      <c r="A190" s="1071"/>
      <c r="B190" s="1072"/>
      <c r="C190" s="1103"/>
      <c r="D190" s="1072"/>
      <c r="E190" s="1098" t="s">
        <v>138</v>
      </c>
      <c r="F190" s="1112" t="s">
        <v>625</v>
      </c>
      <c r="G190" s="1065" t="s">
        <v>140</v>
      </c>
      <c r="H190" s="1091"/>
      <c r="I190" s="1091"/>
      <c r="J190" s="1087" t="e">
        <f>IF(I190/H190*100&gt;100,100,I190/H190*100)</f>
        <v>#DIV/0!</v>
      </c>
      <c r="K190" s="1090"/>
      <c r="L190" s="1085"/>
      <c r="M190" s="1198"/>
      <c r="N190" s="1081"/>
    </row>
    <row r="191" spans="1:16" ht="30.75" hidden="1" customHeight="1" x14ac:dyDescent="0.25">
      <c r="A191" s="1071"/>
      <c r="B191" s="1068"/>
      <c r="C191" s="1100"/>
      <c r="D191" s="1068"/>
      <c r="E191" s="1098" t="s">
        <v>144</v>
      </c>
      <c r="F191" s="1097" t="s">
        <v>506</v>
      </c>
      <c r="G191" s="1065" t="s">
        <v>266</v>
      </c>
      <c r="H191" s="1088"/>
      <c r="I191" s="1088"/>
      <c r="J191" s="1087" t="e">
        <f>IF(I191/H191*100&gt;100,100,I191/H191*100)</f>
        <v>#DIV/0!</v>
      </c>
      <c r="K191" s="1086" t="e">
        <f>J191</f>
        <v>#DIV/0!</v>
      </c>
      <c r="L191" s="1085"/>
      <c r="M191" s="1198"/>
      <c r="N191" s="1081"/>
    </row>
    <row r="192" spans="1:16" ht="42" hidden="1" customHeight="1" x14ac:dyDescent="0.25">
      <c r="A192" s="1071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065" t="s">
        <v>140</v>
      </c>
      <c r="H192" s="1091"/>
      <c r="I192" s="1093"/>
      <c r="J192" s="1087" t="e">
        <f>IF(H192/I192*100&gt;100,100,H192/I192*100)</f>
        <v>#DIV/0!</v>
      </c>
      <c r="K192" s="1095" t="e">
        <f>(J192+J193+J194)/3</f>
        <v>#DIV/0!</v>
      </c>
      <c r="L192" s="1094" t="e">
        <f>(K192+K195)/2</f>
        <v>#DIV/0!</v>
      </c>
      <c r="M192" s="1198"/>
      <c r="N192" s="1081"/>
    </row>
    <row r="193" spans="1:14" ht="42" hidden="1" customHeight="1" x14ac:dyDescent="0.25">
      <c r="A193" s="1071"/>
      <c r="B193" s="1072"/>
      <c r="C193" s="1103"/>
      <c r="D193" s="1072"/>
      <c r="E193" s="1098" t="s">
        <v>138</v>
      </c>
      <c r="F193" s="1112" t="s">
        <v>385</v>
      </c>
      <c r="G193" s="1065" t="s">
        <v>140</v>
      </c>
      <c r="H193" s="1091"/>
      <c r="I193" s="1093"/>
      <c r="J193" s="1087" t="e">
        <f>IF(I193/H193*100&gt;100,100,I193/H193*100)</f>
        <v>#DIV/0!</v>
      </c>
      <c r="K193" s="1090"/>
      <c r="L193" s="1085"/>
      <c r="M193" s="1198"/>
      <c r="N193" s="1081"/>
    </row>
    <row r="194" spans="1:14" ht="36" hidden="1" customHeight="1" x14ac:dyDescent="0.25">
      <c r="A194" s="1071"/>
      <c r="B194" s="1072"/>
      <c r="C194" s="1103"/>
      <c r="D194" s="1072"/>
      <c r="E194" s="1098" t="s">
        <v>138</v>
      </c>
      <c r="F194" s="1112" t="s">
        <v>625</v>
      </c>
      <c r="G194" s="1065" t="s">
        <v>140</v>
      </c>
      <c r="H194" s="1091"/>
      <c r="I194" s="1091"/>
      <c r="J194" s="1087" t="e">
        <f>IF(I194/H194*100&gt;100,100,I194/H194*100)</f>
        <v>#DIV/0!</v>
      </c>
      <c r="K194" s="1090"/>
      <c r="L194" s="1085"/>
      <c r="M194" s="1198"/>
      <c r="N194" s="1081"/>
    </row>
    <row r="195" spans="1:14" ht="30.75" hidden="1" customHeight="1" x14ac:dyDescent="0.25">
      <c r="A195" s="1071"/>
      <c r="B195" s="1068"/>
      <c r="C195" s="1100"/>
      <c r="D195" s="1068"/>
      <c r="E195" s="1098" t="s">
        <v>144</v>
      </c>
      <c r="F195" s="1097" t="s">
        <v>506</v>
      </c>
      <c r="G195" s="1065" t="s">
        <v>266</v>
      </c>
      <c r="H195" s="1201"/>
      <c r="I195" s="1088"/>
      <c r="J195" s="1087" t="e">
        <f>IF(I195/H195*100&gt;100,100,I195/H195*100)</f>
        <v>#DIV/0!</v>
      </c>
      <c r="K195" s="1086" t="e">
        <f>J195</f>
        <v>#DIV/0!</v>
      </c>
      <c r="L195" s="1085"/>
      <c r="M195" s="1198"/>
      <c r="N195" s="1081"/>
    </row>
    <row r="196" spans="1:14" ht="42" hidden="1" customHeight="1" x14ac:dyDescent="0.25">
      <c r="A196" s="1071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065" t="s">
        <v>140</v>
      </c>
      <c r="H196" s="1091"/>
      <c r="I196" s="1093"/>
      <c r="J196" s="1087" t="e">
        <f>IF(H196/I196*100&gt;100,100,H196/I196*100)</f>
        <v>#DIV/0!</v>
      </c>
      <c r="K196" s="1095" t="e">
        <f>(J196+J197+J198)/3</f>
        <v>#DIV/0!</v>
      </c>
      <c r="L196" s="1094" t="e">
        <f>(K196+K199)/2</f>
        <v>#DIV/0!</v>
      </c>
      <c r="M196" s="1198"/>
      <c r="N196" s="1081"/>
    </row>
    <row r="197" spans="1:14" ht="42" hidden="1" customHeight="1" x14ac:dyDescent="0.25">
      <c r="A197" s="1071"/>
      <c r="B197" s="1114"/>
      <c r="C197" s="1113"/>
      <c r="D197" s="1072"/>
      <c r="E197" s="1098" t="s">
        <v>138</v>
      </c>
      <c r="F197" s="1112" t="s">
        <v>385</v>
      </c>
      <c r="G197" s="1065" t="s">
        <v>140</v>
      </c>
      <c r="H197" s="1091"/>
      <c r="I197" s="1093"/>
      <c r="J197" s="1087" t="e">
        <f>IF(I197/H197*100&gt;100,100,I197/H197*100)</f>
        <v>#DIV/0!</v>
      </c>
      <c r="K197" s="1090"/>
      <c r="L197" s="1085"/>
      <c r="M197" s="1198"/>
      <c r="N197" s="1081"/>
    </row>
    <row r="198" spans="1:14" ht="36" hidden="1" customHeight="1" x14ac:dyDescent="0.25">
      <c r="A198" s="1071"/>
      <c r="B198" s="1114"/>
      <c r="C198" s="1113"/>
      <c r="D198" s="1072"/>
      <c r="E198" s="1098" t="s">
        <v>138</v>
      </c>
      <c r="F198" s="1112" t="s">
        <v>625</v>
      </c>
      <c r="G198" s="1065" t="s">
        <v>140</v>
      </c>
      <c r="H198" s="1091"/>
      <c r="I198" s="1091"/>
      <c r="J198" s="1087" t="e">
        <f>IF(I198/H198*100&gt;100,100,I198/H198*100)</f>
        <v>#DIV/0!</v>
      </c>
      <c r="K198" s="1090"/>
      <c r="L198" s="1085"/>
      <c r="M198" s="1198"/>
      <c r="N198" s="1081"/>
    </row>
    <row r="199" spans="1:14" ht="30.75" hidden="1" customHeight="1" x14ac:dyDescent="0.25">
      <c r="A199" s="1071"/>
      <c r="B199" s="1111"/>
      <c r="C199" s="1110"/>
      <c r="D199" s="1068"/>
      <c r="E199" s="1098" t="s">
        <v>144</v>
      </c>
      <c r="F199" s="1097" t="s">
        <v>506</v>
      </c>
      <c r="G199" s="1065" t="s">
        <v>266</v>
      </c>
      <c r="H199" s="1088"/>
      <c r="I199" s="1088"/>
      <c r="J199" s="1087" t="e">
        <f>IF(I199/H199*100&gt;100,100,I199/H199*100)</f>
        <v>#DIV/0!</v>
      </c>
      <c r="K199" s="1086" t="e">
        <f>J199</f>
        <v>#DIV/0!</v>
      </c>
      <c r="L199" s="1085"/>
      <c r="M199" s="1198"/>
      <c r="N199" s="1081"/>
    </row>
    <row r="200" spans="1:14" ht="42" hidden="1" customHeight="1" x14ac:dyDescent="0.25">
      <c r="A200" s="1071"/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065" t="s">
        <v>140</v>
      </c>
      <c r="H200" s="1091"/>
      <c r="I200" s="1093"/>
      <c r="J200" s="1087" t="e">
        <f>IF(H200/I200*100&gt;100,100,H200/I200*100)</f>
        <v>#DIV/0!</v>
      </c>
      <c r="K200" s="1095" t="e">
        <f>(J200+J201+J202)/3</f>
        <v>#DIV/0!</v>
      </c>
      <c r="L200" s="1094" t="e">
        <f>(K200+K203)/2</f>
        <v>#DIV/0!</v>
      </c>
      <c r="M200" s="1198"/>
      <c r="N200" s="1081"/>
    </row>
    <row r="201" spans="1:14" ht="42" hidden="1" customHeight="1" x14ac:dyDescent="0.25">
      <c r="A201" s="1071"/>
      <c r="B201" s="1114"/>
      <c r="C201" s="1113"/>
      <c r="D201" s="1072"/>
      <c r="E201" s="1098" t="s">
        <v>138</v>
      </c>
      <c r="F201" s="1112" t="s">
        <v>245</v>
      </c>
      <c r="G201" s="1065" t="s">
        <v>140</v>
      </c>
      <c r="H201" s="1091"/>
      <c r="I201" s="1093"/>
      <c r="J201" s="1087" t="e">
        <f>IF(I201/H201*100&gt;100,100,I201/H201*100)</f>
        <v>#DIV/0!</v>
      </c>
      <c r="K201" s="1090"/>
      <c r="L201" s="1085"/>
      <c r="M201" s="1198"/>
      <c r="N201" s="1081"/>
    </row>
    <row r="202" spans="1:14" ht="36" hidden="1" customHeight="1" x14ac:dyDescent="0.25">
      <c r="A202" s="1071"/>
      <c r="B202" s="1114"/>
      <c r="C202" s="1113"/>
      <c r="D202" s="1072"/>
      <c r="E202" s="1098" t="s">
        <v>138</v>
      </c>
      <c r="F202" s="1112" t="s">
        <v>625</v>
      </c>
      <c r="G202" s="1065" t="s">
        <v>140</v>
      </c>
      <c r="H202" s="1091"/>
      <c r="I202" s="1091"/>
      <c r="J202" s="1087" t="e">
        <f>IF(I202/H202*100&gt;100,100,I202/H202*100)</f>
        <v>#DIV/0!</v>
      </c>
      <c r="K202" s="1090"/>
      <c r="L202" s="1085"/>
      <c r="M202" s="1198"/>
      <c r="N202" s="1081"/>
    </row>
    <row r="203" spans="1:14" ht="30.75" hidden="1" customHeight="1" x14ac:dyDescent="0.25">
      <c r="A203" s="1071"/>
      <c r="B203" s="1111"/>
      <c r="C203" s="1110"/>
      <c r="D203" s="1068"/>
      <c r="E203" s="1098" t="s">
        <v>144</v>
      </c>
      <c r="F203" s="1097" t="s">
        <v>506</v>
      </c>
      <c r="G203" s="1065" t="s">
        <v>266</v>
      </c>
      <c r="H203" s="1088"/>
      <c r="I203" s="1088"/>
      <c r="J203" s="1087" t="e">
        <f>IF(I203/H203*100&gt;100,100,I203/H203*100)</f>
        <v>#DIV/0!</v>
      </c>
      <c r="K203" s="1086" t="e">
        <f>J203</f>
        <v>#DIV/0!</v>
      </c>
      <c r="L203" s="1085"/>
      <c r="M203" s="1198"/>
      <c r="N203" s="1081"/>
    </row>
    <row r="204" spans="1:14" ht="42" hidden="1" customHeight="1" x14ac:dyDescent="0.25">
      <c r="A204" s="1071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065" t="s">
        <v>140</v>
      </c>
      <c r="H204" s="1091"/>
      <c r="I204" s="1093"/>
      <c r="J204" s="1087" t="e">
        <f>IF(I204/H204*100&gt;100,100,I204/H204*100)</f>
        <v>#DIV/0!</v>
      </c>
      <c r="K204" s="1095" t="e">
        <f>(J204+J205+J206)/3</f>
        <v>#DIV/0!</v>
      </c>
      <c r="L204" s="1094" t="e">
        <f>(K204+K207)/2</f>
        <v>#DIV/0!</v>
      </c>
      <c r="M204" s="1198"/>
      <c r="N204" s="1081"/>
    </row>
    <row r="205" spans="1:14" ht="42" hidden="1" customHeight="1" x14ac:dyDescent="0.25">
      <c r="A205" s="1071"/>
      <c r="B205" s="1072"/>
      <c r="C205" s="1103"/>
      <c r="D205" s="1102"/>
      <c r="E205" s="1098" t="s">
        <v>138</v>
      </c>
      <c r="F205" s="1101" t="s">
        <v>435</v>
      </c>
      <c r="G205" s="1065" t="s">
        <v>140</v>
      </c>
      <c r="H205" s="1091"/>
      <c r="I205" s="1093"/>
      <c r="J205" s="1087" t="e">
        <f>IF(I205/H205*100&gt;100,100,I205/H205*100)</f>
        <v>#DIV/0!</v>
      </c>
      <c r="K205" s="1090"/>
      <c r="L205" s="1085"/>
      <c r="M205" s="1198"/>
      <c r="N205" s="1081"/>
    </row>
    <row r="206" spans="1:14" ht="36" hidden="1" customHeight="1" x14ac:dyDescent="0.25">
      <c r="A206" s="1071"/>
      <c r="B206" s="1072"/>
      <c r="C206" s="1103"/>
      <c r="D206" s="1102"/>
      <c r="E206" s="1098" t="s">
        <v>138</v>
      </c>
      <c r="F206" s="1101" t="s">
        <v>436</v>
      </c>
      <c r="G206" s="1065" t="s">
        <v>140</v>
      </c>
      <c r="H206" s="1091"/>
      <c r="I206" s="1091"/>
      <c r="J206" s="1087" t="e">
        <f>IF(I206/H206*100&gt;100,100,I206/H206*100)</f>
        <v>#DIV/0!</v>
      </c>
      <c r="K206" s="1090"/>
      <c r="L206" s="1085"/>
      <c r="M206" s="1198"/>
      <c r="N206" s="1081"/>
    </row>
    <row r="207" spans="1:14" ht="30.75" hidden="1" customHeight="1" x14ac:dyDescent="0.25">
      <c r="A207" s="1071"/>
      <c r="B207" s="1068"/>
      <c r="C207" s="1100"/>
      <c r="D207" s="1099"/>
      <c r="E207" s="1098" t="s">
        <v>144</v>
      </c>
      <c r="F207" s="1097" t="s">
        <v>506</v>
      </c>
      <c r="G207" s="1065" t="s">
        <v>266</v>
      </c>
      <c r="H207" s="1109"/>
      <c r="I207" s="1088"/>
      <c r="J207" s="1087" t="e">
        <f>IF(I207/H207*100&gt;100,100,I207/H207*100)</f>
        <v>#DIV/0!</v>
      </c>
      <c r="K207" s="1086" t="e">
        <f>J207</f>
        <v>#DIV/0!</v>
      </c>
      <c r="L207" s="1085"/>
      <c r="M207" s="1198"/>
      <c r="N207" s="1081"/>
    </row>
    <row r="208" spans="1:14" ht="42" hidden="1" customHeight="1" x14ac:dyDescent="0.25">
      <c r="A208" s="1071"/>
      <c r="B208" s="1079" t="s">
        <v>327</v>
      </c>
      <c r="C208" s="1079" t="s">
        <v>623</v>
      </c>
      <c r="D208" s="1108" t="s">
        <v>615</v>
      </c>
      <c r="E208" s="1105" t="s">
        <v>138</v>
      </c>
      <c r="F208" s="1069" t="s">
        <v>434</v>
      </c>
      <c r="G208" s="1065" t="s">
        <v>140</v>
      </c>
      <c r="H208" s="1091"/>
      <c r="I208" s="1093"/>
      <c r="J208" s="1087" t="e">
        <f>IF(H208/I208*100&gt;100,100,H208/I208*100)</f>
        <v>#DIV/0!</v>
      </c>
      <c r="K208" s="1095" t="e">
        <f>(J208+J209+J210)/3</f>
        <v>#DIV/0!</v>
      </c>
      <c r="L208" s="1094" t="e">
        <f>(K208+K211)/2</f>
        <v>#DIV/0!</v>
      </c>
      <c r="M208" s="1198"/>
      <c r="N208" s="1081"/>
    </row>
    <row r="209" spans="1:14" ht="42" hidden="1" customHeight="1" x14ac:dyDescent="0.25">
      <c r="A209" s="1071"/>
      <c r="B209" s="1072"/>
      <c r="C209" s="1103"/>
      <c r="D209" s="1107"/>
      <c r="E209" s="1105" t="s">
        <v>138</v>
      </c>
      <c r="F209" s="1069" t="s">
        <v>435</v>
      </c>
      <c r="G209" s="1065" t="s">
        <v>140</v>
      </c>
      <c r="H209" s="1091"/>
      <c r="I209" s="1093"/>
      <c r="J209" s="1087" t="e">
        <f>IF(I209/H209*100&gt;100,100,I209/H209*100)</f>
        <v>#DIV/0!</v>
      </c>
      <c r="K209" s="1090"/>
      <c r="L209" s="1085"/>
      <c r="M209" s="1198"/>
      <c r="N209" s="1081"/>
    </row>
    <row r="210" spans="1:14" ht="36" hidden="1" customHeight="1" x14ac:dyDescent="0.25">
      <c r="A210" s="1071"/>
      <c r="B210" s="1072"/>
      <c r="C210" s="1103"/>
      <c r="D210" s="1107"/>
      <c r="E210" s="1105" t="s">
        <v>138</v>
      </c>
      <c r="F210" s="1069" t="s">
        <v>436</v>
      </c>
      <c r="G210" s="1065" t="s">
        <v>140</v>
      </c>
      <c r="H210" s="1091"/>
      <c r="I210" s="1091"/>
      <c r="J210" s="1087" t="e">
        <f>IF(I210/H210*100&gt;100,100,I210/H210*100)</f>
        <v>#DIV/0!</v>
      </c>
      <c r="K210" s="1090"/>
      <c r="L210" s="1085"/>
      <c r="M210" s="1198"/>
      <c r="N210" s="1081"/>
    </row>
    <row r="211" spans="1:14" ht="30.75" hidden="1" customHeight="1" x14ac:dyDescent="0.25">
      <c r="A211" s="1071"/>
      <c r="B211" s="1068"/>
      <c r="C211" s="1100"/>
      <c r="D211" s="1106"/>
      <c r="E211" s="1105" t="s">
        <v>144</v>
      </c>
      <c r="F211" s="1064" t="s">
        <v>506</v>
      </c>
      <c r="G211" s="1065" t="s">
        <v>266</v>
      </c>
      <c r="H211" s="1096"/>
      <c r="I211" s="1088"/>
      <c r="J211" s="1087" t="e">
        <f>IF(I211/H211*100&gt;100,100,I211/H211*100)</f>
        <v>#DIV/0!</v>
      </c>
      <c r="K211" s="1086" t="e">
        <f>J211</f>
        <v>#DIV/0!</v>
      </c>
      <c r="L211" s="1085"/>
      <c r="M211" s="1198"/>
      <c r="N211" s="1081"/>
    </row>
    <row r="212" spans="1:14" ht="42" hidden="1" customHeight="1" x14ac:dyDescent="0.25">
      <c r="A212" s="1071"/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065" t="s">
        <v>140</v>
      </c>
      <c r="H212" s="1091"/>
      <c r="I212" s="1093"/>
      <c r="J212" s="1087" t="e">
        <f>IF(H212/I212*100&gt;100,100,H212/I212*100)</f>
        <v>#DIV/0!</v>
      </c>
      <c r="K212" s="1095" t="e">
        <f>(J212+J213+J214)/3</f>
        <v>#DIV/0!</v>
      </c>
      <c r="L212" s="1094" t="e">
        <f>(K212+K215)/2</f>
        <v>#DIV/0!</v>
      </c>
      <c r="M212" s="1198"/>
      <c r="N212" s="1081"/>
    </row>
    <row r="213" spans="1:14" ht="42" hidden="1" customHeight="1" x14ac:dyDescent="0.25">
      <c r="A213" s="1071"/>
      <c r="B213" s="1072"/>
      <c r="C213" s="1103"/>
      <c r="D213" s="1102"/>
      <c r="E213" s="1098" t="s">
        <v>138</v>
      </c>
      <c r="F213" s="1101" t="s">
        <v>435</v>
      </c>
      <c r="G213" s="1065" t="s">
        <v>140</v>
      </c>
      <c r="H213" s="1091"/>
      <c r="I213" s="1093"/>
      <c r="J213" s="1087" t="e">
        <f>IF(I213/H213*100&gt;100,100,I213/H213*100)</f>
        <v>#DIV/0!</v>
      </c>
      <c r="K213" s="1090"/>
      <c r="L213" s="1085"/>
      <c r="M213" s="1198"/>
      <c r="N213" s="1081"/>
    </row>
    <row r="214" spans="1:14" ht="36" hidden="1" customHeight="1" x14ac:dyDescent="0.25">
      <c r="A214" s="1071"/>
      <c r="B214" s="1072"/>
      <c r="C214" s="1103"/>
      <c r="D214" s="1102"/>
      <c r="E214" s="1098" t="s">
        <v>138</v>
      </c>
      <c r="F214" s="1101" t="s">
        <v>436</v>
      </c>
      <c r="G214" s="1065" t="s">
        <v>140</v>
      </c>
      <c r="H214" s="1091"/>
      <c r="I214" s="1091"/>
      <c r="J214" s="1087" t="e">
        <f>IF(I214/H214*100&gt;100,100,I214/H214*100)</f>
        <v>#DIV/0!</v>
      </c>
      <c r="K214" s="1090"/>
      <c r="L214" s="1085"/>
      <c r="M214" s="1198"/>
      <c r="N214" s="1081"/>
    </row>
    <row r="215" spans="1:14" ht="30.75" hidden="1" customHeight="1" x14ac:dyDescent="0.25">
      <c r="A215" s="1071"/>
      <c r="B215" s="1068"/>
      <c r="C215" s="1100"/>
      <c r="D215" s="1099"/>
      <c r="E215" s="1098" t="s">
        <v>144</v>
      </c>
      <c r="F215" s="1097" t="s">
        <v>506</v>
      </c>
      <c r="G215" s="1065" t="s">
        <v>266</v>
      </c>
      <c r="H215" s="1096"/>
      <c r="I215" s="1088"/>
      <c r="J215" s="1087" t="e">
        <f>IF(I215/H215*100&gt;100,100,I215/H215*100)</f>
        <v>#DIV/0!</v>
      </c>
      <c r="K215" s="1086" t="e">
        <f>J215</f>
        <v>#DIV/0!</v>
      </c>
      <c r="L215" s="1085"/>
      <c r="M215" s="1198"/>
      <c r="N215" s="1081"/>
    </row>
    <row r="216" spans="1:14" ht="42" hidden="1" customHeight="1" x14ac:dyDescent="0.25">
      <c r="A216" s="1071"/>
      <c r="B216" s="1079" t="s">
        <v>323</v>
      </c>
      <c r="C216" s="1079" t="s">
        <v>621</v>
      </c>
      <c r="D216" s="1104" t="s">
        <v>615</v>
      </c>
      <c r="E216" s="1098" t="s">
        <v>138</v>
      </c>
      <c r="F216" s="1101" t="s">
        <v>434</v>
      </c>
      <c r="G216" s="1065" t="s">
        <v>140</v>
      </c>
      <c r="H216" s="1091"/>
      <c r="I216" s="1093"/>
      <c r="J216" s="1087" t="e">
        <f>IF(H216/I216*100&gt;100,100,H216/I216*100)</f>
        <v>#DIV/0!</v>
      </c>
      <c r="K216" s="1095" t="e">
        <f>(J216+J217+J218)/3</f>
        <v>#DIV/0!</v>
      </c>
      <c r="L216" s="1094" t="e">
        <f>(K216+K219)/2</f>
        <v>#DIV/0!</v>
      </c>
      <c r="M216" s="1198"/>
      <c r="N216" s="1081"/>
    </row>
    <row r="217" spans="1:14" ht="42" hidden="1" customHeight="1" x14ac:dyDescent="0.25">
      <c r="A217" s="1071"/>
      <c r="B217" s="1072"/>
      <c r="C217" s="1103"/>
      <c r="D217" s="1102"/>
      <c r="E217" s="1098" t="s">
        <v>138</v>
      </c>
      <c r="F217" s="1101" t="s">
        <v>435</v>
      </c>
      <c r="G217" s="1065" t="s">
        <v>140</v>
      </c>
      <c r="H217" s="1091"/>
      <c r="I217" s="1093"/>
      <c r="J217" s="1087" t="e">
        <f>IF(I217/H217*100&gt;100,100,I217/H217*100)</f>
        <v>#DIV/0!</v>
      </c>
      <c r="K217" s="1090"/>
      <c r="L217" s="1085"/>
      <c r="M217" s="1198"/>
      <c r="N217" s="1081"/>
    </row>
    <row r="218" spans="1:14" ht="36" hidden="1" customHeight="1" x14ac:dyDescent="0.25">
      <c r="A218" s="1071"/>
      <c r="B218" s="1072"/>
      <c r="C218" s="1103"/>
      <c r="D218" s="1102"/>
      <c r="E218" s="1098" t="s">
        <v>138</v>
      </c>
      <c r="F218" s="1101" t="s">
        <v>436</v>
      </c>
      <c r="G218" s="1065" t="s">
        <v>140</v>
      </c>
      <c r="H218" s="1091"/>
      <c r="I218" s="1091"/>
      <c r="J218" s="1087" t="e">
        <f>IF(I218/H218*100&gt;100,100,I218/H218*100)</f>
        <v>#DIV/0!</v>
      </c>
      <c r="K218" s="1090"/>
      <c r="L218" s="1085"/>
      <c r="M218" s="1198"/>
      <c r="N218" s="1081"/>
    </row>
    <row r="219" spans="1:14" ht="30.75" hidden="1" customHeight="1" x14ac:dyDescent="0.25">
      <c r="A219" s="1071"/>
      <c r="B219" s="1068"/>
      <c r="C219" s="1100"/>
      <c r="D219" s="1099"/>
      <c r="E219" s="1098" t="s">
        <v>144</v>
      </c>
      <c r="F219" s="1097" t="s">
        <v>506</v>
      </c>
      <c r="G219" s="1065" t="s">
        <v>266</v>
      </c>
      <c r="H219" s="1096"/>
      <c r="I219" s="1088"/>
      <c r="J219" s="1087" t="e">
        <f>IF(I219/H219*100&gt;100,100,I219/H219*100)</f>
        <v>#DIV/0!</v>
      </c>
      <c r="K219" s="1086" t="e">
        <f>J219</f>
        <v>#DIV/0!</v>
      </c>
      <c r="L219" s="1085"/>
      <c r="M219" s="1198"/>
      <c r="N219" s="1081"/>
    </row>
    <row r="220" spans="1:14" ht="42" hidden="1" customHeight="1" x14ac:dyDescent="0.25">
      <c r="A220" s="1071"/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065" t="s">
        <v>140</v>
      </c>
      <c r="H220" s="1091"/>
      <c r="I220" s="1093"/>
      <c r="J220" s="1087" t="e">
        <f>IF(H220/I220*100&gt;100,100,H220/I220*100)</f>
        <v>#DIV/0!</v>
      </c>
      <c r="K220" s="1095" t="e">
        <f>(J220+J221+J222)/3</f>
        <v>#DIV/0!</v>
      </c>
      <c r="L220" s="1094" t="e">
        <f>(K220+K223)/2</f>
        <v>#DIV/0!</v>
      </c>
      <c r="M220" s="1198"/>
      <c r="N220" s="1081"/>
    </row>
    <row r="221" spans="1:14" ht="42" hidden="1" customHeight="1" x14ac:dyDescent="0.25">
      <c r="A221" s="1071"/>
      <c r="B221" s="1072"/>
      <c r="C221" s="1071"/>
      <c r="D221" s="1070"/>
      <c r="E221" s="1065" t="s">
        <v>138</v>
      </c>
      <c r="F221" s="1069" t="s">
        <v>435</v>
      </c>
      <c r="G221" s="1065" t="s">
        <v>140</v>
      </c>
      <c r="H221" s="1091"/>
      <c r="I221" s="1093"/>
      <c r="J221" s="1087" t="e">
        <f>IF(I221/H221*100&gt;100,100,I221/H221*100)</f>
        <v>#DIV/0!</v>
      </c>
      <c r="K221" s="1090"/>
      <c r="L221" s="1085"/>
      <c r="M221" s="1198"/>
      <c r="N221" s="1081"/>
    </row>
    <row r="222" spans="1:14" ht="36" hidden="1" customHeight="1" x14ac:dyDescent="0.25">
      <c r="A222" s="1071"/>
      <c r="B222" s="1072"/>
      <c r="C222" s="1071"/>
      <c r="D222" s="1070"/>
      <c r="E222" s="1065" t="s">
        <v>138</v>
      </c>
      <c r="F222" s="1069" t="s">
        <v>436</v>
      </c>
      <c r="G222" s="1065" t="s">
        <v>140</v>
      </c>
      <c r="H222" s="1091"/>
      <c r="I222" s="1091"/>
      <c r="J222" s="1087" t="e">
        <f>IF(I222/H222*100&gt;100,100,I222/H222*100)</f>
        <v>#DIV/0!</v>
      </c>
      <c r="K222" s="1090"/>
      <c r="L222" s="1085"/>
      <c r="M222" s="1198"/>
      <c r="N222" s="1081"/>
    </row>
    <row r="223" spans="1:14" ht="30.75" hidden="1" customHeight="1" x14ac:dyDescent="0.25">
      <c r="A223" s="1071"/>
      <c r="B223" s="1068"/>
      <c r="C223" s="1067"/>
      <c r="D223" s="1066"/>
      <c r="E223" s="1065" t="s">
        <v>144</v>
      </c>
      <c r="F223" s="1064" t="s">
        <v>506</v>
      </c>
      <c r="G223" s="1065" t="s">
        <v>266</v>
      </c>
      <c r="H223" s="1096"/>
      <c r="I223" s="1088"/>
      <c r="J223" s="1087" t="e">
        <f>IF(I223/H223*100&gt;100,100,I223/H223*100)</f>
        <v>#DIV/0!</v>
      </c>
      <c r="K223" s="1086" t="e">
        <f>J223</f>
        <v>#DIV/0!</v>
      </c>
      <c r="L223" s="1085"/>
      <c r="M223" s="1198"/>
      <c r="N223" s="1081"/>
    </row>
    <row r="224" spans="1:14" ht="42" hidden="1" customHeight="1" x14ac:dyDescent="0.25">
      <c r="A224" s="1071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065" t="s">
        <v>140</v>
      </c>
      <c r="H224" s="1091"/>
      <c r="I224" s="1093"/>
      <c r="J224" s="1087" t="e">
        <f>IF(H224/I224*100&gt;100,100,H224/I224*100)</f>
        <v>#DIV/0!</v>
      </c>
      <c r="K224" s="1095" t="e">
        <f>(J224+J225+J226)/3</f>
        <v>#DIV/0!</v>
      </c>
      <c r="L224" s="1094" t="e">
        <f>(K224+K227)/2</f>
        <v>#DIV/0!</v>
      </c>
      <c r="M224" s="1198"/>
      <c r="N224" s="1081"/>
    </row>
    <row r="225" spans="1:14" ht="42" hidden="1" customHeight="1" x14ac:dyDescent="0.25">
      <c r="A225" s="1071"/>
      <c r="B225" s="1072"/>
      <c r="C225" s="1071"/>
      <c r="D225" s="1070"/>
      <c r="E225" s="1065" t="s">
        <v>138</v>
      </c>
      <c r="F225" s="1069" t="s">
        <v>435</v>
      </c>
      <c r="G225" s="1065" t="s">
        <v>140</v>
      </c>
      <c r="H225" s="1091"/>
      <c r="I225" s="1093"/>
      <c r="J225" s="1087" t="e">
        <f>IF(I225/H225*100&gt;100,100,I225/H225*100)</f>
        <v>#DIV/0!</v>
      </c>
      <c r="K225" s="1090"/>
      <c r="L225" s="1085"/>
      <c r="M225" s="1198"/>
      <c r="N225" s="1081"/>
    </row>
    <row r="226" spans="1:14" ht="36" hidden="1" customHeight="1" x14ac:dyDescent="0.25">
      <c r="A226" s="1071"/>
      <c r="B226" s="1072"/>
      <c r="C226" s="1071"/>
      <c r="D226" s="1070"/>
      <c r="E226" s="1065" t="s">
        <v>138</v>
      </c>
      <c r="F226" s="1069" t="s">
        <v>436</v>
      </c>
      <c r="G226" s="1065" t="s">
        <v>140</v>
      </c>
      <c r="H226" s="1091"/>
      <c r="I226" s="1091"/>
      <c r="J226" s="1087" t="e">
        <f>IF(I226/H226*100&gt;100,100,I226/H226*100)</f>
        <v>#DIV/0!</v>
      </c>
      <c r="K226" s="1090"/>
      <c r="L226" s="1085"/>
      <c r="M226" s="1198"/>
      <c r="N226" s="1081"/>
    </row>
    <row r="227" spans="1:14" ht="30.75" hidden="1" customHeight="1" x14ac:dyDescent="0.25">
      <c r="A227" s="1071"/>
      <c r="B227" s="1068"/>
      <c r="C227" s="1067"/>
      <c r="D227" s="1066"/>
      <c r="E227" s="1065" t="s">
        <v>144</v>
      </c>
      <c r="F227" s="1064" t="s">
        <v>506</v>
      </c>
      <c r="G227" s="1065" t="s">
        <v>266</v>
      </c>
      <c r="H227" s="1088"/>
      <c r="I227" s="1088"/>
      <c r="J227" s="1087" t="e">
        <f>IF(I227/H227*100&gt;100,100,I227/H227*100)</f>
        <v>#DIV/0!</v>
      </c>
      <c r="K227" s="1086" t="e">
        <f>J227</f>
        <v>#DIV/0!</v>
      </c>
      <c r="L227" s="1085"/>
      <c r="M227" s="1198"/>
      <c r="N227" s="1081"/>
    </row>
    <row r="228" spans="1:14" ht="42" hidden="1" customHeight="1" x14ac:dyDescent="0.25">
      <c r="A228" s="1071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G228" s="1048"/>
      <c r="H228" s="1048"/>
      <c r="I228" s="1048"/>
      <c r="J228" s="1087"/>
      <c r="K228" s="1095"/>
      <c r="L228" s="1094"/>
      <c r="M228" s="1198"/>
      <c r="N228" s="1081"/>
    </row>
    <row r="229" spans="1:14" ht="42" hidden="1" customHeight="1" x14ac:dyDescent="0.25">
      <c r="A229" s="1071"/>
      <c r="B229" s="1072"/>
      <c r="C229" s="1071"/>
      <c r="D229" s="1070"/>
      <c r="E229" s="1065" t="s">
        <v>138</v>
      </c>
      <c r="F229" s="1069" t="s">
        <v>435</v>
      </c>
      <c r="G229" s="1048"/>
      <c r="H229" s="1082"/>
      <c r="I229" s="1082"/>
      <c r="J229" s="1087"/>
      <c r="K229" s="1090"/>
      <c r="L229" s="1085"/>
      <c r="M229" s="1198"/>
      <c r="N229" s="1081"/>
    </row>
    <row r="230" spans="1:14" ht="36" hidden="1" customHeight="1" x14ac:dyDescent="0.25">
      <c r="A230" s="1071"/>
      <c r="B230" s="1072"/>
      <c r="C230" s="1071"/>
      <c r="D230" s="1070"/>
      <c r="E230" s="1065" t="s">
        <v>138</v>
      </c>
      <c r="F230" s="1069" t="s">
        <v>436</v>
      </c>
      <c r="G230" s="1048"/>
      <c r="H230" s="1083"/>
      <c r="I230" s="1048"/>
      <c r="J230" s="1087"/>
      <c r="K230" s="1090"/>
      <c r="L230" s="1085"/>
      <c r="M230" s="1198"/>
      <c r="N230" s="1081"/>
    </row>
    <row r="231" spans="1:14" ht="30.75" hidden="1" customHeight="1" x14ac:dyDescent="0.25">
      <c r="A231" s="1071"/>
      <c r="B231" s="1068"/>
      <c r="C231" s="1067"/>
      <c r="D231" s="1066"/>
      <c r="E231" s="1065" t="s">
        <v>144</v>
      </c>
      <c r="F231" s="1064" t="s">
        <v>506</v>
      </c>
      <c r="J231" s="1087"/>
      <c r="K231" s="1086"/>
      <c r="L231" s="1085"/>
      <c r="M231" s="1198"/>
      <c r="N231" s="1081"/>
    </row>
    <row r="232" spans="1:14" ht="42" hidden="1" customHeight="1" x14ac:dyDescent="0.25">
      <c r="A232" s="1071"/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  <c r="J232" s="1087"/>
      <c r="K232" s="1199"/>
      <c r="L232" s="1094"/>
      <c r="M232" s="1198"/>
      <c r="N232" s="1081"/>
    </row>
    <row r="233" spans="1:14" ht="42" hidden="1" customHeight="1" x14ac:dyDescent="0.25">
      <c r="A233" s="1071"/>
      <c r="B233" s="1072"/>
      <c r="C233" s="1071"/>
      <c r="D233" s="1070"/>
      <c r="E233" s="1065" t="s">
        <v>138</v>
      </c>
      <c r="F233" s="1069" t="s">
        <v>435</v>
      </c>
      <c r="G233" s="1076" t="s">
        <v>611</v>
      </c>
      <c r="H233" s="1075"/>
      <c r="I233" s="1075"/>
      <c r="J233" s="1087"/>
      <c r="K233" s="1200"/>
      <c r="L233" s="1085"/>
      <c r="M233" s="1198"/>
      <c r="N233" s="1081"/>
    </row>
    <row r="234" spans="1:14" ht="36" hidden="1" customHeight="1" x14ac:dyDescent="0.25">
      <c r="A234" s="1071"/>
      <c r="B234" s="1072"/>
      <c r="C234" s="1071"/>
      <c r="D234" s="1070"/>
      <c r="E234" s="1065" t="s">
        <v>138</v>
      </c>
      <c r="F234" s="1069" t="s">
        <v>436</v>
      </c>
      <c r="G234" s="1076" t="s">
        <v>683</v>
      </c>
      <c r="H234" s="1075"/>
      <c r="I234" s="1075"/>
      <c r="J234" s="1087"/>
      <c r="K234" s="1200"/>
      <c r="L234" s="1085"/>
      <c r="M234" s="1198"/>
      <c r="N234" s="1081"/>
    </row>
    <row r="235" spans="1:14" ht="30.75" hidden="1" customHeight="1" x14ac:dyDescent="0.25">
      <c r="A235" s="1071"/>
      <c r="B235" s="1068"/>
      <c r="C235" s="1067"/>
      <c r="D235" s="1066"/>
      <c r="E235" s="1065" t="s">
        <v>144</v>
      </c>
      <c r="F235" s="1064" t="s">
        <v>506</v>
      </c>
      <c r="G235" s="1076" t="s">
        <v>682</v>
      </c>
      <c r="H235" s="1075"/>
      <c r="I235" s="1075"/>
      <c r="J235" s="1087"/>
      <c r="K235" s="1086"/>
      <c r="L235" s="1085"/>
      <c r="M235" s="1198"/>
      <c r="N235" s="1081"/>
    </row>
    <row r="236" spans="1:14" ht="42" hidden="1" customHeight="1" x14ac:dyDescent="0.25">
      <c r="A236" s="1071"/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076" t="s">
        <v>607</v>
      </c>
      <c r="H236" s="1075"/>
      <c r="I236" s="1075"/>
      <c r="J236" s="1087"/>
      <c r="K236" s="1199"/>
      <c r="L236" s="1093"/>
      <c r="M236" s="1198"/>
      <c r="N236" s="1081"/>
    </row>
    <row r="237" spans="1:14" ht="15" hidden="1" customHeight="1" x14ac:dyDescent="0.25">
      <c r="A237" s="1048"/>
      <c r="B237" s="1072"/>
      <c r="C237" s="1071"/>
      <c r="D237" s="1070"/>
      <c r="E237" s="1065" t="s">
        <v>138</v>
      </c>
      <c r="F237" s="1069" t="s">
        <v>435</v>
      </c>
      <c r="J237" s="1048"/>
      <c r="K237" s="1048"/>
      <c r="L237" s="1048"/>
      <c r="M237" s="1048"/>
      <c r="N237" s="1081"/>
    </row>
    <row r="238" spans="1:14" ht="15" hidden="1" customHeight="1" x14ac:dyDescent="0.25">
      <c r="A238" s="1048"/>
      <c r="B238" s="1072"/>
      <c r="C238" s="1071"/>
      <c r="D238" s="1070"/>
      <c r="E238" s="1065" t="s">
        <v>138</v>
      </c>
      <c r="F238" s="1069" t="s">
        <v>436</v>
      </c>
      <c r="J238" s="1082"/>
      <c r="K238" s="1048"/>
      <c r="L238" s="1048"/>
      <c r="M238" s="1048"/>
      <c r="N238" s="1081"/>
    </row>
    <row r="239" spans="1:14" ht="15" hidden="1" customHeight="1" x14ac:dyDescent="0.25">
      <c r="A239" s="1048"/>
      <c r="B239" s="1068"/>
      <c r="C239" s="1067"/>
      <c r="D239" s="1066"/>
      <c r="E239" s="1065" t="s">
        <v>144</v>
      </c>
      <c r="F239" s="1064" t="s">
        <v>506</v>
      </c>
      <c r="J239" s="1082"/>
      <c r="K239" s="1048"/>
      <c r="L239" s="1048"/>
      <c r="M239" s="1048"/>
      <c r="N239" s="1081"/>
    </row>
    <row r="240" spans="1:14" s="1060" customFormat="1" ht="46.9" customHeight="1" x14ac:dyDescent="0.3">
      <c r="A240" s="1060" t="s">
        <v>614</v>
      </c>
      <c r="E240" s="1059"/>
      <c r="G240" s="1060" t="s">
        <v>613</v>
      </c>
      <c r="H240" s="1061"/>
      <c r="N240" s="1081"/>
    </row>
    <row r="241" spans="1:11" s="1060" customFormat="1" ht="46.9" customHeight="1" x14ac:dyDescent="0.3">
      <c r="A241" s="1062" t="s">
        <v>612</v>
      </c>
      <c r="E241" s="1059"/>
      <c r="H241" s="1061"/>
    </row>
    <row r="242" spans="1:11" ht="18.75" x14ac:dyDescent="0.3">
      <c r="B242" s="1060"/>
      <c r="C242" s="1060"/>
      <c r="D242" s="1060"/>
      <c r="E242" s="1059"/>
      <c r="F242" s="1054" t="s">
        <v>611</v>
      </c>
      <c r="G242" s="1053">
        <f>7.56+0.56+1+221.78+68.44</f>
        <v>299.34000000000003</v>
      </c>
      <c r="H242" s="1053">
        <f>H7+H11+H15+H19+H23++H27+H31+H35+H39+H43</f>
        <v>299.34000000000003</v>
      </c>
      <c r="I242" s="1053">
        <f>I7+I11+I15+I19+I23++I27+I31+I35+I39+I43</f>
        <v>297.56</v>
      </c>
      <c r="J242" s="1053">
        <v>297.56</v>
      </c>
      <c r="K242" s="1052"/>
    </row>
    <row r="243" spans="1:11" x14ac:dyDescent="0.25">
      <c r="B243" s="1058"/>
      <c r="C243" s="1058"/>
      <c r="D243" s="1058"/>
      <c r="E243" s="1057"/>
      <c r="F243" s="1054" t="s">
        <v>610</v>
      </c>
      <c r="G243" s="1053">
        <f>1.44+1.56+145.11+131.11+1+0.44</f>
        <v>280.66000000000003</v>
      </c>
      <c r="H243" s="1053">
        <f>H47+H51+H55+H59+H63+H67+H71+H75+H79+H83+H91+H87</f>
        <v>280.66000000000003</v>
      </c>
      <c r="I243" s="1197">
        <f>I47+I51+I55+I59+I63+I67+I71+I75+I79+I83+I91+I87</f>
        <v>280.10999999999996</v>
      </c>
      <c r="J243" s="1197">
        <v>280.11</v>
      </c>
      <c r="K243" s="1052"/>
    </row>
    <row r="244" spans="1:11" x14ac:dyDescent="0.25">
      <c r="B244" s="1048"/>
      <c r="C244" s="1048"/>
      <c r="D244" s="1048"/>
      <c r="E244" s="1055"/>
      <c r="F244" s="1054" t="s">
        <v>609</v>
      </c>
      <c r="G244" s="1053">
        <f>0.89+37.33+55.56</f>
        <v>93.78</v>
      </c>
      <c r="H244" s="1053">
        <f>H95+H99+H103+H107+H111+H115+H119+H123+H127</f>
        <v>93.78</v>
      </c>
      <c r="I244" s="1197">
        <f>I95+I99+I103+I107+I111+I115+I119+I123+I127</f>
        <v>93.89</v>
      </c>
      <c r="J244" s="1197">
        <v>93.89</v>
      </c>
      <c r="K244" s="1052"/>
    </row>
    <row r="245" spans="1:11" x14ac:dyDescent="0.25">
      <c r="B245" s="1048"/>
      <c r="C245" s="1048"/>
      <c r="D245" s="1048"/>
      <c r="E245" s="1055"/>
      <c r="F245" s="1054" t="s">
        <v>608</v>
      </c>
      <c r="G245" s="1053">
        <f>G242+G243+G244</f>
        <v>673.78</v>
      </c>
      <c r="H245" s="1053">
        <f>H242+H243+H244</f>
        <v>673.78</v>
      </c>
      <c r="I245" s="1053">
        <f>I242+I243+I244</f>
        <v>671.56</v>
      </c>
      <c r="J245" s="1053">
        <f>J242+J243+J244</f>
        <v>671.56000000000006</v>
      </c>
      <c r="K245" s="1052">
        <f>J245/G245</f>
        <v>0.99670515598563347</v>
      </c>
    </row>
    <row r="246" spans="1:11" x14ac:dyDescent="0.25">
      <c r="F246" s="1054" t="s">
        <v>607</v>
      </c>
      <c r="G246" s="1053">
        <v>27058</v>
      </c>
      <c r="H246" s="1053">
        <f>H131+H135+H139+H143+H147+H151+H155</f>
        <v>27057</v>
      </c>
      <c r="I246" s="1053">
        <f>I131+I135+I139+I143+I147+I151+I155</f>
        <v>24624</v>
      </c>
      <c r="J246" s="1053"/>
      <c r="K246" s="1052"/>
    </row>
    <row r="247" spans="1:11" x14ac:dyDescent="0.25">
      <c r="F247" s="1054" t="s">
        <v>606</v>
      </c>
      <c r="G247" s="1053"/>
      <c r="H247" s="1053">
        <f>H159+H163+H167+H171+H175+H179+H183+H187+H191+H195+H199+H203</f>
        <v>0</v>
      </c>
      <c r="I247" s="1053">
        <f>I159+I163+I167+I171+I175+I179+I183+I187+I191+I195+I199+I203</f>
        <v>0</v>
      </c>
      <c r="J247" s="1053"/>
      <c r="K247" s="1052"/>
    </row>
    <row r="248" spans="1:11" x14ac:dyDescent="0.25">
      <c r="F248" s="1054" t="s">
        <v>605</v>
      </c>
      <c r="G248" s="1053"/>
      <c r="H248" s="1053">
        <f>H207+H211+H215+H219+H223+H227+H231+H235+H239</f>
        <v>0</v>
      </c>
      <c r="I248" s="1053">
        <f>I207+I211+I215+I219+I223+I227+I231+I235+I239</f>
        <v>0</v>
      </c>
      <c r="J248" s="1053"/>
      <c r="K248" s="1052"/>
    </row>
  </sheetData>
  <autoFilter ref="A2:M239"/>
  <mergeCells count="288">
    <mergeCell ref="K204:K206"/>
    <mergeCell ref="L204:L207"/>
    <mergeCell ref="B208:B211"/>
    <mergeCell ref="C208:C211"/>
    <mergeCell ref="D208:D211"/>
    <mergeCell ref="K208:K210"/>
    <mergeCell ref="L208:L211"/>
    <mergeCell ref="B204:B207"/>
    <mergeCell ref="B12:B15"/>
    <mergeCell ref="B16:B19"/>
    <mergeCell ref="B20:B23"/>
    <mergeCell ref="C36:C39"/>
    <mergeCell ref="C72:C75"/>
    <mergeCell ref="C60:C63"/>
    <mergeCell ref="C20:C23"/>
    <mergeCell ref="C16:C19"/>
    <mergeCell ref="C56:C59"/>
    <mergeCell ref="C8:C11"/>
    <mergeCell ref="K36:K38"/>
    <mergeCell ref="K84:K86"/>
    <mergeCell ref="C64:C67"/>
    <mergeCell ref="C68:C71"/>
    <mergeCell ref="D68:D71"/>
    <mergeCell ref="D80:D83"/>
    <mergeCell ref="K80:K82"/>
    <mergeCell ref="B224:B227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36:B239"/>
    <mergeCell ref="C236:C239"/>
    <mergeCell ref="D236:D239"/>
    <mergeCell ref="K220:K222"/>
    <mergeCell ref="L220:L223"/>
    <mergeCell ref="C224:C227"/>
    <mergeCell ref="D224:D227"/>
    <mergeCell ref="K224:K226"/>
    <mergeCell ref="L224:L227"/>
    <mergeCell ref="L192:L195"/>
    <mergeCell ref="C196:C199"/>
    <mergeCell ref="D196:D199"/>
    <mergeCell ref="K196:K198"/>
    <mergeCell ref="L196:L199"/>
    <mergeCell ref="C200:C203"/>
    <mergeCell ref="K200:K202"/>
    <mergeCell ref="D200:D203"/>
    <mergeCell ref="L200:L203"/>
    <mergeCell ref="A184:A236"/>
    <mergeCell ref="C184:C187"/>
    <mergeCell ref="D184:D187"/>
    <mergeCell ref="K184:K186"/>
    <mergeCell ref="L184:L187"/>
    <mergeCell ref="M184:M236"/>
    <mergeCell ref="C188:C191"/>
    <mergeCell ref="D188:D191"/>
    <mergeCell ref="K188:K190"/>
    <mergeCell ref="L188:L191"/>
    <mergeCell ref="N4:N240"/>
    <mergeCell ref="K228:K230"/>
    <mergeCell ref="L228:L231"/>
    <mergeCell ref="L232:L235"/>
    <mergeCell ref="B220:B223"/>
    <mergeCell ref="C220:C223"/>
    <mergeCell ref="B192:B195"/>
    <mergeCell ref="C192:C195"/>
    <mergeCell ref="D192:D195"/>
    <mergeCell ref="K192:K194"/>
    <mergeCell ref="B96:B99"/>
    <mergeCell ref="B100:B103"/>
    <mergeCell ref="B104:B107"/>
    <mergeCell ref="B108:B111"/>
    <mergeCell ref="B112:B115"/>
    <mergeCell ref="C4:C7"/>
    <mergeCell ref="C12:C15"/>
    <mergeCell ref="B4:B7"/>
    <mergeCell ref="B8:B11"/>
    <mergeCell ref="C52:C55"/>
    <mergeCell ref="B24:B27"/>
    <mergeCell ref="B36:B39"/>
    <mergeCell ref="A1:N1"/>
    <mergeCell ref="B120:B123"/>
    <mergeCell ref="B124:B127"/>
    <mergeCell ref="B44:B47"/>
    <mergeCell ref="B48:B51"/>
    <mergeCell ref="B52:B55"/>
    <mergeCell ref="B56:B59"/>
    <mergeCell ref="B60:B63"/>
    <mergeCell ref="C32:C35"/>
    <mergeCell ref="C40:C43"/>
    <mergeCell ref="C28:C31"/>
    <mergeCell ref="C48:C51"/>
    <mergeCell ref="C100:C103"/>
    <mergeCell ref="B28:B31"/>
    <mergeCell ref="B32:B35"/>
    <mergeCell ref="B64:B67"/>
    <mergeCell ref="B68:B71"/>
    <mergeCell ref="B72:B75"/>
    <mergeCell ref="C112:C115"/>
    <mergeCell ref="C24:C27"/>
    <mergeCell ref="B76:B79"/>
    <mergeCell ref="B80:B83"/>
    <mergeCell ref="B88:B91"/>
    <mergeCell ref="B92:B95"/>
    <mergeCell ref="C92:C95"/>
    <mergeCell ref="C96:C99"/>
    <mergeCell ref="C80:C83"/>
    <mergeCell ref="C88:C91"/>
    <mergeCell ref="D40:D43"/>
    <mergeCell ref="L40:L43"/>
    <mergeCell ref="K40:K42"/>
    <mergeCell ref="D24:D27"/>
    <mergeCell ref="D36:D39"/>
    <mergeCell ref="C108:C111"/>
    <mergeCell ref="C76:C79"/>
    <mergeCell ref="C84:C87"/>
    <mergeCell ref="C104:C107"/>
    <mergeCell ref="C44:C47"/>
    <mergeCell ref="D44:D47"/>
    <mergeCell ref="K44:K46"/>
    <mergeCell ref="K20:K22"/>
    <mergeCell ref="L20:L23"/>
    <mergeCell ref="D28:D31"/>
    <mergeCell ref="K28:K30"/>
    <mergeCell ref="L28:L31"/>
    <mergeCell ref="D32:D35"/>
    <mergeCell ref="K32:K34"/>
    <mergeCell ref="L32:L35"/>
    <mergeCell ref="L76:L79"/>
    <mergeCell ref="L12:L15"/>
    <mergeCell ref="D16:D19"/>
    <mergeCell ref="K16:K18"/>
    <mergeCell ref="L16:L19"/>
    <mergeCell ref="D20:D23"/>
    <mergeCell ref="L44:L47"/>
    <mergeCell ref="D48:D51"/>
    <mergeCell ref="K48:K50"/>
    <mergeCell ref="L48:L51"/>
    <mergeCell ref="D56:D59"/>
    <mergeCell ref="K56:K58"/>
    <mergeCell ref="D64:D67"/>
    <mergeCell ref="K64:K66"/>
    <mergeCell ref="L72:L75"/>
    <mergeCell ref="D76:D79"/>
    <mergeCell ref="K76:K78"/>
    <mergeCell ref="K68:K70"/>
    <mergeCell ref="L68:L71"/>
    <mergeCell ref="L64:L67"/>
    <mergeCell ref="L80:L83"/>
    <mergeCell ref="D72:D75"/>
    <mergeCell ref="K72:K74"/>
    <mergeCell ref="D52:D55"/>
    <mergeCell ref="K52:K54"/>
    <mergeCell ref="L52:L55"/>
    <mergeCell ref="L56:L59"/>
    <mergeCell ref="D60:D63"/>
    <mergeCell ref="K60:K62"/>
    <mergeCell ref="L60:L63"/>
    <mergeCell ref="D100:D103"/>
    <mergeCell ref="K100:K102"/>
    <mergeCell ref="L100:L103"/>
    <mergeCell ref="D88:D91"/>
    <mergeCell ref="K88:K90"/>
    <mergeCell ref="D104:D107"/>
    <mergeCell ref="K104:K106"/>
    <mergeCell ref="L88:L91"/>
    <mergeCell ref="D92:D95"/>
    <mergeCell ref="K92:K94"/>
    <mergeCell ref="L92:L95"/>
    <mergeCell ref="D96:D99"/>
    <mergeCell ref="K96:K98"/>
    <mergeCell ref="L96:L99"/>
    <mergeCell ref="L140:L143"/>
    <mergeCell ref="K112:K114"/>
    <mergeCell ref="L112:L115"/>
    <mergeCell ref="D116:D119"/>
    <mergeCell ref="K116:K118"/>
    <mergeCell ref="L116:L119"/>
    <mergeCell ref="L148:L151"/>
    <mergeCell ref="B136:B139"/>
    <mergeCell ref="C136:C139"/>
    <mergeCell ref="D136:D139"/>
    <mergeCell ref="K136:K138"/>
    <mergeCell ref="L136:L139"/>
    <mergeCell ref="B140:B143"/>
    <mergeCell ref="C140:C143"/>
    <mergeCell ref="D140:D143"/>
    <mergeCell ref="K140:K142"/>
    <mergeCell ref="C156:C159"/>
    <mergeCell ref="D156:D159"/>
    <mergeCell ref="K156:K158"/>
    <mergeCell ref="L156:L159"/>
    <mergeCell ref="B156:B159"/>
    <mergeCell ref="K144:K146"/>
    <mergeCell ref="L144:L147"/>
    <mergeCell ref="B148:B151"/>
    <mergeCell ref="C148:C151"/>
    <mergeCell ref="D148:D151"/>
    <mergeCell ref="B164:B167"/>
    <mergeCell ref="C164:C167"/>
    <mergeCell ref="D164:D167"/>
    <mergeCell ref="K164:K166"/>
    <mergeCell ref="L164:L167"/>
    <mergeCell ref="B152:B155"/>
    <mergeCell ref="C152:C155"/>
    <mergeCell ref="D152:D155"/>
    <mergeCell ref="K152:K154"/>
    <mergeCell ref="L152:L155"/>
    <mergeCell ref="D180:D183"/>
    <mergeCell ref="K180:K182"/>
    <mergeCell ref="L180:L183"/>
    <mergeCell ref="D108:D111"/>
    <mergeCell ref="K108:K110"/>
    <mergeCell ref="L108:L111"/>
    <mergeCell ref="D112:D115"/>
    <mergeCell ref="K160:K162"/>
    <mergeCell ref="L160:L163"/>
    <mergeCell ref="K148:K150"/>
    <mergeCell ref="K120:K122"/>
    <mergeCell ref="L120:L123"/>
    <mergeCell ref="D124:D127"/>
    <mergeCell ref="K124:K126"/>
    <mergeCell ref="L124:L127"/>
    <mergeCell ref="D128:D131"/>
    <mergeCell ref="K128:K130"/>
    <mergeCell ref="L128:L131"/>
    <mergeCell ref="B180:B183"/>
    <mergeCell ref="C180:C183"/>
    <mergeCell ref="B160:B163"/>
    <mergeCell ref="M4:M183"/>
    <mergeCell ref="D8:D11"/>
    <mergeCell ref="K8:K10"/>
    <mergeCell ref="L8:L11"/>
    <mergeCell ref="D12:D15"/>
    <mergeCell ref="K12:K14"/>
    <mergeCell ref="K132:K134"/>
    <mergeCell ref="L172:L175"/>
    <mergeCell ref="B176:B179"/>
    <mergeCell ref="C176:C179"/>
    <mergeCell ref="D176:D179"/>
    <mergeCell ref="K176:K178"/>
    <mergeCell ref="L176:L179"/>
    <mergeCell ref="L4:L7"/>
    <mergeCell ref="B168:B171"/>
    <mergeCell ref="C168:C171"/>
    <mergeCell ref="D168:D171"/>
    <mergeCell ref="K168:K170"/>
    <mergeCell ref="L104:L107"/>
    <mergeCell ref="L168:L171"/>
    <mergeCell ref="D132:D135"/>
    <mergeCell ref="L132:L135"/>
    <mergeCell ref="D120:D123"/>
    <mergeCell ref="C116:C119"/>
    <mergeCell ref="C120:C123"/>
    <mergeCell ref="D220:D223"/>
    <mergeCell ref="A4:A183"/>
    <mergeCell ref="D4:D7"/>
    <mergeCell ref="K4:K6"/>
    <mergeCell ref="B172:B175"/>
    <mergeCell ref="C172:C175"/>
    <mergeCell ref="D172:D175"/>
    <mergeCell ref="K172:K174"/>
    <mergeCell ref="B232:B235"/>
    <mergeCell ref="C232:C235"/>
    <mergeCell ref="D232:D235"/>
    <mergeCell ref="C160:C163"/>
    <mergeCell ref="D160:D163"/>
    <mergeCell ref="B144:B147"/>
    <mergeCell ref="C144:C147"/>
    <mergeCell ref="D144:D147"/>
    <mergeCell ref="C204:C207"/>
    <mergeCell ref="D204:D207"/>
    <mergeCell ref="B116:B119"/>
    <mergeCell ref="B184:B187"/>
    <mergeCell ref="B188:B191"/>
    <mergeCell ref="B228:B231"/>
    <mergeCell ref="C228:C231"/>
    <mergeCell ref="D228:D231"/>
    <mergeCell ref="B132:B135"/>
    <mergeCell ref="C128:C131"/>
    <mergeCell ref="C132:C135"/>
    <mergeCell ref="C124:C127"/>
  </mergeCells>
  <pageMargins left="0.19685039370078741" right="0.19685039370078741" top="0.19685039370078741" bottom="0.19685039370078741" header="0" footer="0"/>
  <pageSetup paperSize="9" scale="46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248"/>
  <sheetViews>
    <sheetView zoomScale="70" zoomScaleNormal="70" zoomScaleSheetLayoutView="70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177" t="s">
        <v>693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(J4+J5+J6)/2</f>
        <v>100</v>
      </c>
      <c r="L4" s="1126">
        <f>(K4+K7)/2</f>
        <v>100</v>
      </c>
      <c r="M4" s="1177" t="s">
        <v>679</v>
      </c>
      <c r="N4" s="1188"/>
    </row>
    <row r="5" spans="1:14" ht="58.5" customHeight="1" x14ac:dyDescent="0.25">
      <c r="A5" s="1113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100</v>
      </c>
      <c r="J5" s="1121">
        <f>IF(I5/H5*100&gt;100,100,I5/H5*100)</f>
        <v>100</v>
      </c>
      <c r="K5" s="1123"/>
      <c r="L5" s="1119"/>
      <c r="M5" s="1113"/>
      <c r="N5" s="1081"/>
    </row>
    <row r="6" spans="1:14" ht="58.5" customHeight="1" x14ac:dyDescent="0.25">
      <c r="A6" s="1113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24"/>
      <c r="I6" s="1124"/>
      <c r="J6" s="1121"/>
      <c r="K6" s="1123"/>
      <c r="L6" s="1119"/>
      <c r="M6" s="1113"/>
      <c r="N6" s="1081"/>
    </row>
    <row r="7" spans="1:14" ht="30.75" customHeight="1" x14ac:dyDescent="0.25">
      <c r="A7" s="1113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1122">
        <v>23</v>
      </c>
      <c r="I7" s="1122">
        <v>23</v>
      </c>
      <c r="J7" s="1121">
        <f>IF(I7/H7*100&gt;100,100,I7/H7*100)</f>
        <v>100</v>
      </c>
      <c r="K7" s="1120">
        <f>J7</f>
        <v>100</v>
      </c>
      <c r="L7" s="1119"/>
      <c r="M7" s="1113"/>
      <c r="N7" s="1081"/>
    </row>
    <row r="8" spans="1:14" ht="30.75" hidden="1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/>
      <c r="I8" s="1125"/>
      <c r="J8" s="1121" t="e">
        <f>IF(I8/H8*100&gt;100,100,I8/H8*100)</f>
        <v>#DIV/0!</v>
      </c>
      <c r="K8" s="1127" t="e">
        <f>(J8+J9+J10)/2</f>
        <v>#DIV/0!</v>
      </c>
      <c r="L8" s="1126" t="e">
        <f>(K8+K11)/2</f>
        <v>#DIV/0!</v>
      </c>
      <c r="M8" s="1113"/>
      <c r="N8" s="1081"/>
    </row>
    <row r="9" spans="1:14" ht="30.75" hidden="1" customHeight="1" x14ac:dyDescent="0.25">
      <c r="A9" s="1113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/>
      <c r="I9" s="1125"/>
      <c r="J9" s="1121" t="e">
        <f>IF(I9/H9*100&gt;100,100,I9/H9*100)</f>
        <v>#DIV/0!</v>
      </c>
      <c r="K9" s="1123"/>
      <c r="L9" s="1119"/>
      <c r="M9" s="1113"/>
      <c r="N9" s="1081"/>
    </row>
    <row r="10" spans="1:14" ht="30.75" hidden="1" customHeight="1" x14ac:dyDescent="0.25">
      <c r="A10" s="1113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 t="e">
        <f>IF(I10/H10*100&gt;100,100,I10/H10*100)</f>
        <v>#DIV/0!</v>
      </c>
      <c r="K10" s="1123"/>
      <c r="L10" s="1119"/>
      <c r="M10" s="1113"/>
      <c r="N10" s="1081"/>
    </row>
    <row r="11" spans="1:14" ht="59.25" hidden="1" customHeight="1" x14ac:dyDescent="0.25">
      <c r="A11" s="1113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/>
      <c r="I11" s="1122"/>
      <c r="J11" s="1121" t="e">
        <f>IF(I11/H11*100&gt;100,100,I11/H11*100)</f>
        <v>#DIV/0!</v>
      </c>
      <c r="K11" s="1120" t="e">
        <f>J11</f>
        <v>#DIV/0!</v>
      </c>
      <c r="L11" s="1119"/>
      <c r="M11" s="1113"/>
      <c r="N11" s="1081"/>
    </row>
    <row r="12" spans="1:14" ht="30.75" hidden="1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/>
      <c r="I12" s="1125"/>
      <c r="J12" s="1121" t="e">
        <f>IF(I12/H12*100&gt;100,100,I12/H12*100)</f>
        <v>#DIV/0!</v>
      </c>
      <c r="K12" s="1127" t="e">
        <f>(J12+J13+J14)/2</f>
        <v>#DIV/0!</v>
      </c>
      <c r="L12" s="1126" t="e">
        <f>(K12+K15)/2</f>
        <v>#DIV/0!</v>
      </c>
      <c r="M12" s="1113"/>
      <c r="N12" s="1081"/>
    </row>
    <row r="13" spans="1:14" ht="30.75" hidden="1" customHeight="1" x14ac:dyDescent="0.25">
      <c r="A13" s="1113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/>
      <c r="I13" s="1125"/>
      <c r="J13" s="1121" t="e">
        <f>IF(I13/H13*100&gt;100,100,I13/H13*100)</f>
        <v>#DIV/0!</v>
      </c>
      <c r="K13" s="1123"/>
      <c r="L13" s="1119"/>
      <c r="M13" s="1113"/>
      <c r="N13" s="1081"/>
    </row>
    <row r="14" spans="1:14" ht="30.75" hidden="1" customHeight="1" x14ac:dyDescent="0.25">
      <c r="A14" s="1113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24"/>
      <c r="I14" s="1124"/>
      <c r="J14" s="1121" t="e">
        <f>IF(I14/H14*100&gt;100,100,I14/H14*100)</f>
        <v>#DIV/0!</v>
      </c>
      <c r="K14" s="1123"/>
      <c r="L14" s="1119"/>
      <c r="M14" s="1113"/>
      <c r="N14" s="1081"/>
    </row>
    <row r="15" spans="1:14" ht="104.25" hidden="1" customHeight="1" x14ac:dyDescent="0.25">
      <c r="A15" s="1113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42"/>
      <c r="I15" s="1122"/>
      <c r="J15" s="1121" t="e">
        <f>IF(I15/H15*100&gt;100,100,I15/H15*100)</f>
        <v>#DIV/0!</v>
      </c>
      <c r="K15" s="1120" t="e">
        <f>J15</f>
        <v>#DIV/0!</v>
      </c>
      <c r="L15" s="1119"/>
      <c r="M15" s="1113"/>
      <c r="N15" s="1081"/>
    </row>
    <row r="16" spans="1:14" ht="30.75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>
        <v>100</v>
      </c>
      <c r="I16" s="1125">
        <v>100</v>
      </c>
      <c r="J16" s="1121">
        <f>IF(I16/H16*100&gt;100,100,I16/H16*100)</f>
        <v>100</v>
      </c>
      <c r="K16" s="1127">
        <f>(J16+J17+J18)/2</f>
        <v>100</v>
      </c>
      <c r="L16" s="1126">
        <f>(K16+K19)/2</f>
        <v>100</v>
      </c>
      <c r="M16" s="1113"/>
      <c r="N16" s="1081"/>
    </row>
    <row r="17" spans="1:14" ht="30.75" customHeight="1" x14ac:dyDescent="0.25">
      <c r="A17" s="1113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>
        <v>80</v>
      </c>
      <c r="I17" s="1125">
        <v>100</v>
      </c>
      <c r="J17" s="1121">
        <f>IF(I17/H17*100&gt;100,100,I17/H17*100)</f>
        <v>100</v>
      </c>
      <c r="K17" s="1123"/>
      <c r="L17" s="1119"/>
      <c r="M17" s="1113"/>
      <c r="N17" s="1081"/>
    </row>
    <row r="18" spans="1:14" ht="30.75" customHeight="1" x14ac:dyDescent="0.25">
      <c r="A18" s="1113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7"/>
      <c r="I18" s="1124"/>
      <c r="J18" s="1121"/>
      <c r="K18" s="1123"/>
      <c r="L18" s="1119"/>
      <c r="M18" s="1113"/>
      <c r="N18" s="1081"/>
    </row>
    <row r="19" spans="1:14" ht="93" customHeight="1" x14ac:dyDescent="0.25">
      <c r="A19" s="1113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44">
        <v>2</v>
      </c>
      <c r="I19" s="34">
        <v>2</v>
      </c>
      <c r="J19" s="1121">
        <f>IF(I19/H19*100&gt;100,100,I19/H19*100)</f>
        <v>100</v>
      </c>
      <c r="K19" s="1120">
        <f>J19</f>
        <v>100</v>
      </c>
      <c r="L19" s="1119"/>
      <c r="M19" s="1113"/>
      <c r="N19" s="1081"/>
    </row>
    <row r="20" spans="1:14" ht="58.5" hidden="1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/>
      <c r="I20" s="1125"/>
      <c r="J20" s="1121" t="e">
        <f>IF(I20/H20*100&gt;100,100,I20/H20*100)</f>
        <v>#DIV/0!</v>
      </c>
      <c r="K20" s="1127" t="e">
        <f>(J20+J21+J22)/3</f>
        <v>#DIV/0!</v>
      </c>
      <c r="L20" s="1126" t="e">
        <f>(K20+K23)/2</f>
        <v>#DIV/0!</v>
      </c>
      <c r="M20" s="1113"/>
      <c r="N20" s="1081"/>
    </row>
    <row r="21" spans="1:14" ht="58.5" hidden="1" customHeight="1" x14ac:dyDescent="0.25">
      <c r="A21" s="1113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/>
      <c r="I21" s="1125"/>
      <c r="J21" s="1121" t="e">
        <f>IF(I21/H21*100&gt;100,100,I21/H21*100)</f>
        <v>#DIV/0!</v>
      </c>
      <c r="K21" s="1123"/>
      <c r="L21" s="1119"/>
      <c r="M21" s="1113"/>
      <c r="N21" s="1081"/>
    </row>
    <row r="22" spans="1:14" ht="58.5" hidden="1" customHeight="1" x14ac:dyDescent="0.25">
      <c r="A22" s="1113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/>
      <c r="I22" s="1124"/>
      <c r="J22" s="1121" t="e">
        <f>IF(I22/H22*100&gt;100,100,I22/H22*100)</f>
        <v>#DIV/0!</v>
      </c>
      <c r="K22" s="1123"/>
      <c r="L22" s="1119"/>
      <c r="M22" s="1113"/>
      <c r="N22" s="1081"/>
    </row>
    <row r="23" spans="1:14" ht="31.5" hidden="1" customHeight="1" x14ac:dyDescent="0.25">
      <c r="A23" s="1113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44"/>
      <c r="I23" s="1122"/>
      <c r="J23" s="1121" t="e">
        <f>IF(I23/H23*100&gt;100,100,I23/H23*100)</f>
        <v>#DIV/0!</v>
      </c>
      <c r="K23" s="1120" t="e">
        <f>J23</f>
        <v>#DIV/0!</v>
      </c>
      <c r="L23" s="1119"/>
      <c r="M23" s="1113"/>
      <c r="N23" s="1081"/>
    </row>
    <row r="24" spans="1:14" ht="58.5" hidden="1" customHeight="1" x14ac:dyDescent="0.25">
      <c r="A24" s="1113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1" t="e">
        <f>IF(I24/H24*100&gt;100,100,I24/H24*100)</f>
        <v>#DIV/0!</v>
      </c>
      <c r="K24" s="1127" t="e">
        <f>(J24+J25+J26)/2</f>
        <v>#DIV/0!</v>
      </c>
      <c r="L24" s="1126" t="e">
        <f>(K24+K27)/2</f>
        <v>#DIV/0!</v>
      </c>
      <c r="M24" s="1113"/>
      <c r="N24" s="1081"/>
    </row>
    <row r="25" spans="1:14" ht="58.5" hidden="1" customHeight="1" x14ac:dyDescent="0.25">
      <c r="A25" s="1113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1" t="e">
        <f>IF(I25/H25*100&gt;100,100,I25/H25*100)</f>
        <v>#DIV/0!</v>
      </c>
      <c r="K25" s="1123"/>
      <c r="L25" s="1119"/>
      <c r="M25" s="1113"/>
      <c r="N25" s="1081"/>
    </row>
    <row r="26" spans="1:14" ht="58.5" hidden="1" customHeight="1" x14ac:dyDescent="0.25">
      <c r="A26" s="1113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1">
        <v>0</v>
      </c>
      <c r="K26" s="1123"/>
      <c r="L26" s="1119"/>
      <c r="M26" s="1113"/>
      <c r="N26" s="1081"/>
    </row>
    <row r="27" spans="1:14" ht="31.5" hidden="1" customHeight="1" x14ac:dyDescent="0.25">
      <c r="A27" s="1113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1" t="e">
        <f>IF(I27/H27*100&gt;100,100,I27/H27*100)</f>
        <v>#DIV/0!</v>
      </c>
      <c r="K27" s="1120" t="e">
        <f>J27</f>
        <v>#DIV/0!</v>
      </c>
      <c r="L27" s="1119"/>
      <c r="M27" s="1113"/>
      <c r="N27" s="1081"/>
    </row>
    <row r="28" spans="1:14" ht="58.5" customHeight="1" x14ac:dyDescent="0.25">
      <c r="A28" s="1113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100</v>
      </c>
      <c r="L28" s="1126">
        <f>(K28+K31)/2</f>
        <v>99.157733537519135</v>
      </c>
      <c r="M28" s="1113"/>
      <c r="N28" s="1081"/>
    </row>
    <row r="29" spans="1:14" ht="58.5" customHeight="1" x14ac:dyDescent="0.25">
      <c r="A29" s="1113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47">
        <v>80</v>
      </c>
      <c r="I29" s="1125">
        <v>82.1</v>
      </c>
      <c r="J29" s="1121">
        <f>IF(I29/H29*100&gt;100,100,I29/H29*100)</f>
        <v>100</v>
      </c>
      <c r="K29" s="1123"/>
      <c r="L29" s="1119"/>
      <c r="M29" s="1113"/>
      <c r="N29" s="1081"/>
    </row>
    <row r="30" spans="1:14" ht="58.5" customHeight="1" x14ac:dyDescent="0.25">
      <c r="A30" s="1113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47">
        <v>100</v>
      </c>
      <c r="I30" s="1124">
        <v>100</v>
      </c>
      <c r="J30" s="1121">
        <f>IF(I30/H30*100&gt;100,100,I30/H30*100)</f>
        <v>100</v>
      </c>
      <c r="K30" s="1123"/>
      <c r="L30" s="1119"/>
      <c r="M30" s="1113"/>
      <c r="N30" s="1081"/>
    </row>
    <row r="31" spans="1:14" ht="31.5" customHeight="1" x14ac:dyDescent="0.25">
      <c r="A31" s="1113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1122">
        <v>653</v>
      </c>
      <c r="I31" s="1122">
        <v>642</v>
      </c>
      <c r="J31" s="1121">
        <f>IF(I31/H31*100&gt;100,100,I31/H31*100)</f>
        <v>98.315467075038285</v>
      </c>
      <c r="K31" s="1120">
        <f>J31</f>
        <v>98.315467075038285</v>
      </c>
      <c r="L31" s="1119"/>
      <c r="M31" s="1113"/>
      <c r="N31" s="1081"/>
    </row>
    <row r="32" spans="1:14" ht="58.5" hidden="1" customHeight="1" x14ac:dyDescent="0.25">
      <c r="A32" s="1113"/>
      <c r="B32" s="1142" t="s">
        <v>157</v>
      </c>
      <c r="C32" s="1142" t="s">
        <v>687</v>
      </c>
      <c r="D32" s="1141" t="s">
        <v>137</v>
      </c>
      <c r="E32" s="1105" t="s">
        <v>138</v>
      </c>
      <c r="F32" s="1069" t="s">
        <v>3</v>
      </c>
      <c r="G32" s="1105" t="s">
        <v>140</v>
      </c>
      <c r="H32" s="1182"/>
      <c r="I32" s="1186"/>
      <c r="J32" s="1121" t="e">
        <f>IF(I32/H32*100&gt;100,100,I32/H32*100)</f>
        <v>#DIV/0!</v>
      </c>
      <c r="K32" s="1127" t="e">
        <f>(J32+J33+J34)/3</f>
        <v>#DIV/0!</v>
      </c>
      <c r="L32" s="1126" t="e">
        <f>(K32+K35)/2</f>
        <v>#DIV/0!</v>
      </c>
      <c r="M32" s="1151"/>
      <c r="N32" s="1081"/>
    </row>
    <row r="33" spans="1:14" ht="58.5" hidden="1" customHeight="1" x14ac:dyDescent="0.25">
      <c r="A33" s="1113"/>
      <c r="B33" s="1113"/>
      <c r="C33" s="1113"/>
      <c r="D33" s="1137"/>
      <c r="E33" s="1105" t="s">
        <v>138</v>
      </c>
      <c r="F33" s="1069" t="s">
        <v>4</v>
      </c>
      <c r="G33" s="1105" t="s">
        <v>140</v>
      </c>
      <c r="H33" s="1182"/>
      <c r="I33" s="1186"/>
      <c r="J33" s="1121" t="e">
        <f>IF(I33/H33*100&gt;100,100,I33/H33*100)</f>
        <v>#DIV/0!</v>
      </c>
      <c r="K33" s="1123"/>
      <c r="L33" s="1119"/>
      <c r="M33" s="1151"/>
      <c r="N33" s="1081"/>
    </row>
    <row r="34" spans="1:14" ht="58.5" hidden="1" customHeight="1" x14ac:dyDescent="0.25">
      <c r="A34" s="1113"/>
      <c r="B34" s="1113"/>
      <c r="C34" s="1113"/>
      <c r="D34" s="1137"/>
      <c r="E34" s="1105" t="s">
        <v>138</v>
      </c>
      <c r="F34" s="1069" t="s">
        <v>489</v>
      </c>
      <c r="G34" s="1105" t="s">
        <v>140</v>
      </c>
      <c r="H34" s="1182"/>
      <c r="I34" s="1182"/>
      <c r="J34" s="1121" t="e">
        <f>IF(I34/H34*100&gt;100,100,I34/H34*100)</f>
        <v>#DIV/0!</v>
      </c>
      <c r="K34" s="1123"/>
      <c r="L34" s="1119"/>
      <c r="M34" s="1151"/>
      <c r="N34" s="1081"/>
    </row>
    <row r="35" spans="1:14" ht="33.75" hidden="1" customHeight="1" x14ac:dyDescent="0.25">
      <c r="A35" s="1113"/>
      <c r="B35" s="1110"/>
      <c r="C35" s="1110"/>
      <c r="D35" s="1133"/>
      <c r="E35" s="1105" t="s">
        <v>144</v>
      </c>
      <c r="F35" s="1064" t="s">
        <v>506</v>
      </c>
      <c r="G35" s="1105" t="s">
        <v>266</v>
      </c>
      <c r="H35" s="4"/>
      <c r="I35" s="1122"/>
      <c r="J35" s="1121" t="e">
        <f>IF(I35/H35*100&gt;100,100,I35/H35*100)</f>
        <v>#DIV/0!</v>
      </c>
      <c r="K35" s="1120" t="e">
        <f>J35</f>
        <v>#DIV/0!</v>
      </c>
      <c r="L35" s="1119"/>
      <c r="M35" s="1151"/>
      <c r="N35" s="1081"/>
    </row>
    <row r="36" spans="1:14" ht="33.75" hidden="1" customHeight="1" x14ac:dyDescent="0.25">
      <c r="A36" s="1113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/>
      <c r="H36" s="4"/>
      <c r="I36" s="1122"/>
      <c r="J36" s="1121" t="e">
        <f>IF(I36/H36*100&gt;100,100,I36/H36*100)</f>
        <v>#DIV/0!</v>
      </c>
      <c r="K36" s="1120"/>
      <c r="L36" s="1178"/>
      <c r="M36" s="1151"/>
      <c r="N36" s="1081"/>
    </row>
    <row r="37" spans="1:14" ht="33.75" hidden="1" customHeight="1" x14ac:dyDescent="0.25">
      <c r="A37" s="1113"/>
      <c r="B37" s="1113"/>
      <c r="C37" s="1113"/>
      <c r="D37" s="1137"/>
      <c r="E37" s="1105" t="s">
        <v>138</v>
      </c>
      <c r="F37" s="1069" t="s">
        <v>4</v>
      </c>
      <c r="G37" s="1105"/>
      <c r="H37" s="4"/>
      <c r="I37" s="1122"/>
      <c r="J37" s="1121" t="e">
        <f>IF(I37/H37*100&gt;100,100,I37/H37*100)</f>
        <v>#DIV/0!</v>
      </c>
      <c r="K37" s="1120"/>
      <c r="L37" s="1178"/>
      <c r="M37" s="1151"/>
      <c r="N37" s="1081"/>
    </row>
    <row r="38" spans="1:14" ht="33.75" hidden="1" customHeight="1" x14ac:dyDescent="0.25">
      <c r="A38" s="1113"/>
      <c r="B38" s="1113"/>
      <c r="C38" s="1113"/>
      <c r="D38" s="1137"/>
      <c r="E38" s="1105" t="s">
        <v>138</v>
      </c>
      <c r="F38" s="1069" t="s">
        <v>489</v>
      </c>
      <c r="G38" s="1105"/>
      <c r="H38" s="4"/>
      <c r="I38" s="1122"/>
      <c r="J38" s="1121" t="e">
        <f>IF(I38/H38*100&gt;100,100,I38/H38*100)</f>
        <v>#DIV/0!</v>
      </c>
      <c r="K38" s="1120"/>
      <c r="L38" s="1178"/>
      <c r="M38" s="1151"/>
      <c r="N38" s="1081"/>
    </row>
    <row r="39" spans="1:14" ht="33.75" hidden="1" customHeight="1" x14ac:dyDescent="0.25">
      <c r="A39" s="1113"/>
      <c r="B39" s="1110"/>
      <c r="C39" s="1110"/>
      <c r="D39" s="1133"/>
      <c r="E39" s="1105" t="s">
        <v>144</v>
      </c>
      <c r="F39" s="1064" t="s">
        <v>506</v>
      </c>
      <c r="G39" s="1105"/>
      <c r="H39" s="4"/>
      <c r="I39" s="1122"/>
      <c r="J39" s="1121" t="e">
        <f>IF(I39/H39*100&gt;100,100,I39/H39*100)</f>
        <v>#DIV/0!</v>
      </c>
      <c r="K39" s="1120"/>
      <c r="L39" s="1178"/>
      <c r="M39" s="1151"/>
      <c r="N39" s="1081"/>
    </row>
    <row r="40" spans="1:14" ht="58.5" hidden="1" customHeight="1" x14ac:dyDescent="0.25">
      <c r="A40" s="1143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(J40+J41+J42)/2</f>
        <v>#DIV/0!</v>
      </c>
      <c r="L40" s="1126" t="e">
        <f>(K40+K43)/2</f>
        <v>#DIV/0!</v>
      </c>
      <c r="M40" s="1113"/>
      <c r="N40" s="1081"/>
    </row>
    <row r="41" spans="1:14" ht="58.5" hidden="1" customHeight="1" x14ac:dyDescent="0.25">
      <c r="A41" s="1143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113"/>
      <c r="N41" s="1081"/>
    </row>
    <row r="42" spans="1:14" ht="58.5" hidden="1" customHeight="1" x14ac:dyDescent="0.25">
      <c r="A42" s="1143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/>
      <c r="I42" s="1124"/>
      <c r="J42" s="1121" t="e">
        <f>IF(I42/H42*100&gt;100,100,I42/H42*100)</f>
        <v>#DIV/0!</v>
      </c>
      <c r="K42" s="1123"/>
      <c r="L42" s="1119"/>
      <c r="M42" s="1113"/>
      <c r="N42" s="1081"/>
    </row>
    <row r="43" spans="1:14" ht="33" hidden="1" customHeight="1" x14ac:dyDescent="0.25">
      <c r="A43" s="1143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113"/>
      <c r="N43" s="1081"/>
    </row>
    <row r="44" spans="1:14" ht="57" hidden="1" customHeight="1" x14ac:dyDescent="0.25">
      <c r="A44" s="1143"/>
      <c r="B44" s="1142" t="s">
        <v>183</v>
      </c>
      <c r="C44" s="1174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/>
      <c r="I44" s="1125"/>
      <c r="J44" s="1121" t="e">
        <f>IF(I44/H44*100&gt;100,100,I44/H44*100)</f>
        <v>#DIV/0!</v>
      </c>
      <c r="K44" s="1127" t="e">
        <f>(J44+J45+J46)/3</f>
        <v>#DIV/0!</v>
      </c>
      <c r="L44" s="1126" t="e">
        <f>(K44+K47)/2</f>
        <v>#DIV/0!</v>
      </c>
      <c r="M44" s="1113"/>
      <c r="N44" s="1081"/>
    </row>
    <row r="45" spans="1:14" ht="57" hidden="1" customHeight="1" x14ac:dyDescent="0.25">
      <c r="A45" s="1143"/>
      <c r="B45" s="1113"/>
      <c r="C45" s="1173"/>
      <c r="D45" s="1137"/>
      <c r="E45" s="1105" t="s">
        <v>138</v>
      </c>
      <c r="F45" s="1069" t="s">
        <v>4</v>
      </c>
      <c r="G45" s="1105" t="s">
        <v>140</v>
      </c>
      <c r="H45" s="1124"/>
      <c r="I45" s="1125"/>
      <c r="J45" s="1121" t="e">
        <f>IF(I45/H45*100&gt;100,100,I45/H45*100)</f>
        <v>#DIV/0!</v>
      </c>
      <c r="K45" s="1123"/>
      <c r="L45" s="1119"/>
      <c r="M45" s="1113"/>
      <c r="N45" s="1081"/>
    </row>
    <row r="46" spans="1:14" ht="57" hidden="1" customHeight="1" x14ac:dyDescent="0.25">
      <c r="A46" s="1143"/>
      <c r="B46" s="1113"/>
      <c r="C46" s="1173"/>
      <c r="D46" s="1137"/>
      <c r="E46" s="1105" t="s">
        <v>138</v>
      </c>
      <c r="F46" s="1069" t="s">
        <v>489</v>
      </c>
      <c r="G46" s="1105" t="s">
        <v>140</v>
      </c>
      <c r="H46" s="1124"/>
      <c r="I46" s="1124"/>
      <c r="J46" s="1121" t="e">
        <f>IF(I46/H46*100&gt;100,100,I46/H46*100)</f>
        <v>#DIV/0!</v>
      </c>
      <c r="K46" s="1123"/>
      <c r="L46" s="1119"/>
      <c r="M46" s="1113"/>
      <c r="N46" s="1081"/>
    </row>
    <row r="47" spans="1:14" ht="57" hidden="1" customHeight="1" x14ac:dyDescent="0.25">
      <c r="A47" s="1143"/>
      <c r="B47" s="1110"/>
      <c r="C47" s="1172"/>
      <c r="D47" s="1133"/>
      <c r="E47" s="1105" t="s">
        <v>144</v>
      </c>
      <c r="F47" s="1064" t="s">
        <v>506</v>
      </c>
      <c r="G47" s="1105" t="s">
        <v>266</v>
      </c>
      <c r="H47" s="4"/>
      <c r="I47" s="1122"/>
      <c r="J47" s="1121" t="e">
        <f>IF(I47/H47*100&gt;100,100,I47/H47*100)</f>
        <v>#DIV/0!</v>
      </c>
      <c r="K47" s="1120" t="e">
        <f>J47</f>
        <v>#DIV/0!</v>
      </c>
      <c r="L47" s="1119"/>
      <c r="M47" s="1113"/>
      <c r="N47" s="1081"/>
    </row>
    <row r="48" spans="1:14" ht="33" hidden="1" customHeight="1" x14ac:dyDescent="0.25">
      <c r="A48" s="1143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/>
      <c r="I48" s="1125"/>
      <c r="J48" s="1121" t="e">
        <f>IF(I48/H48*100&gt;100,100,I48/H48*100)</f>
        <v>#DIV/0!</v>
      </c>
      <c r="K48" s="1127" t="e">
        <f>(J48+J49+J50)/3</f>
        <v>#DIV/0!</v>
      </c>
      <c r="L48" s="1126" t="e">
        <f>(K48+K51)/2</f>
        <v>#DIV/0!</v>
      </c>
      <c r="M48" s="1113"/>
      <c r="N48" s="1081"/>
    </row>
    <row r="49" spans="1:14" ht="33" hidden="1" customHeight="1" x14ac:dyDescent="0.25">
      <c r="A49" s="1143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/>
      <c r="I49" s="1125"/>
      <c r="J49" s="1121" t="e">
        <f>IF(I49/H49*100&gt;100,100,I49/H49*100)</f>
        <v>#DIV/0!</v>
      </c>
      <c r="K49" s="1123"/>
      <c r="L49" s="1119"/>
      <c r="M49" s="1113"/>
      <c r="N49" s="1081"/>
    </row>
    <row r="50" spans="1:14" ht="33" hidden="1" customHeight="1" x14ac:dyDescent="0.25">
      <c r="A50" s="1143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/>
      <c r="I50" s="1124"/>
      <c r="J50" s="1121" t="e">
        <f>IF(I50/H50*100&gt;100,100,I50/H50*100)</f>
        <v>#DIV/0!</v>
      </c>
      <c r="K50" s="1123"/>
      <c r="L50" s="1119"/>
      <c r="M50" s="1113"/>
      <c r="N50" s="1081"/>
    </row>
    <row r="51" spans="1:14" ht="54" hidden="1" customHeight="1" x14ac:dyDescent="0.25">
      <c r="A51" s="1143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44"/>
      <c r="I51" s="1122"/>
      <c r="J51" s="1121" t="e">
        <f>IF(I51/H51*100&gt;100,100,I51/H51*100)</f>
        <v>#DIV/0!</v>
      </c>
      <c r="K51" s="1120" t="e">
        <f>J51</f>
        <v>#DIV/0!</v>
      </c>
      <c r="L51" s="1119"/>
      <c r="M51" s="1113"/>
      <c r="N51" s="1081"/>
    </row>
    <row r="52" spans="1:14" ht="33" customHeight="1" x14ac:dyDescent="0.25">
      <c r="A52" s="1143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>
        <v>100</v>
      </c>
      <c r="I52" s="1125">
        <v>100</v>
      </c>
      <c r="J52" s="1121">
        <f>IF(I52/H52*100&gt;100,100,I52/H52*100)</f>
        <v>100</v>
      </c>
      <c r="K52" s="1127">
        <f>(J52+J53+J54)/3</f>
        <v>100</v>
      </c>
      <c r="L52" s="1126">
        <f>(K52+K55)/2</f>
        <v>100</v>
      </c>
      <c r="M52" s="1113"/>
      <c r="N52" s="1081"/>
    </row>
    <row r="53" spans="1:14" ht="33" customHeight="1" x14ac:dyDescent="0.25">
      <c r="A53" s="1143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7">
        <v>85</v>
      </c>
      <c r="I53" s="1125">
        <v>100</v>
      </c>
      <c r="J53" s="1121">
        <f>IF(I53/H53*100&gt;100,100,I53/H53*100)</f>
        <v>100</v>
      </c>
      <c r="K53" s="1123"/>
      <c r="L53" s="1119"/>
      <c r="M53" s="1113"/>
      <c r="N53" s="1081"/>
    </row>
    <row r="54" spans="1:14" ht="33" customHeight="1" x14ac:dyDescent="0.25">
      <c r="A54" s="1143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>
        <v>98</v>
      </c>
      <c r="I54" s="1124">
        <v>100</v>
      </c>
      <c r="J54" s="1121">
        <f>IF(I54/H54*100&gt;100,100,I54/H54*100)</f>
        <v>100</v>
      </c>
      <c r="K54" s="1123"/>
      <c r="L54" s="1119"/>
      <c r="M54" s="1113"/>
      <c r="N54" s="1081"/>
    </row>
    <row r="55" spans="1:14" ht="69" customHeight="1" x14ac:dyDescent="0.25">
      <c r="A55" s="1143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">
        <v>2</v>
      </c>
      <c r="I55" s="11">
        <v>2</v>
      </c>
      <c r="J55" s="1121">
        <f>IF(I55/H55*100&gt;100,100,I55/H55*100)</f>
        <v>100</v>
      </c>
      <c r="K55" s="1120">
        <f>J55</f>
        <v>100</v>
      </c>
      <c r="L55" s="1119"/>
      <c r="M55" s="1113"/>
      <c r="N55" s="1081"/>
    </row>
    <row r="56" spans="1:14" ht="58.5" hidden="1" customHeight="1" x14ac:dyDescent="0.25">
      <c r="A56" s="1143"/>
      <c r="B56" s="1142" t="s">
        <v>164</v>
      </c>
      <c r="C56" s="1142" t="s">
        <v>686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1" t="e">
        <f>IF(I56/H56*100&gt;100,100,I56/H56*100)</f>
        <v>#DIV/0!</v>
      </c>
      <c r="K56" s="1127" t="e">
        <f>(J56+J57+J58)/3</f>
        <v>#DIV/0!</v>
      </c>
      <c r="L56" s="1126" t="e">
        <f>(K56+K59)/2</f>
        <v>#DIV/0!</v>
      </c>
      <c r="M56" s="1113"/>
      <c r="N56" s="1081"/>
    </row>
    <row r="57" spans="1:14" ht="58.5" hidden="1" customHeight="1" x14ac:dyDescent="0.25">
      <c r="A57" s="1143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/>
      <c r="I57" s="1125"/>
      <c r="J57" s="1121" t="e">
        <f>IF(I57/H57*100&gt;100,100,I57/H57*100)</f>
        <v>#DIV/0!</v>
      </c>
      <c r="K57" s="1123"/>
      <c r="L57" s="1119"/>
      <c r="M57" s="1113"/>
      <c r="N57" s="1081"/>
    </row>
    <row r="58" spans="1:14" ht="58.5" hidden="1" customHeight="1" x14ac:dyDescent="0.25">
      <c r="A58" s="1143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/>
      <c r="I58" s="1124"/>
      <c r="J58" s="1121" t="e">
        <f>IF(I58/H58*100&gt;100,100,I58/H58*100)</f>
        <v>#DIV/0!</v>
      </c>
      <c r="K58" s="1123"/>
      <c r="L58" s="1119"/>
      <c r="M58" s="1113"/>
      <c r="N58" s="1081"/>
    </row>
    <row r="59" spans="1:14" ht="57.75" hidden="1" customHeight="1" x14ac:dyDescent="0.25">
      <c r="A59" s="1143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34"/>
      <c r="I59" s="4"/>
      <c r="J59" s="1121" t="e">
        <f>IF(I59/H59*100&gt;100,100,I59/H59*100)</f>
        <v>#DIV/0!</v>
      </c>
      <c r="K59" s="1120" t="e">
        <f>J59</f>
        <v>#DIV/0!</v>
      </c>
      <c r="L59" s="1119"/>
      <c r="M59" s="1113"/>
      <c r="N59" s="1081"/>
    </row>
    <row r="60" spans="1:14" ht="58.5" customHeight="1" x14ac:dyDescent="0.25">
      <c r="A60" s="1143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>
        <v>100</v>
      </c>
      <c r="I60" s="1125">
        <v>100</v>
      </c>
      <c r="J60" s="1121">
        <f>IF(I60/H60*100&gt;100,100,I60/H60*100)</f>
        <v>100</v>
      </c>
      <c r="K60" s="1127">
        <f>(J60+J61+J62)/2</f>
        <v>100</v>
      </c>
      <c r="L60" s="1126">
        <f>(K60+K63)/2</f>
        <v>100</v>
      </c>
      <c r="M60" s="1113"/>
      <c r="N60" s="1081"/>
    </row>
    <row r="61" spans="1:14" ht="58.5" customHeight="1" x14ac:dyDescent="0.25">
      <c r="A61" s="1143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69">
        <v>85</v>
      </c>
      <c r="I61" s="1125">
        <v>89.5</v>
      </c>
      <c r="J61" s="1121">
        <f>IF(I61/H61*100&gt;100,100,I61/H61*100)</f>
        <v>100</v>
      </c>
      <c r="K61" s="1123"/>
      <c r="L61" s="1119"/>
      <c r="M61" s="1113"/>
      <c r="N61" s="1081"/>
    </row>
    <row r="62" spans="1:14" ht="58.5" customHeight="1" x14ac:dyDescent="0.25">
      <c r="A62" s="1143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70"/>
      <c r="I62" s="1136"/>
      <c r="J62" s="1121"/>
      <c r="K62" s="1123"/>
      <c r="L62" s="1119"/>
      <c r="M62" s="1113"/>
      <c r="N62" s="1081"/>
    </row>
    <row r="63" spans="1:14" ht="41.25" customHeight="1" x14ac:dyDescent="0.25">
      <c r="A63" s="1143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42">
        <v>3</v>
      </c>
      <c r="I63" s="42">
        <v>3</v>
      </c>
      <c r="J63" s="1121">
        <f>IF(I63/H63*100&gt;100,100,I63/H63*100)</f>
        <v>100</v>
      </c>
      <c r="K63" s="1120">
        <f>J63</f>
        <v>100</v>
      </c>
      <c r="L63" s="1119"/>
      <c r="M63" s="1113"/>
      <c r="N63" s="1081"/>
    </row>
    <row r="64" spans="1:14" ht="58.5" customHeight="1" x14ac:dyDescent="0.25">
      <c r="A64" s="1143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>
        <v>100</v>
      </c>
      <c r="I64" s="1125">
        <v>100</v>
      </c>
      <c r="J64" s="1121">
        <f>IF(I64/H64*100&gt;100,100,I64/H64*100)</f>
        <v>100</v>
      </c>
      <c r="K64" s="1127">
        <f>(J64+J65+J66)/3</f>
        <v>100</v>
      </c>
      <c r="L64" s="1126">
        <f>(K64+K67)/2</f>
        <v>100</v>
      </c>
      <c r="M64" s="1113"/>
      <c r="N64" s="1081"/>
    </row>
    <row r="65" spans="1:14" ht="58.5" customHeight="1" x14ac:dyDescent="0.25">
      <c r="A65" s="1143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69">
        <v>85</v>
      </c>
      <c r="I65" s="1125">
        <v>100</v>
      </c>
      <c r="J65" s="1121">
        <f>IF(I65/H65*100&gt;100,100,I65/H65*100)</f>
        <v>100</v>
      </c>
      <c r="K65" s="1123"/>
      <c r="L65" s="1119"/>
      <c r="M65" s="1113"/>
      <c r="N65" s="1081"/>
    </row>
    <row r="66" spans="1:14" ht="58.5" customHeight="1" x14ac:dyDescent="0.25">
      <c r="A66" s="1143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69">
        <v>100</v>
      </c>
      <c r="I66" s="1124">
        <v>100</v>
      </c>
      <c r="J66" s="1121">
        <f>IF(I66/H66*100&gt;100,100,I66/H66*100)</f>
        <v>100</v>
      </c>
      <c r="K66" s="1123"/>
      <c r="L66" s="1119"/>
      <c r="M66" s="1113"/>
      <c r="N66" s="1081"/>
    </row>
    <row r="67" spans="1:14" ht="41.25" customHeight="1" x14ac:dyDescent="0.25">
      <c r="A67" s="1143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4">
        <v>182</v>
      </c>
      <c r="I67" s="34">
        <v>182</v>
      </c>
      <c r="J67" s="1121">
        <f>IF(I67/H67*100&gt;100,100,I67/H67*100)</f>
        <v>100</v>
      </c>
      <c r="K67" s="1120">
        <f>J67</f>
        <v>100</v>
      </c>
      <c r="L67" s="1119"/>
      <c r="M67" s="1113"/>
      <c r="N67" s="1081"/>
    </row>
    <row r="68" spans="1:14" ht="58.5" hidden="1" customHeight="1" x14ac:dyDescent="0.25">
      <c r="A68" s="1143"/>
      <c r="B68" s="1142" t="s">
        <v>185</v>
      </c>
      <c r="C68" s="1142" t="s">
        <v>186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/>
      <c r="I68" s="1125"/>
      <c r="J68" s="1121" t="e">
        <f>IF(I68/H68*100&gt;100,100,I68/H68*100)</f>
        <v>#DIV/0!</v>
      </c>
      <c r="K68" s="1127" t="e">
        <f>(J68+J69+J70)/3</f>
        <v>#DIV/0!</v>
      </c>
      <c r="L68" s="1126" t="e">
        <f>(K68+K71)/2</f>
        <v>#DIV/0!</v>
      </c>
      <c r="M68" s="1113"/>
      <c r="N68" s="1081"/>
    </row>
    <row r="69" spans="1:14" ht="58.5" hidden="1" customHeight="1" x14ac:dyDescent="0.25">
      <c r="A69" s="1143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/>
      <c r="I69" s="1125"/>
      <c r="J69" s="1121" t="e">
        <f>IF(I69/H69*100&gt;100,100,I69/H69*100)</f>
        <v>#DIV/0!</v>
      </c>
      <c r="K69" s="1123"/>
      <c r="L69" s="1119"/>
      <c r="M69" s="1113"/>
      <c r="N69" s="1081"/>
    </row>
    <row r="70" spans="1:14" ht="58.5" hidden="1" customHeight="1" x14ac:dyDescent="0.25">
      <c r="A70" s="1143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/>
      <c r="I70" s="1124"/>
      <c r="J70" s="1121" t="e">
        <f>IF(I70/H70*100&gt;100,100,I70/H70*100)</f>
        <v>#DIV/0!</v>
      </c>
      <c r="K70" s="1123"/>
      <c r="L70" s="1119"/>
      <c r="M70" s="1113"/>
      <c r="N70" s="1081"/>
    </row>
    <row r="71" spans="1:14" ht="31.5" hidden="1" customHeight="1" x14ac:dyDescent="0.25">
      <c r="A71" s="1143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/>
      <c r="I71" s="1122"/>
      <c r="J71" s="1121" t="e">
        <f>IF(I71/H71*100&gt;100,100,I71/H71*100)</f>
        <v>#DIV/0!</v>
      </c>
      <c r="K71" s="1120" t="e">
        <f>J71</f>
        <v>#DIV/0!</v>
      </c>
      <c r="L71" s="1119"/>
      <c r="M71" s="1113"/>
      <c r="N71" s="1081"/>
    </row>
    <row r="72" spans="1:14" ht="58.5" hidden="1" customHeight="1" x14ac:dyDescent="0.25">
      <c r="A72" s="1143"/>
      <c r="B72" s="1142" t="s">
        <v>178</v>
      </c>
      <c r="C72" s="1142" t="s">
        <v>529</v>
      </c>
      <c r="D72" s="1141" t="s">
        <v>137</v>
      </c>
      <c r="E72" s="1105" t="s">
        <v>138</v>
      </c>
      <c r="F72" s="1069" t="s">
        <v>3</v>
      </c>
      <c r="G72" s="1105" t="s">
        <v>140</v>
      </c>
      <c r="H72" s="1169"/>
      <c r="I72" s="1125"/>
      <c r="J72" s="1121" t="e">
        <f>IF(I72/H72*100&gt;100,100,I72/H72*100)</f>
        <v>#DIV/0!</v>
      </c>
      <c r="K72" s="1127" t="e">
        <f>(J72+J73+J74)/2</f>
        <v>#DIV/0!</v>
      </c>
      <c r="L72" s="1126" t="e">
        <f>(K72+K75)/2</f>
        <v>#DIV/0!</v>
      </c>
      <c r="M72" s="1113"/>
      <c r="N72" s="1081"/>
    </row>
    <row r="73" spans="1:14" ht="58.5" hidden="1" customHeight="1" x14ac:dyDescent="0.25">
      <c r="A73" s="1143"/>
      <c r="B73" s="1113"/>
      <c r="C73" s="1113"/>
      <c r="D73" s="1137"/>
      <c r="E73" s="1105" t="s">
        <v>138</v>
      </c>
      <c r="F73" s="1069" t="s">
        <v>211</v>
      </c>
      <c r="G73" s="1105" t="s">
        <v>140</v>
      </c>
      <c r="H73" s="1169"/>
      <c r="I73" s="1125"/>
      <c r="J73" s="1121" t="e">
        <f>IF(I73/H73*100&gt;100,100,I73/H73*100)</f>
        <v>#DIV/0!</v>
      </c>
      <c r="K73" s="1123"/>
      <c r="L73" s="1119"/>
      <c r="M73" s="1113"/>
      <c r="N73" s="1081"/>
    </row>
    <row r="74" spans="1:14" ht="58.5" hidden="1" customHeight="1" x14ac:dyDescent="0.25">
      <c r="A74" s="1143"/>
      <c r="B74" s="1113"/>
      <c r="C74" s="1113"/>
      <c r="D74" s="1137"/>
      <c r="E74" s="1105" t="s">
        <v>138</v>
      </c>
      <c r="F74" s="1069" t="s">
        <v>390</v>
      </c>
      <c r="G74" s="1105" t="s">
        <v>140</v>
      </c>
      <c r="H74" s="1169"/>
      <c r="I74" s="1124"/>
      <c r="J74" s="1121" t="e">
        <f>IF(I74/H74*100&gt;100,100,I74/H74*100)</f>
        <v>#DIV/0!</v>
      </c>
      <c r="K74" s="1123"/>
      <c r="L74" s="1119"/>
      <c r="M74" s="1113"/>
      <c r="N74" s="1081"/>
    </row>
    <row r="75" spans="1:14" ht="31.5" hidden="1" customHeight="1" x14ac:dyDescent="0.25">
      <c r="A75" s="1143"/>
      <c r="B75" s="1110"/>
      <c r="C75" s="1110"/>
      <c r="D75" s="1133"/>
      <c r="E75" s="1105" t="s">
        <v>144</v>
      </c>
      <c r="F75" s="1064" t="s">
        <v>506</v>
      </c>
      <c r="G75" s="1105" t="s">
        <v>266</v>
      </c>
      <c r="H75" s="1122"/>
      <c r="I75" s="4"/>
      <c r="J75" s="1121" t="e">
        <f>IF(I75/H75*100&gt;100,100,I75/H75*100)</f>
        <v>#DIV/0!</v>
      </c>
      <c r="K75" s="1120" t="e">
        <f>J75</f>
        <v>#DIV/0!</v>
      </c>
      <c r="L75" s="1119"/>
      <c r="M75" s="1113"/>
      <c r="N75" s="1081"/>
    </row>
    <row r="76" spans="1:14" ht="58.5" customHeight="1" x14ac:dyDescent="0.25">
      <c r="A76" s="1143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100</v>
      </c>
      <c r="J76" s="1121">
        <f>IF(I76/H76*100&gt;100,100,I76/H76*100)</f>
        <v>100</v>
      </c>
      <c r="K76" s="1127">
        <f>(J76+J77+J78)/3</f>
        <v>100</v>
      </c>
      <c r="L76" s="1126">
        <f>(K76+K79)/2</f>
        <v>100</v>
      </c>
      <c r="M76" s="1151"/>
      <c r="N76" s="1081"/>
    </row>
    <row r="77" spans="1:14" ht="58.5" customHeight="1" x14ac:dyDescent="0.25">
      <c r="A77" s="1143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24">
        <v>85</v>
      </c>
      <c r="I77" s="1125">
        <v>100</v>
      </c>
      <c r="J77" s="1121">
        <f>IF(I77/H77*100&gt;100,100,I77/H77*100)</f>
        <v>100</v>
      </c>
      <c r="K77" s="1123"/>
      <c r="L77" s="1119"/>
      <c r="M77" s="1151"/>
      <c r="N77" s="1081"/>
    </row>
    <row r="78" spans="1:14" ht="58.5" customHeight="1" x14ac:dyDescent="0.25">
      <c r="A78" s="1143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24">
        <v>98</v>
      </c>
      <c r="I78" s="1124">
        <v>100</v>
      </c>
      <c r="J78" s="1121">
        <f>IF(I78/H78*100&gt;100,100,I78/H78*100)</f>
        <v>100</v>
      </c>
      <c r="K78" s="1123"/>
      <c r="L78" s="1119"/>
      <c r="M78" s="1151"/>
      <c r="N78" s="1081"/>
    </row>
    <row r="79" spans="1:14" ht="40.5" customHeight="1" x14ac:dyDescent="0.25">
      <c r="A79" s="1143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4">
        <v>576</v>
      </c>
      <c r="I79" s="4">
        <v>576</v>
      </c>
      <c r="J79" s="1121">
        <f>IF(I79/H79*100&gt;100,100,I79/H79*100)</f>
        <v>100</v>
      </c>
      <c r="K79" s="1120">
        <f>J79</f>
        <v>100</v>
      </c>
      <c r="L79" s="1119"/>
      <c r="M79" s="1151"/>
      <c r="N79" s="1081"/>
    </row>
    <row r="80" spans="1:14" ht="58.5" hidden="1" customHeight="1" x14ac:dyDescent="0.25">
      <c r="A80" s="1143"/>
      <c r="B80" s="1142" t="s">
        <v>181</v>
      </c>
      <c r="C80" s="1142" t="s">
        <v>660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/>
      <c r="I80" s="1125"/>
      <c r="J80" s="1121" t="e">
        <f>IF(I80/H80*100&gt;100,100,I80/H80*100)</f>
        <v>#DIV/0!</v>
      </c>
      <c r="K80" s="1127" t="e">
        <f>(J80+J81+J82)/3</f>
        <v>#DIV/0!</v>
      </c>
      <c r="L80" s="1126" t="e">
        <f>(K80+K83)/2</f>
        <v>#DIV/0!</v>
      </c>
      <c r="M80" s="1151"/>
      <c r="N80" s="1081"/>
    </row>
    <row r="81" spans="1:14" ht="58.5" hidden="1" customHeight="1" x14ac:dyDescent="0.25">
      <c r="A81" s="1143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/>
      <c r="I81" s="1125"/>
      <c r="J81" s="1121" t="e">
        <f>IF(I81/H81*100&gt;100,100,I81/H81*100)</f>
        <v>#DIV/0!</v>
      </c>
      <c r="K81" s="1123"/>
      <c r="L81" s="1119"/>
      <c r="M81" s="1151"/>
      <c r="N81" s="1081"/>
    </row>
    <row r="82" spans="1:14" ht="58.5" hidden="1" customHeight="1" x14ac:dyDescent="0.25">
      <c r="A82" s="1143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24"/>
      <c r="I82" s="1124"/>
      <c r="J82" s="1121" t="e">
        <f>IF(I82/H82*100&gt;100,100,I82/H82*100)</f>
        <v>#DIV/0!</v>
      </c>
      <c r="K82" s="1123"/>
      <c r="L82" s="1119"/>
      <c r="M82" s="1151"/>
      <c r="N82" s="1081"/>
    </row>
    <row r="83" spans="1:14" ht="40.5" hidden="1" customHeight="1" x14ac:dyDescent="0.25">
      <c r="A83" s="1143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4"/>
      <c r="I83" s="1122"/>
      <c r="J83" s="1121" t="e">
        <f>IF(I83/H83*100&gt;100,100,I83/H83*100)</f>
        <v>#DIV/0!</v>
      </c>
      <c r="K83" s="1120" t="e">
        <f>J83</f>
        <v>#DIV/0!</v>
      </c>
      <c r="L83" s="1119"/>
      <c r="M83" s="1151"/>
      <c r="N83" s="1081"/>
    </row>
    <row r="84" spans="1:14" ht="58.5" hidden="1" customHeight="1" x14ac:dyDescent="0.25">
      <c r="A84" s="1143"/>
      <c r="B84" s="1168" t="s">
        <v>420</v>
      </c>
      <c r="C84" s="1142" t="s">
        <v>660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/>
      <c r="I84" s="1125"/>
      <c r="J84" s="1121" t="e">
        <f>IF(I84/H84*100&gt;100,100,I84/H84*100)</f>
        <v>#DIV/0!</v>
      </c>
      <c r="K84" s="1241" t="e">
        <f>(J84+J85+J86)/3</f>
        <v>#DIV/0!</v>
      </c>
      <c r="L84" s="1125" t="e">
        <f>(K84+K87)/2</f>
        <v>#DIV/0!</v>
      </c>
      <c r="M84" s="1151"/>
      <c r="N84" s="1081"/>
    </row>
    <row r="85" spans="1:14" ht="58.5" hidden="1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/>
      <c r="I85" s="1125"/>
      <c r="J85" s="1121" t="e">
        <f>IF(I85/H85*100&gt;100,100,I85/H85*100)</f>
        <v>#DIV/0!</v>
      </c>
      <c r="K85" s="1120"/>
      <c r="L85" s="1178"/>
      <c r="M85" s="1151"/>
      <c r="N85" s="1081"/>
    </row>
    <row r="86" spans="1:14" ht="58.5" hidden="1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/>
      <c r="I86" s="1124"/>
      <c r="J86" s="1121" t="e">
        <f>IF(I86/H86*100&gt;100,100,I86/H86*100)</f>
        <v>#DIV/0!</v>
      </c>
      <c r="K86" s="1120"/>
      <c r="L86" s="1178"/>
      <c r="M86" s="1151"/>
      <c r="N86" s="1081"/>
    </row>
    <row r="87" spans="1:14" ht="40.5" hidden="1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/>
      <c r="I87" s="1122"/>
      <c r="J87" s="1121" t="e">
        <f>IF(I87/H87*100&gt;100,100,I87/H87*100)</f>
        <v>#DIV/0!</v>
      </c>
      <c r="K87" s="1120" t="e">
        <f>J87</f>
        <v>#DIV/0!</v>
      </c>
      <c r="L87" s="1178"/>
      <c r="M87" s="1151"/>
      <c r="N87" s="1081"/>
    </row>
    <row r="88" spans="1:14" ht="58.5" hidden="1" customHeight="1" x14ac:dyDescent="0.25">
      <c r="A88" s="1143"/>
      <c r="B88" s="1142" t="s">
        <v>426</v>
      </c>
      <c r="C88" s="1142" t="s">
        <v>658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1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151"/>
      <c r="N88" s="1081"/>
    </row>
    <row r="89" spans="1:14" ht="58.5" hidden="1" customHeight="1" x14ac:dyDescent="0.25">
      <c r="A89" s="1143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/>
      <c r="I89" s="1125"/>
      <c r="J89" s="1121" t="e">
        <f>IF(I89/H89*100&gt;100,100,I89/H89*100)</f>
        <v>#DIV/0!</v>
      </c>
      <c r="K89" s="1123"/>
      <c r="L89" s="1119"/>
      <c r="M89" s="1151"/>
      <c r="N89" s="1081"/>
    </row>
    <row r="90" spans="1:14" ht="58.5" hidden="1" customHeight="1" x14ac:dyDescent="0.25">
      <c r="A90" s="1143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/>
      <c r="I90" s="1124"/>
      <c r="J90" s="1121" t="e">
        <f>IF(I90/H90*100&gt;100,100,I90/H90*100)</f>
        <v>#DIV/0!</v>
      </c>
      <c r="K90" s="1123"/>
      <c r="L90" s="1119"/>
      <c r="M90" s="1151"/>
      <c r="N90" s="1081"/>
    </row>
    <row r="91" spans="1:14" ht="40.5" hidden="1" customHeight="1" x14ac:dyDescent="0.25">
      <c r="A91" s="1143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/>
      <c r="I91" s="1122"/>
      <c r="J91" s="1121" t="e">
        <f>IF(I91/H91*100&gt;100,100,I91/H91*100)</f>
        <v>#DIV/0!</v>
      </c>
      <c r="K91" s="1120" t="e">
        <f>J91</f>
        <v>#DIV/0!</v>
      </c>
      <c r="L91" s="1119"/>
      <c r="M91" s="1151"/>
      <c r="N91" s="1081"/>
    </row>
    <row r="92" spans="1:14" ht="40.5" customHeight="1" x14ac:dyDescent="0.25">
      <c r="A92" s="1143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>
        <v>100</v>
      </c>
      <c r="I92" s="1125">
        <v>100</v>
      </c>
      <c r="J92" s="1121">
        <f>IF(I92/H92*100&gt;100,100,I92/H92*100)</f>
        <v>100</v>
      </c>
      <c r="K92" s="1127">
        <f>(J92+J93+J94)/3</f>
        <v>100</v>
      </c>
      <c r="L92" s="1126">
        <f>(K92+K95)/2</f>
        <v>95</v>
      </c>
      <c r="M92" s="1151"/>
      <c r="N92" s="1081"/>
    </row>
    <row r="93" spans="1:14" ht="40.5" customHeight="1" x14ac:dyDescent="0.25">
      <c r="A93" s="1143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>
        <v>98</v>
      </c>
      <c r="I93" s="1125">
        <v>100</v>
      </c>
      <c r="J93" s="1121">
        <f>IF(I93/H93*100&gt;100,100,I93/H93*100)</f>
        <v>100</v>
      </c>
      <c r="K93" s="1123"/>
      <c r="L93" s="1119"/>
      <c r="M93" s="1151"/>
      <c r="N93" s="1081"/>
    </row>
    <row r="94" spans="1:14" ht="40.5" customHeight="1" x14ac:dyDescent="0.25">
      <c r="A94" s="1143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>
        <v>98</v>
      </c>
      <c r="I94" s="1124">
        <v>100</v>
      </c>
      <c r="J94" s="1121">
        <f>IF(I94/H94*100&gt;100,100,I94/H94*100)</f>
        <v>100</v>
      </c>
      <c r="K94" s="1123"/>
      <c r="L94" s="1119"/>
      <c r="M94" s="1151"/>
      <c r="N94" s="1081"/>
    </row>
    <row r="95" spans="1:14" ht="60.75" customHeight="1" x14ac:dyDescent="0.25">
      <c r="A95" s="1143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44">
        <v>1</v>
      </c>
      <c r="I95" s="42">
        <v>0.9</v>
      </c>
      <c r="J95" s="1121">
        <f>IF(I95/H95*100&gt;100,100,I95/H95*100)</f>
        <v>90</v>
      </c>
      <c r="K95" s="1120">
        <f>J95</f>
        <v>90</v>
      </c>
      <c r="L95" s="1119"/>
      <c r="M95" s="1151"/>
      <c r="N95" s="1081"/>
    </row>
    <row r="96" spans="1:14" ht="58.5" hidden="1" customHeight="1" x14ac:dyDescent="0.25">
      <c r="A96" s="1143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/>
      <c r="I96" s="1125"/>
      <c r="J96" s="1121" t="e">
        <f>IF(I96/H96*100&gt;100,100,I96/H96*100)</f>
        <v>#DIV/0!</v>
      </c>
      <c r="K96" s="1127" t="e">
        <f>(J96+J97+J98)/3</f>
        <v>#DIV/0!</v>
      </c>
      <c r="L96" s="1126" t="e">
        <f>(K96+K99)/2</f>
        <v>#DIV/0!</v>
      </c>
      <c r="M96" s="1113"/>
      <c r="N96" s="1081"/>
    </row>
    <row r="97" spans="1:14" ht="58.5" hidden="1" customHeight="1" x14ac:dyDescent="0.25">
      <c r="A97" s="1143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/>
      <c r="I97" s="1125"/>
      <c r="J97" s="1121" t="e">
        <f>IF(I97/H97*100&gt;100,100,I97/H97*100)</f>
        <v>#DIV/0!</v>
      </c>
      <c r="K97" s="1123"/>
      <c r="L97" s="1119"/>
      <c r="M97" s="1113"/>
      <c r="N97" s="1081"/>
    </row>
    <row r="98" spans="1:14" ht="58.5" hidden="1" customHeight="1" x14ac:dyDescent="0.25">
      <c r="A98" s="1143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7"/>
      <c r="I98" s="1124"/>
      <c r="J98" s="1121" t="e">
        <f>IF(I98/H98*100&gt;100,100,I98/H98*100)</f>
        <v>#DIV/0!</v>
      </c>
      <c r="K98" s="1123"/>
      <c r="L98" s="1119"/>
      <c r="M98" s="1113"/>
      <c r="N98" s="1081"/>
    </row>
    <row r="99" spans="1:14" ht="64.5" hidden="1" customHeight="1" x14ac:dyDescent="0.25">
      <c r="A99" s="1143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44"/>
      <c r="I99" s="1122"/>
      <c r="J99" s="1121" t="e">
        <f>IF(I99/H99*100&gt;100,100,I99/H99*100)</f>
        <v>#DIV/0!</v>
      </c>
      <c r="K99" s="1120" t="e">
        <f>J99</f>
        <v>#DIV/0!</v>
      </c>
      <c r="L99" s="1119"/>
      <c r="M99" s="1113"/>
      <c r="N99" s="1081"/>
    </row>
    <row r="100" spans="1:14" ht="58.5" customHeight="1" x14ac:dyDescent="0.25">
      <c r="A100" s="1143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>
        <v>100</v>
      </c>
      <c r="I100" s="1125">
        <v>100</v>
      </c>
      <c r="J100" s="1121">
        <f>IF(I100/H100*100&gt;100,100,I100/H100*100)</f>
        <v>100</v>
      </c>
      <c r="K100" s="1127">
        <f>(J100+J101+J102)/3</f>
        <v>100</v>
      </c>
      <c r="L100" s="1126">
        <f>(K100+K103)/2</f>
        <v>95</v>
      </c>
      <c r="M100" s="1151"/>
      <c r="N100" s="1081"/>
    </row>
    <row r="101" spans="1:14" ht="58.5" customHeight="1" x14ac:dyDescent="0.25">
      <c r="A101" s="1143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>
        <v>98</v>
      </c>
      <c r="I101" s="1125">
        <v>100</v>
      </c>
      <c r="J101" s="1121">
        <f>IF(I101/H101*100&gt;100,100,I101/H101*100)</f>
        <v>100</v>
      </c>
      <c r="K101" s="1123"/>
      <c r="L101" s="1119"/>
      <c r="M101" s="1151"/>
      <c r="N101" s="1081"/>
    </row>
    <row r="102" spans="1:14" ht="58.5" customHeight="1" x14ac:dyDescent="0.25">
      <c r="A102" s="1143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24">
        <v>100</v>
      </c>
      <c r="I102" s="1124">
        <v>100</v>
      </c>
      <c r="J102" s="1121">
        <f>IF(I102/H102*100&gt;100,100,I102/H102*100)</f>
        <v>100</v>
      </c>
      <c r="K102" s="1123"/>
      <c r="L102" s="1119"/>
      <c r="M102" s="1151"/>
      <c r="N102" s="1081"/>
    </row>
    <row r="103" spans="1:14" ht="43.5" customHeight="1" x14ac:dyDescent="0.25">
      <c r="A103" s="1143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42">
        <v>1</v>
      </c>
      <c r="I103" s="42">
        <v>0.9</v>
      </c>
      <c r="J103" s="1121">
        <f>IF(I103/H103*100&gt;100,100,I103/H103*100)</f>
        <v>90</v>
      </c>
      <c r="K103" s="1120">
        <f>J103</f>
        <v>90</v>
      </c>
      <c r="L103" s="1119"/>
      <c r="M103" s="1151"/>
      <c r="N103" s="1081"/>
    </row>
    <row r="104" spans="1:14" ht="58.5" hidden="1" customHeight="1" x14ac:dyDescent="0.25">
      <c r="A104" s="1143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24"/>
      <c r="I104" s="1125"/>
      <c r="J104" s="1121" t="e">
        <f>IF(I104/H104*100&gt;100,100,I104/H104*100)</f>
        <v>#DIV/0!</v>
      </c>
      <c r="K104" s="1127" t="e">
        <f>(J104+J105+J106)/3</f>
        <v>#DIV/0!</v>
      </c>
      <c r="L104" s="1126" t="e">
        <f>(K104+K107)/2</f>
        <v>#DIV/0!</v>
      </c>
      <c r="M104" s="1113"/>
      <c r="N104" s="1081"/>
    </row>
    <row r="105" spans="1:14" ht="58.5" hidden="1" customHeight="1" x14ac:dyDescent="0.25">
      <c r="A105" s="1143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7"/>
      <c r="I105" s="1208"/>
      <c r="J105" s="1121" t="e">
        <f>IF(I105/H105*100&gt;100,100,I105/H105*100)</f>
        <v>#DIV/0!</v>
      </c>
      <c r="K105" s="1123"/>
      <c r="L105" s="1119"/>
      <c r="M105" s="1113"/>
      <c r="N105" s="1081"/>
    </row>
    <row r="106" spans="1:14" ht="58.5" hidden="1" customHeight="1" x14ac:dyDescent="0.25">
      <c r="A106" s="1143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7"/>
      <c r="I106" s="1208"/>
      <c r="J106" s="1121" t="e">
        <f>IF(I106/H106*100&gt;100,100,I106/H106*100)</f>
        <v>#DIV/0!</v>
      </c>
      <c r="K106" s="1123"/>
      <c r="L106" s="1119"/>
      <c r="M106" s="1113"/>
      <c r="N106" s="1081"/>
    </row>
    <row r="107" spans="1:14" ht="22.5" hidden="1" customHeight="1" x14ac:dyDescent="0.25">
      <c r="A107" s="1143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34"/>
      <c r="I107" s="4"/>
      <c r="J107" s="1121" t="e">
        <f>IF(I107/H107*100&gt;100,100,I107/H107*100)</f>
        <v>#DIV/0!</v>
      </c>
      <c r="K107" s="1120" t="e">
        <f>J107</f>
        <v>#DIV/0!</v>
      </c>
      <c r="L107" s="1119"/>
      <c r="M107" s="1113"/>
      <c r="N107" s="1081"/>
    </row>
    <row r="108" spans="1:14" ht="58.5" customHeight="1" x14ac:dyDescent="0.25">
      <c r="A108" s="1143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24">
        <v>100</v>
      </c>
      <c r="I108" s="1125">
        <v>100</v>
      </c>
      <c r="J108" s="1121">
        <f>IF(I108/H108*100&gt;100,100,I108/H108*100)</f>
        <v>100</v>
      </c>
      <c r="K108" s="1127">
        <f>(J108+J109+J110)/3</f>
        <v>100</v>
      </c>
      <c r="L108" s="1126">
        <f>(K108+K111)/2</f>
        <v>95.114942528735639</v>
      </c>
      <c r="M108" s="1151"/>
      <c r="N108" s="1081"/>
    </row>
    <row r="109" spans="1:14" ht="58.5" customHeight="1" x14ac:dyDescent="0.25">
      <c r="A109" s="1143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209">
        <v>98</v>
      </c>
      <c r="I109" s="1125">
        <v>100</v>
      </c>
      <c r="J109" s="1121">
        <f>IF(I109/H109*100&gt;100,100,I109/H109*100)</f>
        <v>100</v>
      </c>
      <c r="K109" s="1123"/>
      <c r="L109" s="1119"/>
      <c r="M109" s="1151"/>
      <c r="N109" s="1081"/>
    </row>
    <row r="110" spans="1:14" ht="58.5" customHeight="1" x14ac:dyDescent="0.25">
      <c r="A110" s="1143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209">
        <v>98</v>
      </c>
      <c r="I110" s="1124">
        <v>100</v>
      </c>
      <c r="J110" s="1121">
        <f>IF(I110/H110*100&gt;100,100,I110/H110*100)</f>
        <v>100</v>
      </c>
      <c r="K110" s="1123"/>
      <c r="L110" s="1119"/>
      <c r="M110" s="1151"/>
      <c r="N110" s="1081"/>
    </row>
    <row r="111" spans="1:14" ht="48.75" customHeight="1" x14ac:dyDescent="0.25">
      <c r="A111" s="1143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4">
        <v>87</v>
      </c>
      <c r="I111" s="42">
        <v>78.5</v>
      </c>
      <c r="J111" s="1121">
        <f>IF(I111/H111*100&gt;100,100,I111/H111*100)</f>
        <v>90.229885057471265</v>
      </c>
      <c r="K111" s="1120">
        <f>J111</f>
        <v>90.229885057471265</v>
      </c>
      <c r="L111" s="1119"/>
      <c r="M111" s="1151"/>
      <c r="N111" s="1081"/>
    </row>
    <row r="112" spans="1:14" ht="58.5" hidden="1" customHeight="1" x14ac:dyDescent="0.25">
      <c r="A112" s="1143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/>
      <c r="I112" s="1125"/>
      <c r="J112" s="1121" t="e">
        <f>IF(I112/H112*100&gt;100,100,I112/H112*100)</f>
        <v>#DIV/0!</v>
      </c>
      <c r="K112" s="1127" t="e">
        <f>(J112+J113+J114)/3</f>
        <v>#DIV/0!</v>
      </c>
      <c r="L112" s="1126" t="e">
        <f>(K112+K115)/2</f>
        <v>#DIV/0!</v>
      </c>
      <c r="M112" s="1151"/>
      <c r="N112" s="1081"/>
    </row>
    <row r="113" spans="1:14" ht="58.5" hidden="1" customHeight="1" x14ac:dyDescent="0.25">
      <c r="A113" s="1143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/>
      <c r="I113" s="1125"/>
      <c r="J113" s="1121" t="e">
        <f>IF(I113/H113*100&gt;100,100,I113/H113*100)</f>
        <v>#DIV/0!</v>
      </c>
      <c r="K113" s="1123"/>
      <c r="L113" s="1119"/>
      <c r="M113" s="1151"/>
      <c r="N113" s="1081"/>
    </row>
    <row r="114" spans="1:14" ht="58.5" hidden="1" customHeight="1" x14ac:dyDescent="0.25">
      <c r="A114" s="1143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/>
      <c r="I114" s="1124"/>
      <c r="J114" s="1121" t="e">
        <f>IF(I114/H114*100&gt;100,100,I114/H114*100)</f>
        <v>#DIV/0!</v>
      </c>
      <c r="K114" s="1123"/>
      <c r="L114" s="1119"/>
      <c r="M114" s="1151"/>
      <c r="N114" s="1081"/>
    </row>
    <row r="115" spans="1:14" ht="44.25" hidden="1" customHeight="1" x14ac:dyDescent="0.25">
      <c r="A115" s="1143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/>
      <c r="I115" s="1122"/>
      <c r="J115" s="1121" t="e">
        <f>IF(I115/H115*100&gt;100,100,I115/H115*100)</f>
        <v>#DIV/0!</v>
      </c>
      <c r="K115" s="1120" t="e">
        <f>J115</f>
        <v>#DIV/0!</v>
      </c>
      <c r="L115" s="1119"/>
      <c r="M115" s="1151"/>
      <c r="N115" s="1081"/>
    </row>
    <row r="116" spans="1:14" ht="58.5" customHeight="1" x14ac:dyDescent="0.25">
      <c r="A116" s="1143"/>
      <c r="B116" s="1142" t="s">
        <v>192</v>
      </c>
      <c r="C116" s="1142" t="s">
        <v>685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24">
        <v>100</v>
      </c>
      <c r="I116" s="1125">
        <v>100</v>
      </c>
      <c r="J116" s="1121">
        <f>IF(I116/H116*100&gt;100,100,I116/H116*100)</f>
        <v>100</v>
      </c>
      <c r="K116" s="1127">
        <f>(J116+J117+J118)/3</f>
        <v>100</v>
      </c>
      <c r="L116" s="1126">
        <f>(K116+K119)/2</f>
        <v>95.416666666666657</v>
      </c>
      <c r="M116" s="1151"/>
      <c r="N116" s="1081"/>
    </row>
    <row r="117" spans="1:14" ht="58.5" customHeight="1" x14ac:dyDescent="0.25">
      <c r="A117" s="1143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24">
        <v>98</v>
      </c>
      <c r="I117" s="1125">
        <v>100</v>
      </c>
      <c r="J117" s="1121">
        <f>IF(I117/H117*100&gt;100,100,I117/H117*100)</f>
        <v>100</v>
      </c>
      <c r="K117" s="1123"/>
      <c r="L117" s="1119"/>
      <c r="M117" s="1151"/>
      <c r="N117" s="1081"/>
    </row>
    <row r="118" spans="1:14" ht="58.5" customHeight="1" x14ac:dyDescent="0.25">
      <c r="A118" s="1143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24">
        <v>100</v>
      </c>
      <c r="I118" s="1124">
        <v>100</v>
      </c>
      <c r="J118" s="1121">
        <f>IF(I118/H118*100&gt;100,100,I118/H118*100)</f>
        <v>100</v>
      </c>
      <c r="K118" s="1123"/>
      <c r="L118" s="1119"/>
      <c r="M118" s="1151"/>
      <c r="N118" s="1081"/>
    </row>
    <row r="119" spans="1:14" ht="42.75" customHeight="1" x14ac:dyDescent="0.25">
      <c r="A119" s="1143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1240">
        <v>96</v>
      </c>
      <c r="I119" s="1240">
        <v>87.2</v>
      </c>
      <c r="J119" s="1121">
        <f>IF(I119/H119*100&gt;100,100,I119/H119*100)</f>
        <v>90.833333333333329</v>
      </c>
      <c r="K119" s="1120">
        <f>J119</f>
        <v>90.833333333333329</v>
      </c>
      <c r="L119" s="1119"/>
      <c r="M119" s="1151"/>
      <c r="N119" s="1081"/>
    </row>
    <row r="120" spans="1:14" ht="58.5" hidden="1" customHeight="1" x14ac:dyDescent="0.25">
      <c r="A120" s="1143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1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151"/>
      <c r="N120" s="1081"/>
    </row>
    <row r="121" spans="1:14" ht="58.5" hidden="1" customHeight="1" x14ac:dyDescent="0.25">
      <c r="A121" s="1143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1" t="e">
        <f>IF(I121/H121*100&gt;100,100,I121/H121*100)</f>
        <v>#DIV/0!</v>
      </c>
      <c r="K121" s="1123"/>
      <c r="L121" s="1119"/>
      <c r="M121" s="1151"/>
      <c r="N121" s="1081"/>
    </row>
    <row r="122" spans="1:14" ht="58.5" hidden="1" customHeight="1" x14ac:dyDescent="0.25">
      <c r="A122" s="1143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1" t="e">
        <f>IF(I122/H122*100&gt;100,100,I122/H122*100)</f>
        <v>#DIV/0!</v>
      </c>
      <c r="K122" s="1123"/>
      <c r="L122" s="1119"/>
      <c r="M122" s="1151"/>
      <c r="N122" s="1081"/>
    </row>
    <row r="123" spans="1:14" ht="42.75" hidden="1" customHeight="1" x14ac:dyDescent="0.25">
      <c r="A123" s="1143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1" t="e">
        <f>IF(I123/H123*100&gt;100,100,I123/H123*100)</f>
        <v>#DIV/0!</v>
      </c>
      <c r="K123" s="1120" t="e">
        <f>J123</f>
        <v>#DIV/0!</v>
      </c>
      <c r="L123" s="1119"/>
      <c r="M123" s="1151"/>
      <c r="N123" s="1081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151"/>
      <c r="N124" s="1081"/>
    </row>
    <row r="125" spans="1:14" ht="58.5" hidden="1" customHeight="1" x14ac:dyDescent="0.25">
      <c r="A125" s="1143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151"/>
      <c r="N125" s="1081"/>
    </row>
    <row r="126" spans="1:14" ht="58.5" hidden="1" customHeight="1" x14ac:dyDescent="0.25">
      <c r="A126" s="1143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151"/>
      <c r="N126" s="1081"/>
    </row>
    <row r="127" spans="1:14" ht="40.5" hidden="1" customHeight="1" x14ac:dyDescent="0.25">
      <c r="A127" s="1143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151"/>
      <c r="N127" s="1081"/>
    </row>
    <row r="128" spans="1:14" ht="58.5" customHeight="1" x14ac:dyDescent="0.25">
      <c r="A128" s="1143"/>
      <c r="B128" s="1168" t="s">
        <v>228</v>
      </c>
      <c r="C128" s="1142" t="s">
        <v>692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24">
        <v>4.8</v>
      </c>
      <c r="I128" s="1125">
        <v>5.8</v>
      </c>
      <c r="J128" s="1121">
        <f>IF(I128/H128*100&gt;100,100,I128/H128*100)</f>
        <v>100</v>
      </c>
      <c r="K128" s="1127">
        <f>(J128+J129+J130)/3</f>
        <v>100</v>
      </c>
      <c r="L128" s="1126">
        <f>(K128+K131)/2</f>
        <v>97.657952069716771</v>
      </c>
      <c r="M128" s="1151"/>
      <c r="N128" s="1081"/>
    </row>
    <row r="129" spans="1:14" ht="58.5" customHeight="1" x14ac:dyDescent="0.25">
      <c r="A129" s="1143"/>
      <c r="B129" s="1207"/>
      <c r="C129" s="1113"/>
      <c r="D129" s="1137"/>
      <c r="E129" s="1105" t="s">
        <v>138</v>
      </c>
      <c r="F129" s="1069" t="s">
        <v>9</v>
      </c>
      <c r="G129" s="1105" t="s">
        <v>140</v>
      </c>
      <c r="H129" s="1147">
        <v>1</v>
      </c>
      <c r="I129" s="1125">
        <v>2.2999999999999998</v>
      </c>
      <c r="J129" s="1121">
        <f>IF(I129/H129*100&gt;100,100,I129/H129*100)</f>
        <v>100</v>
      </c>
      <c r="K129" s="1123"/>
      <c r="L129" s="1119"/>
      <c r="M129" s="1151"/>
      <c r="N129" s="1081"/>
    </row>
    <row r="130" spans="1:14" ht="58.5" customHeight="1" x14ac:dyDescent="0.25">
      <c r="A130" s="1143"/>
      <c r="B130" s="1207"/>
      <c r="C130" s="1113"/>
      <c r="D130" s="1137"/>
      <c r="E130" s="1105" t="s">
        <v>138</v>
      </c>
      <c r="F130" s="1069" t="s">
        <v>211</v>
      </c>
      <c r="G130" s="1105" t="s">
        <v>140</v>
      </c>
      <c r="H130" s="1147">
        <v>90</v>
      </c>
      <c r="I130" s="1124">
        <v>100</v>
      </c>
      <c r="J130" s="1121">
        <f>IF(I130/H130*100&gt;100,100,I130/H130*100)</f>
        <v>100</v>
      </c>
      <c r="K130" s="1123"/>
      <c r="L130" s="1119"/>
      <c r="M130" s="1151"/>
      <c r="N130" s="1081"/>
    </row>
    <row r="131" spans="1:14" ht="38.25" customHeight="1" x14ac:dyDescent="0.25">
      <c r="A131" s="1143"/>
      <c r="B131" s="1206"/>
      <c r="C131" s="1110"/>
      <c r="D131" s="1133"/>
      <c r="E131" s="1105" t="s">
        <v>144</v>
      </c>
      <c r="F131" s="1064" t="s">
        <v>506</v>
      </c>
      <c r="G131" s="1105" t="s">
        <v>640</v>
      </c>
      <c r="H131" s="1144">
        <v>25704</v>
      </c>
      <c r="I131" s="4">
        <v>24500</v>
      </c>
      <c r="J131" s="1121">
        <f>IF(I131/H131*100&gt;100,100,I131/H131*100)</f>
        <v>95.315904139433556</v>
      </c>
      <c r="K131" s="1120">
        <f>J131</f>
        <v>95.315904139433556</v>
      </c>
      <c r="L131" s="1119"/>
      <c r="M131" s="1151"/>
      <c r="N131" s="1081"/>
    </row>
    <row r="132" spans="1:14" ht="58.5" customHeight="1" x14ac:dyDescent="0.25">
      <c r="A132" s="1143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36">
        <v>4.5</v>
      </c>
      <c r="I132" s="1154">
        <v>4.5</v>
      </c>
      <c r="J132" s="1121">
        <f>IF(I132/H132*100&gt;100,100,I132/H132*100)</f>
        <v>100</v>
      </c>
      <c r="K132" s="1127">
        <f>(J132+J133+J134)/3</f>
        <v>100</v>
      </c>
      <c r="L132" s="1126">
        <f>(K132+K135)/2</f>
        <v>95.726102941176464</v>
      </c>
      <c r="M132" s="1151"/>
      <c r="N132" s="1081"/>
    </row>
    <row r="133" spans="1:14" ht="58.5" customHeight="1" x14ac:dyDescent="0.25">
      <c r="A133" s="1143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>
        <v>1</v>
      </c>
      <c r="I133" s="1125">
        <v>3.7</v>
      </c>
      <c r="J133" s="1121">
        <f>IF(I133/H133*100&gt;100,100,I133/H133*100)</f>
        <v>100</v>
      </c>
      <c r="K133" s="1123"/>
      <c r="L133" s="1119"/>
      <c r="M133" s="1151"/>
      <c r="N133" s="1081"/>
    </row>
    <row r="134" spans="1:14" ht="58.5" customHeight="1" x14ac:dyDescent="0.25">
      <c r="A134" s="1143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7">
        <v>90</v>
      </c>
      <c r="I134" s="1124">
        <v>100</v>
      </c>
      <c r="J134" s="1121">
        <f>IF(I134/H134*100&gt;100,100,I134/H134*100)</f>
        <v>100</v>
      </c>
      <c r="K134" s="1123"/>
      <c r="L134" s="1119"/>
      <c r="M134" s="1151"/>
      <c r="N134" s="1081"/>
    </row>
    <row r="135" spans="1:14" ht="36.75" customHeight="1" x14ac:dyDescent="0.25">
      <c r="A135" s="1143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>
        <v>23936</v>
      </c>
      <c r="I135" s="4">
        <v>21890</v>
      </c>
      <c r="J135" s="1121">
        <f>IF(I135/H135*100&gt;100,100,I135/H135*100)</f>
        <v>91.452205882352942</v>
      </c>
      <c r="K135" s="1120">
        <f>J135</f>
        <v>91.452205882352942</v>
      </c>
      <c r="L135" s="1119"/>
      <c r="M135" s="1151"/>
      <c r="N135" s="1081"/>
    </row>
    <row r="136" spans="1:14" ht="58.5" customHeight="1" x14ac:dyDescent="0.25">
      <c r="A136" s="1143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24">
        <v>3.4</v>
      </c>
      <c r="I136" s="1125">
        <v>4.0999999999999996</v>
      </c>
      <c r="J136" s="1121">
        <f>IF(I136/H136*100&gt;100,100,I136/H136*100)</f>
        <v>100</v>
      </c>
      <c r="K136" s="1127">
        <f>(J136+J137+J138)/3</f>
        <v>100</v>
      </c>
      <c r="L136" s="1126">
        <f>(K136+K139)/2</f>
        <v>97.276688453159039</v>
      </c>
      <c r="M136" s="1151"/>
      <c r="N136" s="1081"/>
    </row>
    <row r="137" spans="1:14" ht="58.5" customHeight="1" x14ac:dyDescent="0.25">
      <c r="A137" s="1143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7">
        <v>1</v>
      </c>
      <c r="I137" s="1125">
        <v>1.8</v>
      </c>
      <c r="J137" s="1121">
        <f>IF(I137/H137*100&gt;100,100,I137/H137*100)</f>
        <v>100</v>
      </c>
      <c r="K137" s="1123"/>
      <c r="L137" s="1119"/>
      <c r="M137" s="1151"/>
      <c r="N137" s="1081"/>
    </row>
    <row r="138" spans="1:14" ht="58.5" customHeight="1" x14ac:dyDescent="0.25">
      <c r="A138" s="1143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7">
        <v>76</v>
      </c>
      <c r="I138" s="1124">
        <v>83.3</v>
      </c>
      <c r="J138" s="1121">
        <f>IF(I138/H138*100&gt;100,100,I138/H138*100)</f>
        <v>100</v>
      </c>
      <c r="K138" s="1123"/>
      <c r="L138" s="1119"/>
      <c r="M138" s="1151"/>
      <c r="N138" s="1081"/>
    </row>
    <row r="139" spans="1:14" ht="36.75" customHeight="1" x14ac:dyDescent="0.25">
      <c r="A139" s="1143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144">
        <v>18360</v>
      </c>
      <c r="I139" s="4">
        <v>17360</v>
      </c>
      <c r="J139" s="1121">
        <f>IF(I139/H139*100&gt;100,100,I139/H139*100)</f>
        <v>94.553376906318093</v>
      </c>
      <c r="K139" s="1120">
        <f>J139</f>
        <v>94.553376906318093</v>
      </c>
      <c r="L139" s="1119"/>
      <c r="M139" s="1151"/>
      <c r="N139" s="1081"/>
    </row>
    <row r="140" spans="1:14" ht="58.5" hidden="1" customHeight="1" x14ac:dyDescent="0.25">
      <c r="A140" s="1143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/>
      <c r="I140" s="1125"/>
      <c r="J140" s="1121" t="e">
        <f>IF(I140/H140*100&gt;100,100,I140/H140*100)</f>
        <v>#DIV/0!</v>
      </c>
      <c r="K140" s="1127" t="e">
        <f>(J140+J141+J142)/3</f>
        <v>#DIV/0!</v>
      </c>
      <c r="L140" s="1126" t="e">
        <f>(K140+K143)/2</f>
        <v>#DIV/0!</v>
      </c>
      <c r="M140" s="1151"/>
      <c r="N140" s="1081"/>
    </row>
    <row r="141" spans="1:14" ht="58.5" hidden="1" customHeight="1" x14ac:dyDescent="0.25">
      <c r="A141" s="1143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/>
      <c r="I141" s="1125"/>
      <c r="J141" s="1121" t="e">
        <f>IF(I141/H141*100&gt;100,100,I141/H141*100)</f>
        <v>#DIV/0!</v>
      </c>
      <c r="K141" s="1123"/>
      <c r="L141" s="1119"/>
      <c r="M141" s="1151"/>
      <c r="N141" s="1081"/>
    </row>
    <row r="142" spans="1:14" ht="58.5" hidden="1" customHeight="1" x14ac:dyDescent="0.25">
      <c r="A142" s="1143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24"/>
      <c r="I142" s="1124"/>
      <c r="J142" s="1121" t="e">
        <f>IF(I142/H142*100&gt;100,100,I142/H142*100)</f>
        <v>#DIV/0!</v>
      </c>
      <c r="K142" s="1123"/>
      <c r="L142" s="1119"/>
      <c r="M142" s="1151"/>
      <c r="N142" s="1081"/>
    </row>
    <row r="143" spans="1:14" ht="39" hidden="1" customHeight="1" x14ac:dyDescent="0.25">
      <c r="A143" s="1143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1122"/>
      <c r="I143" s="4"/>
      <c r="J143" s="1121" t="e">
        <f>IF(I143/H143*100&gt;100,100,I143/H143*100)</f>
        <v>#DIV/0!</v>
      </c>
      <c r="K143" s="1120" t="e">
        <f>J143</f>
        <v>#DIV/0!</v>
      </c>
      <c r="L143" s="1119"/>
      <c r="M143" s="1151"/>
      <c r="N143" s="1081"/>
    </row>
    <row r="144" spans="1:14" ht="58.5" hidden="1" customHeight="1" x14ac:dyDescent="0.25">
      <c r="A144" s="1143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215" t="s">
        <v>140</v>
      </c>
      <c r="H144" s="1091"/>
      <c r="I144" s="1093"/>
      <c r="J144" s="1121" t="e">
        <f>IF(I144/H144*100&gt;100,100,I144/H144*100)</f>
        <v>#DIV/0!</v>
      </c>
      <c r="K144" s="1127" t="e">
        <f>(J144+J145+J146)/3</f>
        <v>#DIV/0!</v>
      </c>
      <c r="L144" s="1126" t="e">
        <f>(K144+K147)/2</f>
        <v>#DIV/0!</v>
      </c>
      <c r="M144" s="1151"/>
      <c r="N144" s="1081"/>
    </row>
    <row r="145" spans="1:14" ht="58.5" hidden="1" customHeight="1" x14ac:dyDescent="0.25">
      <c r="A145" s="1143"/>
      <c r="B145" s="1071"/>
      <c r="C145" s="1113"/>
      <c r="D145" s="1137"/>
      <c r="E145" s="1105" t="s">
        <v>138</v>
      </c>
      <c r="F145" s="1069" t="s">
        <v>9</v>
      </c>
      <c r="G145" s="1215" t="s">
        <v>140</v>
      </c>
      <c r="H145" s="1091"/>
      <c r="I145" s="1093"/>
      <c r="J145" s="1121" t="e">
        <f>IF(I145/H145*100&gt;100,100,I145/H145*100)</f>
        <v>#DIV/0!</v>
      </c>
      <c r="K145" s="1123"/>
      <c r="L145" s="1119"/>
      <c r="M145" s="1151"/>
      <c r="N145" s="1081"/>
    </row>
    <row r="146" spans="1:14" ht="58.5" hidden="1" customHeight="1" x14ac:dyDescent="0.25">
      <c r="A146" s="1143"/>
      <c r="B146" s="1071"/>
      <c r="C146" s="1113"/>
      <c r="D146" s="1137"/>
      <c r="E146" s="1105" t="s">
        <v>138</v>
      </c>
      <c r="F146" s="1069" t="s">
        <v>211</v>
      </c>
      <c r="G146" s="1215" t="s">
        <v>140</v>
      </c>
      <c r="H146" s="1091"/>
      <c r="I146" s="1091"/>
      <c r="J146" s="1121" t="e">
        <f>IF(I146/H146*100&gt;100,100,I146/H146*100)</f>
        <v>#DIV/0!</v>
      </c>
      <c r="K146" s="1123"/>
      <c r="L146" s="1119"/>
      <c r="M146" s="1151"/>
      <c r="N146" s="1081"/>
    </row>
    <row r="147" spans="1:14" ht="38.25" hidden="1" customHeight="1" x14ac:dyDescent="0.25">
      <c r="A147" s="1143"/>
      <c r="B147" s="1067"/>
      <c r="C147" s="1110"/>
      <c r="D147" s="1133"/>
      <c r="E147" s="1105" t="s">
        <v>144</v>
      </c>
      <c r="F147" s="1064" t="s">
        <v>506</v>
      </c>
      <c r="G147" s="1215" t="s">
        <v>266</v>
      </c>
      <c r="H147" s="1088"/>
      <c r="I147" s="1088"/>
      <c r="J147" s="1121" t="e">
        <f>IF(I147/H147*100&gt;100,100,I147/H147*100)</f>
        <v>#DIV/0!</v>
      </c>
      <c r="K147" s="1120" t="e">
        <f>J147</f>
        <v>#DIV/0!</v>
      </c>
      <c r="L147" s="1119"/>
      <c r="M147" s="1151"/>
      <c r="N147" s="1081"/>
    </row>
    <row r="148" spans="1:14" ht="58.5" hidden="1" customHeight="1" x14ac:dyDescent="0.25">
      <c r="A148" s="1143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215" t="s">
        <v>140</v>
      </c>
      <c r="H148" s="1091"/>
      <c r="I148" s="1093"/>
      <c r="J148" s="1121" t="e">
        <f>IF(I148/H148*100&gt;100,100,I148/H148*100)</f>
        <v>#DIV/0!</v>
      </c>
      <c r="K148" s="1127" t="e">
        <f>(J148+J149+J150)/3</f>
        <v>#DIV/0!</v>
      </c>
      <c r="L148" s="1126" t="e">
        <f>(K148+K151)/2</f>
        <v>#DIV/0!</v>
      </c>
      <c r="M148" s="1151"/>
      <c r="N148" s="1081"/>
    </row>
    <row r="149" spans="1:14" ht="58.5" hidden="1" customHeight="1" x14ac:dyDescent="0.25">
      <c r="A149" s="1143"/>
      <c r="B149" s="1071"/>
      <c r="C149" s="1113"/>
      <c r="D149" s="1137"/>
      <c r="E149" s="1105" t="s">
        <v>138</v>
      </c>
      <c r="F149" s="1069" t="s">
        <v>9</v>
      </c>
      <c r="G149" s="1215" t="s">
        <v>140</v>
      </c>
      <c r="H149" s="1091"/>
      <c r="I149" s="1093"/>
      <c r="J149" s="1121" t="e">
        <f>IF(I149/H149*100&gt;100,100,I149/H149*100)</f>
        <v>#DIV/0!</v>
      </c>
      <c r="K149" s="1123"/>
      <c r="L149" s="1119"/>
      <c r="M149" s="1151"/>
      <c r="N149" s="1081"/>
    </row>
    <row r="150" spans="1:14" ht="58.5" hidden="1" customHeight="1" x14ac:dyDescent="0.25">
      <c r="A150" s="1143"/>
      <c r="B150" s="1071"/>
      <c r="C150" s="1113"/>
      <c r="D150" s="1137"/>
      <c r="E150" s="1105" t="s">
        <v>138</v>
      </c>
      <c r="F150" s="1069" t="s">
        <v>211</v>
      </c>
      <c r="G150" s="1215" t="s">
        <v>140</v>
      </c>
      <c r="H150" s="1091"/>
      <c r="I150" s="1091"/>
      <c r="J150" s="1121" t="e">
        <f>IF(I150/H150*100&gt;100,100,I150/H150*100)</f>
        <v>#DIV/0!</v>
      </c>
      <c r="K150" s="1123"/>
      <c r="L150" s="1119"/>
      <c r="M150" s="1151"/>
      <c r="N150" s="1081"/>
    </row>
    <row r="151" spans="1:14" ht="42.75" hidden="1" customHeight="1" x14ac:dyDescent="0.25">
      <c r="A151" s="1143"/>
      <c r="B151" s="1067"/>
      <c r="C151" s="1110"/>
      <c r="D151" s="1133"/>
      <c r="E151" s="1105" t="s">
        <v>144</v>
      </c>
      <c r="F151" s="1064" t="s">
        <v>506</v>
      </c>
      <c r="G151" s="1215" t="s">
        <v>266</v>
      </c>
      <c r="H151" s="1096"/>
      <c r="I151" s="1088"/>
      <c r="J151" s="1121" t="e">
        <f>IF(I151/H151*100&gt;100,100,I151/H151*100)</f>
        <v>#DIV/0!</v>
      </c>
      <c r="K151" s="1120" t="e">
        <f>J151</f>
        <v>#DIV/0!</v>
      </c>
      <c r="L151" s="1119"/>
      <c r="M151" s="1151"/>
      <c r="N151" s="1081"/>
    </row>
    <row r="152" spans="1:14" ht="58.5" hidden="1" customHeight="1" x14ac:dyDescent="0.25">
      <c r="A152" s="1143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215" t="s">
        <v>140</v>
      </c>
      <c r="H152" s="1091"/>
      <c r="I152" s="1093"/>
      <c r="J152" s="1121" t="e">
        <f>IF(I152/H152*100&gt;100,100,I152/H152*100)</f>
        <v>#DIV/0!</v>
      </c>
      <c r="K152" s="1127" t="e">
        <f>(J152+J153+J154)/3</f>
        <v>#DIV/0!</v>
      </c>
      <c r="L152" s="1126" t="e">
        <f>(K152+K155)/2</f>
        <v>#DIV/0!</v>
      </c>
      <c r="M152" s="1151"/>
      <c r="N152" s="1081"/>
    </row>
    <row r="153" spans="1:14" ht="58.5" hidden="1" customHeight="1" x14ac:dyDescent="0.25">
      <c r="A153" s="1143"/>
      <c r="B153" s="1071"/>
      <c r="C153" s="1113"/>
      <c r="D153" s="1137"/>
      <c r="E153" s="1105" t="s">
        <v>138</v>
      </c>
      <c r="F153" s="1069" t="s">
        <v>9</v>
      </c>
      <c r="G153" s="1215" t="s">
        <v>140</v>
      </c>
      <c r="H153" s="1091"/>
      <c r="I153" s="1093"/>
      <c r="J153" s="1121" t="e">
        <f>IF(I153/H153*100&gt;100,100,I153/H153*100)</f>
        <v>#DIV/0!</v>
      </c>
      <c r="K153" s="1123"/>
      <c r="L153" s="1119"/>
      <c r="M153" s="1151"/>
      <c r="N153" s="1081"/>
    </row>
    <row r="154" spans="1:14" ht="58.5" hidden="1" customHeight="1" x14ac:dyDescent="0.25">
      <c r="A154" s="1143"/>
      <c r="B154" s="1071"/>
      <c r="C154" s="1113"/>
      <c r="D154" s="1137"/>
      <c r="E154" s="1105" t="s">
        <v>138</v>
      </c>
      <c r="F154" s="1069" t="s">
        <v>211</v>
      </c>
      <c r="G154" s="1215" t="s">
        <v>140</v>
      </c>
      <c r="H154" s="1091"/>
      <c r="I154" s="1091"/>
      <c r="J154" s="1121" t="e">
        <f>IF(I154/H154*100&gt;100,100,I154/H154*100)</f>
        <v>#DIV/0!</v>
      </c>
      <c r="K154" s="1123"/>
      <c r="L154" s="1119"/>
      <c r="M154" s="1151"/>
      <c r="N154" s="1081"/>
    </row>
    <row r="155" spans="1:14" ht="36.75" hidden="1" customHeight="1" x14ac:dyDescent="0.25">
      <c r="A155" s="1143"/>
      <c r="B155" s="1067"/>
      <c r="C155" s="1110"/>
      <c r="D155" s="1133"/>
      <c r="E155" s="1105" t="s">
        <v>144</v>
      </c>
      <c r="F155" s="1064" t="s">
        <v>506</v>
      </c>
      <c r="G155" s="1215" t="s">
        <v>266</v>
      </c>
      <c r="H155" s="1096"/>
      <c r="I155" s="1088"/>
      <c r="J155" s="1121" t="e">
        <f>IF(I155/H155*100&gt;100,100,I155/H155*100)</f>
        <v>#DIV/0!</v>
      </c>
      <c r="K155" s="1120" t="e">
        <f>J155</f>
        <v>#DIV/0!</v>
      </c>
      <c r="L155" s="1119"/>
      <c r="M155" s="1151"/>
      <c r="N155" s="1081"/>
    </row>
    <row r="156" spans="1:14" ht="58.5" hidden="1" customHeight="1" x14ac:dyDescent="0.25">
      <c r="A156" s="1143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215" t="s">
        <v>140</v>
      </c>
      <c r="H156" s="1091"/>
      <c r="I156" s="1093"/>
      <c r="J156" s="1121" t="e">
        <f>IF(I156/H156*100&gt;100,100,I156/H156*100)</f>
        <v>#DIV/0!</v>
      </c>
      <c r="K156" s="1127" t="e">
        <f>(J156+J157+J158)/3</f>
        <v>#DIV/0!</v>
      </c>
      <c r="L156" s="1126" t="e">
        <f>(K156+K159)/2</f>
        <v>#DIV/0!</v>
      </c>
      <c r="M156" s="1151"/>
      <c r="N156" s="1081"/>
    </row>
    <row r="157" spans="1:14" ht="58.5" hidden="1" customHeight="1" x14ac:dyDescent="0.25">
      <c r="A157" s="1143"/>
      <c r="B157" s="1072"/>
      <c r="C157" s="1071"/>
      <c r="D157" s="1071"/>
      <c r="E157" s="1128" t="s">
        <v>138</v>
      </c>
      <c r="F157" s="1129" t="s">
        <v>385</v>
      </c>
      <c r="G157" s="1215" t="s">
        <v>140</v>
      </c>
      <c r="H157" s="1091"/>
      <c r="I157" s="1093"/>
      <c r="J157" s="1121" t="e">
        <f>IF(I157/H157*100&gt;100,100,I157/H157*100)</f>
        <v>#DIV/0!</v>
      </c>
      <c r="K157" s="1123"/>
      <c r="L157" s="1119"/>
      <c r="M157" s="1151"/>
      <c r="N157" s="1081"/>
    </row>
    <row r="158" spans="1:14" ht="58.5" hidden="1" customHeight="1" x14ac:dyDescent="0.25">
      <c r="A158" s="1143"/>
      <c r="B158" s="1072"/>
      <c r="C158" s="1071"/>
      <c r="D158" s="1071"/>
      <c r="E158" s="1128" t="s">
        <v>138</v>
      </c>
      <c r="F158" s="1129" t="s">
        <v>625</v>
      </c>
      <c r="G158" s="1215" t="s">
        <v>140</v>
      </c>
      <c r="H158" s="1091"/>
      <c r="I158" s="1091"/>
      <c r="J158" s="1121" t="e">
        <f>IF(I158/H158*100&gt;100,100,I158/H158*100)</f>
        <v>#DIV/0!</v>
      </c>
      <c r="K158" s="1123"/>
      <c r="L158" s="1119"/>
      <c r="M158" s="1151"/>
      <c r="N158" s="1081"/>
    </row>
    <row r="159" spans="1:14" ht="39" hidden="1" customHeight="1" x14ac:dyDescent="0.25">
      <c r="A159" s="1143"/>
      <c r="B159" s="1068"/>
      <c r="C159" s="1067"/>
      <c r="D159" s="1067"/>
      <c r="E159" s="1128" t="s">
        <v>144</v>
      </c>
      <c r="F159" s="1064" t="s">
        <v>506</v>
      </c>
      <c r="G159" s="1215" t="s">
        <v>266</v>
      </c>
      <c r="H159" s="1096"/>
      <c r="I159" s="1088"/>
      <c r="J159" s="1121" t="e">
        <f>IF(I159/H159*100&gt;100,100,I159/H159*100)</f>
        <v>#DIV/0!</v>
      </c>
      <c r="K159" s="1120" t="e">
        <f>J159</f>
        <v>#DIV/0!</v>
      </c>
      <c r="L159" s="1119"/>
      <c r="M159" s="1151"/>
      <c r="N159" s="1081"/>
    </row>
    <row r="160" spans="1:14" ht="58.5" hidden="1" customHeight="1" x14ac:dyDescent="0.25">
      <c r="A160" s="1143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215" t="s">
        <v>140</v>
      </c>
      <c r="H160" s="1091"/>
      <c r="I160" s="1093"/>
      <c r="J160" s="1121" t="e">
        <f>IF(I160/H160*100&gt;100,100,I160/H160*100)</f>
        <v>#DIV/0!</v>
      </c>
      <c r="K160" s="1127" t="e">
        <f>(J160+J161+J162)/3</f>
        <v>#DIV/0!</v>
      </c>
      <c r="L160" s="1126" t="e">
        <f>(K160+K163)/2</f>
        <v>#DIV/0!</v>
      </c>
      <c r="M160" s="1113"/>
      <c r="N160" s="1081"/>
    </row>
    <row r="161" spans="1:14" ht="58.5" hidden="1" customHeight="1" x14ac:dyDescent="0.25">
      <c r="A161" s="1143"/>
      <c r="B161" s="1072"/>
      <c r="C161" s="1071"/>
      <c r="D161" s="1071"/>
      <c r="E161" s="1128" t="s">
        <v>138</v>
      </c>
      <c r="F161" s="1129" t="s">
        <v>385</v>
      </c>
      <c r="G161" s="1215" t="s">
        <v>140</v>
      </c>
      <c r="H161" s="1091"/>
      <c r="I161" s="1093"/>
      <c r="J161" s="1121" t="e">
        <f>IF(I161/H161*100&gt;100,100,I161/H161*100)</f>
        <v>#DIV/0!</v>
      </c>
      <c r="K161" s="1123"/>
      <c r="L161" s="1119"/>
      <c r="M161" s="1113"/>
      <c r="N161" s="1081"/>
    </row>
    <row r="162" spans="1:14" ht="58.5" hidden="1" customHeight="1" x14ac:dyDescent="0.25">
      <c r="A162" s="1143"/>
      <c r="B162" s="1072"/>
      <c r="C162" s="1071"/>
      <c r="D162" s="1071"/>
      <c r="E162" s="1128" t="s">
        <v>138</v>
      </c>
      <c r="F162" s="1129" t="s">
        <v>625</v>
      </c>
      <c r="G162" s="1215" t="s">
        <v>140</v>
      </c>
      <c r="H162" s="1091"/>
      <c r="I162" s="1091"/>
      <c r="J162" s="1121" t="e">
        <f>IF(I162/H162*100&gt;100,100,I162/H162*100)</f>
        <v>#DIV/0!</v>
      </c>
      <c r="K162" s="1123"/>
      <c r="L162" s="1119"/>
      <c r="M162" s="1113"/>
      <c r="N162" s="1081"/>
    </row>
    <row r="163" spans="1:14" ht="38.25" hidden="1" customHeight="1" x14ac:dyDescent="0.25">
      <c r="A163" s="1143"/>
      <c r="B163" s="1068"/>
      <c r="C163" s="1067"/>
      <c r="D163" s="1067"/>
      <c r="E163" s="1128" t="s">
        <v>144</v>
      </c>
      <c r="F163" s="1064" t="s">
        <v>506</v>
      </c>
      <c r="G163" s="1215" t="s">
        <v>266</v>
      </c>
      <c r="H163" s="1088"/>
      <c r="I163" s="1088"/>
      <c r="J163" s="1121" t="e">
        <f>IF(I163/H163*100&gt;100,100,I163/H163*100)</f>
        <v>#DIV/0!</v>
      </c>
      <c r="K163" s="1120" t="e">
        <f>J163</f>
        <v>#DIV/0!</v>
      </c>
      <c r="L163" s="1119"/>
      <c r="M163" s="1113"/>
      <c r="N163" s="1081"/>
    </row>
    <row r="164" spans="1:14" ht="58.5" hidden="1" customHeight="1" x14ac:dyDescent="0.25">
      <c r="A164" s="1143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215" t="s">
        <v>140</v>
      </c>
      <c r="H164" s="1091"/>
      <c r="I164" s="1093"/>
      <c r="J164" s="1121" t="e">
        <f>IF(I164/H164*100&gt;100,100,I164/H164*100)</f>
        <v>#DIV/0!</v>
      </c>
      <c r="K164" s="1127" t="e">
        <f>(J164+J165+J166)/3</f>
        <v>#DIV/0!</v>
      </c>
      <c r="L164" s="1126" t="e">
        <f>(K164+K167)/2</f>
        <v>#DIV/0!</v>
      </c>
      <c r="M164" s="1113"/>
      <c r="N164" s="1081"/>
    </row>
    <row r="165" spans="1:14" ht="58.5" hidden="1" customHeight="1" x14ac:dyDescent="0.25">
      <c r="A165" s="1143"/>
      <c r="B165" s="1072"/>
      <c r="C165" s="1071"/>
      <c r="D165" s="1071"/>
      <c r="E165" s="1128" t="s">
        <v>138</v>
      </c>
      <c r="F165" s="1129" t="s">
        <v>385</v>
      </c>
      <c r="G165" s="1215" t="s">
        <v>140</v>
      </c>
      <c r="H165" s="1091"/>
      <c r="I165" s="1093"/>
      <c r="J165" s="1121" t="e">
        <f>IF(I165/H165*100&gt;100,100,I165/H165*100)</f>
        <v>#DIV/0!</v>
      </c>
      <c r="K165" s="1123"/>
      <c r="L165" s="1119"/>
      <c r="M165" s="1113"/>
      <c r="N165" s="1081"/>
    </row>
    <row r="166" spans="1:14" ht="58.5" hidden="1" customHeight="1" x14ac:dyDescent="0.25">
      <c r="A166" s="1143"/>
      <c r="B166" s="1072"/>
      <c r="C166" s="1071"/>
      <c r="D166" s="1071"/>
      <c r="E166" s="1128" t="s">
        <v>138</v>
      </c>
      <c r="F166" s="1129" t="s">
        <v>625</v>
      </c>
      <c r="G166" s="1215" t="s">
        <v>140</v>
      </c>
      <c r="H166" s="1091"/>
      <c r="I166" s="1091"/>
      <c r="J166" s="1121" t="e">
        <f>IF(I166/H166*100&gt;100,100,I166/H166*100)</f>
        <v>#DIV/0!</v>
      </c>
      <c r="K166" s="1123"/>
      <c r="L166" s="1119"/>
      <c r="M166" s="1113"/>
      <c r="N166" s="1081"/>
    </row>
    <row r="167" spans="1:14" ht="38.25" hidden="1" customHeight="1" x14ac:dyDescent="0.25">
      <c r="A167" s="1143"/>
      <c r="B167" s="1068"/>
      <c r="C167" s="1067"/>
      <c r="D167" s="1067"/>
      <c r="E167" s="1128" t="s">
        <v>144</v>
      </c>
      <c r="F167" s="1064" t="s">
        <v>506</v>
      </c>
      <c r="G167" s="1215" t="s">
        <v>266</v>
      </c>
      <c r="H167" s="1096"/>
      <c r="I167" s="1088"/>
      <c r="J167" s="1121" t="e">
        <f>IF(I167/H167*100&gt;100,100,I167/H167*100)</f>
        <v>#DIV/0!</v>
      </c>
      <c r="K167" s="1120" t="e">
        <f>J167</f>
        <v>#DIV/0!</v>
      </c>
      <c r="L167" s="1119"/>
      <c r="M167" s="1113"/>
      <c r="N167" s="1081"/>
    </row>
    <row r="168" spans="1:14" ht="58.5" hidden="1" customHeight="1" x14ac:dyDescent="0.25">
      <c r="A168" s="1143"/>
      <c r="B168" s="1079" t="s">
        <v>380</v>
      </c>
      <c r="C168" s="1079" t="s">
        <v>636</v>
      </c>
      <c r="D168" s="1115" t="s">
        <v>615</v>
      </c>
      <c r="E168" s="1098" t="s">
        <v>138</v>
      </c>
      <c r="F168" s="1112" t="s">
        <v>312</v>
      </c>
      <c r="G168" s="1215" t="s">
        <v>140</v>
      </c>
      <c r="H168" s="1091"/>
      <c r="I168" s="1093"/>
      <c r="J168" s="1121" t="e">
        <f>IF(I168/H168*100&gt;100,100,I168/H168*100)</f>
        <v>#DIV/0!</v>
      </c>
      <c r="K168" s="1127" t="e">
        <f>(J168+J169+J170)/3</f>
        <v>#DIV/0!</v>
      </c>
      <c r="L168" s="1126" t="e">
        <f>(K168+K171)/2</f>
        <v>#DIV/0!</v>
      </c>
      <c r="M168" s="1113"/>
      <c r="N168" s="1081"/>
    </row>
    <row r="169" spans="1:14" ht="58.5" hidden="1" customHeight="1" x14ac:dyDescent="0.25">
      <c r="A169" s="1143"/>
      <c r="B169" s="1072"/>
      <c r="C169" s="1103"/>
      <c r="D169" s="1072"/>
      <c r="E169" s="1098" t="s">
        <v>138</v>
      </c>
      <c r="F169" s="1112" t="s">
        <v>385</v>
      </c>
      <c r="G169" s="1215" t="s">
        <v>140</v>
      </c>
      <c r="H169" s="1091"/>
      <c r="I169" s="1093"/>
      <c r="J169" s="1121" t="e">
        <f>IF(I169/H169*100&gt;100,100,I169/H169*100)</f>
        <v>#DIV/0!</v>
      </c>
      <c r="K169" s="1123"/>
      <c r="L169" s="1119"/>
      <c r="M169" s="1113"/>
      <c r="N169" s="1081"/>
    </row>
    <row r="170" spans="1:14" ht="58.5" hidden="1" customHeight="1" x14ac:dyDescent="0.25">
      <c r="A170" s="1143"/>
      <c r="B170" s="1072"/>
      <c r="C170" s="1103"/>
      <c r="D170" s="1072"/>
      <c r="E170" s="1098" t="s">
        <v>138</v>
      </c>
      <c r="F170" s="1112" t="s">
        <v>625</v>
      </c>
      <c r="G170" s="1215" t="s">
        <v>140</v>
      </c>
      <c r="H170" s="1091"/>
      <c r="I170" s="1091"/>
      <c r="J170" s="1121" t="e">
        <f>IF(I170/H170*100&gt;100,100,I170/H170*100)</f>
        <v>#DIV/0!</v>
      </c>
      <c r="K170" s="1123"/>
      <c r="L170" s="1119"/>
      <c r="M170" s="1113"/>
      <c r="N170" s="1081"/>
    </row>
    <row r="171" spans="1:14" ht="38.25" hidden="1" customHeight="1" x14ac:dyDescent="0.25">
      <c r="A171" s="1143"/>
      <c r="B171" s="1068"/>
      <c r="C171" s="1100"/>
      <c r="D171" s="1068"/>
      <c r="E171" s="1098" t="s">
        <v>144</v>
      </c>
      <c r="F171" s="1097" t="s">
        <v>506</v>
      </c>
      <c r="G171" s="1215" t="s">
        <v>266</v>
      </c>
      <c r="H171" s="1201"/>
      <c r="I171" s="1088"/>
      <c r="J171" s="1121" t="e">
        <f>IF(I171/H171*100&gt;100,100,I171/H171*100)</f>
        <v>#DIV/0!</v>
      </c>
      <c r="K171" s="1120" t="e">
        <f>J171</f>
        <v>#DIV/0!</v>
      </c>
      <c r="L171" s="1119"/>
      <c r="M171" s="1113"/>
      <c r="N171" s="1081"/>
    </row>
    <row r="172" spans="1:14" ht="42" hidden="1" customHeight="1" x14ac:dyDescent="0.25">
      <c r="A172" s="1143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215" t="s">
        <v>140</v>
      </c>
      <c r="H172" s="1091"/>
      <c r="I172" s="1093"/>
      <c r="J172" s="1235" t="e">
        <f>IF(H172/I172*100&gt;100,100,H172/I172*100)</f>
        <v>#DIV/0!</v>
      </c>
      <c r="K172" s="1095" t="e">
        <f>(J172+J173+J174)/3</f>
        <v>#DIV/0!</v>
      </c>
      <c r="L172" s="1094" t="e">
        <f>(K172+K175)/2</f>
        <v>#DIV/0!</v>
      </c>
      <c r="M172" s="1113"/>
      <c r="N172" s="1081"/>
    </row>
    <row r="173" spans="1:14" ht="42" hidden="1" customHeight="1" x14ac:dyDescent="0.25">
      <c r="A173" s="1143"/>
      <c r="B173" s="1072"/>
      <c r="C173" s="1103"/>
      <c r="D173" s="1072"/>
      <c r="E173" s="1098" t="s">
        <v>138</v>
      </c>
      <c r="F173" s="1112" t="s">
        <v>385</v>
      </c>
      <c r="G173" s="1215" t="s">
        <v>140</v>
      </c>
      <c r="H173" s="1091"/>
      <c r="I173" s="1093"/>
      <c r="J173" s="1121" t="e">
        <f>IF(I173/H173*100&gt;100,100,I173/H173*100)</f>
        <v>#DIV/0!</v>
      </c>
      <c r="K173" s="1090"/>
      <c r="L173" s="1085"/>
      <c r="M173" s="1113"/>
      <c r="N173" s="1081"/>
    </row>
    <row r="174" spans="1:14" ht="36" hidden="1" customHeight="1" x14ac:dyDescent="0.25">
      <c r="A174" s="1143"/>
      <c r="B174" s="1072"/>
      <c r="C174" s="1103"/>
      <c r="D174" s="1072"/>
      <c r="E174" s="1098" t="s">
        <v>138</v>
      </c>
      <c r="F174" s="1112" t="s">
        <v>625</v>
      </c>
      <c r="G174" s="1215" t="s">
        <v>140</v>
      </c>
      <c r="H174" s="1091"/>
      <c r="I174" s="1091"/>
      <c r="J174" s="1121" t="e">
        <f>IF(I174/H174*100&gt;100,100,I174/H174*100)</f>
        <v>#DIV/0!</v>
      </c>
      <c r="K174" s="1090"/>
      <c r="L174" s="1085"/>
      <c r="M174" s="1113"/>
      <c r="N174" s="1081"/>
    </row>
    <row r="175" spans="1:14" ht="30.75" hidden="1" customHeight="1" x14ac:dyDescent="0.25">
      <c r="A175" s="1143"/>
      <c r="B175" s="1068"/>
      <c r="C175" s="1100"/>
      <c r="D175" s="1068"/>
      <c r="E175" s="1098" t="s">
        <v>144</v>
      </c>
      <c r="F175" s="1097" t="s">
        <v>506</v>
      </c>
      <c r="G175" s="1215" t="s">
        <v>266</v>
      </c>
      <c r="H175" s="1109"/>
      <c r="I175" s="1109"/>
      <c r="J175" s="1121" t="e">
        <f>IF(I175/H175*100&gt;100,100,I175/H175*100)</f>
        <v>#DIV/0!</v>
      </c>
      <c r="K175" s="1086" t="e">
        <f>J175</f>
        <v>#DIV/0!</v>
      </c>
      <c r="L175" s="1085"/>
      <c r="M175" s="1113"/>
      <c r="N175" s="1081"/>
    </row>
    <row r="176" spans="1:14" ht="42" hidden="1" customHeight="1" x14ac:dyDescent="0.25">
      <c r="A176" s="1143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215" t="s">
        <v>140</v>
      </c>
      <c r="H176" s="1091"/>
      <c r="I176" s="1093"/>
      <c r="J176" s="1121" t="e">
        <f>IF(I176/H176*100&gt;100,100,I176/H176*100)</f>
        <v>#DIV/0!</v>
      </c>
      <c r="K176" s="1237" t="e">
        <f>(J176+J177+J178)/3</f>
        <v>#DIV/0!</v>
      </c>
      <c r="L176" s="1236" t="e">
        <f>(K176+K179)/2</f>
        <v>#DIV/0!</v>
      </c>
      <c r="M176" s="1113"/>
      <c r="N176" s="1081"/>
    </row>
    <row r="177" spans="1:14" ht="42" hidden="1" customHeight="1" x14ac:dyDescent="0.25">
      <c r="A177" s="1143"/>
      <c r="B177" s="1228"/>
      <c r="C177" s="1228"/>
      <c r="D177" s="1103"/>
      <c r="E177" s="1098" t="s">
        <v>138</v>
      </c>
      <c r="F177" s="1112" t="s">
        <v>385</v>
      </c>
      <c r="G177" s="1215" t="s">
        <v>140</v>
      </c>
      <c r="H177" s="1091"/>
      <c r="I177" s="1093"/>
      <c r="J177" s="1121" t="e">
        <f>IF(I177/H177*100&gt;100,100,I177/H177*100)</f>
        <v>#DIV/0!</v>
      </c>
      <c r="K177" s="1234"/>
      <c r="L177" s="1232"/>
      <c r="M177" s="1113"/>
      <c r="N177" s="1081"/>
    </row>
    <row r="178" spans="1:14" ht="36" hidden="1" customHeight="1" x14ac:dyDescent="0.25">
      <c r="A178" s="1143"/>
      <c r="B178" s="1228"/>
      <c r="C178" s="1228"/>
      <c r="D178" s="1103"/>
      <c r="E178" s="1098" t="s">
        <v>138</v>
      </c>
      <c r="F178" s="1112" t="s">
        <v>625</v>
      </c>
      <c r="G178" s="1215" t="s">
        <v>140</v>
      </c>
      <c r="H178" s="1091"/>
      <c r="I178" s="1091"/>
      <c r="J178" s="1121" t="e">
        <f>IF(I178/H178*100&gt;100,100,I178/H178*100)</f>
        <v>#DIV/0!</v>
      </c>
      <c r="K178" s="1233"/>
      <c r="L178" s="1232"/>
      <c r="M178" s="1113"/>
      <c r="N178" s="1081"/>
    </row>
    <row r="179" spans="1:14" ht="30.75" hidden="1" customHeight="1" x14ac:dyDescent="0.25">
      <c r="A179" s="1143"/>
      <c r="B179" s="1224"/>
      <c r="C179" s="1224"/>
      <c r="D179" s="1100"/>
      <c r="E179" s="1098" t="s">
        <v>144</v>
      </c>
      <c r="F179" s="1097" t="s">
        <v>506</v>
      </c>
      <c r="G179" s="1215" t="s">
        <v>266</v>
      </c>
      <c r="H179" s="1096"/>
      <c r="I179" s="1088"/>
      <c r="J179" s="1121" t="e">
        <f>IF(I179/H179*100&gt;100,100,I179/H179*100)</f>
        <v>#DIV/0!</v>
      </c>
      <c r="K179" s="1086" t="e">
        <f>J179</f>
        <v>#DIV/0!</v>
      </c>
      <c r="L179" s="1231"/>
      <c r="M179" s="1113"/>
      <c r="N179" s="1081"/>
    </row>
    <row r="180" spans="1:14" ht="42" hidden="1" customHeight="1" x14ac:dyDescent="0.25">
      <c r="A180" s="1143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215" t="s">
        <v>140</v>
      </c>
      <c r="H180" s="1091"/>
      <c r="I180" s="1093"/>
      <c r="J180" s="1121" t="e">
        <f>IF(I180/H180*100&gt;100,100,I180/H180*100)</f>
        <v>#DIV/0!</v>
      </c>
      <c r="K180" s="1237" t="e">
        <f>(J180+J181+J182)/3</f>
        <v>#DIV/0!</v>
      </c>
      <c r="L180" s="1236" t="e">
        <f>(K180+K183)/2</f>
        <v>#DIV/0!</v>
      </c>
      <c r="M180" s="1113"/>
      <c r="N180" s="1081"/>
    </row>
    <row r="181" spans="1:14" ht="42" hidden="1" customHeight="1" x14ac:dyDescent="0.25">
      <c r="A181" s="1143"/>
      <c r="B181" s="1228"/>
      <c r="C181" s="1228"/>
      <c r="D181" s="1103"/>
      <c r="E181" s="1098" t="s">
        <v>138</v>
      </c>
      <c r="F181" s="1112" t="s">
        <v>385</v>
      </c>
      <c r="G181" s="1215" t="s">
        <v>140</v>
      </c>
      <c r="H181" s="1091"/>
      <c r="I181" s="1093"/>
      <c r="J181" s="1121" t="e">
        <f>IF(I181/H181*100&gt;100,100,I181/H181*100)</f>
        <v>#DIV/0!</v>
      </c>
      <c r="K181" s="1234"/>
      <c r="L181" s="1232"/>
      <c r="M181" s="1113"/>
      <c r="N181" s="1081"/>
    </row>
    <row r="182" spans="1:14" ht="36" hidden="1" customHeight="1" x14ac:dyDescent="0.25">
      <c r="A182" s="1143"/>
      <c r="B182" s="1228"/>
      <c r="C182" s="1228"/>
      <c r="D182" s="1103"/>
      <c r="E182" s="1098" t="s">
        <v>138</v>
      </c>
      <c r="F182" s="1112" t="s">
        <v>625</v>
      </c>
      <c r="G182" s="1215" t="s">
        <v>140</v>
      </c>
      <c r="H182" s="1091"/>
      <c r="I182" s="1091"/>
      <c r="J182" s="1121" t="e">
        <f>IF(I182/H182*100&gt;100,100,I182/H182*100)</f>
        <v>#DIV/0!</v>
      </c>
      <c r="K182" s="1233"/>
      <c r="L182" s="1232"/>
      <c r="M182" s="1113"/>
      <c r="N182" s="1081"/>
    </row>
    <row r="183" spans="1:14" ht="30.75" hidden="1" customHeight="1" x14ac:dyDescent="0.25">
      <c r="A183" s="1143"/>
      <c r="B183" s="1224"/>
      <c r="C183" s="1224"/>
      <c r="D183" s="1100"/>
      <c r="E183" s="1098" t="s">
        <v>144</v>
      </c>
      <c r="F183" s="1097" t="s">
        <v>506</v>
      </c>
      <c r="G183" s="1215" t="s">
        <v>266</v>
      </c>
      <c r="H183" s="1096"/>
      <c r="I183" s="1088"/>
      <c r="J183" s="1121" t="e">
        <f>IF(I183/H183*100&gt;100,100,I183/H183*100)</f>
        <v>#DIV/0!</v>
      </c>
      <c r="K183" s="1086" t="e">
        <f>J183</f>
        <v>#DIV/0!</v>
      </c>
      <c r="L183" s="1231"/>
      <c r="M183" s="1113"/>
      <c r="N183" s="1081"/>
    </row>
    <row r="184" spans="1:14" ht="42" customHeight="1" x14ac:dyDescent="0.25">
      <c r="A184" s="1219"/>
      <c r="B184" s="1079" t="s">
        <v>319</v>
      </c>
      <c r="C184" s="1079" t="s">
        <v>631</v>
      </c>
      <c r="D184" s="1115" t="s">
        <v>615</v>
      </c>
      <c r="E184" s="1098" t="s">
        <v>138</v>
      </c>
      <c r="F184" s="1112" t="s">
        <v>312</v>
      </c>
      <c r="G184" s="1215" t="s">
        <v>140</v>
      </c>
      <c r="H184" s="1124">
        <v>10</v>
      </c>
      <c r="I184" s="1125">
        <v>9.9</v>
      </c>
      <c r="J184" s="1221">
        <f>IF(H184/I184*100&gt;100,100,H184/I184*100)</f>
        <v>100</v>
      </c>
      <c r="K184" s="1237">
        <f>(J184+J185+J186)/3</f>
        <v>97.633333333333326</v>
      </c>
      <c r="L184" s="1236">
        <f>(K184+K187)/2</f>
        <v>98.567910447761193</v>
      </c>
      <c r="M184" s="1216"/>
      <c r="N184" s="1081"/>
    </row>
    <row r="185" spans="1:14" ht="42" customHeight="1" x14ac:dyDescent="0.25">
      <c r="A185" s="1219"/>
      <c r="B185" s="1228"/>
      <c r="C185" s="1228"/>
      <c r="D185" s="1103"/>
      <c r="E185" s="1098" t="s">
        <v>138</v>
      </c>
      <c r="F185" s="1112" t="s">
        <v>385</v>
      </c>
      <c r="G185" s="1215" t="s">
        <v>140</v>
      </c>
      <c r="H185" s="1136">
        <v>100</v>
      </c>
      <c r="I185" s="1154">
        <v>92.9</v>
      </c>
      <c r="J185" s="1121">
        <f>IF(I185/H185*100&gt;100,100,I185/H185*100)</f>
        <v>92.9</v>
      </c>
      <c r="K185" s="1234"/>
      <c r="L185" s="1232"/>
      <c r="M185" s="1216"/>
      <c r="N185" s="1081"/>
    </row>
    <row r="186" spans="1:14" ht="36" customHeight="1" x14ac:dyDescent="0.25">
      <c r="A186" s="1219"/>
      <c r="B186" s="1228"/>
      <c r="C186" s="1228"/>
      <c r="D186" s="1103"/>
      <c r="E186" s="1098" t="s">
        <v>138</v>
      </c>
      <c r="F186" s="1112" t="s">
        <v>625</v>
      </c>
      <c r="G186" s="1215" t="s">
        <v>140</v>
      </c>
      <c r="H186" s="1124">
        <v>100</v>
      </c>
      <c r="I186" s="1124">
        <v>100</v>
      </c>
      <c r="J186" s="1121">
        <f>IF(I186/H186*100&gt;100,100,I186/H186*100)</f>
        <v>100</v>
      </c>
      <c r="K186" s="1233"/>
      <c r="L186" s="1232"/>
      <c r="M186" s="1216"/>
      <c r="N186" s="1081"/>
    </row>
    <row r="187" spans="1:14" ht="30.75" customHeight="1" x14ac:dyDescent="0.25">
      <c r="A187" s="1219"/>
      <c r="B187" s="1224"/>
      <c r="C187" s="1224"/>
      <c r="D187" s="1100"/>
      <c r="E187" s="1098" t="s">
        <v>144</v>
      </c>
      <c r="F187" s="1097" t="s">
        <v>506</v>
      </c>
      <c r="G187" s="1215" t="s">
        <v>266</v>
      </c>
      <c r="H187" s="4">
        <v>201</v>
      </c>
      <c r="I187" s="42">
        <v>200</v>
      </c>
      <c r="J187" s="1121">
        <f>IF(I187/H187*100&gt;100,100,I187/H187*100)</f>
        <v>99.50248756218906</v>
      </c>
      <c r="K187" s="1086">
        <f>J187</f>
        <v>99.50248756218906</v>
      </c>
      <c r="L187" s="1231"/>
      <c r="M187" s="1216"/>
      <c r="N187" s="1081"/>
    </row>
    <row r="188" spans="1:14" ht="42" hidden="1" customHeight="1" x14ac:dyDescent="0.25">
      <c r="A188" s="1219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215" t="s">
        <v>140</v>
      </c>
      <c r="H188" s="1091"/>
      <c r="I188" s="1093"/>
      <c r="J188" s="1235" t="e">
        <f>IF(H188/I188*100&gt;100,100,H188/I188*100)</f>
        <v>#DIV/0!</v>
      </c>
      <c r="K188" s="1237" t="e">
        <f>(J188+J189+J190)/3</f>
        <v>#DIV/0!</v>
      </c>
      <c r="L188" s="1236" t="e">
        <f>(K188+K191)/2</f>
        <v>#DIV/0!</v>
      </c>
      <c r="M188" s="1216"/>
      <c r="N188" s="1081"/>
    </row>
    <row r="189" spans="1:14" ht="42" hidden="1" customHeight="1" x14ac:dyDescent="0.25">
      <c r="A189" s="1219"/>
      <c r="B189" s="1228"/>
      <c r="C189" s="1228"/>
      <c r="D189" s="1103"/>
      <c r="E189" s="1098" t="s">
        <v>138</v>
      </c>
      <c r="F189" s="1112" t="s">
        <v>385</v>
      </c>
      <c r="G189" s="1215" t="s">
        <v>140</v>
      </c>
      <c r="H189" s="1091"/>
      <c r="I189" s="1093"/>
      <c r="J189" s="1121" t="e">
        <f>IF(I189/H189*100&gt;100,100,I189/H189*100)</f>
        <v>#DIV/0!</v>
      </c>
      <c r="K189" s="1234"/>
      <c r="L189" s="1232"/>
      <c r="M189" s="1216"/>
      <c r="N189" s="1081"/>
    </row>
    <row r="190" spans="1:14" ht="36" hidden="1" customHeight="1" x14ac:dyDescent="0.25">
      <c r="A190" s="1219"/>
      <c r="B190" s="1228"/>
      <c r="C190" s="1228"/>
      <c r="D190" s="1103"/>
      <c r="E190" s="1098" t="s">
        <v>138</v>
      </c>
      <c r="F190" s="1112" t="s">
        <v>625</v>
      </c>
      <c r="G190" s="1215" t="s">
        <v>140</v>
      </c>
      <c r="H190" s="1091"/>
      <c r="I190" s="1091"/>
      <c r="J190" s="1121" t="e">
        <f>IF(I190/H190*100&gt;100,100,I190/H190*100)</f>
        <v>#DIV/0!</v>
      </c>
      <c r="K190" s="1233"/>
      <c r="L190" s="1232"/>
      <c r="M190" s="1216"/>
      <c r="N190" s="1081"/>
    </row>
    <row r="191" spans="1:14" ht="30.75" hidden="1" customHeight="1" x14ac:dyDescent="0.25">
      <c r="A191" s="1219"/>
      <c r="B191" s="1224"/>
      <c r="C191" s="1224"/>
      <c r="D191" s="1100"/>
      <c r="E191" s="1098" t="s">
        <v>144</v>
      </c>
      <c r="F191" s="1097" t="s">
        <v>506</v>
      </c>
      <c r="G191" s="1215" t="s">
        <v>266</v>
      </c>
      <c r="H191" s="1088"/>
      <c r="I191" s="1088"/>
      <c r="J191" s="1121" t="e">
        <f>IF(I191/H191*100&gt;100,100,I191/H191*100)</f>
        <v>#DIV/0!</v>
      </c>
      <c r="K191" s="1086" t="e">
        <f>J191</f>
        <v>#DIV/0!</v>
      </c>
      <c r="L191" s="1231"/>
      <c r="M191" s="1216"/>
      <c r="N191" s="1081"/>
    </row>
    <row r="192" spans="1:14" ht="42" hidden="1" customHeight="1" x14ac:dyDescent="0.25">
      <c r="A192" s="1219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215" t="s">
        <v>140</v>
      </c>
      <c r="H192" s="1091"/>
      <c r="I192" s="1093"/>
      <c r="J192" s="1121" t="e">
        <f>IF(I192/H192*100&gt;100,100,I192/H192*100)</f>
        <v>#DIV/0!</v>
      </c>
      <c r="K192" s="1237" t="e">
        <f>(J192+J193+J194)/3</f>
        <v>#DIV/0!</v>
      </c>
      <c r="L192" s="1236" t="e">
        <f>(K192+K195)/2</f>
        <v>#DIV/0!</v>
      </c>
      <c r="M192" s="1216"/>
      <c r="N192" s="1081"/>
    </row>
    <row r="193" spans="1:14" ht="42" hidden="1" customHeight="1" x14ac:dyDescent="0.25">
      <c r="A193" s="1219"/>
      <c r="B193" s="1228"/>
      <c r="C193" s="1228"/>
      <c r="D193" s="1103"/>
      <c r="E193" s="1098" t="s">
        <v>138</v>
      </c>
      <c r="F193" s="1112" t="s">
        <v>385</v>
      </c>
      <c r="G193" s="1215" t="s">
        <v>140</v>
      </c>
      <c r="H193" s="1091"/>
      <c r="I193" s="1093"/>
      <c r="J193" s="1121" t="e">
        <f>IF(I193/H193*100&gt;100,100,I193/H193*100)</f>
        <v>#DIV/0!</v>
      </c>
      <c r="K193" s="1234"/>
      <c r="L193" s="1232"/>
      <c r="M193" s="1216"/>
      <c r="N193" s="1081"/>
    </row>
    <row r="194" spans="1:14" ht="36" hidden="1" customHeight="1" x14ac:dyDescent="0.25">
      <c r="A194" s="1219"/>
      <c r="B194" s="1228"/>
      <c r="C194" s="1228"/>
      <c r="D194" s="1103"/>
      <c r="E194" s="1098" t="s">
        <v>138</v>
      </c>
      <c r="F194" s="1112" t="s">
        <v>625</v>
      </c>
      <c r="G194" s="1215" t="s">
        <v>140</v>
      </c>
      <c r="H194" s="1091"/>
      <c r="I194" s="1091"/>
      <c r="J194" s="1121" t="e">
        <f>IF(I194/H194*100&gt;100,100,I194/H194*100)</f>
        <v>#DIV/0!</v>
      </c>
      <c r="K194" s="1233"/>
      <c r="L194" s="1232"/>
      <c r="M194" s="1216"/>
      <c r="N194" s="1081"/>
    </row>
    <row r="195" spans="1:14" ht="30.75" hidden="1" customHeight="1" x14ac:dyDescent="0.25">
      <c r="A195" s="1219"/>
      <c r="B195" s="1224"/>
      <c r="C195" s="1224"/>
      <c r="D195" s="1100"/>
      <c r="E195" s="1098" t="s">
        <v>144</v>
      </c>
      <c r="F195" s="1097" t="s">
        <v>506</v>
      </c>
      <c r="G195" s="1215" t="s">
        <v>266</v>
      </c>
      <c r="H195" s="1201"/>
      <c r="I195" s="1088"/>
      <c r="J195" s="1121" t="e">
        <f>IF(I195/H195*100&gt;100,100,I195/H195*100)</f>
        <v>#DIV/0!</v>
      </c>
      <c r="K195" s="1086" t="e">
        <f>J195</f>
        <v>#DIV/0!</v>
      </c>
      <c r="L195" s="1231"/>
      <c r="M195" s="1216"/>
      <c r="N195" s="1081"/>
    </row>
    <row r="196" spans="1:14" ht="42" customHeight="1" x14ac:dyDescent="0.25">
      <c r="A196" s="1219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065" t="s">
        <v>140</v>
      </c>
      <c r="H196" s="1124">
        <v>10.5</v>
      </c>
      <c r="I196" s="1125">
        <v>10.5</v>
      </c>
      <c r="J196" s="1221">
        <f>IF(H196/I196*100&gt;100,100,H196/I196*100)</f>
        <v>100</v>
      </c>
      <c r="K196" s="1237">
        <f>(J196+J197+J198)/3</f>
        <v>98.933333333333337</v>
      </c>
      <c r="L196" s="1236">
        <f>(K196+K199)/2</f>
        <v>99.466666666666669</v>
      </c>
      <c r="M196" s="1216"/>
      <c r="N196" s="1081"/>
    </row>
    <row r="197" spans="1:14" ht="42" customHeight="1" x14ac:dyDescent="0.25">
      <c r="A197" s="1219"/>
      <c r="B197" s="1114"/>
      <c r="C197" s="1239"/>
      <c r="D197" s="1103"/>
      <c r="E197" s="1098" t="s">
        <v>138</v>
      </c>
      <c r="F197" s="1112" t="s">
        <v>385</v>
      </c>
      <c r="G197" s="1065" t="s">
        <v>140</v>
      </c>
      <c r="H197" s="1136">
        <v>100</v>
      </c>
      <c r="I197" s="1154">
        <v>96.8</v>
      </c>
      <c r="J197" s="1121">
        <f>IF(I197/H197*100&gt;100,100,I197/H197*100)</f>
        <v>96.8</v>
      </c>
      <c r="K197" s="1234"/>
      <c r="L197" s="1232"/>
      <c r="M197" s="1216"/>
      <c r="N197" s="1081"/>
    </row>
    <row r="198" spans="1:14" ht="36" customHeight="1" x14ac:dyDescent="0.25">
      <c r="A198" s="1219"/>
      <c r="B198" s="1114"/>
      <c r="C198" s="1239"/>
      <c r="D198" s="1103"/>
      <c r="E198" s="1098" t="s">
        <v>138</v>
      </c>
      <c r="F198" s="1112" t="s">
        <v>625</v>
      </c>
      <c r="G198" s="1065" t="s">
        <v>140</v>
      </c>
      <c r="H198" s="1124">
        <v>85</v>
      </c>
      <c r="I198" s="1124">
        <v>100</v>
      </c>
      <c r="J198" s="1121">
        <f>IF(I198/H198*100&gt;100,100,I198/H198*100)</f>
        <v>100</v>
      </c>
      <c r="K198" s="1233"/>
      <c r="L198" s="1232"/>
      <c r="M198" s="1216"/>
      <c r="N198" s="1081"/>
    </row>
    <row r="199" spans="1:14" ht="30.75" customHeight="1" x14ac:dyDescent="0.25">
      <c r="A199" s="1219"/>
      <c r="B199" s="1111"/>
      <c r="C199" s="1238"/>
      <c r="D199" s="1100"/>
      <c r="E199" s="1098" t="s">
        <v>144</v>
      </c>
      <c r="F199" s="1097" t="s">
        <v>506</v>
      </c>
      <c r="G199" s="1065" t="s">
        <v>266</v>
      </c>
      <c r="H199" s="1152">
        <v>2</v>
      </c>
      <c r="I199" s="1240">
        <v>2</v>
      </c>
      <c r="J199" s="1121">
        <f>IF(I199/H199*100&gt;100,100,I199/H199*100)</f>
        <v>100</v>
      </c>
      <c r="K199" s="1086">
        <f>J199</f>
        <v>100</v>
      </c>
      <c r="L199" s="1231"/>
      <c r="M199" s="1216"/>
      <c r="N199" s="1081"/>
    </row>
    <row r="200" spans="1:14" ht="42" customHeight="1" x14ac:dyDescent="0.25">
      <c r="A200" s="1219"/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215" t="s">
        <v>140</v>
      </c>
      <c r="H200" s="1124">
        <v>10</v>
      </c>
      <c r="I200" s="1125">
        <v>10</v>
      </c>
      <c r="J200" s="1221">
        <f>IF(H200/I200*100&gt;100,100,H200/I200*100)</f>
        <v>100</v>
      </c>
      <c r="K200" s="1237">
        <f>(J200+J201+J202)/3</f>
        <v>100</v>
      </c>
      <c r="L200" s="1236">
        <f>(K200+K203)/2</f>
        <v>100</v>
      </c>
      <c r="M200" s="1216"/>
      <c r="N200" s="1081"/>
    </row>
    <row r="201" spans="1:14" ht="42" customHeight="1" x14ac:dyDescent="0.25">
      <c r="A201" s="1219"/>
      <c r="B201" s="1114"/>
      <c r="C201" s="1239"/>
      <c r="D201" s="1103"/>
      <c r="E201" s="1098" t="s">
        <v>138</v>
      </c>
      <c r="F201" s="1112" t="s">
        <v>245</v>
      </c>
      <c r="G201" s="1215" t="s">
        <v>140</v>
      </c>
      <c r="H201" s="1124">
        <v>100</v>
      </c>
      <c r="I201" s="1125">
        <v>100</v>
      </c>
      <c r="J201" s="1121">
        <f>IF(I201/H201*100&gt;100,100,I201/H201*100)</f>
        <v>100</v>
      </c>
      <c r="K201" s="1234"/>
      <c r="L201" s="1232"/>
      <c r="M201" s="1216"/>
      <c r="N201" s="1081"/>
    </row>
    <row r="202" spans="1:14" ht="36" customHeight="1" x14ac:dyDescent="0.25">
      <c r="A202" s="1219"/>
      <c r="B202" s="1114"/>
      <c r="C202" s="1239"/>
      <c r="D202" s="1103"/>
      <c r="E202" s="1098" t="s">
        <v>138</v>
      </c>
      <c r="F202" s="1112" t="s">
        <v>625</v>
      </c>
      <c r="G202" s="1215" t="s">
        <v>140</v>
      </c>
      <c r="H202" s="1124">
        <v>100</v>
      </c>
      <c r="I202" s="1124">
        <v>100</v>
      </c>
      <c r="J202" s="1121">
        <f>IF(I202/H202*100&gt;100,100,I202/H202*100)</f>
        <v>100</v>
      </c>
      <c r="K202" s="1233"/>
      <c r="L202" s="1232"/>
      <c r="M202" s="1216"/>
      <c r="N202" s="1081"/>
    </row>
    <row r="203" spans="1:14" ht="30.75" customHeight="1" x14ac:dyDescent="0.25">
      <c r="A203" s="1219"/>
      <c r="B203" s="1111"/>
      <c r="C203" s="1238"/>
      <c r="D203" s="1100"/>
      <c r="E203" s="1098" t="s">
        <v>144</v>
      </c>
      <c r="F203" s="1097" t="s">
        <v>506</v>
      </c>
      <c r="G203" s="1215" t="s">
        <v>266</v>
      </c>
      <c r="H203" s="42">
        <v>29</v>
      </c>
      <c r="I203" s="42">
        <v>29</v>
      </c>
      <c r="J203" s="1121">
        <f>IF(I203/H203*100&gt;100,100,I203/H203*100)</f>
        <v>100</v>
      </c>
      <c r="K203" s="1086">
        <f>J203</f>
        <v>100</v>
      </c>
      <c r="L203" s="1231"/>
      <c r="M203" s="1216"/>
      <c r="N203" s="1081"/>
    </row>
    <row r="204" spans="1:14" ht="42" hidden="1" customHeight="1" x14ac:dyDescent="0.25">
      <c r="A204" s="1219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215" t="s">
        <v>140</v>
      </c>
      <c r="H204" s="1091"/>
      <c r="I204" s="1093"/>
      <c r="J204" s="1121" t="e">
        <f>IF(I204/H204*100&gt;100,100,I204/H204*100)</f>
        <v>#DIV/0!</v>
      </c>
      <c r="K204" s="1237" t="e">
        <f>(J204+J205+J206)/3</f>
        <v>#DIV/0!</v>
      </c>
      <c r="L204" s="1236" t="e">
        <f>(K204+K207)/2</f>
        <v>#DIV/0!</v>
      </c>
      <c r="M204" s="1216"/>
      <c r="N204" s="1081"/>
    </row>
    <row r="205" spans="1:14" ht="42" hidden="1" customHeight="1" x14ac:dyDescent="0.25">
      <c r="A205" s="1219"/>
      <c r="B205" s="1228"/>
      <c r="C205" s="1228"/>
      <c r="D205" s="1102"/>
      <c r="E205" s="1098" t="s">
        <v>138</v>
      </c>
      <c r="F205" s="1101" t="s">
        <v>435</v>
      </c>
      <c r="G205" s="1215" t="s">
        <v>140</v>
      </c>
      <c r="H205" s="1091"/>
      <c r="I205" s="1093"/>
      <c r="J205" s="1235" t="e">
        <f>IF(H205/I205*100&gt;100,100,H205/I205*100)</f>
        <v>#DIV/0!</v>
      </c>
      <c r="K205" s="1234"/>
      <c r="L205" s="1232"/>
      <c r="M205" s="1216"/>
      <c r="N205" s="1081"/>
    </row>
    <row r="206" spans="1:14" ht="36" hidden="1" customHeight="1" x14ac:dyDescent="0.25">
      <c r="A206" s="1219"/>
      <c r="B206" s="1228"/>
      <c r="C206" s="1228"/>
      <c r="D206" s="1102"/>
      <c r="E206" s="1098" t="s">
        <v>138</v>
      </c>
      <c r="F206" s="1101" t="s">
        <v>436</v>
      </c>
      <c r="G206" s="1215" t="s">
        <v>140</v>
      </c>
      <c r="H206" s="1091"/>
      <c r="I206" s="1091"/>
      <c r="J206" s="1121" t="e">
        <f>IF(I206/H206*100&gt;100,100,I206/H206*100)</f>
        <v>#DIV/0!</v>
      </c>
      <c r="K206" s="1233"/>
      <c r="L206" s="1232"/>
      <c r="M206" s="1216"/>
      <c r="N206" s="1081"/>
    </row>
    <row r="207" spans="1:14" ht="30.75" hidden="1" customHeight="1" x14ac:dyDescent="0.25">
      <c r="A207" s="1219"/>
      <c r="B207" s="1224"/>
      <c r="C207" s="1224"/>
      <c r="D207" s="1099"/>
      <c r="E207" s="1098" t="s">
        <v>144</v>
      </c>
      <c r="F207" s="1097" t="s">
        <v>506</v>
      </c>
      <c r="G207" s="1215" t="s">
        <v>266</v>
      </c>
      <c r="H207" s="1109"/>
      <c r="I207" s="1088"/>
      <c r="J207" s="1121" t="e">
        <f>IF(I207/H207*100&gt;100,100,I207/H207*100)</f>
        <v>#DIV/0!</v>
      </c>
      <c r="K207" s="1086" t="e">
        <f>J207</f>
        <v>#DIV/0!</v>
      </c>
      <c r="L207" s="1231"/>
      <c r="M207" s="1216"/>
      <c r="N207" s="1081"/>
    </row>
    <row r="208" spans="1:14" ht="42" hidden="1" customHeight="1" x14ac:dyDescent="0.25">
      <c r="A208" s="1219"/>
      <c r="B208" s="1079" t="s">
        <v>327</v>
      </c>
      <c r="C208" s="1079" t="s">
        <v>623</v>
      </c>
      <c r="D208" s="1108" t="s">
        <v>615</v>
      </c>
      <c r="E208" s="1105" t="s">
        <v>138</v>
      </c>
      <c r="F208" s="1069" t="s">
        <v>434</v>
      </c>
      <c r="G208" s="1215" t="s">
        <v>140</v>
      </c>
      <c r="H208" s="1091"/>
      <c r="I208" s="1093"/>
      <c r="J208" s="1121" t="e">
        <f>IF(I208/H208*100&gt;100,100,I208/H208*100)</f>
        <v>#DIV/0!</v>
      </c>
      <c r="K208" s="1237" t="e">
        <f>(J208+J209+J210)/3</f>
        <v>#DIV/0!</v>
      </c>
      <c r="L208" s="1236" t="e">
        <f>(K208+K211)/2</f>
        <v>#DIV/0!</v>
      </c>
      <c r="M208" s="1216"/>
      <c r="N208" s="1081"/>
    </row>
    <row r="209" spans="1:14" ht="42" hidden="1" customHeight="1" x14ac:dyDescent="0.25">
      <c r="A209" s="1219"/>
      <c r="B209" s="1228"/>
      <c r="C209" s="1228"/>
      <c r="D209" s="1107"/>
      <c r="E209" s="1105" t="s">
        <v>138</v>
      </c>
      <c r="F209" s="1069" t="s">
        <v>435</v>
      </c>
      <c r="G209" s="1215" t="s">
        <v>140</v>
      </c>
      <c r="H209" s="1091"/>
      <c r="I209" s="1093"/>
      <c r="J209" s="1121" t="e">
        <f>IF(I209/H209*100&gt;100,100,I209/H209*100)</f>
        <v>#DIV/0!</v>
      </c>
      <c r="K209" s="1234"/>
      <c r="L209" s="1232"/>
      <c r="M209" s="1216"/>
      <c r="N209" s="1081"/>
    </row>
    <row r="210" spans="1:14" ht="36" hidden="1" customHeight="1" x14ac:dyDescent="0.25">
      <c r="A210" s="1219"/>
      <c r="B210" s="1228"/>
      <c r="C210" s="1228"/>
      <c r="D210" s="1107"/>
      <c r="E210" s="1105" t="s">
        <v>138</v>
      </c>
      <c r="F210" s="1069" t="s">
        <v>436</v>
      </c>
      <c r="G210" s="1215" t="s">
        <v>140</v>
      </c>
      <c r="H210" s="1091"/>
      <c r="I210" s="1091"/>
      <c r="J210" s="1121" t="e">
        <f>IF(I210/H210*100&gt;100,100,I210/H210*100)</f>
        <v>#DIV/0!</v>
      </c>
      <c r="K210" s="1233"/>
      <c r="L210" s="1232"/>
      <c r="M210" s="1216"/>
      <c r="N210" s="1081"/>
    </row>
    <row r="211" spans="1:14" ht="30.75" hidden="1" customHeight="1" x14ac:dyDescent="0.25">
      <c r="A211" s="1219"/>
      <c r="B211" s="1224"/>
      <c r="C211" s="1224"/>
      <c r="D211" s="1106"/>
      <c r="E211" s="1105" t="s">
        <v>144</v>
      </c>
      <c r="F211" s="1064" t="s">
        <v>506</v>
      </c>
      <c r="G211" s="1215" t="s">
        <v>266</v>
      </c>
      <c r="H211" s="1096"/>
      <c r="I211" s="1088"/>
      <c r="J211" s="1121" t="e">
        <f>IF(I211/H211*100&gt;100,100,I211/H211*100)</f>
        <v>#DIV/0!</v>
      </c>
      <c r="K211" s="1086" t="e">
        <f>J211</f>
        <v>#DIV/0!</v>
      </c>
      <c r="L211" s="1231"/>
      <c r="M211" s="1216"/>
      <c r="N211" s="1081"/>
    </row>
    <row r="212" spans="1:14" ht="42" customHeight="1" x14ac:dyDescent="0.25">
      <c r="A212" s="1219"/>
      <c r="B212" s="1079" t="s">
        <v>323</v>
      </c>
      <c r="C212" s="1079" t="s">
        <v>691</v>
      </c>
      <c r="D212" s="1104" t="s">
        <v>615</v>
      </c>
      <c r="E212" s="1098" t="s">
        <v>138</v>
      </c>
      <c r="F212" s="1101" t="s">
        <v>434</v>
      </c>
      <c r="G212" s="1215" t="s">
        <v>140</v>
      </c>
      <c r="H212" s="1124">
        <v>100</v>
      </c>
      <c r="I212" s="1125">
        <v>92.9</v>
      </c>
      <c r="J212" s="1121">
        <f>IF(I212/H212*100&gt;100,100,I212/H212*100)</f>
        <v>92.9</v>
      </c>
      <c r="K212" s="1237">
        <f>(J212+J213+J214)/3</f>
        <v>97.633333333333326</v>
      </c>
      <c r="L212" s="1236">
        <f>(K212+K215)/2</f>
        <v>98.567910447761193</v>
      </c>
      <c r="M212" s="1216"/>
      <c r="N212" s="1081"/>
    </row>
    <row r="213" spans="1:14" ht="42" customHeight="1" x14ac:dyDescent="0.25">
      <c r="A213" s="1219"/>
      <c r="B213" s="1228"/>
      <c r="C213" s="1228"/>
      <c r="D213" s="1102"/>
      <c r="E213" s="1098" t="s">
        <v>138</v>
      </c>
      <c r="F213" s="1101" t="s">
        <v>435</v>
      </c>
      <c r="G213" s="1215" t="s">
        <v>140</v>
      </c>
      <c r="H213" s="1124">
        <v>10</v>
      </c>
      <c r="I213" s="1125">
        <v>9.9</v>
      </c>
      <c r="J213" s="1221">
        <f>IF(H213/I213*100&gt;100,100,H213/I213*100)</f>
        <v>100</v>
      </c>
      <c r="K213" s="1234"/>
      <c r="L213" s="1232"/>
      <c r="M213" s="1216"/>
      <c r="N213" s="1081"/>
    </row>
    <row r="214" spans="1:14" ht="36" customHeight="1" x14ac:dyDescent="0.25">
      <c r="A214" s="1219"/>
      <c r="B214" s="1228"/>
      <c r="C214" s="1228"/>
      <c r="D214" s="1102"/>
      <c r="E214" s="1098" t="s">
        <v>138</v>
      </c>
      <c r="F214" s="1101" t="s">
        <v>436</v>
      </c>
      <c r="G214" s="1215" t="s">
        <v>140</v>
      </c>
      <c r="H214" s="1124">
        <v>100</v>
      </c>
      <c r="I214" s="1124">
        <v>100</v>
      </c>
      <c r="J214" s="1121">
        <f>IF(I214/H214*100&gt;100,100,I214/H214*100)</f>
        <v>100</v>
      </c>
      <c r="K214" s="1233"/>
      <c r="L214" s="1232"/>
      <c r="M214" s="1216"/>
      <c r="N214" s="1081"/>
    </row>
    <row r="215" spans="1:14" ht="30.75" customHeight="1" x14ac:dyDescent="0.25">
      <c r="A215" s="1219"/>
      <c r="B215" s="1224"/>
      <c r="C215" s="1224"/>
      <c r="D215" s="1099"/>
      <c r="E215" s="1098" t="s">
        <v>144</v>
      </c>
      <c r="F215" s="1097" t="s">
        <v>506</v>
      </c>
      <c r="G215" s="1215" t="s">
        <v>266</v>
      </c>
      <c r="H215" s="4">
        <v>201</v>
      </c>
      <c r="I215" s="42">
        <v>200</v>
      </c>
      <c r="J215" s="1121">
        <f>IF(I215/H215*100&gt;100,100,I215/H215*100)</f>
        <v>99.50248756218906</v>
      </c>
      <c r="K215" s="1086">
        <f>J215</f>
        <v>99.50248756218906</v>
      </c>
      <c r="L215" s="1231"/>
      <c r="M215" s="1216"/>
      <c r="N215" s="1081"/>
    </row>
    <row r="216" spans="1:14" ht="42" customHeight="1" x14ac:dyDescent="0.25">
      <c r="A216" s="1219"/>
      <c r="B216" s="1079" t="s">
        <v>379</v>
      </c>
      <c r="C216" s="1079" t="s">
        <v>690</v>
      </c>
      <c r="D216" s="1104" t="s">
        <v>615</v>
      </c>
      <c r="E216" s="1098" t="s">
        <v>138</v>
      </c>
      <c r="F216" s="1101" t="s">
        <v>434</v>
      </c>
      <c r="G216" s="1215" t="s">
        <v>140</v>
      </c>
      <c r="H216" s="1169">
        <v>100</v>
      </c>
      <c r="I216" s="1169">
        <v>96.8</v>
      </c>
      <c r="J216" s="1121">
        <f>IF(I216/H216*100&gt;100,100,I216/H216*100)</f>
        <v>96.8</v>
      </c>
      <c r="K216" s="1237">
        <f>(J216+J217+J218)/3</f>
        <v>98.933333333333337</v>
      </c>
      <c r="L216" s="1236">
        <f>(K216+K219)/2</f>
        <v>99.466666666666669</v>
      </c>
      <c r="M216" s="1216"/>
      <c r="N216" s="1081"/>
    </row>
    <row r="217" spans="1:14" ht="42" customHeight="1" x14ac:dyDescent="0.25">
      <c r="A217" s="1219"/>
      <c r="B217" s="1228"/>
      <c r="C217" s="1228"/>
      <c r="D217" s="1102"/>
      <c r="E217" s="1098" t="s">
        <v>138</v>
      </c>
      <c r="F217" s="1101" t="s">
        <v>435</v>
      </c>
      <c r="G217" s="1215" t="s">
        <v>140</v>
      </c>
      <c r="H217" s="1120">
        <v>10.5</v>
      </c>
      <c r="I217" s="1120">
        <v>10.5</v>
      </c>
      <c r="J217" s="1221">
        <f>IF(H217/I217*100&gt;100,100,H217/I217*100)</f>
        <v>100</v>
      </c>
      <c r="K217" s="1234"/>
      <c r="L217" s="1232"/>
      <c r="M217" s="1216"/>
      <c r="N217" s="1081"/>
    </row>
    <row r="218" spans="1:14" ht="36" customHeight="1" x14ac:dyDescent="0.25">
      <c r="A218" s="1219"/>
      <c r="B218" s="1228"/>
      <c r="C218" s="1228"/>
      <c r="D218" s="1102"/>
      <c r="E218" s="1098" t="s">
        <v>138</v>
      </c>
      <c r="F218" s="1101" t="s">
        <v>436</v>
      </c>
      <c r="G218" s="1215" t="s">
        <v>140</v>
      </c>
      <c r="H218" s="1120">
        <v>100</v>
      </c>
      <c r="I218" s="1120">
        <v>100</v>
      </c>
      <c r="J218" s="1121">
        <f>IF(I218/H218*100&gt;100,100,I218/H218*100)</f>
        <v>100</v>
      </c>
      <c r="K218" s="1233"/>
      <c r="L218" s="1232"/>
      <c r="M218" s="1216"/>
      <c r="N218" s="1081"/>
    </row>
    <row r="219" spans="1:14" ht="30.75" customHeight="1" x14ac:dyDescent="0.25">
      <c r="A219" s="1219"/>
      <c r="B219" s="1224"/>
      <c r="C219" s="1224"/>
      <c r="D219" s="1099"/>
      <c r="E219" s="1098" t="s">
        <v>144</v>
      </c>
      <c r="F219" s="1097" t="s">
        <v>506</v>
      </c>
      <c r="G219" s="1215" t="s">
        <v>266</v>
      </c>
      <c r="H219" s="1120">
        <v>2</v>
      </c>
      <c r="I219" s="1120">
        <v>2</v>
      </c>
      <c r="J219" s="1121">
        <f>IF(I219/H219*100&gt;100,100,I219/H219*100)</f>
        <v>100</v>
      </c>
      <c r="K219" s="1086">
        <f>J219</f>
        <v>100</v>
      </c>
      <c r="L219" s="1231"/>
      <c r="M219" s="1216"/>
      <c r="N219" s="1081"/>
    </row>
    <row r="220" spans="1:14" ht="42" hidden="1" customHeight="1" x14ac:dyDescent="0.25">
      <c r="A220" s="1219"/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215" t="s">
        <v>140</v>
      </c>
      <c r="H220" s="1091"/>
      <c r="I220" s="1093"/>
      <c r="J220" s="1121" t="e">
        <f>IF(I220/H220*100&gt;100,100,I220/H220*100)</f>
        <v>#DIV/0!</v>
      </c>
      <c r="K220" s="1237" t="e">
        <f>(J220+J221+J222)/3</f>
        <v>#DIV/0!</v>
      </c>
      <c r="L220" s="1236" t="e">
        <f>(K220+K223)/2</f>
        <v>#DIV/0!</v>
      </c>
      <c r="M220" s="1216"/>
      <c r="N220" s="1081"/>
    </row>
    <row r="221" spans="1:14" ht="42" hidden="1" customHeight="1" x14ac:dyDescent="0.25">
      <c r="A221" s="1219"/>
      <c r="B221" s="1228"/>
      <c r="C221" s="1227"/>
      <c r="D221" s="1070"/>
      <c r="E221" s="1065" t="s">
        <v>138</v>
      </c>
      <c r="F221" s="1069" t="s">
        <v>435</v>
      </c>
      <c r="G221" s="1215" t="s">
        <v>140</v>
      </c>
      <c r="H221" s="1091"/>
      <c r="I221" s="1093"/>
      <c r="J221" s="1235" t="e">
        <f>IF(H221/I221*100&gt;100,100,H221/I221*100)</f>
        <v>#DIV/0!</v>
      </c>
      <c r="K221" s="1234"/>
      <c r="L221" s="1232"/>
      <c r="M221" s="1216"/>
      <c r="N221" s="1081"/>
    </row>
    <row r="222" spans="1:14" ht="36" hidden="1" customHeight="1" x14ac:dyDescent="0.25">
      <c r="A222" s="1219"/>
      <c r="B222" s="1228"/>
      <c r="C222" s="1227"/>
      <c r="D222" s="1070"/>
      <c r="E222" s="1065" t="s">
        <v>138</v>
      </c>
      <c r="F222" s="1069" t="s">
        <v>436</v>
      </c>
      <c r="G222" s="1215" t="s">
        <v>140</v>
      </c>
      <c r="H222" s="1091"/>
      <c r="I222" s="1091"/>
      <c r="J222" s="1121" t="e">
        <f>IF(I222/H222*100&gt;100,100,I222/H222*100)</f>
        <v>#DIV/0!</v>
      </c>
      <c r="K222" s="1233"/>
      <c r="L222" s="1232"/>
      <c r="M222" s="1216"/>
      <c r="N222" s="1081"/>
    </row>
    <row r="223" spans="1:14" ht="30.75" hidden="1" customHeight="1" x14ac:dyDescent="0.25">
      <c r="A223" s="1219"/>
      <c r="B223" s="1224"/>
      <c r="C223" s="1223"/>
      <c r="D223" s="1066"/>
      <c r="E223" s="1065" t="s">
        <v>144</v>
      </c>
      <c r="F223" s="1064" t="s">
        <v>506</v>
      </c>
      <c r="G223" s="1215" t="s">
        <v>266</v>
      </c>
      <c r="H223" s="1096"/>
      <c r="I223" s="1088"/>
      <c r="J223" s="1121" t="e">
        <f>IF(I223/H223*100&gt;100,100,I223/H223*100)</f>
        <v>#DIV/0!</v>
      </c>
      <c r="K223" s="1086" t="e">
        <f>J223</f>
        <v>#DIV/0!</v>
      </c>
      <c r="L223" s="1231"/>
      <c r="M223" s="1216"/>
      <c r="N223" s="1081"/>
    </row>
    <row r="224" spans="1:14" ht="42" hidden="1" customHeight="1" x14ac:dyDescent="0.25">
      <c r="A224" s="1219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215" t="s">
        <v>140</v>
      </c>
      <c r="H224" s="1091"/>
      <c r="I224" s="1093"/>
      <c r="J224" s="1121" t="e">
        <f>IF(I224/H224*100&gt;100,100,I224/H224*100)</f>
        <v>#DIV/0!</v>
      </c>
      <c r="K224" s="1237" t="e">
        <f>(J224+J225+J226)/3</f>
        <v>#DIV/0!</v>
      </c>
      <c r="L224" s="1236" t="e">
        <f>(K224+K227)/2</f>
        <v>#DIV/0!</v>
      </c>
      <c r="M224" s="1216"/>
      <c r="N224" s="1081"/>
    </row>
    <row r="225" spans="1:14" ht="42" hidden="1" customHeight="1" x14ac:dyDescent="0.25">
      <c r="A225" s="1219"/>
      <c r="B225" s="1228"/>
      <c r="C225" s="1227"/>
      <c r="D225" s="1070"/>
      <c r="E225" s="1065" t="s">
        <v>138</v>
      </c>
      <c r="F225" s="1069" t="s">
        <v>435</v>
      </c>
      <c r="G225" s="1215" t="s">
        <v>140</v>
      </c>
      <c r="H225" s="1091"/>
      <c r="I225" s="1093"/>
      <c r="J225" s="1235" t="e">
        <f>IF(H225/I225*100&gt;100,100,H225/I225*100)</f>
        <v>#DIV/0!</v>
      </c>
      <c r="K225" s="1234"/>
      <c r="L225" s="1232"/>
      <c r="M225" s="1216"/>
      <c r="N225" s="1081"/>
    </row>
    <row r="226" spans="1:14" ht="36" hidden="1" customHeight="1" x14ac:dyDescent="0.25">
      <c r="A226" s="1219"/>
      <c r="B226" s="1228"/>
      <c r="C226" s="1227"/>
      <c r="D226" s="1070"/>
      <c r="E226" s="1065" t="s">
        <v>138</v>
      </c>
      <c r="F226" s="1069" t="s">
        <v>436</v>
      </c>
      <c r="G226" s="1215" t="s">
        <v>140</v>
      </c>
      <c r="H226" s="1091"/>
      <c r="I226" s="1091"/>
      <c r="J226" s="1121" t="e">
        <f>IF(I226/H226*100&gt;100,100,I226/H226*100)</f>
        <v>#DIV/0!</v>
      </c>
      <c r="K226" s="1233"/>
      <c r="L226" s="1232"/>
      <c r="M226" s="1216"/>
      <c r="N226" s="1081"/>
    </row>
    <row r="227" spans="1:14" ht="30.75" hidden="1" customHeight="1" x14ac:dyDescent="0.25">
      <c r="A227" s="1219"/>
      <c r="B227" s="1224"/>
      <c r="C227" s="1223"/>
      <c r="D227" s="1066"/>
      <c r="E227" s="1065" t="s">
        <v>144</v>
      </c>
      <c r="F227" s="1064" t="s">
        <v>506</v>
      </c>
      <c r="G227" s="1215" t="s">
        <v>266</v>
      </c>
      <c r="H227" s="1088"/>
      <c r="I227" s="1088"/>
      <c r="J227" s="1121" t="e">
        <f>IF(I227/H227*100&gt;100,100,I227/H227*100)</f>
        <v>#DIV/0!</v>
      </c>
      <c r="K227" s="1086" t="e">
        <f>J227</f>
        <v>#DIV/0!</v>
      </c>
      <c r="L227" s="1231"/>
      <c r="M227" s="1216"/>
      <c r="N227" s="1081"/>
    </row>
    <row r="228" spans="1:14" ht="42" hidden="1" customHeight="1" x14ac:dyDescent="0.25">
      <c r="A228" s="1219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G228" s="1215" t="s">
        <v>140</v>
      </c>
      <c r="H228" s="1225"/>
      <c r="I228" s="1225"/>
      <c r="J228" s="1087"/>
      <c r="K228" s="1199"/>
      <c r="L228" s="1093"/>
      <c r="M228" s="1229"/>
      <c r="N228" s="1081"/>
    </row>
    <row r="229" spans="1:14" ht="42" hidden="1" customHeight="1" x14ac:dyDescent="0.25">
      <c r="A229" s="1219"/>
      <c r="B229" s="1228"/>
      <c r="C229" s="1227"/>
      <c r="D229" s="1070"/>
      <c r="E229" s="1065" t="s">
        <v>138</v>
      </c>
      <c r="F229" s="1069" t="s">
        <v>435</v>
      </c>
      <c r="G229" s="1215" t="s">
        <v>140</v>
      </c>
      <c r="H229" s="1230"/>
      <c r="I229" s="1230"/>
      <c r="J229" s="1087"/>
      <c r="K229" s="1200"/>
      <c r="L229" s="1212"/>
      <c r="M229" s="1229"/>
      <c r="N229" s="1081"/>
    </row>
    <row r="230" spans="1:14" ht="36" hidden="1" customHeight="1" x14ac:dyDescent="0.25">
      <c r="A230" s="1219"/>
      <c r="B230" s="1228"/>
      <c r="C230" s="1227"/>
      <c r="D230" s="1070"/>
      <c r="E230" s="1065" t="s">
        <v>138</v>
      </c>
      <c r="F230" s="1069" t="s">
        <v>436</v>
      </c>
      <c r="G230" s="1215" t="s">
        <v>140</v>
      </c>
      <c r="H230" s="1226"/>
      <c r="I230" s="1225"/>
      <c r="J230" s="1217"/>
      <c r="K230" s="1200"/>
      <c r="L230" s="1212"/>
      <c r="M230" s="1216"/>
      <c r="N230" s="1081"/>
    </row>
    <row r="231" spans="1:14" ht="30.75" hidden="1" customHeight="1" x14ac:dyDescent="0.25">
      <c r="A231" s="1219"/>
      <c r="B231" s="1224"/>
      <c r="C231" s="1223"/>
      <c r="D231" s="1066"/>
      <c r="E231" s="1065" t="s">
        <v>144</v>
      </c>
      <c r="F231" s="1064" t="s">
        <v>506</v>
      </c>
      <c r="G231" s="1215" t="s">
        <v>266</v>
      </c>
      <c r="H231" s="1054"/>
      <c r="I231" s="1054"/>
      <c r="J231" s="1217"/>
      <c r="K231" s="1086"/>
      <c r="L231" s="1212"/>
      <c r="M231" s="1216"/>
      <c r="N231" s="1081"/>
    </row>
    <row r="232" spans="1:14" ht="42" customHeight="1" x14ac:dyDescent="0.25">
      <c r="A232" s="1219"/>
      <c r="B232" s="1079" t="s">
        <v>325</v>
      </c>
      <c r="C232" s="1116" t="s">
        <v>689</v>
      </c>
      <c r="D232" s="1077" t="s">
        <v>615</v>
      </c>
      <c r="E232" s="1065" t="s">
        <v>138</v>
      </c>
      <c r="F232" s="1069" t="s">
        <v>434</v>
      </c>
      <c r="G232" s="1215" t="s">
        <v>140</v>
      </c>
      <c r="H232" s="1124">
        <v>100</v>
      </c>
      <c r="I232" s="1222">
        <v>100</v>
      </c>
      <c r="J232" s="1121">
        <f>IF(I232/H232*100&gt;100,100,I232/H232*100)</f>
        <v>100</v>
      </c>
      <c r="K232" s="1199">
        <f>(J232+J233+J234)/3</f>
        <v>100</v>
      </c>
      <c r="L232" s="1093">
        <f>(K232+K235)/2</f>
        <v>100</v>
      </c>
      <c r="M232" s="1216"/>
      <c r="N232" s="1081"/>
    </row>
    <row r="233" spans="1:14" ht="42" customHeight="1" x14ac:dyDescent="0.25">
      <c r="A233" s="1219"/>
      <c r="B233" s="1072"/>
      <c r="C233" s="1113"/>
      <c r="D233" s="1070"/>
      <c r="E233" s="1065" t="s">
        <v>138</v>
      </c>
      <c r="F233" s="1069" t="s">
        <v>435</v>
      </c>
      <c r="G233" s="1215" t="s">
        <v>140</v>
      </c>
      <c r="H233" s="1124">
        <v>10</v>
      </c>
      <c r="I233" s="1124">
        <v>10</v>
      </c>
      <c r="J233" s="1221">
        <f>IF(H233/I233*100&gt;100,100,H233/I233*100)</f>
        <v>100</v>
      </c>
      <c r="K233" s="1200"/>
      <c r="L233" s="1212"/>
      <c r="M233" s="1216"/>
      <c r="N233" s="1081"/>
    </row>
    <row r="234" spans="1:14" ht="36" customHeight="1" x14ac:dyDescent="0.25">
      <c r="A234" s="1219"/>
      <c r="B234" s="1072"/>
      <c r="C234" s="1113"/>
      <c r="D234" s="1070"/>
      <c r="E234" s="1065" t="s">
        <v>138</v>
      </c>
      <c r="F234" s="1069" t="s">
        <v>436</v>
      </c>
      <c r="G234" s="1215" t="s">
        <v>140</v>
      </c>
      <c r="H234" s="1124">
        <v>100</v>
      </c>
      <c r="I234" s="1136">
        <v>100</v>
      </c>
      <c r="J234" s="1121">
        <f>IF(I234/H234*100&gt;100,100,I234/H234*100)</f>
        <v>100</v>
      </c>
      <c r="K234" s="1220"/>
      <c r="L234" s="1212"/>
      <c r="M234" s="1216"/>
      <c r="N234" s="1081"/>
    </row>
    <row r="235" spans="1:14" ht="30.75" customHeight="1" x14ac:dyDescent="0.25">
      <c r="A235" s="1219"/>
      <c r="B235" s="1068"/>
      <c r="C235" s="1110"/>
      <c r="D235" s="1066"/>
      <c r="E235" s="1065" t="s">
        <v>144</v>
      </c>
      <c r="F235" s="1064" t="s">
        <v>506</v>
      </c>
      <c r="G235" s="1215" t="s">
        <v>266</v>
      </c>
      <c r="H235" s="11">
        <v>29</v>
      </c>
      <c r="I235" s="11">
        <v>29</v>
      </c>
      <c r="J235" s="1121">
        <f>IF(I235/H235*100&gt;100,100,I235/H235*100)</f>
        <v>100</v>
      </c>
      <c r="K235" s="1086">
        <f>J235</f>
        <v>100</v>
      </c>
      <c r="L235" s="1212"/>
      <c r="M235" s="1216"/>
      <c r="N235" s="1081"/>
    </row>
    <row r="236" spans="1:14" ht="34.9" hidden="1" customHeight="1" x14ac:dyDescent="0.25">
      <c r="A236" s="1218"/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215" t="s">
        <v>140</v>
      </c>
      <c r="H236" s="1120"/>
      <c r="I236" s="1120"/>
      <c r="J236" s="1217" t="e">
        <f>IF(I236/H236*100&gt;100,100,I236/H236*100)</f>
        <v>#DIV/0!</v>
      </c>
      <c r="K236" s="1199" t="e">
        <f>(J236+J237+J238)/3</f>
        <v>#DIV/0!</v>
      </c>
      <c r="L236" s="1093" t="e">
        <f>(K236+K239)/2</f>
        <v>#DIV/0!</v>
      </c>
      <c r="M236" s="1216"/>
      <c r="N236" s="1081"/>
    </row>
    <row r="237" spans="1:14" ht="34.9" hidden="1" customHeight="1" x14ac:dyDescent="0.25">
      <c r="A237" s="1048"/>
      <c r="B237" s="1072"/>
      <c r="C237" s="1071"/>
      <c r="D237" s="1070"/>
      <c r="E237" s="1065" t="s">
        <v>138</v>
      </c>
      <c r="F237" s="1069" t="s">
        <v>435</v>
      </c>
      <c r="G237" s="1215" t="s">
        <v>140</v>
      </c>
      <c r="H237" s="1120"/>
      <c r="I237" s="1120"/>
      <c r="J237" s="1213" t="e">
        <f>IF(I237/H237*100&gt;100,100,I237/H237*100)</f>
        <v>#DIV/0!</v>
      </c>
      <c r="K237" s="1200"/>
      <c r="L237" s="1212"/>
      <c r="M237" s="1048"/>
      <c r="N237" s="1081"/>
    </row>
    <row r="238" spans="1:14" ht="34.9" hidden="1" customHeight="1" x14ac:dyDescent="0.25">
      <c r="A238" s="1048"/>
      <c r="B238" s="1072"/>
      <c r="C238" s="1071"/>
      <c r="D238" s="1070"/>
      <c r="E238" s="1065" t="s">
        <v>138</v>
      </c>
      <c r="F238" s="1069" t="s">
        <v>436</v>
      </c>
      <c r="G238" s="1215" t="s">
        <v>140</v>
      </c>
      <c r="H238" s="1120"/>
      <c r="I238" s="1120"/>
      <c r="J238" s="1213" t="e">
        <f>IF(I238/H238*100&gt;100,100,I238/H238*100)</f>
        <v>#DIV/0!</v>
      </c>
      <c r="K238" s="1200"/>
      <c r="L238" s="1212"/>
      <c r="M238" s="1048"/>
      <c r="N238" s="1081"/>
    </row>
    <row r="239" spans="1:14" ht="34.9" hidden="1" customHeight="1" x14ac:dyDescent="0.25">
      <c r="A239" s="1048"/>
      <c r="B239" s="1068"/>
      <c r="C239" s="1067"/>
      <c r="D239" s="1066"/>
      <c r="E239" s="1065" t="s">
        <v>144</v>
      </c>
      <c r="F239" s="1064" t="s">
        <v>506</v>
      </c>
      <c r="G239" s="1215" t="s">
        <v>266</v>
      </c>
      <c r="H239" s="1214">
        <v>0</v>
      </c>
      <c r="I239" s="1214">
        <v>0</v>
      </c>
      <c r="J239" s="1213">
        <v>0</v>
      </c>
      <c r="K239" s="1086">
        <f>J239</f>
        <v>0</v>
      </c>
      <c r="L239" s="1212"/>
      <c r="M239" s="1048"/>
      <c r="N239" s="1081"/>
    </row>
    <row r="240" spans="1:14" s="1060" customFormat="1" ht="46.9" customHeight="1" x14ac:dyDescent="0.3">
      <c r="A240" s="1060" t="s">
        <v>614</v>
      </c>
      <c r="E240" s="1059"/>
      <c r="G240" s="1060" t="s">
        <v>613</v>
      </c>
      <c r="H240" s="1061"/>
      <c r="N240" s="1081"/>
    </row>
    <row r="241" spans="1:11" s="1060" customFormat="1" ht="46.9" customHeight="1" x14ac:dyDescent="0.3">
      <c r="A241" s="1062" t="s">
        <v>612</v>
      </c>
      <c r="E241" s="1059"/>
      <c r="H241" s="1061"/>
    </row>
    <row r="242" spans="1:11" ht="18.75" x14ac:dyDescent="0.3">
      <c r="B242" s="1060"/>
      <c r="C242" s="1060"/>
      <c r="D242" s="1060"/>
      <c r="E242" s="1059"/>
      <c r="F242" s="1054" t="s">
        <v>611</v>
      </c>
      <c r="G242" s="1211">
        <f>16.11+0.56+2.89+0.56+649.67</f>
        <v>669.79</v>
      </c>
      <c r="H242" s="1211">
        <f>H7+H11+H15+H19+H23++H27+H31+H35+H39+H43</f>
        <v>678</v>
      </c>
      <c r="I242" s="1056">
        <f>I7+I11+I15+I19+I23++I27+I31+I35+I39+I43</f>
        <v>667</v>
      </c>
      <c r="J242" s="1056">
        <v>666.56</v>
      </c>
      <c r="K242" s="1052"/>
    </row>
    <row r="243" spans="1:11" x14ac:dyDescent="0.25">
      <c r="B243" s="1058"/>
      <c r="C243" s="1058"/>
      <c r="D243" s="1058"/>
      <c r="E243" s="1057"/>
      <c r="F243" s="1054" t="s">
        <v>610</v>
      </c>
      <c r="G243" s="1211">
        <f>3.89+3+218.89+534.78+1.33</f>
        <v>761.89</v>
      </c>
      <c r="H243" s="1211">
        <f>H47+H51+H55+H59+H63+H67+H71+H75+H79+H83+H91+H87</f>
        <v>763</v>
      </c>
      <c r="I243" s="1056">
        <f>I47+I51+I55+I59+I63+I67+I71+I75+I79+I83+I91+I87</f>
        <v>763</v>
      </c>
      <c r="J243" s="1056">
        <v>763.11</v>
      </c>
      <c r="K243" s="1052"/>
    </row>
    <row r="244" spans="1:11" x14ac:dyDescent="0.25">
      <c r="B244" s="1048"/>
      <c r="C244" s="1048"/>
      <c r="D244" s="1048"/>
      <c r="E244" s="1055"/>
      <c r="F244" s="1054" t="s">
        <v>609</v>
      </c>
      <c r="G244" s="1211">
        <f>0.56+0.56+158.22+8.89+0.89</f>
        <v>169.12</v>
      </c>
      <c r="H244" s="1211">
        <f>H95+H99+H103+H107+H111+H115+H119+H123+H127</f>
        <v>185</v>
      </c>
      <c r="I244" s="1053">
        <f>I95+I99+I103+I107+I111+I115+I119+I123+I127</f>
        <v>167.5</v>
      </c>
      <c r="J244" s="1053">
        <v>167.56</v>
      </c>
      <c r="K244" s="1052">
        <f>J244-I244</f>
        <v>6.0000000000002274E-2</v>
      </c>
    </row>
    <row r="245" spans="1:11" x14ac:dyDescent="0.25">
      <c r="B245" s="1048"/>
      <c r="C245" s="1048"/>
      <c r="D245" s="1048"/>
      <c r="E245" s="1055"/>
      <c r="F245" s="1054" t="s">
        <v>608</v>
      </c>
      <c r="G245" s="1211">
        <f>G242+G243+G244</f>
        <v>1600.7999999999997</v>
      </c>
      <c r="H245" s="1211">
        <f>H242+H243+H244</f>
        <v>1626</v>
      </c>
      <c r="I245" s="1056">
        <f>I242+I243+I244</f>
        <v>1597.5</v>
      </c>
      <c r="J245" s="1056">
        <f>J242+J243+J244</f>
        <v>1597.23</v>
      </c>
      <c r="K245" s="1052">
        <f>J245/G245</f>
        <v>0.99776986506746645</v>
      </c>
    </row>
    <row r="246" spans="1:11" x14ac:dyDescent="0.25">
      <c r="F246" s="1054" t="s">
        <v>607</v>
      </c>
      <c r="G246" s="1211">
        <v>32929</v>
      </c>
      <c r="H246" s="1211">
        <f>H131+H135+H139+H143+H147+H151+H155</f>
        <v>68000</v>
      </c>
      <c r="I246" s="1056">
        <f>I131+I135+I139+I143+I147+I151+I155</f>
        <v>63750</v>
      </c>
      <c r="J246" s="1056"/>
      <c r="K246" s="1052"/>
    </row>
    <row r="247" spans="1:11" x14ac:dyDescent="0.25">
      <c r="F247" s="1054" t="s">
        <v>606</v>
      </c>
      <c r="G247" s="1053">
        <v>239</v>
      </c>
      <c r="H247" s="1053">
        <f>H159+H163+H167+H171+H175+H179+H183+H187+H191+H195+H199+H203</f>
        <v>232</v>
      </c>
      <c r="I247" s="1053">
        <f>I159+I163+I167+I171+I175+I179+I183+I187+I191+I195+I199+I203</f>
        <v>231</v>
      </c>
      <c r="J247" s="1053">
        <v>230.5</v>
      </c>
      <c r="K247" s="1052"/>
    </row>
    <row r="248" spans="1:11" x14ac:dyDescent="0.25">
      <c r="F248" s="1054" t="s">
        <v>605</v>
      </c>
      <c r="G248" s="1053">
        <v>239</v>
      </c>
      <c r="H248" s="1053">
        <f>H207+H211+H215+H219+H223+H227+H231+H235+H239</f>
        <v>232</v>
      </c>
      <c r="I248" s="1053">
        <f>I207+I211+I215+I219+I223+I227+I231+I235+I239</f>
        <v>231</v>
      </c>
      <c r="J248" s="1053">
        <v>230.5</v>
      </c>
      <c r="K248" s="1052"/>
    </row>
  </sheetData>
  <autoFilter ref="A2:M239"/>
  <mergeCells count="283">
    <mergeCell ref="K212:K214"/>
    <mergeCell ref="L212:L215"/>
    <mergeCell ref="B216:B219"/>
    <mergeCell ref="C216:C219"/>
    <mergeCell ref="D216:D219"/>
    <mergeCell ref="K216:K218"/>
    <mergeCell ref="B208:B211"/>
    <mergeCell ref="C208:C211"/>
    <mergeCell ref="D208:D211"/>
    <mergeCell ref="K208:K210"/>
    <mergeCell ref="L208:L211"/>
    <mergeCell ref="K224:K226"/>
    <mergeCell ref="L224:L227"/>
    <mergeCell ref="B212:B215"/>
    <mergeCell ref="C212:C215"/>
    <mergeCell ref="D212:D215"/>
    <mergeCell ref="C200:C203"/>
    <mergeCell ref="D200:D203"/>
    <mergeCell ref="A4:A236"/>
    <mergeCell ref="K200:K202"/>
    <mergeCell ref="L200:L203"/>
    <mergeCell ref="B204:B207"/>
    <mergeCell ref="C204:C207"/>
    <mergeCell ref="D204:D207"/>
    <mergeCell ref="K204:K206"/>
    <mergeCell ref="L204:L207"/>
    <mergeCell ref="B192:B195"/>
    <mergeCell ref="C192:C195"/>
    <mergeCell ref="D192:D195"/>
    <mergeCell ref="K192:K194"/>
    <mergeCell ref="L192:L195"/>
    <mergeCell ref="C196:C199"/>
    <mergeCell ref="D196:D199"/>
    <mergeCell ref="K196:K198"/>
    <mergeCell ref="L196:L199"/>
    <mergeCell ref="K184:K186"/>
    <mergeCell ref="L184:L187"/>
    <mergeCell ref="C188:C191"/>
    <mergeCell ref="D188:D191"/>
    <mergeCell ref="K188:K190"/>
    <mergeCell ref="L188:L191"/>
    <mergeCell ref="B4:B7"/>
    <mergeCell ref="B8:B11"/>
    <mergeCell ref="B12:B15"/>
    <mergeCell ref="L216:L219"/>
    <mergeCell ref="B220:B223"/>
    <mergeCell ref="C220:C223"/>
    <mergeCell ref="D220:D223"/>
    <mergeCell ref="K220:K222"/>
    <mergeCell ref="C184:C187"/>
    <mergeCell ref="D184:D187"/>
    <mergeCell ref="B148:B151"/>
    <mergeCell ref="B48:B51"/>
    <mergeCell ref="B52:B55"/>
    <mergeCell ref="B56:B59"/>
    <mergeCell ref="B60:B63"/>
    <mergeCell ref="B64:B67"/>
    <mergeCell ref="B68:B71"/>
    <mergeCell ref="B72:B75"/>
    <mergeCell ref="B76:B79"/>
    <mergeCell ref="B80:B83"/>
    <mergeCell ref="B224:B227"/>
    <mergeCell ref="L220:L223"/>
    <mergeCell ref="C224:C227"/>
    <mergeCell ref="D224:D227"/>
    <mergeCell ref="A1:N1"/>
    <mergeCell ref="B172:B175"/>
    <mergeCell ref="B176:B179"/>
    <mergeCell ref="B180:B183"/>
    <mergeCell ref="B136:B139"/>
    <mergeCell ref="B140:B143"/>
    <mergeCell ref="C28:C31"/>
    <mergeCell ref="C32:C35"/>
    <mergeCell ref="C40:C43"/>
    <mergeCell ref="C44:C47"/>
    <mergeCell ref="B24:B27"/>
    <mergeCell ref="C24:C27"/>
    <mergeCell ref="B36:B39"/>
    <mergeCell ref="C36:C39"/>
    <mergeCell ref="B16:B19"/>
    <mergeCell ref="B20:B23"/>
    <mergeCell ref="B28:B31"/>
    <mergeCell ref="B32:B35"/>
    <mergeCell ref="B44:B47"/>
    <mergeCell ref="C4:C7"/>
    <mergeCell ref="C8:C11"/>
    <mergeCell ref="C12:C15"/>
    <mergeCell ref="C16:C19"/>
    <mergeCell ref="C20:C23"/>
    <mergeCell ref="B160:B163"/>
    <mergeCell ref="C136:C139"/>
    <mergeCell ref="B124:B127"/>
    <mergeCell ref="C140:C143"/>
    <mergeCell ref="C144:C147"/>
    <mergeCell ref="C148:C151"/>
    <mergeCell ref="B152:B155"/>
    <mergeCell ref="B132:B135"/>
    <mergeCell ref="B156:B159"/>
    <mergeCell ref="B144:B147"/>
    <mergeCell ref="C108:C111"/>
    <mergeCell ref="C112:C115"/>
    <mergeCell ref="C100:C103"/>
    <mergeCell ref="C104:C107"/>
    <mergeCell ref="C92:C95"/>
    <mergeCell ref="C168:C171"/>
    <mergeCell ref="C156:C159"/>
    <mergeCell ref="C120:C123"/>
    <mergeCell ref="B108:B111"/>
    <mergeCell ref="B112:B115"/>
    <mergeCell ref="B104:B107"/>
    <mergeCell ref="B88:B91"/>
    <mergeCell ref="B92:B95"/>
    <mergeCell ref="B100:B103"/>
    <mergeCell ref="B116:B119"/>
    <mergeCell ref="B96:B99"/>
    <mergeCell ref="C88:C91"/>
    <mergeCell ref="K56:K58"/>
    <mergeCell ref="L56:L59"/>
    <mergeCell ref="K44:K46"/>
    <mergeCell ref="L60:L63"/>
    <mergeCell ref="D64:D67"/>
    <mergeCell ref="K64:K66"/>
    <mergeCell ref="L64:L67"/>
    <mergeCell ref="L44:L47"/>
    <mergeCell ref="D48:D51"/>
    <mergeCell ref="K48:K50"/>
    <mergeCell ref="L48:L51"/>
    <mergeCell ref="D52:D55"/>
    <mergeCell ref="K52:K54"/>
    <mergeCell ref="L52:L55"/>
    <mergeCell ref="D44:D47"/>
    <mergeCell ref="C152:C155"/>
    <mergeCell ref="C160:C163"/>
    <mergeCell ref="C124:C127"/>
    <mergeCell ref="C128:C131"/>
    <mergeCell ref="C132:C135"/>
    <mergeCell ref="D56:D59"/>
    <mergeCell ref="C56:C59"/>
    <mergeCell ref="C60:C63"/>
    <mergeCell ref="C64:C67"/>
    <mergeCell ref="D24:D27"/>
    <mergeCell ref="K24:K26"/>
    <mergeCell ref="L24:L27"/>
    <mergeCell ref="D40:D43"/>
    <mergeCell ref="K40:K42"/>
    <mergeCell ref="L40:L43"/>
    <mergeCell ref="D28:D31"/>
    <mergeCell ref="K28:K30"/>
    <mergeCell ref="L28:L31"/>
    <mergeCell ref="D32:D35"/>
    <mergeCell ref="K32:K34"/>
    <mergeCell ref="L32:L35"/>
    <mergeCell ref="D16:D19"/>
    <mergeCell ref="K16:K18"/>
    <mergeCell ref="L16:L19"/>
    <mergeCell ref="D20:D23"/>
    <mergeCell ref="K20:K22"/>
    <mergeCell ref="L20:L23"/>
    <mergeCell ref="L76:L79"/>
    <mergeCell ref="D76:D79"/>
    <mergeCell ref="K76:K78"/>
    <mergeCell ref="L4:L7"/>
    <mergeCell ref="D8:D11"/>
    <mergeCell ref="K8:K10"/>
    <mergeCell ref="L8:L11"/>
    <mergeCell ref="D12:D15"/>
    <mergeCell ref="K12:K14"/>
    <mergeCell ref="L12:L15"/>
    <mergeCell ref="K68:K70"/>
    <mergeCell ref="L68:L71"/>
    <mergeCell ref="D72:D75"/>
    <mergeCell ref="K72:K74"/>
    <mergeCell ref="L72:L75"/>
    <mergeCell ref="K60:K62"/>
    <mergeCell ref="K80:K82"/>
    <mergeCell ref="L80:L83"/>
    <mergeCell ref="D88:D91"/>
    <mergeCell ref="K88:K90"/>
    <mergeCell ref="L88:L91"/>
    <mergeCell ref="D92:D95"/>
    <mergeCell ref="K92:K94"/>
    <mergeCell ref="L92:L95"/>
    <mergeCell ref="L104:L107"/>
    <mergeCell ref="D108:D111"/>
    <mergeCell ref="K108:K110"/>
    <mergeCell ref="L108:L111"/>
    <mergeCell ref="D96:D99"/>
    <mergeCell ref="K96:K98"/>
    <mergeCell ref="K124:K126"/>
    <mergeCell ref="L124:L127"/>
    <mergeCell ref="D112:D115"/>
    <mergeCell ref="K112:K114"/>
    <mergeCell ref="L96:L99"/>
    <mergeCell ref="D100:D103"/>
    <mergeCell ref="K100:K102"/>
    <mergeCell ref="L100:L103"/>
    <mergeCell ref="D104:D107"/>
    <mergeCell ref="K104:K106"/>
    <mergeCell ref="L140:L143"/>
    <mergeCell ref="K128:K130"/>
    <mergeCell ref="L112:L115"/>
    <mergeCell ref="D116:D119"/>
    <mergeCell ref="K116:K118"/>
    <mergeCell ref="L116:L119"/>
    <mergeCell ref="D120:D123"/>
    <mergeCell ref="K120:K122"/>
    <mergeCell ref="L120:L123"/>
    <mergeCell ref="D124:D127"/>
    <mergeCell ref="K144:K146"/>
    <mergeCell ref="L144:L147"/>
    <mergeCell ref="D148:D151"/>
    <mergeCell ref="K148:K150"/>
    <mergeCell ref="L148:L151"/>
    <mergeCell ref="D152:D155"/>
    <mergeCell ref="K152:K154"/>
    <mergeCell ref="L152:L155"/>
    <mergeCell ref="L172:L175"/>
    <mergeCell ref="D176:D179"/>
    <mergeCell ref="K176:K178"/>
    <mergeCell ref="L176:L179"/>
    <mergeCell ref="D164:D167"/>
    <mergeCell ref="K164:K166"/>
    <mergeCell ref="L164:L167"/>
    <mergeCell ref="K136:K138"/>
    <mergeCell ref="L136:L139"/>
    <mergeCell ref="D140:D143"/>
    <mergeCell ref="K140:K142"/>
    <mergeCell ref="N4:N240"/>
    <mergeCell ref="D168:D171"/>
    <mergeCell ref="K168:K170"/>
    <mergeCell ref="L168:L171"/>
    <mergeCell ref="D172:D175"/>
    <mergeCell ref="K172:K174"/>
    <mergeCell ref="K156:K158"/>
    <mergeCell ref="L156:L159"/>
    <mergeCell ref="D160:D163"/>
    <mergeCell ref="K160:K162"/>
    <mergeCell ref="L160:L163"/>
    <mergeCell ref="L128:L131"/>
    <mergeCell ref="D132:D135"/>
    <mergeCell ref="K132:K134"/>
    <mergeCell ref="L132:L135"/>
    <mergeCell ref="D136:D139"/>
    <mergeCell ref="M4:M236"/>
    <mergeCell ref="C172:C175"/>
    <mergeCell ref="C176:C179"/>
    <mergeCell ref="C180:C183"/>
    <mergeCell ref="D4:D7"/>
    <mergeCell ref="K4:K6"/>
    <mergeCell ref="D180:D183"/>
    <mergeCell ref="K180:K182"/>
    <mergeCell ref="L180:L183"/>
    <mergeCell ref="D156:D159"/>
    <mergeCell ref="C48:C51"/>
    <mergeCell ref="C52:C55"/>
    <mergeCell ref="C96:C99"/>
    <mergeCell ref="C76:C79"/>
    <mergeCell ref="C80:C83"/>
    <mergeCell ref="B164:B167"/>
    <mergeCell ref="C164:C167"/>
    <mergeCell ref="B120:B123"/>
    <mergeCell ref="C68:C71"/>
    <mergeCell ref="C72:C75"/>
    <mergeCell ref="B232:B235"/>
    <mergeCell ref="C232:C235"/>
    <mergeCell ref="D232:D235"/>
    <mergeCell ref="D128:D131"/>
    <mergeCell ref="D80:D83"/>
    <mergeCell ref="D60:D63"/>
    <mergeCell ref="B168:B171"/>
    <mergeCell ref="D144:D147"/>
    <mergeCell ref="D68:D71"/>
    <mergeCell ref="C116:C119"/>
    <mergeCell ref="B236:B239"/>
    <mergeCell ref="C236:C239"/>
    <mergeCell ref="D236:D239"/>
    <mergeCell ref="C84:C87"/>
    <mergeCell ref="D36:D39"/>
    <mergeCell ref="B184:B187"/>
    <mergeCell ref="B188:B191"/>
    <mergeCell ref="B228:B231"/>
    <mergeCell ref="C228:C231"/>
    <mergeCell ref="D228:D231"/>
  </mergeCells>
  <pageMargins left="0.19685039370078741" right="0.19685039370078741" top="0.19685039370078741" bottom="0.19685039370078741" header="0.31496062992125984" footer="0.31496062992125984"/>
  <pageSetup paperSize="9" scale="37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48"/>
  <sheetViews>
    <sheetView zoomScale="70" zoomScaleNormal="70" zoomScaleSheetLayoutView="70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177" t="s">
        <v>697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(J4+J5+J6)/3</f>
        <v>100</v>
      </c>
      <c r="L4" s="1126">
        <f>(K4+K7)/2</f>
        <v>100</v>
      </c>
      <c r="M4" s="1177" t="s">
        <v>679</v>
      </c>
      <c r="N4" s="1188"/>
    </row>
    <row r="5" spans="1:14" ht="58.5" customHeight="1" x14ac:dyDescent="0.25">
      <c r="A5" s="1113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84.4</v>
      </c>
      <c r="J5" s="1121">
        <f>IF(I5/H5*100&gt;100,100,I5/H5*100)</f>
        <v>100</v>
      </c>
      <c r="K5" s="1123"/>
      <c r="L5" s="1119"/>
      <c r="M5" s="1113"/>
      <c r="N5" s="1081"/>
    </row>
    <row r="6" spans="1:14" ht="58.5" customHeight="1" x14ac:dyDescent="0.25">
      <c r="A6" s="1113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24">
        <v>100</v>
      </c>
      <c r="I6" s="1124">
        <v>100</v>
      </c>
      <c r="J6" s="1121">
        <f>IF(I6/H6*100&gt;100,100,I6/H6*100)</f>
        <v>100</v>
      </c>
      <c r="K6" s="1123"/>
      <c r="L6" s="1119"/>
      <c r="M6" s="1113"/>
      <c r="N6" s="1081"/>
    </row>
    <row r="7" spans="1:14" ht="30.75" customHeight="1" x14ac:dyDescent="0.25">
      <c r="A7" s="1113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1122">
        <v>30.78</v>
      </c>
      <c r="I7" s="42">
        <v>34</v>
      </c>
      <c r="J7" s="1121">
        <f>IF(I7/H7*100&gt;100,100,I7/H7*100)</f>
        <v>100</v>
      </c>
      <c r="K7" s="1120">
        <f>J7</f>
        <v>100</v>
      </c>
      <c r="L7" s="1119"/>
      <c r="M7" s="1113"/>
      <c r="N7" s="1081"/>
    </row>
    <row r="8" spans="1:14" ht="30.75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>
        <v>100</v>
      </c>
      <c r="I8" s="1125">
        <v>100</v>
      </c>
      <c r="J8" s="1121">
        <f>IF(I8/H8*100&gt;100,100,I8/H8*100)</f>
        <v>100</v>
      </c>
      <c r="K8" s="1127">
        <f>(J8+J9+J10)/2</f>
        <v>100</v>
      </c>
      <c r="L8" s="1126">
        <f>(K8+K11)/2</f>
        <v>100</v>
      </c>
      <c r="M8" s="1113"/>
      <c r="N8" s="1081"/>
    </row>
    <row r="9" spans="1:14" ht="30.75" customHeight="1" x14ac:dyDescent="0.25">
      <c r="A9" s="1113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>
        <v>80</v>
      </c>
      <c r="I9" s="1125">
        <v>100</v>
      </c>
      <c r="J9" s="1121">
        <f>IF(I9/H9*100&gt;100,100,I9/H9*100)</f>
        <v>100</v>
      </c>
      <c r="K9" s="1123"/>
      <c r="L9" s="1119"/>
      <c r="M9" s="1113"/>
      <c r="N9" s="1081"/>
    </row>
    <row r="10" spans="1:14" ht="48" customHeight="1" x14ac:dyDescent="0.25">
      <c r="A10" s="1113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/>
      <c r="K10" s="1123"/>
      <c r="L10" s="1119"/>
      <c r="M10" s="1113"/>
      <c r="N10" s="1081"/>
    </row>
    <row r="11" spans="1:14" ht="74.45" customHeight="1" x14ac:dyDescent="0.25">
      <c r="A11" s="1113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>
        <v>1</v>
      </c>
      <c r="I11" s="42">
        <v>1</v>
      </c>
      <c r="J11" s="1121">
        <f>IF(I11/H11*100&gt;100,100,I11/H11*100)</f>
        <v>100</v>
      </c>
      <c r="K11" s="1120">
        <f>J11</f>
        <v>100</v>
      </c>
      <c r="L11" s="1119"/>
      <c r="M11" s="1113"/>
      <c r="N11" s="1081"/>
    </row>
    <row r="12" spans="1:14" ht="30.75" hidden="1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/>
      <c r="I12" s="1125"/>
      <c r="J12" s="1121" t="e">
        <f>IF(I12/H12*100&gt;100,100,I12/H12*100)</f>
        <v>#DIV/0!</v>
      </c>
      <c r="K12" s="1127" t="e">
        <f>(J12+J13+J14)/2</f>
        <v>#DIV/0!</v>
      </c>
      <c r="L12" s="1126" t="e">
        <f>(K12+K15)/2</f>
        <v>#DIV/0!</v>
      </c>
      <c r="M12" s="1113"/>
      <c r="N12" s="1081"/>
    </row>
    <row r="13" spans="1:14" ht="30.75" hidden="1" customHeight="1" x14ac:dyDescent="0.25">
      <c r="A13" s="1113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/>
      <c r="I13" s="1125"/>
      <c r="J13" s="1121" t="e">
        <f>IF(I13/H13*100&gt;100,100,I13/H13*100)</f>
        <v>#DIV/0!</v>
      </c>
      <c r="K13" s="1123"/>
      <c r="L13" s="1119"/>
      <c r="M13" s="1113"/>
      <c r="N13" s="1081"/>
    </row>
    <row r="14" spans="1:14" ht="30.75" hidden="1" customHeight="1" x14ac:dyDescent="0.25">
      <c r="A14" s="1113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24"/>
      <c r="I14" s="1124"/>
      <c r="J14" s="1121" t="e">
        <f>IF(I14/H14*100&gt;100,100,I14/H14*100)</f>
        <v>#DIV/0!</v>
      </c>
      <c r="K14" s="1123"/>
      <c r="L14" s="1119"/>
      <c r="M14" s="1113"/>
      <c r="N14" s="1081"/>
    </row>
    <row r="15" spans="1:14" ht="104.25" hidden="1" customHeight="1" x14ac:dyDescent="0.25">
      <c r="A15" s="1113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42"/>
      <c r="I15" s="1122"/>
      <c r="J15" s="1121" t="e">
        <f>IF(I15/H15*100&gt;100,100,I15/H15*100)</f>
        <v>#DIV/0!</v>
      </c>
      <c r="K15" s="1120" t="e">
        <f>J15</f>
        <v>#DIV/0!</v>
      </c>
      <c r="L15" s="1119"/>
      <c r="M15" s="1113"/>
      <c r="N15" s="1081"/>
    </row>
    <row r="16" spans="1:14" ht="30.75" hidden="1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/>
      <c r="I16" s="1125"/>
      <c r="J16" s="1121" t="e">
        <f>IF(I16/H16*100&gt;100,100,I16/H16*100)</f>
        <v>#DIV/0!</v>
      </c>
      <c r="K16" s="1127" t="e">
        <f>(J16+J17+J18)/2</f>
        <v>#DIV/0!</v>
      </c>
      <c r="L16" s="1126" t="e">
        <f>(K16+K19)/2</f>
        <v>#DIV/0!</v>
      </c>
      <c r="M16" s="1113"/>
      <c r="N16" s="1081"/>
    </row>
    <row r="17" spans="1:14" ht="30.75" hidden="1" customHeight="1" x14ac:dyDescent="0.25">
      <c r="A17" s="1113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/>
      <c r="I17" s="1125"/>
      <c r="J17" s="1121" t="e">
        <f>IF(I17/H17*100&gt;100,100,I17/H17*100)</f>
        <v>#DIV/0!</v>
      </c>
      <c r="K17" s="1123"/>
      <c r="L17" s="1119"/>
      <c r="M17" s="1113"/>
      <c r="N17" s="1081"/>
    </row>
    <row r="18" spans="1:14" ht="30.75" hidden="1" customHeight="1" x14ac:dyDescent="0.25">
      <c r="A18" s="1113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7"/>
      <c r="I18" s="1124"/>
      <c r="J18" s="1121" t="e">
        <f>IF(I18/H18*100&gt;100,100,I18/H18*100)</f>
        <v>#DIV/0!</v>
      </c>
      <c r="K18" s="1123"/>
      <c r="L18" s="1119"/>
      <c r="M18" s="1113"/>
      <c r="N18" s="1081"/>
    </row>
    <row r="19" spans="1:14" ht="93" hidden="1" customHeight="1" x14ac:dyDescent="0.25">
      <c r="A19" s="1113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44"/>
      <c r="I19" s="34"/>
      <c r="J19" s="1121" t="e">
        <f>IF(I19/H19*100&gt;100,100,I19/H19*100)</f>
        <v>#DIV/0!</v>
      </c>
      <c r="K19" s="1120" t="e">
        <f>J19</f>
        <v>#DIV/0!</v>
      </c>
      <c r="L19" s="1119"/>
      <c r="M19" s="1113"/>
      <c r="N19" s="1081"/>
    </row>
    <row r="20" spans="1:14" ht="58.5" hidden="1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/>
      <c r="I20" s="1125"/>
      <c r="J20" s="1121" t="e">
        <f>IF(I20/H20*100&gt;100,100,I20/H20*100)</f>
        <v>#DIV/0!</v>
      </c>
      <c r="K20" s="1127" t="e">
        <f>(J20+J21+J22)/3</f>
        <v>#DIV/0!</v>
      </c>
      <c r="L20" s="1126" t="e">
        <f>(K20+K23)/2</f>
        <v>#DIV/0!</v>
      </c>
      <c r="M20" s="1113"/>
      <c r="N20" s="1081"/>
    </row>
    <row r="21" spans="1:14" ht="58.5" hidden="1" customHeight="1" x14ac:dyDescent="0.25">
      <c r="A21" s="1113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/>
      <c r="I21" s="1125"/>
      <c r="J21" s="1121" t="e">
        <f>IF(I21/H21*100&gt;100,100,I21/H21*100)</f>
        <v>#DIV/0!</v>
      </c>
      <c r="K21" s="1123"/>
      <c r="L21" s="1119"/>
      <c r="M21" s="1113"/>
      <c r="N21" s="1081"/>
    </row>
    <row r="22" spans="1:14" ht="58.5" hidden="1" customHeight="1" x14ac:dyDescent="0.25">
      <c r="A22" s="1113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/>
      <c r="I22" s="1124"/>
      <c r="J22" s="1121" t="e">
        <f>IF(I22/H22*100&gt;100,100,I22/H22*100)</f>
        <v>#DIV/0!</v>
      </c>
      <c r="K22" s="1123"/>
      <c r="L22" s="1119"/>
      <c r="M22" s="1113"/>
      <c r="N22" s="1081"/>
    </row>
    <row r="23" spans="1:14" ht="31.5" hidden="1" customHeight="1" x14ac:dyDescent="0.25">
      <c r="A23" s="1113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44"/>
      <c r="I23" s="1122"/>
      <c r="J23" s="1121" t="e">
        <f>IF(I23/H23*100&gt;100,100,I23/H23*100)</f>
        <v>#DIV/0!</v>
      </c>
      <c r="K23" s="1120" t="e">
        <f>J23</f>
        <v>#DIV/0!</v>
      </c>
      <c r="L23" s="1119"/>
      <c r="M23" s="1113"/>
      <c r="N23" s="1081"/>
    </row>
    <row r="24" spans="1:14" ht="58.5" hidden="1" customHeight="1" x14ac:dyDescent="0.25">
      <c r="A24" s="1113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1" t="e">
        <f>IF(I24/H24*100&gt;100,100,I24/H24*100)</f>
        <v>#DIV/0!</v>
      </c>
      <c r="K24" s="1127" t="e">
        <f>(J24+J25+J26)/3</f>
        <v>#DIV/0!</v>
      </c>
      <c r="L24" s="1126" t="e">
        <f>(K24+K27)/2</f>
        <v>#DIV/0!</v>
      </c>
      <c r="M24" s="1113"/>
      <c r="N24" s="1081"/>
    </row>
    <row r="25" spans="1:14" ht="58.5" hidden="1" customHeight="1" x14ac:dyDescent="0.25">
      <c r="A25" s="1113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1" t="e">
        <f>IF(I25/H25*100&gt;100,100,I25/H25*100)</f>
        <v>#DIV/0!</v>
      </c>
      <c r="K25" s="1123"/>
      <c r="L25" s="1119"/>
      <c r="M25" s="1113"/>
      <c r="N25" s="1081"/>
    </row>
    <row r="26" spans="1:14" ht="58.5" hidden="1" customHeight="1" x14ac:dyDescent="0.25">
      <c r="A26" s="1113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1" t="e">
        <f>IF(I26/H26*100&gt;100,100,I26/H26*100)</f>
        <v>#DIV/0!</v>
      </c>
      <c r="K26" s="1123"/>
      <c r="L26" s="1119"/>
      <c r="M26" s="1113"/>
      <c r="N26" s="1081"/>
    </row>
    <row r="27" spans="1:14" ht="31.5" hidden="1" customHeight="1" x14ac:dyDescent="0.25">
      <c r="A27" s="1113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1" t="e">
        <f>IF(I27/H27*100&gt;100,100,I27/H27*100)</f>
        <v>#DIV/0!</v>
      </c>
      <c r="K27" s="1120" t="e">
        <f>J27</f>
        <v>#DIV/0!</v>
      </c>
      <c r="L27" s="1119"/>
      <c r="M27" s="1113"/>
      <c r="N27" s="1081"/>
    </row>
    <row r="28" spans="1:14" ht="58.5" customHeight="1" x14ac:dyDescent="0.25">
      <c r="A28" s="1113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100</v>
      </c>
      <c r="L28" s="1126">
        <f>(K28+K31)/2</f>
        <v>99.13837693626985</v>
      </c>
      <c r="M28" s="1113"/>
      <c r="N28" s="1081"/>
    </row>
    <row r="29" spans="1:14" ht="58.5" customHeight="1" x14ac:dyDescent="0.25">
      <c r="A29" s="1113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47">
        <v>80</v>
      </c>
      <c r="I29" s="1125">
        <v>82.1</v>
      </c>
      <c r="J29" s="1121">
        <f>IF(I29/H29*100&gt;100,100,I29/H29*100)</f>
        <v>100</v>
      </c>
      <c r="K29" s="1123"/>
      <c r="L29" s="1119"/>
      <c r="M29" s="1113"/>
      <c r="N29" s="1081"/>
    </row>
    <row r="30" spans="1:14" ht="58.5" customHeight="1" x14ac:dyDescent="0.25">
      <c r="A30" s="1113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47">
        <v>100</v>
      </c>
      <c r="I30" s="1124">
        <v>100</v>
      </c>
      <c r="J30" s="1121">
        <f>IF(I30/H30*100&gt;100,100,I30/H30*100)</f>
        <v>100</v>
      </c>
      <c r="K30" s="1123"/>
      <c r="L30" s="1119"/>
      <c r="M30" s="1113"/>
      <c r="N30" s="1081"/>
    </row>
    <row r="31" spans="1:14" ht="31.5" customHeight="1" x14ac:dyDescent="0.25">
      <c r="A31" s="1113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1152">
        <v>367.33</v>
      </c>
      <c r="I31" s="1152">
        <v>361</v>
      </c>
      <c r="J31" s="1121">
        <f>IF(I31/H31*100&gt;100,100,I31/H31*100)</f>
        <v>98.276753872539686</v>
      </c>
      <c r="K31" s="1120">
        <f>J31</f>
        <v>98.276753872539686</v>
      </c>
      <c r="L31" s="1119"/>
      <c r="M31" s="1113"/>
      <c r="N31" s="1081"/>
    </row>
    <row r="32" spans="1:14" ht="58.5" hidden="1" customHeight="1" x14ac:dyDescent="0.25">
      <c r="A32" s="1113"/>
      <c r="B32" s="1142" t="s">
        <v>157</v>
      </c>
      <c r="C32" s="1142" t="s">
        <v>687</v>
      </c>
      <c r="D32" s="1141" t="s">
        <v>137</v>
      </c>
      <c r="E32" s="1105" t="s">
        <v>138</v>
      </c>
      <c r="F32" s="1069" t="s">
        <v>3</v>
      </c>
      <c r="G32" s="1105" t="s">
        <v>140</v>
      </c>
      <c r="H32" s="1182"/>
      <c r="I32" s="1186"/>
      <c r="J32" s="1121" t="e">
        <f>IF(I32/H32*100&gt;100,100,I32/H32*100)</f>
        <v>#DIV/0!</v>
      </c>
      <c r="K32" s="1127" t="e">
        <f>(J32+J33+J34)/3</f>
        <v>#DIV/0!</v>
      </c>
      <c r="L32" s="1126" t="e">
        <f>(K32+K35)/2</f>
        <v>#DIV/0!</v>
      </c>
      <c r="M32" s="1151"/>
      <c r="N32" s="1081"/>
    </row>
    <row r="33" spans="1:14" ht="58.5" hidden="1" customHeight="1" x14ac:dyDescent="0.25">
      <c r="A33" s="1113"/>
      <c r="B33" s="1113"/>
      <c r="C33" s="1113"/>
      <c r="D33" s="1137"/>
      <c r="E33" s="1105" t="s">
        <v>138</v>
      </c>
      <c r="F33" s="1069" t="s">
        <v>4</v>
      </c>
      <c r="G33" s="1105" t="s">
        <v>140</v>
      </c>
      <c r="H33" s="1182"/>
      <c r="I33" s="1186"/>
      <c r="J33" s="1121" t="e">
        <f>IF(I33/H33*100&gt;100,100,I33/H33*100)</f>
        <v>#DIV/0!</v>
      </c>
      <c r="K33" s="1123"/>
      <c r="L33" s="1119"/>
      <c r="M33" s="1151"/>
      <c r="N33" s="1081"/>
    </row>
    <row r="34" spans="1:14" ht="58.5" hidden="1" customHeight="1" x14ac:dyDescent="0.25">
      <c r="A34" s="1113"/>
      <c r="B34" s="1113"/>
      <c r="C34" s="1113"/>
      <c r="D34" s="1137"/>
      <c r="E34" s="1105" t="s">
        <v>138</v>
      </c>
      <c r="F34" s="1069" t="s">
        <v>489</v>
      </c>
      <c r="G34" s="1105" t="s">
        <v>140</v>
      </c>
      <c r="H34" s="1182"/>
      <c r="I34" s="1182"/>
      <c r="J34" s="1121" t="e">
        <f>IF(I34/H34*100&gt;100,100,I34/H34*100)</f>
        <v>#DIV/0!</v>
      </c>
      <c r="K34" s="1123"/>
      <c r="L34" s="1119"/>
      <c r="M34" s="1151"/>
      <c r="N34" s="1081"/>
    </row>
    <row r="35" spans="1:14" ht="33.75" hidden="1" customHeight="1" x14ac:dyDescent="0.25">
      <c r="A35" s="1113"/>
      <c r="B35" s="1110"/>
      <c r="C35" s="1110"/>
      <c r="D35" s="1133"/>
      <c r="E35" s="1105" t="s">
        <v>144</v>
      </c>
      <c r="F35" s="1064" t="s">
        <v>506</v>
      </c>
      <c r="G35" s="1105" t="s">
        <v>266</v>
      </c>
      <c r="H35" s="4"/>
      <c r="I35" s="1122"/>
      <c r="J35" s="1121" t="e">
        <f>IF(I35/H35*100&gt;100,100,I35/H35*100)</f>
        <v>#DIV/0!</v>
      </c>
      <c r="K35" s="1120" t="e">
        <f>J35</f>
        <v>#DIV/0!</v>
      </c>
      <c r="L35" s="1119"/>
      <c r="M35" s="1151"/>
      <c r="N35" s="1081"/>
    </row>
    <row r="36" spans="1:14" ht="33.75" hidden="1" customHeight="1" x14ac:dyDescent="0.25">
      <c r="A36" s="1113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/>
      <c r="H36" s="4"/>
      <c r="I36" s="1122"/>
      <c r="J36" s="1121" t="e">
        <f>IF(I36/H36*100&gt;100,100,I36/H36*100)</f>
        <v>#DIV/0!</v>
      </c>
      <c r="K36" s="1120"/>
      <c r="L36" s="1178"/>
      <c r="M36" s="1151"/>
      <c r="N36" s="1081"/>
    </row>
    <row r="37" spans="1:14" ht="33.75" hidden="1" customHeight="1" x14ac:dyDescent="0.25">
      <c r="A37" s="1113"/>
      <c r="B37" s="1113"/>
      <c r="C37" s="1113"/>
      <c r="D37" s="1137"/>
      <c r="E37" s="1105" t="s">
        <v>138</v>
      </c>
      <c r="F37" s="1069" t="s">
        <v>4</v>
      </c>
      <c r="G37" s="1105"/>
      <c r="H37" s="4"/>
      <c r="I37" s="1122"/>
      <c r="J37" s="1121" t="e">
        <f>IF(I37/H37*100&gt;100,100,I37/H37*100)</f>
        <v>#DIV/0!</v>
      </c>
      <c r="K37" s="1120"/>
      <c r="L37" s="1178"/>
      <c r="M37" s="1151"/>
      <c r="N37" s="1081"/>
    </row>
    <row r="38" spans="1:14" ht="33.75" hidden="1" customHeight="1" x14ac:dyDescent="0.25">
      <c r="A38" s="1113"/>
      <c r="B38" s="1113"/>
      <c r="C38" s="1113"/>
      <c r="D38" s="1137"/>
      <c r="E38" s="1105" t="s">
        <v>138</v>
      </c>
      <c r="F38" s="1069" t="s">
        <v>489</v>
      </c>
      <c r="G38" s="1105"/>
      <c r="H38" s="4"/>
      <c r="I38" s="1122"/>
      <c r="J38" s="1121" t="e">
        <f>IF(I38/H38*100&gt;100,100,I38/H38*100)</f>
        <v>#DIV/0!</v>
      </c>
      <c r="K38" s="1120"/>
      <c r="L38" s="1178"/>
      <c r="M38" s="1151"/>
      <c r="N38" s="1081"/>
    </row>
    <row r="39" spans="1:14" ht="33.75" hidden="1" customHeight="1" x14ac:dyDescent="0.25">
      <c r="A39" s="1113"/>
      <c r="B39" s="1110"/>
      <c r="C39" s="1110"/>
      <c r="D39" s="1133"/>
      <c r="E39" s="1105" t="s">
        <v>144</v>
      </c>
      <c r="F39" s="1064" t="s">
        <v>506</v>
      </c>
      <c r="G39" s="1105"/>
      <c r="H39" s="4"/>
      <c r="I39" s="1122"/>
      <c r="J39" s="1121" t="e">
        <f>IF(I39/H39*100&gt;100,100,I39/H39*100)</f>
        <v>#DIV/0!</v>
      </c>
      <c r="K39" s="1120"/>
      <c r="L39" s="1178"/>
      <c r="M39" s="1151"/>
      <c r="N39" s="1081"/>
    </row>
    <row r="40" spans="1:14" ht="58.5" hidden="1" customHeight="1" x14ac:dyDescent="0.25">
      <c r="A40" s="1143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(J40+J41+J42)/2</f>
        <v>#DIV/0!</v>
      </c>
      <c r="L40" s="1126" t="e">
        <f>(K40+K43)/2</f>
        <v>#DIV/0!</v>
      </c>
      <c r="M40" s="1113"/>
      <c r="N40" s="1081"/>
    </row>
    <row r="41" spans="1:14" ht="58.5" hidden="1" customHeight="1" x14ac:dyDescent="0.25">
      <c r="A41" s="1143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113"/>
      <c r="N41" s="1081"/>
    </row>
    <row r="42" spans="1:14" ht="58.5" hidden="1" customHeight="1" x14ac:dyDescent="0.25">
      <c r="A42" s="1143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/>
      <c r="I42" s="1124"/>
      <c r="J42" s="1121">
        <v>0</v>
      </c>
      <c r="K42" s="1123"/>
      <c r="L42" s="1119"/>
      <c r="M42" s="1113"/>
      <c r="N42" s="1081"/>
    </row>
    <row r="43" spans="1:14" ht="33" hidden="1" customHeight="1" x14ac:dyDescent="0.25">
      <c r="A43" s="1143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113"/>
      <c r="N43" s="1081"/>
    </row>
    <row r="44" spans="1:14" ht="57" customHeight="1" x14ac:dyDescent="0.25">
      <c r="A44" s="1143"/>
      <c r="B44" s="1142" t="s">
        <v>183</v>
      </c>
      <c r="C44" s="1142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>
        <v>100</v>
      </c>
      <c r="I44" s="1125">
        <v>100</v>
      </c>
      <c r="J44" s="1121">
        <f>IF(I44/H44*100&gt;100,100,I44/H44*100)</f>
        <v>100</v>
      </c>
      <c r="K44" s="1127">
        <f>(J44+J45+J46)/2</f>
        <v>100</v>
      </c>
      <c r="L44" s="1126">
        <f>(K44+K47)/2</f>
        <v>97.849462365591393</v>
      </c>
      <c r="M44" s="1113"/>
      <c r="N44" s="1081"/>
    </row>
    <row r="45" spans="1:14" ht="57" customHeight="1" x14ac:dyDescent="0.25">
      <c r="A45" s="1143"/>
      <c r="B45" s="1113"/>
      <c r="C45" s="1113"/>
      <c r="D45" s="1137"/>
      <c r="E45" s="1105" t="s">
        <v>138</v>
      </c>
      <c r="F45" s="1069" t="s">
        <v>4</v>
      </c>
      <c r="G45" s="1105" t="s">
        <v>140</v>
      </c>
      <c r="H45" s="1124">
        <v>85</v>
      </c>
      <c r="I45" s="1125">
        <v>100</v>
      </c>
      <c r="J45" s="1121">
        <f>IF(I45/H45*100&gt;100,100,I45/H45*100)</f>
        <v>100</v>
      </c>
      <c r="K45" s="1123"/>
      <c r="L45" s="1119"/>
      <c r="M45" s="1113"/>
      <c r="N45" s="1081"/>
    </row>
    <row r="46" spans="1:14" ht="57" customHeight="1" x14ac:dyDescent="0.25">
      <c r="A46" s="1143"/>
      <c r="B46" s="1113"/>
      <c r="C46" s="1113"/>
      <c r="D46" s="1137"/>
      <c r="E46" s="1105" t="s">
        <v>138</v>
      </c>
      <c r="F46" s="1069" t="s">
        <v>489</v>
      </c>
      <c r="G46" s="1105" t="s">
        <v>140</v>
      </c>
      <c r="H46" s="1124"/>
      <c r="I46" s="1124"/>
      <c r="J46" s="1121"/>
      <c r="K46" s="1123"/>
      <c r="L46" s="1119"/>
      <c r="M46" s="1113"/>
      <c r="N46" s="1081"/>
    </row>
    <row r="47" spans="1:14" ht="57" customHeight="1" x14ac:dyDescent="0.25">
      <c r="A47" s="1143"/>
      <c r="B47" s="1110"/>
      <c r="C47" s="1110"/>
      <c r="D47" s="1133"/>
      <c r="E47" s="1105" t="s">
        <v>144</v>
      </c>
      <c r="F47" s="1064" t="s">
        <v>506</v>
      </c>
      <c r="G47" s="1105" t="s">
        <v>266</v>
      </c>
      <c r="H47" s="4">
        <v>7.44</v>
      </c>
      <c r="I47" s="1122">
        <v>7.12</v>
      </c>
      <c r="J47" s="1121">
        <f>IF(I47/H47*100&gt;100,100,I47/H47*100)</f>
        <v>95.698924731182785</v>
      </c>
      <c r="K47" s="1120">
        <f>J47</f>
        <v>95.698924731182785</v>
      </c>
      <c r="L47" s="1119"/>
      <c r="M47" s="1113"/>
      <c r="N47" s="1081"/>
    </row>
    <row r="48" spans="1:14" ht="33" customHeight="1" x14ac:dyDescent="0.25">
      <c r="A48" s="1143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>
        <v>100</v>
      </c>
      <c r="I48" s="1125">
        <v>100</v>
      </c>
      <c r="J48" s="1121">
        <f>IF(I48/H48*100&gt;100,100,I48/H48*100)</f>
        <v>100</v>
      </c>
      <c r="K48" s="1127">
        <f>(J48+J49+J50)/2</f>
        <v>100</v>
      </c>
      <c r="L48" s="1126">
        <f>(K48+K51)/2</f>
        <v>100</v>
      </c>
      <c r="M48" s="1113"/>
      <c r="N48" s="1081"/>
    </row>
    <row r="49" spans="1:14" ht="33" customHeight="1" x14ac:dyDescent="0.25">
      <c r="A49" s="1143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>
        <v>85</v>
      </c>
      <c r="I49" s="1125">
        <v>100</v>
      </c>
      <c r="J49" s="1121">
        <f>IF(I49/H49*100&gt;100,100,I49/H49*100)</f>
        <v>100</v>
      </c>
      <c r="K49" s="1123"/>
      <c r="L49" s="1119"/>
      <c r="M49" s="1113"/>
      <c r="N49" s="1081"/>
    </row>
    <row r="50" spans="1:14" ht="33" customHeight="1" x14ac:dyDescent="0.25">
      <c r="A50" s="1143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/>
      <c r="I50" s="1124"/>
      <c r="J50" s="1121"/>
      <c r="K50" s="1123"/>
      <c r="L50" s="1119"/>
      <c r="M50" s="1113"/>
      <c r="N50" s="1081"/>
    </row>
    <row r="51" spans="1:14" ht="65.45" customHeight="1" x14ac:dyDescent="0.25">
      <c r="A51" s="1143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59">
        <v>0.44</v>
      </c>
      <c r="I51" s="1122">
        <v>0.44</v>
      </c>
      <c r="J51" s="1121">
        <f>IF(I51/H51*100&gt;100,100,I51/H51*100)</f>
        <v>100</v>
      </c>
      <c r="K51" s="1120">
        <f>J51</f>
        <v>100</v>
      </c>
      <c r="L51" s="1119"/>
      <c r="M51" s="1113"/>
      <c r="N51" s="1081"/>
    </row>
    <row r="52" spans="1:14" ht="33" hidden="1" customHeight="1" x14ac:dyDescent="0.25">
      <c r="A52" s="1143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/>
      <c r="I52" s="1125"/>
      <c r="J52" s="1121" t="e">
        <f>IF(I52/H52*100&gt;100,100,I52/H52*100)</f>
        <v>#DIV/0!</v>
      </c>
      <c r="K52" s="1127" t="e">
        <f>(J52+J53+J54)/2</f>
        <v>#DIV/0!</v>
      </c>
      <c r="L52" s="1126" t="e">
        <f>(K52+K55)/2</f>
        <v>#DIV/0!</v>
      </c>
      <c r="M52" s="1113"/>
      <c r="N52" s="1081"/>
    </row>
    <row r="53" spans="1:14" ht="33" hidden="1" customHeight="1" x14ac:dyDescent="0.25">
      <c r="A53" s="1143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7"/>
      <c r="I53" s="1125"/>
      <c r="J53" s="1121" t="e">
        <f>IF(I53/H53*100&gt;100,100,I53/H53*100)</f>
        <v>#DIV/0!</v>
      </c>
      <c r="K53" s="1123"/>
      <c r="L53" s="1119"/>
      <c r="M53" s="1113"/>
      <c r="N53" s="1081"/>
    </row>
    <row r="54" spans="1:14" ht="33" hidden="1" customHeight="1" x14ac:dyDescent="0.25">
      <c r="A54" s="1143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/>
      <c r="I54" s="1124"/>
      <c r="J54" s="1121">
        <v>0</v>
      </c>
      <c r="K54" s="1123"/>
      <c r="L54" s="1119"/>
      <c r="M54" s="1113"/>
      <c r="N54" s="1081"/>
    </row>
    <row r="55" spans="1:14" ht="69" hidden="1" customHeight="1" x14ac:dyDescent="0.25">
      <c r="A55" s="1143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44"/>
      <c r="I55" s="1122"/>
      <c r="J55" s="1121" t="e">
        <f>IF(I55/H55*100&gt;100,100,I55/H55*100)</f>
        <v>#DIV/0!</v>
      </c>
      <c r="K55" s="1120" t="e">
        <f>J55</f>
        <v>#DIV/0!</v>
      </c>
      <c r="L55" s="1119"/>
      <c r="M55" s="1113"/>
      <c r="N55" s="1081"/>
    </row>
    <row r="56" spans="1:14" ht="58.5" hidden="1" customHeight="1" x14ac:dyDescent="0.25">
      <c r="A56" s="1143"/>
      <c r="B56" s="1142" t="s">
        <v>164</v>
      </c>
      <c r="C56" s="1142" t="s">
        <v>686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1" t="e">
        <f>IF(I56/H56*100&gt;100,100,I56/H56*100)</f>
        <v>#DIV/0!</v>
      </c>
      <c r="K56" s="1127" t="e">
        <f>(J56+J57+J58)/3</f>
        <v>#DIV/0!</v>
      </c>
      <c r="L56" s="1126" t="e">
        <f>(K56+K59)/2</f>
        <v>#DIV/0!</v>
      </c>
      <c r="M56" s="1113"/>
      <c r="N56" s="1081"/>
    </row>
    <row r="57" spans="1:14" ht="58.5" hidden="1" customHeight="1" x14ac:dyDescent="0.25">
      <c r="A57" s="1143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/>
      <c r="I57" s="1125"/>
      <c r="J57" s="1121" t="e">
        <f>IF(I57/H57*100&gt;100,100,I57/H57*100)</f>
        <v>#DIV/0!</v>
      </c>
      <c r="K57" s="1123"/>
      <c r="L57" s="1119"/>
      <c r="M57" s="1113"/>
      <c r="N57" s="1081"/>
    </row>
    <row r="58" spans="1:14" ht="58.5" hidden="1" customHeight="1" x14ac:dyDescent="0.25">
      <c r="A58" s="1143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/>
      <c r="I58" s="1124"/>
      <c r="J58" s="1121" t="e">
        <f>IF(I58/H58*100&gt;100,100,I58/H58*100)</f>
        <v>#DIV/0!</v>
      </c>
      <c r="K58" s="1123"/>
      <c r="L58" s="1119"/>
      <c r="M58" s="1113"/>
      <c r="N58" s="1081"/>
    </row>
    <row r="59" spans="1:14" ht="57.75" hidden="1" customHeight="1" x14ac:dyDescent="0.25">
      <c r="A59" s="1143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34"/>
      <c r="I59" s="4"/>
      <c r="J59" s="1121" t="e">
        <f>IF(I59/H59*100&gt;100,100,I59/H59*100)</f>
        <v>#DIV/0!</v>
      </c>
      <c r="K59" s="1120" t="e">
        <f>J59</f>
        <v>#DIV/0!</v>
      </c>
      <c r="L59" s="1119"/>
      <c r="M59" s="1113"/>
      <c r="N59" s="1081"/>
    </row>
    <row r="60" spans="1:14" ht="58.5" customHeight="1" x14ac:dyDescent="0.25">
      <c r="A60" s="1143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>
        <v>100</v>
      </c>
      <c r="I60" s="1125">
        <v>100</v>
      </c>
      <c r="J60" s="1121">
        <f>IF(I60/H60*100&gt;100,100,I60/H60*100)</f>
        <v>100</v>
      </c>
      <c r="K60" s="1127">
        <f>(J60+J61+J62)/2</f>
        <v>100</v>
      </c>
      <c r="L60" s="1126">
        <f>(K60+K63)/2</f>
        <v>100</v>
      </c>
      <c r="M60" s="1113"/>
      <c r="N60" s="1081"/>
    </row>
    <row r="61" spans="1:14" ht="58.5" customHeight="1" x14ac:dyDescent="0.25">
      <c r="A61" s="1143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69">
        <v>85</v>
      </c>
      <c r="I61" s="1125">
        <v>85</v>
      </c>
      <c r="J61" s="1121">
        <f>IF(I61/H61*100&gt;100,100,I61/H61*100)</f>
        <v>100</v>
      </c>
      <c r="K61" s="1123"/>
      <c r="L61" s="1119"/>
      <c r="M61" s="1113"/>
      <c r="N61" s="1081"/>
    </row>
    <row r="62" spans="1:14" ht="58.5" customHeight="1" x14ac:dyDescent="0.25">
      <c r="A62" s="1143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69"/>
      <c r="I62" s="1124"/>
      <c r="J62" s="1121"/>
      <c r="K62" s="1123"/>
      <c r="L62" s="1119"/>
      <c r="M62" s="1113"/>
      <c r="N62" s="1081"/>
    </row>
    <row r="63" spans="1:14" ht="41.25" customHeight="1" x14ac:dyDescent="0.25">
      <c r="A63" s="1143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4">
        <v>0.56000000000000005</v>
      </c>
      <c r="I63" s="1122">
        <v>0.56000000000000005</v>
      </c>
      <c r="J63" s="1121">
        <f>IF(I63/H63*100&gt;100,100,I63/H63*100)</f>
        <v>100</v>
      </c>
      <c r="K63" s="1120">
        <f>J63</f>
        <v>100</v>
      </c>
      <c r="L63" s="1119"/>
      <c r="M63" s="1113"/>
      <c r="N63" s="1081"/>
    </row>
    <row r="64" spans="1:14" ht="58.5" hidden="1" customHeight="1" x14ac:dyDescent="0.25">
      <c r="A64" s="1143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/>
      <c r="I64" s="1125"/>
      <c r="J64" s="1121" t="e">
        <f>IF(I64/H64*100&gt;100,100,I64/H64*100)</f>
        <v>#DIV/0!</v>
      </c>
      <c r="K64" s="1127" t="e">
        <f>(J64+J65+J66)/3</f>
        <v>#DIV/0!</v>
      </c>
      <c r="L64" s="1126" t="e">
        <f>(K64+K67)/2</f>
        <v>#DIV/0!</v>
      </c>
      <c r="M64" s="1113"/>
      <c r="N64" s="1081"/>
    </row>
    <row r="65" spans="1:14" ht="58.5" hidden="1" customHeight="1" x14ac:dyDescent="0.25">
      <c r="A65" s="1143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69"/>
      <c r="I65" s="1125"/>
      <c r="J65" s="1121" t="e">
        <f>IF(I65/H65*100&gt;100,100,I65/H65*100)</f>
        <v>#DIV/0!</v>
      </c>
      <c r="K65" s="1123"/>
      <c r="L65" s="1119"/>
      <c r="M65" s="1113"/>
      <c r="N65" s="1081"/>
    </row>
    <row r="66" spans="1:14" ht="58.5" hidden="1" customHeight="1" x14ac:dyDescent="0.25">
      <c r="A66" s="1143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69"/>
      <c r="I66" s="1124"/>
      <c r="J66" s="1121" t="e">
        <f>IF(I66/H66*100&gt;100,100,I66/H66*100)</f>
        <v>#DIV/0!</v>
      </c>
      <c r="K66" s="1123"/>
      <c r="L66" s="1119"/>
      <c r="M66" s="1113"/>
      <c r="N66" s="1081"/>
    </row>
    <row r="67" spans="1:14" ht="41.25" hidden="1" customHeight="1" x14ac:dyDescent="0.25">
      <c r="A67" s="1143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4"/>
      <c r="I67" s="1122"/>
      <c r="J67" s="1121" t="e">
        <f>IF(I67/H67*100&gt;100,100,I67/H67*100)</f>
        <v>#DIV/0!</v>
      </c>
      <c r="K67" s="1120" t="e">
        <f>J67</f>
        <v>#DIV/0!</v>
      </c>
      <c r="L67" s="1119"/>
      <c r="M67" s="1113"/>
      <c r="N67" s="1081"/>
    </row>
    <row r="68" spans="1:14" ht="58.5" customHeight="1" x14ac:dyDescent="0.25">
      <c r="A68" s="1143"/>
      <c r="B68" s="1142" t="s">
        <v>185</v>
      </c>
      <c r="C68" s="1142" t="s">
        <v>696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>
        <v>100</v>
      </c>
      <c r="I68" s="1125">
        <v>100</v>
      </c>
      <c r="J68" s="1121">
        <f>IF(I68/H68*100&gt;100,100,I68/H68*100)</f>
        <v>100</v>
      </c>
      <c r="K68" s="1127">
        <f>(J68+J69+J70)/3</f>
        <v>100</v>
      </c>
      <c r="L68" s="1126">
        <f>(K68+K71)/2</f>
        <v>100</v>
      </c>
      <c r="M68" s="1113"/>
      <c r="N68" s="1081"/>
    </row>
    <row r="69" spans="1:14" ht="58.5" customHeight="1" x14ac:dyDescent="0.25">
      <c r="A69" s="1143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>
        <v>85</v>
      </c>
      <c r="I69" s="1125">
        <v>85</v>
      </c>
      <c r="J69" s="1121">
        <f>IF(I69/H69*100&gt;100,100,I69/H69*100)</f>
        <v>100</v>
      </c>
      <c r="K69" s="1123"/>
      <c r="L69" s="1119"/>
      <c r="M69" s="1113"/>
      <c r="N69" s="1081"/>
    </row>
    <row r="70" spans="1:14" ht="58.5" customHeight="1" x14ac:dyDescent="0.25">
      <c r="A70" s="1143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>
        <v>98</v>
      </c>
      <c r="I70" s="1124">
        <v>98</v>
      </c>
      <c r="J70" s="1121">
        <f>IF(I70/H70*100&gt;100,100,I70/H70*100)</f>
        <v>100</v>
      </c>
      <c r="K70" s="1123"/>
      <c r="L70" s="1119"/>
      <c r="M70" s="1113"/>
      <c r="N70" s="1081"/>
    </row>
    <row r="71" spans="1:14" ht="31.5" customHeight="1" x14ac:dyDescent="0.25">
      <c r="A71" s="1143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>
        <v>0.44</v>
      </c>
      <c r="I71" s="1122">
        <v>0.44</v>
      </c>
      <c r="J71" s="1121">
        <f>IF(I71/H71*100&gt;100,100,I71/H71*100)</f>
        <v>100</v>
      </c>
      <c r="K71" s="1120">
        <f>J71</f>
        <v>100</v>
      </c>
      <c r="L71" s="1119"/>
      <c r="M71" s="1113"/>
      <c r="N71" s="1081"/>
    </row>
    <row r="72" spans="1:14" ht="58.5" hidden="1" customHeight="1" x14ac:dyDescent="0.25">
      <c r="A72" s="1143"/>
      <c r="B72" s="1142" t="s">
        <v>178</v>
      </c>
      <c r="C72" s="1142" t="s">
        <v>529</v>
      </c>
      <c r="D72" s="1141" t="s">
        <v>137</v>
      </c>
      <c r="E72" s="1105" t="s">
        <v>138</v>
      </c>
      <c r="F72" s="1069" t="s">
        <v>3</v>
      </c>
      <c r="G72" s="1105" t="s">
        <v>140</v>
      </c>
      <c r="H72" s="1169"/>
      <c r="I72" s="1125"/>
      <c r="J72" s="1121" t="e">
        <f>IF(I72/H72*100&gt;100,100,I72/H72*100)</f>
        <v>#DIV/0!</v>
      </c>
      <c r="K72" s="1127" t="e">
        <f>(J72+J73+J74)/2</f>
        <v>#DIV/0!</v>
      </c>
      <c r="L72" s="1126" t="e">
        <f>(K72+K75)/2</f>
        <v>#DIV/0!</v>
      </c>
      <c r="M72" s="1113"/>
      <c r="N72" s="1081"/>
    </row>
    <row r="73" spans="1:14" ht="58.5" hidden="1" customHeight="1" x14ac:dyDescent="0.25">
      <c r="A73" s="1143"/>
      <c r="B73" s="1113"/>
      <c r="C73" s="1113"/>
      <c r="D73" s="1137"/>
      <c r="E73" s="1105" t="s">
        <v>138</v>
      </c>
      <c r="F73" s="1069" t="s">
        <v>211</v>
      </c>
      <c r="G73" s="1105" t="s">
        <v>140</v>
      </c>
      <c r="H73" s="1169"/>
      <c r="I73" s="1125"/>
      <c r="J73" s="1121" t="e">
        <f>IF(I73/H73*100&gt;100,100,I73/H73*100)</f>
        <v>#DIV/0!</v>
      </c>
      <c r="K73" s="1123"/>
      <c r="L73" s="1119"/>
      <c r="M73" s="1113"/>
      <c r="N73" s="1081"/>
    </row>
    <row r="74" spans="1:14" ht="58.5" hidden="1" customHeight="1" x14ac:dyDescent="0.25">
      <c r="A74" s="1143"/>
      <c r="B74" s="1113"/>
      <c r="C74" s="1113"/>
      <c r="D74" s="1137"/>
      <c r="E74" s="1105" t="s">
        <v>138</v>
      </c>
      <c r="F74" s="1069" t="s">
        <v>390</v>
      </c>
      <c r="G74" s="1105" t="s">
        <v>140</v>
      </c>
      <c r="H74" s="1169"/>
      <c r="I74" s="1124"/>
      <c r="J74" s="1121" t="e">
        <f>IF(I74/H74*100&gt;100,100,I74/H74*100)</f>
        <v>#DIV/0!</v>
      </c>
      <c r="K74" s="1123"/>
      <c r="L74" s="1119"/>
      <c r="M74" s="1113"/>
      <c r="N74" s="1081"/>
    </row>
    <row r="75" spans="1:14" ht="31.5" hidden="1" customHeight="1" x14ac:dyDescent="0.25">
      <c r="A75" s="1143"/>
      <c r="B75" s="1110"/>
      <c r="C75" s="1110"/>
      <c r="D75" s="1133"/>
      <c r="E75" s="1105" t="s">
        <v>144</v>
      </c>
      <c r="F75" s="1064" t="s">
        <v>506</v>
      </c>
      <c r="G75" s="1105" t="s">
        <v>266</v>
      </c>
      <c r="H75" s="1122"/>
      <c r="I75" s="4"/>
      <c r="J75" s="1121" t="e">
        <f>IF(I75/H75*100&gt;100,100,I75/H75*100)</f>
        <v>#DIV/0!</v>
      </c>
      <c r="K75" s="1120" t="e">
        <f>J75</f>
        <v>#DIV/0!</v>
      </c>
      <c r="L75" s="1119"/>
      <c r="M75" s="1113"/>
      <c r="N75" s="1081"/>
    </row>
    <row r="76" spans="1:14" ht="58.5" customHeight="1" x14ac:dyDescent="0.25">
      <c r="A76" s="1143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100</v>
      </c>
      <c r="J76" s="1121">
        <f>IF(I76/H76*100&gt;100,100,I76/H76*100)</f>
        <v>100</v>
      </c>
      <c r="K76" s="1127">
        <f>(J76+J77+J78)/3</f>
        <v>99.863945578231281</v>
      </c>
      <c r="L76" s="1126">
        <f>(K76+K79)/2</f>
        <v>99.350001165542253</v>
      </c>
      <c r="M76" s="1151"/>
      <c r="N76" s="1081"/>
    </row>
    <row r="77" spans="1:14" ht="58.5" customHeight="1" x14ac:dyDescent="0.25">
      <c r="A77" s="1143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24">
        <v>85</v>
      </c>
      <c r="I77" s="1125">
        <v>100</v>
      </c>
      <c r="J77" s="1121">
        <f>IF(I77/H77*100&gt;100,100,I77/H77*100)</f>
        <v>100</v>
      </c>
      <c r="K77" s="1123"/>
      <c r="L77" s="1119"/>
      <c r="M77" s="1151"/>
      <c r="N77" s="1081"/>
    </row>
    <row r="78" spans="1:14" ht="58.5" customHeight="1" x14ac:dyDescent="0.25">
      <c r="A78" s="1143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24">
        <v>98</v>
      </c>
      <c r="I78" s="1124">
        <v>97.6</v>
      </c>
      <c r="J78" s="1121">
        <f>IF(I78/H78*100&gt;100,100,I78/H78*100)</f>
        <v>99.591836734693871</v>
      </c>
      <c r="K78" s="1123"/>
      <c r="L78" s="1119"/>
      <c r="M78" s="1151"/>
      <c r="N78" s="1081"/>
    </row>
    <row r="79" spans="1:14" ht="40.5" customHeight="1" x14ac:dyDescent="0.25">
      <c r="A79" s="1143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4">
        <v>353.11</v>
      </c>
      <c r="I79" s="1122">
        <v>349</v>
      </c>
      <c r="J79" s="1121">
        <f>IF(I79/H79*100&gt;100,100,I79/H79*100)</f>
        <v>98.836056752853224</v>
      </c>
      <c r="K79" s="1120">
        <f>J79</f>
        <v>98.836056752853224</v>
      </c>
      <c r="L79" s="1119"/>
      <c r="M79" s="1151"/>
      <c r="N79" s="1081"/>
    </row>
    <row r="80" spans="1:14" ht="58.5" hidden="1" customHeight="1" x14ac:dyDescent="0.25">
      <c r="A80" s="1143"/>
      <c r="B80" s="1142" t="s">
        <v>181</v>
      </c>
      <c r="C80" s="1142" t="s">
        <v>660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/>
      <c r="I80" s="1125"/>
      <c r="J80" s="1121" t="e">
        <f>IF(I80/H80*100&gt;100,100,I80/H80*100)</f>
        <v>#DIV/0!</v>
      </c>
      <c r="K80" s="1127" t="e">
        <f>(J80+J81+J82)/3</f>
        <v>#DIV/0!</v>
      </c>
      <c r="L80" s="1126" t="e">
        <f>(K80+K83)/2</f>
        <v>#DIV/0!</v>
      </c>
      <c r="M80" s="1151"/>
      <c r="N80" s="1081"/>
    </row>
    <row r="81" spans="1:14" ht="58.5" hidden="1" customHeight="1" x14ac:dyDescent="0.25">
      <c r="A81" s="1143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/>
      <c r="I81" s="1125"/>
      <c r="J81" s="1121" t="e">
        <f>IF(I81/H81*100&gt;100,100,I81/H81*100)</f>
        <v>#DIV/0!</v>
      </c>
      <c r="K81" s="1123"/>
      <c r="L81" s="1119"/>
      <c r="M81" s="1151"/>
      <c r="N81" s="1081"/>
    </row>
    <row r="82" spans="1:14" ht="58.5" hidden="1" customHeight="1" x14ac:dyDescent="0.25">
      <c r="A82" s="1143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24"/>
      <c r="I82" s="1124"/>
      <c r="J82" s="1121" t="e">
        <f>IF(I82/H82*100&gt;100,100,I82/H82*100)</f>
        <v>#DIV/0!</v>
      </c>
      <c r="K82" s="1123"/>
      <c r="L82" s="1119"/>
      <c r="M82" s="1151"/>
      <c r="N82" s="1081"/>
    </row>
    <row r="83" spans="1:14" ht="40.5" hidden="1" customHeight="1" x14ac:dyDescent="0.25">
      <c r="A83" s="1143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4"/>
      <c r="I83" s="1122"/>
      <c r="J83" s="1121" t="e">
        <f>IF(I83/H83*100&gt;100,100,I83/H83*100)</f>
        <v>#DIV/0!</v>
      </c>
      <c r="K83" s="1120" t="e">
        <f>J83</f>
        <v>#DIV/0!</v>
      </c>
      <c r="L83" s="1119"/>
      <c r="M83" s="1151"/>
      <c r="N83" s="1081"/>
    </row>
    <row r="84" spans="1:14" ht="58.5" hidden="1" customHeight="1" x14ac:dyDescent="0.25">
      <c r="A84" s="1143"/>
      <c r="B84" s="1168" t="s">
        <v>420</v>
      </c>
      <c r="C84" s="1142" t="s">
        <v>660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/>
      <c r="I84" s="1125"/>
      <c r="J84" s="1121" t="e">
        <f>IF(I84/H84*100&gt;100,100,I84/H84*100)</f>
        <v>#DIV/0!</v>
      </c>
      <c r="K84" s="1241" t="e">
        <f>(J84+J85+J86)/3</f>
        <v>#DIV/0!</v>
      </c>
      <c r="L84" s="1125" t="e">
        <f>(K84+K87)/2</f>
        <v>#DIV/0!</v>
      </c>
      <c r="M84" s="1151"/>
      <c r="N84" s="1081"/>
    </row>
    <row r="85" spans="1:14" ht="58.5" hidden="1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/>
      <c r="I85" s="1125"/>
      <c r="J85" s="1121" t="e">
        <f>IF(I85/H85*100&gt;100,100,I85/H85*100)</f>
        <v>#DIV/0!</v>
      </c>
      <c r="K85" s="1120"/>
      <c r="L85" s="1178"/>
      <c r="M85" s="1151"/>
      <c r="N85" s="1081"/>
    </row>
    <row r="86" spans="1:14" ht="58.5" hidden="1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/>
      <c r="I86" s="1124"/>
      <c r="J86" s="1121" t="e">
        <f>IF(I86/H86*100&gt;100,100,I86/H86*100)</f>
        <v>#DIV/0!</v>
      </c>
      <c r="K86" s="1120"/>
      <c r="L86" s="1178"/>
      <c r="M86" s="1151"/>
      <c r="N86" s="1081"/>
    </row>
    <row r="87" spans="1:14" ht="40.5" hidden="1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/>
      <c r="I87" s="1122"/>
      <c r="J87" s="1121" t="e">
        <f>IF(I87/H87*100&gt;100,100,I87/H87*100)</f>
        <v>#DIV/0!</v>
      </c>
      <c r="K87" s="1120" t="e">
        <f>J87</f>
        <v>#DIV/0!</v>
      </c>
      <c r="L87" s="1178"/>
      <c r="M87" s="1151"/>
      <c r="N87" s="1081"/>
    </row>
    <row r="88" spans="1:14" ht="58.5" hidden="1" customHeight="1" x14ac:dyDescent="0.25">
      <c r="A88" s="1143"/>
      <c r="B88" s="1142" t="s">
        <v>426</v>
      </c>
      <c r="C88" s="1142" t="s">
        <v>658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1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151"/>
      <c r="N88" s="1081"/>
    </row>
    <row r="89" spans="1:14" ht="58.5" hidden="1" customHeight="1" x14ac:dyDescent="0.25">
      <c r="A89" s="1143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/>
      <c r="I89" s="1125"/>
      <c r="J89" s="1121" t="e">
        <f>IF(I89/H89*100&gt;100,100,I89/H89*100)</f>
        <v>#DIV/0!</v>
      </c>
      <c r="K89" s="1123"/>
      <c r="L89" s="1119"/>
      <c r="M89" s="1151"/>
      <c r="N89" s="1081"/>
    </row>
    <row r="90" spans="1:14" ht="58.5" hidden="1" customHeight="1" x14ac:dyDescent="0.25">
      <c r="A90" s="1143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/>
      <c r="I90" s="1124"/>
      <c r="J90" s="1121" t="e">
        <f>IF(I90/H90*100&gt;100,100,I90/H90*100)</f>
        <v>#DIV/0!</v>
      </c>
      <c r="K90" s="1123"/>
      <c r="L90" s="1119"/>
      <c r="M90" s="1151"/>
      <c r="N90" s="1081"/>
    </row>
    <row r="91" spans="1:14" ht="40.5" hidden="1" customHeight="1" x14ac:dyDescent="0.25">
      <c r="A91" s="1143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/>
      <c r="I91" s="1122"/>
      <c r="J91" s="1121" t="e">
        <f>IF(I91/H91*100&gt;100,100,I91/H91*100)</f>
        <v>#DIV/0!</v>
      </c>
      <c r="K91" s="1120" t="e">
        <f>J91</f>
        <v>#DIV/0!</v>
      </c>
      <c r="L91" s="1119"/>
      <c r="M91" s="1151"/>
      <c r="N91" s="1081"/>
    </row>
    <row r="92" spans="1:14" ht="40.5" customHeight="1" x14ac:dyDescent="0.25">
      <c r="A92" s="1143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>
        <v>100</v>
      </c>
      <c r="I92" s="1125">
        <v>100</v>
      </c>
      <c r="J92" s="1121">
        <f>IF(I92/H92*100&gt;100,100,I92/H92*100)</f>
        <v>100</v>
      </c>
      <c r="K92" s="1127">
        <f>(J92+J93+J94)/2</f>
        <v>100</v>
      </c>
      <c r="L92" s="1126">
        <f>(K92+K95)/2</f>
        <v>100</v>
      </c>
      <c r="M92" s="1151"/>
      <c r="N92" s="1081"/>
    </row>
    <row r="93" spans="1:14" ht="40.5" customHeight="1" x14ac:dyDescent="0.25">
      <c r="A93" s="1143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>
        <v>98</v>
      </c>
      <c r="I93" s="1125">
        <v>100</v>
      </c>
      <c r="J93" s="1121">
        <f>IF(I93/H93*100&gt;100,100,I93/H93*100)</f>
        <v>100</v>
      </c>
      <c r="K93" s="1123"/>
      <c r="L93" s="1119"/>
      <c r="M93" s="1151"/>
      <c r="N93" s="1081"/>
    </row>
    <row r="94" spans="1:14" ht="40.5" customHeight="1" x14ac:dyDescent="0.25">
      <c r="A94" s="1143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/>
      <c r="I94" s="1124"/>
      <c r="J94" s="1121"/>
      <c r="K94" s="1123"/>
      <c r="L94" s="1119"/>
      <c r="M94" s="1151"/>
      <c r="N94" s="1081"/>
    </row>
    <row r="95" spans="1:14" ht="60.75" customHeight="1" x14ac:dyDescent="0.25">
      <c r="A95" s="1143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59">
        <v>0.56000000000000005</v>
      </c>
      <c r="I95" s="1122">
        <v>0.56000000000000005</v>
      </c>
      <c r="J95" s="1121">
        <f>IF(I95/H95*100&gt;100,100,I95/H95*100)</f>
        <v>100</v>
      </c>
      <c r="K95" s="1120">
        <f>J95</f>
        <v>100</v>
      </c>
      <c r="L95" s="1119"/>
      <c r="M95" s="1151"/>
      <c r="N95" s="1081"/>
    </row>
    <row r="96" spans="1:14" ht="58.5" customHeight="1" x14ac:dyDescent="0.25">
      <c r="A96" s="1143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>
        <v>100</v>
      </c>
      <c r="I96" s="1125">
        <v>100</v>
      </c>
      <c r="J96" s="1121">
        <f>IF(I96/H96*100&gt;100,100,I96/H96*100)</f>
        <v>100</v>
      </c>
      <c r="K96" s="1127">
        <f>(J96+J97+J98)/3</f>
        <v>100</v>
      </c>
      <c r="L96" s="1126">
        <f>(K96+K99)/2</f>
        <v>100</v>
      </c>
      <c r="M96" s="1113"/>
      <c r="N96" s="1081"/>
    </row>
    <row r="97" spans="1:14" ht="58.5" customHeight="1" x14ac:dyDescent="0.25">
      <c r="A97" s="1143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>
        <v>98</v>
      </c>
      <c r="I97" s="1125">
        <v>100</v>
      </c>
      <c r="J97" s="1121">
        <f>IF(I97/H97*100&gt;100,100,I97/H97*100)</f>
        <v>100</v>
      </c>
      <c r="K97" s="1123"/>
      <c r="L97" s="1119"/>
      <c r="M97" s="1113"/>
      <c r="N97" s="1081"/>
    </row>
    <row r="98" spans="1:14" ht="58.5" customHeight="1" x14ac:dyDescent="0.25">
      <c r="A98" s="1143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6">
        <v>98</v>
      </c>
      <c r="I98" s="1136">
        <v>98</v>
      </c>
      <c r="J98" s="1121">
        <f>IF(I98/H98*100&gt;100,100,I98/H98*100)</f>
        <v>100</v>
      </c>
      <c r="K98" s="1123"/>
      <c r="L98" s="1119"/>
      <c r="M98" s="1113"/>
      <c r="N98" s="1081"/>
    </row>
    <row r="99" spans="1:14" ht="64.5" customHeight="1" x14ac:dyDescent="0.25">
      <c r="A99" s="1143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59">
        <v>0.44</v>
      </c>
      <c r="I99" s="1122">
        <v>0.44</v>
      </c>
      <c r="J99" s="1121">
        <f>IF(I99/H99*100&gt;100,100,I99/H99*100)</f>
        <v>100</v>
      </c>
      <c r="K99" s="1120">
        <f>J99</f>
        <v>100</v>
      </c>
      <c r="L99" s="1119"/>
      <c r="M99" s="1113"/>
      <c r="N99" s="1081"/>
    </row>
    <row r="100" spans="1:14" ht="58.5" hidden="1" customHeight="1" x14ac:dyDescent="0.25">
      <c r="A100" s="1143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/>
      <c r="I100" s="1125"/>
      <c r="J100" s="1121" t="e">
        <f>IF(I100/H100*100&gt;100,100,I100/H100*100)</f>
        <v>#DIV/0!</v>
      </c>
      <c r="K100" s="1127" t="e">
        <f>(J100+J101+J102)/3</f>
        <v>#DIV/0!</v>
      </c>
      <c r="L100" s="1126" t="e">
        <f>(K100+K103)/2</f>
        <v>#DIV/0!</v>
      </c>
      <c r="M100" s="1151"/>
      <c r="N100" s="1081"/>
    </row>
    <row r="101" spans="1:14" ht="58.5" hidden="1" customHeight="1" x14ac:dyDescent="0.25">
      <c r="A101" s="1143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/>
      <c r="I101" s="1125"/>
      <c r="J101" s="1121" t="e">
        <f>IF(I101/H101*100&gt;100,100,I101/H101*100)</f>
        <v>#DIV/0!</v>
      </c>
      <c r="K101" s="1123"/>
      <c r="L101" s="1119"/>
      <c r="M101" s="1151"/>
      <c r="N101" s="1081"/>
    </row>
    <row r="102" spans="1:14" ht="58.5" hidden="1" customHeight="1" x14ac:dyDescent="0.25">
      <c r="A102" s="1143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24"/>
      <c r="I102" s="1124"/>
      <c r="J102" s="1121" t="e">
        <f>IF(I102/H102*100&gt;100,100,I102/H102*100)</f>
        <v>#DIV/0!</v>
      </c>
      <c r="K102" s="1123"/>
      <c r="L102" s="1119"/>
      <c r="M102" s="1151"/>
      <c r="N102" s="1081"/>
    </row>
    <row r="103" spans="1:14" ht="43.5" hidden="1" customHeight="1" x14ac:dyDescent="0.25">
      <c r="A103" s="1143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4"/>
      <c r="I103" s="1122"/>
      <c r="J103" s="1121" t="e">
        <f>IF(I103/H103*100&gt;100,100,I103/H103*100)</f>
        <v>#DIV/0!</v>
      </c>
      <c r="K103" s="1120" t="e">
        <f>J103</f>
        <v>#DIV/0!</v>
      </c>
      <c r="L103" s="1119"/>
      <c r="M103" s="1151"/>
      <c r="N103" s="1081"/>
    </row>
    <row r="104" spans="1:14" ht="58.5" hidden="1" customHeight="1" x14ac:dyDescent="0.25">
      <c r="A104" s="1143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24"/>
      <c r="I104" s="1125"/>
      <c r="J104" s="1121" t="e">
        <f>IF(I104/H104*100&gt;100,100,I104/H104*100)</f>
        <v>#DIV/0!</v>
      </c>
      <c r="K104" s="1127" t="e">
        <f>(J104+J105+J106)/3</f>
        <v>#DIV/0!</v>
      </c>
      <c r="L104" s="1126" t="e">
        <f>(K104+K107)/2</f>
        <v>#DIV/0!</v>
      </c>
      <c r="M104" s="1113"/>
      <c r="N104" s="1081"/>
    </row>
    <row r="105" spans="1:14" ht="58.5" hidden="1" customHeight="1" x14ac:dyDescent="0.25">
      <c r="A105" s="1143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7"/>
      <c r="I105" s="1208"/>
      <c r="J105" s="1121" t="e">
        <f>IF(I105/H105*100&gt;100,100,I105/H105*100)</f>
        <v>#DIV/0!</v>
      </c>
      <c r="K105" s="1123"/>
      <c r="L105" s="1119"/>
      <c r="M105" s="1113"/>
      <c r="N105" s="1081"/>
    </row>
    <row r="106" spans="1:14" ht="58.5" hidden="1" customHeight="1" x14ac:dyDescent="0.25">
      <c r="A106" s="1143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7"/>
      <c r="I106" s="1208"/>
      <c r="J106" s="1121" t="e">
        <f>IF(I106/H106*100&gt;100,100,I106/H106*100)</f>
        <v>#DIV/0!</v>
      </c>
      <c r="K106" s="1123"/>
      <c r="L106" s="1119"/>
      <c r="M106" s="1113"/>
      <c r="N106" s="1081"/>
    </row>
    <row r="107" spans="1:14" ht="22.5" hidden="1" customHeight="1" x14ac:dyDescent="0.25">
      <c r="A107" s="1143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34"/>
      <c r="I107" s="4"/>
      <c r="J107" s="1121" t="e">
        <f>IF(I107/H107*100&gt;100,100,I107/H107*100)</f>
        <v>#DIV/0!</v>
      </c>
      <c r="K107" s="1120" t="e">
        <f>J107</f>
        <v>#DIV/0!</v>
      </c>
      <c r="L107" s="1119"/>
      <c r="M107" s="1113"/>
      <c r="N107" s="1081"/>
    </row>
    <row r="108" spans="1:14" ht="58.5" hidden="1" customHeight="1" x14ac:dyDescent="0.25">
      <c r="A108" s="1143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24"/>
      <c r="I108" s="1125"/>
      <c r="J108" s="1121" t="e">
        <f>IF(I108/H108*100&gt;100,100,I108/H108*100)</f>
        <v>#DIV/0!</v>
      </c>
      <c r="K108" s="1127" t="e">
        <f>(J108+J109+J110)/3</f>
        <v>#DIV/0!</v>
      </c>
      <c r="L108" s="1126" t="e">
        <f>(K108+K111)/2</f>
        <v>#DIV/0!</v>
      </c>
      <c r="M108" s="1151"/>
      <c r="N108" s="1081"/>
    </row>
    <row r="109" spans="1:14" ht="58.5" hidden="1" customHeight="1" x14ac:dyDescent="0.25">
      <c r="A109" s="1143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178"/>
      <c r="I109" s="1125"/>
      <c r="J109" s="1121" t="e">
        <f>IF(I109/H109*100&gt;100,100,I109/H109*100)</f>
        <v>#DIV/0!</v>
      </c>
      <c r="K109" s="1123"/>
      <c r="L109" s="1119"/>
      <c r="M109" s="1151"/>
      <c r="N109" s="1081"/>
    </row>
    <row r="110" spans="1:14" ht="58.5" hidden="1" customHeight="1" x14ac:dyDescent="0.25">
      <c r="A110" s="1143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209"/>
      <c r="I110" s="1124"/>
      <c r="J110" s="1121" t="e">
        <f>IF(I110/H110*100&gt;100,100,I110/H110*100)</f>
        <v>#DIV/0!</v>
      </c>
      <c r="K110" s="1123"/>
      <c r="L110" s="1119"/>
      <c r="M110" s="1151"/>
      <c r="N110" s="1081"/>
    </row>
    <row r="111" spans="1:14" ht="48.75" hidden="1" customHeight="1" x14ac:dyDescent="0.25">
      <c r="A111" s="1143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4"/>
      <c r="I111" s="1122"/>
      <c r="J111" s="1121" t="e">
        <f>IF(I111/H111*100&gt;100,100,I111/H111*100)</f>
        <v>#DIV/0!</v>
      </c>
      <c r="K111" s="1120" t="e">
        <f>J111</f>
        <v>#DIV/0!</v>
      </c>
      <c r="L111" s="1119"/>
      <c r="M111" s="1151"/>
      <c r="N111" s="1081"/>
    </row>
    <row r="112" spans="1:14" ht="58.5" customHeight="1" x14ac:dyDescent="0.25">
      <c r="A112" s="1143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>
        <v>100</v>
      </c>
      <c r="I112" s="1125">
        <v>100</v>
      </c>
      <c r="J112" s="1121">
        <f>IF(I112/H112*100&gt;100,100,I112/H112*100)</f>
        <v>100</v>
      </c>
      <c r="K112" s="1127">
        <f>(J112+J113+J114)/3</f>
        <v>100</v>
      </c>
      <c r="L112" s="1126">
        <f>(K112+K115)/2</f>
        <v>100</v>
      </c>
      <c r="M112" s="1151"/>
      <c r="N112" s="1081"/>
    </row>
    <row r="113" spans="1:14" ht="58.5" customHeight="1" x14ac:dyDescent="0.25">
      <c r="A113" s="1143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>
        <v>98</v>
      </c>
      <c r="I113" s="1125">
        <v>98</v>
      </c>
      <c r="J113" s="1121">
        <f>IF(I113/H113*100&gt;100,100,I113/H113*100)</f>
        <v>100</v>
      </c>
      <c r="K113" s="1123"/>
      <c r="L113" s="1119"/>
      <c r="M113" s="1151"/>
      <c r="N113" s="1081"/>
    </row>
    <row r="114" spans="1:14" ht="58.5" customHeight="1" x14ac:dyDescent="0.25">
      <c r="A114" s="1143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>
        <v>98</v>
      </c>
      <c r="I114" s="1124">
        <v>98</v>
      </c>
      <c r="J114" s="1121">
        <f>IF(I114/H114*100&gt;100,100,I114/H114*100)</f>
        <v>100</v>
      </c>
      <c r="K114" s="1123"/>
      <c r="L114" s="1119"/>
      <c r="M114" s="1151"/>
      <c r="N114" s="1081"/>
    </row>
    <row r="115" spans="1:14" ht="44.25" customHeight="1" x14ac:dyDescent="0.25">
      <c r="A115" s="1143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>
        <v>0.44</v>
      </c>
      <c r="I115" s="1122">
        <v>0.44</v>
      </c>
      <c r="J115" s="1121">
        <f>IF(I115/H115*100&gt;100,100,I115/H115*100)</f>
        <v>100</v>
      </c>
      <c r="K115" s="1120">
        <f>J115</f>
        <v>100</v>
      </c>
      <c r="L115" s="1119"/>
      <c r="M115" s="1151"/>
      <c r="N115" s="1081"/>
    </row>
    <row r="116" spans="1:14" ht="58.5" customHeight="1" x14ac:dyDescent="0.25">
      <c r="A116" s="1143"/>
      <c r="B116" s="1142" t="s">
        <v>192</v>
      </c>
      <c r="C116" s="1142" t="s">
        <v>651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55">
        <v>100</v>
      </c>
      <c r="I116" s="1125">
        <v>100</v>
      </c>
      <c r="J116" s="1121">
        <f>IF(I116/H116*100&gt;100,100,I116/H116*100)</f>
        <v>100</v>
      </c>
      <c r="K116" s="1127">
        <f>(J116+J117+J118)/3</f>
        <v>99.659863945578238</v>
      </c>
      <c r="L116" s="1126">
        <f>(K116+K119)/2</f>
        <v>96.999743293543844</v>
      </c>
      <c r="M116" s="1151"/>
      <c r="N116" s="1081"/>
    </row>
    <row r="117" spans="1:14" ht="58.5" customHeight="1" x14ac:dyDescent="0.25">
      <c r="A117" s="1143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47">
        <v>98</v>
      </c>
      <c r="I117" s="1125">
        <v>100</v>
      </c>
      <c r="J117" s="1121">
        <f>IF(I117/H117*100&gt;100,100,I117/H117*100)</f>
        <v>100</v>
      </c>
      <c r="K117" s="1123"/>
      <c r="L117" s="1119"/>
      <c r="M117" s="1151"/>
      <c r="N117" s="1081"/>
    </row>
    <row r="118" spans="1:14" ht="58.5" customHeight="1" x14ac:dyDescent="0.25">
      <c r="A118" s="1143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46">
        <v>98</v>
      </c>
      <c r="I118" s="1136">
        <v>97</v>
      </c>
      <c r="J118" s="1121">
        <f>IF(I118/H118*100&gt;100,100,I118/H118*100)</f>
        <v>98.979591836734699</v>
      </c>
      <c r="K118" s="1123"/>
      <c r="L118" s="1119"/>
      <c r="M118" s="1151"/>
      <c r="N118" s="1081"/>
    </row>
    <row r="119" spans="1:14" ht="42.75" customHeight="1" x14ac:dyDescent="0.25">
      <c r="A119" s="1143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1153">
        <v>92.22</v>
      </c>
      <c r="I119" s="1152">
        <v>87</v>
      </c>
      <c r="J119" s="1121">
        <f>IF(I119/H119*100&gt;100,100,I119/H119*100)</f>
        <v>94.339622641509436</v>
      </c>
      <c r="K119" s="1120">
        <f>J119</f>
        <v>94.339622641509436</v>
      </c>
      <c r="L119" s="1119"/>
      <c r="M119" s="1151"/>
      <c r="N119" s="1081"/>
    </row>
    <row r="120" spans="1:14" ht="58.5" hidden="1" customHeight="1" x14ac:dyDescent="0.25">
      <c r="A120" s="1143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1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151"/>
      <c r="N120" s="1081"/>
    </row>
    <row r="121" spans="1:14" ht="58.5" hidden="1" customHeight="1" x14ac:dyDescent="0.25">
      <c r="A121" s="1143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1" t="e">
        <f>IF(I121/H121*100&gt;100,100,I121/H121*100)</f>
        <v>#DIV/0!</v>
      </c>
      <c r="K121" s="1123"/>
      <c r="L121" s="1119"/>
      <c r="M121" s="1151"/>
      <c r="N121" s="1081"/>
    </row>
    <row r="122" spans="1:14" ht="58.5" hidden="1" customHeight="1" x14ac:dyDescent="0.25">
      <c r="A122" s="1143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1" t="e">
        <f>IF(I122/H122*100&gt;100,100,I122/H122*100)</f>
        <v>#DIV/0!</v>
      </c>
      <c r="K122" s="1123"/>
      <c r="L122" s="1119"/>
      <c r="M122" s="1151"/>
      <c r="N122" s="1081"/>
    </row>
    <row r="123" spans="1:14" ht="42.75" hidden="1" customHeight="1" x14ac:dyDescent="0.25">
      <c r="A123" s="1143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1" t="e">
        <f>IF(I123/H123*100&gt;100,100,I123/H123*100)</f>
        <v>#DIV/0!</v>
      </c>
      <c r="K123" s="1120" t="e">
        <f>J123</f>
        <v>#DIV/0!</v>
      </c>
      <c r="L123" s="1119"/>
      <c r="M123" s="1151"/>
      <c r="N123" s="1081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151"/>
      <c r="N124" s="1081"/>
    </row>
    <row r="125" spans="1:14" ht="58.5" hidden="1" customHeight="1" x14ac:dyDescent="0.25">
      <c r="A125" s="1143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151"/>
      <c r="N125" s="1081"/>
    </row>
    <row r="126" spans="1:14" ht="58.5" hidden="1" customHeight="1" x14ac:dyDescent="0.25">
      <c r="A126" s="1143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151"/>
      <c r="N126" s="1081"/>
    </row>
    <row r="127" spans="1:14" ht="40.5" hidden="1" customHeight="1" x14ac:dyDescent="0.25">
      <c r="A127" s="1143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151"/>
      <c r="N127" s="1081"/>
    </row>
    <row r="128" spans="1:14" ht="58.5" customHeight="1" x14ac:dyDescent="0.25">
      <c r="A128" s="1143"/>
      <c r="B128" s="1168" t="s">
        <v>228</v>
      </c>
      <c r="C128" s="1142" t="s">
        <v>684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24">
        <v>2.4</v>
      </c>
      <c r="I128" s="1125">
        <v>2.2999999999999998</v>
      </c>
      <c r="J128" s="1121">
        <f>IF(I128/H128*100&gt;100,100,I128/H128*100)</f>
        <v>95.833333333333329</v>
      </c>
      <c r="K128" s="1127">
        <f>(J128+J129+J130)/3</f>
        <v>98.6111111111111</v>
      </c>
      <c r="L128" s="1126">
        <f>(K128+K131)/2</f>
        <v>95.667989417989418</v>
      </c>
      <c r="M128" s="1151"/>
      <c r="N128" s="1081"/>
    </row>
    <row r="129" spans="1:14" ht="58.5" customHeight="1" x14ac:dyDescent="0.25">
      <c r="A129" s="1143"/>
      <c r="B129" s="1207"/>
      <c r="C129" s="1113"/>
      <c r="D129" s="1137"/>
      <c r="E129" s="1105" t="s">
        <v>138</v>
      </c>
      <c r="F129" s="1069" t="s">
        <v>9</v>
      </c>
      <c r="G129" s="1105" t="s">
        <v>140</v>
      </c>
      <c r="H129" s="1147">
        <v>1</v>
      </c>
      <c r="I129" s="1125">
        <v>1</v>
      </c>
      <c r="J129" s="1121">
        <f>IF(I129/H129*100&gt;100,100,I129/H129*100)</f>
        <v>100</v>
      </c>
      <c r="K129" s="1123"/>
      <c r="L129" s="1119"/>
      <c r="M129" s="1151"/>
      <c r="N129" s="1081"/>
    </row>
    <row r="130" spans="1:14" ht="58.5" customHeight="1" x14ac:dyDescent="0.25">
      <c r="A130" s="1143"/>
      <c r="B130" s="1207"/>
      <c r="C130" s="1113"/>
      <c r="D130" s="1137"/>
      <c r="E130" s="1105" t="s">
        <v>138</v>
      </c>
      <c r="F130" s="1069" t="s">
        <v>211</v>
      </c>
      <c r="G130" s="1105" t="s">
        <v>140</v>
      </c>
      <c r="H130" s="1147">
        <v>90</v>
      </c>
      <c r="I130" s="1124">
        <v>100</v>
      </c>
      <c r="J130" s="1121">
        <f>IF(I130/H130*100&gt;100,100,I130/H130*100)</f>
        <v>100</v>
      </c>
      <c r="K130" s="1123"/>
      <c r="L130" s="1119"/>
      <c r="M130" s="1151"/>
      <c r="N130" s="1081"/>
    </row>
    <row r="131" spans="1:14" ht="38.25" customHeight="1" x14ac:dyDescent="0.25">
      <c r="A131" s="1143"/>
      <c r="B131" s="1206"/>
      <c r="C131" s="1110"/>
      <c r="D131" s="1133"/>
      <c r="E131" s="1105" t="s">
        <v>144</v>
      </c>
      <c r="F131" s="1064" t="s">
        <v>506</v>
      </c>
      <c r="G131" s="1105" t="s">
        <v>640</v>
      </c>
      <c r="H131" s="1205">
        <v>756</v>
      </c>
      <c r="I131" s="1153">
        <v>701</v>
      </c>
      <c r="J131" s="1121">
        <f>IF(I131/H131*100&gt;100,100,I131/H131*100)</f>
        <v>92.724867724867721</v>
      </c>
      <c r="K131" s="1120">
        <f>J131</f>
        <v>92.724867724867721</v>
      </c>
      <c r="L131" s="1119"/>
      <c r="M131" s="1151"/>
      <c r="N131" s="1081"/>
    </row>
    <row r="132" spans="1:14" ht="58.5" hidden="1" customHeight="1" x14ac:dyDescent="0.25">
      <c r="A132" s="1143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24"/>
      <c r="I132" s="1125"/>
      <c r="J132" s="1121" t="e">
        <f>IF(I132/H132*100&gt;100,100,I132/H132*100)</f>
        <v>#DIV/0!</v>
      </c>
      <c r="K132" s="1127" t="e">
        <f>(J132+J133+J134)/3</f>
        <v>#DIV/0!</v>
      </c>
      <c r="L132" s="1126" t="e">
        <f>(K132+K135)/2</f>
        <v>#DIV/0!</v>
      </c>
      <c r="M132" s="1151"/>
      <c r="N132" s="1081"/>
    </row>
    <row r="133" spans="1:14" ht="58.5" hidden="1" customHeight="1" x14ac:dyDescent="0.25">
      <c r="A133" s="1143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/>
      <c r="I133" s="1125"/>
      <c r="J133" s="1121" t="e">
        <f>IF(I133/H133*100&gt;100,100,I133/H133*100)</f>
        <v>#DIV/0!</v>
      </c>
      <c r="K133" s="1123"/>
      <c r="L133" s="1119"/>
      <c r="M133" s="1151"/>
      <c r="N133" s="1081"/>
    </row>
    <row r="134" spans="1:14" ht="58.5" hidden="1" customHeight="1" x14ac:dyDescent="0.25">
      <c r="A134" s="1143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7"/>
      <c r="I134" s="1124"/>
      <c r="J134" s="1121" t="e">
        <f>IF(I134/H134*100&gt;100,100,I134/H134*100)</f>
        <v>#DIV/0!</v>
      </c>
      <c r="K134" s="1123"/>
      <c r="L134" s="1119"/>
      <c r="M134" s="1151"/>
      <c r="N134" s="1081"/>
    </row>
    <row r="135" spans="1:14" ht="36.75" hidden="1" customHeight="1" x14ac:dyDescent="0.25">
      <c r="A135" s="1143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/>
      <c r="I135" s="4"/>
      <c r="J135" s="1121" t="e">
        <f>IF(I135/H135*100&gt;100,100,I135/H135*100)</f>
        <v>#DIV/0!</v>
      </c>
      <c r="K135" s="1120" t="e">
        <f>J135</f>
        <v>#DIV/0!</v>
      </c>
      <c r="L135" s="1119"/>
      <c r="M135" s="1151"/>
      <c r="N135" s="1081"/>
    </row>
    <row r="136" spans="1:14" ht="58.5" customHeight="1" x14ac:dyDescent="0.25">
      <c r="A136" s="1143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36">
        <v>16.7</v>
      </c>
      <c r="I136" s="1154">
        <v>16</v>
      </c>
      <c r="J136" s="1121">
        <f>IF(I136/H136*100&gt;100,100,I136/H136*100)</f>
        <v>95.808383233532936</v>
      </c>
      <c r="K136" s="1127">
        <f>(J136+J137+J138)/3</f>
        <v>98.602794411177641</v>
      </c>
      <c r="L136" s="1126">
        <f>(K136+K139)/2</f>
        <v>95.315329094133716</v>
      </c>
      <c r="M136" s="1151"/>
      <c r="N136" s="1081"/>
    </row>
    <row r="137" spans="1:14" ht="58.5" customHeight="1" x14ac:dyDescent="0.25">
      <c r="A137" s="1143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7">
        <v>1</v>
      </c>
      <c r="I137" s="1125">
        <v>13.3</v>
      </c>
      <c r="J137" s="1121">
        <f>IF(I137/H137*100&gt;100,100,I137/H137*100)</f>
        <v>100</v>
      </c>
      <c r="K137" s="1123"/>
      <c r="L137" s="1119"/>
      <c r="M137" s="1151"/>
      <c r="N137" s="1081"/>
    </row>
    <row r="138" spans="1:14" ht="58.5" customHeight="1" x14ac:dyDescent="0.25">
      <c r="A138" s="1143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7">
        <v>90</v>
      </c>
      <c r="I138" s="1124">
        <v>100</v>
      </c>
      <c r="J138" s="1121">
        <f>IF(I138/H138*100&gt;100,100,I138/H138*100)</f>
        <v>100</v>
      </c>
      <c r="K138" s="1123"/>
      <c r="L138" s="1119"/>
      <c r="M138" s="1151"/>
      <c r="N138" s="1081"/>
    </row>
    <row r="139" spans="1:14" ht="36.75" customHeight="1" x14ac:dyDescent="0.25">
      <c r="A139" s="1143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205">
        <v>12920</v>
      </c>
      <c r="I139" s="1153">
        <v>11890</v>
      </c>
      <c r="J139" s="1121">
        <f>IF(I139/H139*100&gt;100,100,I139/H139*100)</f>
        <v>92.027863777089777</v>
      </c>
      <c r="K139" s="1120">
        <f>J139</f>
        <v>92.027863777089777</v>
      </c>
      <c r="L139" s="1119"/>
      <c r="M139" s="1151"/>
      <c r="N139" s="1081"/>
    </row>
    <row r="140" spans="1:14" ht="58.5" customHeight="1" x14ac:dyDescent="0.25">
      <c r="A140" s="1143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>
        <v>11.9</v>
      </c>
      <c r="I140" s="1125">
        <v>14</v>
      </c>
      <c r="J140" s="1121">
        <f>IF(I140/H140*100&gt;100,100,I140/H140*100)</f>
        <v>100</v>
      </c>
      <c r="K140" s="1127">
        <f>(J140+J141+J142)/3</f>
        <v>100</v>
      </c>
      <c r="L140" s="1126">
        <f>(K140+K143)/2</f>
        <v>96.902106567534076</v>
      </c>
      <c r="M140" s="1151"/>
      <c r="N140" s="1081"/>
    </row>
    <row r="141" spans="1:14" ht="58.5" customHeight="1" x14ac:dyDescent="0.25">
      <c r="A141" s="1143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>
        <v>1</v>
      </c>
      <c r="I141" s="1125">
        <v>29.5</v>
      </c>
      <c r="J141" s="1121">
        <f>IF(I141/H141*100&gt;100,100,I141/H141*100)</f>
        <v>100</v>
      </c>
      <c r="K141" s="1123"/>
      <c r="L141" s="1119"/>
      <c r="M141" s="1151"/>
      <c r="N141" s="1081"/>
    </row>
    <row r="142" spans="1:14" ht="58.5" customHeight="1" x14ac:dyDescent="0.25">
      <c r="A142" s="1143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24">
        <v>90</v>
      </c>
      <c r="I142" s="1124">
        <v>92.3</v>
      </c>
      <c r="J142" s="1121">
        <f>IF(I142/H142*100&gt;100,100,I142/H142*100)</f>
        <v>100</v>
      </c>
      <c r="K142" s="1123"/>
      <c r="L142" s="1119"/>
      <c r="M142" s="1151"/>
      <c r="N142" s="1081"/>
    </row>
    <row r="143" spans="1:14" ht="39" customHeight="1" x14ac:dyDescent="0.25">
      <c r="A143" s="1143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1204">
        <v>11298</v>
      </c>
      <c r="I143" s="1153">
        <v>10598</v>
      </c>
      <c r="J143" s="1121">
        <f>IF(I143/H143*100&gt;100,100,I143/H143*100)</f>
        <v>93.804213135068153</v>
      </c>
      <c r="K143" s="1120">
        <f>J143</f>
        <v>93.804213135068153</v>
      </c>
      <c r="L143" s="1119"/>
      <c r="M143" s="1151"/>
      <c r="N143" s="1081"/>
    </row>
    <row r="144" spans="1:14" ht="58.5" hidden="1" customHeight="1" x14ac:dyDescent="0.25">
      <c r="A144" s="1143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105" t="s">
        <v>140</v>
      </c>
      <c r="H144" s="1124"/>
      <c r="I144" s="1125"/>
      <c r="J144" s="1121" t="e">
        <f>IF(I144/H144*100&gt;100,100,I144/H144*100)</f>
        <v>#DIV/0!</v>
      </c>
      <c r="K144" s="1127" t="e">
        <f>(J144+J145+J146)/3</f>
        <v>#DIV/0!</v>
      </c>
      <c r="L144" s="1126" t="e">
        <f>(K144+K147)/2</f>
        <v>#DIV/0!</v>
      </c>
      <c r="M144" s="1151"/>
      <c r="N144" s="1081"/>
    </row>
    <row r="145" spans="1:14" ht="58.5" hidden="1" customHeight="1" x14ac:dyDescent="0.25">
      <c r="A145" s="1143"/>
      <c r="B145" s="1071"/>
      <c r="C145" s="1113"/>
      <c r="D145" s="1137"/>
      <c r="E145" s="1105" t="s">
        <v>138</v>
      </c>
      <c r="F145" s="1069" t="s">
        <v>9</v>
      </c>
      <c r="G145" s="1105" t="s">
        <v>140</v>
      </c>
      <c r="H145" s="1124"/>
      <c r="I145" s="1125"/>
      <c r="J145" s="1121" t="e">
        <f>IF(I145/H145*100&gt;100,100,I145/H145*100)</f>
        <v>#DIV/0!</v>
      </c>
      <c r="K145" s="1123"/>
      <c r="L145" s="1119"/>
      <c r="M145" s="1151"/>
      <c r="N145" s="1081"/>
    </row>
    <row r="146" spans="1:14" ht="58.5" hidden="1" customHeight="1" x14ac:dyDescent="0.25">
      <c r="A146" s="1143"/>
      <c r="B146" s="1071"/>
      <c r="C146" s="1113"/>
      <c r="D146" s="1137"/>
      <c r="E146" s="1105" t="s">
        <v>138</v>
      </c>
      <c r="F146" s="1069" t="s">
        <v>211</v>
      </c>
      <c r="G146" s="1105" t="s">
        <v>140</v>
      </c>
      <c r="H146" s="1124"/>
      <c r="I146" s="1124"/>
      <c r="J146" s="1121" t="e">
        <f>IF(I146/H146*100&gt;100,100,I146/H146*100)</f>
        <v>#DIV/0!</v>
      </c>
      <c r="K146" s="1123"/>
      <c r="L146" s="1119"/>
      <c r="M146" s="1151"/>
      <c r="N146" s="1081"/>
    </row>
    <row r="147" spans="1:14" ht="38.25" hidden="1" customHeight="1" x14ac:dyDescent="0.25">
      <c r="A147" s="1143"/>
      <c r="B147" s="1067"/>
      <c r="C147" s="1110"/>
      <c r="D147" s="1133"/>
      <c r="E147" s="1105" t="s">
        <v>144</v>
      </c>
      <c r="F147" s="1064" t="s">
        <v>506</v>
      </c>
      <c r="G147" s="1105" t="s">
        <v>266</v>
      </c>
      <c r="H147" s="1122"/>
      <c r="I147" s="1122"/>
      <c r="J147" s="1121" t="e">
        <f>IF(I147/H147*100&gt;100,100,I147/H147*100)</f>
        <v>#DIV/0!</v>
      </c>
      <c r="K147" s="1120" t="e">
        <f>J147</f>
        <v>#DIV/0!</v>
      </c>
      <c r="L147" s="1119"/>
      <c r="M147" s="1151"/>
      <c r="N147" s="1081"/>
    </row>
    <row r="148" spans="1:14" ht="58.5" customHeight="1" x14ac:dyDescent="0.25">
      <c r="A148" s="1143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105" t="s">
        <v>140</v>
      </c>
      <c r="H148" s="1124">
        <v>4.8</v>
      </c>
      <c r="I148" s="1125">
        <v>5</v>
      </c>
      <c r="J148" s="1121">
        <f>IF(I148/H148*100&gt;100,100,I148/H148*100)</f>
        <v>100</v>
      </c>
      <c r="K148" s="1127">
        <f>(J148+J149+J150)/3</f>
        <v>100</v>
      </c>
      <c r="L148" s="1126">
        <f>(K148+K151)/2</f>
        <v>97.870140612076085</v>
      </c>
      <c r="M148" s="1151"/>
      <c r="N148" s="1081"/>
    </row>
    <row r="149" spans="1:14" ht="58.5" customHeight="1" x14ac:dyDescent="0.25">
      <c r="A149" s="1143"/>
      <c r="B149" s="1071"/>
      <c r="C149" s="1113"/>
      <c r="D149" s="1137"/>
      <c r="E149" s="1105" t="s">
        <v>138</v>
      </c>
      <c r="F149" s="1069" t="s">
        <v>9</v>
      </c>
      <c r="G149" s="1105" t="s">
        <v>140</v>
      </c>
      <c r="H149" s="1124">
        <v>1</v>
      </c>
      <c r="I149" s="1125">
        <v>20</v>
      </c>
      <c r="J149" s="1121">
        <f>IF(I149/H149*100&gt;100,100,I149/H149*100)</f>
        <v>100</v>
      </c>
      <c r="K149" s="1123"/>
      <c r="L149" s="1119"/>
      <c r="M149" s="1151"/>
      <c r="N149" s="1081"/>
    </row>
    <row r="150" spans="1:14" ht="58.5" customHeight="1" x14ac:dyDescent="0.25">
      <c r="A150" s="1143"/>
      <c r="B150" s="1071"/>
      <c r="C150" s="1113"/>
      <c r="D150" s="1137"/>
      <c r="E150" s="1105" t="s">
        <v>138</v>
      </c>
      <c r="F150" s="1069" t="s">
        <v>211</v>
      </c>
      <c r="G150" s="1105" t="s">
        <v>140</v>
      </c>
      <c r="H150" s="1124">
        <v>90</v>
      </c>
      <c r="I150" s="1124">
        <v>100</v>
      </c>
      <c r="J150" s="1121">
        <f>IF(I150/H150*100&gt;100,100,I150/H150*100)</f>
        <v>100</v>
      </c>
      <c r="K150" s="1123"/>
      <c r="L150" s="1119"/>
      <c r="M150" s="1151"/>
      <c r="N150" s="1081"/>
    </row>
    <row r="151" spans="1:14" ht="42.75" customHeight="1" x14ac:dyDescent="0.25">
      <c r="A151" s="1143"/>
      <c r="B151" s="1067"/>
      <c r="C151" s="1110"/>
      <c r="D151" s="1133"/>
      <c r="E151" s="1105" t="s">
        <v>144</v>
      </c>
      <c r="F151" s="1064" t="s">
        <v>506</v>
      </c>
      <c r="G151" s="1105" t="s">
        <v>640</v>
      </c>
      <c r="H151" s="1153">
        <v>2418</v>
      </c>
      <c r="I151" s="1204">
        <v>2315</v>
      </c>
      <c r="J151" s="1121">
        <f>IF(I151/H151*100&gt;100,100,I151/H151*100)</f>
        <v>95.740281224152184</v>
      </c>
      <c r="K151" s="1120">
        <f>J151</f>
        <v>95.740281224152184</v>
      </c>
      <c r="L151" s="1119"/>
      <c r="M151" s="1151"/>
      <c r="N151" s="1081"/>
    </row>
    <row r="152" spans="1:14" ht="58.5" customHeight="1" x14ac:dyDescent="0.25">
      <c r="A152" s="1143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105" t="s">
        <v>140</v>
      </c>
      <c r="H152" s="1124">
        <v>9.6</v>
      </c>
      <c r="I152" s="1125">
        <v>9</v>
      </c>
      <c r="J152" s="1121">
        <f>IF(I152/H152*100&gt;100,100,I152/H152*100)</f>
        <v>93.75</v>
      </c>
      <c r="K152" s="1127">
        <f>(J152+J153+J154)/3</f>
        <v>97.916666666666671</v>
      </c>
      <c r="L152" s="1126">
        <f>(K152+K155)/2</f>
        <v>94.546244209133022</v>
      </c>
      <c r="M152" s="1151"/>
      <c r="N152" s="1081"/>
    </row>
    <row r="153" spans="1:14" ht="58.5" customHeight="1" x14ac:dyDescent="0.25">
      <c r="A153" s="1143"/>
      <c r="B153" s="1071"/>
      <c r="C153" s="1113"/>
      <c r="D153" s="1137"/>
      <c r="E153" s="1105" t="s">
        <v>138</v>
      </c>
      <c r="F153" s="1069" t="s">
        <v>9</v>
      </c>
      <c r="G153" s="1105" t="s">
        <v>140</v>
      </c>
      <c r="H153" s="1124">
        <v>1</v>
      </c>
      <c r="I153" s="1125">
        <v>56</v>
      </c>
      <c r="J153" s="1121">
        <f>IF(I153/H153*100&gt;100,100,I153/H153*100)</f>
        <v>100</v>
      </c>
      <c r="K153" s="1123"/>
      <c r="L153" s="1119"/>
      <c r="M153" s="1151"/>
      <c r="N153" s="1081"/>
    </row>
    <row r="154" spans="1:14" ht="58.5" customHeight="1" x14ac:dyDescent="0.25">
      <c r="A154" s="1143"/>
      <c r="B154" s="1071"/>
      <c r="C154" s="1113"/>
      <c r="D154" s="1137"/>
      <c r="E154" s="1105" t="s">
        <v>138</v>
      </c>
      <c r="F154" s="1069" t="s">
        <v>211</v>
      </c>
      <c r="G154" s="1105" t="s">
        <v>140</v>
      </c>
      <c r="H154" s="1124">
        <v>90</v>
      </c>
      <c r="I154" s="1124">
        <v>100</v>
      </c>
      <c r="J154" s="1121">
        <f>IF(I154/H154*100&gt;100,100,I154/H154*100)</f>
        <v>100</v>
      </c>
      <c r="K154" s="1123"/>
      <c r="L154" s="1119"/>
      <c r="M154" s="1151"/>
      <c r="N154" s="1081"/>
    </row>
    <row r="155" spans="1:14" ht="36.75" customHeight="1" x14ac:dyDescent="0.25">
      <c r="A155" s="1143"/>
      <c r="B155" s="1067"/>
      <c r="C155" s="1110"/>
      <c r="D155" s="1133"/>
      <c r="E155" s="1105" t="s">
        <v>144</v>
      </c>
      <c r="F155" s="1064" t="s">
        <v>506</v>
      </c>
      <c r="G155" s="1105" t="s">
        <v>640</v>
      </c>
      <c r="H155" s="4">
        <v>4533</v>
      </c>
      <c r="I155" s="34">
        <v>4133</v>
      </c>
      <c r="J155" s="1121">
        <f>IF(I155/H155*100&gt;100,100,I155/H155*100)</f>
        <v>91.175821751599386</v>
      </c>
      <c r="K155" s="1120">
        <f>J155</f>
        <v>91.175821751599386</v>
      </c>
      <c r="L155" s="1119"/>
      <c r="M155" s="1151"/>
      <c r="N155" s="1081"/>
    </row>
    <row r="156" spans="1:14" ht="58.5" hidden="1" customHeight="1" x14ac:dyDescent="0.25">
      <c r="A156" s="1143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105" t="s">
        <v>140</v>
      </c>
      <c r="H156" s="1124"/>
      <c r="I156" s="1125"/>
      <c r="J156" s="1121" t="e">
        <f>IF(I156/H156*100&gt;100,100,I156/H156*100)</f>
        <v>#DIV/0!</v>
      </c>
      <c r="K156" s="1127" t="e">
        <f>(J156+J157+J158)/3</f>
        <v>#DIV/0!</v>
      </c>
      <c r="L156" s="1126" t="e">
        <f>(K156+K159)/2</f>
        <v>#DIV/0!</v>
      </c>
      <c r="M156" s="1151"/>
      <c r="N156" s="1081"/>
    </row>
    <row r="157" spans="1:14" ht="58.5" hidden="1" customHeight="1" x14ac:dyDescent="0.25">
      <c r="A157" s="1143"/>
      <c r="B157" s="1072"/>
      <c r="C157" s="1071"/>
      <c r="D157" s="1071"/>
      <c r="E157" s="1128" t="s">
        <v>138</v>
      </c>
      <c r="F157" s="1129" t="s">
        <v>385</v>
      </c>
      <c r="G157" s="1105" t="s">
        <v>140</v>
      </c>
      <c r="H157" s="1124"/>
      <c r="I157" s="1125"/>
      <c r="J157" s="1121" t="e">
        <f>IF(I157/H157*100&gt;100,100,I157/H157*100)</f>
        <v>#DIV/0!</v>
      </c>
      <c r="K157" s="1123"/>
      <c r="L157" s="1119"/>
      <c r="M157" s="1151"/>
      <c r="N157" s="1081"/>
    </row>
    <row r="158" spans="1:14" ht="58.5" hidden="1" customHeight="1" x14ac:dyDescent="0.25">
      <c r="A158" s="1143"/>
      <c r="B158" s="1072"/>
      <c r="C158" s="1071"/>
      <c r="D158" s="1071"/>
      <c r="E158" s="1128" t="s">
        <v>138</v>
      </c>
      <c r="F158" s="1129" t="s">
        <v>625</v>
      </c>
      <c r="G158" s="1105" t="s">
        <v>140</v>
      </c>
      <c r="H158" s="1124"/>
      <c r="I158" s="1124"/>
      <c r="J158" s="1121" t="e">
        <f>IF(I158/H158*100&gt;100,100,I158/H158*100)</f>
        <v>#DIV/0!</v>
      </c>
      <c r="K158" s="1123"/>
      <c r="L158" s="1119"/>
      <c r="M158" s="1151"/>
      <c r="N158" s="1081"/>
    </row>
    <row r="159" spans="1:14" ht="39" hidden="1" customHeight="1" x14ac:dyDescent="0.25">
      <c r="A159" s="1143"/>
      <c r="B159" s="1068"/>
      <c r="C159" s="1067"/>
      <c r="D159" s="1067"/>
      <c r="E159" s="1128" t="s">
        <v>144</v>
      </c>
      <c r="F159" s="1064" t="s">
        <v>506</v>
      </c>
      <c r="G159" s="1105" t="s">
        <v>266</v>
      </c>
      <c r="H159" s="4"/>
      <c r="I159" s="1122"/>
      <c r="J159" s="1121" t="e">
        <f>IF(I159/H159*100&gt;100,100,I159/H159*100)</f>
        <v>#DIV/0!</v>
      </c>
      <c r="K159" s="1120" t="e">
        <f>J159</f>
        <v>#DIV/0!</v>
      </c>
      <c r="L159" s="1119"/>
      <c r="M159" s="1151"/>
      <c r="N159" s="1081"/>
    </row>
    <row r="160" spans="1:14" ht="58.5" hidden="1" customHeight="1" x14ac:dyDescent="0.25">
      <c r="A160" s="1143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105" t="s">
        <v>140</v>
      </c>
      <c r="H160" s="1124"/>
      <c r="I160" s="1125"/>
      <c r="J160" s="1121" t="e">
        <f>IF(I160/H160*100&gt;100,100,I160/H160*100)</f>
        <v>#DIV/0!</v>
      </c>
      <c r="K160" s="1127" t="e">
        <f>(J160+J161+J162)/3</f>
        <v>#DIV/0!</v>
      </c>
      <c r="L160" s="1126" t="e">
        <f>(K160+K163)/2</f>
        <v>#DIV/0!</v>
      </c>
      <c r="M160" s="1113"/>
      <c r="N160" s="1081"/>
    </row>
    <row r="161" spans="1:14" ht="58.5" hidden="1" customHeight="1" x14ac:dyDescent="0.25">
      <c r="A161" s="1143"/>
      <c r="B161" s="1072"/>
      <c r="C161" s="1071"/>
      <c r="D161" s="1071"/>
      <c r="E161" s="1128" t="s">
        <v>138</v>
      </c>
      <c r="F161" s="1129" t="s">
        <v>385</v>
      </c>
      <c r="G161" s="1105" t="s">
        <v>140</v>
      </c>
      <c r="H161" s="1124"/>
      <c r="I161" s="1125"/>
      <c r="J161" s="1121" t="e">
        <f>IF(I161/H161*100&gt;100,100,I161/H161*100)</f>
        <v>#DIV/0!</v>
      </c>
      <c r="K161" s="1123"/>
      <c r="L161" s="1119"/>
      <c r="M161" s="1113"/>
      <c r="N161" s="1081"/>
    </row>
    <row r="162" spans="1:14" ht="58.5" hidden="1" customHeight="1" x14ac:dyDescent="0.25">
      <c r="A162" s="1143"/>
      <c r="B162" s="1072"/>
      <c r="C162" s="1071"/>
      <c r="D162" s="1071"/>
      <c r="E162" s="1128" t="s">
        <v>138</v>
      </c>
      <c r="F162" s="1129" t="s">
        <v>625</v>
      </c>
      <c r="G162" s="1105" t="s">
        <v>140</v>
      </c>
      <c r="H162" s="1124"/>
      <c r="I162" s="1124"/>
      <c r="J162" s="1121" t="e">
        <f>IF(I162/H162*100&gt;100,100,I162/H162*100)</f>
        <v>#DIV/0!</v>
      </c>
      <c r="K162" s="1123"/>
      <c r="L162" s="1119"/>
      <c r="M162" s="1113"/>
      <c r="N162" s="1081"/>
    </row>
    <row r="163" spans="1:14" ht="38.25" hidden="1" customHeight="1" x14ac:dyDescent="0.25">
      <c r="A163" s="1143"/>
      <c r="B163" s="1068"/>
      <c r="C163" s="1067"/>
      <c r="D163" s="1067"/>
      <c r="E163" s="1128" t="s">
        <v>144</v>
      </c>
      <c r="F163" s="1064" t="s">
        <v>506</v>
      </c>
      <c r="G163" s="1105" t="s">
        <v>266</v>
      </c>
      <c r="H163" s="1122"/>
      <c r="I163" s="1122"/>
      <c r="J163" s="1121" t="e">
        <f>IF(I163/H163*100&gt;100,100,I163/H163*100)</f>
        <v>#DIV/0!</v>
      </c>
      <c r="K163" s="1120" t="e">
        <f>J163</f>
        <v>#DIV/0!</v>
      </c>
      <c r="L163" s="1119"/>
      <c r="M163" s="1113"/>
      <c r="N163" s="1081"/>
    </row>
    <row r="164" spans="1:14" ht="58.5" hidden="1" customHeight="1" x14ac:dyDescent="0.25">
      <c r="A164" s="1143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105" t="s">
        <v>140</v>
      </c>
      <c r="H164" s="1124"/>
      <c r="I164" s="1125"/>
      <c r="J164" s="1121" t="e">
        <f>IF(I164/H164*100&gt;100,100,I164/H164*100)</f>
        <v>#DIV/0!</v>
      </c>
      <c r="K164" s="1127" t="e">
        <f>(J164+J165+J166)/3</f>
        <v>#DIV/0!</v>
      </c>
      <c r="L164" s="1126" t="e">
        <f>(K164+K167)/2</f>
        <v>#DIV/0!</v>
      </c>
      <c r="M164" s="1113"/>
      <c r="N164" s="1081"/>
    </row>
    <row r="165" spans="1:14" ht="58.5" hidden="1" customHeight="1" x14ac:dyDescent="0.25">
      <c r="A165" s="1143"/>
      <c r="B165" s="1072"/>
      <c r="C165" s="1071"/>
      <c r="D165" s="1071"/>
      <c r="E165" s="1128" t="s">
        <v>138</v>
      </c>
      <c r="F165" s="1129" t="s">
        <v>385</v>
      </c>
      <c r="G165" s="1105" t="s">
        <v>140</v>
      </c>
      <c r="H165" s="1124"/>
      <c r="I165" s="1125"/>
      <c r="J165" s="1121" t="e">
        <f>IF(I165/H165*100&gt;100,100,I165/H165*100)</f>
        <v>#DIV/0!</v>
      </c>
      <c r="K165" s="1123"/>
      <c r="L165" s="1119"/>
      <c r="M165" s="1113"/>
      <c r="N165" s="1081"/>
    </row>
    <row r="166" spans="1:14" ht="58.5" hidden="1" customHeight="1" x14ac:dyDescent="0.25">
      <c r="A166" s="1143"/>
      <c r="B166" s="1072"/>
      <c r="C166" s="1071"/>
      <c r="D166" s="1071"/>
      <c r="E166" s="1128" t="s">
        <v>138</v>
      </c>
      <c r="F166" s="1129" t="s">
        <v>625</v>
      </c>
      <c r="G166" s="1105" t="s">
        <v>140</v>
      </c>
      <c r="H166" s="1124"/>
      <c r="I166" s="1124"/>
      <c r="J166" s="1121" t="e">
        <f>IF(I166/H166*100&gt;100,100,I166/H166*100)</f>
        <v>#DIV/0!</v>
      </c>
      <c r="K166" s="1123"/>
      <c r="L166" s="1119"/>
      <c r="M166" s="1113"/>
      <c r="N166" s="1081"/>
    </row>
    <row r="167" spans="1:14" ht="38.25" hidden="1" customHeight="1" x14ac:dyDescent="0.25">
      <c r="A167" s="1143"/>
      <c r="B167" s="1068"/>
      <c r="C167" s="1067"/>
      <c r="D167" s="1067"/>
      <c r="E167" s="1128" t="s">
        <v>144</v>
      </c>
      <c r="F167" s="1064" t="s">
        <v>506</v>
      </c>
      <c r="G167" s="1105" t="s">
        <v>266</v>
      </c>
      <c r="H167" s="4"/>
      <c r="I167" s="1122"/>
      <c r="J167" s="1121" t="e">
        <f>IF(I167/H167*100&gt;100,100,I167/H167*100)</f>
        <v>#DIV/0!</v>
      </c>
      <c r="K167" s="1120" t="e">
        <f>J167</f>
        <v>#DIV/0!</v>
      </c>
      <c r="L167" s="1119"/>
      <c r="M167" s="1113"/>
      <c r="N167" s="1081"/>
    </row>
    <row r="168" spans="1:14" ht="58.5" hidden="1" customHeight="1" x14ac:dyDescent="0.25">
      <c r="A168" s="1143"/>
      <c r="B168" s="1079" t="s">
        <v>380</v>
      </c>
      <c r="C168" s="1079" t="s">
        <v>636</v>
      </c>
      <c r="D168" s="1115" t="s">
        <v>615</v>
      </c>
      <c r="E168" s="1098" t="s">
        <v>138</v>
      </c>
      <c r="F168" s="1112" t="s">
        <v>312</v>
      </c>
      <c r="G168" s="1105" t="s">
        <v>140</v>
      </c>
      <c r="H168" s="1124"/>
      <c r="I168" s="1125"/>
      <c r="J168" s="1121" t="e">
        <f>IF(I168/H168*100&gt;100,100,I168/H168*100)</f>
        <v>#DIV/0!</v>
      </c>
      <c r="K168" s="1127" t="e">
        <f>(J168+J169+J170)/3</f>
        <v>#DIV/0!</v>
      </c>
      <c r="L168" s="1126" t="e">
        <f>(K168+K171)/2</f>
        <v>#DIV/0!</v>
      </c>
      <c r="M168" s="1113"/>
      <c r="N168" s="1081"/>
    </row>
    <row r="169" spans="1:14" ht="58.5" hidden="1" customHeight="1" x14ac:dyDescent="0.25">
      <c r="A169" s="1143"/>
      <c r="B169" s="1072"/>
      <c r="C169" s="1103"/>
      <c r="D169" s="1072"/>
      <c r="E169" s="1098" t="s">
        <v>138</v>
      </c>
      <c r="F169" s="1112" t="s">
        <v>385</v>
      </c>
      <c r="G169" s="1105" t="s">
        <v>140</v>
      </c>
      <c r="H169" s="1124"/>
      <c r="I169" s="1125"/>
      <c r="J169" s="1121" t="e">
        <f>IF(I169/H169*100&gt;100,100,I169/H169*100)</f>
        <v>#DIV/0!</v>
      </c>
      <c r="K169" s="1123"/>
      <c r="L169" s="1119"/>
      <c r="M169" s="1113"/>
      <c r="N169" s="1081"/>
    </row>
    <row r="170" spans="1:14" ht="58.5" hidden="1" customHeight="1" x14ac:dyDescent="0.25">
      <c r="A170" s="1143"/>
      <c r="B170" s="1072"/>
      <c r="C170" s="1103"/>
      <c r="D170" s="1072"/>
      <c r="E170" s="1098" t="s">
        <v>138</v>
      </c>
      <c r="F170" s="1112" t="s">
        <v>625</v>
      </c>
      <c r="G170" s="1105" t="s">
        <v>140</v>
      </c>
      <c r="H170" s="1124"/>
      <c r="I170" s="1124"/>
      <c r="J170" s="1121" t="e">
        <f>IF(I170/H170*100&gt;100,100,I170/H170*100)</f>
        <v>#DIV/0!</v>
      </c>
      <c r="K170" s="1123"/>
      <c r="L170" s="1119"/>
      <c r="M170" s="1113"/>
      <c r="N170" s="1081"/>
    </row>
    <row r="171" spans="1:14" ht="38.25" hidden="1" customHeight="1" x14ac:dyDescent="0.25">
      <c r="A171" s="1143"/>
      <c r="B171" s="1068"/>
      <c r="C171" s="1100"/>
      <c r="D171" s="1068"/>
      <c r="E171" s="1098" t="s">
        <v>144</v>
      </c>
      <c r="F171" s="1097" t="s">
        <v>506</v>
      </c>
      <c r="G171" s="1105" t="s">
        <v>266</v>
      </c>
      <c r="H171" s="42"/>
      <c r="I171" s="1122"/>
      <c r="J171" s="1121" t="e">
        <f>IF(I171/H171*100&gt;100,100,I171/H171*100)</f>
        <v>#DIV/0!</v>
      </c>
      <c r="K171" s="1120" t="e">
        <f>J171</f>
        <v>#DIV/0!</v>
      </c>
      <c r="L171" s="1119"/>
      <c r="M171" s="1113"/>
      <c r="N171" s="1081"/>
    </row>
    <row r="172" spans="1:14" ht="58.5" hidden="1" customHeight="1" x14ac:dyDescent="0.25">
      <c r="A172" s="1143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105" t="s">
        <v>140</v>
      </c>
      <c r="H172" s="1124"/>
      <c r="I172" s="1125"/>
      <c r="J172" s="1121" t="e">
        <f>IF(I172/H172*100&gt;100,100,I172/H172*100)</f>
        <v>#DIV/0!</v>
      </c>
      <c r="K172" s="1127" t="e">
        <f>(J172+J173+J174)/3</f>
        <v>#DIV/0!</v>
      </c>
      <c r="L172" s="1126" t="e">
        <f>(K172+K175)/2</f>
        <v>#DIV/0!</v>
      </c>
      <c r="M172" s="1113"/>
      <c r="N172" s="1081"/>
    </row>
    <row r="173" spans="1:14" ht="58.5" hidden="1" customHeight="1" x14ac:dyDescent="0.25">
      <c r="A173" s="1143"/>
      <c r="B173" s="1072"/>
      <c r="C173" s="1103"/>
      <c r="D173" s="1072"/>
      <c r="E173" s="1098" t="s">
        <v>138</v>
      </c>
      <c r="F173" s="1112" t="s">
        <v>385</v>
      </c>
      <c r="G173" s="1105" t="s">
        <v>140</v>
      </c>
      <c r="H173" s="1124"/>
      <c r="I173" s="1125"/>
      <c r="J173" s="1121" t="e">
        <f>IF(I173/H173*100&gt;100,100,I173/H173*100)</f>
        <v>#DIV/0!</v>
      </c>
      <c r="K173" s="1123"/>
      <c r="L173" s="1119"/>
      <c r="M173" s="1113"/>
      <c r="N173" s="1081"/>
    </row>
    <row r="174" spans="1:14" ht="58.5" hidden="1" customHeight="1" x14ac:dyDescent="0.25">
      <c r="A174" s="1143"/>
      <c r="B174" s="1072"/>
      <c r="C174" s="1103"/>
      <c r="D174" s="1072"/>
      <c r="E174" s="1098" t="s">
        <v>138</v>
      </c>
      <c r="F174" s="1112" t="s">
        <v>625</v>
      </c>
      <c r="G174" s="1105" t="s">
        <v>140</v>
      </c>
      <c r="H174" s="1124"/>
      <c r="I174" s="1124"/>
      <c r="J174" s="1121" t="e">
        <f>IF(I174/H174*100&gt;100,100,I174/H174*100)</f>
        <v>#DIV/0!</v>
      </c>
      <c r="K174" s="1123"/>
      <c r="L174" s="1119"/>
      <c r="M174" s="1113"/>
      <c r="N174" s="1081"/>
    </row>
    <row r="175" spans="1:14" ht="36" hidden="1" customHeight="1" x14ac:dyDescent="0.25">
      <c r="A175" s="1143"/>
      <c r="B175" s="1068"/>
      <c r="C175" s="1100"/>
      <c r="D175" s="1068"/>
      <c r="E175" s="1098" t="s">
        <v>144</v>
      </c>
      <c r="F175" s="1097" t="s">
        <v>506</v>
      </c>
      <c r="G175" s="1105" t="s">
        <v>266</v>
      </c>
      <c r="H175" s="34"/>
      <c r="I175" s="34"/>
      <c r="J175" s="1121" t="e">
        <f>IF(I175/H175*100&gt;100,100,I175/H175*100)</f>
        <v>#DIV/0!</v>
      </c>
      <c r="K175" s="1120" t="e">
        <f>J175</f>
        <v>#DIV/0!</v>
      </c>
      <c r="L175" s="1119"/>
      <c r="M175" s="1113"/>
      <c r="N175" s="1081"/>
    </row>
    <row r="176" spans="1:14" ht="58.5" hidden="1" customHeight="1" x14ac:dyDescent="0.25">
      <c r="A176" s="1143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105" t="s">
        <v>140</v>
      </c>
      <c r="H176" s="1124"/>
      <c r="I176" s="1125"/>
      <c r="J176" s="1121" t="e">
        <f>IF(I176/H176*100&gt;100,100,I176/H176*100)</f>
        <v>#DIV/0!</v>
      </c>
      <c r="K176" s="1127" t="e">
        <f>(J176+J177+J178)/3</f>
        <v>#DIV/0!</v>
      </c>
      <c r="L176" s="1126" t="e">
        <f>(K176+K179)/2</f>
        <v>#DIV/0!</v>
      </c>
      <c r="M176" s="1113"/>
      <c r="N176" s="1081"/>
    </row>
    <row r="177" spans="1:16" ht="58.5" hidden="1" customHeight="1" x14ac:dyDescent="0.25">
      <c r="A177" s="1143"/>
      <c r="B177" s="1072"/>
      <c r="C177" s="1103"/>
      <c r="D177" s="1072"/>
      <c r="E177" s="1098" t="s">
        <v>138</v>
      </c>
      <c r="F177" s="1112" t="s">
        <v>385</v>
      </c>
      <c r="G177" s="1105" t="s">
        <v>140</v>
      </c>
      <c r="H177" s="1124"/>
      <c r="I177" s="1125"/>
      <c r="J177" s="1121" t="e">
        <f>IF(I177/H177*100&gt;100,100,I177/H177*100)</f>
        <v>#DIV/0!</v>
      </c>
      <c r="K177" s="1123"/>
      <c r="L177" s="1119"/>
      <c r="M177" s="1113"/>
      <c r="N177" s="1081"/>
    </row>
    <row r="178" spans="1:16" ht="58.5" hidden="1" customHeight="1" x14ac:dyDescent="0.25">
      <c r="A178" s="1143"/>
      <c r="B178" s="1072"/>
      <c r="C178" s="1103"/>
      <c r="D178" s="1072"/>
      <c r="E178" s="1098" t="s">
        <v>138</v>
      </c>
      <c r="F178" s="1112" t="s">
        <v>625</v>
      </c>
      <c r="G178" s="1105" t="s">
        <v>140</v>
      </c>
      <c r="H178" s="1124"/>
      <c r="I178" s="1124"/>
      <c r="J178" s="1121" t="e">
        <f>IF(I178/H178*100&gt;100,100,I178/H178*100)</f>
        <v>#DIV/0!</v>
      </c>
      <c r="K178" s="1123"/>
      <c r="L178" s="1119"/>
      <c r="M178" s="1113"/>
      <c r="N178" s="1081"/>
    </row>
    <row r="179" spans="1:16" ht="39" hidden="1" customHeight="1" x14ac:dyDescent="0.25">
      <c r="A179" s="1143"/>
      <c r="B179" s="1068"/>
      <c r="C179" s="1100"/>
      <c r="D179" s="1068"/>
      <c r="E179" s="1098" t="s">
        <v>144</v>
      </c>
      <c r="F179" s="1097" t="s">
        <v>506</v>
      </c>
      <c r="G179" s="1105" t="s">
        <v>266</v>
      </c>
      <c r="H179" s="4"/>
      <c r="I179" s="1122"/>
      <c r="J179" s="1121" t="e">
        <f>IF(I179/H179*100&gt;100,100,I179/H179*100)</f>
        <v>#DIV/0!</v>
      </c>
      <c r="K179" s="1120" t="e">
        <f>J179</f>
        <v>#DIV/0!</v>
      </c>
      <c r="L179" s="1119"/>
      <c r="M179" s="1113"/>
      <c r="N179" s="1081"/>
    </row>
    <row r="180" spans="1:16" ht="58.5" hidden="1" customHeight="1" x14ac:dyDescent="0.25">
      <c r="A180" s="1143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105" t="s">
        <v>140</v>
      </c>
      <c r="H180" s="1124"/>
      <c r="I180" s="1125"/>
      <c r="J180" s="1121" t="e">
        <f>IF(I180/H180*100&gt;100,100,I180/H180*100)</f>
        <v>#DIV/0!</v>
      </c>
      <c r="K180" s="1127" t="e">
        <f>(J180+J181+J182)/3</f>
        <v>#DIV/0!</v>
      </c>
      <c r="L180" s="1126" t="e">
        <f>(K180+K183)/2</f>
        <v>#DIV/0!</v>
      </c>
      <c r="M180" s="1113"/>
      <c r="N180" s="1081"/>
    </row>
    <row r="181" spans="1:16" ht="58.5" hidden="1" customHeight="1" x14ac:dyDescent="0.25">
      <c r="A181" s="1143"/>
      <c r="B181" s="1072"/>
      <c r="C181" s="1103"/>
      <c r="D181" s="1072"/>
      <c r="E181" s="1098" t="s">
        <v>138</v>
      </c>
      <c r="F181" s="1112" t="s">
        <v>385</v>
      </c>
      <c r="G181" s="1105" t="s">
        <v>140</v>
      </c>
      <c r="H181" s="1124"/>
      <c r="I181" s="1125"/>
      <c r="J181" s="1121" t="e">
        <f>IF(I181/H181*100&gt;100,100,I181/H181*100)</f>
        <v>#DIV/0!</v>
      </c>
      <c r="K181" s="1123"/>
      <c r="L181" s="1119"/>
      <c r="M181" s="1113"/>
      <c r="N181" s="1081"/>
    </row>
    <row r="182" spans="1:16" ht="58.5" hidden="1" customHeight="1" x14ac:dyDescent="0.25">
      <c r="A182" s="1143"/>
      <c r="B182" s="1072"/>
      <c r="C182" s="1103"/>
      <c r="D182" s="1072"/>
      <c r="E182" s="1098" t="s">
        <v>138</v>
      </c>
      <c r="F182" s="1112" t="s">
        <v>625</v>
      </c>
      <c r="G182" s="1105" t="s">
        <v>140</v>
      </c>
      <c r="H182" s="1124"/>
      <c r="I182" s="1124"/>
      <c r="J182" s="1121" t="e">
        <f>IF(I182/H182*100&gt;100,100,I182/H182*100)</f>
        <v>#DIV/0!</v>
      </c>
      <c r="K182" s="1123"/>
      <c r="L182" s="1119"/>
      <c r="M182" s="1113"/>
      <c r="N182" s="1081"/>
    </row>
    <row r="183" spans="1:16" ht="41.25" hidden="1" customHeight="1" x14ac:dyDescent="0.25">
      <c r="A183" s="1143"/>
      <c r="B183" s="1068"/>
      <c r="C183" s="1100"/>
      <c r="D183" s="1068"/>
      <c r="E183" s="1098" t="s">
        <v>144</v>
      </c>
      <c r="F183" s="1097" t="s">
        <v>506</v>
      </c>
      <c r="G183" s="1105" t="s">
        <v>266</v>
      </c>
      <c r="H183" s="4"/>
      <c r="I183" s="1122"/>
      <c r="J183" s="1121" t="e">
        <f>IF(I183/H183*100&gt;100,100,I183/H183*100)</f>
        <v>#DIV/0!</v>
      </c>
      <c r="K183" s="1120" t="e">
        <f>J183</f>
        <v>#DIV/0!</v>
      </c>
      <c r="L183" s="1119"/>
      <c r="M183" s="1113"/>
      <c r="N183" s="1081"/>
    </row>
    <row r="184" spans="1:16" ht="42" hidden="1" customHeight="1" x14ac:dyDescent="0.25">
      <c r="A184" s="1219"/>
      <c r="B184" s="1079" t="s">
        <v>319</v>
      </c>
      <c r="C184" s="1079" t="s">
        <v>695</v>
      </c>
      <c r="D184" s="1115" t="s">
        <v>615</v>
      </c>
      <c r="E184" s="1098" t="s">
        <v>138</v>
      </c>
      <c r="F184" s="1112" t="s">
        <v>312</v>
      </c>
      <c r="G184" s="1105" t="s">
        <v>140</v>
      </c>
      <c r="H184" s="1124">
        <v>10</v>
      </c>
      <c r="I184" s="1125">
        <v>10</v>
      </c>
      <c r="J184" s="1121">
        <f>IF(I184/H184*100&gt;100,100,I184/H184*100)</f>
        <v>100</v>
      </c>
      <c r="K184" s="1241">
        <f>(J184+J185+J186)/3</f>
        <v>99.393939393939391</v>
      </c>
      <c r="L184" s="1125" t="e">
        <f>(K184+K187)/2</f>
        <v>#DIV/0!</v>
      </c>
      <c r="M184" s="1118"/>
      <c r="N184" s="1081"/>
      <c r="O184" s="1048">
        <f>H187+H191+H195+H199+H203+H207+H211+H215+H219+H223+H227+H231</f>
        <v>1</v>
      </c>
      <c r="P184" s="1048">
        <f>I187+I191+I195+I199+I203+I207+I211+I215+I219+I223+I227+I231</f>
        <v>1</v>
      </c>
    </row>
    <row r="185" spans="1:16" ht="42" hidden="1" customHeight="1" x14ac:dyDescent="0.25">
      <c r="A185" s="1219"/>
      <c r="B185" s="1072"/>
      <c r="C185" s="1103"/>
      <c r="D185" s="1072"/>
      <c r="E185" s="1098" t="s">
        <v>138</v>
      </c>
      <c r="F185" s="1112" t="s">
        <v>385</v>
      </c>
      <c r="G185" s="1105" t="s">
        <v>140</v>
      </c>
      <c r="H185" s="1124">
        <v>100</v>
      </c>
      <c r="I185" s="1125">
        <v>100</v>
      </c>
      <c r="J185" s="1121">
        <f>IF(I185/H185*100&gt;100,100,I185/H185*100)</f>
        <v>100</v>
      </c>
      <c r="K185" s="1169"/>
      <c r="L185" s="1178"/>
      <c r="M185" s="1118"/>
      <c r="N185" s="1081"/>
    </row>
    <row r="186" spans="1:16" ht="36" hidden="1" customHeight="1" x14ac:dyDescent="0.25">
      <c r="A186" s="1219"/>
      <c r="B186" s="1072"/>
      <c r="C186" s="1103"/>
      <c r="D186" s="1072"/>
      <c r="E186" s="1098" t="s">
        <v>138</v>
      </c>
      <c r="F186" s="1112" t="s">
        <v>625</v>
      </c>
      <c r="G186" s="1105" t="s">
        <v>140</v>
      </c>
      <c r="H186" s="1124">
        <v>55</v>
      </c>
      <c r="I186" s="1124">
        <v>54</v>
      </c>
      <c r="J186" s="1121">
        <f>IF(I186/H186*100&gt;100,100,I186/H186*100)</f>
        <v>98.181818181818187</v>
      </c>
      <c r="K186" s="1169"/>
      <c r="L186" s="1178"/>
      <c r="M186" s="1118"/>
      <c r="N186" s="1081"/>
    </row>
    <row r="187" spans="1:16" ht="30.75" hidden="1" customHeight="1" x14ac:dyDescent="0.25">
      <c r="A187" s="1219"/>
      <c r="B187" s="1068"/>
      <c r="C187" s="1100"/>
      <c r="D187" s="1068"/>
      <c r="E187" s="1098" t="s">
        <v>144</v>
      </c>
      <c r="F187" s="1097" t="s">
        <v>506</v>
      </c>
      <c r="G187" s="1105" t="s">
        <v>266</v>
      </c>
      <c r="H187" s="4">
        <v>0</v>
      </c>
      <c r="I187" s="1122">
        <v>0</v>
      </c>
      <c r="J187" s="1121" t="e">
        <f>IF(I187/H187*100&gt;100,100,I187/H187*100)</f>
        <v>#DIV/0!</v>
      </c>
      <c r="K187" s="1120" t="e">
        <f>J187</f>
        <v>#DIV/0!</v>
      </c>
      <c r="L187" s="1178"/>
      <c r="M187" s="1118"/>
      <c r="N187" s="1081"/>
    </row>
    <row r="188" spans="1:16" ht="42" hidden="1" customHeight="1" x14ac:dyDescent="0.25">
      <c r="A188" s="1219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105" t="s">
        <v>140</v>
      </c>
      <c r="H188" s="1124"/>
      <c r="I188" s="1125"/>
      <c r="J188" s="1121"/>
      <c r="K188" s="1127"/>
      <c r="L188" s="1126"/>
      <c r="M188" s="1118"/>
      <c r="N188" s="1081"/>
    </row>
    <row r="189" spans="1:16" ht="42" hidden="1" customHeight="1" x14ac:dyDescent="0.25">
      <c r="A189" s="1219"/>
      <c r="B189" s="1072"/>
      <c r="C189" s="1103"/>
      <c r="D189" s="1072"/>
      <c r="E189" s="1098" t="s">
        <v>138</v>
      </c>
      <c r="F189" s="1112" t="s">
        <v>385</v>
      </c>
      <c r="G189" s="1105" t="s">
        <v>140</v>
      </c>
      <c r="H189" s="1124"/>
      <c r="I189" s="1125"/>
      <c r="J189" s="1121"/>
      <c r="K189" s="1123"/>
      <c r="L189" s="1119"/>
      <c r="M189" s="1118"/>
      <c r="N189" s="1081"/>
    </row>
    <row r="190" spans="1:16" ht="36" hidden="1" customHeight="1" x14ac:dyDescent="0.25">
      <c r="A190" s="1219"/>
      <c r="B190" s="1072"/>
      <c r="C190" s="1103"/>
      <c r="D190" s="1072"/>
      <c r="E190" s="1098" t="s">
        <v>138</v>
      </c>
      <c r="F190" s="1112" t="s">
        <v>625</v>
      </c>
      <c r="G190" s="1105" t="s">
        <v>140</v>
      </c>
      <c r="H190" s="1124"/>
      <c r="I190" s="1124"/>
      <c r="J190" s="1121"/>
      <c r="K190" s="1123"/>
      <c r="L190" s="1119"/>
      <c r="M190" s="1118"/>
      <c r="N190" s="1081"/>
    </row>
    <row r="191" spans="1:16" ht="30.75" hidden="1" customHeight="1" x14ac:dyDescent="0.25">
      <c r="A191" s="1219"/>
      <c r="B191" s="1068"/>
      <c r="C191" s="1100"/>
      <c r="D191" s="1068"/>
      <c r="E191" s="1098" t="s">
        <v>144</v>
      </c>
      <c r="F191" s="1097" t="s">
        <v>506</v>
      </c>
      <c r="G191" s="1105" t="s">
        <v>266</v>
      </c>
      <c r="H191" s="1122"/>
      <c r="I191" s="1122"/>
      <c r="J191" s="1121"/>
      <c r="K191" s="1120"/>
      <c r="L191" s="1119"/>
      <c r="M191" s="1118"/>
      <c r="N191" s="1081"/>
    </row>
    <row r="192" spans="1:16" ht="42" hidden="1" customHeight="1" x14ac:dyDescent="0.25">
      <c r="A192" s="1219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105" t="s">
        <v>140</v>
      </c>
      <c r="H192" s="1124"/>
      <c r="I192" s="1125"/>
      <c r="J192" s="1121"/>
      <c r="K192" s="1127"/>
      <c r="L192" s="1126"/>
      <c r="M192" s="1118"/>
      <c r="N192" s="1081"/>
    </row>
    <row r="193" spans="1:14" ht="42" hidden="1" customHeight="1" x14ac:dyDescent="0.25">
      <c r="A193" s="1219"/>
      <c r="B193" s="1072"/>
      <c r="C193" s="1103"/>
      <c r="D193" s="1072"/>
      <c r="E193" s="1098" t="s">
        <v>138</v>
      </c>
      <c r="F193" s="1112" t="s">
        <v>385</v>
      </c>
      <c r="G193" s="1105" t="s">
        <v>140</v>
      </c>
      <c r="H193" s="1124"/>
      <c r="I193" s="1125"/>
      <c r="J193" s="1121"/>
      <c r="K193" s="1123"/>
      <c r="L193" s="1119"/>
      <c r="M193" s="1118"/>
      <c r="N193" s="1081"/>
    </row>
    <row r="194" spans="1:14" ht="36" hidden="1" customHeight="1" x14ac:dyDescent="0.25">
      <c r="A194" s="1219"/>
      <c r="B194" s="1072"/>
      <c r="C194" s="1103"/>
      <c r="D194" s="1072"/>
      <c r="E194" s="1098" t="s">
        <v>138</v>
      </c>
      <c r="F194" s="1112" t="s">
        <v>625</v>
      </c>
      <c r="G194" s="1105" t="s">
        <v>140</v>
      </c>
      <c r="H194" s="1124"/>
      <c r="I194" s="1124"/>
      <c r="J194" s="1121"/>
      <c r="K194" s="1123"/>
      <c r="L194" s="1119"/>
      <c r="M194" s="1118"/>
      <c r="N194" s="1081"/>
    </row>
    <row r="195" spans="1:14" ht="30.75" hidden="1" customHeight="1" x14ac:dyDescent="0.25">
      <c r="A195" s="1219"/>
      <c r="B195" s="1068"/>
      <c r="C195" s="1100"/>
      <c r="D195" s="1068"/>
      <c r="E195" s="1098" t="s">
        <v>144</v>
      </c>
      <c r="F195" s="1097" t="s">
        <v>506</v>
      </c>
      <c r="G195" s="1105" t="s">
        <v>266</v>
      </c>
      <c r="H195" s="42"/>
      <c r="I195" s="1122"/>
      <c r="J195" s="1121"/>
      <c r="K195" s="1120"/>
      <c r="L195" s="1119"/>
      <c r="M195" s="1118"/>
      <c r="N195" s="1081"/>
    </row>
    <row r="196" spans="1:14" ht="42" hidden="1" customHeight="1" x14ac:dyDescent="0.25">
      <c r="A196" s="1219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105" t="s">
        <v>140</v>
      </c>
      <c r="H196" s="1124"/>
      <c r="I196" s="1125"/>
      <c r="J196" s="1121"/>
      <c r="K196" s="1127"/>
      <c r="L196" s="1126"/>
      <c r="M196" s="1118"/>
      <c r="N196" s="1081"/>
    </row>
    <row r="197" spans="1:14" ht="42" hidden="1" customHeight="1" x14ac:dyDescent="0.25">
      <c r="A197" s="1219"/>
      <c r="B197" s="1114"/>
      <c r="C197" s="1113"/>
      <c r="D197" s="1072"/>
      <c r="E197" s="1098" t="s">
        <v>138</v>
      </c>
      <c r="F197" s="1112" t="s">
        <v>385</v>
      </c>
      <c r="G197" s="1105" t="s">
        <v>140</v>
      </c>
      <c r="H197" s="1124"/>
      <c r="I197" s="1125"/>
      <c r="J197" s="1121"/>
      <c r="K197" s="1123"/>
      <c r="L197" s="1119"/>
      <c r="M197" s="1118"/>
      <c r="N197" s="1081"/>
    </row>
    <row r="198" spans="1:14" ht="36" hidden="1" customHeight="1" x14ac:dyDescent="0.25">
      <c r="A198" s="1219"/>
      <c r="B198" s="1114"/>
      <c r="C198" s="1113"/>
      <c r="D198" s="1072"/>
      <c r="E198" s="1098" t="s">
        <v>138</v>
      </c>
      <c r="F198" s="1112" t="s">
        <v>625</v>
      </c>
      <c r="G198" s="1105" t="s">
        <v>140</v>
      </c>
      <c r="H198" s="1124"/>
      <c r="I198" s="1124"/>
      <c r="J198" s="1121"/>
      <c r="K198" s="1123"/>
      <c r="L198" s="1119"/>
      <c r="M198" s="1118"/>
      <c r="N198" s="1081"/>
    </row>
    <row r="199" spans="1:14" ht="30.75" hidden="1" customHeight="1" x14ac:dyDescent="0.25">
      <c r="A199" s="1219"/>
      <c r="B199" s="1111"/>
      <c r="C199" s="1110"/>
      <c r="D199" s="1068"/>
      <c r="E199" s="1098" t="s">
        <v>144</v>
      </c>
      <c r="F199" s="1097" t="s">
        <v>506</v>
      </c>
      <c r="G199" s="1105" t="s">
        <v>266</v>
      </c>
      <c r="H199" s="1122"/>
      <c r="I199" s="1122"/>
      <c r="J199" s="1121"/>
      <c r="K199" s="1120"/>
      <c r="L199" s="1119"/>
      <c r="M199" s="1118"/>
      <c r="N199" s="1081"/>
    </row>
    <row r="200" spans="1:14" ht="42" hidden="1" customHeight="1" x14ac:dyDescent="0.25">
      <c r="A200" s="1219"/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105" t="s">
        <v>140</v>
      </c>
      <c r="H200" s="1124"/>
      <c r="I200" s="1125"/>
      <c r="J200" s="1121"/>
      <c r="K200" s="1127"/>
      <c r="L200" s="1126"/>
      <c r="M200" s="1118"/>
      <c r="N200" s="1081"/>
    </row>
    <row r="201" spans="1:14" ht="42" hidden="1" customHeight="1" x14ac:dyDescent="0.25">
      <c r="A201" s="1219"/>
      <c r="B201" s="1114"/>
      <c r="C201" s="1113"/>
      <c r="D201" s="1072"/>
      <c r="E201" s="1098" t="s">
        <v>138</v>
      </c>
      <c r="F201" s="1112" t="s">
        <v>245</v>
      </c>
      <c r="G201" s="1105" t="s">
        <v>140</v>
      </c>
      <c r="H201" s="1124"/>
      <c r="I201" s="1125"/>
      <c r="J201" s="1121"/>
      <c r="K201" s="1123"/>
      <c r="L201" s="1119"/>
      <c r="M201" s="1118"/>
      <c r="N201" s="1081"/>
    </row>
    <row r="202" spans="1:14" ht="36" hidden="1" customHeight="1" x14ac:dyDescent="0.25">
      <c r="A202" s="1219"/>
      <c r="B202" s="1114"/>
      <c r="C202" s="1113"/>
      <c r="D202" s="1072"/>
      <c r="E202" s="1098" t="s">
        <v>138</v>
      </c>
      <c r="F202" s="1112" t="s">
        <v>625</v>
      </c>
      <c r="G202" s="1105" t="s">
        <v>140</v>
      </c>
      <c r="H202" s="1124"/>
      <c r="I202" s="1124"/>
      <c r="J202" s="1121"/>
      <c r="K202" s="1123"/>
      <c r="L202" s="1119"/>
      <c r="M202" s="1118"/>
      <c r="N202" s="1081"/>
    </row>
    <row r="203" spans="1:14" ht="30.75" hidden="1" customHeight="1" x14ac:dyDescent="0.25">
      <c r="A203" s="1219"/>
      <c r="B203" s="1111"/>
      <c r="C203" s="1110"/>
      <c r="D203" s="1068"/>
      <c r="E203" s="1098" t="s">
        <v>144</v>
      </c>
      <c r="F203" s="1097" t="s">
        <v>506</v>
      </c>
      <c r="G203" s="1105" t="s">
        <v>266</v>
      </c>
      <c r="H203" s="1122"/>
      <c r="I203" s="1122"/>
      <c r="J203" s="1121"/>
      <c r="K203" s="1120"/>
      <c r="L203" s="1119"/>
      <c r="M203" s="1118"/>
      <c r="N203" s="1081"/>
    </row>
    <row r="204" spans="1:14" ht="42" hidden="1" customHeight="1" x14ac:dyDescent="0.25">
      <c r="A204" s="1219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105" t="s">
        <v>140</v>
      </c>
      <c r="H204" s="1124"/>
      <c r="I204" s="1125"/>
      <c r="J204" s="1121"/>
      <c r="K204" s="1127"/>
      <c r="L204" s="1126"/>
      <c r="M204" s="1118"/>
      <c r="N204" s="1081"/>
    </row>
    <row r="205" spans="1:14" ht="42" hidden="1" customHeight="1" x14ac:dyDescent="0.25">
      <c r="A205" s="1219"/>
      <c r="B205" s="1072"/>
      <c r="C205" s="1103"/>
      <c r="D205" s="1102"/>
      <c r="E205" s="1098" t="s">
        <v>138</v>
      </c>
      <c r="F205" s="1101" t="s">
        <v>435</v>
      </c>
      <c r="G205" s="1105" t="s">
        <v>140</v>
      </c>
      <c r="H205" s="1124"/>
      <c r="I205" s="1125"/>
      <c r="J205" s="1121"/>
      <c r="K205" s="1123"/>
      <c r="L205" s="1119"/>
      <c r="M205" s="1118"/>
      <c r="N205" s="1081"/>
    </row>
    <row r="206" spans="1:14" ht="36" hidden="1" customHeight="1" x14ac:dyDescent="0.25">
      <c r="A206" s="1219"/>
      <c r="B206" s="1072"/>
      <c r="C206" s="1103"/>
      <c r="D206" s="1102"/>
      <c r="E206" s="1098" t="s">
        <v>138</v>
      </c>
      <c r="F206" s="1101" t="s">
        <v>436</v>
      </c>
      <c r="G206" s="1105" t="s">
        <v>140</v>
      </c>
      <c r="H206" s="1124"/>
      <c r="I206" s="1124"/>
      <c r="J206" s="1121"/>
      <c r="K206" s="1123"/>
      <c r="L206" s="1119"/>
      <c r="M206" s="1118"/>
      <c r="N206" s="1081"/>
    </row>
    <row r="207" spans="1:14" ht="30.75" hidden="1" customHeight="1" x14ac:dyDescent="0.25">
      <c r="A207" s="1219"/>
      <c r="B207" s="1068"/>
      <c r="C207" s="1100"/>
      <c r="D207" s="1099"/>
      <c r="E207" s="1098" t="s">
        <v>144</v>
      </c>
      <c r="F207" s="1097" t="s">
        <v>506</v>
      </c>
      <c r="G207" s="1105" t="s">
        <v>266</v>
      </c>
      <c r="H207" s="34"/>
      <c r="I207" s="1122"/>
      <c r="J207" s="1121"/>
      <c r="K207" s="1120"/>
      <c r="L207" s="1119"/>
      <c r="M207" s="1118"/>
      <c r="N207" s="1081"/>
    </row>
    <row r="208" spans="1:14" ht="42" hidden="1" customHeight="1" x14ac:dyDescent="0.25">
      <c r="A208" s="1219"/>
      <c r="B208" s="1079" t="s">
        <v>327</v>
      </c>
      <c r="C208" s="1079" t="s">
        <v>623</v>
      </c>
      <c r="D208" s="1108" t="s">
        <v>615</v>
      </c>
      <c r="E208" s="1105" t="s">
        <v>138</v>
      </c>
      <c r="F208" s="1069" t="s">
        <v>434</v>
      </c>
      <c r="G208" s="1105" t="s">
        <v>140</v>
      </c>
      <c r="H208" s="1124"/>
      <c r="I208" s="1125"/>
      <c r="J208" s="1121"/>
      <c r="K208" s="1127"/>
      <c r="L208" s="1126"/>
      <c r="M208" s="1118"/>
      <c r="N208" s="1081"/>
    </row>
    <row r="209" spans="1:14" ht="42" hidden="1" customHeight="1" x14ac:dyDescent="0.25">
      <c r="A209" s="1219"/>
      <c r="B209" s="1072"/>
      <c r="C209" s="1103"/>
      <c r="D209" s="1107"/>
      <c r="E209" s="1105" t="s">
        <v>138</v>
      </c>
      <c r="F209" s="1069" t="s">
        <v>435</v>
      </c>
      <c r="G209" s="1105" t="s">
        <v>140</v>
      </c>
      <c r="H209" s="1124"/>
      <c r="I209" s="1125"/>
      <c r="J209" s="1121"/>
      <c r="K209" s="1123"/>
      <c r="L209" s="1119"/>
      <c r="M209" s="1118"/>
      <c r="N209" s="1081"/>
    </row>
    <row r="210" spans="1:14" ht="36" hidden="1" customHeight="1" x14ac:dyDescent="0.25">
      <c r="A210" s="1219"/>
      <c r="B210" s="1072"/>
      <c r="C210" s="1103"/>
      <c r="D210" s="1107"/>
      <c r="E210" s="1105" t="s">
        <v>138</v>
      </c>
      <c r="F210" s="1069" t="s">
        <v>436</v>
      </c>
      <c r="G210" s="1105" t="s">
        <v>140</v>
      </c>
      <c r="H210" s="1124"/>
      <c r="I210" s="1124"/>
      <c r="J210" s="1121"/>
      <c r="K210" s="1123"/>
      <c r="L210" s="1119"/>
      <c r="M210" s="1118"/>
      <c r="N210" s="1081"/>
    </row>
    <row r="211" spans="1:14" ht="30.75" hidden="1" customHeight="1" x14ac:dyDescent="0.25">
      <c r="A211" s="1219"/>
      <c r="B211" s="1068"/>
      <c r="C211" s="1100"/>
      <c r="D211" s="1106"/>
      <c r="E211" s="1105" t="s">
        <v>144</v>
      </c>
      <c r="F211" s="1064" t="s">
        <v>506</v>
      </c>
      <c r="G211" s="1105" t="s">
        <v>266</v>
      </c>
      <c r="H211" s="4"/>
      <c r="I211" s="1122"/>
      <c r="J211" s="1121"/>
      <c r="K211" s="1120"/>
      <c r="L211" s="1119"/>
      <c r="M211" s="1118"/>
      <c r="N211" s="1081"/>
    </row>
    <row r="212" spans="1:14" ht="42" hidden="1" customHeight="1" x14ac:dyDescent="0.25">
      <c r="A212" s="1219"/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105" t="s">
        <v>140</v>
      </c>
      <c r="H212" s="1124"/>
      <c r="I212" s="1125"/>
      <c r="J212" s="1121"/>
      <c r="K212" s="1127"/>
      <c r="L212" s="1126"/>
      <c r="M212" s="1118"/>
      <c r="N212" s="1081"/>
    </row>
    <row r="213" spans="1:14" ht="42" hidden="1" customHeight="1" x14ac:dyDescent="0.25">
      <c r="A213" s="1219"/>
      <c r="B213" s="1072"/>
      <c r="C213" s="1103"/>
      <c r="D213" s="1102"/>
      <c r="E213" s="1098" t="s">
        <v>138</v>
      </c>
      <c r="F213" s="1101" t="s">
        <v>435</v>
      </c>
      <c r="G213" s="1105" t="s">
        <v>140</v>
      </c>
      <c r="H213" s="1124"/>
      <c r="I213" s="1125"/>
      <c r="J213" s="1121"/>
      <c r="K213" s="1123"/>
      <c r="L213" s="1119"/>
      <c r="M213" s="1118"/>
      <c r="N213" s="1081"/>
    </row>
    <row r="214" spans="1:14" ht="36" hidden="1" customHeight="1" x14ac:dyDescent="0.25">
      <c r="A214" s="1219"/>
      <c r="B214" s="1072"/>
      <c r="C214" s="1103"/>
      <c r="D214" s="1102"/>
      <c r="E214" s="1098" t="s">
        <v>138</v>
      </c>
      <c r="F214" s="1101" t="s">
        <v>436</v>
      </c>
      <c r="G214" s="1105" t="s">
        <v>140</v>
      </c>
      <c r="H214" s="1124"/>
      <c r="I214" s="1124"/>
      <c r="J214" s="1121"/>
      <c r="K214" s="1123"/>
      <c r="L214" s="1119"/>
      <c r="M214" s="1118"/>
      <c r="N214" s="1081"/>
    </row>
    <row r="215" spans="1:14" ht="30.75" hidden="1" customHeight="1" x14ac:dyDescent="0.25">
      <c r="A215" s="1219"/>
      <c r="B215" s="1068"/>
      <c r="C215" s="1100"/>
      <c r="D215" s="1099"/>
      <c r="E215" s="1098" t="s">
        <v>144</v>
      </c>
      <c r="F215" s="1097" t="s">
        <v>506</v>
      </c>
      <c r="G215" s="1105" t="s">
        <v>266</v>
      </c>
      <c r="H215" s="4"/>
      <c r="I215" s="1122"/>
      <c r="J215" s="1121"/>
      <c r="K215" s="1120"/>
      <c r="L215" s="1119"/>
      <c r="M215" s="1118"/>
      <c r="N215" s="1081"/>
    </row>
    <row r="216" spans="1:14" ht="42" customHeight="1" x14ac:dyDescent="0.25">
      <c r="A216" s="1219"/>
      <c r="B216" s="1079" t="s">
        <v>323</v>
      </c>
      <c r="C216" s="1079" t="s">
        <v>694</v>
      </c>
      <c r="D216" s="1104" t="s">
        <v>615</v>
      </c>
      <c r="E216" s="1098" t="s">
        <v>138</v>
      </c>
      <c r="F216" s="1101" t="s">
        <v>434</v>
      </c>
      <c r="G216" s="1105" t="s">
        <v>140</v>
      </c>
      <c r="H216" s="1124">
        <v>100</v>
      </c>
      <c r="I216" s="1125">
        <v>100</v>
      </c>
      <c r="J216" s="1121">
        <f>IF(I216/H216*100&gt;100,100,I216/H216*100)</f>
        <v>100</v>
      </c>
      <c r="K216" s="1127">
        <f>(J216+J217+J218)/3</f>
        <v>100</v>
      </c>
      <c r="L216" s="1126">
        <f>(K216+K219)/2</f>
        <v>100</v>
      </c>
      <c r="M216" s="1118"/>
      <c r="N216" s="1081"/>
    </row>
    <row r="217" spans="1:14" ht="42" customHeight="1" x14ac:dyDescent="0.25">
      <c r="A217" s="1219"/>
      <c r="B217" s="1072"/>
      <c r="C217" s="1103"/>
      <c r="D217" s="1102"/>
      <c r="E217" s="1098" t="s">
        <v>138</v>
      </c>
      <c r="F217" s="1101" t="s">
        <v>435</v>
      </c>
      <c r="G217" s="1105" t="s">
        <v>140</v>
      </c>
      <c r="H217" s="1124">
        <v>10</v>
      </c>
      <c r="I217" s="1125">
        <v>10</v>
      </c>
      <c r="J217" s="1121">
        <f>IF(I217/H217*100&gt;100,100,I217/H217*100)</f>
        <v>100</v>
      </c>
      <c r="K217" s="1252"/>
      <c r="L217" s="1251"/>
      <c r="M217" s="1118"/>
      <c r="N217" s="1081"/>
    </row>
    <row r="218" spans="1:14" ht="36" customHeight="1" x14ac:dyDescent="0.25">
      <c r="A218" s="1219"/>
      <c r="B218" s="1072"/>
      <c r="C218" s="1103"/>
      <c r="D218" s="1102"/>
      <c r="E218" s="1098" t="s">
        <v>138</v>
      </c>
      <c r="F218" s="1101" t="s">
        <v>436</v>
      </c>
      <c r="G218" s="1105" t="s">
        <v>140</v>
      </c>
      <c r="H218" s="1124">
        <v>100</v>
      </c>
      <c r="I218" s="1124">
        <v>100</v>
      </c>
      <c r="J218" s="1121">
        <f>IF(I218/H218*100&gt;100,100,I218/H218*100)</f>
        <v>100</v>
      </c>
      <c r="K218" s="1252"/>
      <c r="L218" s="1251"/>
      <c r="M218" s="1118"/>
      <c r="N218" s="1081"/>
    </row>
    <row r="219" spans="1:14" ht="30.75" customHeight="1" x14ac:dyDescent="0.25">
      <c r="A219" s="1218"/>
      <c r="B219" s="1068"/>
      <c r="C219" s="1100"/>
      <c r="D219" s="1099"/>
      <c r="E219" s="1098" t="s">
        <v>144</v>
      </c>
      <c r="F219" s="1097" t="s">
        <v>506</v>
      </c>
      <c r="G219" s="1105" t="s">
        <v>266</v>
      </c>
      <c r="H219" s="4">
        <v>1</v>
      </c>
      <c r="I219" s="1122">
        <v>1</v>
      </c>
      <c r="J219" s="1121">
        <f>IF(I219/H219*100&gt;100,100,I219/H219*100)</f>
        <v>100</v>
      </c>
      <c r="K219" s="1120">
        <f>J219</f>
        <v>100</v>
      </c>
      <c r="L219" s="1251"/>
      <c r="M219" s="1118"/>
      <c r="N219" s="1081"/>
    </row>
    <row r="220" spans="1:14" ht="42" hidden="1" customHeight="1" x14ac:dyDescent="0.25">
      <c r="A220" s="1242"/>
      <c r="B220" s="1228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105" t="s">
        <v>140</v>
      </c>
      <c r="H220" s="1124"/>
      <c r="I220" s="1125"/>
      <c r="J220" s="1121"/>
      <c r="K220" s="1127"/>
      <c r="L220" s="1126"/>
      <c r="M220" s="1118"/>
      <c r="N220" s="1081"/>
    </row>
    <row r="221" spans="1:14" ht="42" hidden="1" customHeight="1" x14ac:dyDescent="0.25">
      <c r="A221" s="1242"/>
      <c r="B221" s="1072"/>
      <c r="C221" s="1071"/>
      <c r="D221" s="1070"/>
      <c r="E221" s="1065" t="s">
        <v>138</v>
      </c>
      <c r="F221" s="1069" t="s">
        <v>435</v>
      </c>
      <c r="G221" s="1105" t="s">
        <v>140</v>
      </c>
      <c r="H221" s="1124"/>
      <c r="I221" s="1125"/>
      <c r="J221" s="1121"/>
      <c r="K221" s="1123"/>
      <c r="L221" s="1119"/>
      <c r="M221" s="1118"/>
      <c r="N221" s="1081"/>
    </row>
    <row r="222" spans="1:14" ht="36" hidden="1" customHeight="1" x14ac:dyDescent="0.25">
      <c r="A222" s="1242"/>
      <c r="B222" s="1072"/>
      <c r="C222" s="1071"/>
      <c r="D222" s="1070"/>
      <c r="E222" s="1065" t="s">
        <v>138</v>
      </c>
      <c r="F222" s="1069" t="s">
        <v>436</v>
      </c>
      <c r="G222" s="1105" t="s">
        <v>140</v>
      </c>
      <c r="H222" s="1124"/>
      <c r="I222" s="1124"/>
      <c r="J222" s="1121"/>
      <c r="K222" s="1123"/>
      <c r="L222" s="1119"/>
      <c r="M222" s="1118"/>
      <c r="N222" s="1081"/>
    </row>
    <row r="223" spans="1:14" ht="30.75" hidden="1" customHeight="1" x14ac:dyDescent="0.25">
      <c r="A223" s="1242"/>
      <c r="B223" s="1068"/>
      <c r="C223" s="1067"/>
      <c r="D223" s="1066"/>
      <c r="E223" s="1065" t="s">
        <v>144</v>
      </c>
      <c r="F223" s="1064" t="s">
        <v>506</v>
      </c>
      <c r="G223" s="1105" t="s">
        <v>266</v>
      </c>
      <c r="H223" s="4"/>
      <c r="I223" s="1122"/>
      <c r="J223" s="1121"/>
      <c r="K223" s="1120"/>
      <c r="L223" s="1119"/>
      <c r="M223" s="1118"/>
      <c r="N223" s="1081"/>
    </row>
    <row r="224" spans="1:14" ht="42" hidden="1" customHeight="1" x14ac:dyDescent="0.25">
      <c r="A224" s="1242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105" t="s">
        <v>140</v>
      </c>
      <c r="H224" s="1124"/>
      <c r="I224" s="1125"/>
      <c r="J224" s="1121"/>
      <c r="K224" s="1127"/>
      <c r="L224" s="1126"/>
      <c r="M224" s="1118"/>
      <c r="N224" s="1081"/>
    </row>
    <row r="225" spans="1:14" ht="42" hidden="1" customHeight="1" x14ac:dyDescent="0.25">
      <c r="A225" s="1242"/>
      <c r="B225" s="1072"/>
      <c r="C225" s="1071"/>
      <c r="D225" s="1070"/>
      <c r="E225" s="1065" t="s">
        <v>138</v>
      </c>
      <c r="F225" s="1069" t="s">
        <v>435</v>
      </c>
      <c r="G225" s="1105" t="s">
        <v>140</v>
      </c>
      <c r="H225" s="1124"/>
      <c r="I225" s="1125"/>
      <c r="J225" s="1121"/>
      <c r="K225" s="1123"/>
      <c r="L225" s="1119"/>
      <c r="M225" s="1118"/>
      <c r="N225" s="1081"/>
    </row>
    <row r="226" spans="1:14" ht="36" hidden="1" customHeight="1" x14ac:dyDescent="0.25">
      <c r="A226" s="1242"/>
      <c r="B226" s="1072"/>
      <c r="C226" s="1071"/>
      <c r="D226" s="1070"/>
      <c r="E226" s="1065" t="s">
        <v>138</v>
      </c>
      <c r="F226" s="1069" t="s">
        <v>436</v>
      </c>
      <c r="G226" s="1105" t="s">
        <v>140</v>
      </c>
      <c r="H226" s="1124"/>
      <c r="I226" s="1124"/>
      <c r="J226" s="1121"/>
      <c r="K226" s="1123"/>
      <c r="L226" s="1119"/>
      <c r="M226" s="1118"/>
      <c r="N226" s="1081"/>
    </row>
    <row r="227" spans="1:14" ht="30.75" hidden="1" customHeight="1" x14ac:dyDescent="0.25">
      <c r="A227" s="1242"/>
      <c r="B227" s="1068"/>
      <c r="C227" s="1067"/>
      <c r="D227" s="1066"/>
      <c r="E227" s="1065" t="s">
        <v>144</v>
      </c>
      <c r="F227" s="1064" t="s">
        <v>506</v>
      </c>
      <c r="G227" s="1105" t="s">
        <v>266</v>
      </c>
      <c r="H227" s="1122"/>
      <c r="I227" s="1122"/>
      <c r="J227" s="1121"/>
      <c r="K227" s="1120"/>
      <c r="L227" s="1119"/>
      <c r="M227" s="1118"/>
      <c r="N227" s="1081"/>
    </row>
    <row r="228" spans="1:14" ht="42" hidden="1" customHeight="1" x14ac:dyDescent="0.25">
      <c r="A228" s="1242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J228" s="1121"/>
      <c r="K228" s="1127"/>
      <c r="L228" s="1126"/>
      <c r="M228" s="1118"/>
      <c r="N228" s="1081"/>
    </row>
    <row r="229" spans="1:14" ht="6" hidden="1" customHeight="1" x14ac:dyDescent="0.25">
      <c r="A229" s="1242"/>
      <c r="B229" s="1072"/>
      <c r="C229" s="1071"/>
      <c r="D229" s="1070"/>
      <c r="E229" s="1065" t="s">
        <v>138</v>
      </c>
      <c r="F229" s="1069" t="s">
        <v>435</v>
      </c>
      <c r="H229" s="1080"/>
      <c r="I229" s="1080"/>
      <c r="J229" s="1121"/>
      <c r="K229" s="1123"/>
      <c r="L229" s="1119"/>
      <c r="M229" s="1118"/>
      <c r="N229" s="1081"/>
    </row>
    <row r="230" spans="1:14" ht="36" hidden="1" customHeight="1" x14ac:dyDescent="0.25">
      <c r="A230" s="1242"/>
      <c r="B230" s="1072"/>
      <c r="C230" s="1071"/>
      <c r="D230" s="1070"/>
      <c r="E230" s="1065" t="s">
        <v>138</v>
      </c>
      <c r="F230" s="1069" t="s">
        <v>436</v>
      </c>
      <c r="H230" s="1075"/>
      <c r="J230" s="1121"/>
      <c r="K230" s="1123"/>
      <c r="L230" s="1119"/>
      <c r="M230" s="1118"/>
      <c r="N230" s="1081"/>
    </row>
    <row r="231" spans="1:14" ht="30.75" hidden="1" customHeight="1" x14ac:dyDescent="0.25">
      <c r="A231" s="1242"/>
      <c r="B231" s="1068"/>
      <c r="C231" s="1067"/>
      <c r="D231" s="1066"/>
      <c r="E231" s="1065" t="s">
        <v>144</v>
      </c>
      <c r="F231" s="1064" t="s">
        <v>506</v>
      </c>
      <c r="J231" s="1121"/>
      <c r="K231" s="1120"/>
      <c r="L231" s="1119"/>
      <c r="M231" s="1118"/>
      <c r="N231" s="1081"/>
    </row>
    <row r="232" spans="1:14" ht="42" hidden="1" customHeight="1" x14ac:dyDescent="0.25">
      <c r="A232" s="1242"/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  <c r="J232" s="1121"/>
      <c r="K232" s="1241"/>
      <c r="L232" s="1126"/>
      <c r="M232" s="1118"/>
      <c r="N232" s="1081"/>
    </row>
    <row r="233" spans="1:14" ht="42" hidden="1" customHeight="1" x14ac:dyDescent="0.25">
      <c r="A233" s="1242"/>
      <c r="B233" s="1072"/>
      <c r="C233" s="1071"/>
      <c r="D233" s="1070"/>
      <c r="E233" s="1065" t="s">
        <v>138</v>
      </c>
      <c r="F233" s="1069" t="s">
        <v>435</v>
      </c>
      <c r="G233" s="1076" t="s">
        <v>611</v>
      </c>
      <c r="H233" s="1075"/>
      <c r="I233" s="1075"/>
      <c r="J233" s="1121"/>
      <c r="K233" s="1169"/>
      <c r="L233" s="1119"/>
      <c r="M233" s="1118"/>
      <c r="N233" s="1081"/>
    </row>
    <row r="234" spans="1:14" ht="36" hidden="1" customHeight="1" x14ac:dyDescent="0.25">
      <c r="A234" s="1242"/>
      <c r="B234" s="1072"/>
      <c r="C234" s="1071"/>
      <c r="D234" s="1070"/>
      <c r="E234" s="1065" t="s">
        <v>138</v>
      </c>
      <c r="F234" s="1069" t="s">
        <v>436</v>
      </c>
      <c r="G234" s="1076" t="s">
        <v>683</v>
      </c>
      <c r="H234" s="1075"/>
      <c r="I234" s="1075"/>
      <c r="J234" s="1121"/>
      <c r="K234" s="1169"/>
      <c r="L234" s="1119"/>
      <c r="M234" s="1118"/>
      <c r="N234" s="1081"/>
    </row>
    <row r="235" spans="1:14" ht="30.75" hidden="1" customHeight="1" x14ac:dyDescent="0.25">
      <c r="A235" s="1242"/>
      <c r="B235" s="1068"/>
      <c r="C235" s="1067"/>
      <c r="D235" s="1066"/>
      <c r="E235" s="1065" t="s">
        <v>144</v>
      </c>
      <c r="F235" s="1064" t="s">
        <v>506</v>
      </c>
      <c r="G235" s="1076" t="s">
        <v>682</v>
      </c>
      <c r="H235" s="1075"/>
      <c r="I235" s="1075"/>
      <c r="J235" s="1121"/>
      <c r="K235" s="1120"/>
      <c r="L235" s="1119"/>
      <c r="M235" s="1118"/>
      <c r="N235" s="1081"/>
    </row>
    <row r="236" spans="1:14" ht="42" hidden="1" customHeight="1" x14ac:dyDescent="0.25">
      <c r="A236" s="1242"/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076" t="s">
        <v>607</v>
      </c>
      <c r="H236" s="1075"/>
      <c r="I236" s="1075"/>
      <c r="J236" s="1121"/>
      <c r="K236" s="1127"/>
      <c r="L236" s="1126"/>
      <c r="M236" s="1118"/>
      <c r="N236" s="1081"/>
    </row>
    <row r="237" spans="1:14" ht="42" hidden="1" customHeight="1" x14ac:dyDescent="0.25">
      <c r="A237" s="1242"/>
      <c r="B237" s="1072"/>
      <c r="C237" s="1071"/>
      <c r="D237" s="1070"/>
      <c r="E237" s="1065" t="s">
        <v>138</v>
      </c>
      <c r="F237" s="1069" t="s">
        <v>435</v>
      </c>
      <c r="J237" s="1121"/>
      <c r="K237" s="1123"/>
      <c r="L237" s="1119"/>
      <c r="M237" s="1118"/>
      <c r="N237" s="1081"/>
    </row>
    <row r="238" spans="1:14" ht="36" hidden="1" customHeight="1" x14ac:dyDescent="0.25">
      <c r="A238" s="1242"/>
      <c r="B238" s="1072"/>
      <c r="C238" s="1071"/>
      <c r="D238" s="1070"/>
      <c r="E238" s="1065" t="s">
        <v>138</v>
      </c>
      <c r="F238" s="1069" t="s">
        <v>436</v>
      </c>
      <c r="J238" s="1121"/>
      <c r="K238" s="1123"/>
      <c r="L238" s="1119"/>
      <c r="M238" s="1118"/>
      <c r="N238" s="1081"/>
    </row>
    <row r="239" spans="1:14" ht="30.75" hidden="1" customHeight="1" x14ac:dyDescent="0.25">
      <c r="A239" s="1242"/>
      <c r="B239" s="1072"/>
      <c r="C239" s="1067"/>
      <c r="D239" s="1066"/>
      <c r="E239" s="1065" t="s">
        <v>144</v>
      </c>
      <c r="F239" s="1064" t="s">
        <v>506</v>
      </c>
      <c r="J239" s="1250"/>
      <c r="K239" s="1249"/>
      <c r="L239" s="1248"/>
      <c r="M239" s="1247"/>
      <c r="N239" s="1081"/>
    </row>
    <row r="240" spans="1:14" s="1060" customFormat="1" ht="46.9" customHeight="1" x14ac:dyDescent="0.3">
      <c r="A240" s="1060" t="s">
        <v>614</v>
      </c>
      <c r="E240" s="1059"/>
      <c r="G240" s="1060" t="s">
        <v>613</v>
      </c>
      <c r="H240" s="1061"/>
      <c r="N240" s="1081"/>
    </row>
    <row r="241" spans="1:14" s="1060" customFormat="1" ht="46.9" customHeight="1" x14ac:dyDescent="0.3">
      <c r="A241" s="1062" t="s">
        <v>612</v>
      </c>
      <c r="E241" s="1059"/>
      <c r="H241" s="1061"/>
      <c r="N241" s="1081"/>
    </row>
    <row r="242" spans="1:14" ht="18.75" x14ac:dyDescent="0.3">
      <c r="A242" s="1242"/>
      <c r="B242" s="1060"/>
      <c r="C242" s="1060"/>
      <c r="D242" s="1060"/>
      <c r="E242" s="1059"/>
      <c r="F242" s="1054" t="s">
        <v>611</v>
      </c>
      <c r="G242" s="1053">
        <f>30.78+1+367.33</f>
        <v>399.11</v>
      </c>
      <c r="H242" s="1246">
        <f>H7+H11+H15+H19+H23++H27+H31+H35+H39+H43</f>
        <v>399.11</v>
      </c>
      <c r="I242" s="1246">
        <f>I7+I11+I15+I19+I23++I27+I31+I35+I39+I43</f>
        <v>396</v>
      </c>
      <c r="J242" s="1246">
        <v>396</v>
      </c>
      <c r="K242" s="1245"/>
      <c r="L242" s="1244"/>
      <c r="N242" s="1081"/>
    </row>
    <row r="243" spans="1:14" x14ac:dyDescent="0.25">
      <c r="A243" s="1242"/>
      <c r="B243" s="1058"/>
      <c r="C243" s="1058"/>
      <c r="D243" s="1058"/>
      <c r="E243" s="1057"/>
      <c r="F243" s="1054" t="s">
        <v>610</v>
      </c>
      <c r="G243" s="1053">
        <f>7.44+0.44+0.56+0.44+353.11</f>
        <v>361.99</v>
      </c>
      <c r="H243" s="1053">
        <f>H47+H51+H55+H59+H63+H67+H71+H75+H79+H83+H91+H87</f>
        <v>361.99</v>
      </c>
      <c r="I243" s="1053">
        <f>I47+I51+I55+I59+I63+I67+I71+I75+I79+I83+I91+I87</f>
        <v>357.56</v>
      </c>
      <c r="J243" s="1053">
        <v>357.56</v>
      </c>
      <c r="K243" s="1200"/>
      <c r="L243" s="1212"/>
      <c r="N243" s="1081"/>
    </row>
    <row r="244" spans="1:14" x14ac:dyDescent="0.25">
      <c r="A244" s="1242"/>
      <c r="B244" s="1048"/>
      <c r="C244" s="1048"/>
      <c r="D244" s="1048"/>
      <c r="E244" s="1055"/>
      <c r="F244" s="1054" t="s">
        <v>609</v>
      </c>
      <c r="G244" s="1053">
        <f>0.56+0.44+0.44+92.22</f>
        <v>93.66</v>
      </c>
      <c r="H244" s="1053">
        <f>H95+H99+H103+H107+H111+H115+H119+H123+H127</f>
        <v>93.66</v>
      </c>
      <c r="I244" s="1243">
        <f>I95+I99+I103+I107+I111+I115+I119+I123+I127</f>
        <v>88.44</v>
      </c>
      <c r="J244" s="1056">
        <v>88.44</v>
      </c>
      <c r="K244" s="1052"/>
      <c r="L244" s="1212"/>
      <c r="N244" s="1081"/>
    </row>
    <row r="245" spans="1:14" x14ac:dyDescent="0.25">
      <c r="A245" s="1242"/>
      <c r="B245" s="1048"/>
      <c r="C245" s="1048"/>
      <c r="D245" s="1048"/>
      <c r="E245" s="1055"/>
      <c r="F245" s="1054" t="s">
        <v>608</v>
      </c>
      <c r="G245" s="1053">
        <f>G242+G243+G244</f>
        <v>854.76</v>
      </c>
      <c r="H245" s="1053">
        <f>H242+H243+H244</f>
        <v>854.76</v>
      </c>
      <c r="I245" s="1243">
        <f>I242+I243+I244</f>
        <v>842</v>
      </c>
      <c r="J245" s="1056">
        <f>J242+J243+J244</f>
        <v>842</v>
      </c>
      <c r="K245" s="1052">
        <f>J245/G245</f>
        <v>0.98507183302915435</v>
      </c>
      <c r="N245" s="1081"/>
    </row>
    <row r="246" spans="1:14" x14ac:dyDescent="0.25">
      <c r="A246" s="1242"/>
      <c r="F246" s="1054" t="s">
        <v>607</v>
      </c>
      <c r="G246" s="1053">
        <v>31924</v>
      </c>
      <c r="H246" s="1053">
        <f>H131+H135+H139+H143+H147+H151+H155</f>
        <v>31925</v>
      </c>
      <c r="I246" s="1053">
        <f>I131+I135+I139+I143+I147+I151+I155</f>
        <v>29637</v>
      </c>
      <c r="J246" s="1053"/>
      <c r="K246" s="1052"/>
      <c r="N246" s="1081"/>
    </row>
    <row r="247" spans="1:14" x14ac:dyDescent="0.25">
      <c r="A247" s="1242"/>
      <c r="F247" s="1054" t="s">
        <v>606</v>
      </c>
      <c r="G247" s="1053">
        <v>1</v>
      </c>
      <c r="H247" s="1053">
        <f>H159+H163+H167+H171+H175+H179+H183+H187+H191+H195+H199+H203</f>
        <v>0</v>
      </c>
      <c r="I247" s="1053">
        <f>I159+I163+I167+I171+I175+I179+I183+I187+I191+I195+I199+I203</f>
        <v>0</v>
      </c>
      <c r="J247" s="1053"/>
      <c r="K247" s="1052"/>
      <c r="N247" s="1081"/>
    </row>
    <row r="248" spans="1:14" x14ac:dyDescent="0.25">
      <c r="A248" s="1242"/>
      <c r="F248" s="1054" t="s">
        <v>605</v>
      </c>
      <c r="G248" s="1053">
        <v>1</v>
      </c>
      <c r="H248" s="1053">
        <f>H207+H211+H215+H219+H223+H227+H231+H235+H239</f>
        <v>1</v>
      </c>
      <c r="I248" s="1053">
        <f>I207+I211+I215+I219+I223+I227+I231+I235+I239</f>
        <v>1</v>
      </c>
      <c r="J248" s="1053">
        <v>1</v>
      </c>
      <c r="K248" s="1052"/>
      <c r="N248" s="1081"/>
    </row>
  </sheetData>
  <autoFilter ref="A2:M239"/>
  <mergeCells count="286">
    <mergeCell ref="L220:L223"/>
    <mergeCell ref="C224:C227"/>
    <mergeCell ref="D224:D227"/>
    <mergeCell ref="C228:C231"/>
    <mergeCell ref="D228:D231"/>
    <mergeCell ref="B220:B223"/>
    <mergeCell ref="C220:C223"/>
    <mergeCell ref="D220:D223"/>
    <mergeCell ref="K220:K222"/>
    <mergeCell ref="A4:A219"/>
    <mergeCell ref="B236:B239"/>
    <mergeCell ref="C236:C239"/>
    <mergeCell ref="D236:D239"/>
    <mergeCell ref="B224:B227"/>
    <mergeCell ref="K236:K238"/>
    <mergeCell ref="B228:B231"/>
    <mergeCell ref="K228:K230"/>
    <mergeCell ref="B232:B235"/>
    <mergeCell ref="C232:C235"/>
    <mergeCell ref="K216:K218"/>
    <mergeCell ref="L216:L219"/>
    <mergeCell ref="B212:B215"/>
    <mergeCell ref="C212:C215"/>
    <mergeCell ref="C196:C199"/>
    <mergeCell ref="M4:M239"/>
    <mergeCell ref="L236:L239"/>
    <mergeCell ref="L228:L231"/>
    <mergeCell ref="L232:L235"/>
    <mergeCell ref="D232:D235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K224:K226"/>
    <mergeCell ref="L224:L227"/>
    <mergeCell ref="B184:B187"/>
    <mergeCell ref="B188:B191"/>
    <mergeCell ref="D212:D215"/>
    <mergeCell ref="K212:K214"/>
    <mergeCell ref="L212:L215"/>
    <mergeCell ref="B216:B219"/>
    <mergeCell ref="C216:C219"/>
    <mergeCell ref="D216:D219"/>
    <mergeCell ref="K188:K190"/>
    <mergeCell ref="L188:L191"/>
    <mergeCell ref="B192:B195"/>
    <mergeCell ref="C192:C195"/>
    <mergeCell ref="D192:D195"/>
    <mergeCell ref="K192:K194"/>
    <mergeCell ref="L192:L195"/>
    <mergeCell ref="L96:L99"/>
    <mergeCell ref="L120:L123"/>
    <mergeCell ref="K20:K22"/>
    <mergeCell ref="L20:L23"/>
    <mergeCell ref="C184:C187"/>
    <mergeCell ref="D184:D187"/>
    <mergeCell ref="C36:C39"/>
    <mergeCell ref="D28:D31"/>
    <mergeCell ref="K28:K30"/>
    <mergeCell ref="L28:L31"/>
    <mergeCell ref="L80:L83"/>
    <mergeCell ref="D88:D91"/>
    <mergeCell ref="K88:K90"/>
    <mergeCell ref="L88:L91"/>
    <mergeCell ref="D92:D95"/>
    <mergeCell ref="K92:K94"/>
    <mergeCell ref="L92:L95"/>
    <mergeCell ref="B204:B207"/>
    <mergeCell ref="C52:C55"/>
    <mergeCell ref="C56:C59"/>
    <mergeCell ref="B76:B79"/>
    <mergeCell ref="B80:B83"/>
    <mergeCell ref="K96:K98"/>
    <mergeCell ref="D80:D83"/>
    <mergeCell ref="K80:K82"/>
    <mergeCell ref="C188:C191"/>
    <mergeCell ref="D188:D191"/>
    <mergeCell ref="D196:D199"/>
    <mergeCell ref="K196:K198"/>
    <mergeCell ref="L196:L199"/>
    <mergeCell ref="C200:C203"/>
    <mergeCell ref="D200:D203"/>
    <mergeCell ref="K200:K202"/>
    <mergeCell ref="L200:L203"/>
    <mergeCell ref="L48:L51"/>
    <mergeCell ref="D52:D55"/>
    <mergeCell ref="C48:C51"/>
    <mergeCell ref="B4:B7"/>
    <mergeCell ref="C4:C7"/>
    <mergeCell ref="C8:C11"/>
    <mergeCell ref="B36:B39"/>
    <mergeCell ref="D32:D35"/>
    <mergeCell ref="K32:K34"/>
    <mergeCell ref="L32:L35"/>
    <mergeCell ref="B24:B27"/>
    <mergeCell ref="C24:C27"/>
    <mergeCell ref="D24:D27"/>
    <mergeCell ref="K24:K26"/>
    <mergeCell ref="L24:L27"/>
    <mergeCell ref="K44:K46"/>
    <mergeCell ref="L44:L47"/>
    <mergeCell ref="D40:D43"/>
    <mergeCell ref="K40:K42"/>
    <mergeCell ref="L40:L43"/>
    <mergeCell ref="B72:B75"/>
    <mergeCell ref="A1:N1"/>
    <mergeCell ref="C60:C63"/>
    <mergeCell ref="B8:B11"/>
    <mergeCell ref="B12:B15"/>
    <mergeCell ref="B16:B19"/>
    <mergeCell ref="B20:B23"/>
    <mergeCell ref="B28:B31"/>
    <mergeCell ref="C32:C35"/>
    <mergeCell ref="C40:C43"/>
    <mergeCell ref="B48:B51"/>
    <mergeCell ref="B52:B55"/>
    <mergeCell ref="B56:B59"/>
    <mergeCell ref="B60:B63"/>
    <mergeCell ref="B64:B67"/>
    <mergeCell ref="B68:B71"/>
    <mergeCell ref="B32:B35"/>
    <mergeCell ref="B44:B47"/>
    <mergeCell ref="B120:B123"/>
    <mergeCell ref="B124:B127"/>
    <mergeCell ref="B88:B91"/>
    <mergeCell ref="C64:C67"/>
    <mergeCell ref="C68:C71"/>
    <mergeCell ref="C72:C75"/>
    <mergeCell ref="C76:C79"/>
    <mergeCell ref="C80:C83"/>
    <mergeCell ref="D68:D71"/>
    <mergeCell ref="K52:K54"/>
    <mergeCell ref="L52:L55"/>
    <mergeCell ref="C12:C15"/>
    <mergeCell ref="C16:C19"/>
    <mergeCell ref="C20:C23"/>
    <mergeCell ref="C28:C31"/>
    <mergeCell ref="C44:C47"/>
    <mergeCell ref="D48:D51"/>
    <mergeCell ref="K48:K50"/>
    <mergeCell ref="L76:L79"/>
    <mergeCell ref="D56:D59"/>
    <mergeCell ref="K56:K58"/>
    <mergeCell ref="L56:L59"/>
    <mergeCell ref="D60:D63"/>
    <mergeCell ref="K60:K62"/>
    <mergeCell ref="L60:L63"/>
    <mergeCell ref="D64:D67"/>
    <mergeCell ref="K64:K66"/>
    <mergeCell ref="L64:L67"/>
    <mergeCell ref="L148:L151"/>
    <mergeCell ref="D36:D39"/>
    <mergeCell ref="D44:D47"/>
    <mergeCell ref="K68:K70"/>
    <mergeCell ref="L68:L71"/>
    <mergeCell ref="D72:D75"/>
    <mergeCell ref="K72:K74"/>
    <mergeCell ref="L72:L75"/>
    <mergeCell ref="D76:D79"/>
    <mergeCell ref="K76:K78"/>
    <mergeCell ref="D108:D111"/>
    <mergeCell ref="K108:K110"/>
    <mergeCell ref="L108:L111"/>
    <mergeCell ref="K168:K170"/>
    <mergeCell ref="L168:L171"/>
    <mergeCell ref="K120:K122"/>
    <mergeCell ref="K152:K154"/>
    <mergeCell ref="L152:L155"/>
    <mergeCell ref="D120:D123"/>
    <mergeCell ref="K148:K150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L136:L139"/>
    <mergeCell ref="C132:C135"/>
    <mergeCell ref="B132:B135"/>
    <mergeCell ref="L112:L115"/>
    <mergeCell ref="D116:D119"/>
    <mergeCell ref="K116:K118"/>
    <mergeCell ref="L116:L119"/>
    <mergeCell ref="K124:K126"/>
    <mergeCell ref="L124:L127"/>
    <mergeCell ref="C124:C127"/>
    <mergeCell ref="B152:B155"/>
    <mergeCell ref="K100:K102"/>
    <mergeCell ref="L100:L103"/>
    <mergeCell ref="D104:D107"/>
    <mergeCell ref="K104:K106"/>
    <mergeCell ref="L104:L107"/>
    <mergeCell ref="B136:B139"/>
    <mergeCell ref="C136:C139"/>
    <mergeCell ref="D136:D139"/>
    <mergeCell ref="K136:K138"/>
    <mergeCell ref="L16:L19"/>
    <mergeCell ref="D20:D23"/>
    <mergeCell ref="D128:D131"/>
    <mergeCell ref="K128:K130"/>
    <mergeCell ref="L128:L131"/>
    <mergeCell ref="D132:D135"/>
    <mergeCell ref="K132:K134"/>
    <mergeCell ref="L132:L135"/>
    <mergeCell ref="D112:D115"/>
    <mergeCell ref="K112:K114"/>
    <mergeCell ref="L164:L167"/>
    <mergeCell ref="B172:B175"/>
    <mergeCell ref="D8:D11"/>
    <mergeCell ref="K8:K10"/>
    <mergeCell ref="L8:L11"/>
    <mergeCell ref="D12:D15"/>
    <mergeCell ref="K12:K14"/>
    <mergeCell ref="L12:L15"/>
    <mergeCell ref="D16:D19"/>
    <mergeCell ref="K16:K18"/>
    <mergeCell ref="L172:L175"/>
    <mergeCell ref="B176:B179"/>
    <mergeCell ref="C176:C179"/>
    <mergeCell ref="D176:D179"/>
    <mergeCell ref="K176:K178"/>
    <mergeCell ref="L176:L179"/>
    <mergeCell ref="C148:C151"/>
    <mergeCell ref="D148:D151"/>
    <mergeCell ref="B108:B111"/>
    <mergeCell ref="C152:C155"/>
    <mergeCell ref="B112:B115"/>
    <mergeCell ref="K172:K174"/>
    <mergeCell ref="B164:B167"/>
    <mergeCell ref="C164:C167"/>
    <mergeCell ref="D164:D167"/>
    <mergeCell ref="K164:K166"/>
    <mergeCell ref="K156:K158"/>
    <mergeCell ref="L156:L159"/>
    <mergeCell ref="B160:B163"/>
    <mergeCell ref="C160:C163"/>
    <mergeCell ref="D160:D163"/>
    <mergeCell ref="K160:K162"/>
    <mergeCell ref="L160:L163"/>
    <mergeCell ref="N4:N248"/>
    <mergeCell ref="D4:D7"/>
    <mergeCell ref="K4:K6"/>
    <mergeCell ref="L4:L7"/>
    <mergeCell ref="B180:B183"/>
    <mergeCell ref="C180:C183"/>
    <mergeCell ref="D180:D183"/>
    <mergeCell ref="K180:K182"/>
    <mergeCell ref="L180:L183"/>
    <mergeCell ref="C156:C159"/>
    <mergeCell ref="C88:C91"/>
    <mergeCell ref="C100:C103"/>
    <mergeCell ref="C104:C107"/>
    <mergeCell ref="C92:C95"/>
    <mergeCell ref="C96:C99"/>
    <mergeCell ref="C128:C131"/>
    <mergeCell ref="C116:C119"/>
    <mergeCell ref="C120:C123"/>
    <mergeCell ref="C108:C111"/>
    <mergeCell ref="C112:C115"/>
    <mergeCell ref="D100:D103"/>
    <mergeCell ref="B156:B159"/>
    <mergeCell ref="D152:D155"/>
    <mergeCell ref="D124:D127"/>
    <mergeCell ref="B104:B107"/>
    <mergeCell ref="B116:B119"/>
    <mergeCell ref="D156:D159"/>
    <mergeCell ref="B148:B151"/>
    <mergeCell ref="C84:C87"/>
    <mergeCell ref="C172:C175"/>
    <mergeCell ref="D172:D175"/>
    <mergeCell ref="B168:B171"/>
    <mergeCell ref="C168:C171"/>
    <mergeCell ref="D168:D171"/>
    <mergeCell ref="D96:D99"/>
    <mergeCell ref="B92:B95"/>
    <mergeCell ref="B96:B99"/>
    <mergeCell ref="B100:B103"/>
  </mergeCells>
  <pageMargins left="0.19685039370078741" right="0.19685039370078741" top="0.19685039370078741" bottom="0.19685039370078741" header="0.31496062992125984" footer="0.31496062992125984"/>
  <pageSetup paperSize="9" scale="46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48"/>
  <sheetViews>
    <sheetView zoomScale="70" zoomScaleNormal="70" zoomScaleSheetLayoutView="70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177" t="s">
        <v>701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(J4+J5+J6)/3</f>
        <v>100</v>
      </c>
      <c r="L4" s="1126">
        <f>(K4+K7)/2</f>
        <v>100</v>
      </c>
      <c r="M4" s="1177" t="s">
        <v>679</v>
      </c>
      <c r="N4" s="1188"/>
    </row>
    <row r="5" spans="1:14" ht="58.5" customHeight="1" x14ac:dyDescent="0.25">
      <c r="A5" s="1113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84.6</v>
      </c>
      <c r="J5" s="1121">
        <f>IF(I5/H5*100&gt;100,100,I5/H5*100)</f>
        <v>100</v>
      </c>
      <c r="K5" s="1123"/>
      <c r="L5" s="1119"/>
      <c r="M5" s="1113"/>
      <c r="N5" s="1081"/>
    </row>
    <row r="6" spans="1:14" ht="58.5" customHeight="1" x14ac:dyDescent="0.25">
      <c r="A6" s="1113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24">
        <v>100</v>
      </c>
      <c r="I6" s="1124">
        <v>100</v>
      </c>
      <c r="J6" s="1121">
        <f>IF(I6/H6*100&gt;100,100,I6/H6*100)</f>
        <v>100</v>
      </c>
      <c r="K6" s="1123"/>
      <c r="L6" s="1119"/>
      <c r="M6" s="1113"/>
      <c r="N6" s="1081"/>
    </row>
    <row r="7" spans="1:14" ht="30.75" customHeight="1" x14ac:dyDescent="0.25">
      <c r="A7" s="1113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34">
        <v>4</v>
      </c>
      <c r="I7" s="34">
        <v>4</v>
      </c>
      <c r="J7" s="1121">
        <f>IF(I7/H7*100&gt;100,100,I7/H7*100)</f>
        <v>100</v>
      </c>
      <c r="K7" s="1120">
        <f>J7</f>
        <v>100</v>
      </c>
      <c r="L7" s="1119"/>
      <c r="M7" s="1113"/>
      <c r="N7" s="1081"/>
    </row>
    <row r="8" spans="1:14" ht="30.75" hidden="1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/>
      <c r="I8" s="1125"/>
      <c r="J8" s="1121" t="e">
        <f>IF(I8/H8*100&gt;100,100,I8/H8*100)</f>
        <v>#DIV/0!</v>
      </c>
      <c r="K8" s="1127" t="e">
        <f>(J8+J9+J10)/2</f>
        <v>#DIV/0!</v>
      </c>
      <c r="L8" s="1126" t="e">
        <f>(K8+K11)/2</f>
        <v>#DIV/0!</v>
      </c>
      <c r="M8" s="1113"/>
      <c r="N8" s="1081"/>
    </row>
    <row r="9" spans="1:14" ht="30.75" hidden="1" customHeight="1" x14ac:dyDescent="0.25">
      <c r="A9" s="1113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/>
      <c r="I9" s="1125"/>
      <c r="J9" s="1121" t="e">
        <f>IF(I9/H9*100&gt;100,100,I9/H9*100)</f>
        <v>#DIV/0!</v>
      </c>
      <c r="K9" s="1123"/>
      <c r="L9" s="1119"/>
      <c r="M9" s="1113"/>
      <c r="N9" s="1081"/>
    </row>
    <row r="10" spans="1:14" ht="30.75" hidden="1" customHeight="1" x14ac:dyDescent="0.25">
      <c r="A10" s="1113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/>
      <c r="K10" s="1123"/>
      <c r="L10" s="1119"/>
      <c r="M10" s="1113"/>
      <c r="N10" s="1081"/>
    </row>
    <row r="11" spans="1:14" ht="59.25" hidden="1" customHeight="1" x14ac:dyDescent="0.25">
      <c r="A11" s="1113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/>
      <c r="I11" s="1122"/>
      <c r="J11" s="1121" t="e">
        <f>IF(I11/H11*100&gt;100,100,I11/H11*100)</f>
        <v>#DIV/0!</v>
      </c>
      <c r="K11" s="1120" t="e">
        <f>J11</f>
        <v>#DIV/0!</v>
      </c>
      <c r="L11" s="1119"/>
      <c r="M11" s="1113"/>
      <c r="N11" s="1081"/>
    </row>
    <row r="12" spans="1:14" ht="30.75" hidden="1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/>
      <c r="I12" s="1125"/>
      <c r="J12" s="1121" t="e">
        <f>IF(I12/H12*100&gt;100,100,I12/H12*100)</f>
        <v>#DIV/0!</v>
      </c>
      <c r="K12" s="1127" t="e">
        <f>(J12+J13+J14)/2</f>
        <v>#DIV/0!</v>
      </c>
      <c r="L12" s="1126" t="e">
        <f>(K12+K15)/2</f>
        <v>#DIV/0!</v>
      </c>
      <c r="M12" s="1113"/>
      <c r="N12" s="1081"/>
    </row>
    <row r="13" spans="1:14" ht="30.75" hidden="1" customHeight="1" x14ac:dyDescent="0.25">
      <c r="A13" s="1113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/>
      <c r="I13" s="1125"/>
      <c r="J13" s="1121" t="e">
        <f>IF(I13/H13*100&gt;100,100,I13/H13*100)</f>
        <v>#DIV/0!</v>
      </c>
      <c r="K13" s="1123"/>
      <c r="L13" s="1119"/>
      <c r="M13" s="1113"/>
      <c r="N13" s="1081"/>
    </row>
    <row r="14" spans="1:14" ht="30.75" hidden="1" customHeight="1" x14ac:dyDescent="0.25">
      <c r="A14" s="1113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24"/>
      <c r="I14" s="1124"/>
      <c r="J14" s="1121"/>
      <c r="K14" s="1123"/>
      <c r="L14" s="1119"/>
      <c r="M14" s="1113"/>
      <c r="N14" s="1081"/>
    </row>
    <row r="15" spans="1:14" ht="104.25" hidden="1" customHeight="1" x14ac:dyDescent="0.25">
      <c r="A15" s="1113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42"/>
      <c r="I15" s="1122"/>
      <c r="J15" s="1121" t="e">
        <f>IF(I15/H15*100&gt;100,100,I15/H15*100)</f>
        <v>#DIV/0!</v>
      </c>
      <c r="K15" s="1120" t="e">
        <f>J15</f>
        <v>#DIV/0!</v>
      </c>
      <c r="L15" s="1119"/>
      <c r="M15" s="1113"/>
      <c r="N15" s="1081"/>
    </row>
    <row r="16" spans="1:14" ht="30.75" hidden="1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/>
      <c r="I16" s="1125"/>
      <c r="J16" s="1121" t="e">
        <f>IF(I16/H16*100&gt;100,100,I16/H16*100)</f>
        <v>#DIV/0!</v>
      </c>
      <c r="K16" s="1127" t="e">
        <f>(J16+J17+J18)/3</f>
        <v>#DIV/0!</v>
      </c>
      <c r="L16" s="1126" t="e">
        <f>(K16+K19)/2</f>
        <v>#DIV/0!</v>
      </c>
      <c r="M16" s="1113"/>
      <c r="N16" s="1081"/>
    </row>
    <row r="17" spans="1:14" ht="30.75" hidden="1" customHeight="1" x14ac:dyDescent="0.25">
      <c r="A17" s="1113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/>
      <c r="I17" s="1125"/>
      <c r="J17" s="1121" t="e">
        <f>IF(I17/H17*100&gt;100,100,I17/H17*100)</f>
        <v>#DIV/0!</v>
      </c>
      <c r="K17" s="1123"/>
      <c r="L17" s="1119"/>
      <c r="M17" s="1113"/>
      <c r="N17" s="1081"/>
    </row>
    <row r="18" spans="1:14" ht="30.75" hidden="1" customHeight="1" x14ac:dyDescent="0.25">
      <c r="A18" s="1113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7"/>
      <c r="I18" s="1124"/>
      <c r="J18" s="1121" t="e">
        <f>IF(I18/H18*100&gt;100,100,I18/H18*100)</f>
        <v>#DIV/0!</v>
      </c>
      <c r="K18" s="1123"/>
      <c r="L18" s="1119"/>
      <c r="M18" s="1113"/>
      <c r="N18" s="1081"/>
    </row>
    <row r="19" spans="1:14" ht="93" hidden="1" customHeight="1" x14ac:dyDescent="0.25">
      <c r="A19" s="1113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44"/>
      <c r="I19" s="34"/>
      <c r="J19" s="1121" t="e">
        <f>IF(I19/H19*100&gt;100,100,I19/H19*100)</f>
        <v>#DIV/0!</v>
      </c>
      <c r="K19" s="1120" t="e">
        <f>J19</f>
        <v>#DIV/0!</v>
      </c>
      <c r="L19" s="1119"/>
      <c r="M19" s="1113"/>
      <c r="N19" s="1081"/>
    </row>
    <row r="20" spans="1:14" ht="58.5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>
        <v>100</v>
      </c>
      <c r="I20" s="1125">
        <v>100</v>
      </c>
      <c r="J20" s="1121">
        <f>IF(I20/H20*100&gt;100,100,I20/H20*100)</f>
        <v>100</v>
      </c>
      <c r="K20" s="1127">
        <f>(J20+J21+J22)/3</f>
        <v>100</v>
      </c>
      <c r="L20" s="1126">
        <f>(K20+K23)/2</f>
        <v>100</v>
      </c>
      <c r="M20" s="1113"/>
      <c r="N20" s="1081"/>
    </row>
    <row r="21" spans="1:14" ht="58.5" customHeight="1" x14ac:dyDescent="0.25">
      <c r="A21" s="1113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>
        <v>80</v>
      </c>
      <c r="I21" s="1125">
        <v>84.6</v>
      </c>
      <c r="J21" s="1121">
        <f>IF(I21/H21*100&gt;100,100,I21/H21*100)</f>
        <v>100</v>
      </c>
      <c r="K21" s="1123"/>
      <c r="L21" s="1119"/>
      <c r="M21" s="1113"/>
      <c r="N21" s="1081"/>
    </row>
    <row r="22" spans="1:14" ht="58.5" customHeight="1" x14ac:dyDescent="0.25">
      <c r="A22" s="1113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>
        <v>100</v>
      </c>
      <c r="I22" s="1124">
        <v>100</v>
      </c>
      <c r="J22" s="1121">
        <f>IF(I22/H22*100&gt;100,100,I22/H22*100)</f>
        <v>100</v>
      </c>
      <c r="K22" s="1123"/>
      <c r="L22" s="1119"/>
      <c r="M22" s="1113"/>
      <c r="N22" s="1081"/>
    </row>
    <row r="23" spans="1:14" ht="31.5" customHeight="1" x14ac:dyDescent="0.25">
      <c r="A23" s="1113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59">
        <v>0.89</v>
      </c>
      <c r="I23" s="1122">
        <v>0.89</v>
      </c>
      <c r="J23" s="1121">
        <f>IF(I23/H23*100&gt;100,100,I23/H23*100)</f>
        <v>100</v>
      </c>
      <c r="K23" s="1120">
        <f>J23</f>
        <v>100</v>
      </c>
      <c r="L23" s="1119"/>
      <c r="M23" s="1113"/>
      <c r="N23" s="1081"/>
    </row>
    <row r="24" spans="1:14" ht="58.5" customHeight="1" x14ac:dyDescent="0.25">
      <c r="A24" s="1113"/>
      <c r="B24" s="1142" t="s">
        <v>135</v>
      </c>
      <c r="C24" s="1142" t="s">
        <v>700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>
        <v>100</v>
      </c>
      <c r="I24" s="1125">
        <v>100</v>
      </c>
      <c r="J24" s="1121">
        <f>IF(I24/H24*100&gt;100,100,I24/H24*100)</f>
        <v>100</v>
      </c>
      <c r="K24" s="1127">
        <f>(J24+J25+J26)/3</f>
        <v>100</v>
      </c>
      <c r="L24" s="1126">
        <f>(K24+K27)/2</f>
        <v>100</v>
      </c>
      <c r="M24" s="1113"/>
      <c r="N24" s="1081"/>
    </row>
    <row r="25" spans="1:14" ht="58.5" customHeight="1" x14ac:dyDescent="0.25">
      <c r="A25" s="1113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>
        <v>80</v>
      </c>
      <c r="I25" s="1125">
        <v>80</v>
      </c>
      <c r="J25" s="1121">
        <f>IF(I25/H25*100&gt;100,100,I25/H25*100)</f>
        <v>100</v>
      </c>
      <c r="K25" s="1123"/>
      <c r="L25" s="1119"/>
      <c r="M25" s="1113"/>
      <c r="N25" s="1081"/>
    </row>
    <row r="26" spans="1:14" ht="58.5" customHeight="1" x14ac:dyDescent="0.25">
      <c r="A26" s="1113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>
        <v>100</v>
      </c>
      <c r="I26" s="1124">
        <v>100</v>
      </c>
      <c r="J26" s="1121">
        <f>IF(I26/H26*100&gt;100,100,I26/H26*100)</f>
        <v>100</v>
      </c>
      <c r="K26" s="1123"/>
      <c r="L26" s="1119"/>
      <c r="M26" s="1113"/>
      <c r="N26" s="1081"/>
    </row>
    <row r="27" spans="1:14" ht="31.5" customHeight="1" x14ac:dyDescent="0.25">
      <c r="A27" s="1113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59">
        <v>0.56000000000000005</v>
      </c>
      <c r="I27" s="1122">
        <v>0.56000000000000005</v>
      </c>
      <c r="J27" s="1121">
        <f>IF(I27/H27*100&gt;100,100,I27/H27*100)</f>
        <v>100</v>
      </c>
      <c r="K27" s="1120">
        <f>J27</f>
        <v>100</v>
      </c>
      <c r="L27" s="1119"/>
      <c r="M27" s="1113"/>
      <c r="N27" s="1081"/>
    </row>
    <row r="28" spans="1:14" ht="58.5" customHeight="1" x14ac:dyDescent="0.25">
      <c r="A28" s="1113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100</v>
      </c>
      <c r="L28" s="1126">
        <f>(K28+K31)/2</f>
        <v>99.9280205655527</v>
      </c>
      <c r="M28" s="1113"/>
      <c r="N28" s="1081"/>
    </row>
    <row r="29" spans="1:14" ht="58.5" customHeight="1" x14ac:dyDescent="0.25">
      <c r="A29" s="1113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47">
        <v>80</v>
      </c>
      <c r="I29" s="1125">
        <v>100</v>
      </c>
      <c r="J29" s="1121">
        <f>IF(I29/H29*100&gt;100,100,I29/H29*100)</f>
        <v>100</v>
      </c>
      <c r="K29" s="1123"/>
      <c r="L29" s="1119"/>
      <c r="M29" s="1113"/>
      <c r="N29" s="1081"/>
    </row>
    <row r="30" spans="1:14" ht="58.5" customHeight="1" x14ac:dyDescent="0.25">
      <c r="A30" s="1113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47">
        <v>100</v>
      </c>
      <c r="I30" s="1124">
        <v>100</v>
      </c>
      <c r="J30" s="1121">
        <f>IF(I30/H30*100&gt;100,100,I30/H30*100)</f>
        <v>100</v>
      </c>
      <c r="K30" s="1123"/>
      <c r="L30" s="1119"/>
      <c r="M30" s="1113"/>
      <c r="N30" s="1081"/>
    </row>
    <row r="31" spans="1:14" ht="31.5" customHeight="1" x14ac:dyDescent="0.25">
      <c r="A31" s="1113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34">
        <v>389</v>
      </c>
      <c r="I31" s="42">
        <v>388.44</v>
      </c>
      <c r="J31" s="1121">
        <f>IF(I31/H31*100&gt;100,100,I31/H31*100)</f>
        <v>99.8560411311054</v>
      </c>
      <c r="K31" s="1120">
        <f>J31</f>
        <v>99.8560411311054</v>
      </c>
      <c r="L31" s="1119"/>
      <c r="M31" s="1113"/>
      <c r="N31" s="1081"/>
    </row>
    <row r="32" spans="1:14" ht="58.5" hidden="1" customHeight="1" x14ac:dyDescent="0.25">
      <c r="A32" s="1113"/>
      <c r="B32" s="1142" t="s">
        <v>157</v>
      </c>
      <c r="C32" s="1142" t="s">
        <v>687</v>
      </c>
      <c r="D32" s="1141" t="s">
        <v>137</v>
      </c>
      <c r="E32" s="1105" t="s">
        <v>138</v>
      </c>
      <c r="F32" s="1069" t="s">
        <v>3</v>
      </c>
      <c r="G32" s="1105" t="s">
        <v>140</v>
      </c>
      <c r="H32" s="1182"/>
      <c r="I32" s="1186"/>
      <c r="J32" s="1121" t="e">
        <f>IF(I32/H32*100&gt;100,100,I32/H32*100)</f>
        <v>#DIV/0!</v>
      </c>
      <c r="K32" s="1127" t="e">
        <f>(J32+J33+J34)/3</f>
        <v>#DIV/0!</v>
      </c>
      <c r="L32" s="1126" t="e">
        <f>(K32+K35)/2</f>
        <v>#DIV/0!</v>
      </c>
      <c r="M32" s="1151"/>
      <c r="N32" s="1081"/>
    </row>
    <row r="33" spans="1:14" ht="58.5" hidden="1" customHeight="1" x14ac:dyDescent="0.25">
      <c r="A33" s="1113"/>
      <c r="B33" s="1113"/>
      <c r="C33" s="1113"/>
      <c r="D33" s="1137"/>
      <c r="E33" s="1105" t="s">
        <v>138</v>
      </c>
      <c r="F33" s="1069" t="s">
        <v>4</v>
      </c>
      <c r="G33" s="1105" t="s">
        <v>140</v>
      </c>
      <c r="H33" s="1182"/>
      <c r="I33" s="1186"/>
      <c r="J33" s="1121" t="e">
        <f>IF(I33/H33*100&gt;100,100,I33/H33*100)</f>
        <v>#DIV/0!</v>
      </c>
      <c r="K33" s="1123"/>
      <c r="L33" s="1119"/>
      <c r="M33" s="1151"/>
      <c r="N33" s="1081"/>
    </row>
    <row r="34" spans="1:14" ht="58.5" hidden="1" customHeight="1" x14ac:dyDescent="0.25">
      <c r="A34" s="1113"/>
      <c r="B34" s="1113"/>
      <c r="C34" s="1113"/>
      <c r="D34" s="1137"/>
      <c r="E34" s="1105" t="s">
        <v>138</v>
      </c>
      <c r="F34" s="1069" t="s">
        <v>489</v>
      </c>
      <c r="G34" s="1105" t="s">
        <v>140</v>
      </c>
      <c r="H34" s="1182"/>
      <c r="I34" s="1182"/>
      <c r="J34" s="1121" t="e">
        <f>IF(I34/H34*100&gt;100,100,I34/H34*100)</f>
        <v>#DIV/0!</v>
      </c>
      <c r="K34" s="1123"/>
      <c r="L34" s="1119"/>
      <c r="M34" s="1151"/>
      <c r="N34" s="1081"/>
    </row>
    <row r="35" spans="1:14" ht="33.75" hidden="1" customHeight="1" x14ac:dyDescent="0.25">
      <c r="A35" s="1113"/>
      <c r="B35" s="1110"/>
      <c r="C35" s="1110"/>
      <c r="D35" s="1133"/>
      <c r="E35" s="1105" t="s">
        <v>144</v>
      </c>
      <c r="F35" s="1064" t="s">
        <v>506</v>
      </c>
      <c r="G35" s="1105" t="s">
        <v>266</v>
      </c>
      <c r="H35" s="4"/>
      <c r="I35" s="1122"/>
      <c r="J35" s="1121" t="e">
        <f>IF(I35/H35*100&gt;100,100,I35/H35*100)</f>
        <v>#DIV/0!</v>
      </c>
      <c r="K35" s="1120" t="e">
        <f>J35</f>
        <v>#DIV/0!</v>
      </c>
      <c r="L35" s="1119"/>
      <c r="M35" s="1151"/>
      <c r="N35" s="1081"/>
    </row>
    <row r="36" spans="1:14" ht="33.75" hidden="1" customHeight="1" x14ac:dyDescent="0.25">
      <c r="A36" s="1113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/>
      <c r="H36" s="4"/>
      <c r="I36" s="1122"/>
      <c r="J36" s="1121" t="e">
        <f>IF(I36/H36*100&gt;100,100,I36/H36*100)</f>
        <v>#DIV/0!</v>
      </c>
      <c r="K36" s="1120"/>
      <c r="L36" s="1178"/>
      <c r="M36" s="1151"/>
      <c r="N36" s="1081"/>
    </row>
    <row r="37" spans="1:14" ht="33.75" hidden="1" customHeight="1" x14ac:dyDescent="0.25">
      <c r="A37" s="1113"/>
      <c r="B37" s="1113"/>
      <c r="C37" s="1113"/>
      <c r="D37" s="1137"/>
      <c r="E37" s="1105" t="s">
        <v>138</v>
      </c>
      <c r="F37" s="1069" t="s">
        <v>4</v>
      </c>
      <c r="G37" s="1105"/>
      <c r="H37" s="4"/>
      <c r="I37" s="1122"/>
      <c r="J37" s="1121" t="e">
        <f>IF(I37/H37*100&gt;100,100,I37/H37*100)</f>
        <v>#DIV/0!</v>
      </c>
      <c r="K37" s="1120"/>
      <c r="L37" s="1178"/>
      <c r="M37" s="1151"/>
      <c r="N37" s="1081"/>
    </row>
    <row r="38" spans="1:14" ht="33.75" hidden="1" customHeight="1" x14ac:dyDescent="0.25">
      <c r="A38" s="1113"/>
      <c r="B38" s="1113"/>
      <c r="C38" s="1113"/>
      <c r="D38" s="1137"/>
      <c r="E38" s="1105" t="s">
        <v>138</v>
      </c>
      <c r="F38" s="1069" t="s">
        <v>489</v>
      </c>
      <c r="G38" s="1105"/>
      <c r="H38" s="4"/>
      <c r="I38" s="1122"/>
      <c r="J38" s="1121" t="e">
        <f>IF(I38/H38*100&gt;100,100,I38/H38*100)</f>
        <v>#DIV/0!</v>
      </c>
      <c r="K38" s="1120"/>
      <c r="L38" s="1178"/>
      <c r="M38" s="1151"/>
      <c r="N38" s="1081"/>
    </row>
    <row r="39" spans="1:14" ht="33.75" hidden="1" customHeight="1" x14ac:dyDescent="0.25">
      <c r="A39" s="1113"/>
      <c r="B39" s="1110"/>
      <c r="C39" s="1110"/>
      <c r="D39" s="1133"/>
      <c r="E39" s="1105" t="s">
        <v>144</v>
      </c>
      <c r="F39" s="1064" t="s">
        <v>506</v>
      </c>
      <c r="G39" s="1105"/>
      <c r="H39" s="4"/>
      <c r="I39" s="1122"/>
      <c r="J39" s="1121" t="e">
        <f>IF(I39/H39*100&gt;100,100,I39/H39*100)</f>
        <v>#DIV/0!</v>
      </c>
      <c r="K39" s="1120"/>
      <c r="L39" s="1178"/>
      <c r="M39" s="1151"/>
      <c r="N39" s="1081"/>
    </row>
    <row r="40" spans="1:14" ht="58.5" hidden="1" customHeight="1" x14ac:dyDescent="0.25">
      <c r="A40" s="1143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(J40+J41+J42)/3</f>
        <v>#DIV/0!</v>
      </c>
      <c r="L40" s="1126" t="e">
        <f>(K40+K43)/2</f>
        <v>#DIV/0!</v>
      </c>
      <c r="M40" s="1113"/>
      <c r="N40" s="1081"/>
    </row>
    <row r="41" spans="1:14" ht="58.5" hidden="1" customHeight="1" x14ac:dyDescent="0.25">
      <c r="A41" s="1143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113"/>
      <c r="N41" s="1081"/>
    </row>
    <row r="42" spans="1:14" ht="58.5" hidden="1" customHeight="1" x14ac:dyDescent="0.25">
      <c r="A42" s="1143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/>
      <c r="I42" s="1124"/>
      <c r="J42" s="1121" t="e">
        <f>IF(I42/H42*100&gt;100,100,I42/H42*100)</f>
        <v>#DIV/0!</v>
      </c>
      <c r="K42" s="1123"/>
      <c r="L42" s="1119"/>
      <c r="M42" s="1113"/>
      <c r="N42" s="1081"/>
    </row>
    <row r="43" spans="1:14" ht="33" hidden="1" customHeight="1" x14ac:dyDescent="0.25">
      <c r="A43" s="1143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113"/>
      <c r="N43" s="1081"/>
    </row>
    <row r="44" spans="1:14" ht="57" hidden="1" customHeight="1" x14ac:dyDescent="0.25">
      <c r="A44" s="1143"/>
      <c r="B44" s="1142" t="s">
        <v>183</v>
      </c>
      <c r="C44" s="1174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/>
      <c r="I44" s="1125"/>
      <c r="J44" s="1121" t="e">
        <f>IF(I44/H44*100&gt;100,100,I44/H44*100)</f>
        <v>#DIV/0!</v>
      </c>
      <c r="K44" s="1127" t="e">
        <f>(J44+J45+J46)/3</f>
        <v>#DIV/0!</v>
      </c>
      <c r="L44" s="1126" t="e">
        <f>(K44+K47)/2</f>
        <v>#DIV/0!</v>
      </c>
      <c r="M44" s="1113"/>
      <c r="N44" s="1081"/>
    </row>
    <row r="45" spans="1:14" ht="57" hidden="1" customHeight="1" x14ac:dyDescent="0.25">
      <c r="A45" s="1143"/>
      <c r="B45" s="1113"/>
      <c r="C45" s="1173"/>
      <c r="D45" s="1137"/>
      <c r="E45" s="1105" t="s">
        <v>138</v>
      </c>
      <c r="F45" s="1069" t="s">
        <v>4</v>
      </c>
      <c r="G45" s="1105" t="s">
        <v>140</v>
      </c>
      <c r="H45" s="1124"/>
      <c r="I45" s="1125"/>
      <c r="J45" s="1121" t="e">
        <f>IF(I45/H45*100&gt;100,100,I45/H45*100)</f>
        <v>#DIV/0!</v>
      </c>
      <c r="K45" s="1123"/>
      <c r="L45" s="1119"/>
      <c r="M45" s="1113"/>
      <c r="N45" s="1081"/>
    </row>
    <row r="46" spans="1:14" ht="57" hidden="1" customHeight="1" x14ac:dyDescent="0.25">
      <c r="A46" s="1143"/>
      <c r="B46" s="1113"/>
      <c r="C46" s="1173"/>
      <c r="D46" s="1137"/>
      <c r="E46" s="1105" t="s">
        <v>138</v>
      </c>
      <c r="F46" s="1069" t="s">
        <v>489</v>
      </c>
      <c r="G46" s="1105" t="s">
        <v>140</v>
      </c>
      <c r="H46" s="1124"/>
      <c r="I46" s="1124"/>
      <c r="J46" s="1121" t="e">
        <f>IF(I46/H46*100&gt;100,100,I46/H46*100)</f>
        <v>#DIV/0!</v>
      </c>
      <c r="K46" s="1123"/>
      <c r="L46" s="1119"/>
      <c r="M46" s="1113"/>
      <c r="N46" s="1081"/>
    </row>
    <row r="47" spans="1:14" ht="57" hidden="1" customHeight="1" x14ac:dyDescent="0.25">
      <c r="A47" s="1143"/>
      <c r="B47" s="1110"/>
      <c r="C47" s="1172"/>
      <c r="D47" s="1133"/>
      <c r="E47" s="1105" t="s">
        <v>144</v>
      </c>
      <c r="F47" s="1064" t="s">
        <v>506</v>
      </c>
      <c r="G47" s="1105" t="s">
        <v>266</v>
      </c>
      <c r="H47" s="4"/>
      <c r="I47" s="1122"/>
      <c r="J47" s="1121" t="e">
        <f>IF(I47/H47*100&gt;100,100,I47/H47*100)</f>
        <v>#DIV/0!</v>
      </c>
      <c r="K47" s="1120" t="e">
        <f>J47</f>
        <v>#DIV/0!</v>
      </c>
      <c r="L47" s="1119"/>
      <c r="M47" s="1113"/>
      <c r="N47" s="1081"/>
    </row>
    <row r="48" spans="1:14" ht="33" hidden="1" customHeight="1" x14ac:dyDescent="0.25">
      <c r="A48" s="1143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/>
      <c r="I48" s="1125"/>
      <c r="J48" s="1121" t="e">
        <f>IF(I48/H48*100&gt;100,100,I48/H48*100)</f>
        <v>#DIV/0!</v>
      </c>
      <c r="K48" s="1127" t="e">
        <f>(J48+J49+J50)/3</f>
        <v>#DIV/0!</v>
      </c>
      <c r="L48" s="1126" t="e">
        <f>(K48+K51)/2</f>
        <v>#DIV/0!</v>
      </c>
      <c r="M48" s="1113"/>
      <c r="N48" s="1081"/>
    </row>
    <row r="49" spans="1:14" ht="33" hidden="1" customHeight="1" x14ac:dyDescent="0.25">
      <c r="A49" s="1143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/>
      <c r="I49" s="1125"/>
      <c r="J49" s="1121" t="e">
        <f>IF(I49/H49*100&gt;100,100,I49/H49*100)</f>
        <v>#DIV/0!</v>
      </c>
      <c r="K49" s="1123"/>
      <c r="L49" s="1119"/>
      <c r="M49" s="1113"/>
      <c r="N49" s="1081"/>
    </row>
    <row r="50" spans="1:14" ht="33" hidden="1" customHeight="1" x14ac:dyDescent="0.25">
      <c r="A50" s="1143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/>
      <c r="I50" s="1124"/>
      <c r="J50" s="1121" t="e">
        <f>IF(I50/H50*100&gt;100,100,I50/H50*100)</f>
        <v>#DIV/0!</v>
      </c>
      <c r="K50" s="1123"/>
      <c r="L50" s="1119"/>
      <c r="M50" s="1113"/>
      <c r="N50" s="1081"/>
    </row>
    <row r="51" spans="1:14" ht="33" hidden="1" customHeight="1" x14ac:dyDescent="0.25">
      <c r="A51" s="1143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44"/>
      <c r="I51" s="1122"/>
      <c r="J51" s="1121" t="e">
        <f>IF(I51/H51*100&gt;100,100,I51/H51*100)</f>
        <v>#DIV/0!</v>
      </c>
      <c r="K51" s="1120" t="e">
        <f>J51</f>
        <v>#DIV/0!</v>
      </c>
      <c r="L51" s="1119"/>
      <c r="M51" s="1113"/>
      <c r="N51" s="1081"/>
    </row>
    <row r="52" spans="1:14" ht="33" hidden="1" customHeight="1" x14ac:dyDescent="0.25">
      <c r="A52" s="1143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/>
      <c r="I52" s="1125"/>
      <c r="J52" s="1121" t="e">
        <f>IF(I52/H52*100&gt;100,100,I52/H52*100)</f>
        <v>#DIV/0!</v>
      </c>
      <c r="K52" s="1127" t="e">
        <f>(J52+J53+J54)/3</f>
        <v>#DIV/0!</v>
      </c>
      <c r="L52" s="1126" t="e">
        <f>(K52+K55)/2</f>
        <v>#DIV/0!</v>
      </c>
      <c r="M52" s="1113"/>
      <c r="N52" s="1081"/>
    </row>
    <row r="53" spans="1:14" ht="33" hidden="1" customHeight="1" x14ac:dyDescent="0.25">
      <c r="A53" s="1143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7"/>
      <c r="I53" s="1125"/>
      <c r="J53" s="1121" t="e">
        <f>IF(I53/H53*100&gt;100,100,I53/H53*100)</f>
        <v>#DIV/0!</v>
      </c>
      <c r="K53" s="1123"/>
      <c r="L53" s="1119"/>
      <c r="M53" s="1113"/>
      <c r="N53" s="1081"/>
    </row>
    <row r="54" spans="1:14" ht="33" hidden="1" customHeight="1" x14ac:dyDescent="0.25">
      <c r="A54" s="1143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/>
      <c r="I54" s="1124"/>
      <c r="J54" s="1121" t="e">
        <f>IF(I54/H54*100&gt;100,100,I54/H54*100)</f>
        <v>#DIV/0!</v>
      </c>
      <c r="K54" s="1123"/>
      <c r="L54" s="1119"/>
      <c r="M54" s="1113"/>
      <c r="N54" s="1081"/>
    </row>
    <row r="55" spans="1:14" ht="69" hidden="1" customHeight="1" x14ac:dyDescent="0.25">
      <c r="A55" s="1143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44"/>
      <c r="I55" s="1122"/>
      <c r="J55" s="1121" t="e">
        <f>IF(I55/H55*100&gt;100,100,I55/H55*100)</f>
        <v>#DIV/0!</v>
      </c>
      <c r="K55" s="1120" t="e">
        <f>J55</f>
        <v>#DIV/0!</v>
      </c>
      <c r="L55" s="1119"/>
      <c r="M55" s="1113"/>
      <c r="N55" s="1081"/>
    </row>
    <row r="56" spans="1:14" ht="58.5" hidden="1" customHeight="1" x14ac:dyDescent="0.25">
      <c r="A56" s="1143"/>
      <c r="B56" s="1142" t="s">
        <v>164</v>
      </c>
      <c r="C56" s="1142" t="s">
        <v>686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1" t="e">
        <f>IF(I56/H56*100&gt;100,100,I56/H56*100)</f>
        <v>#DIV/0!</v>
      </c>
      <c r="K56" s="1127" t="e">
        <f>(J56+J57+J58)/3</f>
        <v>#DIV/0!</v>
      </c>
      <c r="L56" s="1126" t="e">
        <f>(K56+K59)/2</f>
        <v>#DIV/0!</v>
      </c>
      <c r="M56" s="1113"/>
      <c r="N56" s="1081"/>
    </row>
    <row r="57" spans="1:14" ht="58.5" hidden="1" customHeight="1" x14ac:dyDescent="0.25">
      <c r="A57" s="1143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/>
      <c r="I57" s="1125"/>
      <c r="J57" s="1121" t="e">
        <f>IF(I57/H57*100&gt;100,100,I57/H57*100)</f>
        <v>#DIV/0!</v>
      </c>
      <c r="K57" s="1123"/>
      <c r="L57" s="1119"/>
      <c r="M57" s="1113"/>
      <c r="N57" s="1081"/>
    </row>
    <row r="58" spans="1:14" ht="58.5" hidden="1" customHeight="1" x14ac:dyDescent="0.25">
      <c r="A58" s="1143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/>
      <c r="I58" s="1124"/>
      <c r="J58" s="1121" t="e">
        <f>IF(I58/H58*100&gt;100,100,I58/H58*100)</f>
        <v>#DIV/0!</v>
      </c>
      <c r="K58" s="1123"/>
      <c r="L58" s="1119"/>
      <c r="M58" s="1113"/>
      <c r="N58" s="1081"/>
    </row>
    <row r="59" spans="1:14" ht="57.75" hidden="1" customHeight="1" x14ac:dyDescent="0.25">
      <c r="A59" s="1143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34"/>
      <c r="I59" s="4"/>
      <c r="J59" s="1121" t="e">
        <f>IF(I59/H59*100&gt;100,100,I59/H59*100)</f>
        <v>#DIV/0!</v>
      </c>
      <c r="K59" s="1120" t="e">
        <f>J59</f>
        <v>#DIV/0!</v>
      </c>
      <c r="L59" s="1119"/>
      <c r="M59" s="1113"/>
      <c r="N59" s="1081"/>
    </row>
    <row r="60" spans="1:14" ht="58.5" hidden="1" customHeight="1" x14ac:dyDescent="0.25">
      <c r="A60" s="1143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/>
      <c r="I60" s="1125"/>
      <c r="J60" s="1121" t="e">
        <f>IF(I60/H60*100&gt;100,100,I60/H60*100)</f>
        <v>#DIV/0!</v>
      </c>
      <c r="K60" s="1127" t="e">
        <f>(J60+J61+J62)/3</f>
        <v>#DIV/0!</v>
      </c>
      <c r="L60" s="1126" t="e">
        <f>(K60+K63)/2</f>
        <v>#DIV/0!</v>
      </c>
      <c r="M60" s="1113"/>
      <c r="N60" s="1081"/>
    </row>
    <row r="61" spans="1:14" ht="58.5" hidden="1" customHeight="1" x14ac:dyDescent="0.25">
      <c r="A61" s="1143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69"/>
      <c r="I61" s="1125"/>
      <c r="J61" s="1121" t="e">
        <f>IF(I61/H61*100&gt;100,100,I61/H61*100)</f>
        <v>#DIV/0!</v>
      </c>
      <c r="K61" s="1123"/>
      <c r="L61" s="1119"/>
      <c r="M61" s="1113"/>
      <c r="N61" s="1081"/>
    </row>
    <row r="62" spans="1:14" ht="58.5" hidden="1" customHeight="1" x14ac:dyDescent="0.25">
      <c r="A62" s="1143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69"/>
      <c r="I62" s="1124"/>
      <c r="J62" s="1121" t="e">
        <f>IF(I62/H62*100&gt;100,100,I62/H62*100)</f>
        <v>#DIV/0!</v>
      </c>
      <c r="K62" s="1123"/>
      <c r="L62" s="1119"/>
      <c r="M62" s="1113"/>
      <c r="N62" s="1081"/>
    </row>
    <row r="63" spans="1:14" ht="41.25" hidden="1" customHeight="1" x14ac:dyDescent="0.25">
      <c r="A63" s="1143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4"/>
      <c r="I63" s="1122"/>
      <c r="J63" s="1121" t="e">
        <f>IF(I63/H63*100&gt;100,100,I63/H63*100)</f>
        <v>#DIV/0!</v>
      </c>
      <c r="K63" s="1120" t="e">
        <f>J63</f>
        <v>#DIV/0!</v>
      </c>
      <c r="L63" s="1119"/>
      <c r="M63" s="1113"/>
      <c r="N63" s="1081"/>
    </row>
    <row r="64" spans="1:14" ht="58.5" customHeight="1" x14ac:dyDescent="0.25">
      <c r="A64" s="1143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>
        <v>100</v>
      </c>
      <c r="I64" s="1125">
        <v>100</v>
      </c>
      <c r="J64" s="1121">
        <f>IF(I64/H64*100&gt;100,100,I64/H64*100)</f>
        <v>100</v>
      </c>
      <c r="K64" s="1127">
        <f>(J64+J65+J66)/3</f>
        <v>100</v>
      </c>
      <c r="L64" s="1126">
        <f>(K64+K67)/2</f>
        <v>100</v>
      </c>
      <c r="M64" s="1113"/>
      <c r="N64" s="1081"/>
    </row>
    <row r="65" spans="1:14" ht="58.5" customHeight="1" x14ac:dyDescent="0.25">
      <c r="A65" s="1143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69">
        <v>85</v>
      </c>
      <c r="I65" s="1125">
        <v>85</v>
      </c>
      <c r="J65" s="1121">
        <f>IF(I65/H65*100&gt;100,100,I65/H65*100)</f>
        <v>100</v>
      </c>
      <c r="K65" s="1123"/>
      <c r="L65" s="1119"/>
      <c r="M65" s="1113"/>
      <c r="N65" s="1081"/>
    </row>
    <row r="66" spans="1:14" ht="58.5" customHeight="1" x14ac:dyDescent="0.25">
      <c r="A66" s="1143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69">
        <v>98</v>
      </c>
      <c r="I66" s="1124">
        <v>98</v>
      </c>
      <c r="J66" s="1121">
        <f>IF(I66/H66*100&gt;100,100,I66/H66*100)</f>
        <v>100</v>
      </c>
      <c r="K66" s="1123"/>
      <c r="L66" s="1119"/>
      <c r="M66" s="1113"/>
      <c r="N66" s="1081"/>
    </row>
    <row r="67" spans="1:14" ht="58.9" customHeight="1" x14ac:dyDescent="0.25">
      <c r="A67" s="1143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4">
        <v>144.44</v>
      </c>
      <c r="I67" s="1122">
        <v>145.1</v>
      </c>
      <c r="J67" s="1121">
        <f>IF(I67/H67*100&gt;100,100,I67/H67*100)</f>
        <v>100</v>
      </c>
      <c r="K67" s="1120">
        <f>J67</f>
        <v>100</v>
      </c>
      <c r="L67" s="1119"/>
      <c r="M67" s="1113"/>
      <c r="N67" s="1081"/>
    </row>
    <row r="68" spans="1:14" ht="58.5" hidden="1" customHeight="1" x14ac:dyDescent="0.25">
      <c r="A68" s="1143"/>
      <c r="B68" s="1142" t="s">
        <v>185</v>
      </c>
      <c r="C68" s="1142" t="s">
        <v>186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/>
      <c r="I68" s="1125"/>
      <c r="J68" s="1121" t="e">
        <f>IF(I68/H68*100&gt;100,100,I68/H68*100)</f>
        <v>#DIV/0!</v>
      </c>
      <c r="K68" s="1127" t="e">
        <f>(J68+J69+J70)/3</f>
        <v>#DIV/0!</v>
      </c>
      <c r="L68" s="1126" t="e">
        <f>(K68+K71)/2</f>
        <v>#DIV/0!</v>
      </c>
      <c r="M68" s="1113"/>
      <c r="N68" s="1081"/>
    </row>
    <row r="69" spans="1:14" ht="58.5" hidden="1" customHeight="1" x14ac:dyDescent="0.25">
      <c r="A69" s="1143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/>
      <c r="I69" s="1125"/>
      <c r="J69" s="1121" t="e">
        <f>IF(I69/H69*100&gt;100,100,I69/H69*100)</f>
        <v>#DIV/0!</v>
      </c>
      <c r="K69" s="1123"/>
      <c r="L69" s="1119"/>
      <c r="M69" s="1113"/>
      <c r="N69" s="1081"/>
    </row>
    <row r="70" spans="1:14" ht="58.5" hidden="1" customHeight="1" x14ac:dyDescent="0.25">
      <c r="A70" s="1143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/>
      <c r="I70" s="1124"/>
      <c r="J70" s="1121" t="e">
        <f>IF(I70/H70*100&gt;100,100,I70/H70*100)</f>
        <v>#DIV/0!</v>
      </c>
      <c r="K70" s="1123"/>
      <c r="L70" s="1119"/>
      <c r="M70" s="1113"/>
      <c r="N70" s="1081"/>
    </row>
    <row r="71" spans="1:14" ht="31.5" hidden="1" customHeight="1" x14ac:dyDescent="0.25">
      <c r="A71" s="1143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/>
      <c r="I71" s="1122"/>
      <c r="J71" s="1121" t="e">
        <f>IF(I71/H71*100&gt;100,100,I71/H71*100)</f>
        <v>#DIV/0!</v>
      </c>
      <c r="K71" s="1120" t="e">
        <f>J71</f>
        <v>#DIV/0!</v>
      </c>
      <c r="L71" s="1119"/>
      <c r="M71" s="1113"/>
      <c r="N71" s="1081"/>
    </row>
    <row r="72" spans="1:14" ht="58.5" customHeight="1" x14ac:dyDescent="0.25">
      <c r="A72" s="1143"/>
      <c r="B72" s="1142" t="s">
        <v>178</v>
      </c>
      <c r="C72" s="1142" t="s">
        <v>699</v>
      </c>
      <c r="D72" s="1141" t="s">
        <v>137</v>
      </c>
      <c r="E72" s="1105" t="s">
        <v>138</v>
      </c>
      <c r="F72" s="1069" t="s">
        <v>3</v>
      </c>
      <c r="G72" s="1105" t="s">
        <v>140</v>
      </c>
      <c r="H72" s="1169">
        <v>100</v>
      </c>
      <c r="I72" s="1125">
        <v>100</v>
      </c>
      <c r="J72" s="1121">
        <f>IF(I72/H72*100&gt;100,100,I72/H72*100)</f>
        <v>100</v>
      </c>
      <c r="K72" s="1127">
        <f>(J72+J73+J74)/3</f>
        <v>100</v>
      </c>
      <c r="L72" s="1126">
        <f>(K72+K75)/2</f>
        <v>100</v>
      </c>
      <c r="M72" s="1113"/>
      <c r="N72" s="1081"/>
    </row>
    <row r="73" spans="1:14" ht="58.5" customHeight="1" x14ac:dyDescent="0.25">
      <c r="A73" s="1143"/>
      <c r="B73" s="1113"/>
      <c r="C73" s="1113"/>
      <c r="D73" s="1137"/>
      <c r="E73" s="1105" t="s">
        <v>138</v>
      </c>
      <c r="F73" s="1069" t="s">
        <v>211</v>
      </c>
      <c r="G73" s="1105" t="s">
        <v>140</v>
      </c>
      <c r="H73" s="1169">
        <v>85</v>
      </c>
      <c r="I73" s="1125">
        <v>100</v>
      </c>
      <c r="J73" s="1121">
        <f>IF(I73/H73*100&gt;100,100,I73/H73*100)</f>
        <v>100</v>
      </c>
      <c r="K73" s="1123"/>
      <c r="L73" s="1119"/>
      <c r="M73" s="1113"/>
      <c r="N73" s="1081"/>
    </row>
    <row r="74" spans="1:14" ht="58.5" customHeight="1" x14ac:dyDescent="0.25">
      <c r="A74" s="1143"/>
      <c r="B74" s="1113"/>
      <c r="C74" s="1113"/>
      <c r="D74" s="1137"/>
      <c r="E74" s="1105" t="s">
        <v>138</v>
      </c>
      <c r="F74" s="1069" t="s">
        <v>390</v>
      </c>
      <c r="G74" s="1105" t="s">
        <v>140</v>
      </c>
      <c r="H74" s="1169">
        <v>98</v>
      </c>
      <c r="I74" s="1124">
        <v>100</v>
      </c>
      <c r="J74" s="1121">
        <f>IF(I74/H74*100&gt;100,100,I74/H74*100)</f>
        <v>100</v>
      </c>
      <c r="K74" s="1123"/>
      <c r="L74" s="1119"/>
      <c r="M74" s="1113"/>
      <c r="N74" s="1081"/>
    </row>
    <row r="75" spans="1:14" ht="31.5" customHeight="1" x14ac:dyDescent="0.25">
      <c r="A75" s="1143"/>
      <c r="B75" s="1110"/>
      <c r="C75" s="1110"/>
      <c r="D75" s="1133"/>
      <c r="E75" s="1105" t="s">
        <v>144</v>
      </c>
      <c r="F75" s="1064" t="s">
        <v>506</v>
      </c>
      <c r="G75" s="1105" t="s">
        <v>266</v>
      </c>
      <c r="H75" s="1122">
        <v>0.44</v>
      </c>
      <c r="I75" s="4">
        <v>0.44</v>
      </c>
      <c r="J75" s="1121">
        <f>IF(I75/H75*100&gt;100,100,I75/H75*100)</f>
        <v>100</v>
      </c>
      <c r="K75" s="1120">
        <f>J75</f>
        <v>100</v>
      </c>
      <c r="L75" s="1119"/>
      <c r="M75" s="1113"/>
      <c r="N75" s="1081"/>
    </row>
    <row r="76" spans="1:14" ht="58.5" customHeight="1" x14ac:dyDescent="0.25">
      <c r="A76" s="1143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100</v>
      </c>
      <c r="J76" s="1121">
        <f>IF(I76/H76*100&gt;100,100,I76/H76*100)</f>
        <v>100</v>
      </c>
      <c r="K76" s="1127">
        <f>(J76+J77+J78)/3</f>
        <v>100</v>
      </c>
      <c r="L76" s="1126">
        <f>(K76+K79)/2</f>
        <v>99.56155623793093</v>
      </c>
      <c r="M76" s="1151"/>
      <c r="N76" s="1081"/>
    </row>
    <row r="77" spans="1:14" ht="58.5" customHeight="1" x14ac:dyDescent="0.25">
      <c r="A77" s="1143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24">
        <v>85</v>
      </c>
      <c r="I77" s="1125">
        <v>100</v>
      </c>
      <c r="J77" s="1121">
        <f>IF(I77/H77*100&gt;100,100,I77/H77*100)</f>
        <v>100</v>
      </c>
      <c r="K77" s="1123"/>
      <c r="L77" s="1119"/>
      <c r="M77" s="1151"/>
      <c r="N77" s="1081"/>
    </row>
    <row r="78" spans="1:14" ht="58.5" customHeight="1" x14ac:dyDescent="0.25">
      <c r="A78" s="1143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24">
        <v>98</v>
      </c>
      <c r="I78" s="1124">
        <v>100</v>
      </c>
      <c r="J78" s="1121">
        <f>IF(I78/H78*100&gt;100,100,I78/H78*100)</f>
        <v>100</v>
      </c>
      <c r="K78" s="1123"/>
      <c r="L78" s="1119"/>
      <c r="M78" s="1151"/>
      <c r="N78" s="1081"/>
    </row>
    <row r="79" spans="1:14" ht="40.5" customHeight="1" x14ac:dyDescent="0.25">
      <c r="A79" s="1143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4">
        <v>315.89</v>
      </c>
      <c r="I79" s="1122">
        <v>313.12</v>
      </c>
      <c r="J79" s="1121">
        <f>IF(I79/H79*100&gt;100,100,I79/H79*100)</f>
        <v>99.123112475861859</v>
      </c>
      <c r="K79" s="1120">
        <f>J79</f>
        <v>99.123112475861859</v>
      </c>
      <c r="L79" s="1119"/>
      <c r="M79" s="1151"/>
      <c r="N79" s="1081"/>
    </row>
    <row r="80" spans="1:14" ht="58.5" hidden="1" customHeight="1" x14ac:dyDescent="0.25">
      <c r="A80" s="1143"/>
      <c r="B80" s="1142" t="s">
        <v>181</v>
      </c>
      <c r="C80" s="1142" t="s">
        <v>660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/>
      <c r="I80" s="1125"/>
      <c r="J80" s="1121" t="e">
        <f>IF(I80/H80*100&gt;100,100,I80/H80*100)</f>
        <v>#DIV/0!</v>
      </c>
      <c r="K80" s="1127" t="e">
        <f>(J80+J81+J82)/3</f>
        <v>#DIV/0!</v>
      </c>
      <c r="L80" s="1126" t="e">
        <f>(K80+K83)/2</f>
        <v>#DIV/0!</v>
      </c>
      <c r="M80" s="1151"/>
      <c r="N80" s="1081"/>
    </row>
    <row r="81" spans="1:14" ht="58.5" hidden="1" customHeight="1" x14ac:dyDescent="0.25">
      <c r="A81" s="1143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/>
      <c r="I81" s="1125"/>
      <c r="J81" s="1121" t="e">
        <f>IF(I81/H81*100&gt;100,100,I81/H81*100)</f>
        <v>#DIV/0!</v>
      </c>
      <c r="K81" s="1123"/>
      <c r="L81" s="1119"/>
      <c r="M81" s="1151"/>
      <c r="N81" s="1081"/>
    </row>
    <row r="82" spans="1:14" ht="58.5" hidden="1" customHeight="1" x14ac:dyDescent="0.25">
      <c r="A82" s="1143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24"/>
      <c r="I82" s="1124"/>
      <c r="J82" s="1121" t="e">
        <f>IF(I82/H82*100&gt;100,100,I82/H82*100)</f>
        <v>#DIV/0!</v>
      </c>
      <c r="K82" s="1123"/>
      <c r="L82" s="1119"/>
      <c r="M82" s="1151"/>
      <c r="N82" s="1081"/>
    </row>
    <row r="83" spans="1:14" ht="40.5" hidden="1" customHeight="1" x14ac:dyDescent="0.25">
      <c r="A83" s="1143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4"/>
      <c r="I83" s="1122"/>
      <c r="J83" s="1121" t="e">
        <f>IF(I83/H83*100&gt;100,100,I83/H83*100)</f>
        <v>#DIV/0!</v>
      </c>
      <c r="K83" s="1120" t="e">
        <f>J83</f>
        <v>#DIV/0!</v>
      </c>
      <c r="L83" s="1119"/>
      <c r="M83" s="1151"/>
      <c r="N83" s="1081"/>
    </row>
    <row r="84" spans="1:14" ht="58.5" hidden="1" customHeight="1" x14ac:dyDescent="0.25">
      <c r="A84" s="1143"/>
      <c r="B84" s="1168" t="s">
        <v>420</v>
      </c>
      <c r="C84" s="1142" t="s">
        <v>660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/>
      <c r="I84" s="1125"/>
      <c r="J84" s="1121" t="e">
        <f>IF(I84/H84*100&gt;100,100,I84/H84*100)</f>
        <v>#DIV/0!</v>
      </c>
      <c r="K84" s="1241" t="e">
        <f>(J84+J85+J86)/3</f>
        <v>#DIV/0!</v>
      </c>
      <c r="L84" s="1125" t="e">
        <f>(K84+K87)/2</f>
        <v>#DIV/0!</v>
      </c>
      <c r="M84" s="1151"/>
      <c r="N84" s="1081"/>
    </row>
    <row r="85" spans="1:14" ht="58.5" hidden="1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/>
      <c r="I85" s="1125"/>
      <c r="J85" s="1121" t="e">
        <f>IF(I85/H85*100&gt;100,100,I85/H85*100)</f>
        <v>#DIV/0!</v>
      </c>
      <c r="K85" s="1120"/>
      <c r="L85" s="1178"/>
      <c r="M85" s="1151"/>
      <c r="N85" s="1081"/>
    </row>
    <row r="86" spans="1:14" ht="58.5" hidden="1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/>
      <c r="I86" s="1124"/>
      <c r="J86" s="1121" t="e">
        <f>IF(I86/H86*100&gt;100,100,I86/H86*100)</f>
        <v>#DIV/0!</v>
      </c>
      <c r="K86" s="1120"/>
      <c r="L86" s="1178"/>
      <c r="M86" s="1151"/>
      <c r="N86" s="1081"/>
    </row>
    <row r="87" spans="1:14" ht="40.5" hidden="1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/>
      <c r="I87" s="1122"/>
      <c r="J87" s="1121" t="e">
        <f>IF(I87/H87*100&gt;100,100,I87/H87*100)</f>
        <v>#DIV/0!</v>
      </c>
      <c r="K87" s="1120" t="e">
        <f>J87</f>
        <v>#DIV/0!</v>
      </c>
      <c r="L87" s="1178"/>
      <c r="M87" s="1151"/>
      <c r="N87" s="1081"/>
    </row>
    <row r="88" spans="1:14" ht="58.5" hidden="1" customHeight="1" x14ac:dyDescent="0.25">
      <c r="A88" s="1143"/>
      <c r="B88" s="1142" t="s">
        <v>426</v>
      </c>
      <c r="C88" s="1142" t="s">
        <v>658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1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151"/>
      <c r="N88" s="1081"/>
    </row>
    <row r="89" spans="1:14" ht="58.5" hidden="1" customHeight="1" x14ac:dyDescent="0.25">
      <c r="A89" s="1143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/>
      <c r="I89" s="1125"/>
      <c r="J89" s="1121" t="e">
        <f>IF(I89/H89*100&gt;100,100,I89/H89*100)</f>
        <v>#DIV/0!</v>
      </c>
      <c r="K89" s="1123"/>
      <c r="L89" s="1119"/>
      <c r="M89" s="1151"/>
      <c r="N89" s="1081"/>
    </row>
    <row r="90" spans="1:14" ht="58.5" hidden="1" customHeight="1" x14ac:dyDescent="0.25">
      <c r="A90" s="1143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/>
      <c r="I90" s="1124"/>
      <c r="J90" s="1121" t="e">
        <f>IF(I90/H90*100&gt;100,100,I90/H90*100)</f>
        <v>#DIV/0!</v>
      </c>
      <c r="K90" s="1123"/>
      <c r="L90" s="1119"/>
      <c r="M90" s="1151"/>
      <c r="N90" s="1081"/>
    </row>
    <row r="91" spans="1:14" ht="40.5" hidden="1" customHeight="1" x14ac:dyDescent="0.25">
      <c r="A91" s="1143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/>
      <c r="I91" s="1122"/>
      <c r="J91" s="1121" t="e">
        <f>IF(I91/H91*100&gt;100,100,I91/H91*100)</f>
        <v>#DIV/0!</v>
      </c>
      <c r="K91" s="1120" t="e">
        <f>J91</f>
        <v>#DIV/0!</v>
      </c>
      <c r="L91" s="1119"/>
      <c r="M91" s="1151"/>
      <c r="N91" s="1081"/>
    </row>
    <row r="92" spans="1:14" ht="40.5" hidden="1" customHeight="1" x14ac:dyDescent="0.25">
      <c r="A92" s="1143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/>
      <c r="I92" s="1125"/>
      <c r="J92" s="1121" t="e">
        <f>IF(I92/H92*100&gt;100,100,I92/H92*100)</f>
        <v>#DIV/0!</v>
      </c>
      <c r="K92" s="1127" t="e">
        <f>(J92+J93+J94)/2</f>
        <v>#DIV/0!</v>
      </c>
      <c r="L92" s="1126" t="e">
        <f>(K92+K95)/2</f>
        <v>#DIV/0!</v>
      </c>
      <c r="M92" s="1151"/>
      <c r="N92" s="1081"/>
    </row>
    <row r="93" spans="1:14" ht="40.5" hidden="1" customHeight="1" x14ac:dyDescent="0.25">
      <c r="A93" s="1143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/>
      <c r="I93" s="1125"/>
      <c r="J93" s="1121" t="e">
        <f>IF(I93/H93*100&gt;100,100,I93/H93*100)</f>
        <v>#DIV/0!</v>
      </c>
      <c r="K93" s="1123"/>
      <c r="L93" s="1119"/>
      <c r="M93" s="1151"/>
      <c r="N93" s="1081"/>
    </row>
    <row r="94" spans="1:14" ht="40.5" hidden="1" customHeight="1" x14ac:dyDescent="0.25">
      <c r="A94" s="1143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/>
      <c r="I94" s="1124"/>
      <c r="J94" s="1121" t="e">
        <f>IF(I94/H94*100&gt;100,100,I94/H94*100)</f>
        <v>#DIV/0!</v>
      </c>
      <c r="K94" s="1123"/>
      <c r="L94" s="1119"/>
      <c r="M94" s="1151"/>
      <c r="N94" s="1081"/>
    </row>
    <row r="95" spans="1:14" ht="60.75" hidden="1" customHeight="1" x14ac:dyDescent="0.25">
      <c r="A95" s="1143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44"/>
      <c r="I95" s="1122"/>
      <c r="J95" s="1121" t="e">
        <f>IF(I95/H95*100&gt;100,100,I95/H95*100)</f>
        <v>#DIV/0!</v>
      </c>
      <c r="K95" s="1120" t="e">
        <f>J95</f>
        <v>#DIV/0!</v>
      </c>
      <c r="L95" s="1119"/>
      <c r="M95" s="1151"/>
      <c r="N95" s="1081"/>
    </row>
    <row r="96" spans="1:14" ht="58.5" hidden="1" customHeight="1" x14ac:dyDescent="0.25">
      <c r="A96" s="1143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/>
      <c r="I96" s="1125"/>
      <c r="J96" s="1121" t="e">
        <f>IF(I96/H96*100&gt;100,100,I96/H96*100)</f>
        <v>#DIV/0!</v>
      </c>
      <c r="K96" s="1127" t="e">
        <f>(J96+J97+J98)/3</f>
        <v>#DIV/0!</v>
      </c>
      <c r="L96" s="1126" t="e">
        <f>(K96+K99)/2</f>
        <v>#DIV/0!</v>
      </c>
      <c r="M96" s="1113"/>
      <c r="N96" s="1081"/>
    </row>
    <row r="97" spans="1:14" ht="58.5" hidden="1" customHeight="1" x14ac:dyDescent="0.25">
      <c r="A97" s="1143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/>
      <c r="I97" s="1125"/>
      <c r="J97" s="1121" t="e">
        <f>IF(I97/H97*100&gt;100,100,I97/H97*100)</f>
        <v>#DIV/0!</v>
      </c>
      <c r="K97" s="1123"/>
      <c r="L97" s="1119"/>
      <c r="M97" s="1113"/>
      <c r="N97" s="1081"/>
    </row>
    <row r="98" spans="1:14" ht="58.5" hidden="1" customHeight="1" x14ac:dyDescent="0.25">
      <c r="A98" s="1143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7"/>
      <c r="I98" s="1124"/>
      <c r="J98" s="1121" t="e">
        <f>IF(I98/H98*100&gt;100,100,I98/H98*100)</f>
        <v>#DIV/0!</v>
      </c>
      <c r="K98" s="1123"/>
      <c r="L98" s="1119"/>
      <c r="M98" s="1113"/>
      <c r="N98" s="1081"/>
    </row>
    <row r="99" spans="1:14" ht="64.5" hidden="1" customHeight="1" x14ac:dyDescent="0.25">
      <c r="A99" s="1143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44"/>
      <c r="I99" s="1122"/>
      <c r="J99" s="1121" t="e">
        <f>IF(I99/H99*100&gt;100,100,I99/H99*100)</f>
        <v>#DIV/0!</v>
      </c>
      <c r="K99" s="1120" t="e">
        <f>J99</f>
        <v>#DIV/0!</v>
      </c>
      <c r="L99" s="1119"/>
      <c r="M99" s="1113"/>
      <c r="N99" s="1081"/>
    </row>
    <row r="100" spans="1:14" ht="58.5" hidden="1" customHeight="1" x14ac:dyDescent="0.25">
      <c r="A100" s="1143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/>
      <c r="I100" s="1125"/>
      <c r="J100" s="1121" t="e">
        <f>IF(I100/H100*100&gt;100,100,I100/H100*100)</f>
        <v>#DIV/0!</v>
      </c>
      <c r="K100" s="1127" t="e">
        <f>(J100+J101+J102)/3</f>
        <v>#DIV/0!</v>
      </c>
      <c r="L100" s="1126" t="e">
        <f>(K100+K103)/2</f>
        <v>#DIV/0!</v>
      </c>
      <c r="M100" s="1151"/>
      <c r="N100" s="1081"/>
    </row>
    <row r="101" spans="1:14" ht="58.5" hidden="1" customHeight="1" x14ac:dyDescent="0.25">
      <c r="A101" s="1143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/>
      <c r="I101" s="1125"/>
      <c r="J101" s="1121" t="e">
        <f>IF(I101/H101*100&gt;100,100,I101/H101*100)</f>
        <v>#DIV/0!</v>
      </c>
      <c r="K101" s="1123"/>
      <c r="L101" s="1119"/>
      <c r="M101" s="1151"/>
      <c r="N101" s="1081"/>
    </row>
    <row r="102" spans="1:14" ht="58.5" hidden="1" customHeight="1" x14ac:dyDescent="0.25">
      <c r="A102" s="1143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24"/>
      <c r="I102" s="1124"/>
      <c r="J102" s="1121" t="e">
        <f>IF(I102/H102*100&gt;100,100,I102/H102*100)</f>
        <v>#DIV/0!</v>
      </c>
      <c r="K102" s="1123"/>
      <c r="L102" s="1119"/>
      <c r="M102" s="1151"/>
      <c r="N102" s="1081"/>
    </row>
    <row r="103" spans="1:14" ht="43.5" hidden="1" customHeight="1" x14ac:dyDescent="0.25">
      <c r="A103" s="1143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4"/>
      <c r="I103" s="1122"/>
      <c r="J103" s="1121" t="e">
        <f>IF(I103/H103*100&gt;100,100,I103/H103*100)</f>
        <v>#DIV/0!</v>
      </c>
      <c r="K103" s="1120" t="e">
        <f>J103</f>
        <v>#DIV/0!</v>
      </c>
      <c r="L103" s="1119"/>
      <c r="M103" s="1151"/>
      <c r="N103" s="1081"/>
    </row>
    <row r="104" spans="1:14" ht="58.5" customHeight="1" x14ac:dyDescent="0.25">
      <c r="A104" s="1143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24">
        <v>100</v>
      </c>
      <c r="I104" s="1125">
        <v>100</v>
      </c>
      <c r="J104" s="1121">
        <f>IF(I104/H104*100&gt;100,100,I104/H104*100)</f>
        <v>100</v>
      </c>
      <c r="K104" s="1127">
        <f>(J104+J105+J106)/3</f>
        <v>100</v>
      </c>
      <c r="L104" s="1126">
        <f>(K104+K107)/2</f>
        <v>100</v>
      </c>
      <c r="M104" s="1113"/>
      <c r="N104" s="1081"/>
    </row>
    <row r="105" spans="1:14" ht="58.5" customHeight="1" x14ac:dyDescent="0.25">
      <c r="A105" s="1143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7">
        <v>98</v>
      </c>
      <c r="I105" s="1208">
        <v>100</v>
      </c>
      <c r="J105" s="1121">
        <f>IF(I105/H105*100&gt;100,100,I105/H105*100)</f>
        <v>100</v>
      </c>
      <c r="K105" s="1123"/>
      <c r="L105" s="1119"/>
      <c r="M105" s="1113"/>
      <c r="N105" s="1081"/>
    </row>
    <row r="106" spans="1:14" ht="78.599999999999994" customHeight="1" x14ac:dyDescent="0.25">
      <c r="A106" s="1143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7">
        <v>98</v>
      </c>
      <c r="I106" s="1208">
        <v>100</v>
      </c>
      <c r="J106" s="1121">
        <f>IF(I106/H106*100&gt;100,100,I106/H106*100)</f>
        <v>100</v>
      </c>
      <c r="K106" s="1123"/>
      <c r="L106" s="1119"/>
      <c r="M106" s="1113"/>
      <c r="N106" s="1081"/>
    </row>
    <row r="107" spans="1:14" ht="54.6" customHeight="1" x14ac:dyDescent="0.25">
      <c r="A107" s="1143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1122">
        <v>0.44</v>
      </c>
      <c r="I107" s="4">
        <v>0.44</v>
      </c>
      <c r="J107" s="1121">
        <f>IF(I107/H107*100&gt;100,100,I107/H107*100)</f>
        <v>100</v>
      </c>
      <c r="K107" s="1120">
        <f>J107</f>
        <v>100</v>
      </c>
      <c r="L107" s="1119"/>
      <c r="M107" s="1113"/>
      <c r="N107" s="1081"/>
    </row>
    <row r="108" spans="1:14" ht="58.5" customHeight="1" x14ac:dyDescent="0.25">
      <c r="A108" s="1143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24">
        <v>100</v>
      </c>
      <c r="I108" s="1125">
        <v>100</v>
      </c>
      <c r="J108" s="1121">
        <f>IF(I108/H108*100&gt;100,100,I108/H108*100)</f>
        <v>100</v>
      </c>
      <c r="K108" s="1127">
        <f>(J108+J109+J110)/3</f>
        <v>100</v>
      </c>
      <c r="L108" s="1126">
        <f>(K108+K111)/2</f>
        <v>99.785742111414095</v>
      </c>
      <c r="M108" s="1151"/>
      <c r="N108" s="1081"/>
    </row>
    <row r="109" spans="1:14" ht="58.5" customHeight="1" x14ac:dyDescent="0.25">
      <c r="A109" s="1143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178">
        <v>98</v>
      </c>
      <c r="I109" s="1125">
        <v>100</v>
      </c>
      <c r="J109" s="1121">
        <f>IF(I109/H109*100&gt;100,100,I109/H109*100)</f>
        <v>100</v>
      </c>
      <c r="K109" s="1123"/>
      <c r="L109" s="1119"/>
      <c r="M109" s="1151"/>
      <c r="N109" s="1081"/>
    </row>
    <row r="110" spans="1:14" ht="58.5" customHeight="1" x14ac:dyDescent="0.25">
      <c r="A110" s="1143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208">
        <v>98</v>
      </c>
      <c r="I110" s="1124">
        <v>100</v>
      </c>
      <c r="J110" s="1121">
        <f>IF(I110/H110*100&gt;100,100,I110/H110*100)</f>
        <v>100</v>
      </c>
      <c r="K110" s="1123"/>
      <c r="L110" s="1119"/>
      <c r="M110" s="1151"/>
      <c r="N110" s="1081"/>
    </row>
    <row r="111" spans="1:14" ht="48.75" customHeight="1" x14ac:dyDescent="0.25">
      <c r="A111" s="1143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1153">
        <v>25.67</v>
      </c>
      <c r="I111" s="1152">
        <f>25.28+0.28</f>
        <v>25.560000000000002</v>
      </c>
      <c r="J111" s="1121">
        <f>IF(I111/H111*100&gt;100,100,I111/H111*100)</f>
        <v>99.571484222828204</v>
      </c>
      <c r="K111" s="1120">
        <f>J111</f>
        <v>99.571484222828204</v>
      </c>
      <c r="L111" s="1119"/>
      <c r="M111" s="1151"/>
      <c r="N111" s="1081"/>
    </row>
    <row r="112" spans="1:14" ht="58.5" hidden="1" customHeight="1" x14ac:dyDescent="0.25">
      <c r="A112" s="1143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/>
      <c r="I112" s="1125"/>
      <c r="J112" s="1121" t="e">
        <f>IF(I112/H112*100&gt;100,100,I112/H112*100)</f>
        <v>#DIV/0!</v>
      </c>
      <c r="K112" s="1127" t="e">
        <f>(J112+J113+J114)/3</f>
        <v>#DIV/0!</v>
      </c>
      <c r="L112" s="1126" t="e">
        <f>(K112+K115)/2</f>
        <v>#DIV/0!</v>
      </c>
      <c r="M112" s="1151"/>
      <c r="N112" s="1081"/>
    </row>
    <row r="113" spans="1:14" ht="58.5" hidden="1" customHeight="1" x14ac:dyDescent="0.25">
      <c r="A113" s="1143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/>
      <c r="I113" s="1125"/>
      <c r="J113" s="1121" t="e">
        <f>IF(I113/H113*100&gt;100,100,I113/H113*100)</f>
        <v>#DIV/0!</v>
      </c>
      <c r="K113" s="1123"/>
      <c r="L113" s="1119"/>
      <c r="M113" s="1151"/>
      <c r="N113" s="1081"/>
    </row>
    <row r="114" spans="1:14" ht="58.5" hidden="1" customHeight="1" x14ac:dyDescent="0.25">
      <c r="A114" s="1143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/>
      <c r="I114" s="1124"/>
      <c r="J114" s="1121" t="e">
        <f>IF(I114/H114*100&gt;100,100,I114/H114*100)</f>
        <v>#DIV/0!</v>
      </c>
      <c r="K114" s="1123"/>
      <c r="L114" s="1119"/>
      <c r="M114" s="1151"/>
      <c r="N114" s="1081"/>
    </row>
    <row r="115" spans="1:14" ht="44.25" hidden="1" customHeight="1" x14ac:dyDescent="0.25">
      <c r="A115" s="1143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/>
      <c r="I115" s="1122"/>
      <c r="J115" s="1121" t="e">
        <f>IF(I115/H115*100&gt;100,100,I115/H115*100)</f>
        <v>#DIV/0!</v>
      </c>
      <c r="K115" s="1120" t="e">
        <f>J115</f>
        <v>#DIV/0!</v>
      </c>
      <c r="L115" s="1119"/>
      <c r="M115" s="1151"/>
      <c r="N115" s="1081"/>
    </row>
    <row r="116" spans="1:14" ht="58.5" customHeight="1" x14ac:dyDescent="0.25">
      <c r="A116" s="1143"/>
      <c r="B116" s="1142" t="s">
        <v>192</v>
      </c>
      <c r="C116" s="1142" t="s">
        <v>651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55">
        <v>100</v>
      </c>
      <c r="I116" s="1125">
        <v>100</v>
      </c>
      <c r="J116" s="1121">
        <f>IF(I116/H116*100&gt;100,100,I116/H116*100)</f>
        <v>100</v>
      </c>
      <c r="K116" s="1127">
        <f>(J116+J117+J118)/3</f>
        <v>100</v>
      </c>
      <c r="L116" s="1126">
        <f>(K116+K119)/2</f>
        <v>98.527394127869755</v>
      </c>
      <c r="M116" s="1151"/>
      <c r="N116" s="1081"/>
    </row>
    <row r="117" spans="1:14" ht="58.5" customHeight="1" x14ac:dyDescent="0.25">
      <c r="A117" s="1143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47">
        <v>98</v>
      </c>
      <c r="I117" s="1125">
        <v>100</v>
      </c>
      <c r="J117" s="1121">
        <f>IF(I117/H117*100&gt;100,100,I117/H117*100)</f>
        <v>100</v>
      </c>
      <c r="K117" s="1123"/>
      <c r="L117" s="1119"/>
      <c r="M117" s="1151"/>
      <c r="N117" s="1081"/>
    </row>
    <row r="118" spans="1:14" ht="58.5" customHeight="1" x14ac:dyDescent="0.25">
      <c r="A118" s="1143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47">
        <v>98</v>
      </c>
      <c r="I118" s="1124">
        <v>100</v>
      </c>
      <c r="J118" s="1121">
        <f>IF(I118/H118*100&gt;100,100,I118/H118*100)</f>
        <v>100</v>
      </c>
      <c r="K118" s="1123"/>
      <c r="L118" s="1119"/>
      <c r="M118" s="1151"/>
      <c r="N118" s="1081"/>
    </row>
    <row r="119" spans="1:14" ht="42.75" customHeight="1" x14ac:dyDescent="0.25">
      <c r="A119" s="1143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1153">
        <v>109.33</v>
      </c>
      <c r="I119" s="1152">
        <v>106.11</v>
      </c>
      <c r="J119" s="1121">
        <f>IF(I119/H119*100&gt;100,100,I119/H119*100)</f>
        <v>97.05478825573951</v>
      </c>
      <c r="K119" s="1120">
        <f>J119</f>
        <v>97.05478825573951</v>
      </c>
      <c r="L119" s="1119"/>
      <c r="M119" s="1151"/>
      <c r="N119" s="1081"/>
    </row>
    <row r="120" spans="1:14" ht="58.5" hidden="1" customHeight="1" x14ac:dyDescent="0.25">
      <c r="A120" s="1143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1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151"/>
      <c r="N120" s="1081"/>
    </row>
    <row r="121" spans="1:14" ht="58.5" hidden="1" customHeight="1" x14ac:dyDescent="0.25">
      <c r="A121" s="1143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1" t="e">
        <f>IF(I121/H121*100&gt;100,100,I121/H121*100)</f>
        <v>#DIV/0!</v>
      </c>
      <c r="K121" s="1123"/>
      <c r="L121" s="1119"/>
      <c r="M121" s="1151"/>
      <c r="N121" s="1081"/>
    </row>
    <row r="122" spans="1:14" ht="58.5" hidden="1" customHeight="1" x14ac:dyDescent="0.25">
      <c r="A122" s="1143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1" t="e">
        <f>IF(I122/H122*100&gt;100,100,I122/H122*100)</f>
        <v>#DIV/0!</v>
      </c>
      <c r="K122" s="1123"/>
      <c r="L122" s="1119"/>
      <c r="M122" s="1151"/>
      <c r="N122" s="1081"/>
    </row>
    <row r="123" spans="1:14" ht="42.75" hidden="1" customHeight="1" x14ac:dyDescent="0.25">
      <c r="A123" s="1143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1" t="e">
        <f>IF(I123/H123*100&gt;100,100,I123/H123*100)</f>
        <v>#DIV/0!</v>
      </c>
      <c r="K123" s="1120" t="e">
        <f>J123</f>
        <v>#DIV/0!</v>
      </c>
      <c r="L123" s="1119"/>
      <c r="M123" s="1151"/>
      <c r="N123" s="1081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151"/>
      <c r="N124" s="1081"/>
    </row>
    <row r="125" spans="1:14" ht="58.5" hidden="1" customHeight="1" x14ac:dyDescent="0.25">
      <c r="A125" s="1143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151"/>
      <c r="N125" s="1081"/>
    </row>
    <row r="126" spans="1:14" ht="58.5" hidden="1" customHeight="1" x14ac:dyDescent="0.25">
      <c r="A126" s="1143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151"/>
      <c r="N126" s="1081"/>
    </row>
    <row r="127" spans="1:14" ht="40.5" hidden="1" customHeight="1" x14ac:dyDescent="0.25">
      <c r="A127" s="1143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151"/>
      <c r="N127" s="1081"/>
    </row>
    <row r="128" spans="1:14" ht="58.5" hidden="1" customHeight="1" x14ac:dyDescent="0.25">
      <c r="A128" s="1143"/>
      <c r="B128" s="1168" t="s">
        <v>228</v>
      </c>
      <c r="C128" s="1142" t="s">
        <v>692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24"/>
      <c r="I128" s="1125"/>
      <c r="J128" s="1121" t="e">
        <f>IF(I128/H128*100&gt;100,100,I128/H128*100)</f>
        <v>#DIV/0!</v>
      </c>
      <c r="K128" s="1127" t="e">
        <f>(J128+J129+J130)/3</f>
        <v>#DIV/0!</v>
      </c>
      <c r="L128" s="1126" t="e">
        <f>(K128+K131)/2</f>
        <v>#DIV/0!</v>
      </c>
      <c r="M128" s="1151"/>
      <c r="N128" s="1081"/>
    </row>
    <row r="129" spans="1:14" ht="58.5" hidden="1" customHeight="1" x14ac:dyDescent="0.25">
      <c r="A129" s="1143"/>
      <c r="B129" s="1207"/>
      <c r="C129" s="1113"/>
      <c r="D129" s="1137"/>
      <c r="E129" s="1105" t="s">
        <v>138</v>
      </c>
      <c r="F129" s="1069" t="s">
        <v>9</v>
      </c>
      <c r="G129" s="1105" t="s">
        <v>140</v>
      </c>
      <c r="H129" s="1147"/>
      <c r="I129" s="1125"/>
      <c r="J129" s="1121" t="e">
        <f>IF(I129/H129*100&gt;100,100,I129/H129*100)</f>
        <v>#DIV/0!</v>
      </c>
      <c r="K129" s="1123"/>
      <c r="L129" s="1119"/>
      <c r="M129" s="1151"/>
      <c r="N129" s="1081"/>
    </row>
    <row r="130" spans="1:14" ht="58.5" hidden="1" customHeight="1" x14ac:dyDescent="0.25">
      <c r="A130" s="1143"/>
      <c r="B130" s="1207"/>
      <c r="C130" s="1113"/>
      <c r="D130" s="1137"/>
      <c r="E130" s="1105" t="s">
        <v>138</v>
      </c>
      <c r="F130" s="1069" t="s">
        <v>211</v>
      </c>
      <c r="G130" s="1105" t="s">
        <v>140</v>
      </c>
      <c r="H130" s="1147"/>
      <c r="I130" s="1124"/>
      <c r="J130" s="1121" t="e">
        <f>IF(I130/H130*100&gt;100,100,I130/H130*100)</f>
        <v>#DIV/0!</v>
      </c>
      <c r="K130" s="1123"/>
      <c r="L130" s="1119"/>
      <c r="M130" s="1151"/>
      <c r="N130" s="1081"/>
    </row>
    <row r="131" spans="1:14" ht="38.25" hidden="1" customHeight="1" x14ac:dyDescent="0.25">
      <c r="A131" s="1143"/>
      <c r="B131" s="1206"/>
      <c r="C131" s="1110"/>
      <c r="D131" s="1133"/>
      <c r="E131" s="1105" t="s">
        <v>144</v>
      </c>
      <c r="F131" s="1064" t="s">
        <v>506</v>
      </c>
      <c r="G131" s="1105" t="s">
        <v>640</v>
      </c>
      <c r="H131" s="1144"/>
      <c r="I131" s="4"/>
      <c r="J131" s="1121" t="e">
        <f>IF(I131/H131*100&gt;100,100,I131/H131*100)</f>
        <v>#DIV/0!</v>
      </c>
      <c r="K131" s="1120" t="e">
        <f>J131</f>
        <v>#DIV/0!</v>
      </c>
      <c r="L131" s="1119"/>
      <c r="M131" s="1151"/>
      <c r="N131" s="1081"/>
    </row>
    <row r="132" spans="1:14" ht="58.5" hidden="1" customHeight="1" x14ac:dyDescent="0.25">
      <c r="A132" s="1143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24"/>
      <c r="I132" s="1125"/>
      <c r="J132" s="1121" t="e">
        <f>IF(I132/H132*100&gt;100,100,I132/H132*100)</f>
        <v>#DIV/0!</v>
      </c>
      <c r="K132" s="1127" t="e">
        <f>(J132+J133+J134)/3</f>
        <v>#DIV/0!</v>
      </c>
      <c r="L132" s="1126" t="e">
        <f>(K132+K135)/2</f>
        <v>#DIV/0!</v>
      </c>
      <c r="M132" s="1151"/>
      <c r="N132" s="1081"/>
    </row>
    <row r="133" spans="1:14" ht="58.5" hidden="1" customHeight="1" x14ac:dyDescent="0.25">
      <c r="A133" s="1143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/>
      <c r="I133" s="1125"/>
      <c r="J133" s="1121" t="e">
        <f>IF(I133/H133*100&gt;100,100,I133/H133*100)</f>
        <v>#DIV/0!</v>
      </c>
      <c r="K133" s="1123"/>
      <c r="L133" s="1119"/>
      <c r="M133" s="1151"/>
      <c r="N133" s="1081"/>
    </row>
    <row r="134" spans="1:14" ht="58.5" hidden="1" customHeight="1" x14ac:dyDescent="0.25">
      <c r="A134" s="1143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7"/>
      <c r="I134" s="1124"/>
      <c r="J134" s="1121" t="e">
        <f>IF(I134/H134*100&gt;100,100,I134/H134*100)</f>
        <v>#DIV/0!</v>
      </c>
      <c r="K134" s="1123"/>
      <c r="L134" s="1119"/>
      <c r="M134" s="1151"/>
      <c r="N134" s="1081"/>
    </row>
    <row r="135" spans="1:14" ht="36.75" hidden="1" customHeight="1" x14ac:dyDescent="0.25">
      <c r="A135" s="1143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/>
      <c r="I135" s="4"/>
      <c r="J135" s="1121" t="e">
        <f>IF(I135/H135*100&gt;100,100,I135/H135*100)</f>
        <v>#DIV/0!</v>
      </c>
      <c r="K135" s="1120" t="e">
        <f>J135</f>
        <v>#DIV/0!</v>
      </c>
      <c r="L135" s="1119"/>
      <c r="M135" s="1151"/>
      <c r="N135" s="1081"/>
    </row>
    <row r="136" spans="1:14" ht="58.5" customHeight="1" x14ac:dyDescent="0.25">
      <c r="A136" s="1143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24">
        <v>19.899999999999999</v>
      </c>
      <c r="I136" s="1125">
        <v>54.2</v>
      </c>
      <c r="J136" s="1121">
        <f>IF(I136/H136*100&gt;100,100,I136/H136*100)</f>
        <v>100</v>
      </c>
      <c r="K136" s="1127">
        <f>(J136+J137+J138)/3</f>
        <v>100</v>
      </c>
      <c r="L136" s="1126">
        <f>(K136+K139)/2</f>
        <v>99.782408017934856</v>
      </c>
      <c r="M136" s="1151"/>
      <c r="N136" s="1081"/>
    </row>
    <row r="137" spans="1:14" ht="58.5" customHeight="1" x14ac:dyDescent="0.25">
      <c r="A137" s="1143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7">
        <v>1</v>
      </c>
      <c r="I137" s="1125">
        <v>1</v>
      </c>
      <c r="J137" s="1121">
        <f>IF(I137/H137*100&gt;100,100,I137/H137*100)</f>
        <v>100</v>
      </c>
      <c r="K137" s="1123"/>
      <c r="L137" s="1119"/>
      <c r="M137" s="1151"/>
      <c r="N137" s="1081"/>
    </row>
    <row r="138" spans="1:14" ht="58.5" customHeight="1" x14ac:dyDescent="0.25">
      <c r="A138" s="1143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7">
        <v>90</v>
      </c>
      <c r="I138" s="1124">
        <v>100</v>
      </c>
      <c r="J138" s="1121">
        <f>IF(I138/H138*100&gt;100,100,I138/H138*100)</f>
        <v>100</v>
      </c>
      <c r="K138" s="1123"/>
      <c r="L138" s="1119"/>
      <c r="M138" s="1151"/>
      <c r="N138" s="1081"/>
    </row>
    <row r="139" spans="1:14" ht="36.75" customHeight="1" x14ac:dyDescent="0.25">
      <c r="A139" s="1143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144">
        <v>7583</v>
      </c>
      <c r="I139" s="4">
        <v>7550</v>
      </c>
      <c r="J139" s="1121">
        <f>IF(I139/H139*100&gt;100,100,I139/H139*100)</f>
        <v>99.564816035869711</v>
      </c>
      <c r="K139" s="1120">
        <f>J139</f>
        <v>99.564816035869711</v>
      </c>
      <c r="L139" s="1119"/>
      <c r="M139" s="1151"/>
      <c r="N139" s="1081"/>
    </row>
    <row r="140" spans="1:14" ht="58.5" customHeight="1" x14ac:dyDescent="0.25">
      <c r="A140" s="1143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>
        <v>54.2</v>
      </c>
      <c r="I140" s="1125">
        <v>54.2</v>
      </c>
      <c r="J140" s="1121">
        <f>IF(I140/H140*100&gt;100,100,I140/H140*100)</f>
        <v>100</v>
      </c>
      <c r="K140" s="1127">
        <f>(J140+J141+J142)/3</f>
        <v>100</v>
      </c>
      <c r="L140" s="1126">
        <f>(K140+K143)/2</f>
        <v>99.80297723292469</v>
      </c>
      <c r="M140" s="1151"/>
      <c r="N140" s="1081"/>
    </row>
    <row r="141" spans="1:14" ht="58.5" customHeight="1" x14ac:dyDescent="0.25">
      <c r="A141" s="1143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>
        <v>1</v>
      </c>
      <c r="I141" s="1125">
        <v>1</v>
      </c>
      <c r="J141" s="1121">
        <f>IF(I141/H141*100&gt;100,100,I141/H141*100)</f>
        <v>100</v>
      </c>
      <c r="K141" s="1123"/>
      <c r="L141" s="1119"/>
      <c r="M141" s="1151"/>
      <c r="N141" s="1081"/>
    </row>
    <row r="142" spans="1:14" ht="58.5" customHeight="1" x14ac:dyDescent="0.25">
      <c r="A142" s="1143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24">
        <v>90</v>
      </c>
      <c r="I142" s="1124">
        <v>100</v>
      </c>
      <c r="J142" s="1121">
        <f>IF(I142/H142*100&gt;100,100,I142/H142*100)</f>
        <v>100</v>
      </c>
      <c r="K142" s="1123"/>
      <c r="L142" s="1119"/>
      <c r="M142" s="1151"/>
      <c r="N142" s="1081"/>
    </row>
    <row r="143" spans="1:14" ht="39" customHeight="1" x14ac:dyDescent="0.25">
      <c r="A143" s="1143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34">
        <v>18272</v>
      </c>
      <c r="I143" s="4">
        <v>18200</v>
      </c>
      <c r="J143" s="1121">
        <f>IF(I143/H143*100&gt;100,100,I143/H143*100)</f>
        <v>99.605954465849393</v>
      </c>
      <c r="K143" s="1120">
        <f>J143</f>
        <v>99.605954465849393</v>
      </c>
      <c r="L143" s="1119"/>
      <c r="M143" s="1151"/>
      <c r="N143" s="1081"/>
    </row>
    <row r="144" spans="1:14" ht="58.5" hidden="1" customHeight="1" x14ac:dyDescent="0.25">
      <c r="A144" s="1143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065" t="s">
        <v>140</v>
      </c>
      <c r="H144" s="1091"/>
      <c r="I144" s="1093"/>
      <c r="J144" s="1121" t="e">
        <f>IF(I144/H144*100&gt;100,100,I144/H144*100)</f>
        <v>#DIV/0!</v>
      </c>
      <c r="K144" s="1127" t="e">
        <f>(J144+J145+J146)/3</f>
        <v>#DIV/0!</v>
      </c>
      <c r="L144" s="1126" t="e">
        <f>(K144+K147)/2</f>
        <v>#DIV/0!</v>
      </c>
      <c r="M144" s="1151"/>
      <c r="N144" s="1081"/>
    </row>
    <row r="145" spans="1:14" ht="58.5" hidden="1" customHeight="1" x14ac:dyDescent="0.25">
      <c r="A145" s="1143"/>
      <c r="B145" s="1071"/>
      <c r="C145" s="1113"/>
      <c r="D145" s="1137"/>
      <c r="E145" s="1105" t="s">
        <v>138</v>
      </c>
      <c r="F145" s="1069" t="s">
        <v>9</v>
      </c>
      <c r="G145" s="1065" t="s">
        <v>140</v>
      </c>
      <c r="H145" s="1091"/>
      <c r="I145" s="1093"/>
      <c r="J145" s="1121" t="e">
        <f>IF(I145/H145*100&gt;100,100,I145/H145*100)</f>
        <v>#DIV/0!</v>
      </c>
      <c r="K145" s="1123"/>
      <c r="L145" s="1119"/>
      <c r="M145" s="1151"/>
      <c r="N145" s="1081"/>
    </row>
    <row r="146" spans="1:14" ht="58.5" hidden="1" customHeight="1" x14ac:dyDescent="0.25">
      <c r="A146" s="1143"/>
      <c r="B146" s="1071"/>
      <c r="C146" s="1113"/>
      <c r="D146" s="1137"/>
      <c r="E146" s="1105" t="s">
        <v>138</v>
      </c>
      <c r="F146" s="1069" t="s">
        <v>211</v>
      </c>
      <c r="G146" s="1065" t="s">
        <v>140</v>
      </c>
      <c r="H146" s="1091"/>
      <c r="I146" s="1091"/>
      <c r="J146" s="1121" t="e">
        <f>IF(I146/H146*100&gt;100,100,I146/H146*100)</f>
        <v>#DIV/0!</v>
      </c>
      <c r="K146" s="1123"/>
      <c r="L146" s="1119"/>
      <c r="M146" s="1151"/>
      <c r="N146" s="1081"/>
    </row>
    <row r="147" spans="1:14" ht="38.25" hidden="1" customHeight="1" x14ac:dyDescent="0.25">
      <c r="A147" s="1143"/>
      <c r="B147" s="1067"/>
      <c r="C147" s="1110"/>
      <c r="D147" s="1133"/>
      <c r="E147" s="1105" t="s">
        <v>144</v>
      </c>
      <c r="F147" s="1064" t="s">
        <v>506</v>
      </c>
      <c r="G147" s="1065" t="s">
        <v>266</v>
      </c>
      <c r="H147" s="1088"/>
      <c r="I147" s="1088"/>
      <c r="J147" s="1121" t="e">
        <f>IF(I147/H147*100&gt;100,100,I147/H147*100)</f>
        <v>#DIV/0!</v>
      </c>
      <c r="K147" s="1120" t="e">
        <f>J147</f>
        <v>#DIV/0!</v>
      </c>
      <c r="L147" s="1119"/>
      <c r="M147" s="1151"/>
      <c r="N147" s="1081"/>
    </row>
    <row r="148" spans="1:14" ht="58.5" customHeight="1" x14ac:dyDescent="0.25">
      <c r="A148" s="1143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105" t="s">
        <v>140</v>
      </c>
      <c r="H148" s="1124">
        <v>40.4</v>
      </c>
      <c r="I148" s="1125">
        <v>40.4</v>
      </c>
      <c r="J148" s="1121">
        <f>IF(I148/H148*100&gt;100,100,I148/H148*100)</f>
        <v>100</v>
      </c>
      <c r="K148" s="1127">
        <f>(J148+J149+J150)/3</f>
        <v>100</v>
      </c>
      <c r="L148" s="1126">
        <f>(K148+K151)/2</f>
        <v>95.082706766917283</v>
      </c>
      <c r="M148" s="1151"/>
      <c r="N148" s="1081"/>
    </row>
    <row r="149" spans="1:14" ht="58.5" customHeight="1" x14ac:dyDescent="0.25">
      <c r="A149" s="1143"/>
      <c r="B149" s="1071"/>
      <c r="C149" s="1113"/>
      <c r="D149" s="1137"/>
      <c r="E149" s="1105" t="s">
        <v>138</v>
      </c>
      <c r="F149" s="1069" t="s">
        <v>9</v>
      </c>
      <c r="G149" s="1105" t="s">
        <v>140</v>
      </c>
      <c r="H149" s="1124">
        <v>1</v>
      </c>
      <c r="I149" s="1125">
        <v>1</v>
      </c>
      <c r="J149" s="1121">
        <f>IF(I149/H149*100&gt;100,100,I149/H149*100)</f>
        <v>100</v>
      </c>
      <c r="K149" s="1123"/>
      <c r="L149" s="1119"/>
      <c r="M149" s="1151"/>
      <c r="N149" s="1081"/>
    </row>
    <row r="150" spans="1:14" ht="58.5" customHeight="1" x14ac:dyDescent="0.25">
      <c r="A150" s="1143"/>
      <c r="B150" s="1071"/>
      <c r="C150" s="1113"/>
      <c r="D150" s="1137"/>
      <c r="E150" s="1105" t="s">
        <v>138</v>
      </c>
      <c r="F150" s="1069" t="s">
        <v>211</v>
      </c>
      <c r="G150" s="1105" t="s">
        <v>140</v>
      </c>
      <c r="H150" s="1124">
        <v>90</v>
      </c>
      <c r="I150" s="1124">
        <v>90</v>
      </c>
      <c r="J150" s="1121">
        <f>IF(I150/H150*100&gt;100,100,I150/H150*100)</f>
        <v>100</v>
      </c>
      <c r="K150" s="1123"/>
      <c r="L150" s="1119"/>
      <c r="M150" s="1151"/>
      <c r="N150" s="1081"/>
    </row>
    <row r="151" spans="1:14" ht="42.75" customHeight="1" x14ac:dyDescent="0.25">
      <c r="A151" s="1143"/>
      <c r="B151" s="1067"/>
      <c r="C151" s="1110"/>
      <c r="D151" s="1133"/>
      <c r="E151" s="1105" t="s">
        <v>144</v>
      </c>
      <c r="F151" s="1064" t="s">
        <v>506</v>
      </c>
      <c r="G151" s="1105" t="s">
        <v>640</v>
      </c>
      <c r="H151" s="4">
        <v>13300</v>
      </c>
      <c r="I151" s="42">
        <v>11992</v>
      </c>
      <c r="J151" s="1121">
        <f>IF(I151/H151*100&gt;100,100,I151/H151*100)</f>
        <v>90.165413533834581</v>
      </c>
      <c r="K151" s="1120">
        <f>J151</f>
        <v>90.165413533834581</v>
      </c>
      <c r="L151" s="1119"/>
      <c r="M151" s="1151"/>
      <c r="N151" s="1081"/>
    </row>
    <row r="152" spans="1:14" ht="58.5" customHeight="1" x14ac:dyDescent="0.25">
      <c r="A152" s="1143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105" t="s">
        <v>140</v>
      </c>
      <c r="H152" s="1124">
        <v>40.4</v>
      </c>
      <c r="I152" s="1125">
        <v>40.4</v>
      </c>
      <c r="J152" s="1121">
        <f>IF(I152/H152*100&gt;100,100,I152/H152*100)</f>
        <v>100</v>
      </c>
      <c r="K152" s="1127">
        <f>(J152+J153+J154)/3</f>
        <v>100</v>
      </c>
      <c r="L152" s="1126">
        <f>(K152+K155)/2</f>
        <v>96.571428571428569</v>
      </c>
      <c r="M152" s="1151"/>
      <c r="N152" s="1081"/>
    </row>
    <row r="153" spans="1:14" ht="58.5" customHeight="1" x14ac:dyDescent="0.25">
      <c r="A153" s="1143"/>
      <c r="B153" s="1071"/>
      <c r="C153" s="1113"/>
      <c r="D153" s="1137"/>
      <c r="E153" s="1105" t="s">
        <v>138</v>
      </c>
      <c r="F153" s="1069" t="s">
        <v>9</v>
      </c>
      <c r="G153" s="1105" t="s">
        <v>140</v>
      </c>
      <c r="H153" s="1124">
        <v>1</v>
      </c>
      <c r="I153" s="1125">
        <v>1</v>
      </c>
      <c r="J153" s="1121">
        <f>IF(I153/H153*100&gt;100,100,I153/H153*100)</f>
        <v>100</v>
      </c>
      <c r="K153" s="1123"/>
      <c r="L153" s="1119"/>
      <c r="M153" s="1151"/>
      <c r="N153" s="1081"/>
    </row>
    <row r="154" spans="1:14" ht="58.5" customHeight="1" x14ac:dyDescent="0.25">
      <c r="A154" s="1143"/>
      <c r="B154" s="1071"/>
      <c r="C154" s="1113"/>
      <c r="D154" s="1137"/>
      <c r="E154" s="1105" t="s">
        <v>138</v>
      </c>
      <c r="F154" s="1069" t="s">
        <v>211</v>
      </c>
      <c r="G154" s="1105" t="s">
        <v>140</v>
      </c>
      <c r="H154" s="1124">
        <v>90</v>
      </c>
      <c r="I154" s="1124">
        <v>90</v>
      </c>
      <c r="J154" s="1121">
        <f>IF(I154/H154*100&gt;100,100,I154/H154*100)</f>
        <v>100</v>
      </c>
      <c r="K154" s="1123"/>
      <c r="L154" s="1119"/>
      <c r="M154" s="1151"/>
      <c r="N154" s="1081"/>
    </row>
    <row r="155" spans="1:14" ht="36.75" customHeight="1" x14ac:dyDescent="0.25">
      <c r="A155" s="1143"/>
      <c r="B155" s="1067"/>
      <c r="C155" s="1110"/>
      <c r="D155" s="1133"/>
      <c r="E155" s="1105" t="s">
        <v>144</v>
      </c>
      <c r="F155" s="1064" t="s">
        <v>506</v>
      </c>
      <c r="G155" s="1105" t="s">
        <v>640</v>
      </c>
      <c r="H155" s="4">
        <v>700</v>
      </c>
      <c r="I155" s="42">
        <v>652</v>
      </c>
      <c r="J155" s="1121">
        <f>IF(I155/H155*100&gt;100,100,I155/H155*100)</f>
        <v>93.142857142857139</v>
      </c>
      <c r="K155" s="1120">
        <f>J155</f>
        <v>93.142857142857139</v>
      </c>
      <c r="L155" s="1119"/>
      <c r="M155" s="1151"/>
      <c r="N155" s="1081"/>
    </row>
    <row r="156" spans="1:14" ht="58.5" hidden="1" customHeight="1" x14ac:dyDescent="0.25">
      <c r="A156" s="1143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065" t="s">
        <v>140</v>
      </c>
      <c r="H156" s="1091"/>
      <c r="I156" s="1093"/>
      <c r="J156" s="1121" t="e">
        <f>IF(I156/H156*100&gt;100,100,I156/H156*100)</f>
        <v>#DIV/0!</v>
      </c>
      <c r="K156" s="1127" t="e">
        <f>(J156+J157+J158)/3</f>
        <v>#DIV/0!</v>
      </c>
      <c r="L156" s="1126" t="e">
        <f>(K156+K159)/2</f>
        <v>#DIV/0!</v>
      </c>
      <c r="M156" s="1151"/>
      <c r="N156" s="1081"/>
    </row>
    <row r="157" spans="1:14" ht="58.5" hidden="1" customHeight="1" x14ac:dyDescent="0.25">
      <c r="A157" s="1143"/>
      <c r="B157" s="1072"/>
      <c r="C157" s="1071"/>
      <c r="D157" s="1071"/>
      <c r="E157" s="1128" t="s">
        <v>138</v>
      </c>
      <c r="F157" s="1129" t="s">
        <v>385</v>
      </c>
      <c r="G157" s="1065" t="s">
        <v>140</v>
      </c>
      <c r="H157" s="1091"/>
      <c r="I157" s="1093"/>
      <c r="J157" s="1121" t="e">
        <f>IF(I157/H157*100&gt;100,100,I157/H157*100)</f>
        <v>#DIV/0!</v>
      </c>
      <c r="K157" s="1123"/>
      <c r="L157" s="1119"/>
      <c r="M157" s="1151"/>
      <c r="N157" s="1081"/>
    </row>
    <row r="158" spans="1:14" ht="58.5" hidden="1" customHeight="1" x14ac:dyDescent="0.25">
      <c r="A158" s="1143"/>
      <c r="B158" s="1072"/>
      <c r="C158" s="1071"/>
      <c r="D158" s="1071"/>
      <c r="E158" s="1128" t="s">
        <v>138</v>
      </c>
      <c r="F158" s="1129" t="s">
        <v>625</v>
      </c>
      <c r="G158" s="1065" t="s">
        <v>140</v>
      </c>
      <c r="H158" s="1091"/>
      <c r="I158" s="1091"/>
      <c r="J158" s="1121" t="e">
        <f>IF(I158/H158*100&gt;100,100,I158/H158*100)</f>
        <v>#DIV/0!</v>
      </c>
      <c r="K158" s="1123"/>
      <c r="L158" s="1119"/>
      <c r="M158" s="1151"/>
      <c r="N158" s="1081"/>
    </row>
    <row r="159" spans="1:14" ht="39" hidden="1" customHeight="1" x14ac:dyDescent="0.25">
      <c r="A159" s="1143"/>
      <c r="B159" s="1068"/>
      <c r="C159" s="1067"/>
      <c r="D159" s="1067"/>
      <c r="E159" s="1128" t="s">
        <v>144</v>
      </c>
      <c r="F159" s="1064" t="s">
        <v>506</v>
      </c>
      <c r="G159" s="1065" t="s">
        <v>266</v>
      </c>
      <c r="H159" s="1096"/>
      <c r="I159" s="1088"/>
      <c r="J159" s="1121" t="e">
        <f>IF(I159/H159*100&gt;100,100,I159/H159*100)</f>
        <v>#DIV/0!</v>
      </c>
      <c r="K159" s="1120" t="e">
        <f>J159</f>
        <v>#DIV/0!</v>
      </c>
      <c r="L159" s="1119"/>
      <c r="M159" s="1151"/>
      <c r="N159" s="1081"/>
    </row>
    <row r="160" spans="1:14" ht="58.5" hidden="1" customHeight="1" x14ac:dyDescent="0.25">
      <c r="A160" s="1143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065" t="s">
        <v>140</v>
      </c>
      <c r="H160" s="1091"/>
      <c r="I160" s="1093"/>
      <c r="J160" s="1121" t="e">
        <f>IF(I160/H160*100&gt;100,100,I160/H160*100)</f>
        <v>#DIV/0!</v>
      </c>
      <c r="K160" s="1127" t="e">
        <f>(J160+J161+J162)/3</f>
        <v>#DIV/0!</v>
      </c>
      <c r="L160" s="1126" t="e">
        <f>(K160+K163)/2</f>
        <v>#DIV/0!</v>
      </c>
      <c r="M160" s="1113"/>
      <c r="N160" s="1081"/>
    </row>
    <row r="161" spans="1:14" ht="58.5" hidden="1" customHeight="1" x14ac:dyDescent="0.25">
      <c r="A161" s="1143"/>
      <c r="B161" s="1072"/>
      <c r="C161" s="1071"/>
      <c r="D161" s="1071"/>
      <c r="E161" s="1128" t="s">
        <v>138</v>
      </c>
      <c r="F161" s="1129" t="s">
        <v>385</v>
      </c>
      <c r="G161" s="1065" t="s">
        <v>140</v>
      </c>
      <c r="H161" s="1091"/>
      <c r="I161" s="1093"/>
      <c r="J161" s="1121" t="e">
        <f>IF(I161/H161*100&gt;100,100,I161/H161*100)</f>
        <v>#DIV/0!</v>
      </c>
      <c r="K161" s="1123"/>
      <c r="L161" s="1119"/>
      <c r="M161" s="1113"/>
      <c r="N161" s="1081"/>
    </row>
    <row r="162" spans="1:14" ht="58.5" hidden="1" customHeight="1" x14ac:dyDescent="0.25">
      <c r="A162" s="1143"/>
      <c r="B162" s="1072"/>
      <c r="C162" s="1071"/>
      <c r="D162" s="1071"/>
      <c r="E162" s="1128" t="s">
        <v>138</v>
      </c>
      <c r="F162" s="1129" t="s">
        <v>625</v>
      </c>
      <c r="G162" s="1065" t="s">
        <v>140</v>
      </c>
      <c r="H162" s="1091"/>
      <c r="I162" s="1091"/>
      <c r="J162" s="1121" t="e">
        <f>IF(I162/H162*100&gt;100,100,I162/H162*100)</f>
        <v>#DIV/0!</v>
      </c>
      <c r="K162" s="1123"/>
      <c r="L162" s="1119"/>
      <c r="M162" s="1113"/>
      <c r="N162" s="1081"/>
    </row>
    <row r="163" spans="1:14" ht="38.25" hidden="1" customHeight="1" x14ac:dyDescent="0.25">
      <c r="A163" s="1143"/>
      <c r="B163" s="1068"/>
      <c r="C163" s="1067"/>
      <c r="D163" s="1067"/>
      <c r="E163" s="1128" t="s">
        <v>144</v>
      </c>
      <c r="F163" s="1064" t="s">
        <v>506</v>
      </c>
      <c r="G163" s="1065" t="s">
        <v>266</v>
      </c>
      <c r="H163" s="1088"/>
      <c r="I163" s="1088"/>
      <c r="J163" s="1121" t="e">
        <f>IF(I163/H163*100&gt;100,100,I163/H163*100)</f>
        <v>#DIV/0!</v>
      </c>
      <c r="K163" s="1120" t="e">
        <f>J163</f>
        <v>#DIV/0!</v>
      </c>
      <c r="L163" s="1119"/>
      <c r="M163" s="1113"/>
      <c r="N163" s="1081"/>
    </row>
    <row r="164" spans="1:14" ht="58.5" hidden="1" customHeight="1" x14ac:dyDescent="0.25">
      <c r="A164" s="1143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065" t="s">
        <v>140</v>
      </c>
      <c r="H164" s="1091"/>
      <c r="I164" s="1093"/>
      <c r="J164" s="1121" t="e">
        <f>IF(I164/H164*100&gt;100,100,I164/H164*100)</f>
        <v>#DIV/0!</v>
      </c>
      <c r="K164" s="1127" t="e">
        <f>(J164+J165+J166)/3</f>
        <v>#DIV/0!</v>
      </c>
      <c r="L164" s="1126" t="e">
        <f>(K164+K167)/2</f>
        <v>#DIV/0!</v>
      </c>
      <c r="M164" s="1113"/>
      <c r="N164" s="1081"/>
    </row>
    <row r="165" spans="1:14" ht="58.5" hidden="1" customHeight="1" x14ac:dyDescent="0.25">
      <c r="A165" s="1143"/>
      <c r="B165" s="1072"/>
      <c r="C165" s="1071"/>
      <c r="D165" s="1071"/>
      <c r="E165" s="1128" t="s">
        <v>138</v>
      </c>
      <c r="F165" s="1129" t="s">
        <v>385</v>
      </c>
      <c r="G165" s="1065" t="s">
        <v>140</v>
      </c>
      <c r="H165" s="1091"/>
      <c r="I165" s="1093"/>
      <c r="J165" s="1121" t="e">
        <f>IF(I165/H165*100&gt;100,100,I165/H165*100)</f>
        <v>#DIV/0!</v>
      </c>
      <c r="K165" s="1123"/>
      <c r="L165" s="1119"/>
      <c r="M165" s="1113"/>
      <c r="N165" s="1081"/>
    </row>
    <row r="166" spans="1:14" ht="58.5" hidden="1" customHeight="1" x14ac:dyDescent="0.25">
      <c r="A166" s="1143"/>
      <c r="B166" s="1072"/>
      <c r="C166" s="1071"/>
      <c r="D166" s="1071"/>
      <c r="E166" s="1128" t="s">
        <v>138</v>
      </c>
      <c r="F166" s="1129" t="s">
        <v>625</v>
      </c>
      <c r="G166" s="1065" t="s">
        <v>140</v>
      </c>
      <c r="H166" s="1091"/>
      <c r="I166" s="1091"/>
      <c r="J166" s="1121" t="e">
        <f>IF(I166/H166*100&gt;100,100,I166/H166*100)</f>
        <v>#DIV/0!</v>
      </c>
      <c r="K166" s="1123"/>
      <c r="L166" s="1119"/>
      <c r="M166" s="1113"/>
      <c r="N166" s="1081"/>
    </row>
    <row r="167" spans="1:14" ht="38.25" hidden="1" customHeight="1" x14ac:dyDescent="0.25">
      <c r="A167" s="1143"/>
      <c r="B167" s="1068"/>
      <c r="C167" s="1067"/>
      <c r="D167" s="1067"/>
      <c r="E167" s="1128" t="s">
        <v>144</v>
      </c>
      <c r="F167" s="1064" t="s">
        <v>506</v>
      </c>
      <c r="G167" s="1065" t="s">
        <v>266</v>
      </c>
      <c r="H167" s="1096"/>
      <c r="I167" s="1088"/>
      <c r="J167" s="1121" t="e">
        <f>IF(I167/H167*100&gt;100,100,I167/H167*100)</f>
        <v>#DIV/0!</v>
      </c>
      <c r="K167" s="1120" t="e">
        <f>J167</f>
        <v>#DIV/0!</v>
      </c>
      <c r="L167" s="1119"/>
      <c r="M167" s="1113"/>
      <c r="N167" s="1081"/>
    </row>
    <row r="168" spans="1:14" ht="58.5" hidden="1" customHeight="1" x14ac:dyDescent="0.25">
      <c r="A168" s="1143"/>
      <c r="B168" s="1079" t="s">
        <v>380</v>
      </c>
      <c r="C168" s="1079" t="s">
        <v>636</v>
      </c>
      <c r="D168" s="1115" t="s">
        <v>615</v>
      </c>
      <c r="E168" s="1098" t="s">
        <v>138</v>
      </c>
      <c r="F168" s="1112" t="s">
        <v>312</v>
      </c>
      <c r="G168" s="1065" t="s">
        <v>140</v>
      </c>
      <c r="H168" s="1091"/>
      <c r="I168" s="1093"/>
      <c r="J168" s="1121" t="e">
        <f>IF(I168/H168*100&gt;100,100,I168/H168*100)</f>
        <v>#DIV/0!</v>
      </c>
      <c r="K168" s="1127" t="e">
        <f>(J168+J169+J170)/3</f>
        <v>#DIV/0!</v>
      </c>
      <c r="L168" s="1126" t="e">
        <f>(K168+K171)/2</f>
        <v>#DIV/0!</v>
      </c>
      <c r="M168" s="1113"/>
      <c r="N168" s="1081"/>
    </row>
    <row r="169" spans="1:14" ht="58.5" hidden="1" customHeight="1" x14ac:dyDescent="0.25">
      <c r="A169" s="1143"/>
      <c r="B169" s="1072"/>
      <c r="C169" s="1103"/>
      <c r="D169" s="1072"/>
      <c r="E169" s="1098" t="s">
        <v>138</v>
      </c>
      <c r="F169" s="1112" t="s">
        <v>385</v>
      </c>
      <c r="G169" s="1065" t="s">
        <v>140</v>
      </c>
      <c r="H169" s="1091"/>
      <c r="I169" s="1093"/>
      <c r="J169" s="1121" t="e">
        <f>IF(I169/H169*100&gt;100,100,I169/H169*100)</f>
        <v>#DIV/0!</v>
      </c>
      <c r="K169" s="1123"/>
      <c r="L169" s="1119"/>
      <c r="M169" s="1113"/>
      <c r="N169" s="1081"/>
    </row>
    <row r="170" spans="1:14" ht="58.5" hidden="1" customHeight="1" x14ac:dyDescent="0.25">
      <c r="A170" s="1143"/>
      <c r="B170" s="1072"/>
      <c r="C170" s="1103"/>
      <c r="D170" s="1072"/>
      <c r="E170" s="1098" t="s">
        <v>138</v>
      </c>
      <c r="F170" s="1112" t="s">
        <v>625</v>
      </c>
      <c r="G170" s="1065" t="s">
        <v>140</v>
      </c>
      <c r="H170" s="1091"/>
      <c r="I170" s="1091"/>
      <c r="J170" s="1121" t="e">
        <f>IF(I170/H170*100&gt;100,100,I170/H170*100)</f>
        <v>#DIV/0!</v>
      </c>
      <c r="K170" s="1123"/>
      <c r="L170" s="1119"/>
      <c r="M170" s="1113"/>
      <c r="N170" s="1081"/>
    </row>
    <row r="171" spans="1:14" ht="38.25" hidden="1" customHeight="1" x14ac:dyDescent="0.25">
      <c r="A171" s="1143"/>
      <c r="B171" s="1068"/>
      <c r="C171" s="1100"/>
      <c r="D171" s="1068"/>
      <c r="E171" s="1098" t="s">
        <v>144</v>
      </c>
      <c r="F171" s="1097" t="s">
        <v>506</v>
      </c>
      <c r="G171" s="1065" t="s">
        <v>266</v>
      </c>
      <c r="H171" s="1201"/>
      <c r="I171" s="1088"/>
      <c r="J171" s="1121" t="e">
        <f>IF(I171/H171*100&gt;100,100,I171/H171*100)</f>
        <v>#DIV/0!</v>
      </c>
      <c r="K171" s="1120" t="e">
        <f>J171</f>
        <v>#DIV/0!</v>
      </c>
      <c r="L171" s="1119"/>
      <c r="M171" s="1113"/>
      <c r="N171" s="1081"/>
    </row>
    <row r="172" spans="1:14" ht="58.5" hidden="1" customHeight="1" x14ac:dyDescent="0.25">
      <c r="A172" s="1143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065" t="s">
        <v>140</v>
      </c>
      <c r="H172" s="1091"/>
      <c r="I172" s="1093"/>
      <c r="J172" s="1121" t="e">
        <f>IF(I172/H172*100&gt;100,100,I172/H172*100)</f>
        <v>#DIV/0!</v>
      </c>
      <c r="K172" s="1127" t="e">
        <f>(J172+J173+J174)/3</f>
        <v>#DIV/0!</v>
      </c>
      <c r="L172" s="1126" t="e">
        <f>(K172+K175)/2</f>
        <v>#DIV/0!</v>
      </c>
      <c r="M172" s="1113"/>
      <c r="N172" s="1081"/>
    </row>
    <row r="173" spans="1:14" ht="58.5" hidden="1" customHeight="1" x14ac:dyDescent="0.25">
      <c r="A173" s="1143"/>
      <c r="B173" s="1072"/>
      <c r="C173" s="1103"/>
      <c r="D173" s="1072"/>
      <c r="E173" s="1098" t="s">
        <v>138</v>
      </c>
      <c r="F173" s="1112" t="s">
        <v>385</v>
      </c>
      <c r="G173" s="1065" t="s">
        <v>140</v>
      </c>
      <c r="H173" s="1091"/>
      <c r="I173" s="1093"/>
      <c r="J173" s="1121" t="e">
        <f>IF(I173/H173*100&gt;100,100,I173/H173*100)</f>
        <v>#DIV/0!</v>
      </c>
      <c r="K173" s="1123"/>
      <c r="L173" s="1119"/>
      <c r="M173" s="1113"/>
      <c r="N173" s="1081"/>
    </row>
    <row r="174" spans="1:14" ht="58.5" hidden="1" customHeight="1" x14ac:dyDescent="0.25">
      <c r="A174" s="1143"/>
      <c r="B174" s="1072"/>
      <c r="C174" s="1103"/>
      <c r="D174" s="1072"/>
      <c r="E174" s="1098" t="s">
        <v>138</v>
      </c>
      <c r="F174" s="1112" t="s">
        <v>625</v>
      </c>
      <c r="G174" s="1065" t="s">
        <v>140</v>
      </c>
      <c r="H174" s="1091"/>
      <c r="I174" s="1091"/>
      <c r="J174" s="1121" t="e">
        <f>IF(I174/H174*100&gt;100,100,I174/H174*100)</f>
        <v>#DIV/0!</v>
      </c>
      <c r="K174" s="1123"/>
      <c r="L174" s="1119"/>
      <c r="M174" s="1113"/>
      <c r="N174" s="1081"/>
    </row>
    <row r="175" spans="1:14" ht="36" hidden="1" customHeight="1" x14ac:dyDescent="0.25">
      <c r="A175" s="1143"/>
      <c r="B175" s="1068"/>
      <c r="C175" s="1100"/>
      <c r="D175" s="1068"/>
      <c r="E175" s="1098" t="s">
        <v>144</v>
      </c>
      <c r="F175" s="1097" t="s">
        <v>506</v>
      </c>
      <c r="G175" s="1065" t="s">
        <v>266</v>
      </c>
      <c r="H175" s="1109"/>
      <c r="I175" s="1109"/>
      <c r="J175" s="1121" t="e">
        <f>IF(I175/H175*100&gt;100,100,I175/H175*100)</f>
        <v>#DIV/0!</v>
      </c>
      <c r="K175" s="1120" t="e">
        <f>J175</f>
        <v>#DIV/0!</v>
      </c>
      <c r="L175" s="1119"/>
      <c r="M175" s="1113"/>
      <c r="N175" s="1081"/>
    </row>
    <row r="176" spans="1:14" ht="58.5" hidden="1" customHeight="1" x14ac:dyDescent="0.25">
      <c r="A176" s="1143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065" t="s">
        <v>140</v>
      </c>
      <c r="H176" s="1091"/>
      <c r="I176" s="1093"/>
      <c r="J176" s="1121" t="e">
        <f>IF(I176/H176*100&gt;100,100,I176/H176*100)</f>
        <v>#DIV/0!</v>
      </c>
      <c r="K176" s="1127" t="e">
        <f>(J176+J177+J178)/3</f>
        <v>#DIV/0!</v>
      </c>
      <c r="L176" s="1126" t="e">
        <f>(K176+K179)/2</f>
        <v>#DIV/0!</v>
      </c>
      <c r="M176" s="1113"/>
      <c r="N176" s="1081"/>
    </row>
    <row r="177" spans="1:16" ht="58.5" hidden="1" customHeight="1" x14ac:dyDescent="0.25">
      <c r="A177" s="1143"/>
      <c r="B177" s="1072"/>
      <c r="C177" s="1103"/>
      <c r="D177" s="1072"/>
      <c r="E177" s="1098" t="s">
        <v>138</v>
      </c>
      <c r="F177" s="1112" t="s">
        <v>385</v>
      </c>
      <c r="G177" s="1065" t="s">
        <v>140</v>
      </c>
      <c r="H177" s="1091"/>
      <c r="I177" s="1093"/>
      <c r="J177" s="1121" t="e">
        <f>IF(I177/H177*100&gt;100,100,I177/H177*100)</f>
        <v>#DIV/0!</v>
      </c>
      <c r="K177" s="1123"/>
      <c r="L177" s="1119"/>
      <c r="M177" s="1113"/>
      <c r="N177" s="1081"/>
    </row>
    <row r="178" spans="1:16" ht="58.5" hidden="1" customHeight="1" x14ac:dyDescent="0.25">
      <c r="A178" s="1143"/>
      <c r="B178" s="1072"/>
      <c r="C178" s="1103"/>
      <c r="D178" s="1072"/>
      <c r="E178" s="1098" t="s">
        <v>138</v>
      </c>
      <c r="F178" s="1112" t="s">
        <v>625</v>
      </c>
      <c r="G178" s="1065" t="s">
        <v>140</v>
      </c>
      <c r="H178" s="1091"/>
      <c r="I178" s="1091"/>
      <c r="J178" s="1121" t="e">
        <f>IF(I178/H178*100&gt;100,100,I178/H178*100)</f>
        <v>#DIV/0!</v>
      </c>
      <c r="K178" s="1123"/>
      <c r="L178" s="1119"/>
      <c r="M178" s="1113"/>
      <c r="N178" s="1081"/>
    </row>
    <row r="179" spans="1:16" ht="39" hidden="1" customHeight="1" x14ac:dyDescent="0.25">
      <c r="A179" s="1143"/>
      <c r="B179" s="1068"/>
      <c r="C179" s="1100"/>
      <c r="D179" s="1068"/>
      <c r="E179" s="1098" t="s">
        <v>144</v>
      </c>
      <c r="F179" s="1097" t="s">
        <v>506</v>
      </c>
      <c r="G179" s="1065" t="s">
        <v>266</v>
      </c>
      <c r="H179" s="1096"/>
      <c r="I179" s="1088"/>
      <c r="J179" s="1121" t="e">
        <f>IF(I179/H179*100&gt;100,100,I179/H179*100)</f>
        <v>#DIV/0!</v>
      </c>
      <c r="K179" s="1120" t="e">
        <f>J179</f>
        <v>#DIV/0!</v>
      </c>
      <c r="L179" s="1119"/>
      <c r="M179" s="1113"/>
      <c r="N179" s="1081"/>
    </row>
    <row r="180" spans="1:16" ht="58.5" hidden="1" customHeight="1" x14ac:dyDescent="0.25">
      <c r="A180" s="1143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065" t="s">
        <v>140</v>
      </c>
      <c r="H180" s="1091"/>
      <c r="I180" s="1093"/>
      <c r="J180" s="1121" t="e">
        <f>IF(I180/H180*100&gt;100,100,I180/H180*100)</f>
        <v>#DIV/0!</v>
      </c>
      <c r="K180" s="1127" t="e">
        <f>(J180+J181+J182)/3</f>
        <v>#DIV/0!</v>
      </c>
      <c r="L180" s="1126" t="e">
        <f>(K180+K183)/2</f>
        <v>#DIV/0!</v>
      </c>
      <c r="M180" s="1113"/>
      <c r="N180" s="1081"/>
    </row>
    <row r="181" spans="1:16" ht="58.5" hidden="1" customHeight="1" x14ac:dyDescent="0.25">
      <c r="A181" s="1143"/>
      <c r="B181" s="1072"/>
      <c r="C181" s="1103"/>
      <c r="D181" s="1072"/>
      <c r="E181" s="1098" t="s">
        <v>138</v>
      </c>
      <c r="F181" s="1112" t="s">
        <v>385</v>
      </c>
      <c r="G181" s="1065" t="s">
        <v>140</v>
      </c>
      <c r="H181" s="1091"/>
      <c r="I181" s="1093"/>
      <c r="J181" s="1121" t="e">
        <f>IF(I181/H181*100&gt;100,100,I181/H181*100)</f>
        <v>#DIV/0!</v>
      </c>
      <c r="K181" s="1123"/>
      <c r="L181" s="1119"/>
      <c r="M181" s="1113"/>
      <c r="N181" s="1081"/>
    </row>
    <row r="182" spans="1:16" ht="58.5" hidden="1" customHeight="1" x14ac:dyDescent="0.25">
      <c r="A182" s="1143"/>
      <c r="B182" s="1072"/>
      <c r="C182" s="1103"/>
      <c r="D182" s="1072"/>
      <c r="E182" s="1098" t="s">
        <v>138</v>
      </c>
      <c r="F182" s="1112" t="s">
        <v>625</v>
      </c>
      <c r="G182" s="1065" t="s">
        <v>140</v>
      </c>
      <c r="H182" s="1091"/>
      <c r="I182" s="1091"/>
      <c r="J182" s="1121" t="e">
        <f>IF(I182/H182*100&gt;100,100,I182/H182*100)</f>
        <v>#DIV/0!</v>
      </c>
      <c r="K182" s="1123"/>
      <c r="L182" s="1119"/>
      <c r="M182" s="1113"/>
      <c r="N182" s="1081"/>
    </row>
    <row r="183" spans="1:16" ht="41.25" hidden="1" customHeight="1" x14ac:dyDescent="0.25">
      <c r="A183" s="1203"/>
      <c r="B183" s="1068"/>
      <c r="C183" s="1100"/>
      <c r="D183" s="1068"/>
      <c r="E183" s="1098" t="s">
        <v>144</v>
      </c>
      <c r="F183" s="1097" t="s">
        <v>506</v>
      </c>
      <c r="G183" s="1065" t="s">
        <v>266</v>
      </c>
      <c r="H183" s="1096"/>
      <c r="I183" s="1088"/>
      <c r="J183" s="1121" t="e">
        <f>IF(I183/H183*100&gt;100,100,I183/H183*100)</f>
        <v>#DIV/0!</v>
      </c>
      <c r="K183" s="1120" t="e">
        <f>J183</f>
        <v>#DIV/0!</v>
      </c>
      <c r="L183" s="1119"/>
      <c r="M183" s="1110"/>
      <c r="N183" s="1081"/>
    </row>
    <row r="184" spans="1:16" ht="42" hidden="1" customHeight="1" x14ac:dyDescent="0.25">
      <c r="A184" s="1255"/>
      <c r="B184" s="1079" t="s">
        <v>319</v>
      </c>
      <c r="C184" s="1079" t="s">
        <v>631</v>
      </c>
      <c r="D184" s="1115" t="s">
        <v>615</v>
      </c>
      <c r="E184" s="1098" t="s">
        <v>138</v>
      </c>
      <c r="F184" s="1112" t="s">
        <v>312</v>
      </c>
      <c r="G184" s="1065" t="s">
        <v>140</v>
      </c>
      <c r="H184" s="1091"/>
      <c r="I184" s="1093"/>
      <c r="J184" s="1087"/>
      <c r="K184" s="1095"/>
      <c r="L184" s="1094"/>
      <c r="M184" s="1254" t="s">
        <v>698</v>
      </c>
      <c r="N184" s="1081"/>
      <c r="O184" s="1048">
        <f>H187+H191+H195+H199+H203+H207+H211+H215+H219+H223+H227+H231</f>
        <v>0</v>
      </c>
      <c r="P184" s="1048">
        <f>I187+I191+I195+I199+I203+I207+I211+I215+I219+I223+I227+I231</f>
        <v>0</v>
      </c>
    </row>
    <row r="185" spans="1:16" ht="42" hidden="1" customHeight="1" x14ac:dyDescent="0.25">
      <c r="A185" s="1242"/>
      <c r="B185" s="1072"/>
      <c r="C185" s="1103"/>
      <c r="D185" s="1072"/>
      <c r="E185" s="1098" t="s">
        <v>138</v>
      </c>
      <c r="F185" s="1112" t="s">
        <v>385</v>
      </c>
      <c r="G185" s="1065" t="s">
        <v>140</v>
      </c>
      <c r="H185" s="1091"/>
      <c r="I185" s="1093"/>
      <c r="J185" s="1087"/>
      <c r="K185" s="1090"/>
      <c r="L185" s="1085"/>
      <c r="M185" s="1253"/>
      <c r="N185" s="1081"/>
    </row>
    <row r="186" spans="1:16" ht="36" hidden="1" customHeight="1" x14ac:dyDescent="0.25">
      <c r="A186" s="1242"/>
      <c r="B186" s="1072"/>
      <c r="C186" s="1103"/>
      <c r="D186" s="1072"/>
      <c r="E186" s="1098" t="s">
        <v>138</v>
      </c>
      <c r="F186" s="1112" t="s">
        <v>625</v>
      </c>
      <c r="G186" s="1065" t="s">
        <v>140</v>
      </c>
      <c r="H186" s="1091"/>
      <c r="I186" s="1091"/>
      <c r="J186" s="1087"/>
      <c r="K186" s="1090"/>
      <c r="L186" s="1085"/>
      <c r="M186" s="1253"/>
      <c r="N186" s="1081"/>
    </row>
    <row r="187" spans="1:16" ht="30.75" hidden="1" customHeight="1" x14ac:dyDescent="0.25">
      <c r="A187" s="1242"/>
      <c r="B187" s="1068"/>
      <c r="C187" s="1100"/>
      <c r="D187" s="1068"/>
      <c r="E187" s="1098" t="s">
        <v>144</v>
      </c>
      <c r="F187" s="1097" t="s">
        <v>506</v>
      </c>
      <c r="G187" s="1065" t="s">
        <v>266</v>
      </c>
      <c r="H187" s="1096"/>
      <c r="I187" s="1088"/>
      <c r="J187" s="1087"/>
      <c r="K187" s="1086"/>
      <c r="L187" s="1085"/>
      <c r="M187" s="1253"/>
      <c r="N187" s="1081"/>
    </row>
    <row r="188" spans="1:16" ht="42" hidden="1" customHeight="1" x14ac:dyDescent="0.25">
      <c r="A188" s="1242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065" t="s">
        <v>140</v>
      </c>
      <c r="H188" s="1091"/>
      <c r="I188" s="1093"/>
      <c r="J188" s="1087"/>
      <c r="K188" s="1095"/>
      <c r="L188" s="1094"/>
      <c r="M188" s="1253"/>
      <c r="N188" s="1081"/>
    </row>
    <row r="189" spans="1:16" ht="42" hidden="1" customHeight="1" x14ac:dyDescent="0.25">
      <c r="A189" s="1242"/>
      <c r="B189" s="1072"/>
      <c r="C189" s="1103"/>
      <c r="D189" s="1072"/>
      <c r="E189" s="1098" t="s">
        <v>138</v>
      </c>
      <c r="F189" s="1112" t="s">
        <v>385</v>
      </c>
      <c r="G189" s="1065" t="s">
        <v>140</v>
      </c>
      <c r="H189" s="1091"/>
      <c r="I189" s="1093"/>
      <c r="J189" s="1087"/>
      <c r="K189" s="1090"/>
      <c r="L189" s="1085"/>
      <c r="M189" s="1253"/>
      <c r="N189" s="1081"/>
    </row>
    <row r="190" spans="1:16" ht="36" hidden="1" customHeight="1" x14ac:dyDescent="0.25">
      <c r="A190" s="1242"/>
      <c r="B190" s="1072"/>
      <c r="C190" s="1103"/>
      <c r="D190" s="1072"/>
      <c r="E190" s="1098" t="s">
        <v>138</v>
      </c>
      <c r="F190" s="1112" t="s">
        <v>625</v>
      </c>
      <c r="G190" s="1065" t="s">
        <v>140</v>
      </c>
      <c r="H190" s="1091"/>
      <c r="I190" s="1091"/>
      <c r="J190" s="1087"/>
      <c r="K190" s="1090"/>
      <c r="L190" s="1085"/>
      <c r="M190" s="1253"/>
      <c r="N190" s="1081"/>
    </row>
    <row r="191" spans="1:16" ht="30.75" hidden="1" customHeight="1" x14ac:dyDescent="0.25">
      <c r="A191" s="1242"/>
      <c r="B191" s="1068"/>
      <c r="C191" s="1100"/>
      <c r="D191" s="1068"/>
      <c r="E191" s="1098" t="s">
        <v>144</v>
      </c>
      <c r="F191" s="1097" t="s">
        <v>506</v>
      </c>
      <c r="G191" s="1065" t="s">
        <v>266</v>
      </c>
      <c r="H191" s="1088"/>
      <c r="I191" s="1088"/>
      <c r="J191" s="1087"/>
      <c r="K191" s="1086"/>
      <c r="L191" s="1085"/>
      <c r="M191" s="1253"/>
      <c r="N191" s="1081"/>
    </row>
    <row r="192" spans="1:16" ht="42" hidden="1" customHeight="1" x14ac:dyDescent="0.25"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065" t="s">
        <v>140</v>
      </c>
      <c r="H192" s="1091"/>
      <c r="I192" s="1093"/>
      <c r="J192" s="1087"/>
      <c r="K192" s="1095"/>
      <c r="L192" s="1094"/>
    </row>
    <row r="193" spans="2:12" ht="42" hidden="1" customHeight="1" x14ac:dyDescent="0.25">
      <c r="B193" s="1072"/>
      <c r="C193" s="1103"/>
      <c r="D193" s="1072"/>
      <c r="E193" s="1098" t="s">
        <v>138</v>
      </c>
      <c r="F193" s="1112" t="s">
        <v>385</v>
      </c>
      <c r="G193" s="1065" t="s">
        <v>140</v>
      </c>
      <c r="H193" s="1091"/>
      <c r="I193" s="1093"/>
      <c r="J193" s="1087"/>
      <c r="K193" s="1090"/>
      <c r="L193" s="1085"/>
    </row>
    <row r="194" spans="2:12" ht="36" hidden="1" customHeight="1" x14ac:dyDescent="0.25">
      <c r="B194" s="1072"/>
      <c r="C194" s="1103"/>
      <c r="D194" s="1072"/>
      <c r="E194" s="1098" t="s">
        <v>138</v>
      </c>
      <c r="F194" s="1112" t="s">
        <v>625</v>
      </c>
      <c r="G194" s="1065" t="s">
        <v>140</v>
      </c>
      <c r="H194" s="1091"/>
      <c r="I194" s="1091"/>
      <c r="J194" s="1087"/>
      <c r="K194" s="1090"/>
      <c r="L194" s="1085"/>
    </row>
    <row r="195" spans="2:12" ht="30.75" hidden="1" customHeight="1" x14ac:dyDescent="0.25">
      <c r="B195" s="1068"/>
      <c r="C195" s="1100"/>
      <c r="D195" s="1068"/>
      <c r="E195" s="1098" t="s">
        <v>144</v>
      </c>
      <c r="F195" s="1097" t="s">
        <v>506</v>
      </c>
      <c r="G195" s="1065" t="s">
        <v>266</v>
      </c>
      <c r="H195" s="1201"/>
      <c r="I195" s="1088"/>
      <c r="J195" s="1087"/>
      <c r="K195" s="1086"/>
      <c r="L195" s="1085"/>
    </row>
    <row r="196" spans="2:12" ht="42" hidden="1" customHeight="1" x14ac:dyDescent="0.25"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065" t="s">
        <v>140</v>
      </c>
      <c r="H196" s="1091"/>
      <c r="I196" s="1093"/>
      <c r="J196" s="1087"/>
      <c r="K196" s="1095"/>
      <c r="L196" s="1094"/>
    </row>
    <row r="197" spans="2:12" ht="42" hidden="1" customHeight="1" x14ac:dyDescent="0.25">
      <c r="B197" s="1114"/>
      <c r="C197" s="1113"/>
      <c r="D197" s="1072"/>
      <c r="E197" s="1098" t="s">
        <v>138</v>
      </c>
      <c r="F197" s="1112" t="s">
        <v>385</v>
      </c>
      <c r="G197" s="1065" t="s">
        <v>140</v>
      </c>
      <c r="H197" s="1091"/>
      <c r="I197" s="1093"/>
      <c r="J197" s="1087"/>
      <c r="K197" s="1090"/>
      <c r="L197" s="1085"/>
    </row>
    <row r="198" spans="2:12" ht="36" hidden="1" customHeight="1" x14ac:dyDescent="0.25">
      <c r="B198" s="1114"/>
      <c r="C198" s="1113"/>
      <c r="D198" s="1072"/>
      <c r="E198" s="1098" t="s">
        <v>138</v>
      </c>
      <c r="F198" s="1112" t="s">
        <v>625</v>
      </c>
      <c r="G198" s="1065" t="s">
        <v>140</v>
      </c>
      <c r="H198" s="1091"/>
      <c r="I198" s="1091"/>
      <c r="J198" s="1087"/>
      <c r="K198" s="1090"/>
      <c r="L198" s="1085"/>
    </row>
    <row r="199" spans="2:12" ht="30.75" hidden="1" customHeight="1" x14ac:dyDescent="0.25">
      <c r="B199" s="1111"/>
      <c r="C199" s="1110"/>
      <c r="D199" s="1068"/>
      <c r="E199" s="1098" t="s">
        <v>144</v>
      </c>
      <c r="F199" s="1097" t="s">
        <v>506</v>
      </c>
      <c r="G199" s="1065" t="s">
        <v>266</v>
      </c>
      <c r="H199" s="1088"/>
      <c r="I199" s="1088"/>
      <c r="J199" s="1087"/>
      <c r="K199" s="1086"/>
      <c r="L199" s="1085"/>
    </row>
    <row r="200" spans="2:12" ht="42" hidden="1" customHeight="1" x14ac:dyDescent="0.25"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065" t="s">
        <v>140</v>
      </c>
      <c r="H200" s="1091"/>
      <c r="I200" s="1093"/>
      <c r="J200" s="1087"/>
      <c r="K200" s="1095"/>
      <c r="L200" s="1094"/>
    </row>
    <row r="201" spans="2:12" ht="42" hidden="1" customHeight="1" x14ac:dyDescent="0.25">
      <c r="B201" s="1114"/>
      <c r="C201" s="1113"/>
      <c r="D201" s="1072"/>
      <c r="E201" s="1098" t="s">
        <v>138</v>
      </c>
      <c r="F201" s="1112" t="s">
        <v>245</v>
      </c>
      <c r="G201" s="1065" t="s">
        <v>140</v>
      </c>
      <c r="H201" s="1091"/>
      <c r="I201" s="1093"/>
      <c r="J201" s="1087"/>
      <c r="K201" s="1090"/>
      <c r="L201" s="1085"/>
    </row>
    <row r="202" spans="2:12" ht="36" hidden="1" customHeight="1" x14ac:dyDescent="0.25">
      <c r="B202" s="1114"/>
      <c r="C202" s="1113"/>
      <c r="D202" s="1072"/>
      <c r="E202" s="1098" t="s">
        <v>138</v>
      </c>
      <c r="F202" s="1112" t="s">
        <v>625</v>
      </c>
      <c r="G202" s="1065" t="s">
        <v>140</v>
      </c>
      <c r="H202" s="1091"/>
      <c r="I202" s="1091"/>
      <c r="J202" s="1087"/>
      <c r="K202" s="1090"/>
      <c r="L202" s="1085"/>
    </row>
    <row r="203" spans="2:12" ht="30.75" hidden="1" customHeight="1" x14ac:dyDescent="0.25">
      <c r="B203" s="1111"/>
      <c r="C203" s="1110"/>
      <c r="D203" s="1068"/>
      <c r="E203" s="1098" t="s">
        <v>144</v>
      </c>
      <c r="F203" s="1097" t="s">
        <v>506</v>
      </c>
      <c r="G203" s="1065" t="s">
        <v>266</v>
      </c>
      <c r="H203" s="1088"/>
      <c r="I203" s="1088"/>
      <c r="J203" s="1087"/>
      <c r="K203" s="1086"/>
      <c r="L203" s="1085"/>
    </row>
    <row r="204" spans="2:12" ht="42" hidden="1" customHeight="1" x14ac:dyDescent="0.25"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065" t="s">
        <v>140</v>
      </c>
      <c r="H204" s="1091"/>
      <c r="I204" s="1093"/>
      <c r="J204" s="1087"/>
      <c r="K204" s="1095"/>
      <c r="L204" s="1094"/>
    </row>
    <row r="205" spans="2:12" ht="42" hidden="1" customHeight="1" x14ac:dyDescent="0.25">
      <c r="B205" s="1072"/>
      <c r="C205" s="1103"/>
      <c r="D205" s="1102"/>
      <c r="E205" s="1098" t="s">
        <v>138</v>
      </c>
      <c r="F205" s="1101" t="s">
        <v>435</v>
      </c>
      <c r="G205" s="1065" t="s">
        <v>140</v>
      </c>
      <c r="H205" s="1091"/>
      <c r="I205" s="1093"/>
      <c r="J205" s="1087"/>
      <c r="K205" s="1090"/>
      <c r="L205" s="1085"/>
    </row>
    <row r="206" spans="2:12" ht="36" hidden="1" customHeight="1" x14ac:dyDescent="0.25">
      <c r="B206" s="1072"/>
      <c r="C206" s="1103"/>
      <c r="D206" s="1102"/>
      <c r="E206" s="1098" t="s">
        <v>138</v>
      </c>
      <c r="F206" s="1101" t="s">
        <v>436</v>
      </c>
      <c r="G206" s="1065" t="s">
        <v>140</v>
      </c>
      <c r="H206" s="1091"/>
      <c r="I206" s="1091"/>
      <c r="J206" s="1087"/>
      <c r="K206" s="1090"/>
      <c r="L206" s="1085"/>
    </row>
    <row r="207" spans="2:12" ht="30.75" hidden="1" customHeight="1" x14ac:dyDescent="0.25">
      <c r="B207" s="1068"/>
      <c r="C207" s="1100"/>
      <c r="D207" s="1099"/>
      <c r="E207" s="1098" t="s">
        <v>144</v>
      </c>
      <c r="F207" s="1097" t="s">
        <v>506</v>
      </c>
      <c r="G207" s="1065" t="s">
        <v>266</v>
      </c>
      <c r="H207" s="1109"/>
      <c r="I207" s="1088"/>
      <c r="J207" s="1087"/>
      <c r="K207" s="1086"/>
      <c r="L207" s="1085"/>
    </row>
    <row r="208" spans="2:12" ht="42" hidden="1" customHeight="1" x14ac:dyDescent="0.25">
      <c r="B208" s="1079" t="s">
        <v>327</v>
      </c>
      <c r="C208" s="1079" t="s">
        <v>623</v>
      </c>
      <c r="D208" s="1108" t="s">
        <v>615</v>
      </c>
      <c r="E208" s="1105" t="s">
        <v>138</v>
      </c>
      <c r="F208" s="1069" t="s">
        <v>434</v>
      </c>
      <c r="G208" s="1065" t="s">
        <v>140</v>
      </c>
      <c r="H208" s="1091"/>
      <c r="I208" s="1093"/>
      <c r="J208" s="1087"/>
      <c r="K208" s="1095"/>
      <c r="L208" s="1094"/>
    </row>
    <row r="209" spans="2:12" ht="42" hidden="1" customHeight="1" x14ac:dyDescent="0.25">
      <c r="B209" s="1072"/>
      <c r="C209" s="1103"/>
      <c r="D209" s="1107"/>
      <c r="E209" s="1105" t="s">
        <v>138</v>
      </c>
      <c r="F209" s="1069" t="s">
        <v>435</v>
      </c>
      <c r="G209" s="1065" t="s">
        <v>140</v>
      </c>
      <c r="H209" s="1091"/>
      <c r="I209" s="1093"/>
      <c r="J209" s="1087"/>
      <c r="K209" s="1090"/>
      <c r="L209" s="1085"/>
    </row>
    <row r="210" spans="2:12" ht="36" hidden="1" customHeight="1" x14ac:dyDescent="0.25">
      <c r="B210" s="1072"/>
      <c r="C210" s="1103"/>
      <c r="D210" s="1107"/>
      <c r="E210" s="1105" t="s">
        <v>138</v>
      </c>
      <c r="F210" s="1069" t="s">
        <v>436</v>
      </c>
      <c r="G210" s="1065" t="s">
        <v>140</v>
      </c>
      <c r="H210" s="1091"/>
      <c r="I210" s="1091"/>
      <c r="J210" s="1087"/>
      <c r="K210" s="1090"/>
      <c r="L210" s="1085"/>
    </row>
    <row r="211" spans="2:12" ht="30.75" hidden="1" customHeight="1" x14ac:dyDescent="0.25">
      <c r="B211" s="1068"/>
      <c r="C211" s="1100"/>
      <c r="D211" s="1106"/>
      <c r="E211" s="1105" t="s">
        <v>144</v>
      </c>
      <c r="F211" s="1064" t="s">
        <v>506</v>
      </c>
      <c r="G211" s="1065" t="s">
        <v>266</v>
      </c>
      <c r="H211" s="1096"/>
      <c r="I211" s="1088"/>
      <c r="J211" s="1087"/>
      <c r="K211" s="1086"/>
      <c r="L211" s="1085"/>
    </row>
    <row r="212" spans="2:12" ht="42" hidden="1" customHeight="1" x14ac:dyDescent="0.25"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065" t="s">
        <v>140</v>
      </c>
      <c r="H212" s="1091"/>
      <c r="I212" s="1093"/>
      <c r="J212" s="1087"/>
      <c r="K212" s="1095"/>
      <c r="L212" s="1094"/>
    </row>
    <row r="213" spans="2:12" ht="42" hidden="1" customHeight="1" x14ac:dyDescent="0.25">
      <c r="B213" s="1072"/>
      <c r="C213" s="1103"/>
      <c r="D213" s="1102"/>
      <c r="E213" s="1098" t="s">
        <v>138</v>
      </c>
      <c r="F213" s="1101" t="s">
        <v>435</v>
      </c>
      <c r="G213" s="1065" t="s">
        <v>140</v>
      </c>
      <c r="H213" s="1091"/>
      <c r="I213" s="1093"/>
      <c r="J213" s="1087"/>
      <c r="K213" s="1090"/>
      <c r="L213" s="1085"/>
    </row>
    <row r="214" spans="2:12" ht="36" hidden="1" customHeight="1" x14ac:dyDescent="0.25">
      <c r="B214" s="1072"/>
      <c r="C214" s="1103"/>
      <c r="D214" s="1102"/>
      <c r="E214" s="1098" t="s">
        <v>138</v>
      </c>
      <c r="F214" s="1101" t="s">
        <v>436</v>
      </c>
      <c r="G214" s="1065" t="s">
        <v>140</v>
      </c>
      <c r="H214" s="1091"/>
      <c r="I214" s="1091"/>
      <c r="J214" s="1087"/>
      <c r="K214" s="1090"/>
      <c r="L214" s="1085"/>
    </row>
    <row r="215" spans="2:12" ht="30.75" hidden="1" customHeight="1" x14ac:dyDescent="0.25">
      <c r="B215" s="1068"/>
      <c r="C215" s="1100"/>
      <c r="D215" s="1099"/>
      <c r="E215" s="1098" t="s">
        <v>144</v>
      </c>
      <c r="F215" s="1097" t="s">
        <v>506</v>
      </c>
      <c r="G215" s="1065" t="s">
        <v>266</v>
      </c>
      <c r="H215" s="1096"/>
      <c r="I215" s="1088"/>
      <c r="J215" s="1087"/>
      <c r="K215" s="1086"/>
      <c r="L215" s="1085"/>
    </row>
    <row r="216" spans="2:12" ht="42" hidden="1" customHeight="1" x14ac:dyDescent="0.25">
      <c r="B216" s="1079" t="s">
        <v>323</v>
      </c>
      <c r="C216" s="1079" t="s">
        <v>621</v>
      </c>
      <c r="D216" s="1104" t="s">
        <v>615</v>
      </c>
      <c r="E216" s="1098" t="s">
        <v>138</v>
      </c>
      <c r="F216" s="1101" t="s">
        <v>434</v>
      </c>
      <c r="G216" s="1065" t="s">
        <v>140</v>
      </c>
      <c r="H216" s="1091"/>
      <c r="I216" s="1093"/>
      <c r="J216" s="1087"/>
      <c r="K216" s="1095"/>
      <c r="L216" s="1094"/>
    </row>
    <row r="217" spans="2:12" ht="42" hidden="1" customHeight="1" x14ac:dyDescent="0.25">
      <c r="B217" s="1072"/>
      <c r="C217" s="1103"/>
      <c r="D217" s="1102"/>
      <c r="E217" s="1098" t="s">
        <v>138</v>
      </c>
      <c r="F217" s="1101" t="s">
        <v>435</v>
      </c>
      <c r="G217" s="1065" t="s">
        <v>140</v>
      </c>
      <c r="H217" s="1091"/>
      <c r="I217" s="1093"/>
      <c r="J217" s="1087"/>
      <c r="K217" s="1090"/>
      <c r="L217" s="1085"/>
    </row>
    <row r="218" spans="2:12" ht="36" hidden="1" customHeight="1" x14ac:dyDescent="0.25">
      <c r="B218" s="1072"/>
      <c r="C218" s="1103"/>
      <c r="D218" s="1102"/>
      <c r="E218" s="1098" t="s">
        <v>138</v>
      </c>
      <c r="F218" s="1101" t="s">
        <v>436</v>
      </c>
      <c r="G218" s="1065" t="s">
        <v>140</v>
      </c>
      <c r="H218" s="1091"/>
      <c r="I218" s="1091"/>
      <c r="J218" s="1087"/>
      <c r="K218" s="1090"/>
      <c r="L218" s="1085"/>
    </row>
    <row r="219" spans="2:12" ht="30.75" hidden="1" customHeight="1" x14ac:dyDescent="0.25">
      <c r="B219" s="1068"/>
      <c r="C219" s="1100"/>
      <c r="D219" s="1099"/>
      <c r="E219" s="1098" t="s">
        <v>144</v>
      </c>
      <c r="F219" s="1097" t="s">
        <v>506</v>
      </c>
      <c r="G219" s="1065" t="s">
        <v>266</v>
      </c>
      <c r="H219" s="1096"/>
      <c r="I219" s="1088"/>
      <c r="J219" s="1087"/>
      <c r="K219" s="1086"/>
      <c r="L219" s="1085"/>
    </row>
    <row r="220" spans="2:12" ht="42" hidden="1" customHeight="1" x14ac:dyDescent="0.25"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065" t="s">
        <v>140</v>
      </c>
      <c r="H220" s="1091"/>
      <c r="I220" s="1093"/>
      <c r="J220" s="1087"/>
      <c r="K220" s="1095"/>
      <c r="L220" s="1094"/>
    </row>
    <row r="221" spans="2:12" ht="42" hidden="1" customHeight="1" x14ac:dyDescent="0.25">
      <c r="B221" s="1072"/>
      <c r="C221" s="1071"/>
      <c r="D221" s="1070"/>
      <c r="E221" s="1065" t="s">
        <v>138</v>
      </c>
      <c r="F221" s="1069" t="s">
        <v>435</v>
      </c>
      <c r="G221" s="1065" t="s">
        <v>140</v>
      </c>
      <c r="H221" s="1091"/>
      <c r="I221" s="1093"/>
      <c r="J221" s="1087"/>
      <c r="K221" s="1090"/>
      <c r="L221" s="1085"/>
    </row>
    <row r="222" spans="2:12" ht="36" hidden="1" customHeight="1" x14ac:dyDescent="0.25">
      <c r="B222" s="1072"/>
      <c r="C222" s="1071"/>
      <c r="D222" s="1070"/>
      <c r="E222" s="1065" t="s">
        <v>138</v>
      </c>
      <c r="F222" s="1069" t="s">
        <v>436</v>
      </c>
      <c r="G222" s="1065" t="s">
        <v>140</v>
      </c>
      <c r="H222" s="1091"/>
      <c r="I222" s="1091"/>
      <c r="J222" s="1087"/>
      <c r="K222" s="1090"/>
      <c r="L222" s="1085"/>
    </row>
    <row r="223" spans="2:12" ht="30.75" hidden="1" customHeight="1" x14ac:dyDescent="0.25">
      <c r="B223" s="1068"/>
      <c r="C223" s="1067"/>
      <c r="D223" s="1066"/>
      <c r="E223" s="1065" t="s">
        <v>144</v>
      </c>
      <c r="F223" s="1064" t="s">
        <v>506</v>
      </c>
      <c r="G223" s="1065" t="s">
        <v>266</v>
      </c>
      <c r="H223" s="1096"/>
      <c r="I223" s="1088"/>
      <c r="J223" s="1087"/>
      <c r="K223" s="1086"/>
      <c r="L223" s="1085"/>
    </row>
    <row r="224" spans="2:12" ht="42" hidden="1" customHeight="1" x14ac:dyDescent="0.25"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065" t="s">
        <v>140</v>
      </c>
      <c r="H224" s="1091"/>
      <c r="I224" s="1093"/>
      <c r="J224" s="1087"/>
      <c r="K224" s="1095"/>
      <c r="L224" s="1094"/>
    </row>
    <row r="225" spans="1:12" ht="42" hidden="1" customHeight="1" x14ac:dyDescent="0.25">
      <c r="B225" s="1072"/>
      <c r="C225" s="1071"/>
      <c r="D225" s="1070"/>
      <c r="E225" s="1065" t="s">
        <v>138</v>
      </c>
      <c r="F225" s="1069" t="s">
        <v>435</v>
      </c>
      <c r="G225" s="1065" t="s">
        <v>140</v>
      </c>
      <c r="H225" s="1091"/>
      <c r="I225" s="1093"/>
      <c r="J225" s="1087"/>
      <c r="K225" s="1090"/>
      <c r="L225" s="1085"/>
    </row>
    <row r="226" spans="1:12" ht="36" hidden="1" customHeight="1" x14ac:dyDescent="0.25">
      <c r="B226" s="1072"/>
      <c r="C226" s="1071"/>
      <c r="D226" s="1070"/>
      <c r="E226" s="1065" t="s">
        <v>138</v>
      </c>
      <c r="F226" s="1069" t="s">
        <v>436</v>
      </c>
      <c r="G226" s="1065" t="s">
        <v>140</v>
      </c>
      <c r="H226" s="1091"/>
      <c r="I226" s="1091"/>
      <c r="J226" s="1087"/>
      <c r="K226" s="1090"/>
      <c r="L226" s="1085"/>
    </row>
    <row r="227" spans="1:12" ht="30.75" hidden="1" customHeight="1" x14ac:dyDescent="0.25">
      <c r="B227" s="1068"/>
      <c r="C227" s="1067"/>
      <c r="D227" s="1066"/>
      <c r="E227" s="1065" t="s">
        <v>144</v>
      </c>
      <c r="F227" s="1064" t="s">
        <v>506</v>
      </c>
      <c r="G227" s="1065" t="s">
        <v>266</v>
      </c>
      <c r="H227" s="1088"/>
      <c r="I227" s="1088"/>
      <c r="J227" s="1087"/>
      <c r="K227" s="1086"/>
      <c r="L227" s="1085"/>
    </row>
    <row r="228" spans="1:12" ht="42" hidden="1" customHeight="1" x14ac:dyDescent="0.25"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G228" s="1048"/>
      <c r="H228" s="1048"/>
      <c r="I228" s="1048"/>
      <c r="J228" s="1087"/>
      <c r="K228" s="1095"/>
      <c r="L228" s="1094"/>
    </row>
    <row r="229" spans="1:12" ht="42" hidden="1" customHeight="1" x14ac:dyDescent="0.25">
      <c r="B229" s="1072"/>
      <c r="C229" s="1071"/>
      <c r="D229" s="1070"/>
      <c r="E229" s="1065" t="s">
        <v>138</v>
      </c>
      <c r="F229" s="1069" t="s">
        <v>435</v>
      </c>
      <c r="G229" s="1048"/>
      <c r="H229" s="1082"/>
      <c r="I229" s="1082"/>
      <c r="J229" s="1087"/>
      <c r="K229" s="1090"/>
      <c r="L229" s="1085"/>
    </row>
    <row r="230" spans="1:12" ht="36" hidden="1" customHeight="1" x14ac:dyDescent="0.25">
      <c r="B230" s="1072"/>
      <c r="C230" s="1071"/>
      <c r="D230" s="1070"/>
      <c r="E230" s="1065" t="s">
        <v>138</v>
      </c>
      <c r="F230" s="1069" t="s">
        <v>436</v>
      </c>
      <c r="G230" s="1048"/>
      <c r="H230" s="1083"/>
      <c r="I230" s="1048"/>
      <c r="J230" s="1087"/>
      <c r="K230" s="1090"/>
      <c r="L230" s="1085"/>
    </row>
    <row r="231" spans="1:12" ht="30.75" hidden="1" customHeight="1" x14ac:dyDescent="0.25">
      <c r="B231" s="1068"/>
      <c r="C231" s="1067"/>
      <c r="D231" s="1066"/>
      <c r="E231" s="1065" t="s">
        <v>144</v>
      </c>
      <c r="F231" s="1064" t="s">
        <v>506</v>
      </c>
      <c r="J231" s="1087"/>
      <c r="K231" s="1086"/>
      <c r="L231" s="1085"/>
    </row>
    <row r="232" spans="1:12" ht="42" hidden="1" customHeight="1" x14ac:dyDescent="0.25"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  <c r="J232" s="1087"/>
      <c r="K232" s="1199"/>
      <c r="L232" s="1094"/>
    </row>
    <row r="233" spans="1:12" ht="42" hidden="1" customHeight="1" x14ac:dyDescent="0.25">
      <c r="B233" s="1072"/>
      <c r="C233" s="1071"/>
      <c r="D233" s="1070"/>
      <c r="E233" s="1065" t="s">
        <v>138</v>
      </c>
      <c r="F233" s="1069" t="s">
        <v>435</v>
      </c>
      <c r="G233" s="1076" t="s">
        <v>611</v>
      </c>
      <c r="H233" s="1075"/>
      <c r="I233" s="1075"/>
      <c r="J233" s="1087">
        <v>394</v>
      </c>
      <c r="K233" s="1200">
        <v>394</v>
      </c>
      <c r="L233" s="1085"/>
    </row>
    <row r="234" spans="1:12" ht="36" hidden="1" customHeight="1" x14ac:dyDescent="0.25">
      <c r="B234" s="1072"/>
      <c r="C234" s="1071"/>
      <c r="D234" s="1070"/>
      <c r="E234" s="1065" t="s">
        <v>138</v>
      </c>
      <c r="F234" s="1069" t="s">
        <v>436</v>
      </c>
      <c r="G234" s="1076" t="s">
        <v>683</v>
      </c>
      <c r="H234" s="1075"/>
      <c r="I234" s="1075"/>
      <c r="J234" s="1087">
        <v>447</v>
      </c>
      <c r="K234" s="1200">
        <v>443</v>
      </c>
      <c r="L234" s="1085"/>
    </row>
    <row r="235" spans="1:12" ht="30.75" hidden="1" customHeight="1" x14ac:dyDescent="0.25">
      <c r="B235" s="1068"/>
      <c r="C235" s="1067"/>
      <c r="D235" s="1066"/>
      <c r="E235" s="1065" t="s">
        <v>144</v>
      </c>
      <c r="F235" s="1064" t="s">
        <v>506</v>
      </c>
      <c r="G235" s="1076" t="s">
        <v>682</v>
      </c>
      <c r="H235" s="1075"/>
      <c r="I235" s="1075"/>
      <c r="J235" s="1087">
        <v>139</v>
      </c>
      <c r="K235" s="1086">
        <v>135</v>
      </c>
      <c r="L235" s="1085"/>
    </row>
    <row r="236" spans="1:12" ht="42" hidden="1" customHeight="1" x14ac:dyDescent="0.25"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076" t="s">
        <v>607</v>
      </c>
      <c r="H236" s="1075"/>
      <c r="I236" s="1075"/>
      <c r="J236" s="1087">
        <v>46095</v>
      </c>
    </row>
    <row r="237" spans="1:12" ht="114.75" hidden="1" x14ac:dyDescent="0.25">
      <c r="B237" s="1072"/>
      <c r="C237" s="1071"/>
      <c r="D237" s="1070"/>
      <c r="E237" s="1065" t="s">
        <v>138</v>
      </c>
      <c r="F237" s="1069" t="s">
        <v>435</v>
      </c>
    </row>
    <row r="238" spans="1:12" ht="76.5" hidden="1" x14ac:dyDescent="0.25">
      <c r="B238" s="1072"/>
      <c r="C238" s="1071"/>
      <c r="D238" s="1070"/>
      <c r="E238" s="1065" t="s">
        <v>138</v>
      </c>
      <c r="F238" s="1069" t="s">
        <v>436</v>
      </c>
    </row>
    <row r="239" spans="1:12" ht="25.5" hidden="1" x14ac:dyDescent="0.25">
      <c r="B239" s="1068"/>
      <c r="C239" s="1067"/>
      <c r="D239" s="1066"/>
      <c r="E239" s="1065" t="s">
        <v>144</v>
      </c>
      <c r="F239" s="1064" t="s">
        <v>506</v>
      </c>
    </row>
    <row r="240" spans="1:12" s="1060" customFormat="1" ht="46.9" customHeight="1" x14ac:dyDescent="0.3">
      <c r="A240" s="1060" t="s">
        <v>614</v>
      </c>
      <c r="E240" s="1059"/>
      <c r="G240" s="1060" t="s">
        <v>613</v>
      </c>
      <c r="H240" s="1061"/>
    </row>
    <row r="241" spans="1:11" s="1060" customFormat="1" ht="46.9" customHeight="1" x14ac:dyDescent="0.3">
      <c r="A241" s="1062" t="s">
        <v>612</v>
      </c>
      <c r="E241" s="1059"/>
      <c r="H241" s="1061"/>
    </row>
    <row r="242" spans="1:11" ht="18.75" x14ac:dyDescent="0.3">
      <c r="B242" s="1060"/>
      <c r="C242" s="1060"/>
      <c r="D242" s="1060"/>
      <c r="E242" s="1059"/>
      <c r="F242" s="1054" t="s">
        <v>611</v>
      </c>
      <c r="G242" s="1053">
        <f>4+0.89+0.56+389</f>
        <v>394.45</v>
      </c>
      <c r="H242" s="1053">
        <f>H7+H11+H15+H19+H23++H27+H31+H35+H39+H43</f>
        <v>394.45</v>
      </c>
      <c r="I242" s="1056">
        <f>I7+I11+I15+I19+I23++I27+I31+I35+I39+I43</f>
        <v>393.89</v>
      </c>
      <c r="J242" s="1056">
        <v>393.89</v>
      </c>
      <c r="K242" s="1052"/>
    </row>
    <row r="243" spans="1:11" x14ac:dyDescent="0.25">
      <c r="B243" s="1058"/>
      <c r="C243" s="1058"/>
      <c r="D243" s="1058"/>
      <c r="E243" s="1057"/>
      <c r="F243" s="1054" t="s">
        <v>610</v>
      </c>
      <c r="G243" s="1053">
        <f>144.44+0.44+315.89</f>
        <v>460.77</v>
      </c>
      <c r="H243" s="1053">
        <f>H47+H51+H55+H59+H63+H67+H71+H75+H79+H83+H91+H87</f>
        <v>460.77</v>
      </c>
      <c r="I243" s="1056">
        <f>I47+I51+I55+I59+I63+I67+I71+I75+I79+I83+I91+I87</f>
        <v>458.65999999999997</v>
      </c>
      <c r="J243" s="1056">
        <v>458.67</v>
      </c>
      <c r="K243" s="1052"/>
    </row>
    <row r="244" spans="1:11" x14ac:dyDescent="0.25">
      <c r="B244" s="1048"/>
      <c r="C244" s="1048"/>
      <c r="D244" s="1048"/>
      <c r="E244" s="1055"/>
      <c r="F244" s="1054" t="s">
        <v>609</v>
      </c>
      <c r="G244" s="1053">
        <f>0.44+25.67+109.33</f>
        <v>135.44</v>
      </c>
      <c r="H244" s="1053">
        <f>H95+H99+H103+H107+H111+H115+H119+H123+H127</f>
        <v>135.44</v>
      </c>
      <c r="I244" s="1056">
        <f>I95+I99+I103+I107+I111+I115+I119+I123+I127</f>
        <v>132.11000000000001</v>
      </c>
      <c r="J244" s="1056">
        <v>132.11000000000001</v>
      </c>
      <c r="K244" s="1052"/>
    </row>
    <row r="245" spans="1:11" x14ac:dyDescent="0.25">
      <c r="B245" s="1048"/>
      <c r="C245" s="1048"/>
      <c r="D245" s="1048"/>
      <c r="E245" s="1055"/>
      <c r="F245" s="1054" t="s">
        <v>608</v>
      </c>
      <c r="G245" s="1053">
        <f>G242+G243+G244</f>
        <v>990.66000000000008</v>
      </c>
      <c r="H245" s="1053">
        <f>H242+H243+H244</f>
        <v>990.66000000000008</v>
      </c>
      <c r="I245" s="1056">
        <f>I242+I243+I244</f>
        <v>984.66</v>
      </c>
      <c r="J245" s="1056">
        <f>J242+J243+J244</f>
        <v>984.67</v>
      </c>
      <c r="K245" s="1052">
        <f>J245/G245</f>
        <v>0.99395352593220665</v>
      </c>
    </row>
    <row r="246" spans="1:11" x14ac:dyDescent="0.25">
      <c r="F246" s="1054" t="s">
        <v>607</v>
      </c>
      <c r="G246" s="1053">
        <v>39855</v>
      </c>
      <c r="H246" s="1053">
        <f>H131+H135+H139+H143+H147+H151+H155</f>
        <v>39855</v>
      </c>
      <c r="I246" s="1053">
        <f>I131+I135+I139+I143+I147+I151+I155</f>
        <v>38394</v>
      </c>
      <c r="J246" s="1053"/>
      <c r="K246" s="1052"/>
    </row>
    <row r="247" spans="1:11" x14ac:dyDescent="0.25">
      <c r="F247" s="1054" t="s">
        <v>606</v>
      </c>
      <c r="G247" s="1053"/>
      <c r="H247" s="1053">
        <f>H159+H163+H167+H171+H175+H179+H183+H187+H191+H195+H199+H203</f>
        <v>0</v>
      </c>
      <c r="I247" s="1053">
        <f>I159+I163+I167+I171+I175+I179+I183+I187+I191+I195+I199+I203</f>
        <v>0</v>
      </c>
      <c r="J247" s="1053"/>
      <c r="K247" s="1052"/>
    </row>
    <row r="248" spans="1:11" x14ac:dyDescent="0.25">
      <c r="F248" s="1054" t="s">
        <v>605</v>
      </c>
      <c r="G248" s="1053"/>
      <c r="H248" s="1053">
        <f>H207+H211+H215+H219+H223+H227+H231+H235+H239</f>
        <v>0</v>
      </c>
      <c r="I248" s="1053">
        <f>I207+I211+I215+I219+I223+I227+I231+I235+I239</f>
        <v>0</v>
      </c>
      <c r="J248" s="1053"/>
      <c r="K248" s="1052"/>
    </row>
  </sheetData>
  <autoFilter ref="A2:M239"/>
  <mergeCells count="286">
    <mergeCell ref="C184:C187"/>
    <mergeCell ref="D184:D187"/>
    <mergeCell ref="K184:K186"/>
    <mergeCell ref="L184:L187"/>
    <mergeCell ref="C188:C191"/>
    <mergeCell ref="D188:D191"/>
    <mergeCell ref="K188:K190"/>
    <mergeCell ref="L188:L191"/>
    <mergeCell ref="K224:K226"/>
    <mergeCell ref="L224:L227"/>
    <mergeCell ref="B224:B227"/>
    <mergeCell ref="B232:B235"/>
    <mergeCell ref="C232:C235"/>
    <mergeCell ref="D232:D235"/>
    <mergeCell ref="L232:L235"/>
    <mergeCell ref="K228:K230"/>
    <mergeCell ref="L228:L231"/>
    <mergeCell ref="B220:B223"/>
    <mergeCell ref="C220:C223"/>
    <mergeCell ref="D220:D223"/>
    <mergeCell ref="K220:K222"/>
    <mergeCell ref="L220:L223"/>
    <mergeCell ref="C224:C227"/>
    <mergeCell ref="D224:D227"/>
    <mergeCell ref="B192:B195"/>
    <mergeCell ref="C192:C195"/>
    <mergeCell ref="D192:D195"/>
    <mergeCell ref="K192:K194"/>
    <mergeCell ref="L192:L195"/>
    <mergeCell ref="C196:C199"/>
    <mergeCell ref="D196:D199"/>
    <mergeCell ref="K196:K198"/>
    <mergeCell ref="L196:L199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B208:B211"/>
    <mergeCell ref="C208:C211"/>
    <mergeCell ref="D208:D211"/>
    <mergeCell ref="K208:K210"/>
    <mergeCell ref="L208:L211"/>
    <mergeCell ref="C200:C203"/>
    <mergeCell ref="K216:K218"/>
    <mergeCell ref="L216:L219"/>
    <mergeCell ref="D200:D203"/>
    <mergeCell ref="K200:K202"/>
    <mergeCell ref="L200:L203"/>
    <mergeCell ref="B204:B207"/>
    <mergeCell ref="C204:C207"/>
    <mergeCell ref="D204:D207"/>
    <mergeCell ref="K204:K206"/>
    <mergeCell ref="L204:L207"/>
    <mergeCell ref="B16:B19"/>
    <mergeCell ref="C16:C19"/>
    <mergeCell ref="D16:D19"/>
    <mergeCell ref="K16:K18"/>
    <mergeCell ref="L16:L19"/>
    <mergeCell ref="B20:B23"/>
    <mergeCell ref="C20:C23"/>
    <mergeCell ref="K8:K10"/>
    <mergeCell ref="L8:L11"/>
    <mergeCell ref="B12:B15"/>
    <mergeCell ref="C12:C15"/>
    <mergeCell ref="D12:D15"/>
    <mergeCell ref="K12:K14"/>
    <mergeCell ref="L12:L15"/>
    <mergeCell ref="A1:N1"/>
    <mergeCell ref="B4:B7"/>
    <mergeCell ref="C4:C7"/>
    <mergeCell ref="D4:D7"/>
    <mergeCell ref="K4:K6"/>
    <mergeCell ref="L4:L7"/>
    <mergeCell ref="M4:M183"/>
    <mergeCell ref="B8:B11"/>
    <mergeCell ref="C8:C11"/>
    <mergeCell ref="D8:D11"/>
    <mergeCell ref="B32:B35"/>
    <mergeCell ref="C32:C35"/>
    <mergeCell ref="D32:D35"/>
    <mergeCell ref="K32:K34"/>
    <mergeCell ref="L32:L35"/>
    <mergeCell ref="B24:B27"/>
    <mergeCell ref="C24:C27"/>
    <mergeCell ref="D24:D27"/>
    <mergeCell ref="K24:K26"/>
    <mergeCell ref="L24:L27"/>
    <mergeCell ref="D20:D23"/>
    <mergeCell ref="K20:K22"/>
    <mergeCell ref="L20:L23"/>
    <mergeCell ref="B28:B31"/>
    <mergeCell ref="C28:C31"/>
    <mergeCell ref="D28:D31"/>
    <mergeCell ref="K28:K30"/>
    <mergeCell ref="L28:L31"/>
    <mergeCell ref="C40:C43"/>
    <mergeCell ref="D40:D43"/>
    <mergeCell ref="K40:K42"/>
    <mergeCell ref="L40:L43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88:B91"/>
    <mergeCell ref="C88:C91"/>
    <mergeCell ref="D88:D91"/>
    <mergeCell ref="K88:K90"/>
    <mergeCell ref="L88:L91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K116:K118"/>
    <mergeCell ref="L116:L119"/>
    <mergeCell ref="B120:B123"/>
    <mergeCell ref="C120:C123"/>
    <mergeCell ref="D120:D123"/>
    <mergeCell ref="K120:K122"/>
    <mergeCell ref="L120:L123"/>
    <mergeCell ref="K124:K126"/>
    <mergeCell ref="L124:L127"/>
    <mergeCell ref="C128:C131"/>
    <mergeCell ref="D128:D131"/>
    <mergeCell ref="K128:K130"/>
    <mergeCell ref="L128:L131"/>
    <mergeCell ref="K132:K134"/>
    <mergeCell ref="L132:L135"/>
    <mergeCell ref="B136:B139"/>
    <mergeCell ref="C136:C139"/>
    <mergeCell ref="D136:D139"/>
    <mergeCell ref="K136:K138"/>
    <mergeCell ref="L136:L139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K148:K150"/>
    <mergeCell ref="L148:L151"/>
    <mergeCell ref="B152:B155"/>
    <mergeCell ref="C152:C155"/>
    <mergeCell ref="D152:D155"/>
    <mergeCell ref="K152:K154"/>
    <mergeCell ref="L152:L155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56:B159"/>
    <mergeCell ref="K164:K166"/>
    <mergeCell ref="L164:L167"/>
    <mergeCell ref="B168:B171"/>
    <mergeCell ref="C168:C171"/>
    <mergeCell ref="K168:K170"/>
    <mergeCell ref="L168:L171"/>
    <mergeCell ref="K172:K174"/>
    <mergeCell ref="L172:L175"/>
    <mergeCell ref="B176:B179"/>
    <mergeCell ref="C176:C179"/>
    <mergeCell ref="D176:D179"/>
    <mergeCell ref="K176:K178"/>
    <mergeCell ref="L176:L179"/>
    <mergeCell ref="N4:N191"/>
    <mergeCell ref="A4:A183"/>
    <mergeCell ref="B164:B167"/>
    <mergeCell ref="C164:C167"/>
    <mergeCell ref="B180:B183"/>
    <mergeCell ref="C180:C183"/>
    <mergeCell ref="D180:D183"/>
    <mergeCell ref="K180:K182"/>
    <mergeCell ref="L180:L183"/>
    <mergeCell ref="B172:B175"/>
    <mergeCell ref="B132:B135"/>
    <mergeCell ref="C132:C135"/>
    <mergeCell ref="D132:D135"/>
    <mergeCell ref="C116:C119"/>
    <mergeCell ref="D116:D119"/>
    <mergeCell ref="B100:B103"/>
    <mergeCell ref="C100:C103"/>
    <mergeCell ref="B124:B127"/>
    <mergeCell ref="C124:C127"/>
    <mergeCell ref="D124:D127"/>
    <mergeCell ref="B228:B231"/>
    <mergeCell ref="C228:C231"/>
    <mergeCell ref="D228:D231"/>
    <mergeCell ref="D168:D171"/>
    <mergeCell ref="B148:B151"/>
    <mergeCell ref="C148:C151"/>
    <mergeCell ref="D148:D151"/>
    <mergeCell ref="C172:C175"/>
    <mergeCell ref="D172:D175"/>
    <mergeCell ref="D164:D167"/>
    <mergeCell ref="B236:B239"/>
    <mergeCell ref="C236:C239"/>
    <mergeCell ref="D236:D239"/>
    <mergeCell ref="C84:C87"/>
    <mergeCell ref="B36:B39"/>
    <mergeCell ref="C36:C39"/>
    <mergeCell ref="D36:D39"/>
    <mergeCell ref="B116:B119"/>
    <mergeCell ref="B184:B187"/>
    <mergeCell ref="B188:B191"/>
  </mergeCells>
  <pageMargins left="0.19685039370078741" right="0.19685039370078741" top="0.19685039370078741" bottom="0.19685039370078741" header="0.31496062992125984" footer="0.31496062992125984"/>
  <pageSetup paperSize="9" scale="47" orientation="landscape" r:id="rId1"/>
  <rowBreaks count="1" manualBreakCount="1">
    <brk id="116" max="12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48"/>
  <sheetViews>
    <sheetView zoomScale="70" zoomScaleNormal="70" zoomScaleSheetLayoutView="70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177" t="s">
        <v>703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(J4+J5+J6)/3</f>
        <v>100</v>
      </c>
      <c r="L4" s="1126">
        <f>(K4+K7)/2</f>
        <v>100</v>
      </c>
      <c r="M4" s="1177" t="s">
        <v>679</v>
      </c>
      <c r="N4" s="1188"/>
    </row>
    <row r="5" spans="1:14" ht="58.5" customHeight="1" x14ac:dyDescent="0.25">
      <c r="A5" s="1113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100</v>
      </c>
      <c r="J5" s="1121">
        <f>IF(I5/H5*100&gt;100,100,I5/H5*100)</f>
        <v>100</v>
      </c>
      <c r="K5" s="1123"/>
      <c r="L5" s="1119"/>
      <c r="M5" s="1113"/>
      <c r="N5" s="1081"/>
    </row>
    <row r="6" spans="1:14" ht="58.5" customHeight="1" x14ac:dyDescent="0.25">
      <c r="A6" s="1113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24">
        <v>100</v>
      </c>
      <c r="I6" s="1124">
        <v>100</v>
      </c>
      <c r="J6" s="1121">
        <f>IF(I6/H6*100&gt;100,100,I6/H6*100)</f>
        <v>100</v>
      </c>
      <c r="K6" s="1123"/>
      <c r="L6" s="1119"/>
      <c r="M6" s="1113"/>
      <c r="N6" s="1081"/>
    </row>
    <row r="7" spans="1:14" ht="30.75" customHeight="1" x14ac:dyDescent="0.25">
      <c r="A7" s="1113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1122">
        <v>16.670000000000002</v>
      </c>
      <c r="I7" s="1122">
        <v>16.87</v>
      </c>
      <c r="J7" s="1121">
        <f>IF(I7/H7*100&gt;100,100,I7/H7*100)</f>
        <v>100</v>
      </c>
      <c r="K7" s="1120">
        <f>J7</f>
        <v>100</v>
      </c>
      <c r="L7" s="1119"/>
      <c r="M7" s="1113"/>
      <c r="N7" s="1081"/>
    </row>
    <row r="8" spans="1:14" ht="30.75" hidden="1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/>
      <c r="I8" s="1125"/>
      <c r="J8" s="1121" t="e">
        <f>IF(I8/H8*100&gt;100,100,I8/H8*100)</f>
        <v>#DIV/0!</v>
      </c>
      <c r="K8" s="1127" t="e">
        <f>(J8+J9+J10)/3</f>
        <v>#DIV/0!</v>
      </c>
      <c r="L8" s="1126" t="e">
        <f>(K8+K11)/2</f>
        <v>#DIV/0!</v>
      </c>
      <c r="M8" s="1113"/>
      <c r="N8" s="1081"/>
    </row>
    <row r="9" spans="1:14" ht="30.75" hidden="1" customHeight="1" x14ac:dyDescent="0.25">
      <c r="A9" s="1113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/>
      <c r="I9" s="1125"/>
      <c r="J9" s="1121" t="e">
        <f>IF(I9/H9*100&gt;100,100,I9/H9*100)</f>
        <v>#DIV/0!</v>
      </c>
      <c r="K9" s="1123"/>
      <c r="L9" s="1119"/>
      <c r="M9" s="1113"/>
      <c r="N9" s="1081"/>
    </row>
    <row r="10" spans="1:14" ht="30.75" hidden="1" customHeight="1" x14ac:dyDescent="0.25">
      <c r="A10" s="1113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 t="e">
        <f>IF(I10/H10*100&gt;100,100,I10/H10*100)</f>
        <v>#DIV/0!</v>
      </c>
      <c r="K10" s="1123"/>
      <c r="L10" s="1119"/>
      <c r="M10" s="1113"/>
      <c r="N10" s="1081"/>
    </row>
    <row r="11" spans="1:14" ht="102.75" hidden="1" customHeight="1" x14ac:dyDescent="0.25">
      <c r="A11" s="1113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/>
      <c r="I11" s="1122"/>
      <c r="J11" s="1121" t="e">
        <f>IF(I11/H11*100&gt;100,100,I11/H11*100)</f>
        <v>#DIV/0!</v>
      </c>
      <c r="K11" s="1120" t="e">
        <f>J11</f>
        <v>#DIV/0!</v>
      </c>
      <c r="L11" s="1119"/>
      <c r="M11" s="1113"/>
      <c r="N11" s="1081"/>
    </row>
    <row r="12" spans="1:14" ht="30.75" hidden="1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/>
      <c r="I12" s="1125"/>
      <c r="J12" s="1121" t="e">
        <f>IF(I12/H12*100&gt;100,100,I12/H12*100)</f>
        <v>#DIV/0!</v>
      </c>
      <c r="K12" s="1127" t="e">
        <f>(J12+J13+J14)/2</f>
        <v>#DIV/0!</v>
      </c>
      <c r="L12" s="1126" t="e">
        <f>(K12+K15)/2</f>
        <v>#DIV/0!</v>
      </c>
      <c r="M12" s="1113"/>
      <c r="N12" s="1081"/>
    </row>
    <row r="13" spans="1:14" ht="30.75" hidden="1" customHeight="1" x14ac:dyDescent="0.25">
      <c r="A13" s="1113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/>
      <c r="I13" s="1125"/>
      <c r="J13" s="1121" t="e">
        <f>IF(I13/H13*100&gt;100,100,I13/H13*100)</f>
        <v>#DIV/0!</v>
      </c>
      <c r="K13" s="1123"/>
      <c r="L13" s="1119"/>
      <c r="M13" s="1113"/>
      <c r="N13" s="1081"/>
    </row>
    <row r="14" spans="1:14" ht="30.75" hidden="1" customHeight="1" x14ac:dyDescent="0.25">
      <c r="A14" s="1113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24"/>
      <c r="I14" s="1124"/>
      <c r="J14" s="1121" t="e">
        <f>IF(I14/H14*100&gt;100,100,I14/H14*100)</f>
        <v>#DIV/0!</v>
      </c>
      <c r="K14" s="1123"/>
      <c r="L14" s="1119"/>
      <c r="M14" s="1113"/>
      <c r="N14" s="1081"/>
    </row>
    <row r="15" spans="1:14" ht="104.25" hidden="1" customHeight="1" x14ac:dyDescent="0.25">
      <c r="A15" s="1113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42"/>
      <c r="I15" s="1122"/>
      <c r="J15" s="1121" t="e">
        <f>IF(I15/H15*100&gt;100,100,I15/H15*100)</f>
        <v>#DIV/0!</v>
      </c>
      <c r="K15" s="1120" t="e">
        <f>J15</f>
        <v>#DIV/0!</v>
      </c>
      <c r="L15" s="1119"/>
      <c r="M15" s="1113"/>
      <c r="N15" s="1081"/>
    </row>
    <row r="16" spans="1:14" ht="30.75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>
        <v>100</v>
      </c>
      <c r="I16" s="1125">
        <v>100</v>
      </c>
      <c r="J16" s="1121">
        <f>IF(I16/H16*100&gt;100,100,I16/H16*100)</f>
        <v>100</v>
      </c>
      <c r="K16" s="1127">
        <f>(J16+J17+J18)/3</f>
        <v>100</v>
      </c>
      <c r="L16" s="1126">
        <f>(K16+K19)/2</f>
        <v>100</v>
      </c>
      <c r="M16" s="1113"/>
      <c r="N16" s="1081"/>
    </row>
    <row r="17" spans="1:14" ht="30.75" customHeight="1" x14ac:dyDescent="0.25">
      <c r="A17" s="1113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>
        <v>80</v>
      </c>
      <c r="I17" s="1125">
        <v>100</v>
      </c>
      <c r="J17" s="1121">
        <f>IF(I17/H17*100&gt;100,100,I17/H17*100)</f>
        <v>100</v>
      </c>
      <c r="K17" s="1123"/>
      <c r="L17" s="1119"/>
      <c r="M17" s="1113"/>
      <c r="N17" s="1081"/>
    </row>
    <row r="18" spans="1:14" ht="54.75" customHeight="1" x14ac:dyDescent="0.25">
      <c r="A18" s="1113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6">
        <v>100</v>
      </c>
      <c r="I18" s="1136">
        <v>100</v>
      </c>
      <c r="J18" s="1121">
        <f>IF(I18/H18*100&gt;100,100,I18/H18*100)</f>
        <v>100</v>
      </c>
      <c r="K18" s="1123"/>
      <c r="L18" s="1119"/>
      <c r="M18" s="1113"/>
      <c r="N18" s="1081"/>
    </row>
    <row r="19" spans="1:14" ht="65.25" customHeight="1" x14ac:dyDescent="0.25">
      <c r="A19" s="1113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59">
        <v>0.56000000000000005</v>
      </c>
      <c r="I19" s="1122">
        <v>0.56000000000000005</v>
      </c>
      <c r="J19" s="1121">
        <f>IF(I19/H19*100&gt;100,100,I19/H19*100)</f>
        <v>100</v>
      </c>
      <c r="K19" s="1120">
        <f>J19</f>
        <v>100</v>
      </c>
      <c r="L19" s="1119"/>
      <c r="M19" s="1113"/>
      <c r="N19" s="1081"/>
    </row>
    <row r="20" spans="1:14" ht="58.5" hidden="1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/>
      <c r="I20" s="1125"/>
      <c r="J20" s="1121" t="e">
        <f>IF(I20/H20*100&gt;100,100,I20/H20*100)</f>
        <v>#DIV/0!</v>
      </c>
      <c r="K20" s="1127" t="e">
        <f>(J20+J21+J22)/3</f>
        <v>#DIV/0!</v>
      </c>
      <c r="L20" s="1126" t="e">
        <f>(K20+K23)/2</f>
        <v>#DIV/0!</v>
      </c>
      <c r="M20" s="1113"/>
      <c r="N20" s="1081"/>
    </row>
    <row r="21" spans="1:14" ht="58.5" hidden="1" customHeight="1" x14ac:dyDescent="0.25">
      <c r="A21" s="1113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/>
      <c r="I21" s="1125"/>
      <c r="J21" s="1121" t="e">
        <f>IF(I21/H21*100&gt;100,100,I21/H21*100)</f>
        <v>#DIV/0!</v>
      </c>
      <c r="K21" s="1123"/>
      <c r="L21" s="1119"/>
      <c r="M21" s="1113"/>
      <c r="N21" s="1081"/>
    </row>
    <row r="22" spans="1:14" ht="58.5" hidden="1" customHeight="1" x14ac:dyDescent="0.25">
      <c r="A22" s="1113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/>
      <c r="I22" s="1124"/>
      <c r="J22" s="1121" t="e">
        <f>IF(I22/H22*100&gt;100,100,I22/H22*100)</f>
        <v>#DIV/0!</v>
      </c>
      <c r="K22" s="1123"/>
      <c r="L22" s="1119"/>
      <c r="M22" s="1113"/>
      <c r="N22" s="1081"/>
    </row>
    <row r="23" spans="1:14" ht="31.5" hidden="1" customHeight="1" x14ac:dyDescent="0.25">
      <c r="A23" s="1113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44"/>
      <c r="I23" s="1122"/>
      <c r="J23" s="1121" t="e">
        <f>IF(I23/H23*100&gt;100,100,I23/H23*100)</f>
        <v>#DIV/0!</v>
      </c>
      <c r="K23" s="1120" t="e">
        <f>J23</f>
        <v>#DIV/0!</v>
      </c>
      <c r="L23" s="1119"/>
      <c r="M23" s="1113"/>
      <c r="N23" s="1081"/>
    </row>
    <row r="24" spans="1:14" ht="58.5" hidden="1" customHeight="1" x14ac:dyDescent="0.25">
      <c r="A24" s="1113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1" t="e">
        <f>IF(I24/H24*100&gt;100,100,I24/H24*100)</f>
        <v>#DIV/0!</v>
      </c>
      <c r="K24" s="1127" t="e">
        <f>(J24+J25+J26)/3</f>
        <v>#DIV/0!</v>
      </c>
      <c r="L24" s="1126" t="e">
        <f>(K24+K27)/2</f>
        <v>#DIV/0!</v>
      </c>
      <c r="M24" s="1113"/>
      <c r="N24" s="1081"/>
    </row>
    <row r="25" spans="1:14" ht="58.5" hidden="1" customHeight="1" x14ac:dyDescent="0.25">
      <c r="A25" s="1113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1" t="e">
        <f>IF(I25/H25*100&gt;100,100,I25/H25*100)</f>
        <v>#DIV/0!</v>
      </c>
      <c r="K25" s="1123"/>
      <c r="L25" s="1119"/>
      <c r="M25" s="1113"/>
      <c r="N25" s="1081"/>
    </row>
    <row r="26" spans="1:14" ht="58.5" hidden="1" customHeight="1" x14ac:dyDescent="0.25">
      <c r="A26" s="1113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1" t="e">
        <f>IF(I26/H26*100&gt;100,100,I26/H26*100)</f>
        <v>#DIV/0!</v>
      </c>
      <c r="K26" s="1123"/>
      <c r="L26" s="1119"/>
      <c r="M26" s="1113"/>
      <c r="N26" s="1081"/>
    </row>
    <row r="27" spans="1:14" ht="31.5" hidden="1" customHeight="1" x14ac:dyDescent="0.25">
      <c r="A27" s="1113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1" t="e">
        <f>IF(I27/H27*100&gt;100,100,I27/H27*100)</f>
        <v>#DIV/0!</v>
      </c>
      <c r="K27" s="1120" t="e">
        <f>J27</f>
        <v>#DIV/0!</v>
      </c>
      <c r="L27" s="1119"/>
      <c r="M27" s="1113"/>
      <c r="N27" s="1081"/>
    </row>
    <row r="28" spans="1:14" ht="58.5" customHeight="1" x14ac:dyDescent="0.25">
      <c r="A28" s="1113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100</v>
      </c>
      <c r="L28" s="1126">
        <f>(K28+K31)/2</f>
        <v>100</v>
      </c>
      <c r="M28" s="1113"/>
      <c r="N28" s="1081"/>
    </row>
    <row r="29" spans="1:14" ht="58.5" customHeight="1" x14ac:dyDescent="0.25">
      <c r="A29" s="1113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47">
        <v>80</v>
      </c>
      <c r="I29" s="1125">
        <v>88.6</v>
      </c>
      <c r="J29" s="1121">
        <f>IF(I29/H29*100&gt;100,100,I29/H29*100)</f>
        <v>100</v>
      </c>
      <c r="K29" s="1123"/>
      <c r="L29" s="1119"/>
      <c r="M29" s="1113"/>
      <c r="N29" s="1081"/>
    </row>
    <row r="30" spans="1:14" ht="58.5" customHeight="1" x14ac:dyDescent="0.25">
      <c r="A30" s="1113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46">
        <v>100</v>
      </c>
      <c r="I30" s="1136">
        <v>100</v>
      </c>
      <c r="J30" s="1121">
        <f>IF(I30/H30*100&gt;100,100,I30/H30*100)</f>
        <v>100</v>
      </c>
      <c r="K30" s="1123"/>
      <c r="L30" s="1119"/>
      <c r="M30" s="1113"/>
      <c r="N30" s="1081"/>
    </row>
    <row r="31" spans="1:14" ht="31.5" customHeight="1" x14ac:dyDescent="0.25">
      <c r="A31" s="1113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1152">
        <v>593.11</v>
      </c>
      <c r="I31" s="1152">
        <v>593.79</v>
      </c>
      <c r="J31" s="1121">
        <f>IF(I31/H31*100&gt;100,100,I31/H31*100)</f>
        <v>100</v>
      </c>
      <c r="K31" s="1120">
        <f>J31</f>
        <v>100</v>
      </c>
      <c r="L31" s="1119"/>
      <c r="M31" s="1113"/>
      <c r="N31" s="1081"/>
    </row>
    <row r="32" spans="1:14" ht="58.5" hidden="1" customHeight="1" x14ac:dyDescent="0.25">
      <c r="A32" s="1113"/>
      <c r="B32" s="1142" t="s">
        <v>157</v>
      </c>
      <c r="C32" s="1142" t="s">
        <v>687</v>
      </c>
      <c r="D32" s="1141" t="s">
        <v>137</v>
      </c>
      <c r="E32" s="1105" t="s">
        <v>138</v>
      </c>
      <c r="F32" s="1069" t="s">
        <v>3</v>
      </c>
      <c r="G32" s="1105" t="s">
        <v>140</v>
      </c>
      <c r="H32" s="1182"/>
      <c r="I32" s="1186"/>
      <c r="J32" s="1121" t="e">
        <f>IF(I32/H32*100&gt;100,100,I32/H32*100)</f>
        <v>#DIV/0!</v>
      </c>
      <c r="K32" s="1127" t="e">
        <f>(J32+J33+J34)/3</f>
        <v>#DIV/0!</v>
      </c>
      <c r="L32" s="1126" t="e">
        <f>(K32+K35)/2</f>
        <v>#DIV/0!</v>
      </c>
      <c r="M32" s="1151"/>
      <c r="N32" s="1081"/>
    </row>
    <row r="33" spans="1:14" ht="58.5" hidden="1" customHeight="1" x14ac:dyDescent="0.25">
      <c r="A33" s="1113"/>
      <c r="B33" s="1113"/>
      <c r="C33" s="1113"/>
      <c r="D33" s="1137"/>
      <c r="E33" s="1105" t="s">
        <v>138</v>
      </c>
      <c r="F33" s="1069" t="s">
        <v>4</v>
      </c>
      <c r="G33" s="1105" t="s">
        <v>140</v>
      </c>
      <c r="H33" s="1182"/>
      <c r="I33" s="1186"/>
      <c r="J33" s="1121" t="e">
        <f>IF(I33/H33*100&gt;100,100,I33/H33*100)</f>
        <v>#DIV/0!</v>
      </c>
      <c r="K33" s="1123"/>
      <c r="L33" s="1119"/>
      <c r="M33" s="1151"/>
      <c r="N33" s="1081"/>
    </row>
    <row r="34" spans="1:14" ht="58.5" hidden="1" customHeight="1" x14ac:dyDescent="0.25">
      <c r="A34" s="1113"/>
      <c r="B34" s="1113"/>
      <c r="C34" s="1113"/>
      <c r="D34" s="1137"/>
      <c r="E34" s="1105" t="s">
        <v>138</v>
      </c>
      <c r="F34" s="1069" t="s">
        <v>489</v>
      </c>
      <c r="G34" s="1105" t="s">
        <v>140</v>
      </c>
      <c r="H34" s="1182"/>
      <c r="I34" s="1182"/>
      <c r="J34" s="1121" t="e">
        <f>IF(I34/H34*100&gt;100,100,I34/H34*100)</f>
        <v>#DIV/0!</v>
      </c>
      <c r="K34" s="1123"/>
      <c r="L34" s="1119"/>
      <c r="M34" s="1151"/>
      <c r="N34" s="1081"/>
    </row>
    <row r="35" spans="1:14" ht="33.75" hidden="1" customHeight="1" x14ac:dyDescent="0.25">
      <c r="A35" s="1113"/>
      <c r="B35" s="1110"/>
      <c r="C35" s="1110"/>
      <c r="D35" s="1133"/>
      <c r="E35" s="1105" t="s">
        <v>144</v>
      </c>
      <c r="F35" s="1064" t="s">
        <v>506</v>
      </c>
      <c r="G35" s="1105" t="s">
        <v>266</v>
      </c>
      <c r="H35" s="4"/>
      <c r="I35" s="1122"/>
      <c r="J35" s="1121" t="e">
        <f>IF(I35/H35*100&gt;100,100,I35/H35*100)</f>
        <v>#DIV/0!</v>
      </c>
      <c r="K35" s="1120" t="e">
        <f>J35</f>
        <v>#DIV/0!</v>
      </c>
      <c r="L35" s="1119"/>
      <c r="M35" s="1151"/>
      <c r="N35" s="1081"/>
    </row>
    <row r="36" spans="1:14" ht="33.75" hidden="1" customHeight="1" x14ac:dyDescent="0.25">
      <c r="A36" s="1113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/>
      <c r="H36" s="4"/>
      <c r="I36" s="1122"/>
      <c r="J36" s="1121" t="e">
        <f>IF(I36/H36*100&gt;100,100,I36/H36*100)</f>
        <v>#DIV/0!</v>
      </c>
      <c r="K36" s="1120"/>
      <c r="L36" s="1178"/>
      <c r="M36" s="1151"/>
      <c r="N36" s="1081"/>
    </row>
    <row r="37" spans="1:14" ht="33.75" hidden="1" customHeight="1" x14ac:dyDescent="0.25">
      <c r="A37" s="1113"/>
      <c r="B37" s="1113"/>
      <c r="C37" s="1113"/>
      <c r="D37" s="1137"/>
      <c r="E37" s="1105" t="s">
        <v>138</v>
      </c>
      <c r="F37" s="1069" t="s">
        <v>4</v>
      </c>
      <c r="G37" s="1105"/>
      <c r="H37" s="4"/>
      <c r="I37" s="1122"/>
      <c r="J37" s="1121" t="e">
        <f>IF(I37/H37*100&gt;100,100,I37/H37*100)</f>
        <v>#DIV/0!</v>
      </c>
      <c r="K37" s="1120"/>
      <c r="L37" s="1178"/>
      <c r="M37" s="1151"/>
      <c r="N37" s="1081"/>
    </row>
    <row r="38" spans="1:14" ht="33.75" hidden="1" customHeight="1" x14ac:dyDescent="0.25">
      <c r="A38" s="1113"/>
      <c r="B38" s="1113"/>
      <c r="C38" s="1113"/>
      <c r="D38" s="1137"/>
      <c r="E38" s="1105" t="s">
        <v>138</v>
      </c>
      <c r="F38" s="1069" t="s">
        <v>489</v>
      </c>
      <c r="G38" s="1105"/>
      <c r="H38" s="4"/>
      <c r="I38" s="1122"/>
      <c r="J38" s="1121" t="e">
        <f>IF(I38/H38*100&gt;100,100,I38/H38*100)</f>
        <v>#DIV/0!</v>
      </c>
      <c r="K38" s="1120"/>
      <c r="L38" s="1178"/>
      <c r="M38" s="1151"/>
      <c r="N38" s="1081"/>
    </row>
    <row r="39" spans="1:14" ht="33.75" hidden="1" customHeight="1" x14ac:dyDescent="0.25">
      <c r="A39" s="1113"/>
      <c r="B39" s="1110"/>
      <c r="C39" s="1110"/>
      <c r="D39" s="1133"/>
      <c r="E39" s="1105" t="s">
        <v>144</v>
      </c>
      <c r="F39" s="1064" t="s">
        <v>506</v>
      </c>
      <c r="G39" s="1105"/>
      <c r="H39" s="4"/>
      <c r="I39" s="1122"/>
      <c r="J39" s="1121" t="e">
        <f>IF(I39/H39*100&gt;100,100,I39/H39*100)</f>
        <v>#DIV/0!</v>
      </c>
      <c r="K39" s="1120"/>
      <c r="L39" s="1178"/>
      <c r="M39" s="1151"/>
      <c r="N39" s="1081"/>
    </row>
    <row r="40" spans="1:14" ht="58.5" hidden="1" customHeight="1" x14ac:dyDescent="0.25">
      <c r="A40" s="1143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(J40+J41+J42)/2</f>
        <v>#DIV/0!</v>
      </c>
      <c r="L40" s="1126" t="e">
        <f>(K40+K43)/2</f>
        <v>#DIV/0!</v>
      </c>
      <c r="M40" s="1113"/>
      <c r="N40" s="1081"/>
    </row>
    <row r="41" spans="1:14" ht="58.5" hidden="1" customHeight="1" x14ac:dyDescent="0.25">
      <c r="A41" s="1143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113"/>
      <c r="N41" s="1081"/>
    </row>
    <row r="42" spans="1:14" ht="58.5" hidden="1" customHeight="1" x14ac:dyDescent="0.25">
      <c r="A42" s="1143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/>
      <c r="I42" s="1124"/>
      <c r="J42" s="1121">
        <v>0</v>
      </c>
      <c r="K42" s="1123"/>
      <c r="L42" s="1119"/>
      <c r="M42" s="1113"/>
      <c r="N42" s="1081"/>
    </row>
    <row r="43" spans="1:14" ht="33" hidden="1" customHeight="1" x14ac:dyDescent="0.25">
      <c r="A43" s="1143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113"/>
      <c r="N43" s="1081"/>
    </row>
    <row r="44" spans="1:14" ht="57" customHeight="1" x14ac:dyDescent="0.25">
      <c r="A44" s="1143"/>
      <c r="B44" s="1142" t="s">
        <v>183</v>
      </c>
      <c r="C44" s="1142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>
        <v>100</v>
      </c>
      <c r="I44" s="1125">
        <v>100</v>
      </c>
      <c r="J44" s="1121">
        <f>IF(I44/H44*100&gt;100,100,I44/H44*100)</f>
        <v>100</v>
      </c>
      <c r="K44" s="1127">
        <f>(J44+J45+J46)/3</f>
        <v>100</v>
      </c>
      <c r="L44" s="1126">
        <f>(K44+K47)/2</f>
        <v>100</v>
      </c>
      <c r="M44" s="1113"/>
      <c r="N44" s="1081"/>
    </row>
    <row r="45" spans="1:14" ht="57" customHeight="1" x14ac:dyDescent="0.25">
      <c r="A45" s="1143"/>
      <c r="B45" s="1113"/>
      <c r="C45" s="1113"/>
      <c r="D45" s="1137"/>
      <c r="E45" s="1105" t="s">
        <v>138</v>
      </c>
      <c r="F45" s="1069" t="s">
        <v>4</v>
      </c>
      <c r="G45" s="1105" t="s">
        <v>140</v>
      </c>
      <c r="H45" s="1124">
        <v>85</v>
      </c>
      <c r="I45" s="1125">
        <v>96.1</v>
      </c>
      <c r="J45" s="1121">
        <f>IF(I45/H45*100&gt;100,100,I45/H45*100)</f>
        <v>100</v>
      </c>
      <c r="K45" s="1123"/>
      <c r="L45" s="1119"/>
      <c r="M45" s="1113"/>
      <c r="N45" s="1081"/>
    </row>
    <row r="46" spans="1:14" ht="57" customHeight="1" x14ac:dyDescent="0.25">
      <c r="A46" s="1143"/>
      <c r="B46" s="1113"/>
      <c r="C46" s="1113"/>
      <c r="D46" s="1137"/>
      <c r="E46" s="1105" t="s">
        <v>138</v>
      </c>
      <c r="F46" s="1069" t="s">
        <v>489</v>
      </c>
      <c r="G46" s="1105" t="s">
        <v>140</v>
      </c>
      <c r="H46" s="1136">
        <v>98</v>
      </c>
      <c r="I46" s="1136">
        <v>98</v>
      </c>
      <c r="J46" s="1121">
        <f>IF(I46/H46*100&gt;100,100,I46/H46*100)</f>
        <v>100</v>
      </c>
      <c r="K46" s="1123"/>
      <c r="L46" s="1119"/>
      <c r="M46" s="1113"/>
      <c r="N46" s="1081"/>
    </row>
    <row r="47" spans="1:14" ht="57" customHeight="1" x14ac:dyDescent="0.25">
      <c r="A47" s="1143"/>
      <c r="B47" s="1110"/>
      <c r="C47" s="1110"/>
      <c r="D47" s="1133"/>
      <c r="E47" s="1105" t="s">
        <v>144</v>
      </c>
      <c r="F47" s="1064" t="s">
        <v>506</v>
      </c>
      <c r="G47" s="1105" t="s">
        <v>266</v>
      </c>
      <c r="H47" s="1153">
        <v>13.11</v>
      </c>
      <c r="I47" s="1152">
        <v>14</v>
      </c>
      <c r="J47" s="1121">
        <f>IF(I47/H47*100&gt;100,100,I47/H47*100)</f>
        <v>100</v>
      </c>
      <c r="K47" s="1120">
        <f>J47</f>
        <v>100</v>
      </c>
      <c r="L47" s="1119"/>
      <c r="M47" s="1113"/>
      <c r="N47" s="1081"/>
    </row>
    <row r="48" spans="1:14" ht="33" hidden="1" customHeight="1" x14ac:dyDescent="0.25">
      <c r="A48" s="1143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/>
      <c r="I48" s="1125"/>
      <c r="J48" s="1121" t="e">
        <f>IF(I48/H48*100&gt;100,100,I48/H48*100)</f>
        <v>#DIV/0!</v>
      </c>
      <c r="K48" s="1127" t="e">
        <f>(J48+J49+J50)/3</f>
        <v>#DIV/0!</v>
      </c>
      <c r="L48" s="1126" t="e">
        <f>(K48+K51)/2</f>
        <v>#DIV/0!</v>
      </c>
      <c r="M48" s="1113"/>
      <c r="N48" s="1081"/>
    </row>
    <row r="49" spans="1:14" ht="33" hidden="1" customHeight="1" x14ac:dyDescent="0.25">
      <c r="A49" s="1143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/>
      <c r="I49" s="1125"/>
      <c r="J49" s="1121" t="e">
        <f>IF(I49/H49*100&gt;100,100,I49/H49*100)</f>
        <v>#DIV/0!</v>
      </c>
      <c r="K49" s="1123"/>
      <c r="L49" s="1119"/>
      <c r="M49" s="1113"/>
      <c r="N49" s="1081"/>
    </row>
    <row r="50" spans="1:14" ht="33" hidden="1" customHeight="1" x14ac:dyDescent="0.25">
      <c r="A50" s="1143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/>
      <c r="I50" s="1124"/>
      <c r="J50" s="1121" t="e">
        <f>IF(I50/H50*100&gt;100,100,I50/H50*100)</f>
        <v>#DIV/0!</v>
      </c>
      <c r="K50" s="1123"/>
      <c r="L50" s="1119"/>
      <c r="M50" s="1113"/>
      <c r="N50" s="1081"/>
    </row>
    <row r="51" spans="1:14" ht="33" hidden="1" customHeight="1" x14ac:dyDescent="0.25">
      <c r="A51" s="1143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44"/>
      <c r="I51" s="1122"/>
      <c r="J51" s="1121" t="e">
        <f>IF(I51/H51*100&gt;100,100,I51/H51*100)</f>
        <v>#DIV/0!</v>
      </c>
      <c r="K51" s="1120" t="e">
        <f>J51</f>
        <v>#DIV/0!</v>
      </c>
      <c r="L51" s="1119"/>
      <c r="M51" s="1113"/>
      <c r="N51" s="1081"/>
    </row>
    <row r="52" spans="1:14" ht="33" hidden="1" customHeight="1" x14ac:dyDescent="0.25">
      <c r="A52" s="1143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/>
      <c r="I52" s="1125"/>
      <c r="J52" s="1121" t="e">
        <f>IF(I52/H52*100&gt;100,100,I52/H52*100)</f>
        <v>#DIV/0!</v>
      </c>
      <c r="K52" s="1127" t="e">
        <f>(J52+J53+J54)/3</f>
        <v>#DIV/0!</v>
      </c>
      <c r="L52" s="1126" t="e">
        <f>(K52+K55)/2</f>
        <v>#DIV/0!</v>
      </c>
      <c r="M52" s="1113"/>
      <c r="N52" s="1081"/>
    </row>
    <row r="53" spans="1:14" ht="33" hidden="1" customHeight="1" x14ac:dyDescent="0.25">
      <c r="A53" s="1143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7"/>
      <c r="I53" s="1125"/>
      <c r="J53" s="1121" t="e">
        <f>IF(I53/H53*100&gt;100,100,I53/H53*100)</f>
        <v>#DIV/0!</v>
      </c>
      <c r="K53" s="1123"/>
      <c r="L53" s="1119"/>
      <c r="M53" s="1113"/>
      <c r="N53" s="1081"/>
    </row>
    <row r="54" spans="1:14" ht="33" hidden="1" customHeight="1" x14ac:dyDescent="0.25">
      <c r="A54" s="1143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/>
      <c r="I54" s="1124"/>
      <c r="J54" s="1121" t="e">
        <f>IF(I54/H54*100&gt;100,100,I54/H54*100)</f>
        <v>#DIV/0!</v>
      </c>
      <c r="K54" s="1123"/>
      <c r="L54" s="1119"/>
      <c r="M54" s="1113"/>
      <c r="N54" s="1081"/>
    </row>
    <row r="55" spans="1:14" ht="81.75" hidden="1" customHeight="1" x14ac:dyDescent="0.25">
      <c r="A55" s="1143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44"/>
      <c r="I55" s="1122"/>
      <c r="J55" s="1121" t="e">
        <f>IF(I55/H55*100&gt;100,100,I55/H55*100)</f>
        <v>#DIV/0!</v>
      </c>
      <c r="K55" s="1120" t="e">
        <f>J55</f>
        <v>#DIV/0!</v>
      </c>
      <c r="L55" s="1119"/>
      <c r="M55" s="1113"/>
      <c r="N55" s="1081"/>
    </row>
    <row r="56" spans="1:14" ht="58.5" hidden="1" customHeight="1" x14ac:dyDescent="0.25">
      <c r="A56" s="1143"/>
      <c r="B56" s="1142" t="s">
        <v>164</v>
      </c>
      <c r="C56" s="1142" t="s">
        <v>686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1" t="e">
        <f>IF(I56/H56*100&gt;100,100,I56/H56*100)</f>
        <v>#DIV/0!</v>
      </c>
      <c r="K56" s="1127" t="e">
        <f>(J56+J57+J58)/3</f>
        <v>#DIV/0!</v>
      </c>
      <c r="L56" s="1126" t="e">
        <f>(K56+K59)/2</f>
        <v>#DIV/0!</v>
      </c>
      <c r="M56" s="1113"/>
      <c r="N56" s="1081"/>
    </row>
    <row r="57" spans="1:14" ht="58.5" hidden="1" customHeight="1" x14ac:dyDescent="0.25">
      <c r="A57" s="1143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/>
      <c r="I57" s="1125"/>
      <c r="J57" s="1121" t="e">
        <f>IF(I57/H57*100&gt;100,100,I57/H57*100)</f>
        <v>#DIV/0!</v>
      </c>
      <c r="K57" s="1123"/>
      <c r="L57" s="1119"/>
      <c r="M57" s="1113"/>
      <c r="N57" s="1081"/>
    </row>
    <row r="58" spans="1:14" ht="58.5" hidden="1" customHeight="1" x14ac:dyDescent="0.25">
      <c r="A58" s="1143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/>
      <c r="I58" s="1124"/>
      <c r="J58" s="1121" t="e">
        <f>IF(I58/H58*100&gt;100,100,I58/H58*100)</f>
        <v>#DIV/0!</v>
      </c>
      <c r="K58" s="1123"/>
      <c r="L58" s="1119"/>
      <c r="M58" s="1113"/>
      <c r="N58" s="1081"/>
    </row>
    <row r="59" spans="1:14" ht="81" hidden="1" customHeight="1" x14ac:dyDescent="0.25">
      <c r="A59" s="1143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34"/>
      <c r="I59" s="4"/>
      <c r="J59" s="1121" t="e">
        <f>IF(I59/H59*100&gt;100,100,I59/H59*100)</f>
        <v>#DIV/0!</v>
      </c>
      <c r="K59" s="1120" t="e">
        <f>J59</f>
        <v>#DIV/0!</v>
      </c>
      <c r="L59" s="1119"/>
      <c r="M59" s="1113"/>
      <c r="N59" s="1081"/>
    </row>
    <row r="60" spans="1:14" ht="58.5" customHeight="1" x14ac:dyDescent="0.25">
      <c r="A60" s="1143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>
        <v>100</v>
      </c>
      <c r="I60" s="1125">
        <v>100</v>
      </c>
      <c r="J60" s="1121">
        <f>IF(I60/H60*100&gt;100,100,I60/H60*100)</f>
        <v>100</v>
      </c>
      <c r="K60" s="1127">
        <f>(J60+J61+J62)/3</f>
        <v>100</v>
      </c>
      <c r="L60" s="1126">
        <f>(K60+K63)/2</f>
        <v>100</v>
      </c>
      <c r="M60" s="1113"/>
      <c r="N60" s="1081"/>
    </row>
    <row r="61" spans="1:14" ht="58.5" customHeight="1" x14ac:dyDescent="0.25">
      <c r="A61" s="1143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69">
        <v>85</v>
      </c>
      <c r="I61" s="1125">
        <v>100</v>
      </c>
      <c r="J61" s="1121">
        <f>IF(I61/H61*100&gt;100,100,I61/H61*100)</f>
        <v>100</v>
      </c>
      <c r="K61" s="1123"/>
      <c r="L61" s="1119"/>
      <c r="M61" s="1113"/>
      <c r="N61" s="1081"/>
    </row>
    <row r="62" spans="1:14" ht="58.5" customHeight="1" x14ac:dyDescent="0.25">
      <c r="A62" s="1143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69">
        <v>100</v>
      </c>
      <c r="I62" s="1124">
        <v>100</v>
      </c>
      <c r="J62" s="1121">
        <f>IF(I62/H62*100&gt;100,100,I62/H62*100)</f>
        <v>100</v>
      </c>
      <c r="K62" s="1123"/>
      <c r="L62" s="1119"/>
      <c r="M62" s="1113"/>
      <c r="N62" s="1081"/>
    </row>
    <row r="63" spans="1:14" ht="41.25" customHeight="1" x14ac:dyDescent="0.25">
      <c r="A63" s="1143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1153">
        <v>3.56</v>
      </c>
      <c r="I63" s="1152">
        <v>4</v>
      </c>
      <c r="J63" s="1121">
        <f>IF(I63/H63*100&gt;100,100,I63/H63*100)</f>
        <v>100</v>
      </c>
      <c r="K63" s="1120">
        <f>J63</f>
        <v>100</v>
      </c>
      <c r="L63" s="1119"/>
      <c r="M63" s="1113"/>
      <c r="N63" s="1081"/>
    </row>
    <row r="64" spans="1:14" ht="58.5" customHeight="1" x14ac:dyDescent="0.25">
      <c r="A64" s="1143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>
        <v>100</v>
      </c>
      <c r="I64" s="1125">
        <v>100</v>
      </c>
      <c r="J64" s="1121">
        <f>IF(I64/H64*100&gt;100,100,I64/H64*100)</f>
        <v>100</v>
      </c>
      <c r="K64" s="1127">
        <f>(J64+J65+J66)/3</f>
        <v>100</v>
      </c>
      <c r="L64" s="1126">
        <f>(K64+K67)/2</f>
        <v>100</v>
      </c>
      <c r="M64" s="1113"/>
      <c r="N64" s="1081"/>
    </row>
    <row r="65" spans="1:14" ht="58.5" customHeight="1" x14ac:dyDescent="0.25">
      <c r="A65" s="1143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69">
        <v>85</v>
      </c>
      <c r="I65" s="1125">
        <v>96.3</v>
      </c>
      <c r="J65" s="1121">
        <f>IF(I65/H65*100&gt;100,100,I65/H65*100)</f>
        <v>100</v>
      </c>
      <c r="K65" s="1123"/>
      <c r="L65" s="1119"/>
      <c r="M65" s="1113"/>
      <c r="N65" s="1081"/>
    </row>
    <row r="66" spans="1:14" ht="58.5" customHeight="1" x14ac:dyDescent="0.25">
      <c r="A66" s="1143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69">
        <v>98</v>
      </c>
      <c r="I66" s="1124">
        <v>100</v>
      </c>
      <c r="J66" s="1121">
        <f>IF(I66/H66*100&gt;100,100,I66/H66*100)</f>
        <v>100</v>
      </c>
      <c r="K66" s="1123"/>
      <c r="L66" s="1119"/>
      <c r="M66" s="1113"/>
      <c r="N66" s="1081"/>
    </row>
    <row r="67" spans="1:14" ht="55.15" customHeight="1" x14ac:dyDescent="0.25">
      <c r="A67" s="1143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1153">
        <v>444.22</v>
      </c>
      <c r="I67" s="1152">
        <v>447.89</v>
      </c>
      <c r="J67" s="1121">
        <f>IF(I67/H67*100&gt;100,100,I67/H67*100)</f>
        <v>100</v>
      </c>
      <c r="K67" s="1120">
        <f>J67</f>
        <v>100</v>
      </c>
      <c r="L67" s="1119"/>
      <c r="M67" s="1113"/>
      <c r="N67" s="1081"/>
    </row>
    <row r="68" spans="1:14" ht="58.5" hidden="1" customHeight="1" x14ac:dyDescent="0.25">
      <c r="A68" s="1143"/>
      <c r="B68" s="1142" t="s">
        <v>185</v>
      </c>
      <c r="C68" s="1142" t="s">
        <v>186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/>
      <c r="I68" s="1125"/>
      <c r="J68" s="1121" t="e">
        <f>IF(I68/H68*100&gt;100,100,I68/H68*100)</f>
        <v>#DIV/0!</v>
      </c>
      <c r="K68" s="1127" t="e">
        <f>(J68+J69+J70)/3</f>
        <v>#DIV/0!</v>
      </c>
      <c r="L68" s="1126" t="e">
        <f>(K68+K71)/2</f>
        <v>#DIV/0!</v>
      </c>
      <c r="M68" s="1113"/>
      <c r="N68" s="1081"/>
    </row>
    <row r="69" spans="1:14" ht="58.5" hidden="1" customHeight="1" x14ac:dyDescent="0.25">
      <c r="A69" s="1143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/>
      <c r="I69" s="1125"/>
      <c r="J69" s="1121" t="e">
        <f>IF(I69/H69*100&gt;100,100,I69/H69*100)</f>
        <v>#DIV/0!</v>
      </c>
      <c r="K69" s="1123"/>
      <c r="L69" s="1119"/>
      <c r="M69" s="1113"/>
      <c r="N69" s="1081"/>
    </row>
    <row r="70" spans="1:14" ht="58.5" hidden="1" customHeight="1" x14ac:dyDescent="0.25">
      <c r="A70" s="1143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/>
      <c r="I70" s="1124"/>
      <c r="J70" s="1121" t="e">
        <f>IF(I70/H70*100&gt;100,100,I70/H70*100)</f>
        <v>#DIV/0!</v>
      </c>
      <c r="K70" s="1123"/>
      <c r="L70" s="1119"/>
      <c r="M70" s="1113"/>
      <c r="N70" s="1081"/>
    </row>
    <row r="71" spans="1:14" ht="31.5" hidden="1" customHeight="1" x14ac:dyDescent="0.25">
      <c r="A71" s="1143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/>
      <c r="I71" s="1122"/>
      <c r="J71" s="1121" t="e">
        <f>IF(I71/H71*100&gt;100,100,I71/H71*100)</f>
        <v>#DIV/0!</v>
      </c>
      <c r="K71" s="1120" t="e">
        <f>J71</f>
        <v>#DIV/0!</v>
      </c>
      <c r="L71" s="1119"/>
      <c r="M71" s="1113"/>
      <c r="N71" s="1081"/>
    </row>
    <row r="72" spans="1:14" ht="58.5" hidden="1" customHeight="1" x14ac:dyDescent="0.25">
      <c r="A72" s="1143"/>
      <c r="B72" s="1142" t="s">
        <v>178</v>
      </c>
      <c r="C72" s="1142" t="s">
        <v>529</v>
      </c>
      <c r="D72" s="1141" t="s">
        <v>137</v>
      </c>
      <c r="E72" s="1105" t="s">
        <v>138</v>
      </c>
      <c r="F72" s="1069" t="s">
        <v>3</v>
      </c>
      <c r="G72" s="1105" t="s">
        <v>140</v>
      </c>
      <c r="H72" s="1169"/>
      <c r="I72" s="1125"/>
      <c r="J72" s="1121" t="e">
        <f>IF(I72/H72*100&gt;100,100,I72/H72*100)</f>
        <v>#DIV/0!</v>
      </c>
      <c r="K72" s="1127" t="e">
        <f>(J72+J73+J74)/2</f>
        <v>#DIV/0!</v>
      </c>
      <c r="L72" s="1126" t="e">
        <f>(K72+K75)/2</f>
        <v>#DIV/0!</v>
      </c>
      <c r="M72" s="1113"/>
      <c r="N72" s="1081"/>
    </row>
    <row r="73" spans="1:14" ht="58.5" hidden="1" customHeight="1" x14ac:dyDescent="0.25">
      <c r="A73" s="1143"/>
      <c r="B73" s="1113"/>
      <c r="C73" s="1113"/>
      <c r="D73" s="1137"/>
      <c r="E73" s="1105" t="s">
        <v>138</v>
      </c>
      <c r="F73" s="1069" t="s">
        <v>211</v>
      </c>
      <c r="G73" s="1105" t="s">
        <v>140</v>
      </c>
      <c r="H73" s="1169"/>
      <c r="I73" s="1125"/>
      <c r="J73" s="1121" t="e">
        <f>IF(I73/H73*100&gt;100,100,I73/H73*100)</f>
        <v>#DIV/0!</v>
      </c>
      <c r="K73" s="1123"/>
      <c r="L73" s="1119"/>
      <c r="M73" s="1113"/>
      <c r="N73" s="1081"/>
    </row>
    <row r="74" spans="1:14" ht="58.5" hidden="1" customHeight="1" x14ac:dyDescent="0.25">
      <c r="A74" s="1143"/>
      <c r="B74" s="1113"/>
      <c r="C74" s="1113"/>
      <c r="D74" s="1137"/>
      <c r="E74" s="1105" t="s">
        <v>138</v>
      </c>
      <c r="F74" s="1069" t="s">
        <v>390</v>
      </c>
      <c r="G74" s="1105" t="s">
        <v>140</v>
      </c>
      <c r="H74" s="1169"/>
      <c r="I74" s="1124"/>
      <c r="J74" s="1121" t="e">
        <f>IF(I74/H74*100&gt;100,100,I74/H74*100)</f>
        <v>#DIV/0!</v>
      </c>
      <c r="K74" s="1123"/>
      <c r="L74" s="1119"/>
      <c r="M74" s="1113"/>
      <c r="N74" s="1081"/>
    </row>
    <row r="75" spans="1:14" ht="31.5" hidden="1" customHeight="1" x14ac:dyDescent="0.25">
      <c r="A75" s="1143"/>
      <c r="B75" s="1110"/>
      <c r="C75" s="1110"/>
      <c r="D75" s="1133"/>
      <c r="E75" s="1105" t="s">
        <v>144</v>
      </c>
      <c r="F75" s="1064" t="s">
        <v>506</v>
      </c>
      <c r="G75" s="1105" t="s">
        <v>266</v>
      </c>
      <c r="H75" s="1122"/>
      <c r="I75" s="4"/>
      <c r="J75" s="1121" t="e">
        <f>IF(I75/H75*100&gt;100,100,I75/H75*100)</f>
        <v>#DIV/0!</v>
      </c>
      <c r="K75" s="1120" t="e">
        <f>J75</f>
        <v>#DIV/0!</v>
      </c>
      <c r="L75" s="1119"/>
      <c r="M75" s="1113"/>
      <c r="N75" s="1081"/>
    </row>
    <row r="76" spans="1:14" ht="58.5" customHeight="1" x14ac:dyDescent="0.25">
      <c r="A76" s="1143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100</v>
      </c>
      <c r="J76" s="1121">
        <f>IF(I76/H76*100&gt;100,100,I76/H76*100)</f>
        <v>100</v>
      </c>
      <c r="K76" s="1127">
        <f>(J76+J77+J78)/3</f>
        <v>100</v>
      </c>
      <c r="L76" s="1126">
        <f>(K76+K79)/2</f>
        <v>100</v>
      </c>
      <c r="M76" s="1151"/>
      <c r="N76" s="1081"/>
    </row>
    <row r="77" spans="1:14" ht="58.5" customHeight="1" x14ac:dyDescent="0.25">
      <c r="A77" s="1143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24">
        <v>85</v>
      </c>
      <c r="I77" s="1125">
        <v>100</v>
      </c>
      <c r="J77" s="1121">
        <f>IF(I77/H77*100&gt;100,100,I77/H77*100)</f>
        <v>100</v>
      </c>
      <c r="K77" s="1123"/>
      <c r="L77" s="1119"/>
      <c r="M77" s="1151"/>
      <c r="N77" s="1081"/>
    </row>
    <row r="78" spans="1:14" ht="58.5" customHeight="1" x14ac:dyDescent="0.25">
      <c r="A78" s="1143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36">
        <v>98</v>
      </c>
      <c r="I78" s="1136">
        <v>98</v>
      </c>
      <c r="J78" s="1121">
        <f>IF(I78/H78*100&gt;100,100,I78/H78*100)</f>
        <v>100</v>
      </c>
      <c r="K78" s="1123"/>
      <c r="L78" s="1119"/>
      <c r="M78" s="1151"/>
      <c r="N78" s="1081"/>
    </row>
    <row r="79" spans="1:14" ht="40.5" customHeight="1" x14ac:dyDescent="0.25">
      <c r="A79" s="1143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1153">
        <v>191.33</v>
      </c>
      <c r="I79" s="1152">
        <v>192.11</v>
      </c>
      <c r="J79" s="1121">
        <f>IF(I79/H79*100&gt;100,100,I79/H79*100)</f>
        <v>100</v>
      </c>
      <c r="K79" s="1120">
        <f>J79</f>
        <v>100</v>
      </c>
      <c r="L79" s="1119"/>
      <c r="M79" s="1151"/>
      <c r="N79" s="1081"/>
    </row>
    <row r="80" spans="1:14" ht="58.5" hidden="1" customHeight="1" x14ac:dyDescent="0.25">
      <c r="A80" s="1143"/>
      <c r="B80" s="1142" t="s">
        <v>181</v>
      </c>
      <c r="C80" s="1142" t="s">
        <v>660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/>
      <c r="I80" s="1125"/>
      <c r="J80" s="1121" t="e">
        <f>IF(I80/H80*100&gt;100,100,I80/H80*100)</f>
        <v>#DIV/0!</v>
      </c>
      <c r="K80" s="1127" t="e">
        <f>(J80+J81+J82)/2</f>
        <v>#DIV/0!</v>
      </c>
      <c r="L80" s="1126" t="e">
        <f>(K80+K83)/2</f>
        <v>#DIV/0!</v>
      </c>
      <c r="M80" s="1151"/>
      <c r="N80" s="1081"/>
    </row>
    <row r="81" spans="1:14" ht="58.5" hidden="1" customHeight="1" x14ac:dyDescent="0.25">
      <c r="A81" s="1143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/>
      <c r="I81" s="1125"/>
      <c r="J81" s="1121" t="e">
        <f>IF(I81/H81*100&gt;100,100,I81/H81*100)</f>
        <v>#DIV/0!</v>
      </c>
      <c r="K81" s="1123"/>
      <c r="L81" s="1119"/>
      <c r="M81" s="1151"/>
      <c r="N81" s="1081"/>
    </row>
    <row r="82" spans="1:14" ht="58.5" hidden="1" customHeight="1" x14ac:dyDescent="0.25">
      <c r="A82" s="1143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24"/>
      <c r="I82" s="1124"/>
      <c r="J82" s="1121" t="e">
        <f>IF(I82/H82*100&gt;100,100,I82/H82*100)</f>
        <v>#DIV/0!</v>
      </c>
      <c r="K82" s="1123"/>
      <c r="L82" s="1119"/>
      <c r="M82" s="1151"/>
      <c r="N82" s="1081"/>
    </row>
    <row r="83" spans="1:14" ht="40.5" hidden="1" customHeight="1" x14ac:dyDescent="0.25">
      <c r="A83" s="1143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4"/>
      <c r="I83" s="1122"/>
      <c r="J83" s="1121" t="e">
        <f>IF(I83/H83*100&gt;100,100,I83/H83*100)</f>
        <v>#DIV/0!</v>
      </c>
      <c r="K83" s="1120" t="e">
        <f>J83</f>
        <v>#DIV/0!</v>
      </c>
      <c r="L83" s="1119"/>
      <c r="M83" s="1151"/>
      <c r="N83" s="1081"/>
    </row>
    <row r="84" spans="1:14" ht="58.5" customHeight="1" x14ac:dyDescent="0.25">
      <c r="A84" s="1143"/>
      <c r="B84" s="1168" t="s">
        <v>420</v>
      </c>
      <c r="C84" s="1142" t="s">
        <v>702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>
        <v>100</v>
      </c>
      <c r="I84" s="1125">
        <v>100</v>
      </c>
      <c r="J84" s="1121">
        <f>IF(I84/H84*100&gt;100,100,I84/H84*100)</f>
        <v>100</v>
      </c>
      <c r="K84" s="1241">
        <f>(J84+J85+J86)/3</f>
        <v>100</v>
      </c>
      <c r="L84" s="1125">
        <f>(K84+K87)/2</f>
        <v>100</v>
      </c>
      <c r="M84" s="1151"/>
      <c r="N84" s="1081"/>
    </row>
    <row r="85" spans="1:14" ht="58.5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>
        <v>85</v>
      </c>
      <c r="I85" s="1125">
        <v>100</v>
      </c>
      <c r="J85" s="1121">
        <f>IF(I85/H85*100&gt;100,100,I85/H85*100)</f>
        <v>100</v>
      </c>
      <c r="K85" s="1120"/>
      <c r="L85" s="1178"/>
      <c r="M85" s="1151"/>
      <c r="N85" s="1081"/>
    </row>
    <row r="86" spans="1:14" ht="58.5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>
        <v>98</v>
      </c>
      <c r="I86" s="1124">
        <v>100</v>
      </c>
      <c r="J86" s="1121">
        <f>IF(I86/H86*100&gt;100,100,I86/H86*100)</f>
        <v>100</v>
      </c>
      <c r="K86" s="1120"/>
      <c r="L86" s="1178"/>
      <c r="M86" s="1151"/>
      <c r="N86" s="1081"/>
    </row>
    <row r="87" spans="1:14" ht="40.5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>
        <v>0.89</v>
      </c>
      <c r="I87" s="1122">
        <v>0.89</v>
      </c>
      <c r="J87" s="1121">
        <f>IF(I87/H87*100&gt;100,100,I87/H87*100)</f>
        <v>100</v>
      </c>
      <c r="K87" s="1120">
        <f>J87</f>
        <v>100</v>
      </c>
      <c r="L87" s="1178"/>
      <c r="M87" s="1151"/>
      <c r="N87" s="1081"/>
    </row>
    <row r="88" spans="1:14" ht="58.5" hidden="1" customHeight="1" x14ac:dyDescent="0.25">
      <c r="A88" s="1143"/>
      <c r="B88" s="1142" t="s">
        <v>426</v>
      </c>
      <c r="C88" s="1142" t="s">
        <v>658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1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151"/>
      <c r="N88" s="1081"/>
    </row>
    <row r="89" spans="1:14" ht="58.5" hidden="1" customHeight="1" x14ac:dyDescent="0.25">
      <c r="A89" s="1143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/>
      <c r="I89" s="1125"/>
      <c r="J89" s="1121" t="e">
        <f>IF(I89/H89*100&gt;100,100,I89/H89*100)</f>
        <v>#DIV/0!</v>
      </c>
      <c r="K89" s="1123"/>
      <c r="L89" s="1119"/>
      <c r="M89" s="1151"/>
      <c r="N89" s="1081"/>
    </row>
    <row r="90" spans="1:14" ht="58.5" hidden="1" customHeight="1" x14ac:dyDescent="0.25">
      <c r="A90" s="1143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/>
      <c r="I90" s="1124"/>
      <c r="J90" s="1121" t="e">
        <f>IF(I90/H90*100&gt;100,100,I90/H90*100)</f>
        <v>#DIV/0!</v>
      </c>
      <c r="K90" s="1123"/>
      <c r="L90" s="1119"/>
      <c r="M90" s="1151"/>
      <c r="N90" s="1081"/>
    </row>
    <row r="91" spans="1:14" ht="40.5" hidden="1" customHeight="1" x14ac:dyDescent="0.25">
      <c r="A91" s="1143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/>
      <c r="I91" s="1122"/>
      <c r="J91" s="1121" t="e">
        <f>IF(I91/H91*100&gt;100,100,I91/H91*100)</f>
        <v>#DIV/0!</v>
      </c>
      <c r="K91" s="1120" t="e">
        <f>J91</f>
        <v>#DIV/0!</v>
      </c>
      <c r="L91" s="1119"/>
      <c r="M91" s="1151"/>
      <c r="N91" s="1081"/>
    </row>
    <row r="92" spans="1:14" ht="40.5" hidden="1" customHeight="1" x14ac:dyDescent="0.25">
      <c r="A92" s="1143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/>
      <c r="I92" s="1125"/>
      <c r="J92" s="1121" t="e">
        <f>IF(I92/H92*100&gt;100,100,I92/H92*100)</f>
        <v>#DIV/0!</v>
      </c>
      <c r="K92" s="1127" t="e">
        <f>(J92+J93+J94)/3</f>
        <v>#DIV/0!</v>
      </c>
      <c r="L92" s="1126" t="e">
        <f>(K92+K95)/2</f>
        <v>#DIV/0!</v>
      </c>
      <c r="M92" s="1151"/>
      <c r="N92" s="1081"/>
    </row>
    <row r="93" spans="1:14" ht="40.5" hidden="1" customHeight="1" x14ac:dyDescent="0.25">
      <c r="A93" s="1143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/>
      <c r="I93" s="1125"/>
      <c r="J93" s="1121" t="e">
        <f>IF(I93/H93*100&gt;100,100,I93/H93*100)</f>
        <v>#DIV/0!</v>
      </c>
      <c r="K93" s="1123"/>
      <c r="L93" s="1119"/>
      <c r="M93" s="1151"/>
      <c r="N93" s="1081"/>
    </row>
    <row r="94" spans="1:14" ht="40.5" hidden="1" customHeight="1" x14ac:dyDescent="0.25">
      <c r="A94" s="1143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/>
      <c r="I94" s="1124"/>
      <c r="J94" s="1121" t="e">
        <f>IF(I94/H94*100&gt;100,100,I94/H94*100)</f>
        <v>#DIV/0!</v>
      </c>
      <c r="K94" s="1123"/>
      <c r="L94" s="1119"/>
      <c r="M94" s="1151"/>
      <c r="N94" s="1081"/>
    </row>
    <row r="95" spans="1:14" ht="126" hidden="1" customHeight="1" x14ac:dyDescent="0.25">
      <c r="A95" s="1143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44"/>
      <c r="I95" s="1122"/>
      <c r="J95" s="1121" t="e">
        <f>IF(I95/H95*100&gt;100,100,I95/H95*100)</f>
        <v>#DIV/0!</v>
      </c>
      <c r="K95" s="1120" t="e">
        <f>J95</f>
        <v>#DIV/0!</v>
      </c>
      <c r="L95" s="1119"/>
      <c r="M95" s="1151"/>
      <c r="N95" s="1081"/>
    </row>
    <row r="96" spans="1:14" ht="58.5" hidden="1" customHeight="1" x14ac:dyDescent="0.25">
      <c r="A96" s="1143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/>
      <c r="I96" s="1125"/>
      <c r="J96" s="1121" t="e">
        <f>IF(I96/H96*100&gt;100,100,I96/H96*100)</f>
        <v>#DIV/0!</v>
      </c>
      <c r="K96" s="1127" t="e">
        <f>(J96+J97+J98)/3</f>
        <v>#DIV/0!</v>
      </c>
      <c r="L96" s="1126" t="e">
        <f>(K96+K99)/2</f>
        <v>#DIV/0!</v>
      </c>
      <c r="M96" s="1113"/>
      <c r="N96" s="1081"/>
    </row>
    <row r="97" spans="1:14" ht="58.5" hidden="1" customHeight="1" x14ac:dyDescent="0.25">
      <c r="A97" s="1143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/>
      <c r="I97" s="1125"/>
      <c r="J97" s="1121" t="e">
        <f>IF(I97/H97*100&gt;100,100,I97/H97*100)</f>
        <v>#DIV/0!</v>
      </c>
      <c r="K97" s="1123"/>
      <c r="L97" s="1119"/>
      <c r="M97" s="1113"/>
      <c r="N97" s="1081"/>
    </row>
    <row r="98" spans="1:14" ht="58.5" hidden="1" customHeight="1" x14ac:dyDescent="0.25">
      <c r="A98" s="1143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7"/>
      <c r="I98" s="1124"/>
      <c r="J98" s="1121" t="e">
        <f>IF(I98/H98*100&gt;100,100,I98/H98*100)</f>
        <v>#DIV/0!</v>
      </c>
      <c r="K98" s="1123"/>
      <c r="L98" s="1119"/>
      <c r="M98" s="1113"/>
      <c r="N98" s="1081"/>
    </row>
    <row r="99" spans="1:14" ht="64.5" hidden="1" customHeight="1" x14ac:dyDescent="0.25">
      <c r="A99" s="1143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44"/>
      <c r="I99" s="1122"/>
      <c r="J99" s="1121" t="e">
        <f>IF(I99/H99*100&gt;100,100,I99/H99*100)</f>
        <v>#DIV/0!</v>
      </c>
      <c r="K99" s="1120" t="e">
        <f>J99</f>
        <v>#DIV/0!</v>
      </c>
      <c r="L99" s="1119"/>
      <c r="M99" s="1113"/>
      <c r="N99" s="1081"/>
    </row>
    <row r="100" spans="1:14" ht="58.5" customHeight="1" x14ac:dyDescent="0.25">
      <c r="A100" s="1143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>
        <v>100</v>
      </c>
      <c r="I100" s="1125">
        <v>100</v>
      </c>
      <c r="J100" s="1121">
        <f>IF(I100/H100*100&gt;100,100,I100/H100*100)</f>
        <v>100</v>
      </c>
      <c r="K100" s="1127">
        <f>(J100+J101+J102)/2</f>
        <v>100</v>
      </c>
      <c r="L100" s="1126">
        <f>(K100+K103)/2</f>
        <v>100</v>
      </c>
      <c r="M100" s="1151"/>
      <c r="N100" s="1081"/>
    </row>
    <row r="101" spans="1:14" ht="58.5" customHeight="1" x14ac:dyDescent="0.25">
      <c r="A101" s="1143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>
        <v>98</v>
      </c>
      <c r="I101" s="1125">
        <v>100</v>
      </c>
      <c r="J101" s="1121">
        <f>IF(I101/H101*100&gt;100,100,I101/H101*100)</f>
        <v>100</v>
      </c>
      <c r="K101" s="1123"/>
      <c r="L101" s="1119"/>
      <c r="M101" s="1151"/>
      <c r="N101" s="1081"/>
    </row>
    <row r="102" spans="1:14" ht="58.5" customHeight="1" x14ac:dyDescent="0.25">
      <c r="A102" s="1143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24"/>
      <c r="I102" s="1124"/>
      <c r="J102" s="1121"/>
      <c r="K102" s="1123"/>
      <c r="L102" s="1119"/>
      <c r="M102" s="1151"/>
      <c r="N102" s="1081"/>
    </row>
    <row r="103" spans="1:14" ht="43.5" customHeight="1" x14ac:dyDescent="0.25">
      <c r="A103" s="1143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4">
        <v>1.56</v>
      </c>
      <c r="I103" s="1122">
        <v>1.56</v>
      </c>
      <c r="J103" s="1121">
        <f>IF(I103/H103*100&gt;100,100,I103/H103*100)</f>
        <v>100</v>
      </c>
      <c r="K103" s="1120">
        <f>J103</f>
        <v>100</v>
      </c>
      <c r="L103" s="1119"/>
      <c r="M103" s="1151"/>
      <c r="N103" s="1081"/>
    </row>
    <row r="104" spans="1:14" ht="58.5" customHeight="1" x14ac:dyDescent="0.25">
      <c r="A104" s="1143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47">
        <v>100</v>
      </c>
      <c r="I104" s="1125">
        <v>100</v>
      </c>
      <c r="J104" s="1121">
        <f>IF(I104/H104*100&gt;100,100,I104/H104*100)</f>
        <v>100</v>
      </c>
      <c r="K104" s="1127">
        <f>(J104+J105+J106)/2</f>
        <v>100</v>
      </c>
      <c r="L104" s="1126">
        <f>(K104+K107)/2</f>
        <v>100</v>
      </c>
      <c r="M104" s="1113"/>
      <c r="N104" s="1081"/>
    </row>
    <row r="105" spans="1:14" ht="58.5" customHeight="1" x14ac:dyDescent="0.25">
      <c r="A105" s="1143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7">
        <v>98</v>
      </c>
      <c r="I105" s="1208">
        <v>100</v>
      </c>
      <c r="J105" s="1121">
        <f>IF(I105/H105*100&gt;100,100,I105/H105*100)</f>
        <v>100</v>
      </c>
      <c r="K105" s="1123"/>
      <c r="L105" s="1119"/>
      <c r="M105" s="1113"/>
      <c r="N105" s="1081"/>
    </row>
    <row r="106" spans="1:14" ht="66.75" customHeight="1" x14ac:dyDescent="0.25">
      <c r="A106" s="1143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7"/>
      <c r="I106" s="1208"/>
      <c r="J106" s="1121"/>
      <c r="K106" s="1123"/>
      <c r="L106" s="1119"/>
      <c r="M106" s="1113"/>
      <c r="N106" s="1081"/>
    </row>
    <row r="107" spans="1:14" ht="54.6" customHeight="1" x14ac:dyDescent="0.25">
      <c r="A107" s="1143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1122">
        <v>1.67</v>
      </c>
      <c r="I107" s="4">
        <v>1.67</v>
      </c>
      <c r="J107" s="1121">
        <f>IF(I107/H107*100&gt;100,100,I107/H107*100)</f>
        <v>100</v>
      </c>
      <c r="K107" s="1120">
        <f>J107</f>
        <v>100</v>
      </c>
      <c r="L107" s="1119"/>
      <c r="M107" s="1113"/>
      <c r="N107" s="1081"/>
    </row>
    <row r="108" spans="1:14" ht="58.5" customHeight="1" x14ac:dyDescent="0.25">
      <c r="A108" s="1143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47">
        <v>100</v>
      </c>
      <c r="I108" s="1125">
        <v>100</v>
      </c>
      <c r="J108" s="1121">
        <f>IF(I108/H108*100&gt;100,100,I108/H108*100)</f>
        <v>100</v>
      </c>
      <c r="K108" s="1127">
        <f>(J108+J109+J110)/3</f>
        <v>100</v>
      </c>
      <c r="L108" s="1126">
        <f>(K108+K111)/2</f>
        <v>98.623367454994707</v>
      </c>
      <c r="M108" s="1151"/>
      <c r="N108" s="1081"/>
    </row>
    <row r="109" spans="1:14" ht="58.5" customHeight="1" x14ac:dyDescent="0.25">
      <c r="A109" s="1143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256">
        <v>98</v>
      </c>
      <c r="I109" s="1125">
        <v>100</v>
      </c>
      <c r="J109" s="1121">
        <f>IF(I109/H109*100&gt;100,100,I109/H109*100)</f>
        <v>100</v>
      </c>
      <c r="K109" s="1123"/>
      <c r="L109" s="1119"/>
      <c r="M109" s="1151"/>
      <c r="N109" s="1081"/>
    </row>
    <row r="110" spans="1:14" ht="58.5" customHeight="1" x14ac:dyDescent="0.25">
      <c r="A110" s="1143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256">
        <v>98</v>
      </c>
      <c r="I110" s="1124">
        <v>100</v>
      </c>
      <c r="J110" s="1121">
        <f>IF(I110/H110*100&gt;100,100,I110/H110*100)</f>
        <v>100</v>
      </c>
      <c r="K110" s="1123"/>
      <c r="L110" s="1119"/>
      <c r="M110" s="1151"/>
      <c r="N110" s="1081"/>
    </row>
    <row r="111" spans="1:14" ht="48.75" customHeight="1" x14ac:dyDescent="0.25">
      <c r="A111" s="1143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4">
        <v>28.33</v>
      </c>
      <c r="I111" s="1122">
        <v>27.55</v>
      </c>
      <c r="J111" s="1121">
        <f>IF(I111/H111*100&gt;100,100,I111/H111*100)</f>
        <v>97.246734909989414</v>
      </c>
      <c r="K111" s="1120">
        <f>J111</f>
        <v>97.246734909989414</v>
      </c>
      <c r="L111" s="1119"/>
      <c r="M111" s="1151"/>
      <c r="N111" s="1081"/>
    </row>
    <row r="112" spans="1:14" ht="58.5" hidden="1" customHeight="1" x14ac:dyDescent="0.25">
      <c r="A112" s="1143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/>
      <c r="I112" s="1125"/>
      <c r="J112" s="1121" t="e">
        <f>IF(I112/H112*100&gt;100,100,I112/H112*100)</f>
        <v>#DIV/0!</v>
      </c>
      <c r="K112" s="1127" t="e">
        <f>(J112+J113+J114)/3</f>
        <v>#DIV/0!</v>
      </c>
      <c r="L112" s="1126" t="e">
        <f>(K112+K115)/2</f>
        <v>#DIV/0!</v>
      </c>
      <c r="M112" s="1151"/>
      <c r="N112" s="1081"/>
    </row>
    <row r="113" spans="1:14" ht="58.5" hidden="1" customHeight="1" x14ac:dyDescent="0.25">
      <c r="A113" s="1143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/>
      <c r="I113" s="1125"/>
      <c r="J113" s="1121" t="e">
        <f>IF(I113/H113*100&gt;100,100,I113/H113*100)</f>
        <v>#DIV/0!</v>
      </c>
      <c r="K113" s="1123"/>
      <c r="L113" s="1119"/>
      <c r="M113" s="1151"/>
      <c r="N113" s="1081"/>
    </row>
    <row r="114" spans="1:14" ht="58.5" hidden="1" customHeight="1" x14ac:dyDescent="0.25">
      <c r="A114" s="1143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/>
      <c r="I114" s="1124"/>
      <c r="J114" s="1121" t="e">
        <f>IF(I114/H114*100&gt;100,100,I114/H114*100)</f>
        <v>#DIV/0!</v>
      </c>
      <c r="K114" s="1123"/>
      <c r="L114" s="1119"/>
      <c r="M114" s="1151"/>
      <c r="N114" s="1081"/>
    </row>
    <row r="115" spans="1:14" ht="44.25" hidden="1" customHeight="1" x14ac:dyDescent="0.25">
      <c r="A115" s="1143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/>
      <c r="I115" s="1122"/>
      <c r="J115" s="1121" t="e">
        <f>IF(I115/H115*100&gt;100,100,I115/H115*100)</f>
        <v>#DIV/0!</v>
      </c>
      <c r="K115" s="1120" t="e">
        <f>J115</f>
        <v>#DIV/0!</v>
      </c>
      <c r="L115" s="1119"/>
      <c r="M115" s="1151"/>
      <c r="N115" s="1081"/>
    </row>
    <row r="116" spans="1:14" ht="58.5" customHeight="1" x14ac:dyDescent="0.25">
      <c r="A116" s="1143"/>
      <c r="B116" s="1142" t="s">
        <v>192</v>
      </c>
      <c r="C116" s="1142" t="s">
        <v>685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55">
        <v>100</v>
      </c>
      <c r="I116" s="1125">
        <v>100</v>
      </c>
      <c r="J116" s="1121">
        <f>IF(I116/H116*100&gt;100,100,I116/H116*100)</f>
        <v>100</v>
      </c>
      <c r="K116" s="1127">
        <f>(J116+J117+J118)/3</f>
        <v>100</v>
      </c>
      <c r="L116" s="1126">
        <f>(K116+K119)/2</f>
        <v>99.047619047619037</v>
      </c>
      <c r="M116" s="1151"/>
      <c r="N116" s="1081"/>
    </row>
    <row r="117" spans="1:14" ht="58.5" customHeight="1" x14ac:dyDescent="0.25">
      <c r="A117" s="1143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47">
        <v>98</v>
      </c>
      <c r="I117" s="1125">
        <v>100</v>
      </c>
      <c r="J117" s="1121">
        <f>IF(I117/H117*100&gt;100,100,I117/H117*100)</f>
        <v>100</v>
      </c>
      <c r="K117" s="1123"/>
      <c r="L117" s="1119"/>
      <c r="M117" s="1151"/>
      <c r="N117" s="1081"/>
    </row>
    <row r="118" spans="1:14" ht="58.5" customHeight="1" x14ac:dyDescent="0.25">
      <c r="A118" s="1143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47">
        <v>98</v>
      </c>
      <c r="I118" s="1124">
        <v>100</v>
      </c>
      <c r="J118" s="1121">
        <f>IF(I118/H118*100&gt;100,100,I118/H118*100)</f>
        <v>100</v>
      </c>
      <c r="K118" s="1123"/>
      <c r="L118" s="1119"/>
      <c r="M118" s="1151"/>
      <c r="N118" s="1081"/>
    </row>
    <row r="119" spans="1:14" ht="42.75" customHeight="1" x14ac:dyDescent="0.25">
      <c r="A119" s="1143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1153">
        <v>105</v>
      </c>
      <c r="I119" s="1240">
        <v>103</v>
      </c>
      <c r="J119" s="1121">
        <f>IF(I119/H119*100&gt;100,100,I119/H119*100)</f>
        <v>98.095238095238088</v>
      </c>
      <c r="K119" s="1120">
        <f>J119</f>
        <v>98.095238095238088</v>
      </c>
      <c r="L119" s="1119"/>
      <c r="M119" s="1151"/>
      <c r="N119" s="1081"/>
    </row>
    <row r="120" spans="1:14" ht="58.5" hidden="1" customHeight="1" x14ac:dyDescent="0.25">
      <c r="A120" s="1143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1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151"/>
      <c r="N120" s="1081"/>
    </row>
    <row r="121" spans="1:14" ht="58.5" hidden="1" customHeight="1" x14ac:dyDescent="0.25">
      <c r="A121" s="1143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1" t="e">
        <f>IF(I121/H121*100&gt;100,100,I121/H121*100)</f>
        <v>#DIV/0!</v>
      </c>
      <c r="K121" s="1123"/>
      <c r="L121" s="1119"/>
      <c r="M121" s="1151"/>
      <c r="N121" s="1081"/>
    </row>
    <row r="122" spans="1:14" ht="58.5" hidden="1" customHeight="1" x14ac:dyDescent="0.25">
      <c r="A122" s="1143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1" t="e">
        <f>IF(I122/H122*100&gt;100,100,I122/H122*100)</f>
        <v>#DIV/0!</v>
      </c>
      <c r="K122" s="1123"/>
      <c r="L122" s="1119"/>
      <c r="M122" s="1151"/>
      <c r="N122" s="1081"/>
    </row>
    <row r="123" spans="1:14" ht="42.75" hidden="1" customHeight="1" x14ac:dyDescent="0.25">
      <c r="A123" s="1143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1" t="e">
        <f>IF(I123/H123*100&gt;100,100,I123/H123*100)</f>
        <v>#DIV/0!</v>
      </c>
      <c r="K123" s="1120" t="e">
        <f>J123</f>
        <v>#DIV/0!</v>
      </c>
      <c r="L123" s="1119"/>
      <c r="M123" s="1151"/>
      <c r="N123" s="1081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151"/>
      <c r="N124" s="1081"/>
    </row>
    <row r="125" spans="1:14" ht="58.5" hidden="1" customHeight="1" x14ac:dyDescent="0.25">
      <c r="A125" s="1143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151"/>
      <c r="N125" s="1081"/>
    </row>
    <row r="126" spans="1:14" ht="58.5" hidden="1" customHeight="1" x14ac:dyDescent="0.25">
      <c r="A126" s="1143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151"/>
      <c r="N126" s="1081"/>
    </row>
    <row r="127" spans="1:14" ht="40.5" hidden="1" customHeight="1" x14ac:dyDescent="0.25">
      <c r="A127" s="1143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151"/>
      <c r="N127" s="1081"/>
    </row>
    <row r="128" spans="1:14" ht="58.5" customHeight="1" x14ac:dyDescent="0.25">
      <c r="A128" s="1143"/>
      <c r="B128" s="1168" t="s">
        <v>228</v>
      </c>
      <c r="C128" s="1142" t="s">
        <v>684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36">
        <v>2</v>
      </c>
      <c r="I128" s="1154">
        <v>2</v>
      </c>
      <c r="J128" s="1121">
        <f>IF(I128/H128*100&gt;100,100,I128/H128*100)</f>
        <v>100</v>
      </c>
      <c r="K128" s="1127">
        <f>(J128+J129+J130)/3</f>
        <v>100</v>
      </c>
      <c r="L128" s="1126">
        <f>(K128+K131)/2</f>
        <v>99.544724156400633</v>
      </c>
      <c r="M128" s="1151"/>
      <c r="N128" s="1081"/>
    </row>
    <row r="129" spans="1:14" ht="58.5" customHeight="1" x14ac:dyDescent="0.25">
      <c r="A129" s="1143"/>
      <c r="B129" s="1207"/>
      <c r="C129" s="1113"/>
      <c r="D129" s="1137"/>
      <c r="E129" s="1105" t="s">
        <v>138</v>
      </c>
      <c r="F129" s="1069" t="s">
        <v>9</v>
      </c>
      <c r="G129" s="1105" t="s">
        <v>140</v>
      </c>
      <c r="H129" s="1136">
        <v>1</v>
      </c>
      <c r="I129" s="1154">
        <v>1</v>
      </c>
      <c r="J129" s="1121">
        <f>IF(I129/H129*100&gt;100,100,I129/H129*100)</f>
        <v>100</v>
      </c>
      <c r="K129" s="1123"/>
      <c r="L129" s="1119"/>
      <c r="M129" s="1151"/>
      <c r="N129" s="1081"/>
    </row>
    <row r="130" spans="1:14" ht="58.5" customHeight="1" x14ac:dyDescent="0.25">
      <c r="A130" s="1143"/>
      <c r="B130" s="1207"/>
      <c r="C130" s="1113"/>
      <c r="D130" s="1137"/>
      <c r="E130" s="1105" t="s">
        <v>138</v>
      </c>
      <c r="F130" s="1069" t="s">
        <v>211</v>
      </c>
      <c r="G130" s="1105" t="s">
        <v>140</v>
      </c>
      <c r="H130" s="1147">
        <v>90</v>
      </c>
      <c r="I130" s="1124">
        <v>100</v>
      </c>
      <c r="J130" s="1121">
        <f>IF(I130/H130*100&gt;100,100,I130/H130*100)</f>
        <v>100</v>
      </c>
      <c r="K130" s="1123"/>
      <c r="L130" s="1119"/>
      <c r="M130" s="1151"/>
      <c r="N130" s="1081"/>
    </row>
    <row r="131" spans="1:14" ht="38.25" customHeight="1" x14ac:dyDescent="0.25">
      <c r="A131" s="1143"/>
      <c r="B131" s="1206"/>
      <c r="C131" s="1110"/>
      <c r="D131" s="1133"/>
      <c r="E131" s="1105" t="s">
        <v>144</v>
      </c>
      <c r="F131" s="1064" t="s">
        <v>506</v>
      </c>
      <c r="G131" s="1105" t="s">
        <v>640</v>
      </c>
      <c r="H131" s="1205">
        <v>1867</v>
      </c>
      <c r="I131" s="1153">
        <v>1850</v>
      </c>
      <c r="J131" s="1121">
        <f>IF(I131/H131*100&gt;100,100,I131/H131*100)</f>
        <v>99.089448312801281</v>
      </c>
      <c r="K131" s="1120">
        <f>J131</f>
        <v>99.089448312801281</v>
      </c>
      <c r="L131" s="1119"/>
      <c r="M131" s="1151"/>
      <c r="N131" s="1081"/>
    </row>
    <row r="132" spans="1:14" ht="58.5" hidden="1" customHeight="1" x14ac:dyDescent="0.25">
      <c r="A132" s="1143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24"/>
      <c r="I132" s="1125"/>
      <c r="J132" s="1121" t="e">
        <f>IF(I132/H132*100&gt;100,100,I132/H132*100)</f>
        <v>#DIV/0!</v>
      </c>
      <c r="K132" s="1127" t="e">
        <f>(J132+J133+J134)/3</f>
        <v>#DIV/0!</v>
      </c>
      <c r="L132" s="1126" t="e">
        <f>(K132+K135)/2</f>
        <v>#DIV/0!</v>
      </c>
      <c r="M132" s="1151"/>
      <c r="N132" s="1081"/>
    </row>
    <row r="133" spans="1:14" ht="58.5" hidden="1" customHeight="1" x14ac:dyDescent="0.25">
      <c r="A133" s="1143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/>
      <c r="I133" s="1125"/>
      <c r="J133" s="1121" t="e">
        <f>IF(I133/H133*100&gt;100,100,I133/H133*100)</f>
        <v>#DIV/0!</v>
      </c>
      <c r="K133" s="1123"/>
      <c r="L133" s="1119"/>
      <c r="M133" s="1151"/>
      <c r="N133" s="1081"/>
    </row>
    <row r="134" spans="1:14" ht="58.5" hidden="1" customHeight="1" x14ac:dyDescent="0.25">
      <c r="A134" s="1143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7"/>
      <c r="I134" s="1124"/>
      <c r="J134" s="1121" t="e">
        <f>IF(I134/H134*100&gt;100,100,I134/H134*100)</f>
        <v>#DIV/0!</v>
      </c>
      <c r="K134" s="1123"/>
      <c r="L134" s="1119"/>
      <c r="M134" s="1151"/>
      <c r="N134" s="1081"/>
    </row>
    <row r="135" spans="1:14" ht="36.75" hidden="1" customHeight="1" x14ac:dyDescent="0.25">
      <c r="A135" s="1143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/>
      <c r="I135" s="4"/>
      <c r="J135" s="1121" t="e">
        <f>IF(I135/H135*100&gt;100,100,I135/H135*100)</f>
        <v>#DIV/0!</v>
      </c>
      <c r="K135" s="1120" t="e">
        <f>J135</f>
        <v>#DIV/0!</v>
      </c>
      <c r="L135" s="1119"/>
      <c r="M135" s="1151"/>
      <c r="N135" s="1081"/>
    </row>
    <row r="136" spans="1:14" ht="58.5" customHeight="1" x14ac:dyDescent="0.25">
      <c r="A136" s="1143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24">
        <v>24.8</v>
      </c>
      <c r="I136" s="1125">
        <v>25</v>
      </c>
      <c r="J136" s="1121">
        <f>IF(I136/H136*100&gt;100,100,I136/H136*100)</f>
        <v>100</v>
      </c>
      <c r="K136" s="1127">
        <f>(J136+J137+J138)/3</f>
        <v>100</v>
      </c>
      <c r="L136" s="1126">
        <f>(K136+K139)/2</f>
        <v>99.590698778028241</v>
      </c>
      <c r="M136" s="1151"/>
      <c r="N136" s="1081"/>
    </row>
    <row r="137" spans="1:14" ht="58.5" customHeight="1" x14ac:dyDescent="0.25">
      <c r="A137" s="1143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7">
        <v>1</v>
      </c>
      <c r="I137" s="1125">
        <v>1.4</v>
      </c>
      <c r="J137" s="1121">
        <f>IF(I137/H137*100&gt;100,100,I137/H137*100)</f>
        <v>100</v>
      </c>
      <c r="K137" s="1123"/>
      <c r="L137" s="1119"/>
      <c r="M137" s="1151"/>
      <c r="N137" s="1081"/>
    </row>
    <row r="138" spans="1:14" ht="58.5" customHeight="1" x14ac:dyDescent="0.25">
      <c r="A138" s="1143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7">
        <v>90</v>
      </c>
      <c r="I138" s="1124">
        <v>92</v>
      </c>
      <c r="J138" s="1121">
        <f>IF(I138/H138*100&gt;100,100,I138/H138*100)</f>
        <v>100</v>
      </c>
      <c r="K138" s="1123"/>
      <c r="L138" s="1119"/>
      <c r="M138" s="1151"/>
      <c r="N138" s="1081"/>
    </row>
    <row r="139" spans="1:14" ht="36.75" customHeight="1" x14ac:dyDescent="0.25">
      <c r="A139" s="1143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205">
        <v>25287</v>
      </c>
      <c r="I139" s="1153">
        <v>25080</v>
      </c>
      <c r="J139" s="1121">
        <f>IF(I139/H139*100&gt;100,100,I139/H139*100)</f>
        <v>99.181397556056467</v>
      </c>
      <c r="K139" s="1120">
        <f>J139</f>
        <v>99.181397556056467</v>
      </c>
      <c r="L139" s="1119"/>
      <c r="M139" s="1151"/>
      <c r="N139" s="1081"/>
    </row>
    <row r="140" spans="1:14" ht="58.5" customHeight="1" x14ac:dyDescent="0.25">
      <c r="A140" s="1143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>
        <v>14.5</v>
      </c>
      <c r="I140" s="1125">
        <v>17.399999999999999</v>
      </c>
      <c r="J140" s="1121">
        <f>IF(I140/H140*100&gt;100,100,I140/H140*100)</f>
        <v>100</v>
      </c>
      <c r="K140" s="1127">
        <f>(J140+J141+J142)/3</f>
        <v>100</v>
      </c>
      <c r="L140" s="1126">
        <f>(K140+K143)/2</f>
        <v>96.292563134552651</v>
      </c>
      <c r="M140" s="1151"/>
      <c r="N140" s="1081"/>
    </row>
    <row r="141" spans="1:14" ht="58.5" customHeight="1" x14ac:dyDescent="0.25">
      <c r="A141" s="1143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>
        <v>1</v>
      </c>
      <c r="I141" s="1125">
        <v>7</v>
      </c>
      <c r="J141" s="1121">
        <f>IF(I141/H141*100&gt;100,100,I141/H141*100)</f>
        <v>100</v>
      </c>
      <c r="K141" s="1123"/>
      <c r="L141" s="1119"/>
      <c r="M141" s="1151"/>
      <c r="N141" s="1081"/>
    </row>
    <row r="142" spans="1:14" ht="58.5" customHeight="1" x14ac:dyDescent="0.25">
      <c r="A142" s="1143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24">
        <v>90</v>
      </c>
      <c r="I142" s="1124">
        <v>90</v>
      </c>
      <c r="J142" s="1121">
        <f>IF(I142/H142*100&gt;100,100,I142/H142*100)</f>
        <v>100</v>
      </c>
      <c r="K142" s="1123"/>
      <c r="L142" s="1119"/>
      <c r="M142" s="1151"/>
      <c r="N142" s="1081"/>
    </row>
    <row r="143" spans="1:14" ht="39" customHeight="1" x14ac:dyDescent="0.25">
      <c r="A143" s="1143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1122">
        <v>27283</v>
      </c>
      <c r="I143" s="4">
        <v>25260</v>
      </c>
      <c r="J143" s="1121">
        <f>IF(I143/H143*100&gt;100,100,I143/H143*100)</f>
        <v>92.585126269105302</v>
      </c>
      <c r="K143" s="1120">
        <f>J143</f>
        <v>92.585126269105302</v>
      </c>
      <c r="L143" s="1119"/>
      <c r="M143" s="1151"/>
      <c r="N143" s="1081"/>
    </row>
    <row r="144" spans="1:14" ht="58.5" customHeight="1" x14ac:dyDescent="0.25">
      <c r="A144" s="1143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105" t="s">
        <v>140</v>
      </c>
      <c r="H144" s="1136">
        <v>8.6999999999999993</v>
      </c>
      <c r="I144" s="1154">
        <v>8.1</v>
      </c>
      <c r="J144" s="1121">
        <f>IF(I144/H144*100&gt;100,100,I144/H144*100)</f>
        <v>93.103448275862078</v>
      </c>
      <c r="K144" s="1127">
        <f>(J144+J145+J146)/3</f>
        <v>97.701149425287369</v>
      </c>
      <c r="L144" s="1126">
        <f>(K144+K147)/2</f>
        <v>97.70331628325664</v>
      </c>
      <c r="M144" s="1151"/>
      <c r="N144" s="1081"/>
    </row>
    <row r="145" spans="1:14" ht="58.5" customHeight="1" x14ac:dyDescent="0.25">
      <c r="A145" s="1143"/>
      <c r="B145" s="1071"/>
      <c r="C145" s="1113"/>
      <c r="D145" s="1137"/>
      <c r="E145" s="1105" t="s">
        <v>138</v>
      </c>
      <c r="F145" s="1069" t="s">
        <v>9</v>
      </c>
      <c r="G145" s="1105" t="s">
        <v>140</v>
      </c>
      <c r="H145" s="1124">
        <v>1</v>
      </c>
      <c r="I145" s="1125">
        <v>4.4000000000000004</v>
      </c>
      <c r="J145" s="1121">
        <f>IF(I145/H145*100&gt;100,100,I145/H145*100)</f>
        <v>100</v>
      </c>
      <c r="K145" s="1123"/>
      <c r="L145" s="1119"/>
      <c r="M145" s="1151"/>
      <c r="N145" s="1081"/>
    </row>
    <row r="146" spans="1:14" ht="58.5" customHeight="1" x14ac:dyDescent="0.25">
      <c r="A146" s="1143"/>
      <c r="B146" s="1071"/>
      <c r="C146" s="1113"/>
      <c r="D146" s="1137"/>
      <c r="E146" s="1105" t="s">
        <v>138</v>
      </c>
      <c r="F146" s="1069" t="s">
        <v>211</v>
      </c>
      <c r="G146" s="1105" t="s">
        <v>140</v>
      </c>
      <c r="H146" s="1124">
        <v>90</v>
      </c>
      <c r="I146" s="1124">
        <v>100</v>
      </c>
      <c r="J146" s="1121">
        <f>IF(I146/H146*100&gt;100,100,I146/H146*100)</f>
        <v>100</v>
      </c>
      <c r="K146" s="1123"/>
      <c r="L146" s="1119"/>
      <c r="M146" s="1151"/>
      <c r="N146" s="1081"/>
    </row>
    <row r="147" spans="1:14" ht="38.25" customHeight="1" x14ac:dyDescent="0.25">
      <c r="A147" s="1143"/>
      <c r="B147" s="1067"/>
      <c r="C147" s="1110"/>
      <c r="D147" s="1133"/>
      <c r="E147" s="1105" t="s">
        <v>144</v>
      </c>
      <c r="F147" s="1064" t="s">
        <v>506</v>
      </c>
      <c r="G147" s="1105" t="s">
        <v>640</v>
      </c>
      <c r="H147" s="1152">
        <v>9283</v>
      </c>
      <c r="I147" s="1152">
        <v>9070</v>
      </c>
      <c r="J147" s="1121">
        <f>IF(I147/H147*100&gt;100,100,I147/H147*100)</f>
        <v>97.705483141225898</v>
      </c>
      <c r="K147" s="1120">
        <f>J147</f>
        <v>97.705483141225898</v>
      </c>
      <c r="L147" s="1119"/>
      <c r="M147" s="1151"/>
      <c r="N147" s="1081"/>
    </row>
    <row r="148" spans="1:14" ht="58.5" customHeight="1" x14ac:dyDescent="0.25">
      <c r="A148" s="1143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105" t="s">
        <v>140</v>
      </c>
      <c r="H148" s="1136">
        <v>17.399999999999999</v>
      </c>
      <c r="I148" s="1154">
        <v>16.899999999999999</v>
      </c>
      <c r="J148" s="1121">
        <f>IF(I148/H148*100&gt;100,100,I148/H148*100)</f>
        <v>97.126436781609186</v>
      </c>
      <c r="K148" s="1127">
        <f>(J148+J149+J150)/3</f>
        <v>99.042145593869733</v>
      </c>
      <c r="L148" s="1126">
        <f>(K148+K151)/2</f>
        <v>98.882623991070602</v>
      </c>
      <c r="M148" s="1151"/>
      <c r="N148" s="1081"/>
    </row>
    <row r="149" spans="1:14" ht="58.5" customHeight="1" x14ac:dyDescent="0.25">
      <c r="A149" s="1143"/>
      <c r="B149" s="1071"/>
      <c r="C149" s="1113"/>
      <c r="D149" s="1137"/>
      <c r="E149" s="1105" t="s">
        <v>138</v>
      </c>
      <c r="F149" s="1069" t="s">
        <v>9</v>
      </c>
      <c r="G149" s="1105" t="s">
        <v>140</v>
      </c>
      <c r="H149" s="1124">
        <v>1</v>
      </c>
      <c r="I149" s="1125">
        <v>3</v>
      </c>
      <c r="J149" s="1121">
        <f>IF(I149/H149*100&gt;100,100,I149/H149*100)</f>
        <v>100</v>
      </c>
      <c r="K149" s="1123"/>
      <c r="L149" s="1119"/>
      <c r="M149" s="1151"/>
      <c r="N149" s="1081"/>
    </row>
    <row r="150" spans="1:14" ht="58.5" customHeight="1" x14ac:dyDescent="0.25">
      <c r="A150" s="1143"/>
      <c r="B150" s="1071"/>
      <c r="C150" s="1113"/>
      <c r="D150" s="1137"/>
      <c r="E150" s="1105" t="s">
        <v>138</v>
      </c>
      <c r="F150" s="1069" t="s">
        <v>211</v>
      </c>
      <c r="G150" s="1105" t="s">
        <v>140</v>
      </c>
      <c r="H150" s="1124">
        <v>90</v>
      </c>
      <c r="I150" s="1124">
        <v>100</v>
      </c>
      <c r="J150" s="1121">
        <f>IF(I150/H150*100&gt;100,100,I150/H150*100)</f>
        <v>100</v>
      </c>
      <c r="K150" s="1123"/>
      <c r="L150" s="1119"/>
      <c r="M150" s="1151"/>
      <c r="N150" s="1081"/>
    </row>
    <row r="151" spans="1:14" ht="42.75" customHeight="1" x14ac:dyDescent="0.25">
      <c r="A151" s="1143"/>
      <c r="B151" s="1067"/>
      <c r="C151" s="1110"/>
      <c r="D151" s="1133"/>
      <c r="E151" s="1105" t="s">
        <v>144</v>
      </c>
      <c r="F151" s="1064" t="s">
        <v>506</v>
      </c>
      <c r="G151" s="1105" t="s">
        <v>640</v>
      </c>
      <c r="H151" s="4">
        <v>8458</v>
      </c>
      <c r="I151" s="42">
        <v>8350</v>
      </c>
      <c r="J151" s="1121">
        <f>IF(I151/H151*100&gt;100,100,I151/H151*100)</f>
        <v>98.723102388271457</v>
      </c>
      <c r="K151" s="1120">
        <f>J151</f>
        <v>98.723102388271457</v>
      </c>
      <c r="L151" s="1119"/>
      <c r="M151" s="1151"/>
      <c r="N151" s="1081"/>
    </row>
    <row r="152" spans="1:14" ht="58.5" customHeight="1" x14ac:dyDescent="0.25">
      <c r="A152" s="1143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105" t="s">
        <v>140</v>
      </c>
      <c r="H152" s="1124">
        <v>2</v>
      </c>
      <c r="I152" s="1125">
        <v>2</v>
      </c>
      <c r="J152" s="1121">
        <f>IF(I152/H152*100&gt;100,100,I152/H152*100)</f>
        <v>100</v>
      </c>
      <c r="K152" s="1127">
        <f>(J152+J153+J154)/3</f>
        <v>100</v>
      </c>
      <c r="L152" s="1126">
        <f>(K152+K155)/2</f>
        <v>95.178571428571431</v>
      </c>
      <c r="M152" s="1151"/>
      <c r="N152" s="1081"/>
    </row>
    <row r="153" spans="1:14" ht="58.5" customHeight="1" x14ac:dyDescent="0.25">
      <c r="A153" s="1143"/>
      <c r="B153" s="1071"/>
      <c r="C153" s="1113"/>
      <c r="D153" s="1137"/>
      <c r="E153" s="1105" t="s">
        <v>138</v>
      </c>
      <c r="F153" s="1069" t="s">
        <v>9</v>
      </c>
      <c r="G153" s="1105" t="s">
        <v>140</v>
      </c>
      <c r="H153" s="1124">
        <v>1</v>
      </c>
      <c r="I153" s="1125">
        <v>1</v>
      </c>
      <c r="J153" s="1121">
        <f>IF(I153/H153*100&gt;100,100,I153/H153*100)</f>
        <v>100</v>
      </c>
      <c r="K153" s="1123"/>
      <c r="L153" s="1119"/>
      <c r="M153" s="1151"/>
      <c r="N153" s="1081"/>
    </row>
    <row r="154" spans="1:14" ht="58.5" customHeight="1" x14ac:dyDescent="0.25">
      <c r="A154" s="1143"/>
      <c r="B154" s="1071"/>
      <c r="C154" s="1113"/>
      <c r="D154" s="1137"/>
      <c r="E154" s="1105" t="s">
        <v>138</v>
      </c>
      <c r="F154" s="1069" t="s">
        <v>211</v>
      </c>
      <c r="G154" s="1105" t="s">
        <v>140</v>
      </c>
      <c r="H154" s="1124">
        <v>90</v>
      </c>
      <c r="I154" s="1124">
        <v>90</v>
      </c>
      <c r="J154" s="1121">
        <f>IF(I154/H154*100&gt;100,100,I154/H154*100)</f>
        <v>100</v>
      </c>
      <c r="K154" s="1123"/>
      <c r="L154" s="1119"/>
      <c r="M154" s="1151"/>
      <c r="N154" s="1081"/>
    </row>
    <row r="155" spans="1:14" ht="36.75" customHeight="1" x14ac:dyDescent="0.25">
      <c r="A155" s="1143"/>
      <c r="B155" s="1067"/>
      <c r="C155" s="1110"/>
      <c r="D155" s="1133"/>
      <c r="E155" s="1105" t="s">
        <v>144</v>
      </c>
      <c r="F155" s="1064" t="s">
        <v>506</v>
      </c>
      <c r="G155" s="1105" t="s">
        <v>640</v>
      </c>
      <c r="H155" s="4">
        <v>1120</v>
      </c>
      <c r="I155" s="42">
        <v>1012</v>
      </c>
      <c r="J155" s="1121">
        <f>IF(I155/H155*100&gt;100,100,I155/H155*100)</f>
        <v>90.357142857142861</v>
      </c>
      <c r="K155" s="1120">
        <f>J155</f>
        <v>90.357142857142861</v>
      </c>
      <c r="L155" s="1119"/>
      <c r="M155" s="1151"/>
      <c r="N155" s="1081"/>
    </row>
    <row r="156" spans="1:14" ht="58.5" hidden="1" customHeight="1" x14ac:dyDescent="0.25">
      <c r="A156" s="1143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065" t="s">
        <v>140</v>
      </c>
      <c r="H156" s="1091"/>
      <c r="I156" s="1093"/>
      <c r="J156" s="1121" t="e">
        <f>IF(I156/H156*100&gt;100,100,I156/H156*100)</f>
        <v>#DIV/0!</v>
      </c>
      <c r="K156" s="1127" t="e">
        <f>(J156+J157+J158)/3</f>
        <v>#DIV/0!</v>
      </c>
      <c r="L156" s="1126" t="e">
        <f>(K156+K159)/2</f>
        <v>#DIV/0!</v>
      </c>
      <c r="M156" s="1151"/>
      <c r="N156" s="1081"/>
    </row>
    <row r="157" spans="1:14" ht="58.5" hidden="1" customHeight="1" x14ac:dyDescent="0.25">
      <c r="A157" s="1143"/>
      <c r="B157" s="1072"/>
      <c r="C157" s="1071"/>
      <c r="D157" s="1071"/>
      <c r="E157" s="1128" t="s">
        <v>138</v>
      </c>
      <c r="F157" s="1129" t="s">
        <v>385</v>
      </c>
      <c r="G157" s="1065" t="s">
        <v>140</v>
      </c>
      <c r="H157" s="1091"/>
      <c r="I157" s="1093"/>
      <c r="J157" s="1121" t="e">
        <f>IF(I157/H157*100&gt;100,100,I157/H157*100)</f>
        <v>#DIV/0!</v>
      </c>
      <c r="K157" s="1123"/>
      <c r="L157" s="1119"/>
      <c r="M157" s="1151"/>
      <c r="N157" s="1081"/>
    </row>
    <row r="158" spans="1:14" ht="58.5" hidden="1" customHeight="1" x14ac:dyDescent="0.25">
      <c r="A158" s="1143"/>
      <c r="B158" s="1072"/>
      <c r="C158" s="1071"/>
      <c r="D158" s="1071"/>
      <c r="E158" s="1128" t="s">
        <v>138</v>
      </c>
      <c r="F158" s="1129" t="s">
        <v>625</v>
      </c>
      <c r="G158" s="1065" t="s">
        <v>140</v>
      </c>
      <c r="H158" s="1091"/>
      <c r="I158" s="1091"/>
      <c r="J158" s="1121" t="e">
        <f>IF(I158/H158*100&gt;100,100,I158/H158*100)</f>
        <v>#DIV/0!</v>
      </c>
      <c r="K158" s="1123"/>
      <c r="L158" s="1119"/>
      <c r="M158" s="1151"/>
      <c r="N158" s="1081"/>
    </row>
    <row r="159" spans="1:14" ht="39" hidden="1" customHeight="1" x14ac:dyDescent="0.25">
      <c r="A159" s="1143"/>
      <c r="B159" s="1068"/>
      <c r="C159" s="1067"/>
      <c r="D159" s="1067"/>
      <c r="E159" s="1128" t="s">
        <v>144</v>
      </c>
      <c r="F159" s="1064" t="s">
        <v>506</v>
      </c>
      <c r="G159" s="1065" t="s">
        <v>266</v>
      </c>
      <c r="H159" s="1096"/>
      <c r="I159" s="1088"/>
      <c r="J159" s="1121" t="e">
        <f>IF(I159/H159*100&gt;100,100,I159/H159*100)</f>
        <v>#DIV/0!</v>
      </c>
      <c r="K159" s="1120" t="e">
        <f>J159</f>
        <v>#DIV/0!</v>
      </c>
      <c r="L159" s="1119"/>
      <c r="M159" s="1151"/>
      <c r="N159" s="1081"/>
    </row>
    <row r="160" spans="1:14" ht="58.5" hidden="1" customHeight="1" x14ac:dyDescent="0.25">
      <c r="A160" s="1143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065" t="s">
        <v>140</v>
      </c>
      <c r="H160" s="1091"/>
      <c r="I160" s="1093"/>
      <c r="J160" s="1121" t="e">
        <f>IF(I160/H160*100&gt;100,100,I160/H160*100)</f>
        <v>#DIV/0!</v>
      </c>
      <c r="K160" s="1127" t="e">
        <f>(J160+J161+J162)/3</f>
        <v>#DIV/0!</v>
      </c>
      <c r="L160" s="1126" t="e">
        <f>(K160+K163)/2</f>
        <v>#DIV/0!</v>
      </c>
      <c r="M160" s="1113"/>
      <c r="N160" s="1081"/>
    </row>
    <row r="161" spans="1:14" ht="58.5" hidden="1" customHeight="1" x14ac:dyDescent="0.25">
      <c r="A161" s="1143"/>
      <c r="B161" s="1072"/>
      <c r="C161" s="1071"/>
      <c r="D161" s="1071"/>
      <c r="E161" s="1128" t="s">
        <v>138</v>
      </c>
      <c r="F161" s="1129" t="s">
        <v>385</v>
      </c>
      <c r="G161" s="1065" t="s">
        <v>140</v>
      </c>
      <c r="H161" s="1091"/>
      <c r="I161" s="1093"/>
      <c r="J161" s="1121" t="e">
        <f>IF(I161/H161*100&gt;100,100,I161/H161*100)</f>
        <v>#DIV/0!</v>
      </c>
      <c r="K161" s="1123"/>
      <c r="L161" s="1119"/>
      <c r="M161" s="1113"/>
      <c r="N161" s="1081"/>
    </row>
    <row r="162" spans="1:14" ht="58.5" hidden="1" customHeight="1" x14ac:dyDescent="0.25">
      <c r="A162" s="1143"/>
      <c r="B162" s="1072"/>
      <c r="C162" s="1071"/>
      <c r="D162" s="1071"/>
      <c r="E162" s="1128" t="s">
        <v>138</v>
      </c>
      <c r="F162" s="1129" t="s">
        <v>625</v>
      </c>
      <c r="G162" s="1065" t="s">
        <v>140</v>
      </c>
      <c r="H162" s="1091"/>
      <c r="I162" s="1091"/>
      <c r="J162" s="1121" t="e">
        <f>IF(I162/H162*100&gt;100,100,I162/H162*100)</f>
        <v>#DIV/0!</v>
      </c>
      <c r="K162" s="1123"/>
      <c r="L162" s="1119"/>
      <c r="M162" s="1113"/>
      <c r="N162" s="1081"/>
    </row>
    <row r="163" spans="1:14" ht="38.25" hidden="1" customHeight="1" x14ac:dyDescent="0.25">
      <c r="A163" s="1143"/>
      <c r="B163" s="1068"/>
      <c r="C163" s="1067"/>
      <c r="D163" s="1067"/>
      <c r="E163" s="1128" t="s">
        <v>144</v>
      </c>
      <c r="F163" s="1064" t="s">
        <v>506</v>
      </c>
      <c r="G163" s="1065" t="s">
        <v>266</v>
      </c>
      <c r="H163" s="1088"/>
      <c r="I163" s="1088"/>
      <c r="J163" s="1121" t="e">
        <f>IF(I163/H163*100&gt;100,100,I163/H163*100)</f>
        <v>#DIV/0!</v>
      </c>
      <c r="K163" s="1120" t="e">
        <f>J163</f>
        <v>#DIV/0!</v>
      </c>
      <c r="L163" s="1119"/>
      <c r="M163" s="1113"/>
      <c r="N163" s="1081"/>
    </row>
    <row r="164" spans="1:14" ht="58.5" hidden="1" customHeight="1" x14ac:dyDescent="0.25">
      <c r="A164" s="1143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065" t="s">
        <v>140</v>
      </c>
      <c r="H164" s="1091"/>
      <c r="I164" s="1093"/>
      <c r="J164" s="1121" t="e">
        <f>IF(I164/H164*100&gt;100,100,I164/H164*100)</f>
        <v>#DIV/0!</v>
      </c>
      <c r="K164" s="1127" t="e">
        <f>(J164+J165+J166)/3</f>
        <v>#DIV/0!</v>
      </c>
      <c r="L164" s="1126" t="e">
        <f>(K164+K167)/2</f>
        <v>#DIV/0!</v>
      </c>
      <c r="M164" s="1113"/>
      <c r="N164" s="1081"/>
    </row>
    <row r="165" spans="1:14" ht="58.5" hidden="1" customHeight="1" x14ac:dyDescent="0.25">
      <c r="A165" s="1143"/>
      <c r="B165" s="1072"/>
      <c r="C165" s="1071"/>
      <c r="D165" s="1071"/>
      <c r="E165" s="1128" t="s">
        <v>138</v>
      </c>
      <c r="F165" s="1129" t="s">
        <v>385</v>
      </c>
      <c r="G165" s="1065" t="s">
        <v>140</v>
      </c>
      <c r="H165" s="1091"/>
      <c r="I165" s="1093"/>
      <c r="J165" s="1121" t="e">
        <f>IF(I165/H165*100&gt;100,100,I165/H165*100)</f>
        <v>#DIV/0!</v>
      </c>
      <c r="K165" s="1123"/>
      <c r="L165" s="1119"/>
      <c r="M165" s="1113"/>
      <c r="N165" s="1081"/>
    </row>
    <row r="166" spans="1:14" ht="58.5" hidden="1" customHeight="1" x14ac:dyDescent="0.25">
      <c r="A166" s="1143"/>
      <c r="B166" s="1072"/>
      <c r="C166" s="1071"/>
      <c r="D166" s="1071"/>
      <c r="E166" s="1128" t="s">
        <v>138</v>
      </c>
      <c r="F166" s="1129" t="s">
        <v>625</v>
      </c>
      <c r="G166" s="1065" t="s">
        <v>140</v>
      </c>
      <c r="H166" s="1091"/>
      <c r="I166" s="1091"/>
      <c r="J166" s="1121" t="e">
        <f>IF(I166/H166*100&gt;100,100,I166/H166*100)</f>
        <v>#DIV/0!</v>
      </c>
      <c r="K166" s="1123"/>
      <c r="L166" s="1119"/>
      <c r="M166" s="1113"/>
      <c r="N166" s="1081"/>
    </row>
    <row r="167" spans="1:14" ht="38.25" hidden="1" customHeight="1" x14ac:dyDescent="0.25">
      <c r="A167" s="1143"/>
      <c r="B167" s="1068"/>
      <c r="C167" s="1067"/>
      <c r="D167" s="1067"/>
      <c r="E167" s="1128" t="s">
        <v>144</v>
      </c>
      <c r="F167" s="1064" t="s">
        <v>506</v>
      </c>
      <c r="G167" s="1065" t="s">
        <v>266</v>
      </c>
      <c r="H167" s="1096"/>
      <c r="I167" s="1088"/>
      <c r="J167" s="1121" t="e">
        <f>IF(I167/H167*100&gt;100,100,I167/H167*100)</f>
        <v>#DIV/0!</v>
      </c>
      <c r="K167" s="1120" t="e">
        <f>J167</f>
        <v>#DIV/0!</v>
      </c>
      <c r="L167" s="1119"/>
      <c r="M167" s="1113"/>
      <c r="N167" s="1081"/>
    </row>
    <row r="168" spans="1:14" ht="58.5" hidden="1" customHeight="1" x14ac:dyDescent="0.25">
      <c r="A168" s="1143"/>
      <c r="B168" s="1079" t="s">
        <v>380</v>
      </c>
      <c r="C168" s="1079" t="s">
        <v>636</v>
      </c>
      <c r="D168" s="1115" t="s">
        <v>615</v>
      </c>
      <c r="E168" s="1098" t="s">
        <v>138</v>
      </c>
      <c r="F168" s="1112" t="s">
        <v>312</v>
      </c>
      <c r="G168" s="1065" t="s">
        <v>140</v>
      </c>
      <c r="H168" s="1091"/>
      <c r="I168" s="1093"/>
      <c r="J168" s="1121" t="e">
        <f>IF(I168/H168*100&gt;100,100,I168/H168*100)</f>
        <v>#DIV/0!</v>
      </c>
      <c r="K168" s="1127" t="e">
        <f>(J168+J169+J170)/3</f>
        <v>#DIV/0!</v>
      </c>
      <c r="L168" s="1126" t="e">
        <f>(K168+K171)/2</f>
        <v>#DIV/0!</v>
      </c>
      <c r="M168" s="1113"/>
      <c r="N168" s="1081"/>
    </row>
    <row r="169" spans="1:14" ht="58.5" hidden="1" customHeight="1" x14ac:dyDescent="0.25">
      <c r="A169" s="1143"/>
      <c r="B169" s="1072"/>
      <c r="C169" s="1103"/>
      <c r="D169" s="1072"/>
      <c r="E169" s="1098" t="s">
        <v>138</v>
      </c>
      <c r="F169" s="1112" t="s">
        <v>385</v>
      </c>
      <c r="G169" s="1065" t="s">
        <v>140</v>
      </c>
      <c r="H169" s="1091"/>
      <c r="I169" s="1093"/>
      <c r="J169" s="1121" t="e">
        <f>IF(I169/H169*100&gt;100,100,I169/H169*100)</f>
        <v>#DIV/0!</v>
      </c>
      <c r="K169" s="1123"/>
      <c r="L169" s="1119"/>
      <c r="M169" s="1113"/>
      <c r="N169" s="1081"/>
    </row>
    <row r="170" spans="1:14" ht="58.5" hidden="1" customHeight="1" x14ac:dyDescent="0.25">
      <c r="A170" s="1143"/>
      <c r="B170" s="1072"/>
      <c r="C170" s="1103"/>
      <c r="D170" s="1072"/>
      <c r="E170" s="1098" t="s">
        <v>138</v>
      </c>
      <c r="F170" s="1112" t="s">
        <v>625</v>
      </c>
      <c r="G170" s="1065" t="s">
        <v>140</v>
      </c>
      <c r="H170" s="1091"/>
      <c r="I170" s="1091"/>
      <c r="J170" s="1121" t="e">
        <f>IF(I170/H170*100&gt;100,100,I170/H170*100)</f>
        <v>#DIV/0!</v>
      </c>
      <c r="K170" s="1123"/>
      <c r="L170" s="1119"/>
      <c r="M170" s="1113"/>
      <c r="N170" s="1081"/>
    </row>
    <row r="171" spans="1:14" ht="38.25" hidden="1" customHeight="1" x14ac:dyDescent="0.25">
      <c r="A171" s="1143"/>
      <c r="B171" s="1068"/>
      <c r="C171" s="1100"/>
      <c r="D171" s="1068"/>
      <c r="E171" s="1098" t="s">
        <v>144</v>
      </c>
      <c r="F171" s="1097" t="s">
        <v>506</v>
      </c>
      <c r="G171" s="1065" t="s">
        <v>266</v>
      </c>
      <c r="H171" s="1201"/>
      <c r="I171" s="1088"/>
      <c r="J171" s="1121" t="e">
        <f>IF(I171/H171*100&gt;100,100,I171/H171*100)</f>
        <v>#DIV/0!</v>
      </c>
      <c r="K171" s="1120" t="e">
        <f>J171</f>
        <v>#DIV/0!</v>
      </c>
      <c r="L171" s="1119"/>
      <c r="M171" s="1113"/>
      <c r="N171" s="1081"/>
    </row>
    <row r="172" spans="1:14" ht="58.5" hidden="1" customHeight="1" x14ac:dyDescent="0.25">
      <c r="A172" s="1143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065" t="s">
        <v>140</v>
      </c>
      <c r="H172" s="1091"/>
      <c r="I172" s="1093"/>
      <c r="J172" s="1121" t="e">
        <f>IF(I172/H172*100&gt;100,100,I172/H172*100)</f>
        <v>#DIV/0!</v>
      </c>
      <c r="K172" s="1127" t="e">
        <f>(J172+J173+J174)/3</f>
        <v>#DIV/0!</v>
      </c>
      <c r="L172" s="1126" t="e">
        <f>(K172+K175)/2</f>
        <v>#DIV/0!</v>
      </c>
      <c r="M172" s="1113"/>
      <c r="N172" s="1081"/>
    </row>
    <row r="173" spans="1:14" ht="58.5" hidden="1" customHeight="1" x14ac:dyDescent="0.25">
      <c r="A173" s="1143"/>
      <c r="B173" s="1072"/>
      <c r="C173" s="1103"/>
      <c r="D173" s="1072"/>
      <c r="E173" s="1098" t="s">
        <v>138</v>
      </c>
      <c r="F173" s="1112" t="s">
        <v>385</v>
      </c>
      <c r="G173" s="1065" t="s">
        <v>140</v>
      </c>
      <c r="H173" s="1091"/>
      <c r="I173" s="1093"/>
      <c r="J173" s="1121" t="e">
        <f>IF(I173/H173*100&gt;100,100,I173/H173*100)</f>
        <v>#DIV/0!</v>
      </c>
      <c r="K173" s="1123"/>
      <c r="L173" s="1119"/>
      <c r="M173" s="1113"/>
      <c r="N173" s="1081"/>
    </row>
    <row r="174" spans="1:14" ht="58.5" hidden="1" customHeight="1" x14ac:dyDescent="0.25">
      <c r="A174" s="1143"/>
      <c r="B174" s="1072"/>
      <c r="C174" s="1103"/>
      <c r="D174" s="1072"/>
      <c r="E174" s="1098" t="s">
        <v>138</v>
      </c>
      <c r="F174" s="1112" t="s">
        <v>625</v>
      </c>
      <c r="G174" s="1065" t="s">
        <v>140</v>
      </c>
      <c r="H174" s="1091"/>
      <c r="I174" s="1091"/>
      <c r="J174" s="1121" t="e">
        <f>IF(I174/H174*100&gt;100,100,I174/H174*100)</f>
        <v>#DIV/0!</v>
      </c>
      <c r="K174" s="1123"/>
      <c r="L174" s="1119"/>
      <c r="M174" s="1113"/>
      <c r="N174" s="1081"/>
    </row>
    <row r="175" spans="1:14" ht="36" hidden="1" customHeight="1" x14ac:dyDescent="0.25">
      <c r="A175" s="1143"/>
      <c r="B175" s="1068"/>
      <c r="C175" s="1100"/>
      <c r="D175" s="1068"/>
      <c r="E175" s="1098" t="s">
        <v>144</v>
      </c>
      <c r="F175" s="1097" t="s">
        <v>506</v>
      </c>
      <c r="G175" s="1065" t="s">
        <v>266</v>
      </c>
      <c r="H175" s="1109"/>
      <c r="I175" s="1109"/>
      <c r="J175" s="1121" t="e">
        <f>IF(I175/H175*100&gt;100,100,I175/H175*100)</f>
        <v>#DIV/0!</v>
      </c>
      <c r="K175" s="1120" t="e">
        <f>J175</f>
        <v>#DIV/0!</v>
      </c>
      <c r="L175" s="1119"/>
      <c r="M175" s="1113"/>
      <c r="N175" s="1081"/>
    </row>
    <row r="176" spans="1:14" ht="58.5" hidden="1" customHeight="1" x14ac:dyDescent="0.25">
      <c r="A176" s="1143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065" t="s">
        <v>140</v>
      </c>
      <c r="H176" s="1091"/>
      <c r="I176" s="1093"/>
      <c r="J176" s="1121" t="e">
        <f>IF(I176/H176*100&gt;100,100,I176/H176*100)</f>
        <v>#DIV/0!</v>
      </c>
      <c r="K176" s="1127" t="e">
        <f>(J176+J177+J178)/3</f>
        <v>#DIV/0!</v>
      </c>
      <c r="L176" s="1126" t="e">
        <f>(K176+K179)/2</f>
        <v>#DIV/0!</v>
      </c>
      <c r="M176" s="1113"/>
      <c r="N176" s="1081"/>
    </row>
    <row r="177" spans="1:16" ht="58.5" hidden="1" customHeight="1" x14ac:dyDescent="0.25">
      <c r="A177" s="1143"/>
      <c r="B177" s="1072"/>
      <c r="C177" s="1103"/>
      <c r="D177" s="1072"/>
      <c r="E177" s="1098" t="s">
        <v>138</v>
      </c>
      <c r="F177" s="1112" t="s">
        <v>385</v>
      </c>
      <c r="G177" s="1065" t="s">
        <v>140</v>
      </c>
      <c r="H177" s="1091"/>
      <c r="I177" s="1093"/>
      <c r="J177" s="1121" t="e">
        <f>IF(I177/H177*100&gt;100,100,I177/H177*100)</f>
        <v>#DIV/0!</v>
      </c>
      <c r="K177" s="1123"/>
      <c r="L177" s="1119"/>
      <c r="M177" s="1113"/>
      <c r="N177" s="1081"/>
    </row>
    <row r="178" spans="1:16" ht="58.5" hidden="1" customHeight="1" x14ac:dyDescent="0.25">
      <c r="A178" s="1143"/>
      <c r="B178" s="1072"/>
      <c r="C178" s="1103"/>
      <c r="D178" s="1072"/>
      <c r="E178" s="1098" t="s">
        <v>138</v>
      </c>
      <c r="F178" s="1112" t="s">
        <v>625</v>
      </c>
      <c r="G178" s="1065" t="s">
        <v>140</v>
      </c>
      <c r="H178" s="1091"/>
      <c r="I178" s="1091"/>
      <c r="J178" s="1121" t="e">
        <f>IF(I178/H178*100&gt;100,100,I178/H178*100)</f>
        <v>#DIV/0!</v>
      </c>
      <c r="K178" s="1123"/>
      <c r="L178" s="1119"/>
      <c r="M178" s="1113"/>
      <c r="N178" s="1081"/>
    </row>
    <row r="179" spans="1:16" ht="39" hidden="1" customHeight="1" x14ac:dyDescent="0.25">
      <c r="A179" s="1143"/>
      <c r="B179" s="1068"/>
      <c r="C179" s="1100"/>
      <c r="D179" s="1068"/>
      <c r="E179" s="1098" t="s">
        <v>144</v>
      </c>
      <c r="F179" s="1097" t="s">
        <v>506</v>
      </c>
      <c r="G179" s="1065" t="s">
        <v>266</v>
      </c>
      <c r="H179" s="1096"/>
      <c r="I179" s="1088"/>
      <c r="J179" s="1121" t="e">
        <f>IF(I179/H179*100&gt;100,100,I179/H179*100)</f>
        <v>#DIV/0!</v>
      </c>
      <c r="K179" s="1120" t="e">
        <f>J179</f>
        <v>#DIV/0!</v>
      </c>
      <c r="L179" s="1119"/>
      <c r="M179" s="1113"/>
      <c r="N179" s="1081"/>
    </row>
    <row r="180" spans="1:16" ht="58.5" hidden="1" customHeight="1" x14ac:dyDescent="0.25">
      <c r="A180" s="1143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065" t="s">
        <v>140</v>
      </c>
      <c r="H180" s="1091"/>
      <c r="I180" s="1093"/>
      <c r="J180" s="1121" t="e">
        <f>IF(I180/H180*100&gt;100,100,I180/H180*100)</f>
        <v>#DIV/0!</v>
      </c>
      <c r="K180" s="1127" t="e">
        <f>(J180+J181+J182)/3</f>
        <v>#DIV/0!</v>
      </c>
      <c r="L180" s="1126" t="e">
        <f>(K180+K183)/2</f>
        <v>#DIV/0!</v>
      </c>
      <c r="M180" s="1113"/>
      <c r="N180" s="1081"/>
    </row>
    <row r="181" spans="1:16" ht="58.5" hidden="1" customHeight="1" x14ac:dyDescent="0.25">
      <c r="A181" s="1143"/>
      <c r="B181" s="1072"/>
      <c r="C181" s="1103"/>
      <c r="D181" s="1072"/>
      <c r="E181" s="1098" t="s">
        <v>138</v>
      </c>
      <c r="F181" s="1112" t="s">
        <v>385</v>
      </c>
      <c r="G181" s="1065" t="s">
        <v>140</v>
      </c>
      <c r="H181" s="1091"/>
      <c r="I181" s="1093"/>
      <c r="J181" s="1121" t="e">
        <f>IF(I181/H181*100&gt;100,100,I181/H181*100)</f>
        <v>#DIV/0!</v>
      </c>
      <c r="K181" s="1123"/>
      <c r="L181" s="1119"/>
      <c r="M181" s="1113"/>
      <c r="N181" s="1081"/>
    </row>
    <row r="182" spans="1:16" ht="58.5" hidden="1" customHeight="1" x14ac:dyDescent="0.25">
      <c r="A182" s="1143"/>
      <c r="B182" s="1072"/>
      <c r="C182" s="1103"/>
      <c r="D182" s="1072"/>
      <c r="E182" s="1098" t="s">
        <v>138</v>
      </c>
      <c r="F182" s="1112" t="s">
        <v>625</v>
      </c>
      <c r="G182" s="1065" t="s">
        <v>140</v>
      </c>
      <c r="H182" s="1091"/>
      <c r="I182" s="1091"/>
      <c r="J182" s="1121" t="e">
        <f>IF(I182/H182*100&gt;100,100,I182/H182*100)</f>
        <v>#DIV/0!</v>
      </c>
      <c r="K182" s="1123"/>
      <c r="L182" s="1119"/>
      <c r="M182" s="1113"/>
      <c r="N182" s="1081"/>
    </row>
    <row r="183" spans="1:16" ht="41.25" hidden="1" customHeight="1" x14ac:dyDescent="0.25">
      <c r="A183" s="1203"/>
      <c r="B183" s="1068"/>
      <c r="C183" s="1100"/>
      <c r="D183" s="1068"/>
      <c r="E183" s="1098" t="s">
        <v>144</v>
      </c>
      <c r="F183" s="1097" t="s">
        <v>506</v>
      </c>
      <c r="G183" s="1065" t="s">
        <v>266</v>
      </c>
      <c r="H183" s="1096"/>
      <c r="I183" s="1088"/>
      <c r="J183" s="1121" t="e">
        <f>IF(I183/H183*100&gt;100,100,I183/H183*100)</f>
        <v>#DIV/0!</v>
      </c>
      <c r="K183" s="1120" t="e">
        <f>J183</f>
        <v>#DIV/0!</v>
      </c>
      <c r="L183" s="1119"/>
      <c r="M183" s="1110"/>
      <c r="N183" s="1081"/>
    </row>
    <row r="184" spans="1:16" ht="42" hidden="1" customHeight="1" x14ac:dyDescent="0.25">
      <c r="A184" s="1130"/>
      <c r="B184" s="1079" t="s">
        <v>319</v>
      </c>
      <c r="C184" s="1079" t="s">
        <v>631</v>
      </c>
      <c r="D184" s="1115" t="s">
        <v>615</v>
      </c>
      <c r="E184" s="1098" t="s">
        <v>138</v>
      </c>
      <c r="F184" s="1112" t="s">
        <v>312</v>
      </c>
      <c r="G184" s="1065" t="s">
        <v>140</v>
      </c>
      <c r="H184" s="1091"/>
      <c r="I184" s="1093"/>
      <c r="J184" s="1121" t="e">
        <f>IF(I184/H184*100&gt;100,100,I184/H184*100)</f>
        <v>#DIV/0!</v>
      </c>
      <c r="K184" s="1095" t="e">
        <f>(J184+J185+J186)/3</f>
        <v>#DIV/0!</v>
      </c>
      <c r="L184" s="1094" t="e">
        <f>(K184+K187)/2</f>
        <v>#DIV/0!</v>
      </c>
      <c r="M184" s="1202"/>
      <c r="N184" s="1081"/>
      <c r="O184" s="1048">
        <f>H187+H191+H195+H199+H203+H207+H211+H215+H219+H223+H227+H231</f>
        <v>0</v>
      </c>
      <c r="P184" s="1048">
        <f>I187+I191+I195+I199+I203+I207+I211+I215+I219+I223+I227+I231</f>
        <v>0</v>
      </c>
    </row>
    <row r="185" spans="1:16" ht="42" hidden="1" customHeight="1" x14ac:dyDescent="0.25">
      <c r="A185" s="1071"/>
      <c r="B185" s="1072"/>
      <c r="C185" s="1103"/>
      <c r="D185" s="1072"/>
      <c r="E185" s="1098" t="s">
        <v>138</v>
      </c>
      <c r="F185" s="1112" t="s">
        <v>385</v>
      </c>
      <c r="G185" s="1065" t="s">
        <v>140</v>
      </c>
      <c r="H185" s="1091"/>
      <c r="I185" s="1093"/>
      <c r="J185" s="1121" t="e">
        <f>IF(I185/H185*100&gt;100,100,I185/H185*100)</f>
        <v>#DIV/0!</v>
      </c>
      <c r="K185" s="1090"/>
      <c r="L185" s="1085"/>
      <c r="M185" s="1198"/>
      <c r="N185" s="1081"/>
    </row>
    <row r="186" spans="1:16" ht="36" hidden="1" customHeight="1" x14ac:dyDescent="0.25">
      <c r="A186" s="1071"/>
      <c r="B186" s="1072"/>
      <c r="C186" s="1103"/>
      <c r="D186" s="1072"/>
      <c r="E186" s="1098" t="s">
        <v>138</v>
      </c>
      <c r="F186" s="1112" t="s">
        <v>625</v>
      </c>
      <c r="G186" s="1065" t="s">
        <v>140</v>
      </c>
      <c r="H186" s="1091"/>
      <c r="I186" s="1091"/>
      <c r="J186" s="1121" t="e">
        <f>IF(I186/H186*100&gt;100,100,I186/H186*100)</f>
        <v>#DIV/0!</v>
      </c>
      <c r="K186" s="1090"/>
      <c r="L186" s="1085"/>
      <c r="M186" s="1198"/>
      <c r="N186" s="1081"/>
    </row>
    <row r="187" spans="1:16" ht="30.75" hidden="1" customHeight="1" x14ac:dyDescent="0.25">
      <c r="A187" s="1071"/>
      <c r="B187" s="1068"/>
      <c r="C187" s="1100"/>
      <c r="D187" s="1068"/>
      <c r="E187" s="1098" t="s">
        <v>144</v>
      </c>
      <c r="F187" s="1097" t="s">
        <v>506</v>
      </c>
      <c r="G187" s="1065" t="s">
        <v>266</v>
      </c>
      <c r="H187" s="1096"/>
      <c r="I187" s="1088"/>
      <c r="J187" s="1121" t="e">
        <f>IF(I187/H187*100&gt;100,100,I187/H187*100)</f>
        <v>#DIV/0!</v>
      </c>
      <c r="K187" s="1086" t="e">
        <f>J187</f>
        <v>#DIV/0!</v>
      </c>
      <c r="L187" s="1085"/>
      <c r="M187" s="1198"/>
      <c r="N187" s="1081"/>
    </row>
    <row r="188" spans="1:16" ht="42" hidden="1" customHeight="1" x14ac:dyDescent="0.25">
      <c r="A188" s="1071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065" t="s">
        <v>140</v>
      </c>
      <c r="H188" s="1091"/>
      <c r="I188" s="1093"/>
      <c r="J188" s="1121" t="e">
        <f>IF(I188/H188*100&gt;100,100,I188/H188*100)</f>
        <v>#DIV/0!</v>
      </c>
      <c r="K188" s="1095" t="e">
        <f>(J188+J189+J190)/3</f>
        <v>#DIV/0!</v>
      </c>
      <c r="L188" s="1094" t="e">
        <f>(K188+K191)/2</f>
        <v>#DIV/0!</v>
      </c>
      <c r="M188" s="1198"/>
      <c r="N188" s="1081"/>
    </row>
    <row r="189" spans="1:16" ht="42" hidden="1" customHeight="1" x14ac:dyDescent="0.25">
      <c r="A189" s="1071"/>
      <c r="B189" s="1072"/>
      <c r="C189" s="1103"/>
      <c r="D189" s="1072"/>
      <c r="E189" s="1098" t="s">
        <v>138</v>
      </c>
      <c r="F189" s="1112" t="s">
        <v>385</v>
      </c>
      <c r="G189" s="1065" t="s">
        <v>140</v>
      </c>
      <c r="H189" s="1091"/>
      <c r="I189" s="1093"/>
      <c r="J189" s="1121" t="e">
        <f>IF(I189/H189*100&gt;100,100,I189/H189*100)</f>
        <v>#DIV/0!</v>
      </c>
      <c r="K189" s="1090"/>
      <c r="L189" s="1085"/>
      <c r="M189" s="1198"/>
      <c r="N189" s="1081"/>
    </row>
    <row r="190" spans="1:16" ht="36" hidden="1" customHeight="1" x14ac:dyDescent="0.25">
      <c r="A190" s="1071"/>
      <c r="B190" s="1072"/>
      <c r="C190" s="1103"/>
      <c r="D190" s="1072"/>
      <c r="E190" s="1098" t="s">
        <v>138</v>
      </c>
      <c r="F190" s="1112" t="s">
        <v>625</v>
      </c>
      <c r="G190" s="1065" t="s">
        <v>140</v>
      </c>
      <c r="H190" s="1091"/>
      <c r="I190" s="1091"/>
      <c r="J190" s="1121" t="e">
        <f>IF(I190/H190*100&gt;100,100,I190/H190*100)</f>
        <v>#DIV/0!</v>
      </c>
      <c r="K190" s="1090"/>
      <c r="L190" s="1085"/>
      <c r="M190" s="1198"/>
      <c r="N190" s="1081"/>
    </row>
    <row r="191" spans="1:16" ht="30.75" hidden="1" customHeight="1" x14ac:dyDescent="0.25">
      <c r="A191" s="1071"/>
      <c r="B191" s="1068"/>
      <c r="C191" s="1100"/>
      <c r="D191" s="1068"/>
      <c r="E191" s="1098" t="s">
        <v>144</v>
      </c>
      <c r="F191" s="1097" t="s">
        <v>506</v>
      </c>
      <c r="G191" s="1065" t="s">
        <v>266</v>
      </c>
      <c r="H191" s="1088"/>
      <c r="I191" s="1088"/>
      <c r="J191" s="1121" t="e">
        <f>IF(I191/H191*100&gt;100,100,I191/H191*100)</f>
        <v>#DIV/0!</v>
      </c>
      <c r="K191" s="1086" t="e">
        <f>J191</f>
        <v>#DIV/0!</v>
      </c>
      <c r="L191" s="1085"/>
      <c r="M191" s="1198"/>
      <c r="N191" s="1081"/>
    </row>
    <row r="192" spans="1:16" ht="42" hidden="1" customHeight="1" x14ac:dyDescent="0.25">
      <c r="A192" s="1071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065" t="s">
        <v>140</v>
      </c>
      <c r="H192" s="1091"/>
      <c r="I192" s="1093"/>
      <c r="J192" s="1121" t="e">
        <f>IF(I192/H192*100&gt;100,100,I192/H192*100)</f>
        <v>#DIV/0!</v>
      </c>
      <c r="K192" s="1095" t="e">
        <f>(J192+J193+J194)/3</f>
        <v>#DIV/0!</v>
      </c>
      <c r="L192" s="1094" t="e">
        <f>(K192+K195)/2</f>
        <v>#DIV/0!</v>
      </c>
      <c r="M192" s="1198"/>
      <c r="N192" s="1081"/>
    </row>
    <row r="193" spans="1:14" ht="42" hidden="1" customHeight="1" x14ac:dyDescent="0.25">
      <c r="A193" s="1071"/>
      <c r="B193" s="1072"/>
      <c r="C193" s="1103"/>
      <c r="D193" s="1072"/>
      <c r="E193" s="1098" t="s">
        <v>138</v>
      </c>
      <c r="F193" s="1112" t="s">
        <v>385</v>
      </c>
      <c r="G193" s="1065" t="s">
        <v>140</v>
      </c>
      <c r="H193" s="1091"/>
      <c r="I193" s="1093"/>
      <c r="J193" s="1121" t="e">
        <f>IF(I193/H193*100&gt;100,100,I193/H193*100)</f>
        <v>#DIV/0!</v>
      </c>
      <c r="K193" s="1090"/>
      <c r="L193" s="1085"/>
      <c r="M193" s="1198"/>
      <c r="N193" s="1081"/>
    </row>
    <row r="194" spans="1:14" ht="36" hidden="1" customHeight="1" x14ac:dyDescent="0.25">
      <c r="A194" s="1071"/>
      <c r="B194" s="1072"/>
      <c r="C194" s="1103"/>
      <c r="D194" s="1072"/>
      <c r="E194" s="1098" t="s">
        <v>138</v>
      </c>
      <c r="F194" s="1112" t="s">
        <v>625</v>
      </c>
      <c r="G194" s="1065" t="s">
        <v>140</v>
      </c>
      <c r="H194" s="1091"/>
      <c r="I194" s="1091"/>
      <c r="J194" s="1121" t="e">
        <f>IF(I194/H194*100&gt;100,100,I194/H194*100)</f>
        <v>#DIV/0!</v>
      </c>
      <c r="K194" s="1090"/>
      <c r="L194" s="1085"/>
      <c r="M194" s="1198"/>
      <c r="N194" s="1081"/>
    </row>
    <row r="195" spans="1:14" ht="30.75" hidden="1" customHeight="1" x14ac:dyDescent="0.25">
      <c r="A195" s="1071"/>
      <c r="B195" s="1068"/>
      <c r="C195" s="1100"/>
      <c r="D195" s="1068"/>
      <c r="E195" s="1098" t="s">
        <v>144</v>
      </c>
      <c r="F195" s="1097" t="s">
        <v>506</v>
      </c>
      <c r="G195" s="1065" t="s">
        <v>266</v>
      </c>
      <c r="H195" s="1201"/>
      <c r="I195" s="1088"/>
      <c r="J195" s="1121" t="e">
        <f>IF(I195/H195*100&gt;100,100,I195/H195*100)</f>
        <v>#DIV/0!</v>
      </c>
      <c r="K195" s="1086" t="e">
        <f>J195</f>
        <v>#DIV/0!</v>
      </c>
      <c r="L195" s="1085"/>
      <c r="M195" s="1198"/>
      <c r="N195" s="1081"/>
    </row>
    <row r="196" spans="1:14" ht="42" hidden="1" customHeight="1" x14ac:dyDescent="0.25">
      <c r="A196" s="1071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065" t="s">
        <v>140</v>
      </c>
      <c r="H196" s="1091"/>
      <c r="I196" s="1093"/>
      <c r="J196" s="1121" t="e">
        <f>IF(I196/H196*100&gt;100,100,I196/H196*100)</f>
        <v>#DIV/0!</v>
      </c>
      <c r="K196" s="1095" t="e">
        <f>(J196+J197+J198)/3</f>
        <v>#DIV/0!</v>
      </c>
      <c r="L196" s="1094" t="e">
        <f>(K196+K199)/2</f>
        <v>#DIV/0!</v>
      </c>
      <c r="M196" s="1198"/>
      <c r="N196" s="1081"/>
    </row>
    <row r="197" spans="1:14" ht="42" hidden="1" customHeight="1" x14ac:dyDescent="0.25">
      <c r="A197" s="1071"/>
      <c r="B197" s="1114"/>
      <c r="C197" s="1113"/>
      <c r="D197" s="1072"/>
      <c r="E197" s="1098" t="s">
        <v>138</v>
      </c>
      <c r="F197" s="1112" t="s">
        <v>385</v>
      </c>
      <c r="G197" s="1065" t="s">
        <v>140</v>
      </c>
      <c r="H197" s="1091"/>
      <c r="I197" s="1093"/>
      <c r="J197" s="1121" t="e">
        <f>IF(I197/H197*100&gt;100,100,I197/H197*100)</f>
        <v>#DIV/0!</v>
      </c>
      <c r="K197" s="1090"/>
      <c r="L197" s="1085"/>
      <c r="M197" s="1198"/>
      <c r="N197" s="1081"/>
    </row>
    <row r="198" spans="1:14" ht="36" hidden="1" customHeight="1" x14ac:dyDescent="0.25">
      <c r="A198" s="1071"/>
      <c r="B198" s="1114"/>
      <c r="C198" s="1113"/>
      <c r="D198" s="1072"/>
      <c r="E198" s="1098" t="s">
        <v>138</v>
      </c>
      <c r="F198" s="1112" t="s">
        <v>625</v>
      </c>
      <c r="G198" s="1065" t="s">
        <v>140</v>
      </c>
      <c r="H198" s="1091"/>
      <c r="I198" s="1091"/>
      <c r="J198" s="1121" t="e">
        <f>IF(I198/H198*100&gt;100,100,I198/H198*100)</f>
        <v>#DIV/0!</v>
      </c>
      <c r="K198" s="1090"/>
      <c r="L198" s="1085"/>
      <c r="M198" s="1198"/>
      <c r="N198" s="1081"/>
    </row>
    <row r="199" spans="1:14" ht="30.75" hidden="1" customHeight="1" x14ac:dyDescent="0.25">
      <c r="A199" s="1071"/>
      <c r="B199" s="1111"/>
      <c r="C199" s="1110"/>
      <c r="D199" s="1068"/>
      <c r="E199" s="1098" t="s">
        <v>144</v>
      </c>
      <c r="F199" s="1097" t="s">
        <v>506</v>
      </c>
      <c r="G199" s="1065" t="s">
        <v>266</v>
      </c>
      <c r="H199" s="1088"/>
      <c r="I199" s="1088"/>
      <c r="J199" s="1121" t="e">
        <f>IF(I199/H199*100&gt;100,100,I199/H199*100)</f>
        <v>#DIV/0!</v>
      </c>
      <c r="K199" s="1086" t="e">
        <f>J199</f>
        <v>#DIV/0!</v>
      </c>
      <c r="L199" s="1085"/>
      <c r="M199" s="1198"/>
      <c r="N199" s="1081"/>
    </row>
    <row r="200" spans="1:14" ht="42" hidden="1" customHeight="1" x14ac:dyDescent="0.25">
      <c r="A200" s="1071"/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065" t="s">
        <v>140</v>
      </c>
      <c r="H200" s="1091"/>
      <c r="I200" s="1093"/>
      <c r="J200" s="1121" t="e">
        <f>IF(I200/H200*100&gt;100,100,I200/H200*100)</f>
        <v>#DIV/0!</v>
      </c>
      <c r="K200" s="1095" t="e">
        <f>(J200+J201+J202)/3</f>
        <v>#DIV/0!</v>
      </c>
      <c r="L200" s="1094" t="e">
        <f>(K200+K203)/2</f>
        <v>#DIV/0!</v>
      </c>
      <c r="M200" s="1198"/>
      <c r="N200" s="1081"/>
    </row>
    <row r="201" spans="1:14" ht="42" hidden="1" customHeight="1" x14ac:dyDescent="0.25">
      <c r="A201" s="1071"/>
      <c r="B201" s="1114"/>
      <c r="C201" s="1113"/>
      <c r="D201" s="1072"/>
      <c r="E201" s="1098" t="s">
        <v>138</v>
      </c>
      <c r="F201" s="1112" t="s">
        <v>245</v>
      </c>
      <c r="G201" s="1065" t="s">
        <v>140</v>
      </c>
      <c r="H201" s="1091"/>
      <c r="I201" s="1093"/>
      <c r="J201" s="1121" t="e">
        <f>IF(I201/H201*100&gt;100,100,I201/H201*100)</f>
        <v>#DIV/0!</v>
      </c>
      <c r="K201" s="1090"/>
      <c r="L201" s="1085"/>
      <c r="M201" s="1198"/>
      <c r="N201" s="1081"/>
    </row>
    <row r="202" spans="1:14" ht="36" hidden="1" customHeight="1" x14ac:dyDescent="0.25">
      <c r="A202" s="1071"/>
      <c r="B202" s="1114"/>
      <c r="C202" s="1113"/>
      <c r="D202" s="1072"/>
      <c r="E202" s="1098" t="s">
        <v>138</v>
      </c>
      <c r="F202" s="1112" t="s">
        <v>625</v>
      </c>
      <c r="G202" s="1065" t="s">
        <v>140</v>
      </c>
      <c r="H202" s="1091"/>
      <c r="I202" s="1091"/>
      <c r="J202" s="1121" t="e">
        <f>IF(I202/H202*100&gt;100,100,I202/H202*100)</f>
        <v>#DIV/0!</v>
      </c>
      <c r="K202" s="1090"/>
      <c r="L202" s="1085"/>
      <c r="M202" s="1198"/>
      <c r="N202" s="1081"/>
    </row>
    <row r="203" spans="1:14" ht="30.75" hidden="1" customHeight="1" x14ac:dyDescent="0.25">
      <c r="A203" s="1071"/>
      <c r="B203" s="1111"/>
      <c r="C203" s="1110"/>
      <c r="D203" s="1068"/>
      <c r="E203" s="1098" t="s">
        <v>144</v>
      </c>
      <c r="F203" s="1097" t="s">
        <v>506</v>
      </c>
      <c r="G203" s="1065" t="s">
        <v>266</v>
      </c>
      <c r="H203" s="1088"/>
      <c r="I203" s="1088"/>
      <c r="J203" s="1121" t="e">
        <f>IF(I203/H203*100&gt;100,100,I203/H203*100)</f>
        <v>#DIV/0!</v>
      </c>
      <c r="K203" s="1086" t="e">
        <f>J203</f>
        <v>#DIV/0!</v>
      </c>
      <c r="L203" s="1085"/>
      <c r="M203" s="1198"/>
      <c r="N203" s="1081"/>
    </row>
    <row r="204" spans="1:14" ht="42" hidden="1" customHeight="1" x14ac:dyDescent="0.25">
      <c r="A204" s="1071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065" t="s">
        <v>140</v>
      </c>
      <c r="H204" s="1091"/>
      <c r="I204" s="1093"/>
      <c r="J204" s="1121" t="e">
        <f>IF(I204/H204*100&gt;100,100,I204/H204*100)</f>
        <v>#DIV/0!</v>
      </c>
      <c r="K204" s="1095" t="e">
        <f>(J204+J205+J206)/3</f>
        <v>#DIV/0!</v>
      </c>
      <c r="L204" s="1094" t="e">
        <f>(K204+K207)/2</f>
        <v>#DIV/0!</v>
      </c>
      <c r="M204" s="1198"/>
      <c r="N204" s="1081"/>
    </row>
    <row r="205" spans="1:14" ht="42" hidden="1" customHeight="1" x14ac:dyDescent="0.25">
      <c r="A205" s="1071"/>
      <c r="B205" s="1072"/>
      <c r="C205" s="1103"/>
      <c r="D205" s="1102"/>
      <c r="E205" s="1098" t="s">
        <v>138</v>
      </c>
      <c r="F205" s="1101" t="s">
        <v>435</v>
      </c>
      <c r="G205" s="1065" t="s">
        <v>140</v>
      </c>
      <c r="H205" s="1091"/>
      <c r="I205" s="1093"/>
      <c r="J205" s="1121" t="e">
        <f>IF(I205/H205*100&gt;100,100,I205/H205*100)</f>
        <v>#DIV/0!</v>
      </c>
      <c r="K205" s="1090"/>
      <c r="L205" s="1085"/>
      <c r="M205" s="1198"/>
      <c r="N205" s="1081"/>
    </row>
    <row r="206" spans="1:14" ht="36" hidden="1" customHeight="1" x14ac:dyDescent="0.25">
      <c r="A206" s="1071"/>
      <c r="B206" s="1072"/>
      <c r="C206" s="1103"/>
      <c r="D206" s="1102"/>
      <c r="E206" s="1098" t="s">
        <v>138</v>
      </c>
      <c r="F206" s="1101" t="s">
        <v>436</v>
      </c>
      <c r="G206" s="1065" t="s">
        <v>140</v>
      </c>
      <c r="H206" s="1091"/>
      <c r="I206" s="1091"/>
      <c r="J206" s="1121" t="e">
        <f>IF(I206/H206*100&gt;100,100,I206/H206*100)</f>
        <v>#DIV/0!</v>
      </c>
      <c r="K206" s="1090"/>
      <c r="L206" s="1085"/>
      <c r="M206" s="1198"/>
      <c r="N206" s="1081"/>
    </row>
    <row r="207" spans="1:14" ht="30.75" hidden="1" customHeight="1" x14ac:dyDescent="0.25">
      <c r="A207" s="1071"/>
      <c r="B207" s="1068"/>
      <c r="C207" s="1100"/>
      <c r="D207" s="1099"/>
      <c r="E207" s="1098" t="s">
        <v>144</v>
      </c>
      <c r="F207" s="1097" t="s">
        <v>506</v>
      </c>
      <c r="G207" s="1065" t="s">
        <v>266</v>
      </c>
      <c r="H207" s="1109"/>
      <c r="I207" s="1088"/>
      <c r="J207" s="1121" t="e">
        <f>IF(I207/H207*100&gt;100,100,I207/H207*100)</f>
        <v>#DIV/0!</v>
      </c>
      <c r="K207" s="1086" t="e">
        <f>J207</f>
        <v>#DIV/0!</v>
      </c>
      <c r="L207" s="1085"/>
      <c r="M207" s="1198"/>
      <c r="N207" s="1081"/>
    </row>
    <row r="208" spans="1:14" ht="42" hidden="1" customHeight="1" x14ac:dyDescent="0.25">
      <c r="A208" s="1071"/>
      <c r="B208" s="1079" t="s">
        <v>327</v>
      </c>
      <c r="C208" s="1079" t="s">
        <v>623</v>
      </c>
      <c r="D208" s="1108" t="s">
        <v>615</v>
      </c>
      <c r="E208" s="1105" t="s">
        <v>138</v>
      </c>
      <c r="F208" s="1069" t="s">
        <v>434</v>
      </c>
      <c r="G208" s="1065" t="s">
        <v>140</v>
      </c>
      <c r="H208" s="1091"/>
      <c r="I208" s="1093"/>
      <c r="J208" s="1121" t="e">
        <f>IF(I208/H208*100&gt;100,100,I208/H208*100)</f>
        <v>#DIV/0!</v>
      </c>
      <c r="K208" s="1095" t="e">
        <f>(J208+J209+J210)/3</f>
        <v>#DIV/0!</v>
      </c>
      <c r="L208" s="1094" t="e">
        <f>(K208+K211)/2</f>
        <v>#DIV/0!</v>
      </c>
      <c r="M208" s="1198"/>
      <c r="N208" s="1081"/>
    </row>
    <row r="209" spans="1:14" ht="42" hidden="1" customHeight="1" x14ac:dyDescent="0.25">
      <c r="A209" s="1071"/>
      <c r="B209" s="1072"/>
      <c r="C209" s="1103"/>
      <c r="D209" s="1107"/>
      <c r="E209" s="1105" t="s">
        <v>138</v>
      </c>
      <c r="F209" s="1069" t="s">
        <v>435</v>
      </c>
      <c r="G209" s="1065" t="s">
        <v>140</v>
      </c>
      <c r="H209" s="1091"/>
      <c r="I209" s="1093"/>
      <c r="J209" s="1121" t="e">
        <f>IF(I209/H209*100&gt;100,100,I209/H209*100)</f>
        <v>#DIV/0!</v>
      </c>
      <c r="K209" s="1090"/>
      <c r="L209" s="1085"/>
      <c r="M209" s="1198"/>
      <c r="N209" s="1081"/>
    </row>
    <row r="210" spans="1:14" ht="36" hidden="1" customHeight="1" x14ac:dyDescent="0.25">
      <c r="A210" s="1071"/>
      <c r="B210" s="1072"/>
      <c r="C210" s="1103"/>
      <c r="D210" s="1107"/>
      <c r="E210" s="1105" t="s">
        <v>138</v>
      </c>
      <c r="F210" s="1069" t="s">
        <v>436</v>
      </c>
      <c r="G210" s="1065" t="s">
        <v>140</v>
      </c>
      <c r="H210" s="1091"/>
      <c r="I210" s="1091"/>
      <c r="J210" s="1121" t="e">
        <f>IF(I210/H210*100&gt;100,100,I210/H210*100)</f>
        <v>#DIV/0!</v>
      </c>
      <c r="K210" s="1090"/>
      <c r="L210" s="1085"/>
      <c r="M210" s="1198"/>
      <c r="N210" s="1081"/>
    </row>
    <row r="211" spans="1:14" ht="30.75" hidden="1" customHeight="1" x14ac:dyDescent="0.25">
      <c r="A211" s="1071"/>
      <c r="B211" s="1068"/>
      <c r="C211" s="1100"/>
      <c r="D211" s="1106"/>
      <c r="E211" s="1105" t="s">
        <v>144</v>
      </c>
      <c r="F211" s="1064" t="s">
        <v>506</v>
      </c>
      <c r="G211" s="1065" t="s">
        <v>266</v>
      </c>
      <c r="H211" s="1096"/>
      <c r="I211" s="1088"/>
      <c r="J211" s="1121" t="e">
        <f>IF(I211/H211*100&gt;100,100,I211/H211*100)</f>
        <v>#DIV/0!</v>
      </c>
      <c r="K211" s="1086" t="e">
        <f>J211</f>
        <v>#DIV/0!</v>
      </c>
      <c r="L211" s="1085"/>
      <c r="M211" s="1198"/>
      <c r="N211" s="1081"/>
    </row>
    <row r="212" spans="1:14" ht="42" hidden="1" customHeight="1" x14ac:dyDescent="0.25">
      <c r="A212" s="1071"/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065" t="s">
        <v>140</v>
      </c>
      <c r="H212" s="1091"/>
      <c r="I212" s="1093"/>
      <c r="J212" s="1121" t="e">
        <f>IF(I212/H212*100&gt;100,100,I212/H212*100)</f>
        <v>#DIV/0!</v>
      </c>
      <c r="K212" s="1095" t="e">
        <f>(J212+J213+J214)/3</f>
        <v>#DIV/0!</v>
      </c>
      <c r="L212" s="1094" t="e">
        <f>(K212+K215)/2</f>
        <v>#DIV/0!</v>
      </c>
      <c r="M212" s="1198"/>
      <c r="N212" s="1081"/>
    </row>
    <row r="213" spans="1:14" ht="42" hidden="1" customHeight="1" x14ac:dyDescent="0.25">
      <c r="A213" s="1071"/>
      <c r="B213" s="1072"/>
      <c r="C213" s="1103"/>
      <c r="D213" s="1102"/>
      <c r="E213" s="1098" t="s">
        <v>138</v>
      </c>
      <c r="F213" s="1101" t="s">
        <v>435</v>
      </c>
      <c r="G213" s="1065" t="s">
        <v>140</v>
      </c>
      <c r="H213" s="1091"/>
      <c r="I213" s="1093"/>
      <c r="J213" s="1121" t="e">
        <f>IF(I213/H213*100&gt;100,100,I213/H213*100)</f>
        <v>#DIV/0!</v>
      </c>
      <c r="K213" s="1090"/>
      <c r="L213" s="1085"/>
      <c r="M213" s="1198"/>
      <c r="N213" s="1081"/>
    </row>
    <row r="214" spans="1:14" ht="36" hidden="1" customHeight="1" x14ac:dyDescent="0.25">
      <c r="A214" s="1071"/>
      <c r="B214" s="1072"/>
      <c r="C214" s="1103"/>
      <c r="D214" s="1102"/>
      <c r="E214" s="1098" t="s">
        <v>138</v>
      </c>
      <c r="F214" s="1101" t="s">
        <v>436</v>
      </c>
      <c r="G214" s="1065" t="s">
        <v>140</v>
      </c>
      <c r="H214" s="1091"/>
      <c r="I214" s="1091"/>
      <c r="J214" s="1121" t="e">
        <f>IF(I214/H214*100&gt;100,100,I214/H214*100)</f>
        <v>#DIV/0!</v>
      </c>
      <c r="K214" s="1090"/>
      <c r="L214" s="1085"/>
      <c r="M214" s="1198"/>
      <c r="N214" s="1081"/>
    </row>
    <row r="215" spans="1:14" ht="30.75" hidden="1" customHeight="1" x14ac:dyDescent="0.25">
      <c r="A215" s="1071"/>
      <c r="B215" s="1068"/>
      <c r="C215" s="1100"/>
      <c r="D215" s="1099"/>
      <c r="E215" s="1098" t="s">
        <v>144</v>
      </c>
      <c r="F215" s="1097" t="s">
        <v>506</v>
      </c>
      <c r="G215" s="1065" t="s">
        <v>266</v>
      </c>
      <c r="H215" s="1096"/>
      <c r="I215" s="1088"/>
      <c r="J215" s="1121" t="e">
        <f>IF(I215/H215*100&gt;100,100,I215/H215*100)</f>
        <v>#DIV/0!</v>
      </c>
      <c r="K215" s="1086" t="e">
        <f>J215</f>
        <v>#DIV/0!</v>
      </c>
      <c r="L215" s="1085"/>
      <c r="M215" s="1198"/>
      <c r="N215" s="1081"/>
    </row>
    <row r="216" spans="1:14" ht="42" hidden="1" customHeight="1" x14ac:dyDescent="0.25">
      <c r="A216" s="1071"/>
      <c r="B216" s="1079" t="s">
        <v>323</v>
      </c>
      <c r="C216" s="1079" t="s">
        <v>621</v>
      </c>
      <c r="D216" s="1104" t="s">
        <v>615</v>
      </c>
      <c r="E216" s="1098" t="s">
        <v>138</v>
      </c>
      <c r="F216" s="1101" t="s">
        <v>434</v>
      </c>
      <c r="G216" s="1065" t="s">
        <v>140</v>
      </c>
      <c r="H216" s="1091"/>
      <c r="I216" s="1093"/>
      <c r="J216" s="1121" t="e">
        <f>IF(I216/H216*100&gt;100,100,I216/H216*100)</f>
        <v>#DIV/0!</v>
      </c>
      <c r="K216" s="1095" t="e">
        <f>(J216+J217+J218)/3</f>
        <v>#DIV/0!</v>
      </c>
      <c r="L216" s="1094" t="e">
        <f>(K216+K219)/2</f>
        <v>#DIV/0!</v>
      </c>
      <c r="M216" s="1198"/>
      <c r="N216" s="1081"/>
    </row>
    <row r="217" spans="1:14" ht="42" hidden="1" customHeight="1" x14ac:dyDescent="0.25">
      <c r="A217" s="1071"/>
      <c r="B217" s="1072"/>
      <c r="C217" s="1103"/>
      <c r="D217" s="1102"/>
      <c r="E217" s="1098" t="s">
        <v>138</v>
      </c>
      <c r="F217" s="1101" t="s">
        <v>435</v>
      </c>
      <c r="G217" s="1065" t="s">
        <v>140</v>
      </c>
      <c r="H217" s="1091"/>
      <c r="I217" s="1093"/>
      <c r="J217" s="1121" t="e">
        <f>IF(I217/H217*100&gt;100,100,I217/H217*100)</f>
        <v>#DIV/0!</v>
      </c>
      <c r="K217" s="1090"/>
      <c r="L217" s="1085"/>
      <c r="M217" s="1198"/>
      <c r="N217" s="1081"/>
    </row>
    <row r="218" spans="1:14" ht="36" hidden="1" customHeight="1" x14ac:dyDescent="0.25">
      <c r="A218" s="1071"/>
      <c r="B218" s="1072"/>
      <c r="C218" s="1103"/>
      <c r="D218" s="1102"/>
      <c r="E218" s="1098" t="s">
        <v>138</v>
      </c>
      <c r="F218" s="1101" t="s">
        <v>436</v>
      </c>
      <c r="G218" s="1065" t="s">
        <v>140</v>
      </c>
      <c r="H218" s="1091"/>
      <c r="I218" s="1091"/>
      <c r="J218" s="1121" t="e">
        <f>IF(I218/H218*100&gt;100,100,I218/H218*100)</f>
        <v>#DIV/0!</v>
      </c>
      <c r="K218" s="1090"/>
      <c r="L218" s="1085"/>
      <c r="M218" s="1198"/>
      <c r="N218" s="1081"/>
    </row>
    <row r="219" spans="1:14" ht="30.75" hidden="1" customHeight="1" x14ac:dyDescent="0.25">
      <c r="A219" s="1071"/>
      <c r="B219" s="1068"/>
      <c r="C219" s="1100"/>
      <c r="D219" s="1099"/>
      <c r="E219" s="1098" t="s">
        <v>144</v>
      </c>
      <c r="F219" s="1097" t="s">
        <v>506</v>
      </c>
      <c r="G219" s="1065" t="s">
        <v>266</v>
      </c>
      <c r="H219" s="1096"/>
      <c r="I219" s="1088"/>
      <c r="J219" s="1121" t="e">
        <f>IF(I219/H219*100&gt;100,100,I219/H219*100)</f>
        <v>#DIV/0!</v>
      </c>
      <c r="K219" s="1086" t="e">
        <f>J219</f>
        <v>#DIV/0!</v>
      </c>
      <c r="L219" s="1085"/>
      <c r="M219" s="1198"/>
      <c r="N219" s="1081"/>
    </row>
    <row r="220" spans="1:14" ht="42" hidden="1" customHeight="1" x14ac:dyDescent="0.25">
      <c r="A220" s="1071"/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065" t="s">
        <v>140</v>
      </c>
      <c r="H220" s="1091"/>
      <c r="I220" s="1093"/>
      <c r="J220" s="1121" t="e">
        <f>IF(I220/H220*100&gt;100,100,I220/H220*100)</f>
        <v>#DIV/0!</v>
      </c>
      <c r="K220" s="1095" t="e">
        <f>(J220+J221+J222)/3</f>
        <v>#DIV/0!</v>
      </c>
      <c r="L220" s="1094" t="e">
        <f>(K220+K223)/2</f>
        <v>#DIV/0!</v>
      </c>
      <c r="M220" s="1198"/>
      <c r="N220" s="1081"/>
    </row>
    <row r="221" spans="1:14" ht="42" hidden="1" customHeight="1" x14ac:dyDescent="0.25">
      <c r="A221" s="1071"/>
      <c r="B221" s="1072"/>
      <c r="C221" s="1071"/>
      <c r="D221" s="1070"/>
      <c r="E221" s="1065" t="s">
        <v>138</v>
      </c>
      <c r="F221" s="1069" t="s">
        <v>435</v>
      </c>
      <c r="G221" s="1065" t="s">
        <v>140</v>
      </c>
      <c r="H221" s="1091"/>
      <c r="I221" s="1093"/>
      <c r="J221" s="1121" t="e">
        <f>IF(I221/H221*100&gt;100,100,I221/H221*100)</f>
        <v>#DIV/0!</v>
      </c>
      <c r="K221" s="1090"/>
      <c r="L221" s="1085"/>
      <c r="M221" s="1198"/>
      <c r="N221" s="1081"/>
    </row>
    <row r="222" spans="1:14" ht="36" hidden="1" customHeight="1" x14ac:dyDescent="0.25">
      <c r="A222" s="1071"/>
      <c r="B222" s="1072"/>
      <c r="C222" s="1071"/>
      <c r="D222" s="1070"/>
      <c r="E222" s="1065" t="s">
        <v>138</v>
      </c>
      <c r="F222" s="1069" t="s">
        <v>436</v>
      </c>
      <c r="G222" s="1065" t="s">
        <v>140</v>
      </c>
      <c r="H222" s="1091"/>
      <c r="I222" s="1091"/>
      <c r="J222" s="1121" t="e">
        <f>IF(I222/H222*100&gt;100,100,I222/H222*100)</f>
        <v>#DIV/0!</v>
      </c>
      <c r="K222" s="1090"/>
      <c r="L222" s="1085"/>
      <c r="M222" s="1198"/>
      <c r="N222" s="1081"/>
    </row>
    <row r="223" spans="1:14" ht="30.75" hidden="1" customHeight="1" x14ac:dyDescent="0.25">
      <c r="A223" s="1071"/>
      <c r="B223" s="1068"/>
      <c r="C223" s="1067"/>
      <c r="D223" s="1066"/>
      <c r="E223" s="1065" t="s">
        <v>144</v>
      </c>
      <c r="F223" s="1064" t="s">
        <v>506</v>
      </c>
      <c r="G223" s="1065" t="s">
        <v>266</v>
      </c>
      <c r="H223" s="1096"/>
      <c r="I223" s="1088"/>
      <c r="J223" s="1121" t="e">
        <f>IF(I223/H223*100&gt;100,100,I223/H223*100)</f>
        <v>#DIV/0!</v>
      </c>
      <c r="K223" s="1086" t="e">
        <f>J223</f>
        <v>#DIV/0!</v>
      </c>
      <c r="L223" s="1085"/>
      <c r="M223" s="1198"/>
      <c r="N223" s="1081"/>
    </row>
    <row r="224" spans="1:14" ht="42" hidden="1" customHeight="1" x14ac:dyDescent="0.25">
      <c r="A224" s="1071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065" t="s">
        <v>140</v>
      </c>
      <c r="H224" s="1091"/>
      <c r="I224" s="1093"/>
      <c r="J224" s="1121" t="e">
        <f>IF(I224/H224*100&gt;100,100,I224/H224*100)</f>
        <v>#DIV/0!</v>
      </c>
      <c r="K224" s="1095" t="e">
        <f>(J224+J225+J226)/3</f>
        <v>#DIV/0!</v>
      </c>
      <c r="L224" s="1094" t="e">
        <f>(K224+K227)/2</f>
        <v>#DIV/0!</v>
      </c>
      <c r="M224" s="1198"/>
      <c r="N224" s="1081"/>
    </row>
    <row r="225" spans="1:14" ht="42" hidden="1" customHeight="1" x14ac:dyDescent="0.25">
      <c r="A225" s="1071"/>
      <c r="B225" s="1072"/>
      <c r="C225" s="1071"/>
      <c r="D225" s="1070"/>
      <c r="E225" s="1065" t="s">
        <v>138</v>
      </c>
      <c r="F225" s="1069" t="s">
        <v>435</v>
      </c>
      <c r="G225" s="1065" t="s">
        <v>140</v>
      </c>
      <c r="H225" s="1091"/>
      <c r="I225" s="1093"/>
      <c r="J225" s="1121" t="e">
        <f>IF(I225/H225*100&gt;100,100,I225/H225*100)</f>
        <v>#DIV/0!</v>
      </c>
      <c r="K225" s="1090"/>
      <c r="L225" s="1085"/>
      <c r="M225" s="1198"/>
      <c r="N225" s="1081"/>
    </row>
    <row r="226" spans="1:14" ht="36" hidden="1" customHeight="1" x14ac:dyDescent="0.25">
      <c r="A226" s="1071"/>
      <c r="B226" s="1072"/>
      <c r="C226" s="1071"/>
      <c r="D226" s="1070"/>
      <c r="E226" s="1065" t="s">
        <v>138</v>
      </c>
      <c r="F226" s="1069" t="s">
        <v>436</v>
      </c>
      <c r="G226" s="1065" t="s">
        <v>140</v>
      </c>
      <c r="H226" s="1091"/>
      <c r="I226" s="1091"/>
      <c r="J226" s="1121" t="e">
        <f>IF(I226/H226*100&gt;100,100,I226/H226*100)</f>
        <v>#DIV/0!</v>
      </c>
      <c r="K226" s="1090"/>
      <c r="L226" s="1085"/>
      <c r="M226" s="1198"/>
      <c r="N226" s="1081"/>
    </row>
    <row r="227" spans="1:14" ht="30.75" hidden="1" customHeight="1" x14ac:dyDescent="0.25">
      <c r="A227" s="1071"/>
      <c r="B227" s="1068"/>
      <c r="C227" s="1067"/>
      <c r="D227" s="1066"/>
      <c r="E227" s="1065" t="s">
        <v>144</v>
      </c>
      <c r="F227" s="1064" t="s">
        <v>506</v>
      </c>
      <c r="G227" s="1065" t="s">
        <v>266</v>
      </c>
      <c r="H227" s="1088"/>
      <c r="I227" s="1088"/>
      <c r="J227" s="1121" t="e">
        <f>IF(I227/H227*100&gt;100,100,I227/H227*100)</f>
        <v>#DIV/0!</v>
      </c>
      <c r="K227" s="1086" t="e">
        <f>J227</f>
        <v>#DIV/0!</v>
      </c>
      <c r="L227" s="1085"/>
      <c r="M227" s="1198"/>
      <c r="N227" s="1081"/>
    </row>
    <row r="228" spans="1:14" ht="42" hidden="1" customHeight="1" x14ac:dyDescent="0.25">
      <c r="A228" s="1071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G228" s="1048"/>
      <c r="H228" s="1048"/>
      <c r="I228" s="1048"/>
      <c r="J228" s="1121" t="e">
        <f>IF(I228/H228*100&gt;100,100,I228/H228*100)</f>
        <v>#DIV/0!</v>
      </c>
      <c r="K228" s="1095"/>
      <c r="L228" s="1094"/>
      <c r="M228" s="1198"/>
      <c r="N228" s="1081"/>
    </row>
    <row r="229" spans="1:14" ht="42" hidden="1" customHeight="1" x14ac:dyDescent="0.25">
      <c r="A229" s="1071"/>
      <c r="B229" s="1072"/>
      <c r="C229" s="1071"/>
      <c r="D229" s="1070"/>
      <c r="E229" s="1065" t="s">
        <v>138</v>
      </c>
      <c r="F229" s="1069" t="s">
        <v>435</v>
      </c>
      <c r="G229" s="1048"/>
      <c r="H229" s="1082"/>
      <c r="I229" s="1082"/>
      <c r="J229" s="1121" t="e">
        <f>IF(I229/H229*100&gt;100,100,I229/H229*100)</f>
        <v>#DIV/0!</v>
      </c>
      <c r="K229" s="1090"/>
      <c r="L229" s="1085"/>
      <c r="M229" s="1198"/>
      <c r="N229" s="1081"/>
    </row>
    <row r="230" spans="1:14" ht="36" hidden="1" customHeight="1" x14ac:dyDescent="0.25">
      <c r="A230" s="1071"/>
      <c r="B230" s="1072"/>
      <c r="C230" s="1071"/>
      <c r="D230" s="1070"/>
      <c r="E230" s="1065" t="s">
        <v>138</v>
      </c>
      <c r="F230" s="1069" t="s">
        <v>436</v>
      </c>
      <c r="G230" s="1048"/>
      <c r="H230" s="1083"/>
      <c r="I230" s="1048"/>
      <c r="J230" s="1121" t="e">
        <f>IF(I230/H230*100&gt;100,100,I230/H230*100)</f>
        <v>#DIV/0!</v>
      </c>
      <c r="K230" s="1090"/>
      <c r="L230" s="1085"/>
      <c r="M230" s="1198"/>
      <c r="N230" s="1081"/>
    </row>
    <row r="231" spans="1:14" ht="30.75" hidden="1" customHeight="1" x14ac:dyDescent="0.25">
      <c r="A231" s="1071"/>
      <c r="B231" s="1068"/>
      <c r="C231" s="1067"/>
      <c r="D231" s="1066"/>
      <c r="E231" s="1065" t="s">
        <v>144</v>
      </c>
      <c r="F231" s="1064" t="s">
        <v>506</v>
      </c>
      <c r="J231" s="1121" t="e">
        <f>IF(I231/H231*100&gt;100,100,I231/H231*100)</f>
        <v>#DIV/0!</v>
      </c>
      <c r="K231" s="1086"/>
      <c r="L231" s="1085"/>
      <c r="M231" s="1198"/>
      <c r="N231" s="1081"/>
    </row>
    <row r="232" spans="1:14" ht="42" hidden="1" customHeight="1" x14ac:dyDescent="0.25">
      <c r="A232" s="1071"/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  <c r="J232" s="1121" t="e">
        <f>IF(I232/H232*100&gt;100,100,I232/H232*100)</f>
        <v>#DIV/0!</v>
      </c>
      <c r="K232" s="1199"/>
      <c r="L232" s="1094"/>
      <c r="M232" s="1198"/>
      <c r="N232" s="1081"/>
    </row>
    <row r="233" spans="1:14" ht="42" hidden="1" customHeight="1" x14ac:dyDescent="0.25">
      <c r="A233" s="1071"/>
      <c r="B233" s="1072"/>
      <c r="C233" s="1071"/>
      <c r="D233" s="1070"/>
      <c r="E233" s="1065" t="s">
        <v>138</v>
      </c>
      <c r="F233" s="1069" t="s">
        <v>435</v>
      </c>
      <c r="G233" s="1076" t="s">
        <v>611</v>
      </c>
      <c r="H233" s="1075"/>
      <c r="I233" s="1075"/>
      <c r="J233" s="1087"/>
      <c r="K233" s="1200"/>
      <c r="L233" s="1085"/>
      <c r="M233" s="1198"/>
      <c r="N233" s="1081"/>
    </row>
    <row r="234" spans="1:14" ht="36" hidden="1" customHeight="1" x14ac:dyDescent="0.25">
      <c r="A234" s="1071"/>
      <c r="B234" s="1072"/>
      <c r="C234" s="1071"/>
      <c r="D234" s="1070"/>
      <c r="E234" s="1065" t="s">
        <v>138</v>
      </c>
      <c r="F234" s="1069" t="s">
        <v>436</v>
      </c>
      <c r="G234" s="1076" t="s">
        <v>683</v>
      </c>
      <c r="H234" s="1075"/>
      <c r="I234" s="1075"/>
      <c r="J234" s="1087"/>
      <c r="K234" s="1200"/>
      <c r="L234" s="1085"/>
      <c r="M234" s="1198"/>
      <c r="N234" s="1081"/>
    </row>
    <row r="235" spans="1:14" ht="30.75" hidden="1" customHeight="1" x14ac:dyDescent="0.25">
      <c r="A235" s="1071"/>
      <c r="B235" s="1068"/>
      <c r="C235" s="1067"/>
      <c r="D235" s="1066"/>
      <c r="E235" s="1065" t="s">
        <v>144</v>
      </c>
      <c r="F235" s="1064" t="s">
        <v>506</v>
      </c>
      <c r="G235" s="1076" t="s">
        <v>682</v>
      </c>
      <c r="H235" s="1075"/>
      <c r="I235" s="1075"/>
      <c r="J235" s="1087"/>
      <c r="K235" s="1086"/>
      <c r="L235" s="1085"/>
      <c r="M235" s="1198"/>
      <c r="N235" s="1081"/>
    </row>
    <row r="236" spans="1:14" ht="42" hidden="1" customHeight="1" x14ac:dyDescent="0.25">
      <c r="A236" s="1071"/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076" t="s">
        <v>607</v>
      </c>
      <c r="H236" s="1075"/>
      <c r="I236" s="1075"/>
      <c r="J236" s="1087"/>
      <c r="K236" s="1199"/>
      <c r="L236" s="1093" t="e">
        <f>(K236+#REF!)/2</f>
        <v>#REF!</v>
      </c>
      <c r="M236" s="1198"/>
      <c r="N236" s="1081"/>
    </row>
    <row r="237" spans="1:14" ht="114.75" hidden="1" x14ac:dyDescent="0.25">
      <c r="B237" s="1072"/>
      <c r="C237" s="1071"/>
      <c r="D237" s="1070"/>
      <c r="E237" s="1065" t="s">
        <v>138</v>
      </c>
      <c r="F237" s="1069" t="s">
        <v>435</v>
      </c>
    </row>
    <row r="238" spans="1:14" ht="76.5" hidden="1" x14ac:dyDescent="0.25">
      <c r="B238" s="1072"/>
      <c r="C238" s="1071"/>
      <c r="D238" s="1070"/>
      <c r="E238" s="1065" t="s">
        <v>138</v>
      </c>
      <c r="F238" s="1069" t="s">
        <v>436</v>
      </c>
    </row>
    <row r="239" spans="1:14" ht="25.5" hidden="1" x14ac:dyDescent="0.25">
      <c r="B239" s="1068"/>
      <c r="C239" s="1067"/>
      <c r="D239" s="1066"/>
      <c r="E239" s="1065" t="s">
        <v>144</v>
      </c>
      <c r="F239" s="1064" t="s">
        <v>506</v>
      </c>
    </row>
    <row r="240" spans="1:14" s="1060" customFormat="1" ht="46.9" customHeight="1" x14ac:dyDescent="0.3">
      <c r="A240" s="1060" t="s">
        <v>614</v>
      </c>
      <c r="E240" s="1059"/>
      <c r="G240" s="1060" t="s">
        <v>613</v>
      </c>
      <c r="H240" s="1061"/>
    </row>
    <row r="241" spans="1:11" s="1060" customFormat="1" ht="46.9" customHeight="1" x14ac:dyDescent="0.3">
      <c r="A241" s="1062" t="s">
        <v>612</v>
      </c>
      <c r="E241" s="1059"/>
      <c r="H241" s="1061"/>
    </row>
    <row r="242" spans="1:11" ht="18.75" x14ac:dyDescent="0.3">
      <c r="B242" s="1060"/>
      <c r="C242" s="1060"/>
      <c r="D242" s="1060"/>
      <c r="E242" s="1059"/>
      <c r="F242" s="1054" t="s">
        <v>611</v>
      </c>
      <c r="G242" s="1053">
        <f>16.67+0.56+593.11</f>
        <v>610.34</v>
      </c>
      <c r="H242" s="1053">
        <f>H7+H11+H15+H19+H23++H27+H31+H35+H39+H43</f>
        <v>610.34</v>
      </c>
      <c r="I242" s="1053">
        <f>I7+I11+I15+I19+I23++I27+I31+I35+I39+I43</f>
        <v>611.21999999999991</v>
      </c>
      <c r="J242" s="1053">
        <v>611.22</v>
      </c>
      <c r="K242" s="1052"/>
    </row>
    <row r="243" spans="1:11" x14ac:dyDescent="0.25">
      <c r="B243" s="1058"/>
      <c r="C243" s="1058"/>
      <c r="D243" s="1058"/>
      <c r="E243" s="1057"/>
      <c r="F243" s="1054" t="s">
        <v>610</v>
      </c>
      <c r="G243" s="1053">
        <f>13.11+3.56+444.22+191.33+0.89</f>
        <v>653.11</v>
      </c>
      <c r="H243" s="1053">
        <f>H47+H51+H55+H59+H63+H67+H71+H75+H79+H83+H91+H87</f>
        <v>653.11</v>
      </c>
      <c r="I243" s="1053">
        <f>I47+I51+I55+I59+I63+I67+I71+I75+I79+I83+I91+I87</f>
        <v>658.89</v>
      </c>
      <c r="J243" s="1053">
        <v>658.89</v>
      </c>
      <c r="K243" s="1052"/>
    </row>
    <row r="244" spans="1:11" x14ac:dyDescent="0.25">
      <c r="B244" s="1048"/>
      <c r="C244" s="1048"/>
      <c r="D244" s="1048"/>
      <c r="E244" s="1055"/>
      <c r="F244" s="1054" t="s">
        <v>609</v>
      </c>
      <c r="G244" s="1053">
        <f>1.56+1.67+28.33+105</f>
        <v>136.56</v>
      </c>
      <c r="H244" s="1053">
        <f>H95+H99+H103+H107+H111+H115+H119+H123+H127</f>
        <v>136.56</v>
      </c>
      <c r="I244" s="1053">
        <f>I95+I99+I103+I107+I111+I115+I119+I123+I127</f>
        <v>133.78</v>
      </c>
      <c r="J244" s="1053">
        <v>133.78</v>
      </c>
      <c r="K244" s="1052"/>
    </row>
    <row r="245" spans="1:11" x14ac:dyDescent="0.25">
      <c r="B245" s="1048"/>
      <c r="C245" s="1048"/>
      <c r="D245" s="1048"/>
      <c r="E245" s="1055"/>
      <c r="F245" s="1054" t="s">
        <v>608</v>
      </c>
      <c r="G245" s="1053">
        <f>G242+G243+G244</f>
        <v>1400.01</v>
      </c>
      <c r="H245" s="1053">
        <f>H242+H243+H244</f>
        <v>1400.01</v>
      </c>
      <c r="I245" s="1053">
        <f>I242+I243+I244</f>
        <v>1403.8899999999999</v>
      </c>
      <c r="J245" s="1053">
        <f>J242+J243+J244</f>
        <v>1403.89</v>
      </c>
      <c r="K245" s="1052">
        <f>J245/G245</f>
        <v>1.0027714087756516</v>
      </c>
    </row>
    <row r="246" spans="1:11" x14ac:dyDescent="0.25">
      <c r="F246" s="1054" t="s">
        <v>607</v>
      </c>
      <c r="G246" s="1053">
        <v>73298</v>
      </c>
      <c r="H246" s="1053">
        <f>H131+H135+H139+H143+H147+H151+H155</f>
        <v>73298</v>
      </c>
      <c r="I246" s="1053">
        <f>I131+I135+I139+I143+I147+I151+I155</f>
        <v>70622</v>
      </c>
      <c r="J246" s="1053"/>
      <c r="K246" s="1052"/>
    </row>
    <row r="247" spans="1:11" x14ac:dyDescent="0.25">
      <c r="F247" s="1054" t="s">
        <v>606</v>
      </c>
      <c r="G247" s="1053"/>
      <c r="H247" s="1053">
        <f>H159+H163+H167+H171+H175+H179+H183+H187+H191+H195+H199+H203</f>
        <v>0</v>
      </c>
      <c r="I247" s="1053">
        <f>I159+I163+I167+I171+I175+I179+I183+I187+I191+I195+I199+I203</f>
        <v>0</v>
      </c>
      <c r="J247" s="1053"/>
      <c r="K247" s="1052"/>
    </row>
    <row r="248" spans="1:11" x14ac:dyDescent="0.25">
      <c r="F248" s="1054" t="s">
        <v>605</v>
      </c>
      <c r="G248" s="1053"/>
      <c r="H248" s="1053">
        <f>H207+H211+H215+H219+H223+H227+H231+H235+H239</f>
        <v>0</v>
      </c>
      <c r="I248" s="1053">
        <f>I207+I211+I215+I219+I223+I227+I231+I235+I239</f>
        <v>0</v>
      </c>
      <c r="J248" s="1053"/>
      <c r="K248" s="1052"/>
    </row>
  </sheetData>
  <autoFilter ref="A2:M239"/>
  <mergeCells count="288">
    <mergeCell ref="K224:K226"/>
    <mergeCell ref="L224:L227"/>
    <mergeCell ref="B224:B227"/>
    <mergeCell ref="B232:B235"/>
    <mergeCell ref="C232:C235"/>
    <mergeCell ref="D232:D235"/>
    <mergeCell ref="K228:K230"/>
    <mergeCell ref="L228:L231"/>
    <mergeCell ref="L232:L235"/>
    <mergeCell ref="B220:B223"/>
    <mergeCell ref="C220:C223"/>
    <mergeCell ref="D220:D223"/>
    <mergeCell ref="K220:K222"/>
    <mergeCell ref="L220:L223"/>
    <mergeCell ref="C224:C227"/>
    <mergeCell ref="D224:D227"/>
    <mergeCell ref="B212:B215"/>
    <mergeCell ref="C212:C215"/>
    <mergeCell ref="D212:D215"/>
    <mergeCell ref="K212:K214"/>
    <mergeCell ref="L212:L215"/>
    <mergeCell ref="D216:D219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C200:C203"/>
    <mergeCell ref="B216:B219"/>
    <mergeCell ref="C216:C219"/>
    <mergeCell ref="K216:K218"/>
    <mergeCell ref="L216:L219"/>
    <mergeCell ref="D200:D203"/>
    <mergeCell ref="K200:K202"/>
    <mergeCell ref="L200:L203"/>
    <mergeCell ref="B204:B207"/>
    <mergeCell ref="C204:C207"/>
    <mergeCell ref="B192:B195"/>
    <mergeCell ref="C192:C195"/>
    <mergeCell ref="D192:D195"/>
    <mergeCell ref="K192:K194"/>
    <mergeCell ref="L192:L195"/>
    <mergeCell ref="C196:C199"/>
    <mergeCell ref="D196:D199"/>
    <mergeCell ref="K196:K198"/>
    <mergeCell ref="L196:L199"/>
    <mergeCell ref="A184:A236"/>
    <mergeCell ref="C184:C187"/>
    <mergeCell ref="D184:D187"/>
    <mergeCell ref="K184:K186"/>
    <mergeCell ref="L184:L187"/>
    <mergeCell ref="M184:M236"/>
    <mergeCell ref="C188:C191"/>
    <mergeCell ref="D188:D191"/>
    <mergeCell ref="K188:K190"/>
    <mergeCell ref="L188:L191"/>
    <mergeCell ref="C72:C75"/>
    <mergeCell ref="D4:D7"/>
    <mergeCell ref="K4:K6"/>
    <mergeCell ref="L4:L7"/>
    <mergeCell ref="M4:M183"/>
    <mergeCell ref="D8:D11"/>
    <mergeCell ref="K8:K10"/>
    <mergeCell ref="L8:L11"/>
    <mergeCell ref="D12:D15"/>
    <mergeCell ref="K12:K14"/>
    <mergeCell ref="A1:N1"/>
    <mergeCell ref="B48:B51"/>
    <mergeCell ref="B52:B55"/>
    <mergeCell ref="B56:B59"/>
    <mergeCell ref="B60:B63"/>
    <mergeCell ref="B64:B67"/>
    <mergeCell ref="C64:C67"/>
    <mergeCell ref="C60:C63"/>
    <mergeCell ref="L12:L15"/>
    <mergeCell ref="B96:B99"/>
    <mergeCell ref="B100:B103"/>
    <mergeCell ref="B24:B27"/>
    <mergeCell ref="B112:B115"/>
    <mergeCell ref="B120:B123"/>
    <mergeCell ref="C92:C95"/>
    <mergeCell ref="B68:B71"/>
    <mergeCell ref="B72:B75"/>
    <mergeCell ref="B76:B79"/>
    <mergeCell ref="C68:C71"/>
    <mergeCell ref="B4:B7"/>
    <mergeCell ref="B8:B11"/>
    <mergeCell ref="B12:B15"/>
    <mergeCell ref="B16:B19"/>
    <mergeCell ref="B20:B23"/>
    <mergeCell ref="B28:B31"/>
    <mergeCell ref="C44:C47"/>
    <mergeCell ref="C56:C59"/>
    <mergeCell ref="C24:C27"/>
    <mergeCell ref="B104:B107"/>
    <mergeCell ref="B108:B111"/>
    <mergeCell ref="B80:B83"/>
    <mergeCell ref="B32:B35"/>
    <mergeCell ref="B44:B47"/>
    <mergeCell ref="B88:B91"/>
    <mergeCell ref="B92:B95"/>
    <mergeCell ref="C4:C7"/>
    <mergeCell ref="C12:C15"/>
    <mergeCell ref="C8:C11"/>
    <mergeCell ref="C16:C19"/>
    <mergeCell ref="C28:C31"/>
    <mergeCell ref="C20:C23"/>
    <mergeCell ref="K28:K30"/>
    <mergeCell ref="L28:L31"/>
    <mergeCell ref="D24:D27"/>
    <mergeCell ref="K24:K26"/>
    <mergeCell ref="L24:L27"/>
    <mergeCell ref="C116:C119"/>
    <mergeCell ref="C96:C99"/>
    <mergeCell ref="C40:C43"/>
    <mergeCell ref="C32:C35"/>
    <mergeCell ref="C48:C51"/>
    <mergeCell ref="D44:D47"/>
    <mergeCell ref="K44:K46"/>
    <mergeCell ref="L44:L47"/>
    <mergeCell ref="D16:D19"/>
    <mergeCell ref="K16:K18"/>
    <mergeCell ref="L16:L19"/>
    <mergeCell ref="D20:D23"/>
    <mergeCell ref="K20:K22"/>
    <mergeCell ref="L20:L23"/>
    <mergeCell ref="D28:D31"/>
    <mergeCell ref="D32:D35"/>
    <mergeCell ref="K32:K34"/>
    <mergeCell ref="L32:L35"/>
    <mergeCell ref="D40:D43"/>
    <mergeCell ref="K40:K42"/>
    <mergeCell ref="L40:L43"/>
    <mergeCell ref="K72:K74"/>
    <mergeCell ref="L72:L75"/>
    <mergeCell ref="K48:K50"/>
    <mergeCell ref="L48:L51"/>
    <mergeCell ref="D52:D55"/>
    <mergeCell ref="K52:K54"/>
    <mergeCell ref="L52:L55"/>
    <mergeCell ref="L56:L59"/>
    <mergeCell ref="D60:D63"/>
    <mergeCell ref="K60:K62"/>
    <mergeCell ref="K64:K66"/>
    <mergeCell ref="L64:L67"/>
    <mergeCell ref="D68:D71"/>
    <mergeCell ref="K68:K70"/>
    <mergeCell ref="L68:L71"/>
    <mergeCell ref="D56:D59"/>
    <mergeCell ref="K56:K58"/>
    <mergeCell ref="L60:L63"/>
    <mergeCell ref="K76:K78"/>
    <mergeCell ref="L76:L79"/>
    <mergeCell ref="D80:D83"/>
    <mergeCell ref="K80:K82"/>
    <mergeCell ref="L80:L83"/>
    <mergeCell ref="D88:D91"/>
    <mergeCell ref="K88:K90"/>
    <mergeCell ref="L88:L91"/>
    <mergeCell ref="D112:D115"/>
    <mergeCell ref="K112:K114"/>
    <mergeCell ref="K92:K94"/>
    <mergeCell ref="L92:L95"/>
    <mergeCell ref="D96:D99"/>
    <mergeCell ref="K96:K98"/>
    <mergeCell ref="L96:L99"/>
    <mergeCell ref="D100:D103"/>
    <mergeCell ref="K100:K102"/>
    <mergeCell ref="L100:L103"/>
    <mergeCell ref="C120:C123"/>
    <mergeCell ref="K104:K106"/>
    <mergeCell ref="L104:L107"/>
    <mergeCell ref="D108:D111"/>
    <mergeCell ref="K108:K110"/>
    <mergeCell ref="L108:L111"/>
    <mergeCell ref="L112:L115"/>
    <mergeCell ref="D116:D119"/>
    <mergeCell ref="K116:K118"/>
    <mergeCell ref="L116:L119"/>
    <mergeCell ref="L124:L127"/>
    <mergeCell ref="L128:L131"/>
    <mergeCell ref="D132:D135"/>
    <mergeCell ref="K132:K134"/>
    <mergeCell ref="L132:L135"/>
    <mergeCell ref="C124:C127"/>
    <mergeCell ref="D128:D131"/>
    <mergeCell ref="K128:K130"/>
    <mergeCell ref="K136:K138"/>
    <mergeCell ref="L136:L139"/>
    <mergeCell ref="B132:B135"/>
    <mergeCell ref="C132:C135"/>
    <mergeCell ref="C128:C131"/>
    <mergeCell ref="D120:D123"/>
    <mergeCell ref="K120:K122"/>
    <mergeCell ref="L120:L123"/>
    <mergeCell ref="D124:D127"/>
    <mergeCell ref="K124:K126"/>
    <mergeCell ref="B160:B163"/>
    <mergeCell ref="C160:C163"/>
    <mergeCell ref="D160:D163"/>
    <mergeCell ref="K160:K162"/>
    <mergeCell ref="L160:L163"/>
    <mergeCell ref="B156:B159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L164:L167"/>
    <mergeCell ref="B168:B171"/>
    <mergeCell ref="C168:C171"/>
    <mergeCell ref="D168:D171"/>
    <mergeCell ref="K168:K170"/>
    <mergeCell ref="L168:L171"/>
    <mergeCell ref="N4:N236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K148:K150"/>
    <mergeCell ref="L148:L151"/>
    <mergeCell ref="B152:B155"/>
    <mergeCell ref="C152:C155"/>
    <mergeCell ref="D152:D155"/>
    <mergeCell ref="K152:K154"/>
    <mergeCell ref="L152:L155"/>
    <mergeCell ref="K180:K182"/>
    <mergeCell ref="L180:L183"/>
    <mergeCell ref="C156:C159"/>
    <mergeCell ref="D156:D159"/>
    <mergeCell ref="K156:K158"/>
    <mergeCell ref="L156:L159"/>
    <mergeCell ref="L176:L179"/>
    <mergeCell ref="C164:C167"/>
    <mergeCell ref="D164:D167"/>
    <mergeCell ref="K164:K166"/>
    <mergeCell ref="C112:C115"/>
    <mergeCell ref="C108:C111"/>
    <mergeCell ref="A4:A183"/>
    <mergeCell ref="B124:B127"/>
    <mergeCell ref="C88:C91"/>
    <mergeCell ref="C80:C83"/>
    <mergeCell ref="B180:B183"/>
    <mergeCell ref="C180:C183"/>
    <mergeCell ref="B148:B151"/>
    <mergeCell ref="C148:C151"/>
    <mergeCell ref="D104:D107"/>
    <mergeCell ref="D92:D95"/>
    <mergeCell ref="D64:D67"/>
    <mergeCell ref="D48:D51"/>
    <mergeCell ref="C104:C107"/>
    <mergeCell ref="C100:C103"/>
    <mergeCell ref="D76:D79"/>
    <mergeCell ref="D72:D75"/>
    <mergeCell ref="C52:C55"/>
    <mergeCell ref="C76:C79"/>
    <mergeCell ref="B228:B231"/>
    <mergeCell ref="C228:C231"/>
    <mergeCell ref="D228:D231"/>
    <mergeCell ref="B136:B139"/>
    <mergeCell ref="C136:C139"/>
    <mergeCell ref="D136:D139"/>
    <mergeCell ref="D180:D183"/>
    <mergeCell ref="D148:D151"/>
    <mergeCell ref="B140:B143"/>
    <mergeCell ref="B164:B167"/>
    <mergeCell ref="B236:B239"/>
    <mergeCell ref="C236:C239"/>
    <mergeCell ref="D236:D239"/>
    <mergeCell ref="C84:C87"/>
    <mergeCell ref="B36:B39"/>
    <mergeCell ref="C36:C39"/>
    <mergeCell ref="D36:D39"/>
    <mergeCell ref="B116:B119"/>
    <mergeCell ref="B184:B187"/>
    <mergeCell ref="B188:B191"/>
  </mergeCells>
  <pageMargins left="0.19685039370078741" right="0.19685039370078741" top="0.19685039370078741" bottom="0.19685039370078741" header="0.31496062992125984" footer="0.31496062992125984"/>
  <pageSetup paperSize="9" scale="46" orientation="landscape" r:id="rId1"/>
  <colBreaks count="1" manualBreakCount="1">
    <brk id="15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77"/>
  <sheetViews>
    <sheetView zoomScale="70" zoomScaleNormal="70" zoomScaleSheetLayoutView="70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177" t="s">
        <v>705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(J4+J5+J6)/3</f>
        <v>100</v>
      </c>
      <c r="L4" s="1126">
        <f>(K4+K7)/2</f>
        <v>98.028311425682517</v>
      </c>
      <c r="M4" s="1177" t="s">
        <v>679</v>
      </c>
      <c r="N4" s="1188"/>
    </row>
    <row r="5" spans="1:14" ht="58.5" customHeight="1" x14ac:dyDescent="0.25">
      <c r="A5" s="1113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80</v>
      </c>
      <c r="J5" s="1121">
        <f>IF(I5/H5*100&gt;100,100,I5/H5*100)</f>
        <v>100</v>
      </c>
      <c r="K5" s="1123"/>
      <c r="L5" s="1119"/>
      <c r="M5" s="1113"/>
      <c r="N5" s="1081"/>
    </row>
    <row r="6" spans="1:14" ht="58.5" customHeight="1" x14ac:dyDescent="0.25">
      <c r="A6" s="1113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24">
        <v>100</v>
      </c>
      <c r="I6" s="1124">
        <v>100</v>
      </c>
      <c r="J6" s="1121">
        <f>IF(I6/H6*100&gt;100,100,I6/H6*100)</f>
        <v>100</v>
      </c>
      <c r="K6" s="1123"/>
      <c r="L6" s="1119"/>
      <c r="M6" s="1113"/>
      <c r="N6" s="1081"/>
    </row>
    <row r="7" spans="1:14" ht="30.75" customHeight="1" x14ac:dyDescent="0.25">
      <c r="A7" s="1113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1122">
        <v>9.89</v>
      </c>
      <c r="I7" s="1122">
        <v>9.5</v>
      </c>
      <c r="J7" s="1121">
        <f>IF(I7/H7*100&gt;100,100,I7/H7*100)</f>
        <v>96.05662285136502</v>
      </c>
      <c r="K7" s="1120">
        <f>J7</f>
        <v>96.05662285136502</v>
      </c>
      <c r="L7" s="1119"/>
      <c r="M7" s="1113"/>
      <c r="N7" s="1081"/>
    </row>
    <row r="8" spans="1:14" ht="30.75" hidden="1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/>
      <c r="I8" s="1125"/>
      <c r="J8" s="1121" t="e">
        <f>IF(I8/H8*100&gt;100,100,I8/H8*100)</f>
        <v>#DIV/0!</v>
      </c>
      <c r="K8" s="1127" t="e">
        <f>(J8+J9+J10)/2</f>
        <v>#DIV/0!</v>
      </c>
      <c r="L8" s="1126" t="e">
        <f>(K8+K11)/2</f>
        <v>#DIV/0!</v>
      </c>
      <c r="M8" s="1113"/>
      <c r="N8" s="1081"/>
    </row>
    <row r="9" spans="1:14" ht="30.75" hidden="1" customHeight="1" x14ac:dyDescent="0.25">
      <c r="A9" s="1113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/>
      <c r="I9" s="1125"/>
      <c r="J9" s="1121" t="e">
        <f>IF(I9/H9*100&gt;100,100,I9/H9*100)</f>
        <v>#DIV/0!</v>
      </c>
      <c r="K9" s="1123"/>
      <c r="L9" s="1119"/>
      <c r="M9" s="1113"/>
      <c r="N9" s="1081"/>
    </row>
    <row r="10" spans="1:14" ht="30.75" hidden="1" customHeight="1" x14ac:dyDescent="0.25">
      <c r="A10" s="1113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 t="e">
        <f>IF(I10/H10*100&gt;100,100,I10/H10*100)</f>
        <v>#DIV/0!</v>
      </c>
      <c r="K10" s="1123"/>
      <c r="L10" s="1119"/>
      <c r="M10" s="1113"/>
      <c r="N10" s="1081"/>
    </row>
    <row r="11" spans="1:14" ht="59.25" hidden="1" customHeight="1" x14ac:dyDescent="0.25">
      <c r="A11" s="1113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/>
      <c r="I11" s="1122"/>
      <c r="J11" s="1121" t="e">
        <f>IF(I11/H11*100&gt;100,100,I11/H11*100)</f>
        <v>#DIV/0!</v>
      </c>
      <c r="K11" s="1120" t="e">
        <f>J11</f>
        <v>#DIV/0!</v>
      </c>
      <c r="L11" s="1119"/>
      <c r="M11" s="1113"/>
      <c r="N11" s="1081"/>
    </row>
    <row r="12" spans="1:14" ht="30.75" hidden="1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/>
      <c r="I12" s="1125"/>
      <c r="J12" s="1121" t="e">
        <f>IF(I12/H12*100&gt;100,100,I12/H12*100)</f>
        <v>#DIV/0!</v>
      </c>
      <c r="K12" s="1127" t="e">
        <f>(J12+J13+J14)/2</f>
        <v>#DIV/0!</v>
      </c>
      <c r="L12" s="1126" t="e">
        <f>(K12+K15)/2</f>
        <v>#DIV/0!</v>
      </c>
      <c r="M12" s="1113"/>
      <c r="N12" s="1081"/>
    </row>
    <row r="13" spans="1:14" ht="30.75" hidden="1" customHeight="1" x14ac:dyDescent="0.25">
      <c r="A13" s="1113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/>
      <c r="I13" s="1125"/>
      <c r="J13" s="1121" t="e">
        <f>IF(I13/H13*100&gt;100,100,I13/H13*100)</f>
        <v>#DIV/0!</v>
      </c>
      <c r="K13" s="1123"/>
      <c r="L13" s="1119"/>
      <c r="M13" s="1113"/>
      <c r="N13" s="1081"/>
    </row>
    <row r="14" spans="1:14" ht="30.75" hidden="1" customHeight="1" x14ac:dyDescent="0.25">
      <c r="A14" s="1113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24"/>
      <c r="I14" s="1124"/>
      <c r="J14" s="1121" t="e">
        <f>IF(I14/H14*100&gt;100,100,I14/H14*100)</f>
        <v>#DIV/0!</v>
      </c>
      <c r="K14" s="1123"/>
      <c r="L14" s="1119"/>
      <c r="M14" s="1113"/>
      <c r="N14" s="1081"/>
    </row>
    <row r="15" spans="1:14" ht="104.25" hidden="1" customHeight="1" x14ac:dyDescent="0.25">
      <c r="A15" s="1113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42"/>
      <c r="I15" s="1122"/>
      <c r="J15" s="1121" t="e">
        <f>IF(I15/H15*100&gt;100,100,I15/H15*100)</f>
        <v>#DIV/0!</v>
      </c>
      <c r="K15" s="1120" t="e">
        <f>J15</f>
        <v>#DIV/0!</v>
      </c>
      <c r="L15" s="1119"/>
      <c r="M15" s="1113"/>
      <c r="N15" s="1081"/>
    </row>
    <row r="16" spans="1:14" ht="30.75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>
        <v>100</v>
      </c>
      <c r="I16" s="1125">
        <v>100</v>
      </c>
      <c r="J16" s="1121">
        <f>IF(I16/H16*100&gt;100,100,I16/H16*100)</f>
        <v>100</v>
      </c>
      <c r="K16" s="1127">
        <f>(J16+J17+J18)/2</f>
        <v>100</v>
      </c>
      <c r="L16" s="1126">
        <f>(K16+K19)/2</f>
        <v>100</v>
      </c>
      <c r="M16" s="1113"/>
      <c r="N16" s="1081"/>
    </row>
    <row r="17" spans="1:14" ht="30.75" customHeight="1" x14ac:dyDescent="0.25">
      <c r="A17" s="1113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>
        <v>80</v>
      </c>
      <c r="I17" s="1125">
        <v>100</v>
      </c>
      <c r="J17" s="1121">
        <f>IF(I17/H17*100&gt;100,100,I17/H17*100)</f>
        <v>100</v>
      </c>
      <c r="K17" s="1123"/>
      <c r="L17" s="1119"/>
      <c r="M17" s="1113"/>
      <c r="N17" s="1081"/>
    </row>
    <row r="18" spans="1:14" ht="78" customHeight="1" x14ac:dyDescent="0.25">
      <c r="A18" s="1113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7"/>
      <c r="I18" s="1124"/>
      <c r="J18" s="1121"/>
      <c r="K18" s="1123"/>
      <c r="L18" s="1119"/>
      <c r="M18" s="1113"/>
      <c r="N18" s="1081"/>
    </row>
    <row r="19" spans="1:14" ht="93" customHeight="1" x14ac:dyDescent="0.25">
      <c r="A19" s="1113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44">
        <v>1</v>
      </c>
      <c r="I19" s="34">
        <v>1</v>
      </c>
      <c r="J19" s="1121">
        <f>IF(I19/H19*100&gt;100,100,I19/H19*100)</f>
        <v>100</v>
      </c>
      <c r="K19" s="1120">
        <f>J19</f>
        <v>100</v>
      </c>
      <c r="L19" s="1119"/>
      <c r="M19" s="1113"/>
      <c r="N19" s="1081"/>
    </row>
    <row r="20" spans="1:14" ht="58.5" hidden="1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/>
      <c r="I20" s="1125"/>
      <c r="J20" s="1121" t="e">
        <f>IF(I20/H20*100&gt;100,100,I20/H20*100)</f>
        <v>#DIV/0!</v>
      </c>
      <c r="K20" s="1127" t="e">
        <f>(J20+J21+J22)/3</f>
        <v>#DIV/0!</v>
      </c>
      <c r="L20" s="1126" t="e">
        <f>(K20+K23)/2</f>
        <v>#DIV/0!</v>
      </c>
      <c r="M20" s="1113"/>
      <c r="N20" s="1081"/>
    </row>
    <row r="21" spans="1:14" ht="58.5" hidden="1" customHeight="1" x14ac:dyDescent="0.25">
      <c r="A21" s="1113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/>
      <c r="I21" s="1125"/>
      <c r="J21" s="1121" t="e">
        <f>IF(I21/H21*100&gt;100,100,I21/H21*100)</f>
        <v>#DIV/0!</v>
      </c>
      <c r="K21" s="1123"/>
      <c r="L21" s="1119"/>
      <c r="M21" s="1113"/>
      <c r="N21" s="1081"/>
    </row>
    <row r="22" spans="1:14" ht="58.5" hidden="1" customHeight="1" x14ac:dyDescent="0.25">
      <c r="A22" s="1113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/>
      <c r="I22" s="1124"/>
      <c r="J22" s="1121" t="e">
        <f>IF(I22/H22*100&gt;100,100,I22/H22*100)</f>
        <v>#DIV/0!</v>
      </c>
      <c r="K22" s="1123"/>
      <c r="L22" s="1119"/>
      <c r="M22" s="1113"/>
      <c r="N22" s="1081"/>
    </row>
    <row r="23" spans="1:14" ht="31.5" hidden="1" customHeight="1" x14ac:dyDescent="0.25">
      <c r="A23" s="1113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44"/>
      <c r="I23" s="1122"/>
      <c r="J23" s="1121" t="e">
        <f>IF(I23/H23*100&gt;100,100,I23/H23*100)</f>
        <v>#DIV/0!</v>
      </c>
      <c r="K23" s="1120" t="e">
        <f>J23</f>
        <v>#DIV/0!</v>
      </c>
      <c r="L23" s="1119"/>
      <c r="M23" s="1113"/>
      <c r="N23" s="1081"/>
    </row>
    <row r="24" spans="1:14" ht="58.5" hidden="1" customHeight="1" x14ac:dyDescent="0.25">
      <c r="A24" s="1113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1" t="e">
        <f>IF(I24/H24*100&gt;100,100,I24/H24*100)</f>
        <v>#DIV/0!</v>
      </c>
      <c r="K24" s="1127" t="e">
        <f>(J24+J25+J26)/3</f>
        <v>#DIV/0!</v>
      </c>
      <c r="L24" s="1126" t="e">
        <f>(K24+K27)/2</f>
        <v>#DIV/0!</v>
      </c>
      <c r="M24" s="1113"/>
      <c r="N24" s="1081"/>
    </row>
    <row r="25" spans="1:14" ht="58.5" hidden="1" customHeight="1" x14ac:dyDescent="0.25">
      <c r="A25" s="1113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1" t="e">
        <f>IF(I25/H25*100&gt;100,100,I25/H25*100)</f>
        <v>#DIV/0!</v>
      </c>
      <c r="K25" s="1123"/>
      <c r="L25" s="1119"/>
      <c r="M25" s="1113"/>
      <c r="N25" s="1081"/>
    </row>
    <row r="26" spans="1:14" ht="58.5" hidden="1" customHeight="1" x14ac:dyDescent="0.25">
      <c r="A26" s="1113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1" t="e">
        <f>IF(I26/H26*100&gt;100,100,I26/H26*100)</f>
        <v>#DIV/0!</v>
      </c>
      <c r="K26" s="1123"/>
      <c r="L26" s="1119"/>
      <c r="M26" s="1113"/>
      <c r="N26" s="1081"/>
    </row>
    <row r="27" spans="1:14" ht="31.5" hidden="1" customHeight="1" x14ac:dyDescent="0.25">
      <c r="A27" s="1113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1" t="e">
        <f>IF(I27/H27*100&gt;100,100,I27/H27*100)</f>
        <v>#DIV/0!</v>
      </c>
      <c r="K27" s="1120" t="e">
        <f>J27</f>
        <v>#DIV/0!</v>
      </c>
      <c r="L27" s="1119"/>
      <c r="M27" s="1113"/>
      <c r="N27" s="1081"/>
    </row>
    <row r="28" spans="1:14" ht="58.5" customHeight="1" x14ac:dyDescent="0.25">
      <c r="A28" s="1113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100</v>
      </c>
      <c r="L28" s="1126">
        <f>(K28+K31)/2</f>
        <v>99.92458177164275</v>
      </c>
      <c r="M28" s="1113"/>
      <c r="N28" s="1081"/>
    </row>
    <row r="29" spans="1:14" ht="58.5" customHeight="1" x14ac:dyDescent="0.25">
      <c r="A29" s="1113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47">
        <v>80</v>
      </c>
      <c r="I29" s="1125">
        <v>94</v>
      </c>
      <c r="J29" s="1121">
        <f>IF(I29/H29*100&gt;100,100,I29/H29*100)</f>
        <v>100</v>
      </c>
      <c r="K29" s="1123"/>
      <c r="L29" s="1119"/>
      <c r="M29" s="1113"/>
      <c r="N29" s="1081"/>
    </row>
    <row r="30" spans="1:14" ht="58.5" customHeight="1" x14ac:dyDescent="0.25">
      <c r="A30" s="1113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47">
        <v>100</v>
      </c>
      <c r="I30" s="1124">
        <v>100</v>
      </c>
      <c r="J30" s="1121">
        <f>IF(I30/H30*100&gt;100,100,I30/H30*100)</f>
        <v>100</v>
      </c>
      <c r="K30" s="1123"/>
      <c r="L30" s="1119"/>
      <c r="M30" s="1113"/>
      <c r="N30" s="1081"/>
    </row>
    <row r="31" spans="1:14" ht="31.5" customHeight="1" x14ac:dyDescent="0.25">
      <c r="A31" s="1113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1122">
        <v>437.56</v>
      </c>
      <c r="I31" s="1122">
        <v>436.9</v>
      </c>
      <c r="J31" s="1121">
        <f>IF(I31/H31*100&gt;100,100,I31/H31*100)</f>
        <v>99.849163543285485</v>
      </c>
      <c r="K31" s="1120">
        <f>J31</f>
        <v>99.849163543285485</v>
      </c>
      <c r="L31" s="1119"/>
      <c r="M31" s="1113"/>
      <c r="N31" s="1081"/>
    </row>
    <row r="32" spans="1:14" ht="58.5" hidden="1" customHeight="1" x14ac:dyDescent="0.25">
      <c r="A32" s="1113"/>
      <c r="B32" s="1142" t="s">
        <v>157</v>
      </c>
      <c r="C32" s="1142" t="s">
        <v>687</v>
      </c>
      <c r="D32" s="1141" t="s">
        <v>137</v>
      </c>
      <c r="E32" s="1105" t="s">
        <v>138</v>
      </c>
      <c r="F32" s="1069" t="s">
        <v>3</v>
      </c>
      <c r="G32" s="1105" t="s">
        <v>140</v>
      </c>
      <c r="H32" s="1182"/>
      <c r="I32" s="1186"/>
      <c r="J32" s="1121" t="e">
        <f>IF(I32/H32*100&gt;100,100,I32/H32*100)</f>
        <v>#DIV/0!</v>
      </c>
      <c r="K32" s="1127" t="e">
        <f>(J32+J33+J34)/3</f>
        <v>#DIV/0!</v>
      </c>
      <c r="L32" s="1126" t="e">
        <f>(K32+K35)/2</f>
        <v>#DIV/0!</v>
      </c>
      <c r="M32" s="1151"/>
      <c r="N32" s="1081"/>
    </row>
    <row r="33" spans="1:14" ht="58.5" hidden="1" customHeight="1" x14ac:dyDescent="0.25">
      <c r="A33" s="1113"/>
      <c r="B33" s="1113"/>
      <c r="C33" s="1113"/>
      <c r="D33" s="1137"/>
      <c r="E33" s="1105" t="s">
        <v>138</v>
      </c>
      <c r="F33" s="1069" t="s">
        <v>4</v>
      </c>
      <c r="G33" s="1105" t="s">
        <v>140</v>
      </c>
      <c r="H33" s="1182"/>
      <c r="I33" s="1186"/>
      <c r="J33" s="1121" t="e">
        <f>IF(I33/H33*100&gt;100,100,I33/H33*100)</f>
        <v>#DIV/0!</v>
      </c>
      <c r="K33" s="1123"/>
      <c r="L33" s="1119"/>
      <c r="M33" s="1151"/>
      <c r="N33" s="1081"/>
    </row>
    <row r="34" spans="1:14" ht="58.5" hidden="1" customHeight="1" x14ac:dyDescent="0.25">
      <c r="A34" s="1113"/>
      <c r="B34" s="1113"/>
      <c r="C34" s="1113"/>
      <c r="D34" s="1137"/>
      <c r="E34" s="1105" t="s">
        <v>138</v>
      </c>
      <c r="F34" s="1069" t="s">
        <v>489</v>
      </c>
      <c r="G34" s="1105" t="s">
        <v>140</v>
      </c>
      <c r="H34" s="1182"/>
      <c r="I34" s="1182"/>
      <c r="J34" s="1121" t="e">
        <f>IF(I34/H34*100&gt;100,100,I34/H34*100)</f>
        <v>#DIV/0!</v>
      </c>
      <c r="K34" s="1123"/>
      <c r="L34" s="1119"/>
      <c r="M34" s="1151"/>
      <c r="N34" s="1081"/>
    </row>
    <row r="35" spans="1:14" ht="33.75" hidden="1" customHeight="1" x14ac:dyDescent="0.25">
      <c r="A35" s="1113"/>
      <c r="B35" s="1110"/>
      <c r="C35" s="1110"/>
      <c r="D35" s="1133"/>
      <c r="E35" s="1105" t="s">
        <v>144</v>
      </c>
      <c r="F35" s="1064" t="s">
        <v>506</v>
      </c>
      <c r="G35" s="1105" t="s">
        <v>266</v>
      </c>
      <c r="H35" s="4"/>
      <c r="I35" s="1122"/>
      <c r="J35" s="1121" t="e">
        <f>IF(I35/H35*100&gt;100,100,I35/H35*100)</f>
        <v>#DIV/0!</v>
      </c>
      <c r="K35" s="1120" t="e">
        <f>J35</f>
        <v>#DIV/0!</v>
      </c>
      <c r="L35" s="1119"/>
      <c r="M35" s="1151"/>
      <c r="N35" s="1081"/>
    </row>
    <row r="36" spans="1:14" ht="33.75" hidden="1" customHeight="1" x14ac:dyDescent="0.25">
      <c r="A36" s="1113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/>
      <c r="H36" s="4"/>
      <c r="I36" s="1122"/>
      <c r="J36" s="1121" t="e">
        <f>IF(I36/H36*100&gt;100,100,I36/H36*100)</f>
        <v>#DIV/0!</v>
      </c>
      <c r="K36" s="1120"/>
      <c r="L36" s="1178"/>
      <c r="M36" s="1151"/>
      <c r="N36" s="1081"/>
    </row>
    <row r="37" spans="1:14" ht="33.75" hidden="1" customHeight="1" x14ac:dyDescent="0.25">
      <c r="A37" s="1113"/>
      <c r="B37" s="1113"/>
      <c r="C37" s="1113"/>
      <c r="D37" s="1137"/>
      <c r="E37" s="1105" t="s">
        <v>138</v>
      </c>
      <c r="F37" s="1069" t="s">
        <v>4</v>
      </c>
      <c r="G37" s="1105"/>
      <c r="H37" s="4"/>
      <c r="I37" s="1122"/>
      <c r="J37" s="1121" t="e">
        <f>IF(I37/H37*100&gt;100,100,I37/H37*100)</f>
        <v>#DIV/0!</v>
      </c>
      <c r="K37" s="1120"/>
      <c r="L37" s="1178"/>
      <c r="M37" s="1151"/>
      <c r="N37" s="1081"/>
    </row>
    <row r="38" spans="1:14" ht="33.75" hidden="1" customHeight="1" x14ac:dyDescent="0.25">
      <c r="A38" s="1113"/>
      <c r="B38" s="1113"/>
      <c r="C38" s="1113"/>
      <c r="D38" s="1137"/>
      <c r="E38" s="1105" t="s">
        <v>138</v>
      </c>
      <c r="F38" s="1069" t="s">
        <v>489</v>
      </c>
      <c r="G38" s="1105"/>
      <c r="H38" s="4"/>
      <c r="I38" s="1122"/>
      <c r="J38" s="1121" t="e">
        <f>IF(I38/H38*100&gt;100,100,I38/H38*100)</f>
        <v>#DIV/0!</v>
      </c>
      <c r="K38" s="1120"/>
      <c r="L38" s="1178"/>
      <c r="M38" s="1151"/>
      <c r="N38" s="1081"/>
    </row>
    <row r="39" spans="1:14" ht="33.75" hidden="1" customHeight="1" x14ac:dyDescent="0.25">
      <c r="A39" s="1113"/>
      <c r="B39" s="1110"/>
      <c r="C39" s="1110"/>
      <c r="D39" s="1133"/>
      <c r="E39" s="1105" t="s">
        <v>144</v>
      </c>
      <c r="F39" s="1064" t="s">
        <v>506</v>
      </c>
      <c r="G39" s="1105"/>
      <c r="H39" s="4"/>
      <c r="I39" s="1122"/>
      <c r="J39" s="1121" t="e">
        <f>IF(I39/H39*100&gt;100,100,I39/H39*100)</f>
        <v>#DIV/0!</v>
      </c>
      <c r="K39" s="1120"/>
      <c r="L39" s="1178"/>
      <c r="M39" s="1151"/>
      <c r="N39" s="1081"/>
    </row>
    <row r="40" spans="1:14" ht="58.5" hidden="1" customHeight="1" x14ac:dyDescent="0.25">
      <c r="A40" s="1143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(J40+J41+J42)/3</f>
        <v>#DIV/0!</v>
      </c>
      <c r="L40" s="1126" t="e">
        <f>(K40+K43)/2</f>
        <v>#DIV/0!</v>
      </c>
      <c r="M40" s="1113"/>
      <c r="N40" s="1081"/>
    </row>
    <row r="41" spans="1:14" ht="58.5" hidden="1" customHeight="1" x14ac:dyDescent="0.25">
      <c r="A41" s="1143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113"/>
      <c r="N41" s="1081"/>
    </row>
    <row r="42" spans="1:14" ht="58.5" hidden="1" customHeight="1" x14ac:dyDescent="0.25">
      <c r="A42" s="1143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/>
      <c r="I42" s="1124"/>
      <c r="J42" s="1121" t="e">
        <f>IF(I42/H42*100&gt;100,100,I42/H42*100)</f>
        <v>#DIV/0!</v>
      </c>
      <c r="K42" s="1123"/>
      <c r="L42" s="1119"/>
      <c r="M42" s="1113"/>
      <c r="N42" s="1081"/>
    </row>
    <row r="43" spans="1:14" ht="33" hidden="1" customHeight="1" x14ac:dyDescent="0.25">
      <c r="A43" s="1143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113"/>
      <c r="N43" s="1081"/>
    </row>
    <row r="44" spans="1:14" ht="57" customHeight="1" x14ac:dyDescent="0.25">
      <c r="A44" s="1143"/>
      <c r="B44" s="1142" t="s">
        <v>183</v>
      </c>
      <c r="C44" s="1142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>
        <v>100</v>
      </c>
      <c r="I44" s="1125">
        <v>100</v>
      </c>
      <c r="J44" s="1121">
        <f>IF(I44/H44*100&gt;100,100,I44/H44*100)</f>
        <v>100</v>
      </c>
      <c r="K44" s="1127">
        <f>(J44+J45+J46)/3</f>
        <v>100</v>
      </c>
      <c r="L44" s="1126">
        <f>(K44+K47)/2</f>
        <v>100</v>
      </c>
      <c r="M44" s="1113"/>
      <c r="N44" s="1081"/>
    </row>
    <row r="45" spans="1:14" ht="57" customHeight="1" x14ac:dyDescent="0.25">
      <c r="A45" s="1143"/>
      <c r="B45" s="1113"/>
      <c r="C45" s="1113"/>
      <c r="D45" s="1137"/>
      <c r="E45" s="1105" t="s">
        <v>138</v>
      </c>
      <c r="F45" s="1069" t="s">
        <v>4</v>
      </c>
      <c r="G45" s="1105" t="s">
        <v>140</v>
      </c>
      <c r="H45" s="1124">
        <v>85</v>
      </c>
      <c r="I45" s="1125">
        <v>85</v>
      </c>
      <c r="J45" s="1121">
        <f>IF(I45/H45*100&gt;100,100,I45/H45*100)</f>
        <v>100</v>
      </c>
      <c r="K45" s="1123"/>
      <c r="L45" s="1119"/>
      <c r="M45" s="1113"/>
      <c r="N45" s="1081"/>
    </row>
    <row r="46" spans="1:14" ht="57" customHeight="1" x14ac:dyDescent="0.25">
      <c r="A46" s="1143"/>
      <c r="B46" s="1113"/>
      <c r="C46" s="1113"/>
      <c r="D46" s="1137"/>
      <c r="E46" s="1105" t="s">
        <v>138</v>
      </c>
      <c r="F46" s="1069" t="s">
        <v>489</v>
      </c>
      <c r="G46" s="1105" t="s">
        <v>140</v>
      </c>
      <c r="H46" s="1124">
        <v>98</v>
      </c>
      <c r="I46" s="1124">
        <v>100</v>
      </c>
      <c r="J46" s="1121">
        <f>IF(I46/H46*100&gt;100,100,I46/H46*100)</f>
        <v>100</v>
      </c>
      <c r="K46" s="1123"/>
      <c r="L46" s="1119"/>
      <c r="M46" s="1113"/>
      <c r="N46" s="1081"/>
    </row>
    <row r="47" spans="1:14" ht="57" customHeight="1" x14ac:dyDescent="0.25">
      <c r="A47" s="1143"/>
      <c r="B47" s="1110"/>
      <c r="C47" s="1110"/>
      <c r="D47" s="1133"/>
      <c r="E47" s="1105" t="s">
        <v>144</v>
      </c>
      <c r="F47" s="1064" t="s">
        <v>506</v>
      </c>
      <c r="G47" s="1105" t="s">
        <v>266</v>
      </c>
      <c r="H47" s="4">
        <v>5</v>
      </c>
      <c r="I47" s="1122">
        <v>5</v>
      </c>
      <c r="J47" s="1121">
        <f>IF(I47/H47*100&gt;100,100,I47/H47*100)</f>
        <v>100</v>
      </c>
      <c r="K47" s="1120">
        <f>J47</f>
        <v>100</v>
      </c>
      <c r="L47" s="1119"/>
      <c r="M47" s="1113"/>
      <c r="N47" s="1081"/>
    </row>
    <row r="48" spans="1:14" ht="33" hidden="1" customHeight="1" x14ac:dyDescent="0.25">
      <c r="A48" s="1143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/>
      <c r="I48" s="1125"/>
      <c r="J48" s="1121" t="e">
        <f>IF(I48/H48*100&gt;100,100,I48/H48*100)</f>
        <v>#DIV/0!</v>
      </c>
      <c r="K48" s="1127" t="e">
        <f>(J48+J49+J50)/3</f>
        <v>#DIV/0!</v>
      </c>
      <c r="L48" s="1126" t="e">
        <f>(K48+K51)/2</f>
        <v>#DIV/0!</v>
      </c>
      <c r="M48" s="1113"/>
      <c r="N48" s="1081"/>
    </row>
    <row r="49" spans="1:14" ht="33" hidden="1" customHeight="1" x14ac:dyDescent="0.25">
      <c r="A49" s="1143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/>
      <c r="I49" s="1125"/>
      <c r="J49" s="1121" t="e">
        <f>IF(I49/H49*100&gt;100,100,I49/H49*100)</f>
        <v>#DIV/0!</v>
      </c>
      <c r="K49" s="1123"/>
      <c r="L49" s="1119"/>
      <c r="M49" s="1113"/>
      <c r="N49" s="1081"/>
    </row>
    <row r="50" spans="1:14" ht="33" hidden="1" customHeight="1" x14ac:dyDescent="0.25">
      <c r="A50" s="1143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/>
      <c r="I50" s="1124"/>
      <c r="J50" s="1121" t="e">
        <f>IF(I50/H50*100&gt;100,100,I50/H50*100)</f>
        <v>#DIV/0!</v>
      </c>
      <c r="K50" s="1123"/>
      <c r="L50" s="1119"/>
      <c r="M50" s="1113"/>
      <c r="N50" s="1081"/>
    </row>
    <row r="51" spans="1:14" ht="33" hidden="1" customHeight="1" x14ac:dyDescent="0.25">
      <c r="A51" s="1143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44"/>
      <c r="I51" s="1122"/>
      <c r="J51" s="1121" t="e">
        <f>IF(I51/H51*100&gt;100,100,I51/H51*100)</f>
        <v>#DIV/0!</v>
      </c>
      <c r="K51" s="1120" t="e">
        <f>J51</f>
        <v>#DIV/0!</v>
      </c>
      <c r="L51" s="1119"/>
      <c r="M51" s="1113"/>
      <c r="N51" s="1081"/>
    </row>
    <row r="52" spans="1:14" ht="33" hidden="1" customHeight="1" x14ac:dyDescent="0.25">
      <c r="A52" s="1143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/>
      <c r="I52" s="1125"/>
      <c r="J52" s="1121" t="e">
        <f>IF(I52/H52*100&gt;100,100,I52/H52*100)</f>
        <v>#DIV/0!</v>
      </c>
      <c r="K52" s="1127" t="e">
        <f>(J52+J53+J54)/3</f>
        <v>#DIV/0!</v>
      </c>
      <c r="L52" s="1126" t="e">
        <f>(K52+K55)/2</f>
        <v>#DIV/0!</v>
      </c>
      <c r="M52" s="1113"/>
      <c r="N52" s="1081"/>
    </row>
    <row r="53" spans="1:14" ht="33" hidden="1" customHeight="1" x14ac:dyDescent="0.25">
      <c r="A53" s="1143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7"/>
      <c r="I53" s="1125"/>
      <c r="J53" s="1121" t="e">
        <f>IF(I53/H53*100&gt;100,100,I53/H53*100)</f>
        <v>#DIV/0!</v>
      </c>
      <c r="K53" s="1123"/>
      <c r="L53" s="1119"/>
      <c r="M53" s="1113"/>
      <c r="N53" s="1081"/>
    </row>
    <row r="54" spans="1:14" ht="33" hidden="1" customHeight="1" x14ac:dyDescent="0.25">
      <c r="A54" s="1143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/>
      <c r="I54" s="1124"/>
      <c r="J54" s="1121" t="e">
        <f>IF(I54/H54*100&gt;100,100,I54/H54*100)</f>
        <v>#DIV/0!</v>
      </c>
      <c r="K54" s="1123"/>
      <c r="L54" s="1119"/>
      <c r="M54" s="1113"/>
      <c r="N54" s="1081"/>
    </row>
    <row r="55" spans="1:14" ht="69" hidden="1" customHeight="1" x14ac:dyDescent="0.25">
      <c r="A55" s="1143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44"/>
      <c r="I55" s="1122"/>
      <c r="J55" s="1121" t="e">
        <f>IF(I55/H55*100&gt;100,100,I55/H55*100)</f>
        <v>#DIV/0!</v>
      </c>
      <c r="K55" s="1120" t="e">
        <f>J55</f>
        <v>#DIV/0!</v>
      </c>
      <c r="L55" s="1119"/>
      <c r="M55" s="1113"/>
      <c r="N55" s="1081"/>
    </row>
    <row r="56" spans="1:14" ht="58.5" hidden="1" customHeight="1" x14ac:dyDescent="0.25">
      <c r="A56" s="1143"/>
      <c r="B56" s="1142" t="s">
        <v>164</v>
      </c>
      <c r="C56" s="1142" t="s">
        <v>686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1" t="e">
        <f>IF(I56/H56*100&gt;100,100,I56/H56*100)</f>
        <v>#DIV/0!</v>
      </c>
      <c r="K56" s="1127" t="e">
        <f>(J56+J57+J58)/3</f>
        <v>#DIV/0!</v>
      </c>
      <c r="L56" s="1126" t="e">
        <f>(K56+K59)/2</f>
        <v>#DIV/0!</v>
      </c>
      <c r="M56" s="1113"/>
      <c r="N56" s="1081"/>
    </row>
    <row r="57" spans="1:14" ht="58.5" hidden="1" customHeight="1" x14ac:dyDescent="0.25">
      <c r="A57" s="1143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/>
      <c r="I57" s="1125"/>
      <c r="J57" s="1121" t="e">
        <f>IF(I57/H57*100&gt;100,100,I57/H57*100)</f>
        <v>#DIV/0!</v>
      </c>
      <c r="K57" s="1123"/>
      <c r="L57" s="1119"/>
      <c r="M57" s="1113"/>
      <c r="N57" s="1081"/>
    </row>
    <row r="58" spans="1:14" ht="58.5" hidden="1" customHeight="1" x14ac:dyDescent="0.25">
      <c r="A58" s="1143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/>
      <c r="I58" s="1124"/>
      <c r="J58" s="1121" t="e">
        <f>IF(I58/H58*100&gt;100,100,I58/H58*100)</f>
        <v>#DIV/0!</v>
      </c>
      <c r="K58" s="1123"/>
      <c r="L58" s="1119"/>
      <c r="M58" s="1113"/>
      <c r="N58" s="1081"/>
    </row>
    <row r="59" spans="1:14" ht="57.75" hidden="1" customHeight="1" x14ac:dyDescent="0.25">
      <c r="A59" s="1143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34"/>
      <c r="I59" s="4"/>
      <c r="J59" s="1121" t="e">
        <f>IF(I59/H59*100&gt;100,100,I59/H59*100)</f>
        <v>#DIV/0!</v>
      </c>
      <c r="K59" s="1120" t="e">
        <f>J59</f>
        <v>#DIV/0!</v>
      </c>
      <c r="L59" s="1119"/>
      <c r="M59" s="1113"/>
      <c r="N59" s="1081"/>
    </row>
    <row r="60" spans="1:14" ht="58.5" hidden="1" customHeight="1" x14ac:dyDescent="0.25">
      <c r="A60" s="1143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/>
      <c r="I60" s="1125"/>
      <c r="J60" s="1121" t="e">
        <f>IF(I60/H60*100&gt;100,100,I60/H60*100)</f>
        <v>#DIV/0!</v>
      </c>
      <c r="K60" s="1127" t="e">
        <f>(J60+J61+J62)/3</f>
        <v>#DIV/0!</v>
      </c>
      <c r="L60" s="1126" t="e">
        <f>(K60+K63)/2</f>
        <v>#DIV/0!</v>
      </c>
      <c r="M60" s="1113"/>
      <c r="N60" s="1081"/>
    </row>
    <row r="61" spans="1:14" ht="58.5" hidden="1" customHeight="1" x14ac:dyDescent="0.25">
      <c r="A61" s="1143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69"/>
      <c r="I61" s="1125"/>
      <c r="J61" s="1121" t="e">
        <f>IF(I61/H61*100&gt;100,100,I61/H61*100)</f>
        <v>#DIV/0!</v>
      </c>
      <c r="K61" s="1123"/>
      <c r="L61" s="1119"/>
      <c r="M61" s="1113"/>
      <c r="N61" s="1081"/>
    </row>
    <row r="62" spans="1:14" ht="58.5" hidden="1" customHeight="1" x14ac:dyDescent="0.25">
      <c r="A62" s="1143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69"/>
      <c r="I62" s="1124"/>
      <c r="J62" s="1121" t="e">
        <f>IF(I62/H62*100&gt;100,100,I62/H62*100)</f>
        <v>#DIV/0!</v>
      </c>
      <c r="K62" s="1123"/>
      <c r="L62" s="1119"/>
      <c r="M62" s="1113"/>
      <c r="N62" s="1081"/>
    </row>
    <row r="63" spans="1:14" ht="41.25" hidden="1" customHeight="1" x14ac:dyDescent="0.25">
      <c r="A63" s="1143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4"/>
      <c r="I63" s="1122"/>
      <c r="J63" s="1121" t="e">
        <f>IF(I63/H63*100&gt;100,100,I63/H63*100)</f>
        <v>#DIV/0!</v>
      </c>
      <c r="K63" s="1120" t="e">
        <f>J63</f>
        <v>#DIV/0!</v>
      </c>
      <c r="L63" s="1119"/>
      <c r="M63" s="1113"/>
      <c r="N63" s="1081"/>
    </row>
    <row r="64" spans="1:14" ht="58.5" hidden="1" customHeight="1" x14ac:dyDescent="0.25">
      <c r="A64" s="1143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/>
      <c r="I64" s="1125"/>
      <c r="J64" s="1121" t="e">
        <f>IF(I64/H64*100&gt;100,100,I64/H64*100)</f>
        <v>#DIV/0!</v>
      </c>
      <c r="K64" s="1127" t="e">
        <f>(J64+J65+J66)/3</f>
        <v>#DIV/0!</v>
      </c>
      <c r="L64" s="1126" t="e">
        <f>(K64+K67)/2</f>
        <v>#DIV/0!</v>
      </c>
      <c r="M64" s="1113"/>
      <c r="N64" s="1081"/>
    </row>
    <row r="65" spans="1:14" ht="58.5" hidden="1" customHeight="1" x14ac:dyDescent="0.25">
      <c r="A65" s="1143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69"/>
      <c r="I65" s="1125"/>
      <c r="J65" s="1121" t="e">
        <f>IF(I65/H65*100&gt;100,100,I65/H65*100)</f>
        <v>#DIV/0!</v>
      </c>
      <c r="K65" s="1123"/>
      <c r="L65" s="1119"/>
      <c r="M65" s="1113"/>
      <c r="N65" s="1081"/>
    </row>
    <row r="66" spans="1:14" ht="58.5" hidden="1" customHeight="1" x14ac:dyDescent="0.25">
      <c r="A66" s="1143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69"/>
      <c r="I66" s="1124"/>
      <c r="J66" s="1121" t="e">
        <f>IF(I66/H66*100&gt;100,100,I66/H66*100)</f>
        <v>#DIV/0!</v>
      </c>
      <c r="K66" s="1123"/>
      <c r="L66" s="1119"/>
      <c r="M66" s="1113"/>
      <c r="N66" s="1081"/>
    </row>
    <row r="67" spans="1:14" ht="41.25" hidden="1" customHeight="1" x14ac:dyDescent="0.25">
      <c r="A67" s="1143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4"/>
      <c r="I67" s="1122"/>
      <c r="J67" s="1121" t="e">
        <f>IF(I67/H67*100&gt;100,100,I67/H67*100)</f>
        <v>#DIV/0!</v>
      </c>
      <c r="K67" s="1120" t="e">
        <f>J67</f>
        <v>#DIV/0!</v>
      </c>
      <c r="L67" s="1119"/>
      <c r="M67" s="1113"/>
      <c r="N67" s="1081"/>
    </row>
    <row r="68" spans="1:14" ht="58.5" hidden="1" customHeight="1" x14ac:dyDescent="0.25">
      <c r="A68" s="1143"/>
      <c r="B68" s="1142" t="s">
        <v>185</v>
      </c>
      <c r="C68" s="1142" t="s">
        <v>186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/>
      <c r="I68" s="1125"/>
      <c r="J68" s="1121" t="e">
        <f>IF(I68/H68*100&gt;100,100,I68/H68*100)</f>
        <v>#DIV/0!</v>
      </c>
      <c r="K68" s="1127" t="e">
        <f>(J68+J69+J70)/3</f>
        <v>#DIV/0!</v>
      </c>
      <c r="L68" s="1126" t="e">
        <f>(K68+K71)/2</f>
        <v>#DIV/0!</v>
      </c>
      <c r="M68" s="1113"/>
      <c r="N68" s="1081"/>
    </row>
    <row r="69" spans="1:14" ht="58.5" hidden="1" customHeight="1" x14ac:dyDescent="0.25">
      <c r="A69" s="1143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/>
      <c r="I69" s="1125"/>
      <c r="J69" s="1121" t="e">
        <f>IF(I69/H69*100&gt;100,100,I69/H69*100)</f>
        <v>#DIV/0!</v>
      </c>
      <c r="K69" s="1123"/>
      <c r="L69" s="1119"/>
      <c r="M69" s="1113"/>
      <c r="N69" s="1081"/>
    </row>
    <row r="70" spans="1:14" ht="58.5" hidden="1" customHeight="1" x14ac:dyDescent="0.25">
      <c r="A70" s="1143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/>
      <c r="I70" s="1124"/>
      <c r="J70" s="1121" t="e">
        <f>IF(I70/H70*100&gt;100,100,I70/H70*100)</f>
        <v>#DIV/0!</v>
      </c>
      <c r="K70" s="1123"/>
      <c r="L70" s="1119"/>
      <c r="M70" s="1113"/>
      <c r="N70" s="1081"/>
    </row>
    <row r="71" spans="1:14" ht="31.5" hidden="1" customHeight="1" x14ac:dyDescent="0.25">
      <c r="A71" s="1143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/>
      <c r="I71" s="1122"/>
      <c r="J71" s="1121" t="e">
        <f>IF(I71/H71*100&gt;100,100,I71/H71*100)</f>
        <v>#DIV/0!</v>
      </c>
      <c r="K71" s="1120" t="e">
        <f>J71</f>
        <v>#DIV/0!</v>
      </c>
      <c r="L71" s="1119"/>
      <c r="M71" s="1113"/>
      <c r="N71" s="1081"/>
    </row>
    <row r="72" spans="1:14" ht="58.5" hidden="1" customHeight="1" x14ac:dyDescent="0.25">
      <c r="A72" s="1143"/>
      <c r="B72" s="1142" t="s">
        <v>178</v>
      </c>
      <c r="C72" s="1142" t="s">
        <v>529</v>
      </c>
      <c r="D72" s="1141" t="s">
        <v>137</v>
      </c>
      <c r="E72" s="1105" t="s">
        <v>138</v>
      </c>
      <c r="F72" s="1069" t="s">
        <v>3</v>
      </c>
      <c r="G72" s="1105" t="s">
        <v>140</v>
      </c>
      <c r="H72" s="1169"/>
      <c r="I72" s="1125"/>
      <c r="J72" s="1121" t="e">
        <f>IF(I72/H72*100&gt;100,100,I72/H72*100)</f>
        <v>#DIV/0!</v>
      </c>
      <c r="K72" s="1127" t="e">
        <f>(J72+J73+J74)/2</f>
        <v>#DIV/0!</v>
      </c>
      <c r="L72" s="1126" t="e">
        <f>(K72+K75)/2</f>
        <v>#DIV/0!</v>
      </c>
      <c r="M72" s="1113"/>
      <c r="N72" s="1081"/>
    </row>
    <row r="73" spans="1:14" ht="58.5" hidden="1" customHeight="1" x14ac:dyDescent="0.25">
      <c r="A73" s="1143"/>
      <c r="B73" s="1113"/>
      <c r="C73" s="1113"/>
      <c r="D73" s="1137"/>
      <c r="E73" s="1105" t="s">
        <v>138</v>
      </c>
      <c r="F73" s="1069" t="s">
        <v>211</v>
      </c>
      <c r="G73" s="1105" t="s">
        <v>140</v>
      </c>
      <c r="H73" s="1169"/>
      <c r="I73" s="1125"/>
      <c r="J73" s="1121" t="e">
        <f>IF(I73/H73*100&gt;100,100,I73/H73*100)</f>
        <v>#DIV/0!</v>
      </c>
      <c r="K73" s="1123"/>
      <c r="L73" s="1119"/>
      <c r="M73" s="1113"/>
      <c r="N73" s="1081"/>
    </row>
    <row r="74" spans="1:14" ht="58.5" hidden="1" customHeight="1" x14ac:dyDescent="0.25">
      <c r="A74" s="1143"/>
      <c r="B74" s="1113"/>
      <c r="C74" s="1113"/>
      <c r="D74" s="1137"/>
      <c r="E74" s="1105" t="s">
        <v>138</v>
      </c>
      <c r="F74" s="1069" t="s">
        <v>390</v>
      </c>
      <c r="G74" s="1105" t="s">
        <v>140</v>
      </c>
      <c r="H74" s="1169"/>
      <c r="I74" s="1124"/>
      <c r="J74" s="1121" t="e">
        <f>IF(I74/H74*100&gt;100,100,I74/H74*100)</f>
        <v>#DIV/0!</v>
      </c>
      <c r="K74" s="1123"/>
      <c r="L74" s="1119"/>
      <c r="M74" s="1113"/>
      <c r="N74" s="1081"/>
    </row>
    <row r="75" spans="1:14" ht="31.5" hidden="1" customHeight="1" x14ac:dyDescent="0.25">
      <c r="A75" s="1143"/>
      <c r="B75" s="1110"/>
      <c r="C75" s="1110"/>
      <c r="D75" s="1133"/>
      <c r="E75" s="1105" t="s">
        <v>144</v>
      </c>
      <c r="F75" s="1064" t="s">
        <v>506</v>
      </c>
      <c r="G75" s="1105" t="s">
        <v>266</v>
      </c>
      <c r="H75" s="1122"/>
      <c r="I75" s="4"/>
      <c r="J75" s="1121" t="e">
        <f>IF(I75/H75*100&gt;100,100,I75/H75*100)</f>
        <v>#DIV/0!</v>
      </c>
      <c r="K75" s="1120" t="e">
        <f>J75</f>
        <v>#DIV/0!</v>
      </c>
      <c r="L75" s="1119"/>
      <c r="M75" s="1113"/>
      <c r="N75" s="1081"/>
    </row>
    <row r="76" spans="1:14" ht="58.5" customHeight="1" x14ac:dyDescent="0.25">
      <c r="A76" s="1143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100</v>
      </c>
      <c r="J76" s="1121">
        <f>IF(I76/H76*100&gt;100,100,I76/H76*100)</f>
        <v>100</v>
      </c>
      <c r="K76" s="1127">
        <f>(J76+J77+J78)/3</f>
        <v>100</v>
      </c>
      <c r="L76" s="1126">
        <f>(K76+K79)/2</f>
        <v>99.493102124681073</v>
      </c>
      <c r="M76" s="1151"/>
      <c r="N76" s="1081"/>
    </row>
    <row r="77" spans="1:14" ht="58.5" customHeight="1" x14ac:dyDescent="0.25">
      <c r="A77" s="1143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24">
        <v>85</v>
      </c>
      <c r="I77" s="1125">
        <v>85</v>
      </c>
      <c r="J77" s="1121">
        <f>IF(I77/H77*100&gt;100,100,I77/H77*100)</f>
        <v>100</v>
      </c>
      <c r="K77" s="1123"/>
      <c r="L77" s="1119"/>
      <c r="M77" s="1151"/>
      <c r="N77" s="1081"/>
    </row>
    <row r="78" spans="1:14" ht="58.5" customHeight="1" x14ac:dyDescent="0.25">
      <c r="A78" s="1143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24">
        <v>98</v>
      </c>
      <c r="I78" s="1124">
        <v>98</v>
      </c>
      <c r="J78" s="1121">
        <f>IF(I78/H78*100&gt;100,100,I78/H78*100)</f>
        <v>100</v>
      </c>
      <c r="K78" s="1123"/>
      <c r="L78" s="1119"/>
      <c r="M78" s="1151"/>
      <c r="N78" s="1081"/>
    </row>
    <row r="79" spans="1:14" ht="40.5" customHeight="1" x14ac:dyDescent="0.25">
      <c r="A79" s="1143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1153">
        <v>442.89</v>
      </c>
      <c r="I79" s="1152">
        <v>438.4</v>
      </c>
      <c r="J79" s="1121">
        <f>IF(I79/H79*100&gt;100,100,I79/H79*100)</f>
        <v>98.986204249362146</v>
      </c>
      <c r="K79" s="1120">
        <f>J79</f>
        <v>98.986204249362146</v>
      </c>
      <c r="L79" s="1119"/>
      <c r="M79" s="1151"/>
      <c r="N79" s="1081"/>
    </row>
    <row r="80" spans="1:14" ht="58.5" customHeight="1" x14ac:dyDescent="0.25">
      <c r="A80" s="1143"/>
      <c r="B80" s="1142" t="s">
        <v>181</v>
      </c>
      <c r="C80" s="1142" t="s">
        <v>704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>
        <v>100</v>
      </c>
      <c r="I80" s="1125">
        <v>100</v>
      </c>
      <c r="J80" s="1121">
        <f>IF(I80/H80*100&gt;100,100,I80/H80*100)</f>
        <v>100</v>
      </c>
      <c r="K80" s="1127">
        <f>(J80+J81+J82)/3</f>
        <v>100</v>
      </c>
      <c r="L80" s="1126">
        <f>(K80+K83)/2</f>
        <v>100</v>
      </c>
      <c r="M80" s="1151"/>
      <c r="N80" s="1081"/>
    </row>
    <row r="81" spans="1:14" ht="58.5" customHeight="1" x14ac:dyDescent="0.25">
      <c r="A81" s="1143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>
        <v>85</v>
      </c>
      <c r="I81" s="1125">
        <v>85</v>
      </c>
      <c r="J81" s="1121">
        <f>IF(I81/H81*100&gt;100,100,I81/H81*100)</f>
        <v>100</v>
      </c>
      <c r="K81" s="1123"/>
      <c r="L81" s="1119"/>
      <c r="M81" s="1151"/>
      <c r="N81" s="1081"/>
    </row>
    <row r="82" spans="1:14" ht="58.5" customHeight="1" x14ac:dyDescent="0.25">
      <c r="A82" s="1143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24">
        <v>98</v>
      </c>
      <c r="I82" s="1124">
        <v>98</v>
      </c>
      <c r="J82" s="1121">
        <f>IF(I82/H82*100&gt;100,100,I82/H82*100)</f>
        <v>100</v>
      </c>
      <c r="K82" s="1123"/>
      <c r="L82" s="1119"/>
      <c r="M82" s="1151"/>
      <c r="N82" s="1081"/>
    </row>
    <row r="83" spans="1:14" ht="40.5" customHeight="1" x14ac:dyDescent="0.25">
      <c r="A83" s="1143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4">
        <v>0.44</v>
      </c>
      <c r="I83" s="1122">
        <v>0.44</v>
      </c>
      <c r="J83" s="1121">
        <f>IF(I83/H83*100&gt;100,100,I83/H83*100)</f>
        <v>100</v>
      </c>
      <c r="K83" s="1120">
        <f>J83</f>
        <v>100</v>
      </c>
      <c r="L83" s="1119"/>
      <c r="M83" s="1151"/>
      <c r="N83" s="1081"/>
    </row>
    <row r="84" spans="1:14" ht="58.5" hidden="1" customHeight="1" x14ac:dyDescent="0.25">
      <c r="A84" s="1143"/>
      <c r="B84" s="1168" t="s">
        <v>420</v>
      </c>
      <c r="C84" s="1142" t="s">
        <v>660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/>
      <c r="I84" s="1125"/>
      <c r="J84" s="1121" t="e">
        <f>IF(I84/H84*100&gt;100,100,I84/H84*100)</f>
        <v>#DIV/0!</v>
      </c>
      <c r="K84" s="1241" t="e">
        <f>(J84+J85+J86)/3</f>
        <v>#DIV/0!</v>
      </c>
      <c r="L84" s="1125" t="e">
        <f>(K84+K87)/2</f>
        <v>#DIV/0!</v>
      </c>
      <c r="M84" s="1151"/>
      <c r="N84" s="1081"/>
    </row>
    <row r="85" spans="1:14" ht="58.5" hidden="1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/>
      <c r="I85" s="1125"/>
      <c r="J85" s="1121" t="e">
        <f>IF(I85/H85*100&gt;100,100,I85/H85*100)</f>
        <v>#DIV/0!</v>
      </c>
      <c r="K85" s="1120"/>
      <c r="L85" s="1178"/>
      <c r="M85" s="1151"/>
      <c r="N85" s="1081"/>
    </row>
    <row r="86" spans="1:14" ht="58.5" hidden="1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/>
      <c r="I86" s="1124"/>
      <c r="J86" s="1121" t="e">
        <f>IF(I86/H86*100&gt;100,100,I86/H86*100)</f>
        <v>#DIV/0!</v>
      </c>
      <c r="K86" s="1120"/>
      <c r="L86" s="1178"/>
      <c r="M86" s="1151"/>
      <c r="N86" s="1081"/>
    </row>
    <row r="87" spans="1:14" ht="40.5" hidden="1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/>
      <c r="I87" s="1122"/>
      <c r="J87" s="1121" t="e">
        <f>IF(I87/H87*100&gt;100,100,I87/H87*100)</f>
        <v>#DIV/0!</v>
      </c>
      <c r="K87" s="1120" t="e">
        <f>J87</f>
        <v>#DIV/0!</v>
      </c>
      <c r="L87" s="1178"/>
      <c r="M87" s="1151"/>
      <c r="N87" s="1081"/>
    </row>
    <row r="88" spans="1:14" ht="58.5" hidden="1" customHeight="1" x14ac:dyDescent="0.25">
      <c r="A88" s="1143"/>
      <c r="B88" s="1142" t="s">
        <v>426</v>
      </c>
      <c r="C88" s="1142" t="s">
        <v>658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1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151"/>
      <c r="N88" s="1081"/>
    </row>
    <row r="89" spans="1:14" ht="58.5" hidden="1" customHeight="1" x14ac:dyDescent="0.25">
      <c r="A89" s="1143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/>
      <c r="I89" s="1125"/>
      <c r="J89" s="1121" t="e">
        <f>IF(I89/H89*100&gt;100,100,I89/H89*100)</f>
        <v>#DIV/0!</v>
      </c>
      <c r="K89" s="1123"/>
      <c r="L89" s="1119"/>
      <c r="M89" s="1151"/>
      <c r="N89" s="1081"/>
    </row>
    <row r="90" spans="1:14" ht="58.5" hidden="1" customHeight="1" x14ac:dyDescent="0.25">
      <c r="A90" s="1143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/>
      <c r="I90" s="1124"/>
      <c r="J90" s="1121" t="e">
        <f>IF(I90/H90*100&gt;100,100,I90/H90*100)</f>
        <v>#DIV/0!</v>
      </c>
      <c r="K90" s="1123"/>
      <c r="L90" s="1119"/>
      <c r="M90" s="1151"/>
      <c r="N90" s="1081"/>
    </row>
    <row r="91" spans="1:14" ht="40.5" hidden="1" customHeight="1" x14ac:dyDescent="0.25">
      <c r="A91" s="1143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/>
      <c r="I91" s="1122"/>
      <c r="J91" s="1121" t="e">
        <f>IF(I91/H91*100&gt;100,100,I91/H91*100)</f>
        <v>#DIV/0!</v>
      </c>
      <c r="K91" s="1120" t="e">
        <f>J91</f>
        <v>#DIV/0!</v>
      </c>
      <c r="L91" s="1119"/>
      <c r="M91" s="1151"/>
      <c r="N91" s="1081"/>
    </row>
    <row r="92" spans="1:14" ht="40.5" customHeight="1" x14ac:dyDescent="0.25">
      <c r="A92" s="1143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>
        <v>100</v>
      </c>
      <c r="I92" s="1125">
        <v>100</v>
      </c>
      <c r="J92" s="1121">
        <f>IF(I92/H92*100&gt;100,100,I92/H92*100)</f>
        <v>100</v>
      </c>
      <c r="K92" s="1127">
        <f>(J92+J93+J94)/3</f>
        <v>100</v>
      </c>
      <c r="L92" s="1126">
        <f>(K92+K95)/2</f>
        <v>100</v>
      </c>
      <c r="M92" s="1151"/>
      <c r="N92" s="1081"/>
    </row>
    <row r="93" spans="1:14" ht="40.5" customHeight="1" x14ac:dyDescent="0.25">
      <c r="A93" s="1143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>
        <v>98</v>
      </c>
      <c r="I93" s="1125">
        <v>100</v>
      </c>
      <c r="J93" s="1121">
        <f>IF(I93/H93*100&gt;100,100,I93/H93*100)</f>
        <v>100</v>
      </c>
      <c r="K93" s="1123"/>
      <c r="L93" s="1119"/>
      <c r="M93" s="1151"/>
      <c r="N93" s="1081"/>
    </row>
    <row r="94" spans="1:14" ht="40.5" customHeight="1" x14ac:dyDescent="0.25">
      <c r="A94" s="1143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>
        <v>100</v>
      </c>
      <c r="I94" s="1124">
        <v>100</v>
      </c>
      <c r="J94" s="1121">
        <f>IF(I94/H94*100&gt;100,100,I94/H94*100)</f>
        <v>100</v>
      </c>
      <c r="K94" s="1123"/>
      <c r="L94" s="1119"/>
      <c r="M94" s="1151"/>
      <c r="N94" s="1081"/>
    </row>
    <row r="95" spans="1:14" ht="60.75" customHeight="1" x14ac:dyDescent="0.25">
      <c r="A95" s="1143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44">
        <v>2</v>
      </c>
      <c r="I95" s="42">
        <v>2</v>
      </c>
      <c r="J95" s="1121">
        <f>IF(I95/H95*100&gt;100,100,I95/H95*100)</f>
        <v>100</v>
      </c>
      <c r="K95" s="1120">
        <f>J95</f>
        <v>100</v>
      </c>
      <c r="L95" s="1119"/>
      <c r="M95" s="1151"/>
      <c r="N95" s="1081"/>
    </row>
    <row r="96" spans="1:14" ht="58.5" hidden="1" customHeight="1" x14ac:dyDescent="0.25">
      <c r="A96" s="1143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/>
      <c r="I96" s="1125"/>
      <c r="J96" s="1121" t="e">
        <f>IF(I96/H96*100&gt;100,100,I96/H96*100)</f>
        <v>#DIV/0!</v>
      </c>
      <c r="K96" s="1127" t="e">
        <f>(J96+J97+J98)/2</f>
        <v>#DIV/0!</v>
      </c>
      <c r="L96" s="1126" t="e">
        <f>(K96+K99)/2</f>
        <v>#DIV/0!</v>
      </c>
      <c r="M96" s="1113"/>
      <c r="N96" s="1081"/>
    </row>
    <row r="97" spans="1:14" ht="58.5" hidden="1" customHeight="1" x14ac:dyDescent="0.25">
      <c r="A97" s="1143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/>
      <c r="I97" s="1125"/>
      <c r="J97" s="1121" t="e">
        <f>IF(I97/H97*100&gt;100,100,I97/H97*100)</f>
        <v>#DIV/0!</v>
      </c>
      <c r="K97" s="1123"/>
      <c r="L97" s="1119"/>
      <c r="M97" s="1113"/>
      <c r="N97" s="1081"/>
    </row>
    <row r="98" spans="1:14" ht="58.5" hidden="1" customHeight="1" x14ac:dyDescent="0.25">
      <c r="A98" s="1143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7"/>
      <c r="I98" s="1124"/>
      <c r="J98" s="1121" t="e">
        <f>IF(I98/H98*100&gt;100,100,I98/H98*100)</f>
        <v>#DIV/0!</v>
      </c>
      <c r="K98" s="1123"/>
      <c r="L98" s="1119"/>
      <c r="M98" s="1113"/>
      <c r="N98" s="1081"/>
    </row>
    <row r="99" spans="1:14" ht="64.5" hidden="1" customHeight="1" x14ac:dyDescent="0.25">
      <c r="A99" s="1143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44"/>
      <c r="I99" s="1122"/>
      <c r="J99" s="1121" t="e">
        <f>IF(I99/H99*100&gt;100,100,I99/H99*100)</f>
        <v>#DIV/0!</v>
      </c>
      <c r="K99" s="1120" t="e">
        <f>J99</f>
        <v>#DIV/0!</v>
      </c>
      <c r="L99" s="1119"/>
      <c r="M99" s="1113"/>
      <c r="N99" s="1081"/>
    </row>
    <row r="100" spans="1:14" ht="58.5" hidden="1" customHeight="1" x14ac:dyDescent="0.25">
      <c r="A100" s="1143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/>
      <c r="I100" s="1125"/>
      <c r="J100" s="1121" t="e">
        <f>IF(I100/H100*100&gt;100,100,I100/H100*100)</f>
        <v>#DIV/0!</v>
      </c>
      <c r="K100" s="1127" t="e">
        <f>(J100+J101+J102)/3</f>
        <v>#DIV/0!</v>
      </c>
      <c r="L100" s="1126" t="e">
        <f>(K100+K103)/2</f>
        <v>#DIV/0!</v>
      </c>
      <c r="M100" s="1151"/>
      <c r="N100" s="1081"/>
    </row>
    <row r="101" spans="1:14" ht="58.5" hidden="1" customHeight="1" x14ac:dyDescent="0.25">
      <c r="A101" s="1143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/>
      <c r="I101" s="1125"/>
      <c r="J101" s="1121" t="e">
        <f>IF(I101/H101*100&gt;100,100,I101/H101*100)</f>
        <v>#DIV/0!</v>
      </c>
      <c r="K101" s="1123"/>
      <c r="L101" s="1119"/>
      <c r="M101" s="1151"/>
      <c r="N101" s="1081"/>
    </row>
    <row r="102" spans="1:14" ht="58.5" hidden="1" customHeight="1" x14ac:dyDescent="0.25">
      <c r="A102" s="1143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24"/>
      <c r="I102" s="1124"/>
      <c r="J102" s="1121" t="e">
        <f>IF(I102/H102*100&gt;100,100,I102/H102*100)</f>
        <v>#DIV/0!</v>
      </c>
      <c r="K102" s="1123"/>
      <c r="L102" s="1119"/>
      <c r="M102" s="1151"/>
      <c r="N102" s="1081"/>
    </row>
    <row r="103" spans="1:14" ht="43.5" hidden="1" customHeight="1" x14ac:dyDescent="0.25">
      <c r="A103" s="1143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4"/>
      <c r="I103" s="1122"/>
      <c r="J103" s="1121" t="e">
        <f>IF(I103/H103*100&gt;100,100,I103/H103*100)</f>
        <v>#DIV/0!</v>
      </c>
      <c r="K103" s="1120" t="e">
        <f>J103</f>
        <v>#DIV/0!</v>
      </c>
      <c r="L103" s="1119"/>
      <c r="M103" s="1151"/>
      <c r="N103" s="1081"/>
    </row>
    <row r="104" spans="1:14" ht="58.5" hidden="1" customHeight="1" x14ac:dyDescent="0.25">
      <c r="A104" s="1143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24"/>
      <c r="I104" s="1125"/>
      <c r="J104" s="1121" t="e">
        <f>IF(I104/H104*100&gt;100,100,I104/H104*100)</f>
        <v>#DIV/0!</v>
      </c>
      <c r="K104" s="1127" t="e">
        <f>(J104+J105+J106)/3</f>
        <v>#DIV/0!</v>
      </c>
      <c r="L104" s="1126" t="e">
        <f>(K104+K107)/2</f>
        <v>#DIV/0!</v>
      </c>
      <c r="M104" s="1113"/>
      <c r="N104" s="1081"/>
    </row>
    <row r="105" spans="1:14" ht="58.5" hidden="1" customHeight="1" x14ac:dyDescent="0.25">
      <c r="A105" s="1143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7"/>
      <c r="I105" s="1208"/>
      <c r="J105" s="1121" t="e">
        <f>IF(I105/H105*100&gt;100,100,I105/H105*100)</f>
        <v>#DIV/0!</v>
      </c>
      <c r="K105" s="1123"/>
      <c r="L105" s="1119"/>
      <c r="M105" s="1113"/>
      <c r="N105" s="1081"/>
    </row>
    <row r="106" spans="1:14" ht="58.5" hidden="1" customHeight="1" x14ac:dyDescent="0.25">
      <c r="A106" s="1143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7"/>
      <c r="I106" s="1208"/>
      <c r="J106" s="1121" t="e">
        <f>IF(I106/H106*100&gt;100,100,I106/H106*100)</f>
        <v>#DIV/0!</v>
      </c>
      <c r="K106" s="1123"/>
      <c r="L106" s="1119"/>
      <c r="M106" s="1113"/>
      <c r="N106" s="1081"/>
    </row>
    <row r="107" spans="1:14" ht="22.5" hidden="1" customHeight="1" x14ac:dyDescent="0.25">
      <c r="A107" s="1143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34"/>
      <c r="I107" s="4"/>
      <c r="J107" s="1121" t="e">
        <f>IF(I107/H107*100&gt;100,100,I107/H107*100)</f>
        <v>#DIV/0!</v>
      </c>
      <c r="K107" s="1120" t="e">
        <f>J107</f>
        <v>#DIV/0!</v>
      </c>
      <c r="L107" s="1119"/>
      <c r="M107" s="1113"/>
      <c r="N107" s="1081"/>
    </row>
    <row r="108" spans="1:14" ht="58.5" hidden="1" customHeight="1" x14ac:dyDescent="0.25">
      <c r="A108" s="1143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24"/>
      <c r="I108" s="1125"/>
      <c r="J108" s="1121" t="e">
        <f>IF(I108/H108*100&gt;100,100,I108/H108*100)</f>
        <v>#DIV/0!</v>
      </c>
      <c r="K108" s="1127" t="e">
        <f>(J108+J109+J110)/3</f>
        <v>#DIV/0!</v>
      </c>
      <c r="L108" s="1126" t="e">
        <f>(K108+K111)/2</f>
        <v>#DIV/0!</v>
      </c>
      <c r="M108" s="1151"/>
      <c r="N108" s="1081"/>
    </row>
    <row r="109" spans="1:14" ht="58.5" hidden="1" customHeight="1" x14ac:dyDescent="0.25">
      <c r="A109" s="1143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178"/>
      <c r="I109" s="1125"/>
      <c r="J109" s="1121" t="e">
        <f>IF(I109/H109*100&gt;100,100,I109/H109*100)</f>
        <v>#DIV/0!</v>
      </c>
      <c r="K109" s="1123"/>
      <c r="L109" s="1119"/>
      <c r="M109" s="1151"/>
      <c r="N109" s="1081"/>
    </row>
    <row r="110" spans="1:14" ht="58.5" hidden="1" customHeight="1" x14ac:dyDescent="0.25">
      <c r="A110" s="1143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209"/>
      <c r="I110" s="1124"/>
      <c r="J110" s="1121" t="e">
        <f>IF(I110/H110*100&gt;100,100,I110/H110*100)</f>
        <v>#DIV/0!</v>
      </c>
      <c r="K110" s="1123"/>
      <c r="L110" s="1119"/>
      <c r="M110" s="1151"/>
      <c r="N110" s="1081"/>
    </row>
    <row r="111" spans="1:14" ht="48.75" hidden="1" customHeight="1" x14ac:dyDescent="0.25">
      <c r="A111" s="1143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4"/>
      <c r="I111" s="1122"/>
      <c r="J111" s="1121" t="e">
        <f>IF(I111/H111*100&gt;100,100,I111/H111*100)</f>
        <v>#DIV/0!</v>
      </c>
      <c r="K111" s="1120" t="e">
        <f>J111</f>
        <v>#DIV/0!</v>
      </c>
      <c r="L111" s="1119"/>
      <c r="M111" s="1151"/>
      <c r="N111" s="1081"/>
    </row>
    <row r="112" spans="1:14" ht="58.5" hidden="1" customHeight="1" x14ac:dyDescent="0.25">
      <c r="A112" s="1143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/>
      <c r="I112" s="1125"/>
      <c r="J112" s="1121" t="e">
        <f>IF(I112/H112*100&gt;100,100,I112/H112*100)</f>
        <v>#DIV/0!</v>
      </c>
      <c r="K112" s="1127" t="e">
        <f>(J112+J113+J114)/3</f>
        <v>#DIV/0!</v>
      </c>
      <c r="L112" s="1126" t="e">
        <f>(K112+K115)/2</f>
        <v>#DIV/0!</v>
      </c>
      <c r="M112" s="1151"/>
      <c r="N112" s="1081"/>
    </row>
    <row r="113" spans="1:14" ht="58.5" hidden="1" customHeight="1" x14ac:dyDescent="0.25">
      <c r="A113" s="1143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/>
      <c r="I113" s="1125"/>
      <c r="J113" s="1121" t="e">
        <f>IF(I113/H113*100&gt;100,100,I113/H113*100)</f>
        <v>#DIV/0!</v>
      </c>
      <c r="K113" s="1123"/>
      <c r="L113" s="1119"/>
      <c r="M113" s="1151"/>
      <c r="N113" s="1081"/>
    </row>
    <row r="114" spans="1:14" ht="58.5" hidden="1" customHeight="1" x14ac:dyDescent="0.25">
      <c r="A114" s="1143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/>
      <c r="I114" s="1124"/>
      <c r="J114" s="1121" t="e">
        <f>IF(I114/H114*100&gt;100,100,I114/H114*100)</f>
        <v>#DIV/0!</v>
      </c>
      <c r="K114" s="1123"/>
      <c r="L114" s="1119"/>
      <c r="M114" s="1151"/>
      <c r="N114" s="1081"/>
    </row>
    <row r="115" spans="1:14" ht="44.25" hidden="1" customHeight="1" x14ac:dyDescent="0.25">
      <c r="A115" s="1143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/>
      <c r="I115" s="1122"/>
      <c r="J115" s="1121" t="e">
        <f>IF(I115/H115*100&gt;100,100,I115/H115*100)</f>
        <v>#DIV/0!</v>
      </c>
      <c r="K115" s="1120" t="e">
        <f>J115</f>
        <v>#DIV/0!</v>
      </c>
      <c r="L115" s="1119"/>
      <c r="M115" s="1151"/>
      <c r="N115" s="1081"/>
    </row>
    <row r="116" spans="1:14" ht="58.5" customHeight="1" x14ac:dyDescent="0.25">
      <c r="A116" s="1143"/>
      <c r="B116" s="1142" t="s">
        <v>192</v>
      </c>
      <c r="C116" s="1142" t="s">
        <v>685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55">
        <v>100</v>
      </c>
      <c r="I116" s="1125">
        <v>100</v>
      </c>
      <c r="J116" s="1121">
        <f>IF(I116/H116*100&gt;100,100,I116/H116*100)</f>
        <v>100</v>
      </c>
      <c r="K116" s="1127">
        <f>(J116+J117+J118)/2</f>
        <v>150</v>
      </c>
      <c r="L116" s="1126">
        <f>(K116+K119)/2</f>
        <v>125</v>
      </c>
      <c r="M116" s="1151"/>
      <c r="N116" s="1081"/>
    </row>
    <row r="117" spans="1:14" ht="58.5" customHeight="1" x14ac:dyDescent="0.25">
      <c r="A117" s="1143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47">
        <v>98</v>
      </c>
      <c r="I117" s="1125">
        <v>100</v>
      </c>
      <c r="J117" s="1121">
        <f>IF(I117/H117*100&gt;100,100,I117/H117*100)</f>
        <v>100</v>
      </c>
      <c r="K117" s="1123"/>
      <c r="L117" s="1119"/>
      <c r="M117" s="1151"/>
      <c r="N117" s="1081"/>
    </row>
    <row r="118" spans="1:14" ht="58.5" customHeight="1" x14ac:dyDescent="0.25">
      <c r="A118" s="1143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47">
        <v>98</v>
      </c>
      <c r="I118" s="1124">
        <v>100</v>
      </c>
      <c r="J118" s="1121">
        <f>IF(I118/H118*100&gt;100,100,I118/H118*100)</f>
        <v>100</v>
      </c>
      <c r="K118" s="1123"/>
      <c r="L118" s="1119"/>
      <c r="M118" s="1151"/>
      <c r="N118" s="1081"/>
    </row>
    <row r="119" spans="1:14" ht="42.75" customHeight="1" x14ac:dyDescent="0.25">
      <c r="A119" s="1143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4">
        <v>90.33</v>
      </c>
      <c r="I119" s="1122">
        <v>93.5</v>
      </c>
      <c r="J119" s="1121">
        <f>IF(I119/H119*100&gt;100,100,I119/H119*100)</f>
        <v>100</v>
      </c>
      <c r="K119" s="1120">
        <f>J119</f>
        <v>100</v>
      </c>
      <c r="L119" s="1119"/>
      <c r="M119" s="1151"/>
      <c r="N119" s="1081"/>
    </row>
    <row r="120" spans="1:14" ht="58.5" hidden="1" customHeight="1" x14ac:dyDescent="0.25">
      <c r="A120" s="1143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1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151"/>
      <c r="N120" s="1081"/>
    </row>
    <row r="121" spans="1:14" ht="58.5" hidden="1" customHeight="1" x14ac:dyDescent="0.25">
      <c r="A121" s="1143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1" t="e">
        <f>IF(I121/H121*100&gt;100,100,I121/H121*100)</f>
        <v>#DIV/0!</v>
      </c>
      <c r="K121" s="1123"/>
      <c r="L121" s="1119"/>
      <c r="M121" s="1151"/>
      <c r="N121" s="1081"/>
    </row>
    <row r="122" spans="1:14" ht="58.5" hidden="1" customHeight="1" x14ac:dyDescent="0.25">
      <c r="A122" s="1143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1" t="e">
        <f>IF(I122/H122*100&gt;100,100,I122/H122*100)</f>
        <v>#DIV/0!</v>
      </c>
      <c r="K122" s="1123"/>
      <c r="L122" s="1119"/>
      <c r="M122" s="1151"/>
      <c r="N122" s="1081"/>
    </row>
    <row r="123" spans="1:14" ht="42.75" hidden="1" customHeight="1" x14ac:dyDescent="0.25">
      <c r="A123" s="1143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1" t="e">
        <f>IF(I123/H123*100&gt;100,100,I123/H123*100)</f>
        <v>#DIV/0!</v>
      </c>
      <c r="K123" s="1120" t="e">
        <f>J123</f>
        <v>#DIV/0!</v>
      </c>
      <c r="L123" s="1119"/>
      <c r="M123" s="1151"/>
      <c r="N123" s="1081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151"/>
      <c r="N124" s="1081"/>
    </row>
    <row r="125" spans="1:14" ht="58.5" hidden="1" customHeight="1" x14ac:dyDescent="0.25">
      <c r="A125" s="1143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151"/>
      <c r="N125" s="1081"/>
    </row>
    <row r="126" spans="1:14" ht="58.5" hidden="1" customHeight="1" x14ac:dyDescent="0.25">
      <c r="A126" s="1143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151"/>
      <c r="N126" s="1081"/>
    </row>
    <row r="127" spans="1:14" ht="40.5" hidden="1" customHeight="1" x14ac:dyDescent="0.25">
      <c r="A127" s="1143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151"/>
      <c r="N127" s="1081"/>
    </row>
    <row r="128" spans="1:14" ht="58.5" customHeight="1" x14ac:dyDescent="0.25">
      <c r="A128" s="1143"/>
      <c r="B128" s="1168" t="s">
        <v>228</v>
      </c>
      <c r="C128" s="1142" t="s">
        <v>684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24">
        <v>2.6</v>
      </c>
      <c r="I128" s="1125">
        <v>3</v>
      </c>
      <c r="J128" s="1121">
        <f>IF(I128/H128*100&gt;100,100,I128/H128*100)</f>
        <v>100</v>
      </c>
      <c r="K128" s="1127">
        <f>(J128+J129+J130)/3</f>
        <v>100</v>
      </c>
      <c r="L128" s="1126">
        <f>(K128+K131)/2</f>
        <v>99.770561242499127</v>
      </c>
      <c r="M128" s="1151"/>
      <c r="N128" s="1081"/>
    </row>
    <row r="129" spans="1:14" ht="58.5" customHeight="1" x14ac:dyDescent="0.25">
      <c r="A129" s="1143"/>
      <c r="B129" s="1207"/>
      <c r="C129" s="1113"/>
      <c r="D129" s="1137"/>
      <c r="E129" s="1105" t="s">
        <v>138</v>
      </c>
      <c r="F129" s="1069" t="s">
        <v>9</v>
      </c>
      <c r="G129" s="1105" t="s">
        <v>140</v>
      </c>
      <c r="H129" s="1147">
        <v>1</v>
      </c>
      <c r="I129" s="1125">
        <v>1</v>
      </c>
      <c r="J129" s="1121">
        <f>IF(I129/H129*100&gt;100,100,I129/H129*100)</f>
        <v>100</v>
      </c>
      <c r="K129" s="1123"/>
      <c r="L129" s="1119"/>
      <c r="M129" s="1151"/>
      <c r="N129" s="1081"/>
    </row>
    <row r="130" spans="1:14" ht="58.5" customHeight="1" x14ac:dyDescent="0.25">
      <c r="A130" s="1143"/>
      <c r="B130" s="1207"/>
      <c r="C130" s="1113"/>
      <c r="D130" s="1137"/>
      <c r="E130" s="1105" t="s">
        <v>138</v>
      </c>
      <c r="F130" s="1069" t="s">
        <v>211</v>
      </c>
      <c r="G130" s="1105" t="s">
        <v>140</v>
      </c>
      <c r="H130" s="1147">
        <v>90</v>
      </c>
      <c r="I130" s="1124">
        <v>100</v>
      </c>
      <c r="J130" s="1121">
        <f>IF(I130/H130*100&gt;100,100,I130/H130*100)</f>
        <v>100</v>
      </c>
      <c r="K130" s="1123"/>
      <c r="L130" s="1119"/>
      <c r="M130" s="1151"/>
      <c r="N130" s="1081"/>
    </row>
    <row r="131" spans="1:14" ht="38.25" customHeight="1" x14ac:dyDescent="0.25">
      <c r="A131" s="1143"/>
      <c r="B131" s="1206"/>
      <c r="C131" s="1110"/>
      <c r="D131" s="1133"/>
      <c r="E131" s="1105" t="s">
        <v>144</v>
      </c>
      <c r="F131" s="1064" t="s">
        <v>506</v>
      </c>
      <c r="G131" s="1105" t="s">
        <v>640</v>
      </c>
      <c r="H131" s="1144">
        <v>2833</v>
      </c>
      <c r="I131" s="4">
        <v>2820</v>
      </c>
      <c r="J131" s="1121">
        <f>IF(I131/H131*100&gt;100,100,I131/H131*100)</f>
        <v>99.54112248499824</v>
      </c>
      <c r="K131" s="1120">
        <f>J131</f>
        <v>99.54112248499824</v>
      </c>
      <c r="L131" s="1119"/>
      <c r="M131" s="1151"/>
      <c r="N131" s="1081"/>
    </row>
    <row r="132" spans="1:14" ht="58.5" customHeight="1" x14ac:dyDescent="0.25">
      <c r="A132" s="1143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24">
        <v>13.3</v>
      </c>
      <c r="I132" s="1125">
        <v>13.3</v>
      </c>
      <c r="J132" s="1121">
        <f>IF(I132/H132*100&gt;100,100,I132/H132*100)</f>
        <v>100</v>
      </c>
      <c r="K132" s="1127">
        <f>(J132+J133+J134)/3</f>
        <v>100</v>
      </c>
      <c r="L132" s="1126">
        <f>(K132+K135)/2</f>
        <v>99.978822532825063</v>
      </c>
      <c r="M132" s="1151"/>
      <c r="N132" s="1081"/>
    </row>
    <row r="133" spans="1:14" ht="58.5" customHeight="1" x14ac:dyDescent="0.25">
      <c r="A133" s="1143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>
        <v>1</v>
      </c>
      <c r="I133" s="1125">
        <v>1</v>
      </c>
      <c r="J133" s="1121">
        <f>IF(I133/H133*100&gt;100,100,I133/H133*100)</f>
        <v>100</v>
      </c>
      <c r="K133" s="1123"/>
      <c r="L133" s="1119"/>
      <c r="M133" s="1151"/>
      <c r="N133" s="1081"/>
    </row>
    <row r="134" spans="1:14" ht="58.5" customHeight="1" x14ac:dyDescent="0.25">
      <c r="A134" s="1143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7">
        <v>90</v>
      </c>
      <c r="I134" s="1124">
        <v>90</v>
      </c>
      <c r="J134" s="1121">
        <f>IF(I134/H134*100&gt;100,100,I134/H134*100)</f>
        <v>100</v>
      </c>
      <c r="K134" s="1123"/>
      <c r="L134" s="1119"/>
      <c r="M134" s="1151"/>
      <c r="N134" s="1081"/>
    </row>
    <row r="135" spans="1:14" ht="36.75" customHeight="1" x14ac:dyDescent="0.25">
      <c r="A135" s="1143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>
        <v>9444</v>
      </c>
      <c r="I135" s="4">
        <v>9440</v>
      </c>
      <c r="J135" s="1121">
        <f>IF(I135/H135*100&gt;100,100,I135/H135*100)</f>
        <v>99.957645065650141</v>
      </c>
      <c r="K135" s="1120">
        <f>J135</f>
        <v>99.957645065650141</v>
      </c>
      <c r="L135" s="1119"/>
      <c r="M135" s="1151"/>
      <c r="N135" s="1081"/>
    </row>
    <row r="136" spans="1:14" ht="58.5" customHeight="1" x14ac:dyDescent="0.25">
      <c r="A136" s="1143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36">
        <v>10.199999999999999</v>
      </c>
      <c r="I136" s="1154">
        <v>10</v>
      </c>
      <c r="J136" s="1121">
        <f>IF(I136/H136*100&gt;100,100,I136/H136*100)</f>
        <v>98.039215686274517</v>
      </c>
      <c r="K136" s="1127">
        <f>(J136+J137+J138)/3</f>
        <v>99.346405228758172</v>
      </c>
      <c r="L136" s="1126">
        <f>(K136+K139)/2</f>
        <v>99.605333698342633</v>
      </c>
      <c r="M136" s="1151"/>
      <c r="N136" s="1081"/>
    </row>
    <row r="137" spans="1:14" ht="58.5" customHeight="1" x14ac:dyDescent="0.25">
      <c r="A137" s="1143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6">
        <v>1</v>
      </c>
      <c r="I137" s="1154">
        <v>1</v>
      </c>
      <c r="J137" s="1121">
        <f>IF(I137/H137*100&gt;100,100,I137/H137*100)</f>
        <v>100</v>
      </c>
      <c r="K137" s="1123"/>
      <c r="L137" s="1119"/>
      <c r="M137" s="1151"/>
      <c r="N137" s="1081"/>
    </row>
    <row r="138" spans="1:14" ht="58.5" customHeight="1" x14ac:dyDescent="0.25">
      <c r="A138" s="1143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7">
        <v>90</v>
      </c>
      <c r="I138" s="1124">
        <v>90</v>
      </c>
      <c r="J138" s="1121">
        <f>IF(I138/H138*100&gt;100,100,I138/H138*100)</f>
        <v>100</v>
      </c>
      <c r="K138" s="1123"/>
      <c r="L138" s="1119"/>
      <c r="M138" s="1151"/>
      <c r="N138" s="1081"/>
    </row>
    <row r="139" spans="1:14" ht="36.75" customHeight="1" x14ac:dyDescent="0.25">
      <c r="A139" s="1143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144">
        <v>5157</v>
      </c>
      <c r="I139" s="4">
        <v>5150</v>
      </c>
      <c r="J139" s="1121">
        <f>IF(I139/H139*100&gt;100,100,I139/H139*100)</f>
        <v>99.86426216792708</v>
      </c>
      <c r="K139" s="1120">
        <f>J139</f>
        <v>99.86426216792708</v>
      </c>
      <c r="L139" s="1119"/>
      <c r="M139" s="1151"/>
      <c r="N139" s="1081"/>
    </row>
    <row r="140" spans="1:14" ht="58.5" customHeight="1" x14ac:dyDescent="0.25">
      <c r="A140" s="1143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>
        <v>6.4</v>
      </c>
      <c r="I140" s="1125">
        <v>6.4</v>
      </c>
      <c r="J140" s="1121">
        <f>IF(I140/H140*100&gt;100,100,I140/H140*100)</f>
        <v>100</v>
      </c>
      <c r="K140" s="1127">
        <f>(J140+J141+J142)/3</f>
        <v>100</v>
      </c>
      <c r="L140" s="1126">
        <f>(K140+K143)/2</f>
        <v>99.632352941176464</v>
      </c>
      <c r="M140" s="1151"/>
      <c r="N140" s="1081"/>
    </row>
    <row r="141" spans="1:14" ht="58.5" customHeight="1" x14ac:dyDescent="0.25">
      <c r="A141" s="1143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>
        <v>1</v>
      </c>
      <c r="I141" s="1125">
        <v>1</v>
      </c>
      <c r="J141" s="1121">
        <f>IF(I141/H141*100&gt;100,100,I141/H141*100)</f>
        <v>100</v>
      </c>
      <c r="K141" s="1123"/>
      <c r="L141" s="1119"/>
      <c r="M141" s="1151"/>
      <c r="N141" s="1081"/>
    </row>
    <row r="142" spans="1:14" ht="58.5" customHeight="1" x14ac:dyDescent="0.25">
      <c r="A142" s="1143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24">
        <v>90</v>
      </c>
      <c r="I142" s="1124">
        <v>90</v>
      </c>
      <c r="J142" s="1121">
        <f>IF(I142/H142*100&gt;100,100,I142/H142*100)</f>
        <v>100</v>
      </c>
      <c r="K142" s="1123"/>
      <c r="L142" s="1119"/>
      <c r="M142" s="1151"/>
      <c r="N142" s="1081"/>
    </row>
    <row r="143" spans="1:14" ht="39" customHeight="1" x14ac:dyDescent="0.25">
      <c r="A143" s="1143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1122">
        <v>4760</v>
      </c>
      <c r="I143" s="4">
        <v>4725</v>
      </c>
      <c r="J143" s="1121">
        <f>IF(I143/H143*100&gt;100,100,I143/H143*100)</f>
        <v>99.264705882352942</v>
      </c>
      <c r="K143" s="1120">
        <f>J143</f>
        <v>99.264705882352942</v>
      </c>
      <c r="L143" s="1119"/>
      <c r="M143" s="1151"/>
      <c r="N143" s="1081"/>
    </row>
    <row r="144" spans="1:14" ht="58.5" customHeight="1" x14ac:dyDescent="0.25">
      <c r="A144" s="1143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065" t="s">
        <v>140</v>
      </c>
      <c r="H144" s="1184">
        <v>7.7</v>
      </c>
      <c r="I144" s="1125">
        <v>7.7</v>
      </c>
      <c r="J144" s="1121">
        <f>IF(I144/H144*100&gt;100,100,I144/H144*100)</f>
        <v>100</v>
      </c>
      <c r="K144" s="1127">
        <f>(J144+J145+J146)/2</f>
        <v>100</v>
      </c>
      <c r="L144" s="1126">
        <f>(K144+K147)/2</f>
        <v>99.576570218772048</v>
      </c>
      <c r="M144" s="1151"/>
      <c r="N144" s="1081"/>
    </row>
    <row r="145" spans="1:14" ht="58.5" customHeight="1" x14ac:dyDescent="0.25">
      <c r="A145" s="1143"/>
      <c r="B145" s="1071"/>
      <c r="C145" s="1113"/>
      <c r="D145" s="1137"/>
      <c r="E145" s="1105" t="s">
        <v>138</v>
      </c>
      <c r="F145" s="1069" t="s">
        <v>9</v>
      </c>
      <c r="G145" s="1065" t="s">
        <v>140</v>
      </c>
      <c r="H145" s="1124"/>
      <c r="I145" s="1125"/>
      <c r="J145" s="1121"/>
      <c r="K145" s="1123"/>
      <c r="L145" s="1119"/>
      <c r="M145" s="1151"/>
      <c r="N145" s="1081"/>
    </row>
    <row r="146" spans="1:14" ht="58.5" customHeight="1" x14ac:dyDescent="0.25">
      <c r="A146" s="1143"/>
      <c r="B146" s="1071"/>
      <c r="C146" s="1113"/>
      <c r="D146" s="1137"/>
      <c r="E146" s="1105" t="s">
        <v>138</v>
      </c>
      <c r="F146" s="1069" t="s">
        <v>211</v>
      </c>
      <c r="G146" s="1065" t="s">
        <v>140</v>
      </c>
      <c r="H146" s="1124">
        <v>90</v>
      </c>
      <c r="I146" s="1124">
        <v>90</v>
      </c>
      <c r="J146" s="1121">
        <f>IF(I146/H146*100&gt;100,100,I146/H146*100)</f>
        <v>100</v>
      </c>
      <c r="K146" s="1123"/>
      <c r="L146" s="1119"/>
      <c r="M146" s="1151"/>
      <c r="N146" s="1081"/>
    </row>
    <row r="147" spans="1:14" ht="38.25" customHeight="1" x14ac:dyDescent="0.25">
      <c r="A147" s="1143"/>
      <c r="B147" s="1067"/>
      <c r="C147" s="1110"/>
      <c r="D147" s="1133"/>
      <c r="E147" s="1105" t="s">
        <v>144</v>
      </c>
      <c r="F147" s="1064" t="s">
        <v>506</v>
      </c>
      <c r="G147" s="1105" t="s">
        <v>640</v>
      </c>
      <c r="H147" s="1122">
        <v>1417</v>
      </c>
      <c r="I147" s="1122">
        <v>1405</v>
      </c>
      <c r="J147" s="1121">
        <f>IF(I147/H147*100&gt;100,100,I147/H147*100)</f>
        <v>99.15314043754411</v>
      </c>
      <c r="K147" s="1120">
        <f>J147</f>
        <v>99.15314043754411</v>
      </c>
      <c r="L147" s="1119"/>
      <c r="M147" s="1151"/>
      <c r="N147" s="1081"/>
    </row>
    <row r="148" spans="1:14" ht="58.5" customHeight="1" x14ac:dyDescent="0.25">
      <c r="A148" s="1143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105" t="s">
        <v>140</v>
      </c>
      <c r="H148" s="1124">
        <v>2.6</v>
      </c>
      <c r="I148" s="1125">
        <v>2.5</v>
      </c>
      <c r="J148" s="1121">
        <f>IF(I148/H148*100&gt;100,100,I148/H148*100)</f>
        <v>96.153846153846146</v>
      </c>
      <c r="K148" s="1127">
        <f>(J148+J149+J150)/3</f>
        <v>98.717948717948715</v>
      </c>
      <c r="L148" s="1126">
        <f>(K148+K151)/2</f>
        <v>99.089250825596082</v>
      </c>
      <c r="M148" s="1151"/>
      <c r="N148" s="1081"/>
    </row>
    <row r="149" spans="1:14" ht="58.5" customHeight="1" x14ac:dyDescent="0.25">
      <c r="A149" s="1143"/>
      <c r="B149" s="1071"/>
      <c r="C149" s="1113"/>
      <c r="D149" s="1137"/>
      <c r="E149" s="1105" t="s">
        <v>138</v>
      </c>
      <c r="F149" s="1069" t="s">
        <v>9</v>
      </c>
      <c r="G149" s="1105" t="s">
        <v>140</v>
      </c>
      <c r="H149" s="1124">
        <v>1</v>
      </c>
      <c r="I149" s="1125">
        <v>1</v>
      </c>
      <c r="J149" s="1121">
        <f>IF(I149/H149*100&gt;100,100,I149/H149*100)</f>
        <v>100</v>
      </c>
      <c r="K149" s="1123"/>
      <c r="L149" s="1119"/>
      <c r="M149" s="1151"/>
      <c r="N149" s="1081"/>
    </row>
    <row r="150" spans="1:14" ht="58.5" customHeight="1" x14ac:dyDescent="0.25">
      <c r="A150" s="1143"/>
      <c r="B150" s="1071"/>
      <c r="C150" s="1113"/>
      <c r="D150" s="1137"/>
      <c r="E150" s="1105" t="s">
        <v>138</v>
      </c>
      <c r="F150" s="1069" t="s">
        <v>211</v>
      </c>
      <c r="G150" s="1105" t="s">
        <v>140</v>
      </c>
      <c r="H150" s="1124">
        <v>90</v>
      </c>
      <c r="I150" s="1124">
        <v>90</v>
      </c>
      <c r="J150" s="1121">
        <f>IF(I150/H150*100&gt;100,100,I150/H150*100)</f>
        <v>100</v>
      </c>
      <c r="K150" s="1123"/>
      <c r="L150" s="1119"/>
      <c r="M150" s="1151"/>
      <c r="N150" s="1081"/>
    </row>
    <row r="151" spans="1:14" ht="42.75" customHeight="1" x14ac:dyDescent="0.25">
      <c r="A151" s="1143"/>
      <c r="B151" s="1067"/>
      <c r="C151" s="1110"/>
      <c r="D151" s="1133"/>
      <c r="E151" s="1105" t="s">
        <v>144</v>
      </c>
      <c r="F151" s="1064" t="s">
        <v>506</v>
      </c>
      <c r="G151" s="1105" t="s">
        <v>640</v>
      </c>
      <c r="H151" s="4">
        <v>2966</v>
      </c>
      <c r="I151" s="1122">
        <v>2950</v>
      </c>
      <c r="J151" s="1121">
        <f>IF(I151/H151*100&gt;100,100,I151/H151*100)</f>
        <v>99.460552933243434</v>
      </c>
      <c r="K151" s="1120">
        <f>J151</f>
        <v>99.460552933243434</v>
      </c>
      <c r="L151" s="1119"/>
      <c r="M151" s="1151"/>
      <c r="N151" s="1081"/>
    </row>
    <row r="152" spans="1:14" ht="58.5" customHeight="1" x14ac:dyDescent="0.25">
      <c r="A152" s="1143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105" t="s">
        <v>140</v>
      </c>
      <c r="H152" s="1124">
        <v>2.6</v>
      </c>
      <c r="I152" s="1125">
        <v>2.6</v>
      </c>
      <c r="J152" s="1121">
        <f>IF(I152/H152*100&gt;100,100,I152/H152*100)</f>
        <v>100</v>
      </c>
      <c r="K152" s="1127">
        <f>(J152+J153+J154)/3</f>
        <v>100</v>
      </c>
      <c r="L152" s="1126">
        <f>(K152+K155)/2</f>
        <v>95.20396912899669</v>
      </c>
      <c r="M152" s="1151"/>
      <c r="N152" s="1081"/>
    </row>
    <row r="153" spans="1:14" ht="58.5" customHeight="1" x14ac:dyDescent="0.25">
      <c r="A153" s="1143"/>
      <c r="B153" s="1071"/>
      <c r="C153" s="1113"/>
      <c r="D153" s="1137"/>
      <c r="E153" s="1105" t="s">
        <v>138</v>
      </c>
      <c r="F153" s="1069" t="s">
        <v>9</v>
      </c>
      <c r="G153" s="1105" t="s">
        <v>140</v>
      </c>
      <c r="H153" s="1124">
        <v>1</v>
      </c>
      <c r="I153" s="1125">
        <v>1</v>
      </c>
      <c r="J153" s="1121">
        <f>IF(I153/H153*100&gt;100,100,I153/H153*100)</f>
        <v>100</v>
      </c>
      <c r="K153" s="1123"/>
      <c r="L153" s="1119"/>
      <c r="M153" s="1151"/>
      <c r="N153" s="1081"/>
    </row>
    <row r="154" spans="1:14" ht="58.5" customHeight="1" x14ac:dyDescent="0.25">
      <c r="A154" s="1143"/>
      <c r="B154" s="1071"/>
      <c r="C154" s="1113"/>
      <c r="D154" s="1137"/>
      <c r="E154" s="1105" t="s">
        <v>138</v>
      </c>
      <c r="F154" s="1069" t="s">
        <v>211</v>
      </c>
      <c r="G154" s="1105" t="s">
        <v>140</v>
      </c>
      <c r="H154" s="1124">
        <v>90</v>
      </c>
      <c r="I154" s="1124">
        <v>90</v>
      </c>
      <c r="J154" s="1121">
        <f>IF(I154/H154*100&gt;100,100,I154/H154*100)</f>
        <v>100</v>
      </c>
      <c r="K154" s="1123"/>
      <c r="L154" s="1119"/>
      <c r="M154" s="1151"/>
      <c r="N154" s="1081"/>
    </row>
    <row r="155" spans="1:14" ht="36.75" customHeight="1" x14ac:dyDescent="0.25">
      <c r="A155" s="1143"/>
      <c r="B155" s="1067"/>
      <c r="C155" s="1110"/>
      <c r="D155" s="1133"/>
      <c r="E155" s="1105" t="s">
        <v>144</v>
      </c>
      <c r="F155" s="1064" t="s">
        <v>506</v>
      </c>
      <c r="G155" s="1105" t="s">
        <v>640</v>
      </c>
      <c r="H155" s="4">
        <v>907</v>
      </c>
      <c r="I155" s="1122">
        <v>820</v>
      </c>
      <c r="J155" s="1121">
        <f>IF(I155/H155*100&gt;100,100,I155/H155*100)</f>
        <v>90.407938257993379</v>
      </c>
      <c r="K155" s="1120">
        <f>J155</f>
        <v>90.407938257993379</v>
      </c>
      <c r="L155" s="1119"/>
      <c r="M155" s="1151"/>
      <c r="N155" s="1081"/>
    </row>
    <row r="156" spans="1:14" ht="58.5" hidden="1" customHeight="1" x14ac:dyDescent="0.25">
      <c r="A156" s="1143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065" t="s">
        <v>140</v>
      </c>
      <c r="H156" s="1091"/>
      <c r="I156" s="1093"/>
      <c r="J156" s="1121" t="e">
        <f>IF(I156/H156*100&gt;100,100,I156/H156*100)</f>
        <v>#DIV/0!</v>
      </c>
      <c r="K156" s="1127" t="e">
        <f>(J156+J157+J158)/3</f>
        <v>#DIV/0!</v>
      </c>
      <c r="L156" s="1126" t="e">
        <f>(K156+K159)/2</f>
        <v>#DIV/0!</v>
      </c>
      <c r="M156" s="1151"/>
      <c r="N156" s="1081"/>
    </row>
    <row r="157" spans="1:14" ht="58.5" hidden="1" customHeight="1" x14ac:dyDescent="0.25">
      <c r="A157" s="1143"/>
      <c r="B157" s="1072"/>
      <c r="C157" s="1071"/>
      <c r="D157" s="1071"/>
      <c r="E157" s="1128" t="s">
        <v>138</v>
      </c>
      <c r="F157" s="1129" t="s">
        <v>385</v>
      </c>
      <c r="G157" s="1065" t="s">
        <v>140</v>
      </c>
      <c r="H157" s="1091"/>
      <c r="I157" s="1093"/>
      <c r="J157" s="1121" t="e">
        <f>IF(I157/H157*100&gt;100,100,I157/H157*100)</f>
        <v>#DIV/0!</v>
      </c>
      <c r="K157" s="1123"/>
      <c r="L157" s="1119"/>
      <c r="M157" s="1151"/>
      <c r="N157" s="1081"/>
    </row>
    <row r="158" spans="1:14" ht="58.5" hidden="1" customHeight="1" x14ac:dyDescent="0.25">
      <c r="A158" s="1143"/>
      <c r="B158" s="1072"/>
      <c r="C158" s="1071"/>
      <c r="D158" s="1071"/>
      <c r="E158" s="1128" t="s">
        <v>138</v>
      </c>
      <c r="F158" s="1129" t="s">
        <v>625</v>
      </c>
      <c r="G158" s="1065" t="s">
        <v>140</v>
      </c>
      <c r="H158" s="1091"/>
      <c r="I158" s="1091"/>
      <c r="J158" s="1121" t="e">
        <f>IF(I158/H158*100&gt;100,100,I158/H158*100)</f>
        <v>#DIV/0!</v>
      </c>
      <c r="K158" s="1123"/>
      <c r="L158" s="1119"/>
      <c r="M158" s="1151"/>
      <c r="N158" s="1081"/>
    </row>
    <row r="159" spans="1:14" ht="39" hidden="1" customHeight="1" x14ac:dyDescent="0.25">
      <c r="A159" s="1143"/>
      <c r="B159" s="1068"/>
      <c r="C159" s="1067"/>
      <c r="D159" s="1067"/>
      <c r="E159" s="1128" t="s">
        <v>144</v>
      </c>
      <c r="F159" s="1064" t="s">
        <v>506</v>
      </c>
      <c r="G159" s="1065" t="s">
        <v>266</v>
      </c>
      <c r="H159" s="1096"/>
      <c r="I159" s="1088"/>
      <c r="J159" s="1121" t="e">
        <f>IF(I159/H159*100&gt;100,100,I159/H159*100)</f>
        <v>#DIV/0!</v>
      </c>
      <c r="K159" s="1120" t="e">
        <f>J159</f>
        <v>#DIV/0!</v>
      </c>
      <c r="L159" s="1119"/>
      <c r="M159" s="1151"/>
      <c r="N159" s="1081"/>
    </row>
    <row r="160" spans="1:14" ht="58.5" hidden="1" customHeight="1" x14ac:dyDescent="0.25">
      <c r="A160" s="1143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065" t="s">
        <v>140</v>
      </c>
      <c r="H160" s="1091"/>
      <c r="I160" s="1093"/>
      <c r="J160" s="1121" t="e">
        <f>IF(I160/H160*100&gt;100,100,I160/H160*100)</f>
        <v>#DIV/0!</v>
      </c>
      <c r="K160" s="1127" t="e">
        <f>(J160+J161+J162)/3</f>
        <v>#DIV/0!</v>
      </c>
      <c r="L160" s="1126" t="e">
        <f>(K160+K163)/2</f>
        <v>#DIV/0!</v>
      </c>
      <c r="M160" s="1113"/>
      <c r="N160" s="1081"/>
    </row>
    <row r="161" spans="1:14" ht="58.5" hidden="1" customHeight="1" x14ac:dyDescent="0.25">
      <c r="A161" s="1143"/>
      <c r="B161" s="1072"/>
      <c r="C161" s="1071"/>
      <c r="D161" s="1071"/>
      <c r="E161" s="1128" t="s">
        <v>138</v>
      </c>
      <c r="F161" s="1129" t="s">
        <v>385</v>
      </c>
      <c r="G161" s="1065" t="s">
        <v>140</v>
      </c>
      <c r="H161" s="1091"/>
      <c r="I161" s="1093"/>
      <c r="J161" s="1121" t="e">
        <f>IF(I161/H161*100&gt;100,100,I161/H161*100)</f>
        <v>#DIV/0!</v>
      </c>
      <c r="K161" s="1123"/>
      <c r="L161" s="1119"/>
      <c r="M161" s="1113"/>
      <c r="N161" s="1081"/>
    </row>
    <row r="162" spans="1:14" ht="58.5" hidden="1" customHeight="1" x14ac:dyDescent="0.25">
      <c r="A162" s="1143"/>
      <c r="B162" s="1072"/>
      <c r="C162" s="1071"/>
      <c r="D162" s="1071"/>
      <c r="E162" s="1128" t="s">
        <v>138</v>
      </c>
      <c r="F162" s="1129" t="s">
        <v>625</v>
      </c>
      <c r="G162" s="1065" t="s">
        <v>140</v>
      </c>
      <c r="H162" s="1091"/>
      <c r="I162" s="1091"/>
      <c r="J162" s="1121" t="e">
        <f>IF(I162/H162*100&gt;100,100,I162/H162*100)</f>
        <v>#DIV/0!</v>
      </c>
      <c r="K162" s="1123"/>
      <c r="L162" s="1119"/>
      <c r="M162" s="1113"/>
      <c r="N162" s="1081"/>
    </row>
    <row r="163" spans="1:14" ht="38.25" hidden="1" customHeight="1" x14ac:dyDescent="0.25">
      <c r="A163" s="1143"/>
      <c r="B163" s="1068"/>
      <c r="C163" s="1067"/>
      <c r="D163" s="1067"/>
      <c r="E163" s="1128" t="s">
        <v>144</v>
      </c>
      <c r="F163" s="1064" t="s">
        <v>506</v>
      </c>
      <c r="G163" s="1065" t="s">
        <v>266</v>
      </c>
      <c r="H163" s="1088"/>
      <c r="I163" s="1088"/>
      <c r="J163" s="1121" t="e">
        <f>IF(I163/H163*100&gt;100,100,I163/H163*100)</f>
        <v>#DIV/0!</v>
      </c>
      <c r="K163" s="1120" t="e">
        <f>J163</f>
        <v>#DIV/0!</v>
      </c>
      <c r="L163" s="1119"/>
      <c r="M163" s="1113"/>
      <c r="N163" s="1081"/>
    </row>
    <row r="164" spans="1:14" ht="58.5" hidden="1" customHeight="1" x14ac:dyDescent="0.25">
      <c r="A164" s="1143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065" t="s">
        <v>140</v>
      </c>
      <c r="H164" s="1091"/>
      <c r="I164" s="1093"/>
      <c r="J164" s="1121" t="e">
        <f>IF(I164/H164*100&gt;100,100,I164/H164*100)</f>
        <v>#DIV/0!</v>
      </c>
      <c r="K164" s="1127" t="e">
        <f>(J164+J165+J166)/3</f>
        <v>#DIV/0!</v>
      </c>
      <c r="L164" s="1126" t="e">
        <f>(K164+K167)/2</f>
        <v>#DIV/0!</v>
      </c>
      <c r="M164" s="1113"/>
      <c r="N164" s="1081"/>
    </row>
    <row r="165" spans="1:14" ht="58.5" hidden="1" customHeight="1" x14ac:dyDescent="0.25">
      <c r="A165" s="1143"/>
      <c r="B165" s="1072"/>
      <c r="C165" s="1071"/>
      <c r="D165" s="1071"/>
      <c r="E165" s="1128" t="s">
        <v>138</v>
      </c>
      <c r="F165" s="1129" t="s">
        <v>385</v>
      </c>
      <c r="G165" s="1065" t="s">
        <v>140</v>
      </c>
      <c r="H165" s="1091"/>
      <c r="I165" s="1093"/>
      <c r="J165" s="1121" t="e">
        <f>IF(I165/H165*100&gt;100,100,I165/H165*100)</f>
        <v>#DIV/0!</v>
      </c>
      <c r="K165" s="1123"/>
      <c r="L165" s="1119"/>
      <c r="M165" s="1113"/>
      <c r="N165" s="1081"/>
    </row>
    <row r="166" spans="1:14" ht="58.5" hidden="1" customHeight="1" x14ac:dyDescent="0.25">
      <c r="A166" s="1143"/>
      <c r="B166" s="1072"/>
      <c r="C166" s="1071"/>
      <c r="D166" s="1071"/>
      <c r="E166" s="1128" t="s">
        <v>138</v>
      </c>
      <c r="F166" s="1129" t="s">
        <v>625</v>
      </c>
      <c r="G166" s="1065" t="s">
        <v>140</v>
      </c>
      <c r="H166" s="1091"/>
      <c r="I166" s="1091"/>
      <c r="J166" s="1121" t="e">
        <f>IF(I166/H166*100&gt;100,100,I166/H166*100)</f>
        <v>#DIV/0!</v>
      </c>
      <c r="K166" s="1123"/>
      <c r="L166" s="1119"/>
      <c r="M166" s="1113"/>
      <c r="N166" s="1081"/>
    </row>
    <row r="167" spans="1:14" ht="38.25" hidden="1" customHeight="1" x14ac:dyDescent="0.25">
      <c r="A167" s="1143"/>
      <c r="B167" s="1068"/>
      <c r="C167" s="1067"/>
      <c r="D167" s="1067"/>
      <c r="E167" s="1128" t="s">
        <v>144</v>
      </c>
      <c r="F167" s="1064" t="s">
        <v>506</v>
      </c>
      <c r="G167" s="1065" t="s">
        <v>266</v>
      </c>
      <c r="H167" s="1096"/>
      <c r="I167" s="1088"/>
      <c r="J167" s="1121" t="e">
        <f>IF(I167/H167*100&gt;100,100,I167/H167*100)</f>
        <v>#DIV/0!</v>
      </c>
      <c r="K167" s="1120" t="e">
        <f>J167</f>
        <v>#DIV/0!</v>
      </c>
      <c r="L167" s="1119"/>
      <c r="M167" s="1113"/>
      <c r="N167" s="1081"/>
    </row>
    <row r="168" spans="1:14" ht="58.5" hidden="1" customHeight="1" x14ac:dyDescent="0.25">
      <c r="A168" s="1143"/>
      <c r="B168" s="1079" t="s">
        <v>380</v>
      </c>
      <c r="C168" s="1079" t="s">
        <v>636</v>
      </c>
      <c r="D168" s="1115" t="s">
        <v>615</v>
      </c>
      <c r="E168" s="1098" t="s">
        <v>138</v>
      </c>
      <c r="F168" s="1112" t="s">
        <v>312</v>
      </c>
      <c r="G168" s="1065" t="s">
        <v>140</v>
      </c>
      <c r="H168" s="1091"/>
      <c r="I168" s="1093"/>
      <c r="J168" s="1121" t="e">
        <f>IF(I168/H168*100&gt;100,100,I168/H168*100)</f>
        <v>#DIV/0!</v>
      </c>
      <c r="K168" s="1127" t="e">
        <f>(J168+J169+J170)/3</f>
        <v>#DIV/0!</v>
      </c>
      <c r="L168" s="1126" t="e">
        <f>(K168+K171)/2</f>
        <v>#DIV/0!</v>
      </c>
      <c r="M168" s="1113"/>
      <c r="N168" s="1081"/>
    </row>
    <row r="169" spans="1:14" ht="58.5" hidden="1" customHeight="1" x14ac:dyDescent="0.25">
      <c r="A169" s="1143"/>
      <c r="B169" s="1072"/>
      <c r="C169" s="1103"/>
      <c r="D169" s="1072"/>
      <c r="E169" s="1098" t="s">
        <v>138</v>
      </c>
      <c r="F169" s="1112" t="s">
        <v>385</v>
      </c>
      <c r="G169" s="1065" t="s">
        <v>140</v>
      </c>
      <c r="H169" s="1091"/>
      <c r="I169" s="1093"/>
      <c r="J169" s="1121" t="e">
        <f>IF(I169/H169*100&gt;100,100,I169/H169*100)</f>
        <v>#DIV/0!</v>
      </c>
      <c r="K169" s="1123"/>
      <c r="L169" s="1119"/>
      <c r="M169" s="1113"/>
      <c r="N169" s="1081"/>
    </row>
    <row r="170" spans="1:14" ht="58.5" hidden="1" customHeight="1" x14ac:dyDescent="0.25">
      <c r="A170" s="1143"/>
      <c r="B170" s="1072"/>
      <c r="C170" s="1103"/>
      <c r="D170" s="1072"/>
      <c r="E170" s="1098" t="s">
        <v>138</v>
      </c>
      <c r="F170" s="1112" t="s">
        <v>625</v>
      </c>
      <c r="G170" s="1065" t="s">
        <v>140</v>
      </c>
      <c r="H170" s="1091"/>
      <c r="I170" s="1091"/>
      <c r="J170" s="1121" t="e">
        <f>IF(I170/H170*100&gt;100,100,I170/H170*100)</f>
        <v>#DIV/0!</v>
      </c>
      <c r="K170" s="1123"/>
      <c r="L170" s="1119"/>
      <c r="M170" s="1113"/>
      <c r="N170" s="1081"/>
    </row>
    <row r="171" spans="1:14" ht="38.25" hidden="1" customHeight="1" x14ac:dyDescent="0.25">
      <c r="A171" s="1143"/>
      <c r="B171" s="1068"/>
      <c r="C171" s="1100"/>
      <c r="D171" s="1068"/>
      <c r="E171" s="1098" t="s">
        <v>144</v>
      </c>
      <c r="F171" s="1097" t="s">
        <v>506</v>
      </c>
      <c r="G171" s="1065" t="s">
        <v>266</v>
      </c>
      <c r="H171" s="1201"/>
      <c r="I171" s="1088"/>
      <c r="J171" s="1121" t="e">
        <f>IF(I171/H171*100&gt;100,100,I171/H171*100)</f>
        <v>#DIV/0!</v>
      </c>
      <c r="K171" s="1120" t="e">
        <f>J171</f>
        <v>#DIV/0!</v>
      </c>
      <c r="L171" s="1119"/>
      <c r="M171" s="1113"/>
      <c r="N171" s="1081"/>
    </row>
    <row r="172" spans="1:14" ht="58.5" hidden="1" customHeight="1" x14ac:dyDescent="0.25">
      <c r="A172" s="1143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065" t="s">
        <v>140</v>
      </c>
      <c r="H172" s="1091"/>
      <c r="I172" s="1093"/>
      <c r="J172" s="1121" t="e">
        <f>IF(I172/H172*100&gt;100,100,I172/H172*100)</f>
        <v>#DIV/0!</v>
      </c>
      <c r="K172" s="1127" t="e">
        <f>(J172+J173+J174)/3</f>
        <v>#DIV/0!</v>
      </c>
      <c r="L172" s="1126" t="e">
        <f>(K172+K175)/2</f>
        <v>#DIV/0!</v>
      </c>
      <c r="M172" s="1113"/>
      <c r="N172" s="1081"/>
    </row>
    <row r="173" spans="1:14" ht="58.5" hidden="1" customHeight="1" x14ac:dyDescent="0.25">
      <c r="A173" s="1143"/>
      <c r="B173" s="1072"/>
      <c r="C173" s="1103"/>
      <c r="D173" s="1072"/>
      <c r="E173" s="1098" t="s">
        <v>138</v>
      </c>
      <c r="F173" s="1112" t="s">
        <v>385</v>
      </c>
      <c r="G173" s="1065" t="s">
        <v>140</v>
      </c>
      <c r="H173" s="1091"/>
      <c r="I173" s="1093"/>
      <c r="J173" s="1121" t="e">
        <f>IF(I173/H173*100&gt;100,100,I173/H173*100)</f>
        <v>#DIV/0!</v>
      </c>
      <c r="K173" s="1123"/>
      <c r="L173" s="1119"/>
      <c r="M173" s="1113"/>
      <c r="N173" s="1081"/>
    </row>
    <row r="174" spans="1:14" ht="58.5" hidden="1" customHeight="1" x14ac:dyDescent="0.25">
      <c r="A174" s="1143"/>
      <c r="B174" s="1072"/>
      <c r="C174" s="1103"/>
      <c r="D174" s="1072"/>
      <c r="E174" s="1098" t="s">
        <v>138</v>
      </c>
      <c r="F174" s="1112" t="s">
        <v>625</v>
      </c>
      <c r="G174" s="1065" t="s">
        <v>140</v>
      </c>
      <c r="H174" s="1091"/>
      <c r="I174" s="1091"/>
      <c r="J174" s="1121" t="e">
        <f>IF(I174/H174*100&gt;100,100,I174/H174*100)</f>
        <v>#DIV/0!</v>
      </c>
      <c r="K174" s="1123"/>
      <c r="L174" s="1119"/>
      <c r="M174" s="1113"/>
      <c r="N174" s="1081"/>
    </row>
    <row r="175" spans="1:14" ht="36" hidden="1" customHeight="1" x14ac:dyDescent="0.25">
      <c r="A175" s="1143"/>
      <c r="B175" s="1068"/>
      <c r="C175" s="1100"/>
      <c r="D175" s="1068"/>
      <c r="E175" s="1098" t="s">
        <v>144</v>
      </c>
      <c r="F175" s="1097" t="s">
        <v>506</v>
      </c>
      <c r="G175" s="1065" t="s">
        <v>266</v>
      </c>
      <c r="H175" s="1109"/>
      <c r="I175" s="1109"/>
      <c r="J175" s="1121" t="e">
        <f>IF(I175/H175*100&gt;100,100,I175/H175*100)</f>
        <v>#DIV/0!</v>
      </c>
      <c r="K175" s="1120" t="e">
        <f>J175</f>
        <v>#DIV/0!</v>
      </c>
      <c r="L175" s="1119"/>
      <c r="M175" s="1113"/>
      <c r="N175" s="1081"/>
    </row>
    <row r="176" spans="1:14" ht="58.5" hidden="1" customHeight="1" x14ac:dyDescent="0.25">
      <c r="A176" s="1143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065" t="s">
        <v>140</v>
      </c>
      <c r="H176" s="1091"/>
      <c r="I176" s="1093"/>
      <c r="J176" s="1121" t="e">
        <f>IF(I176/H176*100&gt;100,100,I176/H176*100)</f>
        <v>#DIV/0!</v>
      </c>
      <c r="K176" s="1127" t="e">
        <f>(J176+J177+J178)/3</f>
        <v>#DIV/0!</v>
      </c>
      <c r="L176" s="1126" t="e">
        <f>(K176+K179)/2</f>
        <v>#DIV/0!</v>
      </c>
      <c r="M176" s="1113"/>
      <c r="N176" s="1081"/>
    </row>
    <row r="177" spans="1:16" ht="58.5" hidden="1" customHeight="1" x14ac:dyDescent="0.25">
      <c r="A177" s="1143"/>
      <c r="B177" s="1072"/>
      <c r="C177" s="1103"/>
      <c r="D177" s="1072"/>
      <c r="E177" s="1098" t="s">
        <v>138</v>
      </c>
      <c r="F177" s="1112" t="s">
        <v>385</v>
      </c>
      <c r="G177" s="1065" t="s">
        <v>140</v>
      </c>
      <c r="H177" s="1091"/>
      <c r="I177" s="1093"/>
      <c r="J177" s="1121" t="e">
        <f>IF(I177/H177*100&gt;100,100,I177/H177*100)</f>
        <v>#DIV/0!</v>
      </c>
      <c r="K177" s="1123"/>
      <c r="L177" s="1119"/>
      <c r="M177" s="1113"/>
      <c r="N177" s="1081"/>
    </row>
    <row r="178" spans="1:16" ht="58.5" hidden="1" customHeight="1" x14ac:dyDescent="0.25">
      <c r="A178" s="1143"/>
      <c r="B178" s="1072"/>
      <c r="C178" s="1103"/>
      <c r="D178" s="1072"/>
      <c r="E178" s="1098" t="s">
        <v>138</v>
      </c>
      <c r="F178" s="1112" t="s">
        <v>625</v>
      </c>
      <c r="G178" s="1065" t="s">
        <v>140</v>
      </c>
      <c r="H178" s="1091"/>
      <c r="I178" s="1091"/>
      <c r="J178" s="1121" t="e">
        <f>IF(I178/H178*100&gt;100,100,I178/H178*100)</f>
        <v>#DIV/0!</v>
      </c>
      <c r="K178" s="1123"/>
      <c r="L178" s="1119"/>
      <c r="M178" s="1113"/>
      <c r="N178" s="1081"/>
    </row>
    <row r="179" spans="1:16" ht="39" hidden="1" customHeight="1" x14ac:dyDescent="0.25">
      <c r="A179" s="1143"/>
      <c r="B179" s="1068"/>
      <c r="C179" s="1100"/>
      <c r="D179" s="1068"/>
      <c r="E179" s="1098" t="s">
        <v>144</v>
      </c>
      <c r="F179" s="1097" t="s">
        <v>506</v>
      </c>
      <c r="G179" s="1065" t="s">
        <v>266</v>
      </c>
      <c r="H179" s="1096"/>
      <c r="I179" s="1088"/>
      <c r="J179" s="1121" t="e">
        <f>IF(I179/H179*100&gt;100,100,I179/H179*100)</f>
        <v>#DIV/0!</v>
      </c>
      <c r="K179" s="1120" t="e">
        <f>J179</f>
        <v>#DIV/0!</v>
      </c>
      <c r="L179" s="1119"/>
      <c r="M179" s="1113"/>
      <c r="N179" s="1081"/>
    </row>
    <row r="180" spans="1:16" ht="58.5" hidden="1" customHeight="1" x14ac:dyDescent="0.25">
      <c r="A180" s="1143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065" t="s">
        <v>140</v>
      </c>
      <c r="H180" s="1091"/>
      <c r="I180" s="1093"/>
      <c r="J180" s="1121" t="e">
        <f>IF(I180/H180*100&gt;100,100,I180/H180*100)</f>
        <v>#DIV/0!</v>
      </c>
      <c r="K180" s="1127" t="e">
        <f>(J180+J181+J182)/3</f>
        <v>#DIV/0!</v>
      </c>
      <c r="L180" s="1126" t="e">
        <f>(K180+K183)/2</f>
        <v>#DIV/0!</v>
      </c>
      <c r="M180" s="1113"/>
      <c r="N180" s="1081"/>
    </row>
    <row r="181" spans="1:16" ht="58.5" hidden="1" customHeight="1" x14ac:dyDescent="0.25">
      <c r="A181" s="1143"/>
      <c r="B181" s="1072"/>
      <c r="C181" s="1103"/>
      <c r="D181" s="1072"/>
      <c r="E181" s="1098" t="s">
        <v>138</v>
      </c>
      <c r="F181" s="1112" t="s">
        <v>385</v>
      </c>
      <c r="G181" s="1065" t="s">
        <v>140</v>
      </c>
      <c r="H181" s="1091"/>
      <c r="I181" s="1093"/>
      <c r="J181" s="1121" t="e">
        <f>IF(I181/H181*100&gt;100,100,I181/H181*100)</f>
        <v>#DIV/0!</v>
      </c>
      <c r="K181" s="1123"/>
      <c r="L181" s="1119"/>
      <c r="M181" s="1113"/>
      <c r="N181" s="1081"/>
    </row>
    <row r="182" spans="1:16" ht="58.5" hidden="1" customHeight="1" x14ac:dyDescent="0.25">
      <c r="A182" s="1143"/>
      <c r="B182" s="1072"/>
      <c r="C182" s="1103"/>
      <c r="D182" s="1072"/>
      <c r="E182" s="1098" t="s">
        <v>138</v>
      </c>
      <c r="F182" s="1112" t="s">
        <v>625</v>
      </c>
      <c r="G182" s="1065" t="s">
        <v>140</v>
      </c>
      <c r="H182" s="1091"/>
      <c r="I182" s="1091"/>
      <c r="J182" s="1121" t="e">
        <f>IF(I182/H182*100&gt;100,100,I182/H182*100)</f>
        <v>#DIV/0!</v>
      </c>
      <c r="K182" s="1123"/>
      <c r="L182" s="1119"/>
      <c r="M182" s="1113"/>
      <c r="N182" s="1081"/>
    </row>
    <row r="183" spans="1:16" ht="41.25" hidden="1" customHeight="1" x14ac:dyDescent="0.25">
      <c r="A183" s="1203"/>
      <c r="B183" s="1068"/>
      <c r="C183" s="1100"/>
      <c r="D183" s="1068"/>
      <c r="E183" s="1098" t="s">
        <v>144</v>
      </c>
      <c r="F183" s="1097" t="s">
        <v>506</v>
      </c>
      <c r="G183" s="1065" t="s">
        <v>266</v>
      </c>
      <c r="H183" s="1096"/>
      <c r="I183" s="1088"/>
      <c r="J183" s="1121" t="e">
        <f>IF(I183/H183*100&gt;100,100,I183/H183*100)</f>
        <v>#DIV/0!</v>
      </c>
      <c r="K183" s="1120" t="e">
        <f>J183</f>
        <v>#DIV/0!</v>
      </c>
      <c r="L183" s="1119"/>
      <c r="M183" s="1110"/>
      <c r="N183" s="1081"/>
    </row>
    <row r="184" spans="1:16" ht="42" hidden="1" customHeight="1" x14ac:dyDescent="0.25">
      <c r="A184" s="1255"/>
      <c r="B184" s="1079" t="s">
        <v>319</v>
      </c>
      <c r="C184" s="1079" t="s">
        <v>631</v>
      </c>
      <c r="D184" s="1115" t="s">
        <v>615</v>
      </c>
      <c r="E184" s="1098" t="s">
        <v>138</v>
      </c>
      <c r="F184" s="1112" t="s">
        <v>312</v>
      </c>
      <c r="G184" s="1065" t="s">
        <v>140</v>
      </c>
      <c r="H184" s="1091"/>
      <c r="I184" s="1093"/>
      <c r="J184" s="1087" t="e">
        <f>IF(H184/I184*100&gt;100,100,H184/I184*100)</f>
        <v>#DIV/0!</v>
      </c>
      <c r="K184" s="1095" t="e">
        <f>(J184+J185+J186)/3</f>
        <v>#DIV/0!</v>
      </c>
      <c r="L184" s="1094" t="e">
        <f>(K184+K187)/2</f>
        <v>#DIV/0!</v>
      </c>
      <c r="M184" s="1202"/>
      <c r="N184" s="1081"/>
      <c r="O184" s="1048">
        <f>H187+H191+H195+H199+H203+H207+H211+H215+H219+H223+H227+H231</f>
        <v>0</v>
      </c>
      <c r="P184" s="1048">
        <f>I187+I191+I195+I199+I203+I207+I211+I215+I219+I223+I227+I231</f>
        <v>0</v>
      </c>
    </row>
    <row r="185" spans="1:16" ht="42" hidden="1" customHeight="1" x14ac:dyDescent="0.25">
      <c r="A185" s="1242"/>
      <c r="B185" s="1072"/>
      <c r="C185" s="1103"/>
      <c r="D185" s="1072"/>
      <c r="E185" s="1098" t="s">
        <v>138</v>
      </c>
      <c r="F185" s="1112" t="s">
        <v>385</v>
      </c>
      <c r="G185" s="1065" t="s">
        <v>140</v>
      </c>
      <c r="H185" s="1091"/>
      <c r="I185" s="1093"/>
      <c r="J185" s="1087" t="e">
        <f>IF(I185/H185*100&gt;100,100,I185/H185*100)</f>
        <v>#DIV/0!</v>
      </c>
      <c r="K185" s="1090"/>
      <c r="L185" s="1085"/>
      <c r="M185" s="1198"/>
      <c r="N185" s="1081"/>
    </row>
    <row r="186" spans="1:16" ht="36" hidden="1" customHeight="1" x14ac:dyDescent="0.25">
      <c r="A186" s="1242"/>
      <c r="B186" s="1072"/>
      <c r="C186" s="1103"/>
      <c r="D186" s="1072"/>
      <c r="E186" s="1098" t="s">
        <v>138</v>
      </c>
      <c r="F186" s="1112" t="s">
        <v>625</v>
      </c>
      <c r="G186" s="1065" t="s">
        <v>140</v>
      </c>
      <c r="H186" s="1091"/>
      <c r="I186" s="1091"/>
      <c r="J186" s="1087" t="e">
        <f>IF(I186/H186*100&gt;100,100,I186/H186*100)</f>
        <v>#DIV/0!</v>
      </c>
      <c r="K186" s="1090"/>
      <c r="L186" s="1085"/>
      <c r="M186" s="1198"/>
      <c r="N186" s="1081"/>
    </row>
    <row r="187" spans="1:16" ht="30.75" hidden="1" customHeight="1" x14ac:dyDescent="0.25">
      <c r="A187" s="1242"/>
      <c r="B187" s="1068"/>
      <c r="C187" s="1100"/>
      <c r="D187" s="1068"/>
      <c r="E187" s="1098" t="s">
        <v>144</v>
      </c>
      <c r="F187" s="1097" t="s">
        <v>506</v>
      </c>
      <c r="G187" s="1065" t="s">
        <v>266</v>
      </c>
      <c r="H187" s="1096"/>
      <c r="I187" s="1088"/>
      <c r="J187" s="1087" t="e">
        <f>IF(I187/H187*100&gt;100,100,I187/H187*100)</f>
        <v>#DIV/0!</v>
      </c>
      <c r="K187" s="1086" t="e">
        <f>J187</f>
        <v>#DIV/0!</v>
      </c>
      <c r="L187" s="1085"/>
      <c r="M187" s="1198"/>
      <c r="N187" s="1081"/>
    </row>
    <row r="188" spans="1:16" ht="42" hidden="1" customHeight="1" x14ac:dyDescent="0.25">
      <c r="A188" s="1242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065" t="s">
        <v>140</v>
      </c>
      <c r="H188" s="1091"/>
      <c r="I188" s="1093"/>
      <c r="J188" s="1087" t="e">
        <f>IF(H188/I188*100&gt;100,100,H188/I188*100)</f>
        <v>#DIV/0!</v>
      </c>
      <c r="K188" s="1095" t="e">
        <f>(J188+J189+J190)/3</f>
        <v>#DIV/0!</v>
      </c>
      <c r="L188" s="1094" t="e">
        <f>(K188+K191)/2</f>
        <v>#DIV/0!</v>
      </c>
      <c r="M188" s="1198"/>
      <c r="N188" s="1081"/>
    </row>
    <row r="189" spans="1:16" ht="42" hidden="1" customHeight="1" x14ac:dyDescent="0.25">
      <c r="A189" s="1242"/>
      <c r="B189" s="1072"/>
      <c r="C189" s="1103"/>
      <c r="D189" s="1072"/>
      <c r="E189" s="1098" t="s">
        <v>138</v>
      </c>
      <c r="F189" s="1112" t="s">
        <v>385</v>
      </c>
      <c r="G189" s="1065" t="s">
        <v>140</v>
      </c>
      <c r="H189" s="1091"/>
      <c r="I189" s="1093"/>
      <c r="J189" s="1087" t="e">
        <f>IF(I189/H189*100&gt;100,100,I189/H189*100)</f>
        <v>#DIV/0!</v>
      </c>
      <c r="K189" s="1090"/>
      <c r="L189" s="1085"/>
      <c r="M189" s="1198"/>
      <c r="N189" s="1081"/>
    </row>
    <row r="190" spans="1:16" ht="36" hidden="1" customHeight="1" x14ac:dyDescent="0.25">
      <c r="A190" s="1242"/>
      <c r="B190" s="1072"/>
      <c r="C190" s="1103"/>
      <c r="D190" s="1072"/>
      <c r="E190" s="1098" t="s">
        <v>138</v>
      </c>
      <c r="F190" s="1112" t="s">
        <v>625</v>
      </c>
      <c r="G190" s="1065" t="s">
        <v>140</v>
      </c>
      <c r="H190" s="1091"/>
      <c r="I190" s="1091"/>
      <c r="J190" s="1087" t="e">
        <f>IF(I190/H190*100&gt;100,100,I190/H190*100)</f>
        <v>#DIV/0!</v>
      </c>
      <c r="K190" s="1090"/>
      <c r="L190" s="1085"/>
      <c r="M190" s="1198"/>
      <c r="N190" s="1081"/>
    </row>
    <row r="191" spans="1:16" ht="30.75" hidden="1" customHeight="1" x14ac:dyDescent="0.25">
      <c r="A191" s="1242"/>
      <c r="B191" s="1068"/>
      <c r="C191" s="1100"/>
      <c r="D191" s="1068"/>
      <c r="E191" s="1098" t="s">
        <v>144</v>
      </c>
      <c r="F191" s="1097" t="s">
        <v>506</v>
      </c>
      <c r="G191" s="1065" t="s">
        <v>266</v>
      </c>
      <c r="H191" s="1088"/>
      <c r="I191" s="1088"/>
      <c r="J191" s="1087" t="e">
        <f>IF(I191/H191*100&gt;100,100,I191/H191*100)</f>
        <v>#DIV/0!</v>
      </c>
      <c r="K191" s="1086" t="e">
        <f>J191</f>
        <v>#DIV/0!</v>
      </c>
      <c r="L191" s="1085"/>
      <c r="M191" s="1198"/>
      <c r="N191" s="1081"/>
    </row>
    <row r="192" spans="1:16" ht="42" hidden="1" customHeight="1" x14ac:dyDescent="0.25">
      <c r="A192" s="1242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065" t="s">
        <v>140</v>
      </c>
      <c r="H192" s="1091"/>
      <c r="I192" s="1093"/>
      <c r="J192" s="1087" t="e">
        <f>IF(H192/I192*100&gt;100,100,H192/I192*100)</f>
        <v>#DIV/0!</v>
      </c>
      <c r="K192" s="1095" t="e">
        <f>(J192+J193+J194)/3</f>
        <v>#DIV/0!</v>
      </c>
      <c r="L192" s="1094" t="e">
        <f>(K192+K195)/2</f>
        <v>#DIV/0!</v>
      </c>
      <c r="M192" s="1198"/>
      <c r="N192" s="1081"/>
    </row>
    <row r="193" spans="1:14" ht="42" hidden="1" customHeight="1" x14ac:dyDescent="0.25">
      <c r="A193" s="1242"/>
      <c r="B193" s="1072"/>
      <c r="C193" s="1103"/>
      <c r="D193" s="1072"/>
      <c r="E193" s="1098" t="s">
        <v>138</v>
      </c>
      <c r="F193" s="1112" t="s">
        <v>385</v>
      </c>
      <c r="G193" s="1065" t="s">
        <v>140</v>
      </c>
      <c r="H193" s="1091"/>
      <c r="I193" s="1093"/>
      <c r="J193" s="1087" t="e">
        <f>IF(I193/H193*100&gt;100,100,I193/H193*100)</f>
        <v>#DIV/0!</v>
      </c>
      <c r="K193" s="1090"/>
      <c r="L193" s="1085"/>
      <c r="M193" s="1198"/>
      <c r="N193" s="1081"/>
    </row>
    <row r="194" spans="1:14" ht="36" hidden="1" customHeight="1" x14ac:dyDescent="0.25">
      <c r="A194" s="1242"/>
      <c r="B194" s="1072"/>
      <c r="C194" s="1103"/>
      <c r="D194" s="1072"/>
      <c r="E194" s="1098" t="s">
        <v>138</v>
      </c>
      <c r="F194" s="1112" t="s">
        <v>625</v>
      </c>
      <c r="G194" s="1065" t="s">
        <v>140</v>
      </c>
      <c r="H194" s="1091"/>
      <c r="I194" s="1091"/>
      <c r="J194" s="1087" t="e">
        <f>IF(I194/H194*100&gt;100,100,I194/H194*100)</f>
        <v>#DIV/0!</v>
      </c>
      <c r="K194" s="1090"/>
      <c r="L194" s="1085"/>
      <c r="M194" s="1198"/>
      <c r="N194" s="1081"/>
    </row>
    <row r="195" spans="1:14" ht="30.75" hidden="1" customHeight="1" x14ac:dyDescent="0.25">
      <c r="A195" s="1242"/>
      <c r="B195" s="1068"/>
      <c r="C195" s="1100"/>
      <c r="D195" s="1068"/>
      <c r="E195" s="1098" t="s">
        <v>144</v>
      </c>
      <c r="F195" s="1097" t="s">
        <v>506</v>
      </c>
      <c r="G195" s="1065" t="s">
        <v>266</v>
      </c>
      <c r="H195" s="1201"/>
      <c r="I195" s="1088"/>
      <c r="J195" s="1087" t="e">
        <f>IF(I195/H195*100&gt;100,100,I195/H195*100)</f>
        <v>#DIV/0!</v>
      </c>
      <c r="K195" s="1086" t="e">
        <f>J195</f>
        <v>#DIV/0!</v>
      </c>
      <c r="L195" s="1085"/>
      <c r="M195" s="1198"/>
      <c r="N195" s="1081"/>
    </row>
    <row r="196" spans="1:14" ht="42" hidden="1" customHeight="1" x14ac:dyDescent="0.25">
      <c r="A196" s="1242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065" t="s">
        <v>140</v>
      </c>
      <c r="H196" s="1091"/>
      <c r="I196" s="1093"/>
      <c r="J196" s="1087" t="e">
        <f>IF(H196/I196*100&gt;100,100,H196/I196*100)</f>
        <v>#DIV/0!</v>
      </c>
      <c r="K196" s="1095" t="e">
        <f>(J196+J197+J198)/3</f>
        <v>#DIV/0!</v>
      </c>
      <c r="L196" s="1094" t="e">
        <f>(K196+K199)/2</f>
        <v>#DIV/0!</v>
      </c>
      <c r="M196" s="1198"/>
      <c r="N196" s="1081"/>
    </row>
    <row r="197" spans="1:14" ht="42" hidden="1" customHeight="1" x14ac:dyDescent="0.25">
      <c r="A197" s="1242"/>
      <c r="B197" s="1114"/>
      <c r="C197" s="1113"/>
      <c r="D197" s="1072"/>
      <c r="E197" s="1098" t="s">
        <v>138</v>
      </c>
      <c r="F197" s="1112" t="s">
        <v>385</v>
      </c>
      <c r="G197" s="1065" t="s">
        <v>140</v>
      </c>
      <c r="H197" s="1091"/>
      <c r="I197" s="1093"/>
      <c r="J197" s="1087" t="e">
        <f>IF(I197/H197*100&gt;100,100,I197/H197*100)</f>
        <v>#DIV/0!</v>
      </c>
      <c r="K197" s="1090"/>
      <c r="L197" s="1085"/>
      <c r="M197" s="1198"/>
      <c r="N197" s="1081"/>
    </row>
    <row r="198" spans="1:14" ht="36" hidden="1" customHeight="1" x14ac:dyDescent="0.25">
      <c r="A198" s="1242"/>
      <c r="B198" s="1114"/>
      <c r="C198" s="1113"/>
      <c r="D198" s="1072"/>
      <c r="E198" s="1098" t="s">
        <v>138</v>
      </c>
      <c r="F198" s="1112" t="s">
        <v>625</v>
      </c>
      <c r="G198" s="1065" t="s">
        <v>140</v>
      </c>
      <c r="H198" s="1091"/>
      <c r="I198" s="1091"/>
      <c r="J198" s="1087" t="e">
        <f>IF(I198/H198*100&gt;100,100,I198/H198*100)</f>
        <v>#DIV/0!</v>
      </c>
      <c r="K198" s="1090"/>
      <c r="L198" s="1085"/>
      <c r="M198" s="1198"/>
      <c r="N198" s="1081"/>
    </row>
    <row r="199" spans="1:14" ht="30.75" hidden="1" customHeight="1" x14ac:dyDescent="0.25">
      <c r="A199" s="1242"/>
      <c r="B199" s="1111"/>
      <c r="C199" s="1110"/>
      <c r="D199" s="1068"/>
      <c r="E199" s="1098" t="s">
        <v>144</v>
      </c>
      <c r="F199" s="1097" t="s">
        <v>506</v>
      </c>
      <c r="G199" s="1065" t="s">
        <v>266</v>
      </c>
      <c r="H199" s="1088"/>
      <c r="I199" s="1088"/>
      <c r="J199" s="1087" t="e">
        <f>IF(I199/H199*100&gt;100,100,I199/H199*100)</f>
        <v>#DIV/0!</v>
      </c>
      <c r="K199" s="1086" t="e">
        <f>J199</f>
        <v>#DIV/0!</v>
      </c>
      <c r="L199" s="1085"/>
      <c r="M199" s="1198"/>
      <c r="N199" s="1081"/>
    </row>
    <row r="200" spans="1:14" ht="42" hidden="1" customHeight="1" x14ac:dyDescent="0.25">
      <c r="A200" s="1242"/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065" t="s">
        <v>140</v>
      </c>
      <c r="H200" s="1091"/>
      <c r="I200" s="1093"/>
      <c r="J200" s="1087" t="e">
        <f>IF(H200/I200*100&gt;100,100,H200/I200*100)</f>
        <v>#DIV/0!</v>
      </c>
      <c r="K200" s="1095" t="e">
        <f>(J200+J201+J202)/3</f>
        <v>#DIV/0!</v>
      </c>
      <c r="L200" s="1094" t="e">
        <f>(K200+K203)/2</f>
        <v>#DIV/0!</v>
      </c>
      <c r="M200" s="1198"/>
      <c r="N200" s="1081"/>
    </row>
    <row r="201" spans="1:14" ht="42" hidden="1" customHeight="1" x14ac:dyDescent="0.25">
      <c r="A201" s="1242"/>
      <c r="B201" s="1114"/>
      <c r="C201" s="1113"/>
      <c r="D201" s="1072"/>
      <c r="E201" s="1098" t="s">
        <v>138</v>
      </c>
      <c r="F201" s="1112" t="s">
        <v>245</v>
      </c>
      <c r="G201" s="1065" t="s">
        <v>140</v>
      </c>
      <c r="H201" s="1091"/>
      <c r="I201" s="1093"/>
      <c r="J201" s="1087" t="e">
        <f>IF(I201/H201*100&gt;100,100,I201/H201*100)</f>
        <v>#DIV/0!</v>
      </c>
      <c r="K201" s="1090"/>
      <c r="L201" s="1085"/>
      <c r="M201" s="1198"/>
      <c r="N201" s="1081"/>
    </row>
    <row r="202" spans="1:14" ht="36" hidden="1" customHeight="1" x14ac:dyDescent="0.25">
      <c r="A202" s="1242"/>
      <c r="B202" s="1114"/>
      <c r="C202" s="1113"/>
      <c r="D202" s="1072"/>
      <c r="E202" s="1098" t="s">
        <v>138</v>
      </c>
      <c r="F202" s="1112" t="s">
        <v>625</v>
      </c>
      <c r="G202" s="1065" t="s">
        <v>140</v>
      </c>
      <c r="H202" s="1091"/>
      <c r="I202" s="1091"/>
      <c r="J202" s="1087" t="e">
        <f>IF(I202/H202*100&gt;100,100,I202/H202*100)</f>
        <v>#DIV/0!</v>
      </c>
      <c r="K202" s="1090"/>
      <c r="L202" s="1085"/>
      <c r="M202" s="1198"/>
      <c r="N202" s="1081"/>
    </row>
    <row r="203" spans="1:14" ht="30.75" hidden="1" customHeight="1" x14ac:dyDescent="0.25">
      <c r="A203" s="1242"/>
      <c r="B203" s="1111"/>
      <c r="C203" s="1110"/>
      <c r="D203" s="1068"/>
      <c r="E203" s="1098" t="s">
        <v>144</v>
      </c>
      <c r="F203" s="1097" t="s">
        <v>506</v>
      </c>
      <c r="G203" s="1065" t="s">
        <v>266</v>
      </c>
      <c r="H203" s="1088"/>
      <c r="I203" s="1088"/>
      <c r="J203" s="1087" t="e">
        <f>IF(I203/H203*100&gt;100,100,I203/H203*100)</f>
        <v>#DIV/0!</v>
      </c>
      <c r="K203" s="1086" t="e">
        <f>J203</f>
        <v>#DIV/0!</v>
      </c>
      <c r="L203" s="1085"/>
      <c r="M203" s="1198"/>
      <c r="N203" s="1081"/>
    </row>
    <row r="204" spans="1:14" ht="42" hidden="1" customHeight="1" x14ac:dyDescent="0.25">
      <c r="A204" s="1242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065" t="s">
        <v>140</v>
      </c>
      <c r="H204" s="1091"/>
      <c r="I204" s="1093"/>
      <c r="J204" s="1087" t="e">
        <f>IF(I204/H204*100&gt;100,100,I204/H204*100)</f>
        <v>#DIV/0!</v>
      </c>
      <c r="K204" s="1095" t="e">
        <f>(J204+J205+J206)/3</f>
        <v>#DIV/0!</v>
      </c>
      <c r="L204" s="1094" t="e">
        <f>(K204+K207)/2</f>
        <v>#DIV/0!</v>
      </c>
      <c r="M204" s="1198"/>
      <c r="N204" s="1081"/>
    </row>
    <row r="205" spans="1:14" ht="42" hidden="1" customHeight="1" x14ac:dyDescent="0.25">
      <c r="A205" s="1242"/>
      <c r="B205" s="1072"/>
      <c r="C205" s="1103"/>
      <c r="D205" s="1102"/>
      <c r="E205" s="1098" t="s">
        <v>138</v>
      </c>
      <c r="F205" s="1101" t="s">
        <v>435</v>
      </c>
      <c r="G205" s="1065" t="s">
        <v>140</v>
      </c>
      <c r="H205" s="1091"/>
      <c r="I205" s="1093"/>
      <c r="J205" s="1087" t="e">
        <f>IF(I205/H205*100&gt;100,100,I205/H205*100)</f>
        <v>#DIV/0!</v>
      </c>
      <c r="K205" s="1090"/>
      <c r="L205" s="1085"/>
      <c r="M205" s="1198"/>
      <c r="N205" s="1081"/>
    </row>
    <row r="206" spans="1:14" ht="36" hidden="1" customHeight="1" x14ac:dyDescent="0.25">
      <c r="A206" s="1242"/>
      <c r="B206" s="1072"/>
      <c r="C206" s="1103"/>
      <c r="D206" s="1102"/>
      <c r="E206" s="1098" t="s">
        <v>138</v>
      </c>
      <c r="F206" s="1101" t="s">
        <v>436</v>
      </c>
      <c r="G206" s="1065" t="s">
        <v>140</v>
      </c>
      <c r="H206" s="1091"/>
      <c r="I206" s="1091"/>
      <c r="J206" s="1087" t="e">
        <f>IF(I206/H206*100&gt;100,100,I206/H206*100)</f>
        <v>#DIV/0!</v>
      </c>
      <c r="K206" s="1090"/>
      <c r="L206" s="1085"/>
      <c r="M206" s="1198"/>
      <c r="N206" s="1081"/>
    </row>
    <row r="207" spans="1:14" ht="30.75" hidden="1" customHeight="1" x14ac:dyDescent="0.25">
      <c r="A207" s="1242"/>
      <c r="B207" s="1068"/>
      <c r="C207" s="1100"/>
      <c r="D207" s="1099"/>
      <c r="E207" s="1098" t="s">
        <v>144</v>
      </c>
      <c r="F207" s="1097" t="s">
        <v>506</v>
      </c>
      <c r="G207" s="1065" t="s">
        <v>266</v>
      </c>
      <c r="H207" s="1109"/>
      <c r="I207" s="1088"/>
      <c r="J207" s="1087" t="e">
        <f>IF(I207/H207*100&gt;100,100,I207/H207*100)</f>
        <v>#DIV/0!</v>
      </c>
      <c r="K207" s="1086" t="e">
        <f>J207</f>
        <v>#DIV/0!</v>
      </c>
      <c r="L207" s="1085"/>
      <c r="M207" s="1198"/>
      <c r="N207" s="1081"/>
    </row>
    <row r="208" spans="1:14" ht="42" hidden="1" customHeight="1" x14ac:dyDescent="0.25">
      <c r="A208" s="1242"/>
      <c r="B208" s="1079" t="s">
        <v>327</v>
      </c>
      <c r="C208" s="1079" t="s">
        <v>623</v>
      </c>
      <c r="D208" s="1108" t="s">
        <v>615</v>
      </c>
      <c r="E208" s="1105" t="s">
        <v>138</v>
      </c>
      <c r="F208" s="1069" t="s">
        <v>434</v>
      </c>
      <c r="G208" s="1065" t="s">
        <v>140</v>
      </c>
      <c r="H208" s="1091"/>
      <c r="I208" s="1093"/>
      <c r="J208" s="1087" t="e">
        <f>IF(H208/I208*100&gt;100,100,H208/I208*100)</f>
        <v>#DIV/0!</v>
      </c>
      <c r="K208" s="1095" t="e">
        <f>(J208+J209+J210)/3</f>
        <v>#DIV/0!</v>
      </c>
      <c r="L208" s="1094" t="e">
        <f>(K208+K211)/2</f>
        <v>#DIV/0!</v>
      </c>
      <c r="M208" s="1198"/>
      <c r="N208" s="1081"/>
    </row>
    <row r="209" spans="1:14" ht="42" hidden="1" customHeight="1" x14ac:dyDescent="0.25">
      <c r="A209" s="1242"/>
      <c r="B209" s="1072"/>
      <c r="C209" s="1103"/>
      <c r="D209" s="1107"/>
      <c r="E209" s="1105" t="s">
        <v>138</v>
      </c>
      <c r="F209" s="1069" t="s">
        <v>435</v>
      </c>
      <c r="G209" s="1065" t="s">
        <v>140</v>
      </c>
      <c r="H209" s="1091"/>
      <c r="I209" s="1093"/>
      <c r="J209" s="1087" t="e">
        <f>IF(I209/H209*100&gt;100,100,I209/H209*100)</f>
        <v>#DIV/0!</v>
      </c>
      <c r="K209" s="1090"/>
      <c r="L209" s="1085"/>
      <c r="M209" s="1198"/>
      <c r="N209" s="1081"/>
    </row>
    <row r="210" spans="1:14" ht="36" hidden="1" customHeight="1" x14ac:dyDescent="0.25">
      <c r="A210" s="1242"/>
      <c r="B210" s="1072"/>
      <c r="C210" s="1103"/>
      <c r="D210" s="1107"/>
      <c r="E210" s="1105" t="s">
        <v>138</v>
      </c>
      <c r="F210" s="1069" t="s">
        <v>436</v>
      </c>
      <c r="G210" s="1065" t="s">
        <v>140</v>
      </c>
      <c r="H210" s="1091"/>
      <c r="I210" s="1091"/>
      <c r="J210" s="1087" t="e">
        <f>IF(I210/H210*100&gt;100,100,I210/H210*100)</f>
        <v>#DIV/0!</v>
      </c>
      <c r="K210" s="1090"/>
      <c r="L210" s="1085"/>
      <c r="M210" s="1198"/>
      <c r="N210" s="1081"/>
    </row>
    <row r="211" spans="1:14" ht="30.75" hidden="1" customHeight="1" x14ac:dyDescent="0.25">
      <c r="A211" s="1242"/>
      <c r="B211" s="1068"/>
      <c r="C211" s="1100"/>
      <c r="D211" s="1106"/>
      <c r="E211" s="1105" t="s">
        <v>144</v>
      </c>
      <c r="F211" s="1064" t="s">
        <v>506</v>
      </c>
      <c r="G211" s="1065" t="s">
        <v>266</v>
      </c>
      <c r="H211" s="1096"/>
      <c r="I211" s="1088"/>
      <c r="J211" s="1087" t="e">
        <f>IF(I211/H211*100&gt;100,100,I211/H211*100)</f>
        <v>#DIV/0!</v>
      </c>
      <c r="K211" s="1086" t="e">
        <f>J211</f>
        <v>#DIV/0!</v>
      </c>
      <c r="L211" s="1085"/>
      <c r="M211" s="1198"/>
      <c r="N211" s="1081"/>
    </row>
    <row r="212" spans="1:14" ht="42" hidden="1" customHeight="1" x14ac:dyDescent="0.25">
      <c r="A212" s="1242"/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065" t="s">
        <v>140</v>
      </c>
      <c r="H212" s="1091"/>
      <c r="I212" s="1093"/>
      <c r="J212" s="1087" t="e">
        <f>IF(H212/I212*100&gt;100,100,H212/I212*100)</f>
        <v>#DIV/0!</v>
      </c>
      <c r="K212" s="1095" t="e">
        <f>(J212+J213+J214)/3</f>
        <v>#DIV/0!</v>
      </c>
      <c r="L212" s="1094" t="e">
        <f>(K212+K215)/2</f>
        <v>#DIV/0!</v>
      </c>
      <c r="M212" s="1198"/>
      <c r="N212" s="1081"/>
    </row>
    <row r="213" spans="1:14" ht="42" hidden="1" customHeight="1" x14ac:dyDescent="0.25">
      <c r="A213" s="1242"/>
      <c r="B213" s="1072"/>
      <c r="C213" s="1103"/>
      <c r="D213" s="1102"/>
      <c r="E213" s="1098" t="s">
        <v>138</v>
      </c>
      <c r="F213" s="1101" t="s">
        <v>435</v>
      </c>
      <c r="G213" s="1065" t="s">
        <v>140</v>
      </c>
      <c r="H213" s="1091"/>
      <c r="I213" s="1093"/>
      <c r="J213" s="1087" t="e">
        <f>IF(I213/H213*100&gt;100,100,I213/H213*100)</f>
        <v>#DIV/0!</v>
      </c>
      <c r="K213" s="1090"/>
      <c r="L213" s="1085"/>
      <c r="M213" s="1198"/>
      <c r="N213" s="1081"/>
    </row>
    <row r="214" spans="1:14" ht="36" hidden="1" customHeight="1" x14ac:dyDescent="0.25">
      <c r="A214" s="1242"/>
      <c r="B214" s="1072"/>
      <c r="C214" s="1103"/>
      <c r="D214" s="1102"/>
      <c r="E214" s="1098" t="s">
        <v>138</v>
      </c>
      <c r="F214" s="1101" t="s">
        <v>436</v>
      </c>
      <c r="G214" s="1065" t="s">
        <v>140</v>
      </c>
      <c r="H214" s="1091"/>
      <c r="I214" s="1091"/>
      <c r="J214" s="1087" t="e">
        <f>IF(I214/H214*100&gt;100,100,I214/H214*100)</f>
        <v>#DIV/0!</v>
      </c>
      <c r="K214" s="1090"/>
      <c r="L214" s="1085"/>
      <c r="M214" s="1198"/>
      <c r="N214" s="1081"/>
    </row>
    <row r="215" spans="1:14" ht="30.75" hidden="1" customHeight="1" x14ac:dyDescent="0.25">
      <c r="A215" s="1242"/>
      <c r="B215" s="1068"/>
      <c r="C215" s="1100"/>
      <c r="D215" s="1099"/>
      <c r="E215" s="1098" t="s">
        <v>144</v>
      </c>
      <c r="F215" s="1097" t="s">
        <v>506</v>
      </c>
      <c r="G215" s="1065" t="s">
        <v>266</v>
      </c>
      <c r="H215" s="1096"/>
      <c r="I215" s="1088"/>
      <c r="J215" s="1087" t="e">
        <f>IF(I215/H215*100&gt;100,100,I215/H215*100)</f>
        <v>#DIV/0!</v>
      </c>
      <c r="K215" s="1086" t="e">
        <f>J215</f>
        <v>#DIV/0!</v>
      </c>
      <c r="L215" s="1085"/>
      <c r="M215" s="1198"/>
      <c r="N215" s="1081"/>
    </row>
    <row r="216" spans="1:14" ht="42" hidden="1" customHeight="1" x14ac:dyDescent="0.25">
      <c r="A216" s="1242"/>
      <c r="B216" s="1079" t="s">
        <v>323</v>
      </c>
      <c r="C216" s="1079" t="s">
        <v>621</v>
      </c>
      <c r="D216" s="1104" t="s">
        <v>615</v>
      </c>
      <c r="E216" s="1098" t="s">
        <v>138</v>
      </c>
      <c r="F216" s="1101" t="s">
        <v>434</v>
      </c>
      <c r="G216" s="1065" t="s">
        <v>140</v>
      </c>
      <c r="H216" s="1091"/>
      <c r="I216" s="1093"/>
      <c r="J216" s="1087" t="e">
        <f>IF(H216/I216*100&gt;100,100,H216/I216*100)</f>
        <v>#DIV/0!</v>
      </c>
      <c r="K216" s="1095" t="e">
        <f>(J216+J217+J218)/3</f>
        <v>#DIV/0!</v>
      </c>
      <c r="L216" s="1094" t="e">
        <f>(K216+K219)/2</f>
        <v>#DIV/0!</v>
      </c>
      <c r="M216" s="1198"/>
      <c r="N216" s="1081"/>
    </row>
    <row r="217" spans="1:14" ht="42" hidden="1" customHeight="1" x14ac:dyDescent="0.25">
      <c r="A217" s="1242"/>
      <c r="B217" s="1072"/>
      <c r="C217" s="1103"/>
      <c r="D217" s="1102"/>
      <c r="E217" s="1098" t="s">
        <v>138</v>
      </c>
      <c r="F217" s="1101" t="s">
        <v>435</v>
      </c>
      <c r="G217" s="1065" t="s">
        <v>140</v>
      </c>
      <c r="H217" s="1091"/>
      <c r="I217" s="1093"/>
      <c r="J217" s="1087" t="e">
        <f>IF(I217/H217*100&gt;100,100,I217/H217*100)</f>
        <v>#DIV/0!</v>
      </c>
      <c r="K217" s="1090"/>
      <c r="L217" s="1085"/>
      <c r="M217" s="1198"/>
      <c r="N217" s="1081"/>
    </row>
    <row r="218" spans="1:14" ht="36" hidden="1" customHeight="1" x14ac:dyDescent="0.25">
      <c r="A218" s="1242"/>
      <c r="B218" s="1072"/>
      <c r="C218" s="1103"/>
      <c r="D218" s="1102"/>
      <c r="E218" s="1098" t="s">
        <v>138</v>
      </c>
      <c r="F218" s="1101" t="s">
        <v>436</v>
      </c>
      <c r="G218" s="1065" t="s">
        <v>140</v>
      </c>
      <c r="H218" s="1091"/>
      <c r="I218" s="1091"/>
      <c r="J218" s="1087" t="e">
        <f>IF(I218/H218*100&gt;100,100,I218/H218*100)</f>
        <v>#DIV/0!</v>
      </c>
      <c r="K218" s="1090"/>
      <c r="L218" s="1085"/>
      <c r="M218" s="1198"/>
      <c r="N218" s="1081"/>
    </row>
    <row r="219" spans="1:14" ht="30.75" hidden="1" customHeight="1" x14ac:dyDescent="0.25">
      <c r="A219" s="1242"/>
      <c r="B219" s="1068"/>
      <c r="C219" s="1100"/>
      <c r="D219" s="1099"/>
      <c r="E219" s="1098" t="s">
        <v>144</v>
      </c>
      <c r="F219" s="1097" t="s">
        <v>506</v>
      </c>
      <c r="G219" s="1065" t="s">
        <v>266</v>
      </c>
      <c r="H219" s="1096"/>
      <c r="I219" s="1088"/>
      <c r="J219" s="1087" t="e">
        <f>IF(I219/H219*100&gt;100,100,I219/H219*100)</f>
        <v>#DIV/0!</v>
      </c>
      <c r="K219" s="1086" t="e">
        <f>J219</f>
        <v>#DIV/0!</v>
      </c>
      <c r="L219" s="1085"/>
      <c r="M219" s="1198"/>
      <c r="N219" s="1081"/>
    </row>
    <row r="220" spans="1:14" ht="42" hidden="1" customHeight="1" x14ac:dyDescent="0.25">
      <c r="A220" s="1242"/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065" t="s">
        <v>140</v>
      </c>
      <c r="H220" s="1091"/>
      <c r="I220" s="1093"/>
      <c r="J220" s="1087" t="e">
        <f>IF(H220/I220*100&gt;100,100,H220/I220*100)</f>
        <v>#DIV/0!</v>
      </c>
      <c r="K220" s="1095" t="e">
        <f>(J220+J221+J222)/3</f>
        <v>#DIV/0!</v>
      </c>
      <c r="L220" s="1094" t="e">
        <f>(K220+K223)/2</f>
        <v>#DIV/0!</v>
      </c>
      <c r="M220" s="1198"/>
      <c r="N220" s="1081"/>
    </row>
    <row r="221" spans="1:14" ht="42" hidden="1" customHeight="1" x14ac:dyDescent="0.25">
      <c r="A221" s="1242"/>
      <c r="B221" s="1072"/>
      <c r="C221" s="1071"/>
      <c r="D221" s="1070"/>
      <c r="E221" s="1065" t="s">
        <v>138</v>
      </c>
      <c r="F221" s="1069" t="s">
        <v>435</v>
      </c>
      <c r="G221" s="1065" t="s">
        <v>140</v>
      </c>
      <c r="H221" s="1091"/>
      <c r="I221" s="1093"/>
      <c r="J221" s="1087" t="e">
        <f>IF(I221/H221*100&gt;100,100,I221/H221*100)</f>
        <v>#DIV/0!</v>
      </c>
      <c r="K221" s="1090"/>
      <c r="L221" s="1085"/>
      <c r="M221" s="1198"/>
      <c r="N221" s="1081"/>
    </row>
    <row r="222" spans="1:14" ht="36" hidden="1" customHeight="1" x14ac:dyDescent="0.25">
      <c r="A222" s="1242"/>
      <c r="B222" s="1072"/>
      <c r="C222" s="1071"/>
      <c r="D222" s="1070"/>
      <c r="E222" s="1065" t="s">
        <v>138</v>
      </c>
      <c r="F222" s="1069" t="s">
        <v>436</v>
      </c>
      <c r="G222" s="1065" t="s">
        <v>140</v>
      </c>
      <c r="H222" s="1091"/>
      <c r="I222" s="1091"/>
      <c r="J222" s="1087" t="e">
        <f>IF(I222/H222*100&gt;100,100,I222/H222*100)</f>
        <v>#DIV/0!</v>
      </c>
      <c r="K222" s="1090"/>
      <c r="L222" s="1085"/>
      <c r="M222" s="1198"/>
      <c r="N222" s="1081"/>
    </row>
    <row r="223" spans="1:14" ht="30.75" hidden="1" customHeight="1" x14ac:dyDescent="0.25">
      <c r="A223" s="1242"/>
      <c r="B223" s="1068"/>
      <c r="C223" s="1067"/>
      <c r="D223" s="1066"/>
      <c r="E223" s="1065" t="s">
        <v>144</v>
      </c>
      <c r="F223" s="1064" t="s">
        <v>506</v>
      </c>
      <c r="G223" s="1065" t="s">
        <v>266</v>
      </c>
      <c r="H223" s="1096"/>
      <c r="I223" s="1088"/>
      <c r="J223" s="1087" t="e">
        <f>IF(I223/H223*100&gt;100,100,I223/H223*100)</f>
        <v>#DIV/0!</v>
      </c>
      <c r="K223" s="1086" t="e">
        <f>J223</f>
        <v>#DIV/0!</v>
      </c>
      <c r="L223" s="1085"/>
      <c r="M223" s="1198"/>
      <c r="N223" s="1081"/>
    </row>
    <row r="224" spans="1:14" ht="42" hidden="1" customHeight="1" x14ac:dyDescent="0.25">
      <c r="A224" s="1242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065" t="s">
        <v>140</v>
      </c>
      <c r="H224" s="1091"/>
      <c r="I224" s="1093"/>
      <c r="J224" s="1087" t="e">
        <f>IF(H224/I224*100&gt;100,100,H224/I224*100)</f>
        <v>#DIV/0!</v>
      </c>
      <c r="K224" s="1095" t="e">
        <f>(J224+J225+J226)/3</f>
        <v>#DIV/0!</v>
      </c>
      <c r="L224" s="1094" t="e">
        <f>(K224+K227)/2</f>
        <v>#DIV/0!</v>
      </c>
      <c r="M224" s="1198"/>
      <c r="N224" s="1081"/>
    </row>
    <row r="225" spans="1:14" ht="42" hidden="1" customHeight="1" x14ac:dyDescent="0.25">
      <c r="A225" s="1242"/>
      <c r="B225" s="1072"/>
      <c r="C225" s="1071"/>
      <c r="D225" s="1070"/>
      <c r="E225" s="1065" t="s">
        <v>138</v>
      </c>
      <c r="F225" s="1069" t="s">
        <v>435</v>
      </c>
      <c r="G225" s="1065" t="s">
        <v>140</v>
      </c>
      <c r="H225" s="1091"/>
      <c r="I225" s="1093"/>
      <c r="J225" s="1087" t="e">
        <f>IF(I225/H225*100&gt;100,100,I225/H225*100)</f>
        <v>#DIV/0!</v>
      </c>
      <c r="K225" s="1090"/>
      <c r="L225" s="1085"/>
      <c r="M225" s="1198"/>
      <c r="N225" s="1081"/>
    </row>
    <row r="226" spans="1:14" ht="36" hidden="1" customHeight="1" x14ac:dyDescent="0.25">
      <c r="A226" s="1242"/>
      <c r="B226" s="1072"/>
      <c r="C226" s="1071"/>
      <c r="D226" s="1070"/>
      <c r="E226" s="1065" t="s">
        <v>138</v>
      </c>
      <c r="F226" s="1069" t="s">
        <v>436</v>
      </c>
      <c r="G226" s="1065" t="s">
        <v>140</v>
      </c>
      <c r="H226" s="1091"/>
      <c r="I226" s="1091"/>
      <c r="J226" s="1087" t="e">
        <f>IF(I226/H226*100&gt;100,100,I226/H226*100)</f>
        <v>#DIV/0!</v>
      </c>
      <c r="K226" s="1090"/>
      <c r="L226" s="1085"/>
      <c r="M226" s="1198"/>
      <c r="N226" s="1081"/>
    </row>
    <row r="227" spans="1:14" ht="30.75" hidden="1" customHeight="1" x14ac:dyDescent="0.25">
      <c r="A227" s="1242"/>
      <c r="B227" s="1068"/>
      <c r="C227" s="1067"/>
      <c r="D227" s="1066"/>
      <c r="E227" s="1065" t="s">
        <v>144</v>
      </c>
      <c r="F227" s="1064" t="s">
        <v>506</v>
      </c>
      <c r="G227" s="1065" t="s">
        <v>266</v>
      </c>
      <c r="H227" s="1088"/>
      <c r="I227" s="1088"/>
      <c r="J227" s="1270" t="e">
        <f>IF(I227/H227*100&gt;100,100,I227/H227*100)</f>
        <v>#DIV/0!</v>
      </c>
      <c r="K227" s="1269" t="e">
        <f>J227</f>
        <v>#DIV/0!</v>
      </c>
      <c r="L227" s="1268"/>
      <c r="M227" s="1198"/>
      <c r="N227" s="1081"/>
    </row>
    <row r="228" spans="1:14" ht="42" hidden="1" customHeight="1" x14ac:dyDescent="0.25">
      <c r="A228" s="1242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G228" s="1048"/>
      <c r="H228" s="1048"/>
      <c r="I228" s="1048"/>
      <c r="J228" s="1261"/>
      <c r="K228" s="1264"/>
      <c r="L228" s="1263"/>
      <c r="M228" s="1265"/>
      <c r="N228" s="1081"/>
    </row>
    <row r="229" spans="1:14" ht="42" hidden="1" customHeight="1" x14ac:dyDescent="0.25">
      <c r="A229" s="1242"/>
      <c r="B229" s="1228"/>
      <c r="C229" s="1227"/>
      <c r="D229" s="1070"/>
      <c r="E229" s="1065" t="s">
        <v>138</v>
      </c>
      <c r="F229" s="1069" t="s">
        <v>435</v>
      </c>
      <c r="G229" s="1048"/>
      <c r="H229" s="1082"/>
      <c r="I229" s="1082"/>
      <c r="J229" s="1261"/>
      <c r="K229" s="1264"/>
      <c r="L229" s="1263"/>
      <c r="M229" s="1265"/>
      <c r="N229" s="1081"/>
    </row>
    <row r="230" spans="1:14" ht="36" hidden="1" customHeight="1" x14ac:dyDescent="0.25">
      <c r="A230" s="1242"/>
      <c r="B230" s="1228"/>
      <c r="C230" s="1227"/>
      <c r="D230" s="1070"/>
      <c r="E230" s="1065" t="s">
        <v>138</v>
      </c>
      <c r="F230" s="1069" t="s">
        <v>436</v>
      </c>
      <c r="G230" s="1048"/>
      <c r="H230" s="1083"/>
      <c r="I230" s="1048"/>
      <c r="J230" s="1261"/>
      <c r="K230" s="1264"/>
      <c r="L230" s="1263"/>
      <c r="M230" s="1265"/>
      <c r="N230" s="1081"/>
    </row>
    <row r="231" spans="1:14" ht="30.75" hidden="1" customHeight="1" x14ac:dyDescent="0.25">
      <c r="A231" s="1242"/>
      <c r="B231" s="1224"/>
      <c r="C231" s="1223"/>
      <c r="D231" s="1066"/>
      <c r="E231" s="1065" t="s">
        <v>144</v>
      </c>
      <c r="F231" s="1064" t="s">
        <v>506</v>
      </c>
      <c r="J231" s="1261"/>
      <c r="K231" s="1260"/>
      <c r="L231" s="1263"/>
      <c r="M231" s="1265"/>
      <c r="N231" s="1081"/>
    </row>
    <row r="232" spans="1:14" ht="42" hidden="1" customHeight="1" x14ac:dyDescent="0.25">
      <c r="A232" s="1242"/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  <c r="J232" s="1261"/>
      <c r="K232" s="1267"/>
      <c r="L232" s="1263"/>
      <c r="M232" s="1265"/>
      <c r="N232" s="1081"/>
    </row>
    <row r="233" spans="1:14" ht="42" hidden="1" customHeight="1" x14ac:dyDescent="0.25">
      <c r="A233" s="1242"/>
      <c r="B233" s="1228"/>
      <c r="C233" s="1227"/>
      <c r="D233" s="1070"/>
      <c r="E233" s="1065" t="s">
        <v>138</v>
      </c>
      <c r="F233" s="1069" t="s">
        <v>435</v>
      </c>
      <c r="G233" s="1076" t="s">
        <v>611</v>
      </c>
      <c r="H233" s="1075"/>
      <c r="I233" s="1075"/>
      <c r="J233" s="1261"/>
      <c r="K233" s="1266"/>
      <c r="L233" s="1263"/>
      <c r="M233" s="1265"/>
      <c r="N233" s="1081"/>
    </row>
    <row r="234" spans="1:14" ht="36" hidden="1" customHeight="1" x14ac:dyDescent="0.25">
      <c r="A234" s="1242"/>
      <c r="B234" s="1228"/>
      <c r="C234" s="1227"/>
      <c r="D234" s="1070"/>
      <c r="E234" s="1065" t="s">
        <v>138</v>
      </c>
      <c r="F234" s="1069" t="s">
        <v>436</v>
      </c>
      <c r="G234" s="1076" t="s">
        <v>683</v>
      </c>
      <c r="H234" s="1075"/>
      <c r="I234" s="1075"/>
      <c r="J234" s="1261"/>
      <c r="K234" s="1266"/>
      <c r="L234" s="1263"/>
      <c r="M234" s="1265"/>
      <c r="N234" s="1081"/>
    </row>
    <row r="235" spans="1:14" ht="30.75" hidden="1" customHeight="1" x14ac:dyDescent="0.25">
      <c r="A235" s="1242"/>
      <c r="B235" s="1224"/>
      <c r="C235" s="1223"/>
      <c r="D235" s="1066"/>
      <c r="E235" s="1065" t="s">
        <v>144</v>
      </c>
      <c r="F235" s="1064" t="s">
        <v>506</v>
      </c>
      <c r="G235" s="1076" t="s">
        <v>682</v>
      </c>
      <c r="H235" s="1075"/>
      <c r="I235" s="1075"/>
      <c r="J235" s="1261"/>
      <c r="K235" s="1260"/>
      <c r="L235" s="1263"/>
      <c r="M235" s="1265"/>
      <c r="N235" s="1081"/>
    </row>
    <row r="236" spans="1:14" ht="42" hidden="1" customHeight="1" x14ac:dyDescent="0.25">
      <c r="A236" s="1242"/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076" t="s">
        <v>607</v>
      </c>
      <c r="H236" s="1075"/>
      <c r="I236" s="1075"/>
      <c r="J236" s="1261"/>
      <c r="K236" s="1264"/>
      <c r="L236" s="1263"/>
      <c r="M236" s="1265"/>
      <c r="N236" s="1081"/>
    </row>
    <row r="237" spans="1:14" ht="42" hidden="1" customHeight="1" x14ac:dyDescent="0.25">
      <c r="A237" s="1242"/>
      <c r="B237" s="1228"/>
      <c r="C237" s="1227"/>
      <c r="D237" s="1070"/>
      <c r="E237" s="1065" t="s">
        <v>138</v>
      </c>
      <c r="F237" s="1069" t="s">
        <v>435</v>
      </c>
      <c r="J237" s="1261"/>
      <c r="K237" s="1264"/>
      <c r="L237" s="1263"/>
      <c r="M237" s="1265"/>
      <c r="N237" s="1081"/>
    </row>
    <row r="238" spans="1:14" ht="36" hidden="1" customHeight="1" x14ac:dyDescent="0.25">
      <c r="A238" s="1242"/>
      <c r="B238" s="1228"/>
      <c r="C238" s="1227"/>
      <c r="D238" s="1070"/>
      <c r="E238" s="1065" t="s">
        <v>138</v>
      </c>
      <c r="F238" s="1069" t="s">
        <v>436</v>
      </c>
      <c r="J238" s="1261"/>
      <c r="K238" s="1264"/>
      <c r="L238" s="1263"/>
      <c r="M238" s="1265"/>
      <c r="N238" s="1081"/>
    </row>
    <row r="239" spans="1:14" ht="30.75" hidden="1" customHeight="1" x14ac:dyDescent="0.25">
      <c r="A239" s="1242"/>
      <c r="B239" s="1224"/>
      <c r="C239" s="1223"/>
      <c r="D239" s="1066"/>
      <c r="E239" s="1065" t="s">
        <v>144</v>
      </c>
      <c r="F239" s="1064" t="s">
        <v>506</v>
      </c>
      <c r="J239" s="1261"/>
      <c r="K239" s="1260"/>
      <c r="L239" s="1263"/>
      <c r="M239" s="1265"/>
      <c r="N239" s="1081"/>
    </row>
    <row r="240" spans="1:14" s="1060" customFormat="1" ht="46.9" customHeight="1" x14ac:dyDescent="0.3">
      <c r="A240" s="1060" t="s">
        <v>614</v>
      </c>
      <c r="E240" s="1059"/>
      <c r="G240" s="1060" t="s">
        <v>613</v>
      </c>
      <c r="H240" s="1061"/>
      <c r="K240" s="1264"/>
      <c r="L240" s="1263"/>
      <c r="N240" s="1081"/>
    </row>
    <row r="241" spans="1:14" s="1060" customFormat="1" ht="46.9" customHeight="1" x14ac:dyDescent="0.3">
      <c r="A241" s="1062" t="s">
        <v>612</v>
      </c>
      <c r="E241" s="1059"/>
      <c r="H241" s="1061"/>
      <c r="K241" s="1264"/>
      <c r="L241" s="1263"/>
      <c r="N241" s="1081"/>
    </row>
    <row r="242" spans="1:14" ht="18.75" x14ac:dyDescent="0.3">
      <c r="A242" s="1242"/>
      <c r="B242" s="1060"/>
      <c r="C242" s="1060"/>
      <c r="D242" s="1060"/>
      <c r="E242" s="1059"/>
      <c r="F242" s="1054" t="s">
        <v>611</v>
      </c>
      <c r="G242" s="1053">
        <f>9.89+1+437.56</f>
        <v>448.45</v>
      </c>
      <c r="H242" s="1053">
        <f>H7+H11+H15+H19+H23++H27+H31+H35+H39+H43</f>
        <v>448.45</v>
      </c>
      <c r="I242" s="1053">
        <f>I7+I11+I15+I19+I23++I27+I31+I35+I39+I43</f>
        <v>447.4</v>
      </c>
      <c r="J242" s="1053">
        <v>447.44</v>
      </c>
      <c r="K242" s="1264"/>
      <c r="L242" s="1263"/>
      <c r="N242" s="1081"/>
    </row>
    <row r="243" spans="1:14" x14ac:dyDescent="0.25">
      <c r="A243" s="1242"/>
      <c r="B243" s="1058"/>
      <c r="C243" s="1058"/>
      <c r="D243" s="1058"/>
      <c r="E243" s="1057"/>
      <c r="F243" s="1054" t="s">
        <v>610</v>
      </c>
      <c r="G243" s="1053">
        <f>5+442.89+0.44</f>
        <v>448.33</v>
      </c>
      <c r="H243" s="1053">
        <f>H47+H51+H55+H59+H63+H67+H71+H75+H79+H83+H91+H87</f>
        <v>448.33</v>
      </c>
      <c r="I243" s="1053">
        <f>I47+I51+I55+I59+I63+I67+I71+I75+I79+I83+I91+I87</f>
        <v>443.84</v>
      </c>
      <c r="J243" s="1053">
        <v>443.89</v>
      </c>
      <c r="K243" s="1264"/>
      <c r="L243" s="1263"/>
      <c r="N243" s="1081"/>
    </row>
    <row r="244" spans="1:14" x14ac:dyDescent="0.25">
      <c r="A244" s="1242"/>
      <c r="B244" s="1048"/>
      <c r="C244" s="1048"/>
      <c r="D244" s="1048"/>
      <c r="E244" s="1055"/>
      <c r="F244" s="1054" t="s">
        <v>609</v>
      </c>
      <c r="G244" s="1053">
        <f>2+90.33</f>
        <v>92.33</v>
      </c>
      <c r="H244" s="1053">
        <f>H95+H99+H103+H107+H111+H115+H119+H123+H127</f>
        <v>92.33</v>
      </c>
      <c r="I244" s="1053">
        <f>I95+I99+I103+I107+I111+I115+I119+I123+I127</f>
        <v>95.5</v>
      </c>
      <c r="J244" s="1053">
        <v>95.56</v>
      </c>
      <c r="K244" s="1052"/>
      <c r="L244" s="1263"/>
      <c r="N244" s="1081"/>
    </row>
    <row r="245" spans="1:14" x14ac:dyDescent="0.25">
      <c r="A245" s="1242"/>
      <c r="B245" s="1048"/>
      <c r="C245" s="1048"/>
      <c r="D245" s="1048"/>
      <c r="E245" s="1055"/>
      <c r="F245" s="1054" t="s">
        <v>608</v>
      </c>
      <c r="G245" s="1053">
        <f>G242+G243+G244</f>
        <v>989.11</v>
      </c>
      <c r="H245" s="1053">
        <f>H242+H243+H244</f>
        <v>989.11</v>
      </c>
      <c r="I245" s="1053">
        <f>I242+I243+I244</f>
        <v>986.74</v>
      </c>
      <c r="J245" s="1053">
        <f>J242+J243+J244</f>
        <v>986.88999999999987</v>
      </c>
      <c r="K245" s="1052">
        <f>J245/G245</f>
        <v>0.99775555802691296</v>
      </c>
      <c r="N245" s="1081"/>
    </row>
    <row r="246" spans="1:14" x14ac:dyDescent="0.25">
      <c r="A246" s="1242"/>
      <c r="F246" s="1054" t="s">
        <v>607</v>
      </c>
      <c r="G246" s="1053">
        <v>27483</v>
      </c>
      <c r="H246" s="1053">
        <f>H131+H135+H139+H143+H147+H151+H155</f>
        <v>27484</v>
      </c>
      <c r="I246" s="1053">
        <f>I131+I135+I139+I143+I147+I151+I155</f>
        <v>27310</v>
      </c>
      <c r="J246" s="1053"/>
      <c r="K246" s="1052"/>
      <c r="N246" s="1081"/>
    </row>
    <row r="247" spans="1:14" x14ac:dyDescent="0.25">
      <c r="A247" s="1242"/>
      <c r="F247" s="1054" t="s">
        <v>606</v>
      </c>
      <c r="G247" s="1053"/>
      <c r="H247" s="1053">
        <f>H159+H163+H167+H171+H175+H179+H183+H187+H191+H195+H199+H203</f>
        <v>0</v>
      </c>
      <c r="I247" s="1053">
        <f>I159+I163+I167+I171+I175+I179+I183+I187+I191+I195+I199+I203</f>
        <v>0</v>
      </c>
      <c r="J247" s="1053"/>
      <c r="K247" s="1052"/>
      <c r="N247" s="1081"/>
    </row>
    <row r="248" spans="1:14" x14ac:dyDescent="0.25">
      <c r="A248" s="1242"/>
      <c r="F248" s="1054" t="s">
        <v>605</v>
      </c>
      <c r="G248" s="1053"/>
      <c r="H248" s="1053">
        <f>H207+H211+H215+H219+H223+H227+H231+H235+H239</f>
        <v>0</v>
      </c>
      <c r="I248" s="1053">
        <f>I207+I211+I215+I219+I223+I227+I231+I235+I239</f>
        <v>0</v>
      </c>
      <c r="J248" s="1053"/>
      <c r="K248" s="1052"/>
      <c r="N248" s="1081"/>
    </row>
    <row r="249" spans="1:14" ht="42" customHeight="1" x14ac:dyDescent="0.25">
      <c r="A249" s="1242"/>
      <c r="J249" s="1261"/>
      <c r="K249" s="1264"/>
      <c r="L249" s="1263"/>
      <c r="M249" s="1048"/>
      <c r="N249" s="1081"/>
    </row>
    <row r="250" spans="1:14" ht="42" customHeight="1" x14ac:dyDescent="0.25">
      <c r="A250" s="1242"/>
      <c r="J250" s="1261"/>
      <c r="K250" s="1262"/>
      <c r="L250" s="1259"/>
      <c r="M250" s="1048"/>
      <c r="N250" s="1081"/>
    </row>
    <row r="251" spans="1:14" ht="36" customHeight="1" x14ac:dyDescent="0.25">
      <c r="A251" s="1242"/>
      <c r="J251" s="1261"/>
      <c r="K251" s="1262"/>
      <c r="L251" s="1259"/>
      <c r="M251" s="1048"/>
      <c r="N251" s="1081"/>
    </row>
    <row r="252" spans="1:14" ht="30.75" customHeight="1" x14ac:dyDescent="0.25">
      <c r="A252" s="1242"/>
      <c r="J252" s="1261"/>
      <c r="K252" s="1260"/>
      <c r="L252" s="1259"/>
      <c r="M252" s="1048"/>
      <c r="N252" s="1081"/>
    </row>
    <row r="253" spans="1:14" ht="42" customHeight="1" x14ac:dyDescent="0.25">
      <c r="A253" s="1242"/>
      <c r="J253" s="1261"/>
      <c r="K253" s="1264"/>
      <c r="L253" s="1263"/>
      <c r="M253" s="1048"/>
      <c r="N253" s="1081"/>
    </row>
    <row r="254" spans="1:14" ht="42" customHeight="1" x14ac:dyDescent="0.25">
      <c r="A254" s="1242"/>
      <c r="J254" s="1261"/>
      <c r="K254" s="1262"/>
      <c r="L254" s="1259"/>
      <c r="M254" s="1048"/>
      <c r="N254" s="1081"/>
    </row>
    <row r="255" spans="1:14" ht="36" customHeight="1" x14ac:dyDescent="0.25">
      <c r="A255" s="1242"/>
      <c r="J255" s="1261"/>
      <c r="K255" s="1262"/>
      <c r="L255" s="1259"/>
      <c r="M255" s="1048"/>
      <c r="N255" s="1081"/>
    </row>
    <row r="256" spans="1:14" ht="30.75" customHeight="1" x14ac:dyDescent="0.25">
      <c r="A256" s="1242"/>
      <c r="J256" s="1261"/>
      <c r="K256" s="1260"/>
      <c r="L256" s="1259"/>
      <c r="M256" s="1048"/>
      <c r="N256" s="1081"/>
    </row>
    <row r="257" spans="1:14" ht="42" customHeight="1" x14ac:dyDescent="0.25">
      <c r="A257" s="1242"/>
      <c r="J257" s="1261"/>
      <c r="K257" s="1264"/>
      <c r="L257" s="1263"/>
      <c r="M257" s="1048"/>
      <c r="N257" s="1081"/>
    </row>
    <row r="258" spans="1:14" ht="42" customHeight="1" x14ac:dyDescent="0.25">
      <c r="A258" s="1242"/>
      <c r="J258" s="1261"/>
      <c r="K258" s="1262"/>
      <c r="L258" s="1259"/>
      <c r="M258" s="1048"/>
      <c r="N258" s="1081"/>
    </row>
    <row r="259" spans="1:14" ht="36" customHeight="1" x14ac:dyDescent="0.25">
      <c r="A259" s="1242"/>
      <c r="J259" s="1261"/>
      <c r="K259" s="1262"/>
      <c r="L259" s="1259"/>
      <c r="M259" s="1048"/>
      <c r="N259" s="1081"/>
    </row>
    <row r="260" spans="1:14" ht="30.75" customHeight="1" x14ac:dyDescent="0.25">
      <c r="A260" s="1242"/>
      <c r="J260" s="1261"/>
      <c r="K260" s="1260"/>
      <c r="L260" s="1259"/>
      <c r="M260" s="1048"/>
      <c r="N260" s="1081"/>
    </row>
    <row r="261" spans="1:14" ht="42" customHeight="1" x14ac:dyDescent="0.25">
      <c r="A261" s="1242"/>
      <c r="J261" s="1258" t="e">
        <f>IF(H261/I261*100&gt;100,100,H261/I261*100)</f>
        <v>#DIV/0!</v>
      </c>
      <c r="K261" s="1233" t="e">
        <f>(J261+J262+J263)/3</f>
        <v>#DIV/0!</v>
      </c>
      <c r="L261" s="1231" t="e">
        <f>(K261+K264)/2</f>
        <v>#DIV/0!</v>
      </c>
      <c r="M261" s="1048"/>
      <c r="N261" s="1081"/>
    </row>
    <row r="262" spans="1:14" ht="42" customHeight="1" x14ac:dyDescent="0.25">
      <c r="A262" s="1242"/>
      <c r="J262" s="1087" t="e">
        <f>IF(I262/H262*100&gt;100,100,I262/H262*100)</f>
        <v>#DIV/0!</v>
      </c>
      <c r="K262" s="1090"/>
      <c r="L262" s="1085"/>
      <c r="M262" s="1048"/>
      <c r="N262" s="1081"/>
    </row>
    <row r="263" spans="1:14" ht="36" customHeight="1" x14ac:dyDescent="0.25">
      <c r="A263" s="1242"/>
      <c r="J263" s="1087" t="e">
        <f>IF(I263/H263*100&gt;100,100,I263/H263*100)</f>
        <v>#DIV/0!</v>
      </c>
      <c r="K263" s="1090"/>
      <c r="L263" s="1085"/>
      <c r="M263" s="1048"/>
      <c r="N263" s="1081"/>
    </row>
    <row r="264" spans="1:14" ht="30.75" customHeight="1" x14ac:dyDescent="0.25">
      <c r="A264" s="1242"/>
      <c r="J264" s="1087" t="e">
        <f>IF(I264/H264*100&gt;100,100,I264/H264*100)</f>
        <v>#DIV/0!</v>
      </c>
      <c r="K264" s="1086" t="e">
        <f>J264</f>
        <v>#DIV/0!</v>
      </c>
      <c r="L264" s="1085"/>
      <c r="M264" s="1048"/>
      <c r="N264" s="1081"/>
    </row>
    <row r="265" spans="1:14" ht="42" customHeight="1" x14ac:dyDescent="0.25">
      <c r="A265" s="1242"/>
      <c r="J265" s="1087" t="e">
        <f>IF(H265/I265*100&gt;100,100,H265/I265*100)</f>
        <v>#DIV/0!</v>
      </c>
      <c r="K265" s="1095" t="e">
        <f>(J265+J266+J267)/3</f>
        <v>#DIV/0!</v>
      </c>
      <c r="L265" s="1094" t="e">
        <f>(K265+K268)/2</f>
        <v>#DIV/0!</v>
      </c>
      <c r="M265" s="1084"/>
      <c r="N265" s="1081"/>
    </row>
    <row r="266" spans="1:14" ht="42" customHeight="1" x14ac:dyDescent="0.25">
      <c r="A266" s="1242"/>
      <c r="J266" s="1087" t="e">
        <f>IF(H266/I266*100&gt;100,100,H266/I266*100)</f>
        <v>#DIV/0!</v>
      </c>
      <c r="K266" s="1090"/>
      <c r="L266" s="1085"/>
      <c r="M266" s="1084"/>
      <c r="N266" s="1081"/>
    </row>
    <row r="267" spans="1:14" ht="36" customHeight="1" x14ac:dyDescent="0.25">
      <c r="A267" s="1242"/>
      <c r="J267" s="1087" t="e">
        <f>IF(I267/H267*100&gt;100,100,I267/H267*100)</f>
        <v>#DIV/0!</v>
      </c>
      <c r="K267" s="1090"/>
      <c r="L267" s="1085"/>
      <c r="M267" s="1084"/>
      <c r="N267" s="1081"/>
    </row>
    <row r="268" spans="1:14" ht="30.75" customHeight="1" x14ac:dyDescent="0.25">
      <c r="A268" s="1257"/>
      <c r="J268" s="1087" t="e">
        <f>IF(I268/H268*100&gt;100,100,I268/H268*100)</f>
        <v>#DIV/0!</v>
      </c>
      <c r="K268" s="1086" t="e">
        <f>J268</f>
        <v>#DIV/0!</v>
      </c>
      <c r="L268" s="1085"/>
      <c r="M268" s="1084"/>
      <c r="N268" s="1081"/>
    </row>
    <row r="269" spans="1:14" ht="15" customHeight="1" x14ac:dyDescent="0.25">
      <c r="A269" s="1048"/>
      <c r="J269" s="1048"/>
      <c r="K269" s="1048"/>
      <c r="L269" s="1048"/>
      <c r="M269" s="1048"/>
      <c r="N269" s="1081"/>
    </row>
    <row r="270" spans="1:14" ht="15" customHeight="1" x14ac:dyDescent="0.25">
      <c r="A270" s="1048"/>
      <c r="J270" s="1082">
        <f>(H270*8+K270*4)/12</f>
        <v>91.666666666666671</v>
      </c>
      <c r="K270" s="1048">
        <v>275</v>
      </c>
      <c r="L270" s="1048"/>
      <c r="M270" s="1048"/>
      <c r="N270" s="1081"/>
    </row>
    <row r="271" spans="1:14" ht="15" customHeight="1" x14ac:dyDescent="0.25">
      <c r="A271" s="1048"/>
      <c r="J271" s="1082">
        <f>(H271*8+K271*4)/12</f>
        <v>100</v>
      </c>
      <c r="K271" s="1048">
        <v>300</v>
      </c>
      <c r="L271" s="1048"/>
      <c r="M271" s="1048"/>
      <c r="N271" s="1081"/>
    </row>
    <row r="272" spans="1:14" ht="15.75" customHeight="1" x14ac:dyDescent="0.25">
      <c r="N272" s="1081"/>
    </row>
    <row r="273" spans="10:11" ht="15.75" customHeight="1" x14ac:dyDescent="0.25"/>
    <row r="274" spans="10:11" ht="15.75" customHeight="1" x14ac:dyDescent="0.25">
      <c r="J274" s="1080">
        <f>(411*5+436*4)/9</f>
        <v>422.11111111111109</v>
      </c>
      <c r="K274" s="1049">
        <v>425</v>
      </c>
    </row>
    <row r="275" spans="10:11" ht="15.75" customHeight="1" x14ac:dyDescent="0.25">
      <c r="J275" s="1080">
        <f>(469*5+467*4)/9</f>
        <v>468.11111111111109</v>
      </c>
      <c r="K275" s="1049">
        <v>475</v>
      </c>
    </row>
    <row r="276" spans="10:11" ht="15.75" customHeight="1" x14ac:dyDescent="0.25">
      <c r="J276" s="1080">
        <f>(77*5+75*4)/9</f>
        <v>76.111111111111114</v>
      </c>
      <c r="K276" s="1049">
        <v>77</v>
      </c>
    </row>
    <row r="277" spans="10:11" ht="15.75" customHeight="1" x14ac:dyDescent="0.25"/>
  </sheetData>
  <autoFilter ref="A2:M239"/>
  <mergeCells count="302">
    <mergeCell ref="K228:K230"/>
    <mergeCell ref="L228:L231"/>
    <mergeCell ref="L232:L235"/>
    <mergeCell ref="K249:K251"/>
    <mergeCell ref="L249:L252"/>
    <mergeCell ref="K236:K238"/>
    <mergeCell ref="L236:L239"/>
    <mergeCell ref="K240:K243"/>
    <mergeCell ref="L240:L244"/>
    <mergeCell ref="K265:K267"/>
    <mergeCell ref="L265:L268"/>
    <mergeCell ref="K253:K255"/>
    <mergeCell ref="L253:L256"/>
    <mergeCell ref="K257:K259"/>
    <mergeCell ref="L257:L260"/>
    <mergeCell ref="B228:B231"/>
    <mergeCell ref="B224:B227"/>
    <mergeCell ref="M265:M268"/>
    <mergeCell ref="B24:B27"/>
    <mergeCell ref="C24:C27"/>
    <mergeCell ref="D24:D27"/>
    <mergeCell ref="K24:K26"/>
    <mergeCell ref="L24:L27"/>
    <mergeCell ref="K261:K263"/>
    <mergeCell ref="L261:L264"/>
    <mergeCell ref="L220:L223"/>
    <mergeCell ref="B220:B223"/>
    <mergeCell ref="B236:B239"/>
    <mergeCell ref="C236:C239"/>
    <mergeCell ref="D236:D239"/>
    <mergeCell ref="D232:D235"/>
    <mergeCell ref="C232:C235"/>
    <mergeCell ref="B232:B235"/>
    <mergeCell ref="D228:D231"/>
    <mergeCell ref="C228:C231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08:B211"/>
    <mergeCell ref="C208:C211"/>
    <mergeCell ref="D208:D211"/>
    <mergeCell ref="K208:K210"/>
    <mergeCell ref="L208:L211"/>
    <mergeCell ref="B204:B207"/>
    <mergeCell ref="D204:D207"/>
    <mergeCell ref="K204:K206"/>
    <mergeCell ref="L204:L207"/>
    <mergeCell ref="C224:C227"/>
    <mergeCell ref="D224:D227"/>
    <mergeCell ref="K224:K226"/>
    <mergeCell ref="L224:L227"/>
    <mergeCell ref="C220:C223"/>
    <mergeCell ref="D220:D223"/>
    <mergeCell ref="K220:K222"/>
    <mergeCell ref="M184:M239"/>
    <mergeCell ref="C188:C191"/>
    <mergeCell ref="D188:D191"/>
    <mergeCell ref="K188:K190"/>
    <mergeCell ref="L188:L191"/>
    <mergeCell ref="C200:C203"/>
    <mergeCell ref="D200:D203"/>
    <mergeCell ref="K200:K202"/>
    <mergeCell ref="L200:L203"/>
    <mergeCell ref="C204:C207"/>
    <mergeCell ref="C196:C199"/>
    <mergeCell ref="D196:D199"/>
    <mergeCell ref="K196:K198"/>
    <mergeCell ref="L196:L199"/>
    <mergeCell ref="C184:C187"/>
    <mergeCell ref="D184:D187"/>
    <mergeCell ref="K184:K186"/>
    <mergeCell ref="L184:L187"/>
    <mergeCell ref="K60:K62"/>
    <mergeCell ref="B192:B195"/>
    <mergeCell ref="C192:C195"/>
    <mergeCell ref="D192:D195"/>
    <mergeCell ref="K192:K194"/>
    <mergeCell ref="L192:L195"/>
    <mergeCell ref="B76:B79"/>
    <mergeCell ref="C72:C75"/>
    <mergeCell ref="C68:C71"/>
    <mergeCell ref="C64:C67"/>
    <mergeCell ref="C60:C63"/>
    <mergeCell ref="C4:C7"/>
    <mergeCell ref="C12:C15"/>
    <mergeCell ref="C8:C11"/>
    <mergeCell ref="C16:C19"/>
    <mergeCell ref="C28:C31"/>
    <mergeCell ref="A1:N1"/>
    <mergeCell ref="B48:B51"/>
    <mergeCell ref="B52:B55"/>
    <mergeCell ref="B56:B59"/>
    <mergeCell ref="B60:B63"/>
    <mergeCell ref="B64:B67"/>
    <mergeCell ref="C20:C23"/>
    <mergeCell ref="K52:K54"/>
    <mergeCell ref="L52:L55"/>
    <mergeCell ref="L56:L59"/>
    <mergeCell ref="B32:B35"/>
    <mergeCell ref="B44:B47"/>
    <mergeCell ref="K40:K42"/>
    <mergeCell ref="D56:D59"/>
    <mergeCell ref="K56:K58"/>
    <mergeCell ref="D72:D75"/>
    <mergeCell ref="K72:K74"/>
    <mergeCell ref="B68:B71"/>
    <mergeCell ref="B72:B75"/>
    <mergeCell ref="D60:D63"/>
    <mergeCell ref="B4:B7"/>
    <mergeCell ref="B8:B11"/>
    <mergeCell ref="B12:B15"/>
    <mergeCell ref="B16:B19"/>
    <mergeCell ref="B20:B23"/>
    <mergeCell ref="B28:B31"/>
    <mergeCell ref="B116:B119"/>
    <mergeCell ref="C124:C127"/>
    <mergeCell ref="D120:D123"/>
    <mergeCell ref="K120:K122"/>
    <mergeCell ref="C76:C79"/>
    <mergeCell ref="B80:B83"/>
    <mergeCell ref="C88:C91"/>
    <mergeCell ref="C80:C83"/>
    <mergeCell ref="B124:B127"/>
    <mergeCell ref="C96:C99"/>
    <mergeCell ref="L60:L63"/>
    <mergeCell ref="B132:B135"/>
    <mergeCell ref="B88:B91"/>
    <mergeCell ref="B92:B95"/>
    <mergeCell ref="B96:B99"/>
    <mergeCell ref="B100:B103"/>
    <mergeCell ref="B104:B107"/>
    <mergeCell ref="B108:B111"/>
    <mergeCell ref="B112:B115"/>
    <mergeCell ref="B120:B123"/>
    <mergeCell ref="C56:C59"/>
    <mergeCell ref="C40:C43"/>
    <mergeCell ref="L40:L43"/>
    <mergeCell ref="D44:D47"/>
    <mergeCell ref="K44:K46"/>
    <mergeCell ref="L44:L47"/>
    <mergeCell ref="D48:D51"/>
    <mergeCell ref="K48:K50"/>
    <mergeCell ref="L48:L51"/>
    <mergeCell ref="D52:D55"/>
    <mergeCell ref="C120:C123"/>
    <mergeCell ref="C116:C119"/>
    <mergeCell ref="C132:C135"/>
    <mergeCell ref="C128:C131"/>
    <mergeCell ref="L32:L35"/>
    <mergeCell ref="D40:D43"/>
    <mergeCell ref="C32:C35"/>
    <mergeCell ref="C48:C51"/>
    <mergeCell ref="C52:C55"/>
    <mergeCell ref="C44:C47"/>
    <mergeCell ref="D76:D79"/>
    <mergeCell ref="K76:K78"/>
    <mergeCell ref="L76:L79"/>
    <mergeCell ref="C100:C103"/>
    <mergeCell ref="C112:C115"/>
    <mergeCell ref="C108:C111"/>
    <mergeCell ref="C92:C95"/>
    <mergeCell ref="C104:C107"/>
    <mergeCell ref="D92:D95"/>
    <mergeCell ref="K92:K94"/>
    <mergeCell ref="L92:L95"/>
    <mergeCell ref="D64:D67"/>
    <mergeCell ref="K64:K66"/>
    <mergeCell ref="L64:L67"/>
    <mergeCell ref="D68:D71"/>
    <mergeCell ref="K68:K70"/>
    <mergeCell ref="L68:L71"/>
    <mergeCell ref="L72:L75"/>
    <mergeCell ref="L104:L107"/>
    <mergeCell ref="D108:D111"/>
    <mergeCell ref="K108:K110"/>
    <mergeCell ref="L108:L111"/>
    <mergeCell ref="D80:D83"/>
    <mergeCell ref="K80:K82"/>
    <mergeCell ref="L80:L83"/>
    <mergeCell ref="D88:D91"/>
    <mergeCell ref="K88:K90"/>
    <mergeCell ref="L88:L91"/>
    <mergeCell ref="L116:L119"/>
    <mergeCell ref="D104:D107"/>
    <mergeCell ref="K104:K106"/>
    <mergeCell ref="L120:L123"/>
    <mergeCell ref="D96:D99"/>
    <mergeCell ref="K96:K98"/>
    <mergeCell ref="L96:L99"/>
    <mergeCell ref="D100:D103"/>
    <mergeCell ref="K100:K102"/>
    <mergeCell ref="L100:L103"/>
    <mergeCell ref="B136:B139"/>
    <mergeCell ref="C136:C139"/>
    <mergeCell ref="D136:D139"/>
    <mergeCell ref="K136:K138"/>
    <mergeCell ref="L136:L139"/>
    <mergeCell ref="B140:B143"/>
    <mergeCell ref="C140:C143"/>
    <mergeCell ref="D140:D143"/>
    <mergeCell ref="K140:K142"/>
    <mergeCell ref="L140:L143"/>
    <mergeCell ref="K156:K158"/>
    <mergeCell ref="D180:D183"/>
    <mergeCell ref="K180:K182"/>
    <mergeCell ref="L180:L183"/>
    <mergeCell ref="B168:B171"/>
    <mergeCell ref="C168:C171"/>
    <mergeCell ref="D168:D171"/>
    <mergeCell ref="B144:B147"/>
    <mergeCell ref="C144:C147"/>
    <mergeCell ref="D144:D147"/>
    <mergeCell ref="K144:K146"/>
    <mergeCell ref="L144:L147"/>
    <mergeCell ref="B148:B151"/>
    <mergeCell ref="C148:C151"/>
    <mergeCell ref="D148:D151"/>
    <mergeCell ref="K148:K150"/>
    <mergeCell ref="L148:L151"/>
    <mergeCell ref="K132:K134"/>
    <mergeCell ref="L132:L135"/>
    <mergeCell ref="D112:D115"/>
    <mergeCell ref="K112:K114"/>
    <mergeCell ref="L112:L115"/>
    <mergeCell ref="B152:B155"/>
    <mergeCell ref="C152:C155"/>
    <mergeCell ref="D152:D155"/>
    <mergeCell ref="K152:K154"/>
    <mergeCell ref="L152:L155"/>
    <mergeCell ref="D20:D23"/>
    <mergeCell ref="K20:K22"/>
    <mergeCell ref="D124:D127"/>
    <mergeCell ref="K124:K126"/>
    <mergeCell ref="L124:L127"/>
    <mergeCell ref="D128:D131"/>
    <mergeCell ref="K128:K130"/>
    <mergeCell ref="L128:L131"/>
    <mergeCell ref="D116:D119"/>
    <mergeCell ref="K116:K118"/>
    <mergeCell ref="M4:M183"/>
    <mergeCell ref="D8:D11"/>
    <mergeCell ref="K8:K10"/>
    <mergeCell ref="L8:L11"/>
    <mergeCell ref="D12:D15"/>
    <mergeCell ref="K12:K14"/>
    <mergeCell ref="L12:L15"/>
    <mergeCell ref="D16:D19"/>
    <mergeCell ref="K16:K18"/>
    <mergeCell ref="L16:L19"/>
    <mergeCell ref="L172:L175"/>
    <mergeCell ref="B164:B167"/>
    <mergeCell ref="C164:C167"/>
    <mergeCell ref="D164:D167"/>
    <mergeCell ref="K164:K166"/>
    <mergeCell ref="L164:L167"/>
    <mergeCell ref="L176:L179"/>
    <mergeCell ref="B160:B163"/>
    <mergeCell ref="C160:C163"/>
    <mergeCell ref="D160:D163"/>
    <mergeCell ref="K160:K162"/>
    <mergeCell ref="L160:L163"/>
    <mergeCell ref="K168:K170"/>
    <mergeCell ref="L168:L171"/>
    <mergeCell ref="B172:B175"/>
    <mergeCell ref="C172:C175"/>
    <mergeCell ref="D32:D35"/>
    <mergeCell ref="K32:K34"/>
    <mergeCell ref="B176:B179"/>
    <mergeCell ref="C176:C179"/>
    <mergeCell ref="D176:D179"/>
    <mergeCell ref="K176:K178"/>
    <mergeCell ref="C156:C159"/>
    <mergeCell ref="D156:D159"/>
    <mergeCell ref="D172:D175"/>
    <mergeCell ref="K172:K174"/>
    <mergeCell ref="L156:L159"/>
    <mergeCell ref="N4:N272"/>
    <mergeCell ref="A4:A183"/>
    <mergeCell ref="D4:D7"/>
    <mergeCell ref="K4:K6"/>
    <mergeCell ref="L4:L7"/>
    <mergeCell ref="L20:L23"/>
    <mergeCell ref="D28:D31"/>
    <mergeCell ref="K28:K30"/>
    <mergeCell ref="L28:L31"/>
    <mergeCell ref="B36:B39"/>
    <mergeCell ref="C36:C39"/>
    <mergeCell ref="D36:D39"/>
    <mergeCell ref="B184:B187"/>
    <mergeCell ref="B188:B191"/>
    <mergeCell ref="C84:C87"/>
    <mergeCell ref="B156:B159"/>
    <mergeCell ref="D132:D135"/>
    <mergeCell ref="B180:B183"/>
    <mergeCell ref="C180:C183"/>
  </mergeCells>
  <pageMargins left="0.19685039370078741" right="0.19685039370078741" top="0.19685039370078741" bottom="0.19685039370078741" header="0.31496062992125984" footer="0.31496062992125984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P328"/>
  <sheetViews>
    <sheetView topLeftCell="C1" zoomScale="80" zoomScaleNormal="80" workbookViewId="0">
      <selection activeCell="C2" sqref="C2"/>
    </sheetView>
  </sheetViews>
  <sheetFormatPr defaultColWidth="9.140625" defaultRowHeight="15.75" x14ac:dyDescent="0.25"/>
  <cols>
    <col min="1" max="1" width="19.140625" style="17" customWidth="1"/>
    <col min="2" max="2" width="34.28515625" style="19" customWidth="1"/>
    <col min="3" max="3" width="43.42578125" style="17" customWidth="1"/>
    <col min="4" max="4" width="10.140625" style="17" customWidth="1"/>
    <col min="5" max="5" width="17.85546875" style="17" customWidth="1"/>
    <col min="6" max="6" width="56.7109375" style="17" customWidth="1"/>
    <col min="7" max="7" width="12.140625" style="17" customWidth="1"/>
    <col min="8" max="8" width="19.5703125" style="300" customWidth="1"/>
    <col min="9" max="9" width="15.42578125" style="300" customWidth="1"/>
    <col min="10" max="10" width="14" style="300" customWidth="1"/>
    <col min="11" max="11" width="14.28515625" style="300" customWidth="1"/>
    <col min="12" max="12" width="15.5703125" style="17" customWidth="1"/>
    <col min="13" max="13" width="14.7109375" style="17" customWidth="1"/>
    <col min="14" max="14" width="16.85546875" style="17" customWidth="1"/>
    <col min="15" max="15" width="9.140625" style="17"/>
    <col min="16" max="16" width="13" style="17" customWidth="1"/>
    <col min="17" max="16384" width="9.140625" style="17"/>
  </cols>
  <sheetData>
    <row r="1" spans="1:16" ht="57" customHeight="1" x14ac:dyDescent="0.25">
      <c r="A1" s="437" t="s">
        <v>302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6" ht="214.5" customHeight="1" x14ac:dyDescent="0.25">
      <c r="A2" s="241" t="s">
        <v>123</v>
      </c>
      <c r="B2" s="252" t="s">
        <v>263</v>
      </c>
      <c r="C2" s="241" t="s">
        <v>124</v>
      </c>
      <c r="D2" s="241" t="s">
        <v>125</v>
      </c>
      <c r="E2" s="241" t="s">
        <v>126</v>
      </c>
      <c r="F2" s="241" t="s">
        <v>127</v>
      </c>
      <c r="G2" s="241" t="s">
        <v>128</v>
      </c>
      <c r="H2" s="36" t="s">
        <v>377</v>
      </c>
      <c r="I2" s="36" t="s">
        <v>378</v>
      </c>
      <c r="J2" s="37" t="s">
        <v>129</v>
      </c>
      <c r="K2" s="37" t="s">
        <v>130</v>
      </c>
      <c r="L2" s="241" t="s">
        <v>131</v>
      </c>
      <c r="M2" s="241" t="s">
        <v>132</v>
      </c>
      <c r="N2" s="241" t="s">
        <v>133</v>
      </c>
    </row>
    <row r="3" spans="1:16" s="298" customFormat="1" ht="24" customHeight="1" x14ac:dyDescent="0.25">
      <c r="A3" s="62">
        <v>1</v>
      </c>
      <c r="B3" s="62">
        <v>2</v>
      </c>
      <c r="C3" s="63">
        <v>3</v>
      </c>
      <c r="D3" s="62">
        <v>4</v>
      </c>
      <c r="E3" s="63">
        <v>5</v>
      </c>
      <c r="F3" s="62">
        <v>6</v>
      </c>
      <c r="G3" s="63">
        <v>7</v>
      </c>
      <c r="H3" s="64">
        <v>8</v>
      </c>
      <c r="I3" s="65">
        <v>9</v>
      </c>
      <c r="J3" s="64">
        <v>10</v>
      </c>
      <c r="K3" s="65">
        <v>11</v>
      </c>
      <c r="L3" s="62">
        <v>12</v>
      </c>
      <c r="M3" s="62">
        <v>13</v>
      </c>
      <c r="N3" s="347">
        <v>14</v>
      </c>
    </row>
    <row r="4" spans="1:16" ht="81.75" customHeight="1" x14ac:dyDescent="0.25">
      <c r="A4" s="438" t="s">
        <v>252</v>
      </c>
      <c r="B4" s="12" t="s">
        <v>135</v>
      </c>
      <c r="C4" s="423" t="s">
        <v>136</v>
      </c>
      <c r="D4" s="424" t="s">
        <v>137</v>
      </c>
      <c r="E4" s="5" t="s">
        <v>138</v>
      </c>
      <c r="F4" s="6" t="s">
        <v>139</v>
      </c>
      <c r="G4" s="7" t="s">
        <v>140</v>
      </c>
      <c r="H4" s="41">
        <v>100</v>
      </c>
      <c r="I4" s="41">
        <v>100</v>
      </c>
      <c r="J4" s="39">
        <f t="shared" ref="J4:J67" si="0">IF(I4/H4*100&gt;100,100,I4/H4*100)</f>
        <v>100</v>
      </c>
      <c r="K4" s="441">
        <f>(J4+J5)/2</f>
        <v>100</v>
      </c>
      <c r="L4" s="431">
        <f>(K4+K7)/2</f>
        <v>100</v>
      </c>
      <c r="M4" s="423" t="s">
        <v>141</v>
      </c>
      <c r="N4" s="476"/>
      <c r="P4" s="23"/>
    </row>
    <row r="5" spans="1:16" ht="81.75" customHeight="1" x14ac:dyDescent="0.25">
      <c r="A5" s="439"/>
      <c r="B5" s="248"/>
      <c r="C5" s="423"/>
      <c r="D5" s="425"/>
      <c r="E5" s="5" t="s">
        <v>138</v>
      </c>
      <c r="F5" s="6" t="s">
        <v>142</v>
      </c>
      <c r="G5" s="7" t="s">
        <v>140</v>
      </c>
      <c r="H5" s="41">
        <v>100</v>
      </c>
      <c r="I5" s="41">
        <v>100</v>
      </c>
      <c r="J5" s="39">
        <f t="shared" si="0"/>
        <v>100</v>
      </c>
      <c r="K5" s="442"/>
      <c r="L5" s="432"/>
      <c r="M5" s="423"/>
      <c r="N5" s="477"/>
      <c r="P5" s="23"/>
    </row>
    <row r="6" spans="1:16" ht="81.75" customHeight="1" x14ac:dyDescent="0.25">
      <c r="A6" s="439"/>
      <c r="B6" s="248"/>
      <c r="C6" s="423"/>
      <c r="D6" s="425"/>
      <c r="E6" s="5" t="s">
        <v>138</v>
      </c>
      <c r="F6" s="6" t="s">
        <v>143</v>
      </c>
      <c r="G6" s="7" t="s">
        <v>140</v>
      </c>
      <c r="H6" s="41"/>
      <c r="I6" s="41"/>
      <c r="J6" s="39"/>
      <c r="K6" s="443"/>
      <c r="L6" s="432"/>
      <c r="M6" s="423"/>
      <c r="N6" s="477"/>
      <c r="P6" s="23"/>
    </row>
    <row r="7" spans="1:16" ht="31.5" x14ac:dyDescent="0.25">
      <c r="A7" s="439"/>
      <c r="B7" s="249"/>
      <c r="C7" s="423"/>
      <c r="D7" s="426"/>
      <c r="E7" s="5" t="s">
        <v>144</v>
      </c>
      <c r="F7" s="1" t="s">
        <v>145</v>
      </c>
      <c r="G7" s="7" t="s">
        <v>146</v>
      </c>
      <c r="H7" s="42">
        <v>1</v>
      </c>
      <c r="I7" s="42">
        <v>1</v>
      </c>
      <c r="J7" s="39">
        <f t="shared" si="0"/>
        <v>100</v>
      </c>
      <c r="K7" s="39">
        <f>J7</f>
        <v>100</v>
      </c>
      <c r="L7" s="433"/>
      <c r="M7" s="423"/>
      <c r="N7" s="477"/>
      <c r="P7" s="23"/>
    </row>
    <row r="8" spans="1:16" ht="81.75" hidden="1" customHeight="1" x14ac:dyDescent="0.25">
      <c r="A8" s="439"/>
      <c r="B8" s="12" t="s">
        <v>147</v>
      </c>
      <c r="C8" s="423" t="s">
        <v>148</v>
      </c>
      <c r="D8" s="424" t="s">
        <v>137</v>
      </c>
      <c r="E8" s="5" t="s">
        <v>138</v>
      </c>
      <c r="F8" s="6" t="s">
        <v>139</v>
      </c>
      <c r="G8" s="7" t="s">
        <v>140</v>
      </c>
      <c r="H8" s="41">
        <v>0</v>
      </c>
      <c r="I8" s="41">
        <v>0</v>
      </c>
      <c r="J8" s="39" t="e">
        <f t="shared" si="0"/>
        <v>#DIV/0!</v>
      </c>
      <c r="K8" s="441" t="e">
        <f>(J8+J9+J10)/3</f>
        <v>#DIV/0!</v>
      </c>
      <c r="L8" s="431" t="e">
        <f>(K8+K11)/2</f>
        <v>#DIV/0!</v>
      </c>
      <c r="M8" s="423"/>
      <c r="N8" s="477"/>
    </row>
    <row r="9" spans="1:16" ht="81.75" hidden="1" customHeight="1" x14ac:dyDescent="0.25">
      <c r="A9" s="439"/>
      <c r="B9" s="239"/>
      <c r="C9" s="423"/>
      <c r="D9" s="425"/>
      <c r="E9" s="5" t="s">
        <v>138</v>
      </c>
      <c r="F9" s="6" t="s">
        <v>142</v>
      </c>
      <c r="G9" s="7" t="s">
        <v>140</v>
      </c>
      <c r="H9" s="41">
        <v>0</v>
      </c>
      <c r="I9" s="41">
        <v>0</v>
      </c>
      <c r="J9" s="39" t="e">
        <f t="shared" si="0"/>
        <v>#DIV/0!</v>
      </c>
      <c r="K9" s="442"/>
      <c r="L9" s="432"/>
      <c r="M9" s="423"/>
      <c r="N9" s="477"/>
    </row>
    <row r="10" spans="1:16" ht="81.75" hidden="1" customHeight="1" x14ac:dyDescent="0.25">
      <c r="A10" s="439"/>
      <c r="B10" s="239"/>
      <c r="C10" s="423"/>
      <c r="D10" s="425"/>
      <c r="E10" s="5" t="s">
        <v>138</v>
      </c>
      <c r="F10" s="6" t="s">
        <v>143</v>
      </c>
      <c r="G10" s="7" t="s">
        <v>140</v>
      </c>
      <c r="H10" s="41">
        <v>0</v>
      </c>
      <c r="I10" s="41">
        <v>0</v>
      </c>
      <c r="J10" s="39" t="e">
        <f t="shared" si="0"/>
        <v>#DIV/0!</v>
      </c>
      <c r="K10" s="443"/>
      <c r="L10" s="432"/>
      <c r="M10" s="423"/>
      <c r="N10" s="477"/>
    </row>
    <row r="11" spans="1:16" ht="31.5" hidden="1" customHeight="1" x14ac:dyDescent="0.25">
      <c r="A11" s="439"/>
      <c r="B11" s="240"/>
      <c r="C11" s="423"/>
      <c r="D11" s="426"/>
      <c r="E11" s="5" t="s">
        <v>144</v>
      </c>
      <c r="F11" s="1" t="s">
        <v>145</v>
      </c>
      <c r="G11" s="7" t="s">
        <v>146</v>
      </c>
      <c r="H11" s="42">
        <v>0</v>
      </c>
      <c r="I11" s="42">
        <v>0</v>
      </c>
      <c r="J11" s="39" t="e">
        <f t="shared" si="0"/>
        <v>#DIV/0!</v>
      </c>
      <c r="K11" s="39" t="e">
        <f>J11</f>
        <v>#DIV/0!</v>
      </c>
      <c r="L11" s="433"/>
      <c r="M11" s="423"/>
      <c r="N11" s="477"/>
    </row>
    <row r="12" spans="1:16" ht="81.75" customHeight="1" x14ac:dyDescent="0.25">
      <c r="A12" s="439"/>
      <c r="B12" s="12" t="s">
        <v>149</v>
      </c>
      <c r="C12" s="423" t="s">
        <v>150</v>
      </c>
      <c r="D12" s="424" t="s">
        <v>137</v>
      </c>
      <c r="E12" s="5" t="s">
        <v>138</v>
      </c>
      <c r="F12" s="6" t="s">
        <v>139</v>
      </c>
      <c r="G12" s="7" t="s">
        <v>140</v>
      </c>
      <c r="H12" s="41">
        <v>100</v>
      </c>
      <c r="I12" s="41">
        <v>100</v>
      </c>
      <c r="J12" s="39">
        <f t="shared" si="0"/>
        <v>100</v>
      </c>
      <c r="K12" s="441">
        <f>(J12+J13+J14)/3</f>
        <v>100</v>
      </c>
      <c r="L12" s="431">
        <f>(K12+K15)/2</f>
        <v>99.063004846526653</v>
      </c>
      <c r="M12" s="423"/>
      <c r="N12" s="477"/>
    </row>
    <row r="13" spans="1:16" ht="81.75" customHeight="1" x14ac:dyDescent="0.25">
      <c r="A13" s="439"/>
      <c r="B13" s="239"/>
      <c r="C13" s="423"/>
      <c r="D13" s="425"/>
      <c r="E13" s="5" t="s">
        <v>138</v>
      </c>
      <c r="F13" s="6" t="s">
        <v>142</v>
      </c>
      <c r="G13" s="7" t="s">
        <v>140</v>
      </c>
      <c r="H13" s="41">
        <v>100</v>
      </c>
      <c r="I13" s="41">
        <v>100</v>
      </c>
      <c r="J13" s="39">
        <f t="shared" si="0"/>
        <v>100</v>
      </c>
      <c r="K13" s="442"/>
      <c r="L13" s="432"/>
      <c r="M13" s="423"/>
      <c r="N13" s="477"/>
    </row>
    <row r="14" spans="1:16" ht="81.75" customHeight="1" x14ac:dyDescent="0.25">
      <c r="A14" s="439"/>
      <c r="B14" s="239"/>
      <c r="C14" s="423"/>
      <c r="D14" s="425"/>
      <c r="E14" s="5" t="s">
        <v>138</v>
      </c>
      <c r="F14" s="6" t="s">
        <v>143</v>
      </c>
      <c r="G14" s="7" t="s">
        <v>140</v>
      </c>
      <c r="H14" s="41">
        <v>100</v>
      </c>
      <c r="I14" s="41">
        <v>100</v>
      </c>
      <c r="J14" s="39">
        <f t="shared" si="0"/>
        <v>100</v>
      </c>
      <c r="K14" s="443"/>
      <c r="L14" s="432"/>
      <c r="M14" s="423"/>
      <c r="N14" s="477"/>
    </row>
    <row r="15" spans="1:16" ht="31.5" x14ac:dyDescent="0.25">
      <c r="A15" s="439"/>
      <c r="B15" s="240"/>
      <c r="C15" s="423"/>
      <c r="D15" s="426"/>
      <c r="E15" s="5" t="s">
        <v>144</v>
      </c>
      <c r="F15" s="1" t="s">
        <v>145</v>
      </c>
      <c r="G15" s="7" t="s">
        <v>146</v>
      </c>
      <c r="H15" s="42">
        <v>343.88888888888891</v>
      </c>
      <c r="I15" s="42">
        <v>337.44444444444446</v>
      </c>
      <c r="J15" s="39">
        <f t="shared" si="0"/>
        <v>98.126009693053305</v>
      </c>
      <c r="K15" s="39">
        <f>J15</f>
        <v>98.126009693053305</v>
      </c>
      <c r="L15" s="433"/>
      <c r="M15" s="423"/>
      <c r="N15" s="477"/>
    </row>
    <row r="16" spans="1:16" ht="81.75" hidden="1" customHeight="1" x14ac:dyDescent="0.25">
      <c r="A16" s="439"/>
      <c r="B16" s="12" t="s">
        <v>151</v>
      </c>
      <c r="C16" s="423" t="s">
        <v>152</v>
      </c>
      <c r="D16" s="424" t="s">
        <v>137</v>
      </c>
      <c r="E16" s="5" t="s">
        <v>138</v>
      </c>
      <c r="F16" s="6" t="s">
        <v>139</v>
      </c>
      <c r="G16" s="7" t="s">
        <v>140</v>
      </c>
      <c r="H16" s="41">
        <v>0</v>
      </c>
      <c r="I16" s="41">
        <v>0</v>
      </c>
      <c r="J16" s="39" t="e">
        <f t="shared" si="0"/>
        <v>#DIV/0!</v>
      </c>
      <c r="K16" s="441" t="e">
        <f>(J16+J17+J18)/3</f>
        <v>#DIV/0!</v>
      </c>
      <c r="L16" s="431" t="e">
        <f>(K16+K19)/2</f>
        <v>#DIV/0!</v>
      </c>
      <c r="M16" s="423"/>
      <c r="N16" s="477"/>
    </row>
    <row r="17" spans="1:14" ht="81.75" hidden="1" customHeight="1" x14ac:dyDescent="0.25">
      <c r="A17" s="439"/>
      <c r="B17" s="239"/>
      <c r="C17" s="423"/>
      <c r="D17" s="425"/>
      <c r="E17" s="5" t="s">
        <v>138</v>
      </c>
      <c r="F17" s="6" t="s">
        <v>142</v>
      </c>
      <c r="G17" s="7" t="s">
        <v>140</v>
      </c>
      <c r="H17" s="41">
        <v>0</v>
      </c>
      <c r="I17" s="41">
        <v>0</v>
      </c>
      <c r="J17" s="39" t="e">
        <f t="shared" si="0"/>
        <v>#DIV/0!</v>
      </c>
      <c r="K17" s="442"/>
      <c r="L17" s="432"/>
      <c r="M17" s="423"/>
      <c r="N17" s="477"/>
    </row>
    <row r="18" spans="1:14" ht="81.75" hidden="1" customHeight="1" x14ac:dyDescent="0.25">
      <c r="A18" s="439"/>
      <c r="B18" s="239"/>
      <c r="C18" s="423"/>
      <c r="D18" s="425"/>
      <c r="E18" s="5" t="s">
        <v>138</v>
      </c>
      <c r="F18" s="6" t="s">
        <v>143</v>
      </c>
      <c r="G18" s="7" t="s">
        <v>140</v>
      </c>
      <c r="H18" s="41">
        <v>0</v>
      </c>
      <c r="I18" s="41">
        <v>0</v>
      </c>
      <c r="J18" s="39" t="e">
        <f t="shared" si="0"/>
        <v>#DIV/0!</v>
      </c>
      <c r="K18" s="443"/>
      <c r="L18" s="432"/>
      <c r="M18" s="423"/>
      <c r="N18" s="477"/>
    </row>
    <row r="19" spans="1:14" ht="31.5" hidden="1" customHeight="1" x14ac:dyDescent="0.25">
      <c r="A19" s="439"/>
      <c r="B19" s="240"/>
      <c r="C19" s="423"/>
      <c r="D19" s="426"/>
      <c r="E19" s="5" t="s">
        <v>144</v>
      </c>
      <c r="F19" s="1" t="s">
        <v>145</v>
      </c>
      <c r="G19" s="7" t="s">
        <v>146</v>
      </c>
      <c r="H19" s="42">
        <v>0</v>
      </c>
      <c r="I19" s="42">
        <v>0</v>
      </c>
      <c r="J19" s="39" t="e">
        <f t="shared" si="0"/>
        <v>#DIV/0!</v>
      </c>
      <c r="K19" s="39" t="e">
        <f>J19</f>
        <v>#DIV/0!</v>
      </c>
      <c r="L19" s="433"/>
      <c r="M19" s="423"/>
      <c r="N19" s="477"/>
    </row>
    <row r="20" spans="1:14" ht="81.75" hidden="1" customHeight="1" x14ac:dyDescent="0.25">
      <c r="A20" s="439"/>
      <c r="B20" s="12"/>
      <c r="C20" s="423" t="s">
        <v>153</v>
      </c>
      <c r="D20" s="424" t="s">
        <v>137</v>
      </c>
      <c r="E20" s="5" t="s">
        <v>138</v>
      </c>
      <c r="F20" s="6" t="s">
        <v>139</v>
      </c>
      <c r="G20" s="7" t="s">
        <v>140</v>
      </c>
      <c r="H20" s="41">
        <v>0</v>
      </c>
      <c r="I20" s="41">
        <v>0</v>
      </c>
      <c r="J20" s="39" t="e">
        <f t="shared" si="0"/>
        <v>#DIV/0!</v>
      </c>
      <c r="K20" s="441" t="e">
        <f>(J20+J21+J22)/3</f>
        <v>#DIV/0!</v>
      </c>
      <c r="L20" s="431" t="e">
        <f>(K20+K23)/2</f>
        <v>#DIV/0!</v>
      </c>
      <c r="M20" s="423"/>
      <c r="N20" s="477"/>
    </row>
    <row r="21" spans="1:14" ht="81.75" hidden="1" customHeight="1" x14ac:dyDescent="0.25">
      <c r="A21" s="439"/>
      <c r="B21" s="239"/>
      <c r="C21" s="423"/>
      <c r="D21" s="425"/>
      <c r="E21" s="5" t="s">
        <v>138</v>
      </c>
      <c r="F21" s="6" t="s">
        <v>142</v>
      </c>
      <c r="G21" s="7" t="s">
        <v>140</v>
      </c>
      <c r="H21" s="41">
        <v>0</v>
      </c>
      <c r="I21" s="41">
        <v>0</v>
      </c>
      <c r="J21" s="39" t="e">
        <f t="shared" si="0"/>
        <v>#DIV/0!</v>
      </c>
      <c r="K21" s="442"/>
      <c r="L21" s="432"/>
      <c r="M21" s="423"/>
      <c r="N21" s="477"/>
    </row>
    <row r="22" spans="1:14" ht="81.75" hidden="1" customHeight="1" x14ac:dyDescent="0.25">
      <c r="A22" s="439"/>
      <c r="B22" s="239"/>
      <c r="C22" s="423"/>
      <c r="D22" s="425"/>
      <c r="E22" s="5" t="s">
        <v>138</v>
      </c>
      <c r="F22" s="6" t="s">
        <v>143</v>
      </c>
      <c r="G22" s="7" t="s">
        <v>140</v>
      </c>
      <c r="H22" s="41">
        <v>0</v>
      </c>
      <c r="I22" s="41">
        <v>0</v>
      </c>
      <c r="J22" s="39" t="e">
        <f t="shared" si="0"/>
        <v>#DIV/0!</v>
      </c>
      <c r="K22" s="443"/>
      <c r="L22" s="432"/>
      <c r="M22" s="423"/>
      <c r="N22" s="477"/>
    </row>
    <row r="23" spans="1:14" ht="31.5" hidden="1" customHeight="1" x14ac:dyDescent="0.25">
      <c r="A23" s="439"/>
      <c r="B23" s="240"/>
      <c r="C23" s="423"/>
      <c r="D23" s="426"/>
      <c r="E23" s="5" t="s">
        <v>144</v>
      </c>
      <c r="F23" s="1" t="s">
        <v>145</v>
      </c>
      <c r="G23" s="7" t="s">
        <v>146</v>
      </c>
      <c r="H23" s="42">
        <v>0</v>
      </c>
      <c r="I23" s="42">
        <v>0</v>
      </c>
      <c r="J23" s="39" t="e">
        <f t="shared" si="0"/>
        <v>#DIV/0!</v>
      </c>
      <c r="K23" s="39" t="e">
        <f>J23</f>
        <v>#DIV/0!</v>
      </c>
      <c r="L23" s="433"/>
      <c r="M23" s="423"/>
      <c r="N23" s="477"/>
    </row>
    <row r="24" spans="1:14" ht="81.75" hidden="1" customHeight="1" x14ac:dyDescent="0.25">
      <c r="A24" s="439"/>
      <c r="B24" s="12" t="s">
        <v>154</v>
      </c>
      <c r="C24" s="423" t="s">
        <v>155</v>
      </c>
      <c r="D24" s="424" t="s">
        <v>137</v>
      </c>
      <c r="E24" s="5" t="s">
        <v>138</v>
      </c>
      <c r="F24" s="6" t="s">
        <v>139</v>
      </c>
      <c r="G24" s="7" t="s">
        <v>140</v>
      </c>
      <c r="H24" s="41">
        <v>0</v>
      </c>
      <c r="I24" s="41">
        <v>0</v>
      </c>
      <c r="J24" s="39" t="e">
        <f t="shared" si="0"/>
        <v>#DIV/0!</v>
      </c>
      <c r="K24" s="441" t="e">
        <f>(J24+J25+J26)/3</f>
        <v>#DIV/0!</v>
      </c>
      <c r="L24" s="431" t="e">
        <f>(K24+K27)/2</f>
        <v>#DIV/0!</v>
      </c>
      <c r="M24" s="423"/>
      <c r="N24" s="477"/>
    </row>
    <row r="25" spans="1:14" ht="81.75" hidden="1" customHeight="1" x14ac:dyDescent="0.25">
      <c r="A25" s="439"/>
      <c r="B25" s="239"/>
      <c r="C25" s="423"/>
      <c r="D25" s="425"/>
      <c r="E25" s="5" t="s">
        <v>138</v>
      </c>
      <c r="F25" s="6" t="s">
        <v>142</v>
      </c>
      <c r="G25" s="7" t="s">
        <v>140</v>
      </c>
      <c r="H25" s="41">
        <v>0</v>
      </c>
      <c r="I25" s="41">
        <v>0</v>
      </c>
      <c r="J25" s="39" t="e">
        <f t="shared" si="0"/>
        <v>#DIV/0!</v>
      </c>
      <c r="K25" s="442"/>
      <c r="L25" s="432"/>
      <c r="M25" s="423"/>
      <c r="N25" s="477"/>
    </row>
    <row r="26" spans="1:14" ht="81.75" hidden="1" customHeight="1" x14ac:dyDescent="0.25">
      <c r="A26" s="439"/>
      <c r="B26" s="239"/>
      <c r="C26" s="423"/>
      <c r="D26" s="425"/>
      <c r="E26" s="5" t="s">
        <v>138</v>
      </c>
      <c r="F26" s="6" t="s">
        <v>143</v>
      </c>
      <c r="G26" s="7" t="s">
        <v>140</v>
      </c>
      <c r="H26" s="41">
        <v>0</v>
      </c>
      <c r="I26" s="41">
        <v>0</v>
      </c>
      <c r="J26" s="39" t="e">
        <f t="shared" si="0"/>
        <v>#DIV/0!</v>
      </c>
      <c r="K26" s="443"/>
      <c r="L26" s="432"/>
      <c r="M26" s="423"/>
      <c r="N26" s="477"/>
    </row>
    <row r="27" spans="1:14" ht="31.5" hidden="1" customHeight="1" x14ac:dyDescent="0.25">
      <c r="A27" s="439"/>
      <c r="B27" s="240"/>
      <c r="C27" s="423"/>
      <c r="D27" s="426"/>
      <c r="E27" s="5" t="s">
        <v>144</v>
      </c>
      <c r="F27" s="1" t="s">
        <v>145</v>
      </c>
      <c r="G27" s="7" t="s">
        <v>146</v>
      </c>
      <c r="H27" s="42">
        <v>0</v>
      </c>
      <c r="I27" s="42">
        <v>0</v>
      </c>
      <c r="J27" s="39" t="e">
        <f t="shared" si="0"/>
        <v>#DIV/0!</v>
      </c>
      <c r="K27" s="39" t="e">
        <f>J27</f>
        <v>#DIV/0!</v>
      </c>
      <c r="L27" s="433"/>
      <c r="M27" s="423"/>
      <c r="N27" s="477"/>
    </row>
    <row r="28" spans="1:14" ht="81.75" hidden="1" customHeight="1" x14ac:dyDescent="0.25">
      <c r="A28" s="439"/>
      <c r="B28" s="12">
        <v>0</v>
      </c>
      <c r="C28" s="423" t="s">
        <v>156</v>
      </c>
      <c r="D28" s="424" t="s">
        <v>137</v>
      </c>
      <c r="E28" s="5" t="s">
        <v>138</v>
      </c>
      <c r="F28" s="6" t="s">
        <v>139</v>
      </c>
      <c r="G28" s="7" t="s">
        <v>140</v>
      </c>
      <c r="H28" s="41">
        <v>0</v>
      </c>
      <c r="I28" s="41">
        <v>0</v>
      </c>
      <c r="J28" s="39" t="e">
        <f t="shared" si="0"/>
        <v>#DIV/0!</v>
      </c>
      <c r="K28" s="441" t="e">
        <f>(J28+J29+J30)/3</f>
        <v>#DIV/0!</v>
      </c>
      <c r="L28" s="431" t="e">
        <f>(K28+K31)/2</f>
        <v>#DIV/0!</v>
      </c>
      <c r="M28" s="423"/>
      <c r="N28" s="477"/>
    </row>
    <row r="29" spans="1:14" ht="81.75" hidden="1" customHeight="1" x14ac:dyDescent="0.25">
      <c r="A29" s="439"/>
      <c r="B29" s="239"/>
      <c r="C29" s="423"/>
      <c r="D29" s="425"/>
      <c r="E29" s="5" t="s">
        <v>138</v>
      </c>
      <c r="F29" s="6" t="s">
        <v>142</v>
      </c>
      <c r="G29" s="7" t="s">
        <v>140</v>
      </c>
      <c r="H29" s="41">
        <v>0</v>
      </c>
      <c r="I29" s="41">
        <v>0</v>
      </c>
      <c r="J29" s="39" t="e">
        <f t="shared" si="0"/>
        <v>#DIV/0!</v>
      </c>
      <c r="K29" s="442"/>
      <c r="L29" s="432"/>
      <c r="M29" s="423"/>
      <c r="N29" s="477"/>
    </row>
    <row r="30" spans="1:14" ht="81.75" hidden="1" customHeight="1" x14ac:dyDescent="0.25">
      <c r="A30" s="439"/>
      <c r="B30" s="239"/>
      <c r="C30" s="423"/>
      <c r="D30" s="425"/>
      <c r="E30" s="5" t="s">
        <v>138</v>
      </c>
      <c r="F30" s="6" t="s">
        <v>143</v>
      </c>
      <c r="G30" s="7" t="s">
        <v>140</v>
      </c>
      <c r="H30" s="41">
        <v>0</v>
      </c>
      <c r="I30" s="41">
        <v>0</v>
      </c>
      <c r="J30" s="39" t="e">
        <f t="shared" si="0"/>
        <v>#DIV/0!</v>
      </c>
      <c r="K30" s="443"/>
      <c r="L30" s="432"/>
      <c r="M30" s="423"/>
      <c r="N30" s="477"/>
    </row>
    <row r="31" spans="1:14" ht="31.5" hidden="1" customHeight="1" x14ac:dyDescent="0.25">
      <c r="A31" s="439"/>
      <c r="B31" s="240"/>
      <c r="C31" s="423"/>
      <c r="D31" s="426"/>
      <c r="E31" s="5" t="s">
        <v>144</v>
      </c>
      <c r="F31" s="1" t="s">
        <v>145</v>
      </c>
      <c r="G31" s="7" t="s">
        <v>146</v>
      </c>
      <c r="H31" s="42">
        <v>0</v>
      </c>
      <c r="I31" s="42">
        <v>0</v>
      </c>
      <c r="J31" s="39" t="e">
        <f t="shared" si="0"/>
        <v>#DIV/0!</v>
      </c>
      <c r="K31" s="39" t="e">
        <f>J31</f>
        <v>#DIV/0!</v>
      </c>
      <c r="L31" s="433"/>
      <c r="M31" s="423"/>
      <c r="N31" s="477"/>
    </row>
    <row r="32" spans="1:14" ht="81.75" hidden="1" customHeight="1" x14ac:dyDescent="0.25">
      <c r="A32" s="439"/>
      <c r="B32" s="12" t="s">
        <v>157</v>
      </c>
      <c r="C32" s="423" t="s">
        <v>158</v>
      </c>
      <c r="D32" s="424" t="s">
        <v>137</v>
      </c>
      <c r="E32" s="5" t="s">
        <v>138</v>
      </c>
      <c r="F32" s="6" t="s">
        <v>139</v>
      </c>
      <c r="G32" s="7" t="s">
        <v>140</v>
      </c>
      <c r="H32" s="41">
        <v>0</v>
      </c>
      <c r="I32" s="41">
        <v>0</v>
      </c>
      <c r="J32" s="39" t="e">
        <f>IF(I32/H32*100&gt;100,100,I32/H32*100)</f>
        <v>#DIV/0!</v>
      </c>
      <c r="K32" s="441" t="e">
        <f>(J32+J33+J34)/3</f>
        <v>#DIV/0!</v>
      </c>
      <c r="L32" s="431" t="e">
        <f>(K32+K35)/2</f>
        <v>#DIV/0!</v>
      </c>
      <c r="M32" s="423"/>
      <c r="N32" s="477"/>
    </row>
    <row r="33" spans="1:14" ht="81.75" hidden="1" customHeight="1" x14ac:dyDescent="0.25">
      <c r="A33" s="439"/>
      <c r="B33" s="239"/>
      <c r="C33" s="423"/>
      <c r="D33" s="425"/>
      <c r="E33" s="5" t="s">
        <v>138</v>
      </c>
      <c r="F33" s="6" t="s">
        <v>142</v>
      </c>
      <c r="G33" s="7" t="s">
        <v>140</v>
      </c>
      <c r="H33" s="41">
        <v>0</v>
      </c>
      <c r="I33" s="41">
        <v>0</v>
      </c>
      <c r="J33" s="39" t="e">
        <f>IF(I33/H33*100&gt;100,100,I33/H33*100)</f>
        <v>#DIV/0!</v>
      </c>
      <c r="K33" s="442"/>
      <c r="L33" s="432"/>
      <c r="M33" s="423"/>
      <c r="N33" s="477"/>
    </row>
    <row r="34" spans="1:14" ht="81.75" hidden="1" customHeight="1" x14ac:dyDescent="0.25">
      <c r="A34" s="439"/>
      <c r="B34" s="239"/>
      <c r="C34" s="423"/>
      <c r="D34" s="425"/>
      <c r="E34" s="5" t="s">
        <v>138</v>
      </c>
      <c r="F34" s="6" t="s">
        <v>143</v>
      </c>
      <c r="G34" s="7" t="s">
        <v>140</v>
      </c>
      <c r="H34" s="41">
        <v>0</v>
      </c>
      <c r="I34" s="41">
        <v>0</v>
      </c>
      <c r="J34" s="39" t="e">
        <f>IF(I34/H34*100&gt;100,100,I34/H34*100)</f>
        <v>#DIV/0!</v>
      </c>
      <c r="K34" s="443"/>
      <c r="L34" s="432"/>
      <c r="M34" s="423"/>
      <c r="N34" s="477"/>
    </row>
    <row r="35" spans="1:14" ht="31.5" hidden="1" customHeight="1" x14ac:dyDescent="0.25">
      <c r="A35" s="439"/>
      <c r="B35" s="240"/>
      <c r="C35" s="423"/>
      <c r="D35" s="426"/>
      <c r="E35" s="5" t="s">
        <v>144</v>
      </c>
      <c r="F35" s="1" t="s">
        <v>145</v>
      </c>
      <c r="G35" s="7" t="s">
        <v>146</v>
      </c>
      <c r="H35" s="42">
        <v>0</v>
      </c>
      <c r="I35" s="42">
        <v>0</v>
      </c>
      <c r="J35" s="39" t="e">
        <f t="shared" si="0"/>
        <v>#DIV/0!</v>
      </c>
      <c r="K35" s="39" t="e">
        <f>J35</f>
        <v>#DIV/0!</v>
      </c>
      <c r="L35" s="433"/>
      <c r="M35" s="423"/>
      <c r="N35" s="477"/>
    </row>
    <row r="36" spans="1:14" ht="81.75" customHeight="1" x14ac:dyDescent="0.25">
      <c r="A36" s="439"/>
      <c r="B36" s="12" t="s">
        <v>159</v>
      </c>
      <c r="C36" s="423" t="s">
        <v>160</v>
      </c>
      <c r="D36" s="424" t="s">
        <v>137</v>
      </c>
      <c r="E36" s="5" t="s">
        <v>138</v>
      </c>
      <c r="F36" s="6" t="s">
        <v>139</v>
      </c>
      <c r="G36" s="7" t="s">
        <v>140</v>
      </c>
      <c r="H36" s="41">
        <v>100</v>
      </c>
      <c r="I36" s="41">
        <v>100</v>
      </c>
      <c r="J36" s="39">
        <f t="shared" si="0"/>
        <v>100</v>
      </c>
      <c r="K36" s="441">
        <f>(J36+J37+J38)/3</f>
        <v>100</v>
      </c>
      <c r="L36" s="431">
        <f>(K36+K39)/2</f>
        <v>100</v>
      </c>
      <c r="M36" s="423"/>
      <c r="N36" s="477"/>
    </row>
    <row r="37" spans="1:14" ht="81.75" customHeight="1" x14ac:dyDescent="0.25">
      <c r="A37" s="439"/>
      <c r="B37" s="239"/>
      <c r="C37" s="423"/>
      <c r="D37" s="425"/>
      <c r="E37" s="5" t="s">
        <v>138</v>
      </c>
      <c r="F37" s="6" t="s">
        <v>142</v>
      </c>
      <c r="G37" s="7" t="s">
        <v>140</v>
      </c>
      <c r="H37" s="41">
        <v>100</v>
      </c>
      <c r="I37" s="41">
        <v>100</v>
      </c>
      <c r="J37" s="39">
        <f t="shared" si="0"/>
        <v>100</v>
      </c>
      <c r="K37" s="442"/>
      <c r="L37" s="432"/>
      <c r="M37" s="423"/>
      <c r="N37" s="477"/>
    </row>
    <row r="38" spans="1:14" ht="81.75" customHeight="1" x14ac:dyDescent="0.25">
      <c r="A38" s="439"/>
      <c r="B38" s="239"/>
      <c r="C38" s="423"/>
      <c r="D38" s="425"/>
      <c r="E38" s="5" t="s">
        <v>138</v>
      </c>
      <c r="F38" s="6" t="s">
        <v>143</v>
      </c>
      <c r="G38" s="7" t="s">
        <v>140</v>
      </c>
      <c r="H38" s="41">
        <v>100</v>
      </c>
      <c r="I38" s="41">
        <v>100</v>
      </c>
      <c r="J38" s="39">
        <f t="shared" si="0"/>
        <v>100</v>
      </c>
      <c r="K38" s="443"/>
      <c r="L38" s="432"/>
      <c r="M38" s="423"/>
      <c r="N38" s="477"/>
    </row>
    <row r="39" spans="1:14" ht="31.5" x14ac:dyDescent="0.25">
      <c r="A39" s="439"/>
      <c r="B39" s="240"/>
      <c r="C39" s="423"/>
      <c r="D39" s="426"/>
      <c r="E39" s="5" t="s">
        <v>144</v>
      </c>
      <c r="F39" s="1" t="s">
        <v>145</v>
      </c>
      <c r="G39" s="7" t="s">
        <v>146</v>
      </c>
      <c r="H39" s="42">
        <v>16.777777777777779</v>
      </c>
      <c r="I39" s="42">
        <v>17.111111111111111</v>
      </c>
      <c r="J39" s="39">
        <f t="shared" si="0"/>
        <v>100</v>
      </c>
      <c r="K39" s="39">
        <f>J39</f>
        <v>100</v>
      </c>
      <c r="L39" s="433"/>
      <c r="M39" s="423"/>
      <c r="N39" s="477"/>
    </row>
    <row r="40" spans="1:14" ht="81.75" customHeight="1" x14ac:dyDescent="0.25">
      <c r="A40" s="439"/>
      <c r="B40" s="12" t="s">
        <v>161</v>
      </c>
      <c r="C40" s="423" t="s">
        <v>162</v>
      </c>
      <c r="D40" s="424" t="s">
        <v>137</v>
      </c>
      <c r="E40" s="5" t="s">
        <v>138</v>
      </c>
      <c r="F40" s="6" t="s">
        <v>139</v>
      </c>
      <c r="G40" s="7" t="s">
        <v>140</v>
      </c>
      <c r="H40" s="41">
        <v>100</v>
      </c>
      <c r="I40" s="41">
        <v>100</v>
      </c>
      <c r="J40" s="39">
        <f t="shared" si="0"/>
        <v>100</v>
      </c>
      <c r="K40" s="441">
        <f>(J40+J41)/2</f>
        <v>100</v>
      </c>
      <c r="L40" s="431">
        <f>(K40+K43)/2</f>
        <v>100</v>
      </c>
      <c r="M40" s="423"/>
      <c r="N40" s="477"/>
    </row>
    <row r="41" spans="1:14" ht="81.75" customHeight="1" x14ac:dyDescent="0.25">
      <c r="A41" s="439"/>
      <c r="B41" s="239"/>
      <c r="C41" s="423"/>
      <c r="D41" s="425"/>
      <c r="E41" s="5" t="s">
        <v>138</v>
      </c>
      <c r="F41" s="6" t="s">
        <v>142</v>
      </c>
      <c r="G41" s="7" t="s">
        <v>140</v>
      </c>
      <c r="H41" s="41">
        <v>100</v>
      </c>
      <c r="I41" s="41">
        <v>100</v>
      </c>
      <c r="J41" s="39">
        <f t="shared" si="0"/>
        <v>100</v>
      </c>
      <c r="K41" s="442"/>
      <c r="L41" s="432"/>
      <c r="M41" s="423"/>
      <c r="N41" s="477"/>
    </row>
    <row r="42" spans="1:14" ht="81.75" customHeight="1" x14ac:dyDescent="0.25">
      <c r="A42" s="439"/>
      <c r="B42" s="239"/>
      <c r="C42" s="423"/>
      <c r="D42" s="425"/>
      <c r="E42" s="5" t="s">
        <v>138</v>
      </c>
      <c r="F42" s="6" t="s">
        <v>143</v>
      </c>
      <c r="G42" s="7" t="s">
        <v>140</v>
      </c>
      <c r="H42" s="41"/>
      <c r="I42" s="41"/>
      <c r="J42" s="39"/>
      <c r="K42" s="443"/>
      <c r="L42" s="432"/>
      <c r="M42" s="423"/>
      <c r="N42" s="477"/>
    </row>
    <row r="43" spans="1:14" ht="31.5" x14ac:dyDescent="0.25">
      <c r="A43" s="439"/>
      <c r="B43" s="240"/>
      <c r="C43" s="423"/>
      <c r="D43" s="426"/>
      <c r="E43" s="5" t="s">
        <v>144</v>
      </c>
      <c r="F43" s="1" t="s">
        <v>145</v>
      </c>
      <c r="G43" s="7" t="s">
        <v>146</v>
      </c>
      <c r="H43" s="42">
        <v>2</v>
      </c>
      <c r="I43" s="42">
        <v>2.3333333333333335</v>
      </c>
      <c r="J43" s="39">
        <f t="shared" si="0"/>
        <v>100</v>
      </c>
      <c r="K43" s="39">
        <f>J43</f>
        <v>100</v>
      </c>
      <c r="L43" s="433"/>
      <c r="M43" s="423"/>
      <c r="N43" s="477"/>
    </row>
    <row r="44" spans="1:14" ht="81.75" hidden="1" customHeight="1" x14ac:dyDescent="0.25">
      <c r="A44" s="439"/>
      <c r="B44" s="12">
        <v>0</v>
      </c>
      <c r="C44" s="423" t="s">
        <v>163</v>
      </c>
      <c r="D44" s="424" t="s">
        <v>137</v>
      </c>
      <c r="E44" s="5" t="s">
        <v>138</v>
      </c>
      <c r="F44" s="6" t="s">
        <v>139</v>
      </c>
      <c r="G44" s="7" t="s">
        <v>140</v>
      </c>
      <c r="H44" s="41">
        <v>0</v>
      </c>
      <c r="I44" s="41">
        <v>0</v>
      </c>
      <c r="J44" s="39" t="e">
        <f t="shared" si="0"/>
        <v>#DIV/0!</v>
      </c>
      <c r="K44" s="441" t="e">
        <f>(J44+J45+J46)/3</f>
        <v>#DIV/0!</v>
      </c>
      <c r="L44" s="431" t="e">
        <f>(K44+K47)/2</f>
        <v>#DIV/0!</v>
      </c>
      <c r="M44" s="423"/>
      <c r="N44" s="477"/>
    </row>
    <row r="45" spans="1:14" ht="81.75" hidden="1" customHeight="1" x14ac:dyDescent="0.25">
      <c r="A45" s="439"/>
      <c r="B45" s="239"/>
      <c r="C45" s="423"/>
      <c r="D45" s="425"/>
      <c r="E45" s="5" t="s">
        <v>138</v>
      </c>
      <c r="F45" s="6" t="s">
        <v>142</v>
      </c>
      <c r="G45" s="7" t="s">
        <v>140</v>
      </c>
      <c r="H45" s="41">
        <v>0</v>
      </c>
      <c r="I45" s="41">
        <v>0</v>
      </c>
      <c r="J45" s="39" t="e">
        <f t="shared" si="0"/>
        <v>#DIV/0!</v>
      </c>
      <c r="K45" s="442"/>
      <c r="L45" s="432"/>
      <c r="M45" s="423"/>
      <c r="N45" s="477"/>
    </row>
    <row r="46" spans="1:14" ht="81.75" hidden="1" customHeight="1" x14ac:dyDescent="0.25">
      <c r="A46" s="439"/>
      <c r="B46" s="239"/>
      <c r="C46" s="423"/>
      <c r="D46" s="425"/>
      <c r="E46" s="5" t="s">
        <v>138</v>
      </c>
      <c r="F46" s="6" t="s">
        <v>143</v>
      </c>
      <c r="G46" s="7" t="s">
        <v>140</v>
      </c>
      <c r="H46" s="41">
        <v>0</v>
      </c>
      <c r="I46" s="41">
        <v>0</v>
      </c>
      <c r="J46" s="39" t="e">
        <f t="shared" si="0"/>
        <v>#DIV/0!</v>
      </c>
      <c r="K46" s="443"/>
      <c r="L46" s="432"/>
      <c r="M46" s="423"/>
      <c r="N46" s="477"/>
    </row>
    <row r="47" spans="1:14" ht="31.5" hidden="1" customHeight="1" x14ac:dyDescent="0.25">
      <c r="A47" s="439"/>
      <c r="B47" s="240"/>
      <c r="C47" s="423"/>
      <c r="D47" s="426"/>
      <c r="E47" s="5" t="s">
        <v>144</v>
      </c>
      <c r="F47" s="1" t="s">
        <v>145</v>
      </c>
      <c r="G47" s="7" t="s">
        <v>146</v>
      </c>
      <c r="H47" s="42">
        <v>0</v>
      </c>
      <c r="I47" s="42">
        <v>0</v>
      </c>
      <c r="J47" s="39" t="e">
        <f t="shared" si="0"/>
        <v>#DIV/0!</v>
      </c>
      <c r="K47" s="39" t="e">
        <f>J47</f>
        <v>#DIV/0!</v>
      </c>
      <c r="L47" s="433"/>
      <c r="M47" s="423"/>
      <c r="N47" s="477"/>
    </row>
    <row r="48" spans="1:14" ht="81.75" hidden="1" customHeight="1" x14ac:dyDescent="0.25">
      <c r="A48" s="439"/>
      <c r="B48" s="12" t="s">
        <v>164</v>
      </c>
      <c r="C48" s="423" t="s">
        <v>165</v>
      </c>
      <c r="D48" s="424" t="s">
        <v>137</v>
      </c>
      <c r="E48" s="5" t="s">
        <v>138</v>
      </c>
      <c r="F48" s="6" t="s">
        <v>139</v>
      </c>
      <c r="G48" s="7" t="s">
        <v>140</v>
      </c>
      <c r="H48" s="41">
        <v>0</v>
      </c>
      <c r="I48" s="41">
        <v>0</v>
      </c>
      <c r="J48" s="39" t="e">
        <f t="shared" si="0"/>
        <v>#DIV/0!</v>
      </c>
      <c r="K48" s="441" t="e">
        <f>(J48+J49+J50)/3</f>
        <v>#DIV/0!</v>
      </c>
      <c r="L48" s="431" t="e">
        <f>(K48+K51)/2</f>
        <v>#DIV/0!</v>
      </c>
      <c r="M48" s="423"/>
      <c r="N48" s="477"/>
    </row>
    <row r="49" spans="1:14" ht="81.75" hidden="1" customHeight="1" x14ac:dyDescent="0.25">
      <c r="A49" s="439"/>
      <c r="B49" s="239"/>
      <c r="C49" s="423"/>
      <c r="D49" s="425"/>
      <c r="E49" s="5" t="s">
        <v>138</v>
      </c>
      <c r="F49" s="6" t="s">
        <v>142</v>
      </c>
      <c r="G49" s="7" t="s">
        <v>140</v>
      </c>
      <c r="H49" s="41">
        <v>0</v>
      </c>
      <c r="I49" s="41">
        <v>0</v>
      </c>
      <c r="J49" s="39" t="e">
        <f t="shared" si="0"/>
        <v>#DIV/0!</v>
      </c>
      <c r="K49" s="442"/>
      <c r="L49" s="432"/>
      <c r="M49" s="423"/>
      <c r="N49" s="477"/>
    </row>
    <row r="50" spans="1:14" ht="81.75" hidden="1" customHeight="1" x14ac:dyDescent="0.25">
      <c r="A50" s="439"/>
      <c r="B50" s="239"/>
      <c r="C50" s="423"/>
      <c r="D50" s="425"/>
      <c r="E50" s="5" t="s">
        <v>138</v>
      </c>
      <c r="F50" s="6" t="s">
        <v>166</v>
      </c>
      <c r="G50" s="7" t="s">
        <v>140</v>
      </c>
      <c r="H50" s="41">
        <v>0</v>
      </c>
      <c r="I50" s="41">
        <v>0</v>
      </c>
      <c r="J50" s="39" t="e">
        <f t="shared" si="0"/>
        <v>#DIV/0!</v>
      </c>
      <c r="K50" s="443"/>
      <c r="L50" s="432"/>
      <c r="M50" s="423"/>
      <c r="N50" s="477"/>
    </row>
    <row r="51" spans="1:14" ht="31.5" hidden="1" customHeight="1" x14ac:dyDescent="0.25">
      <c r="A51" s="439"/>
      <c r="B51" s="240"/>
      <c r="C51" s="423"/>
      <c r="D51" s="426"/>
      <c r="E51" s="5" t="s">
        <v>144</v>
      </c>
      <c r="F51" s="1" t="s">
        <v>145</v>
      </c>
      <c r="G51" s="7" t="s">
        <v>146</v>
      </c>
      <c r="H51" s="42">
        <v>0</v>
      </c>
      <c r="I51" s="42">
        <v>0</v>
      </c>
      <c r="J51" s="39" t="e">
        <f t="shared" si="0"/>
        <v>#DIV/0!</v>
      </c>
      <c r="K51" s="39" t="e">
        <f>J51</f>
        <v>#DIV/0!</v>
      </c>
      <c r="L51" s="433"/>
      <c r="M51" s="423"/>
      <c r="N51" s="477"/>
    </row>
    <row r="52" spans="1:14" ht="81.75" customHeight="1" x14ac:dyDescent="0.25">
      <c r="A52" s="439"/>
      <c r="B52" s="12" t="s">
        <v>167</v>
      </c>
      <c r="C52" s="423" t="s">
        <v>168</v>
      </c>
      <c r="D52" s="424" t="s">
        <v>137</v>
      </c>
      <c r="E52" s="5" t="s">
        <v>138</v>
      </c>
      <c r="F52" s="6" t="s">
        <v>139</v>
      </c>
      <c r="G52" s="7" t="s">
        <v>140</v>
      </c>
      <c r="H52" s="41">
        <v>100</v>
      </c>
      <c r="I52" s="41">
        <v>100</v>
      </c>
      <c r="J52" s="39">
        <f t="shared" si="0"/>
        <v>100</v>
      </c>
      <c r="K52" s="441">
        <f>(J52+J53)/2</f>
        <v>100</v>
      </c>
      <c r="L52" s="431">
        <f>(K52+K55)/2</f>
        <v>100</v>
      </c>
      <c r="M52" s="423"/>
      <c r="N52" s="477"/>
    </row>
    <row r="53" spans="1:14" ht="81.75" customHeight="1" x14ac:dyDescent="0.25">
      <c r="A53" s="439"/>
      <c r="B53" s="239"/>
      <c r="C53" s="423"/>
      <c r="D53" s="425"/>
      <c r="E53" s="5" t="s">
        <v>138</v>
      </c>
      <c r="F53" s="6" t="s">
        <v>142</v>
      </c>
      <c r="G53" s="7" t="s">
        <v>140</v>
      </c>
      <c r="H53" s="41">
        <v>100</v>
      </c>
      <c r="I53" s="41">
        <v>100</v>
      </c>
      <c r="J53" s="39">
        <f t="shared" si="0"/>
        <v>100</v>
      </c>
      <c r="K53" s="442"/>
      <c r="L53" s="432"/>
      <c r="M53" s="423"/>
      <c r="N53" s="477"/>
    </row>
    <row r="54" spans="1:14" ht="81.75" customHeight="1" x14ac:dyDescent="0.25">
      <c r="A54" s="439"/>
      <c r="B54" s="239"/>
      <c r="C54" s="423"/>
      <c r="D54" s="425"/>
      <c r="E54" s="5" t="s">
        <v>138</v>
      </c>
      <c r="F54" s="6" t="s">
        <v>166</v>
      </c>
      <c r="G54" s="7" t="s">
        <v>140</v>
      </c>
      <c r="H54" s="41"/>
      <c r="I54" s="41"/>
      <c r="J54" s="39"/>
      <c r="K54" s="443"/>
      <c r="L54" s="432"/>
      <c r="M54" s="423"/>
      <c r="N54" s="477"/>
    </row>
    <row r="55" spans="1:14" ht="31.5" customHeight="1" x14ac:dyDescent="0.25">
      <c r="A55" s="439"/>
      <c r="B55" s="240"/>
      <c r="C55" s="423"/>
      <c r="D55" s="426"/>
      <c r="E55" s="5" t="s">
        <v>144</v>
      </c>
      <c r="F55" s="1" t="s">
        <v>145</v>
      </c>
      <c r="G55" s="7" t="s">
        <v>146</v>
      </c>
      <c r="H55" s="42">
        <v>0.44444444444444442</v>
      </c>
      <c r="I55" s="42">
        <v>0.55555555555555558</v>
      </c>
      <c r="J55" s="39">
        <f t="shared" si="0"/>
        <v>100</v>
      </c>
      <c r="K55" s="39">
        <f>J55</f>
        <v>100</v>
      </c>
      <c r="L55" s="433"/>
      <c r="M55" s="423"/>
      <c r="N55" s="477"/>
    </row>
    <row r="56" spans="1:14" ht="81.75" customHeight="1" x14ac:dyDescent="0.25">
      <c r="A56" s="439"/>
      <c r="B56" s="12" t="s">
        <v>169</v>
      </c>
      <c r="C56" s="423" t="s">
        <v>170</v>
      </c>
      <c r="D56" s="424" t="s">
        <v>137</v>
      </c>
      <c r="E56" s="5" t="s">
        <v>138</v>
      </c>
      <c r="F56" s="6" t="s">
        <v>139</v>
      </c>
      <c r="G56" s="7" t="s">
        <v>140</v>
      </c>
      <c r="H56" s="41">
        <v>100</v>
      </c>
      <c r="I56" s="41">
        <v>100</v>
      </c>
      <c r="J56" s="39">
        <f t="shared" si="0"/>
        <v>100</v>
      </c>
      <c r="K56" s="441">
        <f>(J56+J57+J58)/3</f>
        <v>100</v>
      </c>
      <c r="L56" s="431">
        <f>(K56+K59)/2</f>
        <v>99.942196531791907</v>
      </c>
      <c r="M56" s="423"/>
      <c r="N56" s="477"/>
    </row>
    <row r="57" spans="1:14" ht="81.75" customHeight="1" x14ac:dyDescent="0.25">
      <c r="A57" s="439"/>
      <c r="B57" s="239"/>
      <c r="C57" s="423"/>
      <c r="D57" s="425"/>
      <c r="E57" s="5" t="s">
        <v>138</v>
      </c>
      <c r="F57" s="6" t="s">
        <v>142</v>
      </c>
      <c r="G57" s="7" t="s">
        <v>140</v>
      </c>
      <c r="H57" s="41">
        <v>88.995633187772924</v>
      </c>
      <c r="I57" s="41">
        <v>94.32</v>
      </c>
      <c r="J57" s="39">
        <f t="shared" si="0"/>
        <v>100</v>
      </c>
      <c r="K57" s="442"/>
      <c r="L57" s="432"/>
      <c r="M57" s="423"/>
      <c r="N57" s="477"/>
    </row>
    <row r="58" spans="1:14" ht="81.75" customHeight="1" x14ac:dyDescent="0.25">
      <c r="A58" s="439"/>
      <c r="B58" s="239"/>
      <c r="C58" s="423"/>
      <c r="D58" s="425"/>
      <c r="E58" s="5" t="s">
        <v>138</v>
      </c>
      <c r="F58" s="6" t="s">
        <v>166</v>
      </c>
      <c r="G58" s="7" t="s">
        <v>140</v>
      </c>
      <c r="H58" s="41">
        <v>93.968253968253961</v>
      </c>
      <c r="I58" s="41">
        <v>100</v>
      </c>
      <c r="J58" s="39">
        <f t="shared" si="0"/>
        <v>100</v>
      </c>
      <c r="K58" s="443"/>
      <c r="L58" s="432"/>
      <c r="M58" s="423"/>
      <c r="N58" s="477"/>
    </row>
    <row r="59" spans="1:14" ht="31.5" x14ac:dyDescent="0.25">
      <c r="A59" s="439"/>
      <c r="B59" s="240"/>
      <c r="C59" s="423"/>
      <c r="D59" s="426"/>
      <c r="E59" s="5" t="s">
        <v>144</v>
      </c>
      <c r="F59" s="1" t="s">
        <v>145</v>
      </c>
      <c r="G59" s="7" t="s">
        <v>146</v>
      </c>
      <c r="H59" s="42">
        <v>288.33333333333331</v>
      </c>
      <c r="I59" s="42">
        <v>288</v>
      </c>
      <c r="J59" s="39">
        <f t="shared" si="0"/>
        <v>99.884393063583815</v>
      </c>
      <c r="K59" s="39">
        <f>J59</f>
        <v>99.884393063583815</v>
      </c>
      <c r="L59" s="433"/>
      <c r="M59" s="423"/>
      <c r="N59" s="477"/>
    </row>
    <row r="60" spans="1:14" ht="81.75" hidden="1" customHeight="1" x14ac:dyDescent="0.25">
      <c r="A60" s="439"/>
      <c r="B60" s="12" t="s">
        <v>171</v>
      </c>
      <c r="C60" s="423" t="s">
        <v>172</v>
      </c>
      <c r="D60" s="424" t="s">
        <v>137</v>
      </c>
      <c r="E60" s="5" t="s">
        <v>138</v>
      </c>
      <c r="F60" s="6" t="s">
        <v>139</v>
      </c>
      <c r="G60" s="7" t="s">
        <v>140</v>
      </c>
      <c r="H60" s="41">
        <v>0</v>
      </c>
      <c r="I60" s="41">
        <v>0</v>
      </c>
      <c r="J60" s="39" t="e">
        <f t="shared" si="0"/>
        <v>#DIV/0!</v>
      </c>
      <c r="K60" s="441" t="e">
        <f>(J60+J61+J62)/3</f>
        <v>#DIV/0!</v>
      </c>
      <c r="L60" s="431" t="e">
        <f>(K60+K63)/2</f>
        <v>#DIV/0!</v>
      </c>
      <c r="M60" s="423"/>
      <c r="N60" s="477"/>
    </row>
    <row r="61" spans="1:14" ht="81.75" hidden="1" customHeight="1" x14ac:dyDescent="0.25">
      <c r="A61" s="439"/>
      <c r="B61" s="239"/>
      <c r="C61" s="423"/>
      <c r="D61" s="425"/>
      <c r="E61" s="5" t="s">
        <v>138</v>
      </c>
      <c r="F61" s="6" t="s">
        <v>142</v>
      </c>
      <c r="G61" s="7" t="s">
        <v>140</v>
      </c>
      <c r="H61" s="41">
        <v>0</v>
      </c>
      <c r="I61" s="41">
        <v>0</v>
      </c>
      <c r="J61" s="39" t="e">
        <f t="shared" si="0"/>
        <v>#DIV/0!</v>
      </c>
      <c r="K61" s="442"/>
      <c r="L61" s="432"/>
      <c r="M61" s="423"/>
      <c r="N61" s="477"/>
    </row>
    <row r="62" spans="1:14" ht="81.75" hidden="1" customHeight="1" x14ac:dyDescent="0.25">
      <c r="A62" s="439"/>
      <c r="B62" s="239"/>
      <c r="C62" s="423"/>
      <c r="D62" s="425"/>
      <c r="E62" s="5" t="s">
        <v>138</v>
      </c>
      <c r="F62" s="6" t="s">
        <v>166</v>
      </c>
      <c r="G62" s="7" t="s">
        <v>140</v>
      </c>
      <c r="H62" s="41">
        <v>0</v>
      </c>
      <c r="I62" s="41">
        <v>0</v>
      </c>
      <c r="J62" s="39" t="e">
        <f t="shared" si="0"/>
        <v>#DIV/0!</v>
      </c>
      <c r="K62" s="443"/>
      <c r="L62" s="432"/>
      <c r="M62" s="423"/>
      <c r="N62" s="477"/>
    </row>
    <row r="63" spans="1:14" ht="31.5" hidden="1" customHeight="1" x14ac:dyDescent="0.25">
      <c r="A63" s="439"/>
      <c r="B63" s="240"/>
      <c r="C63" s="423"/>
      <c r="D63" s="426"/>
      <c r="E63" s="5" t="s">
        <v>144</v>
      </c>
      <c r="F63" s="1" t="s">
        <v>145</v>
      </c>
      <c r="G63" s="7" t="s">
        <v>146</v>
      </c>
      <c r="H63" s="42">
        <v>0</v>
      </c>
      <c r="I63" s="42">
        <v>0</v>
      </c>
      <c r="J63" s="39" t="e">
        <f t="shared" si="0"/>
        <v>#DIV/0!</v>
      </c>
      <c r="K63" s="39" t="e">
        <f>J63</f>
        <v>#DIV/0!</v>
      </c>
      <c r="L63" s="433"/>
      <c r="M63" s="423"/>
      <c r="N63" s="477"/>
    </row>
    <row r="64" spans="1:14" ht="81.75" hidden="1" customHeight="1" x14ac:dyDescent="0.25">
      <c r="A64" s="439"/>
      <c r="B64" s="12">
        <v>0</v>
      </c>
      <c r="C64" s="423" t="s">
        <v>173</v>
      </c>
      <c r="D64" s="424" t="s">
        <v>137</v>
      </c>
      <c r="E64" s="5" t="s">
        <v>138</v>
      </c>
      <c r="F64" s="6" t="s">
        <v>139</v>
      </c>
      <c r="G64" s="7" t="s">
        <v>140</v>
      </c>
      <c r="H64" s="41">
        <v>0</v>
      </c>
      <c r="I64" s="41">
        <v>0</v>
      </c>
      <c r="J64" s="39" t="e">
        <f t="shared" si="0"/>
        <v>#DIV/0!</v>
      </c>
      <c r="K64" s="441" t="e">
        <f>(J64+J65+J66)/3</f>
        <v>#DIV/0!</v>
      </c>
      <c r="L64" s="431" t="e">
        <f>(K64+K67)/2</f>
        <v>#DIV/0!</v>
      </c>
      <c r="M64" s="423"/>
      <c r="N64" s="477"/>
    </row>
    <row r="65" spans="1:14" ht="81.75" hidden="1" customHeight="1" x14ac:dyDescent="0.25">
      <c r="A65" s="439"/>
      <c r="B65" s="239"/>
      <c r="C65" s="423"/>
      <c r="D65" s="425"/>
      <c r="E65" s="5" t="s">
        <v>138</v>
      </c>
      <c r="F65" s="6" t="s">
        <v>142</v>
      </c>
      <c r="G65" s="7" t="s">
        <v>140</v>
      </c>
      <c r="H65" s="41">
        <v>0</v>
      </c>
      <c r="I65" s="41">
        <v>0</v>
      </c>
      <c r="J65" s="39" t="e">
        <f t="shared" si="0"/>
        <v>#DIV/0!</v>
      </c>
      <c r="K65" s="442"/>
      <c r="L65" s="432"/>
      <c r="M65" s="423"/>
      <c r="N65" s="477"/>
    </row>
    <row r="66" spans="1:14" ht="81.75" hidden="1" customHeight="1" x14ac:dyDescent="0.25">
      <c r="A66" s="439"/>
      <c r="B66" s="239"/>
      <c r="C66" s="423"/>
      <c r="D66" s="425"/>
      <c r="E66" s="5" t="s">
        <v>138</v>
      </c>
      <c r="F66" s="6" t="s">
        <v>166</v>
      </c>
      <c r="G66" s="7" t="s">
        <v>140</v>
      </c>
      <c r="H66" s="41">
        <v>0</v>
      </c>
      <c r="I66" s="41">
        <v>0</v>
      </c>
      <c r="J66" s="39" t="e">
        <f t="shared" si="0"/>
        <v>#DIV/0!</v>
      </c>
      <c r="K66" s="443"/>
      <c r="L66" s="432"/>
      <c r="M66" s="423"/>
      <c r="N66" s="477"/>
    </row>
    <row r="67" spans="1:14" ht="31.5" hidden="1" customHeight="1" x14ac:dyDescent="0.25">
      <c r="A67" s="439"/>
      <c r="B67" s="240"/>
      <c r="C67" s="423"/>
      <c r="D67" s="426"/>
      <c r="E67" s="5" t="s">
        <v>144</v>
      </c>
      <c r="F67" s="1" t="s">
        <v>145</v>
      </c>
      <c r="G67" s="7" t="s">
        <v>146</v>
      </c>
      <c r="H67" s="42">
        <v>0</v>
      </c>
      <c r="I67" s="42">
        <v>0</v>
      </c>
      <c r="J67" s="39" t="e">
        <f t="shared" si="0"/>
        <v>#DIV/0!</v>
      </c>
      <c r="K67" s="39" t="e">
        <f>J67</f>
        <v>#DIV/0!</v>
      </c>
      <c r="L67" s="433"/>
      <c r="M67" s="423"/>
      <c r="N67" s="477"/>
    </row>
    <row r="68" spans="1:14" ht="81.75" hidden="1" customHeight="1" x14ac:dyDescent="0.25">
      <c r="A68" s="439"/>
      <c r="B68" s="12">
        <v>0</v>
      </c>
      <c r="C68" s="423" t="s">
        <v>174</v>
      </c>
      <c r="D68" s="424" t="s">
        <v>137</v>
      </c>
      <c r="E68" s="5" t="s">
        <v>138</v>
      </c>
      <c r="F68" s="6" t="s">
        <v>139</v>
      </c>
      <c r="G68" s="7" t="s">
        <v>140</v>
      </c>
      <c r="H68" s="41">
        <v>0</v>
      </c>
      <c r="I68" s="41">
        <v>0</v>
      </c>
      <c r="J68" s="39" t="e">
        <f t="shared" ref="J68:J131" si="1">IF(I68/H68*100&gt;100,100,I68/H68*100)</f>
        <v>#DIV/0!</v>
      </c>
      <c r="K68" s="441" t="e">
        <f>(J68+J69+J70)/3</f>
        <v>#DIV/0!</v>
      </c>
      <c r="L68" s="431" t="e">
        <f>(K68+K71)/2</f>
        <v>#DIV/0!</v>
      </c>
      <c r="M68" s="423"/>
      <c r="N68" s="477"/>
    </row>
    <row r="69" spans="1:14" ht="81.75" hidden="1" customHeight="1" x14ac:dyDescent="0.25">
      <c r="A69" s="439"/>
      <c r="B69" s="239"/>
      <c r="C69" s="423"/>
      <c r="D69" s="425"/>
      <c r="E69" s="5" t="s">
        <v>138</v>
      </c>
      <c r="F69" s="6" t="s">
        <v>142</v>
      </c>
      <c r="G69" s="7" t="s">
        <v>140</v>
      </c>
      <c r="H69" s="41">
        <v>0</v>
      </c>
      <c r="I69" s="41">
        <v>0</v>
      </c>
      <c r="J69" s="39" t="e">
        <f t="shared" si="1"/>
        <v>#DIV/0!</v>
      </c>
      <c r="K69" s="442"/>
      <c r="L69" s="432"/>
      <c r="M69" s="423"/>
      <c r="N69" s="477"/>
    </row>
    <row r="70" spans="1:14" ht="81.75" hidden="1" customHeight="1" x14ac:dyDescent="0.25">
      <c r="A70" s="439"/>
      <c r="B70" s="239"/>
      <c r="C70" s="423"/>
      <c r="D70" s="425"/>
      <c r="E70" s="5" t="s">
        <v>138</v>
      </c>
      <c r="F70" s="6" t="s">
        <v>166</v>
      </c>
      <c r="G70" s="7" t="s">
        <v>140</v>
      </c>
      <c r="H70" s="41">
        <v>0</v>
      </c>
      <c r="I70" s="41">
        <v>0</v>
      </c>
      <c r="J70" s="39" t="e">
        <f t="shared" si="1"/>
        <v>#DIV/0!</v>
      </c>
      <c r="K70" s="443"/>
      <c r="L70" s="432"/>
      <c r="M70" s="423"/>
      <c r="N70" s="477"/>
    </row>
    <row r="71" spans="1:14" ht="31.5" hidden="1" customHeight="1" x14ac:dyDescent="0.25">
      <c r="A71" s="439"/>
      <c r="B71" s="240"/>
      <c r="C71" s="423"/>
      <c r="D71" s="426"/>
      <c r="E71" s="5" t="s">
        <v>144</v>
      </c>
      <c r="F71" s="1" t="s">
        <v>145</v>
      </c>
      <c r="G71" s="7" t="s">
        <v>146</v>
      </c>
      <c r="H71" s="42">
        <v>0</v>
      </c>
      <c r="I71" s="42">
        <v>0</v>
      </c>
      <c r="J71" s="39" t="e">
        <f t="shared" si="1"/>
        <v>#DIV/0!</v>
      </c>
      <c r="K71" s="39" t="e">
        <f>J71</f>
        <v>#DIV/0!</v>
      </c>
      <c r="L71" s="433"/>
      <c r="M71" s="423"/>
      <c r="N71" s="477"/>
    </row>
    <row r="72" spans="1:14" ht="81.75" hidden="1" customHeight="1" x14ac:dyDescent="0.25">
      <c r="A72" s="439"/>
      <c r="B72" s="12">
        <v>0</v>
      </c>
      <c r="C72" s="423" t="s">
        <v>175</v>
      </c>
      <c r="D72" s="424" t="s">
        <v>137</v>
      </c>
      <c r="E72" s="5" t="s">
        <v>138</v>
      </c>
      <c r="F72" s="6" t="s">
        <v>139</v>
      </c>
      <c r="G72" s="7" t="s">
        <v>140</v>
      </c>
      <c r="H72" s="41">
        <v>0</v>
      </c>
      <c r="I72" s="41">
        <v>0</v>
      </c>
      <c r="J72" s="39" t="e">
        <f t="shared" si="1"/>
        <v>#DIV/0!</v>
      </c>
      <c r="K72" s="441" t="e">
        <f>(J72+J73+J74)/3</f>
        <v>#DIV/0!</v>
      </c>
      <c r="L72" s="431" t="e">
        <f>(K72+K75)/2</f>
        <v>#DIV/0!</v>
      </c>
      <c r="M72" s="423"/>
      <c r="N72" s="477"/>
    </row>
    <row r="73" spans="1:14" ht="81.75" hidden="1" customHeight="1" x14ac:dyDescent="0.25">
      <c r="A73" s="439"/>
      <c r="B73" s="239"/>
      <c r="C73" s="423"/>
      <c r="D73" s="425"/>
      <c r="E73" s="5" t="s">
        <v>138</v>
      </c>
      <c r="F73" s="6" t="s">
        <v>142</v>
      </c>
      <c r="G73" s="7" t="s">
        <v>140</v>
      </c>
      <c r="H73" s="41">
        <v>0</v>
      </c>
      <c r="I73" s="41">
        <v>0</v>
      </c>
      <c r="J73" s="39" t="e">
        <f t="shared" si="1"/>
        <v>#DIV/0!</v>
      </c>
      <c r="K73" s="442"/>
      <c r="L73" s="432"/>
      <c r="M73" s="423"/>
      <c r="N73" s="477"/>
    </row>
    <row r="74" spans="1:14" ht="81.75" hidden="1" customHeight="1" x14ac:dyDescent="0.25">
      <c r="A74" s="439"/>
      <c r="B74" s="239"/>
      <c r="C74" s="423"/>
      <c r="D74" s="425"/>
      <c r="E74" s="5" t="s">
        <v>138</v>
      </c>
      <c r="F74" s="6" t="s">
        <v>166</v>
      </c>
      <c r="G74" s="7" t="s">
        <v>140</v>
      </c>
      <c r="H74" s="41">
        <v>0</v>
      </c>
      <c r="I74" s="41">
        <v>0</v>
      </c>
      <c r="J74" s="39" t="e">
        <f t="shared" si="1"/>
        <v>#DIV/0!</v>
      </c>
      <c r="K74" s="443"/>
      <c r="L74" s="432"/>
      <c r="M74" s="423"/>
      <c r="N74" s="477"/>
    </row>
    <row r="75" spans="1:14" ht="31.5" hidden="1" customHeight="1" x14ac:dyDescent="0.25">
      <c r="A75" s="439"/>
      <c r="B75" s="240"/>
      <c r="C75" s="423"/>
      <c r="D75" s="426"/>
      <c r="E75" s="5" t="s">
        <v>144</v>
      </c>
      <c r="F75" s="1" t="s">
        <v>145</v>
      </c>
      <c r="G75" s="7" t="s">
        <v>146</v>
      </c>
      <c r="H75" s="42">
        <v>0</v>
      </c>
      <c r="I75" s="42">
        <v>0</v>
      </c>
      <c r="J75" s="39" t="e">
        <f t="shared" si="1"/>
        <v>#DIV/0!</v>
      </c>
      <c r="K75" s="39" t="e">
        <f>J75</f>
        <v>#DIV/0!</v>
      </c>
      <c r="L75" s="433"/>
      <c r="M75" s="423"/>
      <c r="N75" s="477"/>
    </row>
    <row r="76" spans="1:14" ht="81.75" hidden="1" customHeight="1" x14ac:dyDescent="0.25">
      <c r="A76" s="439"/>
      <c r="B76" s="12" t="s">
        <v>176</v>
      </c>
      <c r="C76" s="423" t="s">
        <v>177</v>
      </c>
      <c r="D76" s="424" t="s">
        <v>137</v>
      </c>
      <c r="E76" s="5" t="s">
        <v>138</v>
      </c>
      <c r="F76" s="6" t="s">
        <v>139</v>
      </c>
      <c r="G76" s="7" t="s">
        <v>140</v>
      </c>
      <c r="H76" s="41">
        <v>0</v>
      </c>
      <c r="I76" s="41">
        <v>0</v>
      </c>
      <c r="J76" s="39" t="e">
        <f t="shared" si="1"/>
        <v>#DIV/0!</v>
      </c>
      <c r="K76" s="441" t="e">
        <f>(J76+J77+J78)/3</f>
        <v>#DIV/0!</v>
      </c>
      <c r="L76" s="431" t="e">
        <f>(K76+K79)/2</f>
        <v>#DIV/0!</v>
      </c>
      <c r="M76" s="423"/>
      <c r="N76" s="477"/>
    </row>
    <row r="77" spans="1:14" ht="81.75" hidden="1" customHeight="1" x14ac:dyDescent="0.25">
      <c r="A77" s="439"/>
      <c r="B77" s="239"/>
      <c r="C77" s="423"/>
      <c r="D77" s="425"/>
      <c r="E77" s="5" t="s">
        <v>138</v>
      </c>
      <c r="F77" s="6" t="s">
        <v>142</v>
      </c>
      <c r="G77" s="7" t="s">
        <v>140</v>
      </c>
      <c r="H77" s="41">
        <v>0</v>
      </c>
      <c r="I77" s="41">
        <v>0</v>
      </c>
      <c r="J77" s="39" t="e">
        <f t="shared" si="1"/>
        <v>#DIV/0!</v>
      </c>
      <c r="K77" s="442"/>
      <c r="L77" s="432"/>
      <c r="M77" s="423"/>
      <c r="N77" s="477"/>
    </row>
    <row r="78" spans="1:14" ht="81.75" hidden="1" customHeight="1" x14ac:dyDescent="0.25">
      <c r="A78" s="439"/>
      <c r="B78" s="239"/>
      <c r="C78" s="423"/>
      <c r="D78" s="425"/>
      <c r="E78" s="5" t="s">
        <v>138</v>
      </c>
      <c r="F78" s="6" t="s">
        <v>166</v>
      </c>
      <c r="G78" s="7" t="s">
        <v>140</v>
      </c>
      <c r="H78" s="41">
        <v>0</v>
      </c>
      <c r="I78" s="41">
        <v>0</v>
      </c>
      <c r="J78" s="39" t="e">
        <f t="shared" si="1"/>
        <v>#DIV/0!</v>
      </c>
      <c r="K78" s="443"/>
      <c r="L78" s="432"/>
      <c r="M78" s="423"/>
      <c r="N78" s="477"/>
    </row>
    <row r="79" spans="1:14" ht="31.5" hidden="1" customHeight="1" x14ac:dyDescent="0.25">
      <c r="A79" s="439"/>
      <c r="B79" s="240"/>
      <c r="C79" s="423"/>
      <c r="D79" s="426"/>
      <c r="E79" s="5" t="s">
        <v>144</v>
      </c>
      <c r="F79" s="1" t="s">
        <v>145</v>
      </c>
      <c r="G79" s="7" t="s">
        <v>146</v>
      </c>
      <c r="H79" s="42">
        <v>0</v>
      </c>
      <c r="I79" s="42">
        <v>0</v>
      </c>
      <c r="J79" s="39" t="e">
        <f t="shared" si="1"/>
        <v>#DIV/0!</v>
      </c>
      <c r="K79" s="39" t="e">
        <f>J79</f>
        <v>#DIV/0!</v>
      </c>
      <c r="L79" s="433"/>
      <c r="M79" s="423"/>
      <c r="N79" s="477"/>
    </row>
    <row r="80" spans="1:14" ht="81.75" hidden="1" customHeight="1" x14ac:dyDescent="0.25">
      <c r="A80" s="439"/>
      <c r="B80" s="12" t="s">
        <v>178</v>
      </c>
      <c r="C80" s="423" t="s">
        <v>179</v>
      </c>
      <c r="D80" s="424" t="s">
        <v>137</v>
      </c>
      <c r="E80" s="5" t="s">
        <v>138</v>
      </c>
      <c r="F80" s="6" t="s">
        <v>139</v>
      </c>
      <c r="G80" s="7" t="s">
        <v>140</v>
      </c>
      <c r="H80" s="41">
        <v>0</v>
      </c>
      <c r="I80" s="41">
        <v>0</v>
      </c>
      <c r="J80" s="39" t="e">
        <f t="shared" si="1"/>
        <v>#DIV/0!</v>
      </c>
      <c r="K80" s="441" t="e">
        <f>(J80+J81+J82)/3</f>
        <v>#DIV/0!</v>
      </c>
      <c r="L80" s="431" t="e">
        <f>(K80+K83)/2</f>
        <v>#DIV/0!</v>
      </c>
      <c r="M80" s="423"/>
      <c r="N80" s="477"/>
    </row>
    <row r="81" spans="1:14" ht="81.75" hidden="1" customHeight="1" x14ac:dyDescent="0.25">
      <c r="A81" s="439"/>
      <c r="B81" s="239"/>
      <c r="C81" s="423"/>
      <c r="D81" s="425"/>
      <c r="E81" s="5" t="s">
        <v>138</v>
      </c>
      <c r="F81" s="6" t="s">
        <v>142</v>
      </c>
      <c r="G81" s="7" t="s">
        <v>140</v>
      </c>
      <c r="H81" s="41">
        <v>0</v>
      </c>
      <c r="I81" s="41">
        <v>0</v>
      </c>
      <c r="J81" s="39" t="e">
        <f t="shared" si="1"/>
        <v>#DIV/0!</v>
      </c>
      <c r="K81" s="442"/>
      <c r="L81" s="432"/>
      <c r="M81" s="423"/>
      <c r="N81" s="477"/>
    </row>
    <row r="82" spans="1:14" ht="81.75" hidden="1" customHeight="1" x14ac:dyDescent="0.25">
      <c r="A82" s="439"/>
      <c r="B82" s="239"/>
      <c r="C82" s="423"/>
      <c r="D82" s="425"/>
      <c r="E82" s="5" t="s">
        <v>138</v>
      </c>
      <c r="F82" s="6" t="s">
        <v>166</v>
      </c>
      <c r="G82" s="7" t="s">
        <v>140</v>
      </c>
      <c r="H82" s="41">
        <v>0</v>
      </c>
      <c r="I82" s="41">
        <v>0</v>
      </c>
      <c r="J82" s="39" t="e">
        <f t="shared" si="1"/>
        <v>#DIV/0!</v>
      </c>
      <c r="K82" s="443"/>
      <c r="L82" s="432"/>
      <c r="M82" s="423"/>
      <c r="N82" s="477"/>
    </row>
    <row r="83" spans="1:14" ht="31.5" hidden="1" customHeight="1" x14ac:dyDescent="0.25">
      <c r="A83" s="439"/>
      <c r="B83" s="240"/>
      <c r="C83" s="423"/>
      <c r="D83" s="426"/>
      <c r="E83" s="5" t="s">
        <v>144</v>
      </c>
      <c r="F83" s="1" t="s">
        <v>145</v>
      </c>
      <c r="G83" s="7" t="s">
        <v>146</v>
      </c>
      <c r="H83" s="42">
        <v>0</v>
      </c>
      <c r="I83" s="42">
        <v>0</v>
      </c>
      <c r="J83" s="39" t="e">
        <f t="shared" si="1"/>
        <v>#DIV/0!</v>
      </c>
      <c r="K83" s="39" t="e">
        <f>J83</f>
        <v>#DIV/0!</v>
      </c>
      <c r="L83" s="433"/>
      <c r="M83" s="423"/>
      <c r="N83" s="477"/>
    </row>
    <row r="84" spans="1:14" ht="81.75" hidden="1" customHeight="1" x14ac:dyDescent="0.25">
      <c r="A84" s="439"/>
      <c r="B84" s="12">
        <v>0</v>
      </c>
      <c r="C84" s="423" t="s">
        <v>180</v>
      </c>
      <c r="D84" s="424" t="s">
        <v>137</v>
      </c>
      <c r="E84" s="5" t="s">
        <v>138</v>
      </c>
      <c r="F84" s="6" t="s">
        <v>139</v>
      </c>
      <c r="G84" s="7" t="s">
        <v>140</v>
      </c>
      <c r="H84" s="41">
        <v>0</v>
      </c>
      <c r="I84" s="41">
        <v>0</v>
      </c>
      <c r="J84" s="39" t="e">
        <f t="shared" si="1"/>
        <v>#DIV/0!</v>
      </c>
      <c r="K84" s="441" t="e">
        <f>(J84+J85+J86)/3</f>
        <v>#DIV/0!</v>
      </c>
      <c r="L84" s="431" t="e">
        <f>(K84+K87)/2</f>
        <v>#DIV/0!</v>
      </c>
      <c r="M84" s="423"/>
      <c r="N84" s="477"/>
    </row>
    <row r="85" spans="1:14" ht="81.75" hidden="1" customHeight="1" x14ac:dyDescent="0.25">
      <c r="A85" s="439"/>
      <c r="B85" s="239"/>
      <c r="C85" s="423"/>
      <c r="D85" s="425"/>
      <c r="E85" s="5" t="s">
        <v>138</v>
      </c>
      <c r="F85" s="6" t="s">
        <v>142</v>
      </c>
      <c r="G85" s="7" t="s">
        <v>140</v>
      </c>
      <c r="H85" s="41">
        <v>0</v>
      </c>
      <c r="I85" s="41">
        <v>0</v>
      </c>
      <c r="J85" s="39" t="e">
        <f t="shared" si="1"/>
        <v>#DIV/0!</v>
      </c>
      <c r="K85" s="442"/>
      <c r="L85" s="432"/>
      <c r="M85" s="423"/>
      <c r="N85" s="477"/>
    </row>
    <row r="86" spans="1:14" ht="81.75" hidden="1" customHeight="1" x14ac:dyDescent="0.25">
      <c r="A86" s="439"/>
      <c r="B86" s="239"/>
      <c r="C86" s="423"/>
      <c r="D86" s="425"/>
      <c r="E86" s="5" t="s">
        <v>138</v>
      </c>
      <c r="F86" s="6" t="s">
        <v>166</v>
      </c>
      <c r="G86" s="7" t="s">
        <v>140</v>
      </c>
      <c r="H86" s="41">
        <v>0</v>
      </c>
      <c r="I86" s="41">
        <v>0</v>
      </c>
      <c r="J86" s="39" t="e">
        <f t="shared" si="1"/>
        <v>#DIV/0!</v>
      </c>
      <c r="K86" s="443"/>
      <c r="L86" s="432"/>
      <c r="M86" s="423"/>
      <c r="N86" s="477"/>
    </row>
    <row r="87" spans="1:14" ht="31.5" hidden="1" customHeight="1" x14ac:dyDescent="0.25">
      <c r="A87" s="439"/>
      <c r="B87" s="240"/>
      <c r="C87" s="423"/>
      <c r="D87" s="426"/>
      <c r="E87" s="5" t="s">
        <v>144</v>
      </c>
      <c r="F87" s="1" t="s">
        <v>145</v>
      </c>
      <c r="G87" s="7" t="s">
        <v>146</v>
      </c>
      <c r="H87" s="42">
        <v>0</v>
      </c>
      <c r="I87" s="42">
        <v>0</v>
      </c>
      <c r="J87" s="39" t="e">
        <f t="shared" si="1"/>
        <v>#DIV/0!</v>
      </c>
      <c r="K87" s="39" t="e">
        <f>J87</f>
        <v>#DIV/0!</v>
      </c>
      <c r="L87" s="433"/>
      <c r="M87" s="423"/>
      <c r="N87" s="477"/>
    </row>
    <row r="88" spans="1:14" ht="81.75" customHeight="1" x14ac:dyDescent="0.25">
      <c r="A88" s="439"/>
      <c r="B88" s="12" t="s">
        <v>181</v>
      </c>
      <c r="C88" s="423" t="s">
        <v>182</v>
      </c>
      <c r="D88" s="424" t="s">
        <v>137</v>
      </c>
      <c r="E88" s="5" t="s">
        <v>138</v>
      </c>
      <c r="F88" s="6" t="s">
        <v>139</v>
      </c>
      <c r="G88" s="7" t="s">
        <v>140</v>
      </c>
      <c r="H88" s="41">
        <v>100</v>
      </c>
      <c r="I88" s="41">
        <v>100</v>
      </c>
      <c r="J88" s="39">
        <f t="shared" si="1"/>
        <v>100</v>
      </c>
      <c r="K88" s="441">
        <f>(J88+J89)/2</f>
        <v>100</v>
      </c>
      <c r="L88" s="431">
        <f>(K88+K91)/2</f>
        <v>100</v>
      </c>
      <c r="M88" s="423"/>
      <c r="N88" s="477"/>
    </row>
    <row r="89" spans="1:14" ht="81.75" customHeight="1" x14ac:dyDescent="0.25">
      <c r="A89" s="439"/>
      <c r="B89" s="239"/>
      <c r="C89" s="423"/>
      <c r="D89" s="425"/>
      <c r="E89" s="5" t="s">
        <v>138</v>
      </c>
      <c r="F89" s="6" t="s">
        <v>142</v>
      </c>
      <c r="G89" s="7" t="s">
        <v>140</v>
      </c>
      <c r="H89" s="41">
        <v>100</v>
      </c>
      <c r="I89" s="41">
        <v>100</v>
      </c>
      <c r="J89" s="39">
        <f t="shared" si="1"/>
        <v>100</v>
      </c>
      <c r="K89" s="442"/>
      <c r="L89" s="432"/>
      <c r="M89" s="423"/>
      <c r="N89" s="477"/>
    </row>
    <row r="90" spans="1:14" ht="81.75" customHeight="1" x14ac:dyDescent="0.25">
      <c r="A90" s="439"/>
      <c r="B90" s="239"/>
      <c r="C90" s="423"/>
      <c r="D90" s="425"/>
      <c r="E90" s="5" t="s">
        <v>138</v>
      </c>
      <c r="F90" s="6" t="s">
        <v>166</v>
      </c>
      <c r="G90" s="7" t="s">
        <v>140</v>
      </c>
      <c r="H90" s="41"/>
      <c r="I90" s="41"/>
      <c r="J90" s="39"/>
      <c r="K90" s="443"/>
      <c r="L90" s="432"/>
      <c r="M90" s="423"/>
      <c r="N90" s="477"/>
    </row>
    <row r="91" spans="1:14" ht="31.5" customHeight="1" x14ac:dyDescent="0.25">
      <c r="A91" s="439"/>
      <c r="B91" s="240"/>
      <c r="C91" s="423"/>
      <c r="D91" s="426"/>
      <c r="E91" s="5" t="s">
        <v>144</v>
      </c>
      <c r="F91" s="1" t="s">
        <v>145</v>
      </c>
      <c r="G91" s="7" t="s">
        <v>146</v>
      </c>
      <c r="H91" s="42">
        <v>0.55555555555555558</v>
      </c>
      <c r="I91" s="42">
        <v>0.55555555555555558</v>
      </c>
      <c r="J91" s="39">
        <f t="shared" si="1"/>
        <v>100</v>
      </c>
      <c r="K91" s="39">
        <f>J91</f>
        <v>100</v>
      </c>
      <c r="L91" s="433"/>
      <c r="M91" s="423"/>
      <c r="N91" s="477"/>
    </row>
    <row r="92" spans="1:14" ht="81.75" customHeight="1" x14ac:dyDescent="0.25">
      <c r="A92" s="439"/>
      <c r="B92" s="12" t="s">
        <v>183</v>
      </c>
      <c r="C92" s="423" t="s">
        <v>184</v>
      </c>
      <c r="D92" s="424" t="s">
        <v>137</v>
      </c>
      <c r="E92" s="5" t="s">
        <v>138</v>
      </c>
      <c r="F92" s="6" t="s">
        <v>139</v>
      </c>
      <c r="G92" s="7" t="s">
        <v>140</v>
      </c>
      <c r="H92" s="41">
        <v>100</v>
      </c>
      <c r="I92" s="41">
        <v>100</v>
      </c>
      <c r="J92" s="39">
        <f t="shared" si="1"/>
        <v>100</v>
      </c>
      <c r="K92" s="441">
        <f>(J92+J93)/2</f>
        <v>95.984999999999999</v>
      </c>
      <c r="L92" s="431">
        <f>(K92+K95)/2</f>
        <v>94.659166666666664</v>
      </c>
      <c r="M92" s="423"/>
      <c r="N92" s="477"/>
    </row>
    <row r="93" spans="1:14" ht="81.75" customHeight="1" x14ac:dyDescent="0.25">
      <c r="A93" s="439"/>
      <c r="B93" s="239"/>
      <c r="C93" s="423"/>
      <c r="D93" s="425"/>
      <c r="E93" s="5" t="s">
        <v>138</v>
      </c>
      <c r="F93" s="6" t="s">
        <v>142</v>
      </c>
      <c r="G93" s="7" t="s">
        <v>140</v>
      </c>
      <c r="H93" s="41">
        <v>100</v>
      </c>
      <c r="I93" s="41">
        <v>91.97</v>
      </c>
      <c r="J93" s="39">
        <f t="shared" si="1"/>
        <v>91.97</v>
      </c>
      <c r="K93" s="442"/>
      <c r="L93" s="432"/>
      <c r="M93" s="423"/>
      <c r="N93" s="477"/>
    </row>
    <row r="94" spans="1:14" ht="81.75" customHeight="1" x14ac:dyDescent="0.25">
      <c r="A94" s="439"/>
      <c r="B94" s="239"/>
      <c r="C94" s="423"/>
      <c r="D94" s="425"/>
      <c r="E94" s="5" t="s">
        <v>138</v>
      </c>
      <c r="F94" s="6" t="s">
        <v>166</v>
      </c>
      <c r="G94" s="7" t="s">
        <v>140</v>
      </c>
      <c r="H94" s="41"/>
      <c r="I94" s="41"/>
      <c r="J94" s="39"/>
      <c r="K94" s="443"/>
      <c r="L94" s="432"/>
      <c r="M94" s="423"/>
      <c r="N94" s="477"/>
    </row>
    <row r="95" spans="1:14" ht="31.5" customHeight="1" x14ac:dyDescent="0.25">
      <c r="A95" s="439"/>
      <c r="B95" s="240"/>
      <c r="C95" s="423"/>
      <c r="D95" s="426"/>
      <c r="E95" s="5" t="s">
        <v>144</v>
      </c>
      <c r="F95" s="1" t="s">
        <v>145</v>
      </c>
      <c r="G95" s="7" t="s">
        <v>146</v>
      </c>
      <c r="H95" s="42">
        <v>5</v>
      </c>
      <c r="I95" s="42">
        <v>4.666666666666667</v>
      </c>
      <c r="J95" s="39">
        <f t="shared" si="1"/>
        <v>93.333333333333329</v>
      </c>
      <c r="K95" s="39">
        <f>J95</f>
        <v>93.333333333333329</v>
      </c>
      <c r="L95" s="433"/>
      <c r="M95" s="423"/>
      <c r="N95" s="477"/>
    </row>
    <row r="96" spans="1:14" ht="81.75" hidden="1" customHeight="1" x14ac:dyDescent="0.25">
      <c r="A96" s="439"/>
      <c r="B96" s="12" t="s">
        <v>185</v>
      </c>
      <c r="C96" s="423" t="s">
        <v>186</v>
      </c>
      <c r="D96" s="424" t="s">
        <v>137</v>
      </c>
      <c r="E96" s="5" t="s">
        <v>138</v>
      </c>
      <c r="F96" s="6" t="s">
        <v>139</v>
      </c>
      <c r="G96" s="7" t="s">
        <v>140</v>
      </c>
      <c r="H96" s="41">
        <v>0</v>
      </c>
      <c r="I96" s="41">
        <v>0</v>
      </c>
      <c r="J96" s="39" t="e">
        <f t="shared" si="1"/>
        <v>#DIV/0!</v>
      </c>
      <c r="K96" s="441" t="e">
        <f>(J96+J97+J98)/3</f>
        <v>#DIV/0!</v>
      </c>
      <c r="L96" s="431" t="e">
        <f>(K96+K99)/2</f>
        <v>#DIV/0!</v>
      </c>
      <c r="M96" s="423"/>
      <c r="N96" s="477"/>
    </row>
    <row r="97" spans="1:14" ht="81.75" hidden="1" customHeight="1" x14ac:dyDescent="0.25">
      <c r="A97" s="439"/>
      <c r="B97" s="239"/>
      <c r="C97" s="423"/>
      <c r="D97" s="425"/>
      <c r="E97" s="5" t="s">
        <v>138</v>
      </c>
      <c r="F97" s="6" t="s">
        <v>142</v>
      </c>
      <c r="G97" s="7" t="s">
        <v>140</v>
      </c>
      <c r="H97" s="41">
        <v>0</v>
      </c>
      <c r="I97" s="41">
        <v>0</v>
      </c>
      <c r="J97" s="39" t="e">
        <f t="shared" si="1"/>
        <v>#DIV/0!</v>
      </c>
      <c r="K97" s="442"/>
      <c r="L97" s="432"/>
      <c r="M97" s="423"/>
      <c r="N97" s="477"/>
    </row>
    <row r="98" spans="1:14" ht="81.75" hidden="1" customHeight="1" x14ac:dyDescent="0.25">
      <c r="A98" s="439"/>
      <c r="B98" s="239"/>
      <c r="C98" s="423"/>
      <c r="D98" s="425"/>
      <c r="E98" s="5" t="s">
        <v>138</v>
      </c>
      <c r="F98" s="6" t="s">
        <v>166</v>
      </c>
      <c r="G98" s="7" t="s">
        <v>140</v>
      </c>
      <c r="H98" s="41">
        <v>0</v>
      </c>
      <c r="I98" s="41">
        <v>0</v>
      </c>
      <c r="J98" s="39" t="e">
        <f t="shared" si="1"/>
        <v>#DIV/0!</v>
      </c>
      <c r="K98" s="443"/>
      <c r="L98" s="432"/>
      <c r="M98" s="423"/>
      <c r="N98" s="477"/>
    </row>
    <row r="99" spans="1:14" ht="31.5" hidden="1" customHeight="1" x14ac:dyDescent="0.25">
      <c r="A99" s="439"/>
      <c r="B99" s="240"/>
      <c r="C99" s="423"/>
      <c r="D99" s="426"/>
      <c r="E99" s="5" t="s">
        <v>144</v>
      </c>
      <c r="F99" s="1" t="s">
        <v>145</v>
      </c>
      <c r="G99" s="7" t="s">
        <v>146</v>
      </c>
      <c r="H99" s="42">
        <v>0</v>
      </c>
      <c r="I99" s="42">
        <v>0</v>
      </c>
      <c r="J99" s="39" t="e">
        <f t="shared" si="1"/>
        <v>#DIV/0!</v>
      </c>
      <c r="K99" s="39" t="e">
        <f>J99</f>
        <v>#DIV/0!</v>
      </c>
      <c r="L99" s="433"/>
      <c r="M99" s="423"/>
      <c r="N99" s="477"/>
    </row>
    <row r="100" spans="1:14" ht="81.75" hidden="1" customHeight="1" x14ac:dyDescent="0.25">
      <c r="A100" s="439"/>
      <c r="B100" s="12" t="s">
        <v>187</v>
      </c>
      <c r="C100" s="423" t="s">
        <v>188</v>
      </c>
      <c r="D100" s="424" t="s">
        <v>137</v>
      </c>
      <c r="E100" s="5" t="s">
        <v>138</v>
      </c>
      <c r="F100" s="6" t="s">
        <v>139</v>
      </c>
      <c r="G100" s="7" t="s">
        <v>140</v>
      </c>
      <c r="H100" s="41">
        <v>0</v>
      </c>
      <c r="I100" s="41">
        <v>0</v>
      </c>
      <c r="J100" s="39" t="e">
        <f t="shared" si="1"/>
        <v>#DIV/0!</v>
      </c>
      <c r="K100" s="441" t="e">
        <f>(J100+J101+J102)/3</f>
        <v>#DIV/0!</v>
      </c>
      <c r="L100" s="431" t="e">
        <f>(K100+K103)/2</f>
        <v>#DIV/0!</v>
      </c>
      <c r="M100" s="423"/>
      <c r="N100" s="477"/>
    </row>
    <row r="101" spans="1:14" ht="81.75" hidden="1" customHeight="1" x14ac:dyDescent="0.25">
      <c r="A101" s="439"/>
      <c r="B101" s="239"/>
      <c r="C101" s="423"/>
      <c r="D101" s="425"/>
      <c r="E101" s="5" t="s">
        <v>138</v>
      </c>
      <c r="F101" s="6" t="s">
        <v>142</v>
      </c>
      <c r="G101" s="7" t="s">
        <v>140</v>
      </c>
      <c r="H101" s="41">
        <v>0</v>
      </c>
      <c r="I101" s="41">
        <v>0</v>
      </c>
      <c r="J101" s="39" t="e">
        <f t="shared" si="1"/>
        <v>#DIV/0!</v>
      </c>
      <c r="K101" s="442"/>
      <c r="L101" s="432"/>
      <c r="M101" s="423"/>
      <c r="N101" s="477"/>
    </row>
    <row r="102" spans="1:14" ht="81.75" hidden="1" customHeight="1" x14ac:dyDescent="0.25">
      <c r="A102" s="439"/>
      <c r="B102" s="239"/>
      <c r="C102" s="423"/>
      <c r="D102" s="425"/>
      <c r="E102" s="5" t="s">
        <v>138</v>
      </c>
      <c r="F102" s="6" t="s">
        <v>189</v>
      </c>
      <c r="G102" s="7" t="s">
        <v>140</v>
      </c>
      <c r="H102" s="41">
        <v>0</v>
      </c>
      <c r="I102" s="41">
        <v>0</v>
      </c>
      <c r="J102" s="39" t="e">
        <f t="shared" si="1"/>
        <v>#DIV/0!</v>
      </c>
      <c r="K102" s="443"/>
      <c r="L102" s="432"/>
      <c r="M102" s="423"/>
      <c r="N102" s="477"/>
    </row>
    <row r="103" spans="1:14" ht="31.5" hidden="1" customHeight="1" x14ac:dyDescent="0.25">
      <c r="A103" s="439"/>
      <c r="B103" s="240"/>
      <c r="C103" s="423"/>
      <c r="D103" s="426"/>
      <c r="E103" s="5" t="s">
        <v>144</v>
      </c>
      <c r="F103" s="1" t="s">
        <v>145</v>
      </c>
      <c r="G103" s="7" t="s">
        <v>146</v>
      </c>
      <c r="H103" s="42">
        <v>0</v>
      </c>
      <c r="I103" s="42">
        <v>0</v>
      </c>
      <c r="J103" s="39" t="e">
        <f t="shared" si="1"/>
        <v>#DIV/0!</v>
      </c>
      <c r="K103" s="39" t="e">
        <f>J103</f>
        <v>#DIV/0!</v>
      </c>
      <c r="L103" s="433"/>
      <c r="M103" s="423"/>
      <c r="N103" s="477"/>
    </row>
    <row r="104" spans="1:14" ht="81.75" hidden="1" customHeight="1" x14ac:dyDescent="0.25">
      <c r="A104" s="439"/>
      <c r="B104" s="12">
        <v>0</v>
      </c>
      <c r="C104" s="423" t="s">
        <v>191</v>
      </c>
      <c r="D104" s="424" t="s">
        <v>137</v>
      </c>
      <c r="E104" s="5" t="s">
        <v>138</v>
      </c>
      <c r="F104" s="6" t="s">
        <v>139</v>
      </c>
      <c r="G104" s="7" t="s">
        <v>140</v>
      </c>
      <c r="H104" s="41">
        <v>0</v>
      </c>
      <c r="I104" s="41">
        <v>0</v>
      </c>
      <c r="J104" s="39" t="e">
        <f t="shared" si="1"/>
        <v>#DIV/0!</v>
      </c>
      <c r="K104" s="441" t="e">
        <f>(J104+J105+J106)/3</f>
        <v>#DIV/0!</v>
      </c>
      <c r="L104" s="431" t="e">
        <f>(K104+K107)/2</f>
        <v>#DIV/0!</v>
      </c>
      <c r="M104" s="423"/>
      <c r="N104" s="477"/>
    </row>
    <row r="105" spans="1:14" ht="81.75" hidden="1" customHeight="1" x14ac:dyDescent="0.25">
      <c r="A105" s="439"/>
      <c r="B105" s="239"/>
      <c r="C105" s="423"/>
      <c r="D105" s="425"/>
      <c r="E105" s="5" t="s">
        <v>138</v>
      </c>
      <c r="F105" s="6" t="s">
        <v>142</v>
      </c>
      <c r="G105" s="7" t="s">
        <v>140</v>
      </c>
      <c r="H105" s="41">
        <v>0</v>
      </c>
      <c r="I105" s="41">
        <v>0</v>
      </c>
      <c r="J105" s="39" t="e">
        <f t="shared" si="1"/>
        <v>#DIV/0!</v>
      </c>
      <c r="K105" s="442"/>
      <c r="L105" s="432"/>
      <c r="M105" s="423"/>
      <c r="N105" s="477"/>
    </row>
    <row r="106" spans="1:14" ht="81.75" hidden="1" customHeight="1" x14ac:dyDescent="0.25">
      <c r="A106" s="439"/>
      <c r="B106" s="239"/>
      <c r="C106" s="423"/>
      <c r="D106" s="425"/>
      <c r="E106" s="5" t="s">
        <v>138</v>
      </c>
      <c r="F106" s="6" t="s">
        <v>189</v>
      </c>
      <c r="G106" s="7" t="s">
        <v>140</v>
      </c>
      <c r="H106" s="41">
        <v>0</v>
      </c>
      <c r="I106" s="41">
        <v>0</v>
      </c>
      <c r="J106" s="39" t="e">
        <f t="shared" si="1"/>
        <v>#DIV/0!</v>
      </c>
      <c r="K106" s="443"/>
      <c r="L106" s="432"/>
      <c r="M106" s="423"/>
      <c r="N106" s="477"/>
    </row>
    <row r="107" spans="1:14" ht="31.5" hidden="1" customHeight="1" x14ac:dyDescent="0.25">
      <c r="A107" s="439"/>
      <c r="B107" s="240"/>
      <c r="C107" s="423"/>
      <c r="D107" s="426"/>
      <c r="E107" s="5" t="s">
        <v>144</v>
      </c>
      <c r="F107" s="1" t="s">
        <v>145</v>
      </c>
      <c r="G107" s="7" t="s">
        <v>146</v>
      </c>
      <c r="H107" s="42">
        <v>0</v>
      </c>
      <c r="I107" s="42">
        <v>0</v>
      </c>
      <c r="J107" s="39" t="e">
        <f t="shared" si="1"/>
        <v>#DIV/0!</v>
      </c>
      <c r="K107" s="39" t="e">
        <f>J107</f>
        <v>#DIV/0!</v>
      </c>
      <c r="L107" s="433"/>
      <c r="M107" s="423"/>
      <c r="N107" s="477"/>
    </row>
    <row r="108" spans="1:14" ht="81.75" customHeight="1" x14ac:dyDescent="0.25">
      <c r="A108" s="439"/>
      <c r="B108" s="12" t="s">
        <v>192</v>
      </c>
      <c r="C108" s="423" t="s">
        <v>193</v>
      </c>
      <c r="D108" s="424" t="s">
        <v>137</v>
      </c>
      <c r="E108" s="5" t="s">
        <v>138</v>
      </c>
      <c r="F108" s="6" t="s">
        <v>139</v>
      </c>
      <c r="G108" s="7" t="s">
        <v>140</v>
      </c>
      <c r="H108" s="41">
        <v>100</v>
      </c>
      <c r="I108" s="41">
        <v>100</v>
      </c>
      <c r="J108" s="39">
        <f t="shared" si="1"/>
        <v>100</v>
      </c>
      <c r="K108" s="441">
        <f>(J108+J109+J110)/3</f>
        <v>100</v>
      </c>
      <c r="L108" s="431">
        <f>(K108+K111)/2</f>
        <v>100</v>
      </c>
      <c r="M108" s="423"/>
      <c r="N108" s="477"/>
    </row>
    <row r="109" spans="1:14" ht="81.75" customHeight="1" x14ac:dyDescent="0.25">
      <c r="A109" s="439"/>
      <c r="B109" s="239"/>
      <c r="C109" s="423"/>
      <c r="D109" s="425"/>
      <c r="E109" s="5" t="s">
        <v>138</v>
      </c>
      <c r="F109" s="6" t="s">
        <v>142</v>
      </c>
      <c r="G109" s="7" t="s">
        <v>140</v>
      </c>
      <c r="H109" s="41">
        <v>100</v>
      </c>
      <c r="I109" s="41">
        <v>100</v>
      </c>
      <c r="J109" s="39">
        <f t="shared" si="1"/>
        <v>100</v>
      </c>
      <c r="K109" s="442"/>
      <c r="L109" s="432"/>
      <c r="M109" s="423"/>
      <c r="N109" s="477"/>
    </row>
    <row r="110" spans="1:14" ht="81.75" customHeight="1" x14ac:dyDescent="0.25">
      <c r="A110" s="439"/>
      <c r="B110" s="239"/>
      <c r="C110" s="423"/>
      <c r="D110" s="425"/>
      <c r="E110" s="5" t="s">
        <v>138</v>
      </c>
      <c r="F110" s="6" t="s">
        <v>189</v>
      </c>
      <c r="G110" s="7" t="s">
        <v>140</v>
      </c>
      <c r="H110" s="41">
        <v>95.961538461538453</v>
      </c>
      <c r="I110" s="41">
        <v>100</v>
      </c>
      <c r="J110" s="39">
        <f t="shared" si="1"/>
        <v>100</v>
      </c>
      <c r="K110" s="443"/>
      <c r="L110" s="432"/>
      <c r="M110" s="423"/>
      <c r="N110" s="477"/>
    </row>
    <row r="111" spans="1:14" ht="31.5" x14ac:dyDescent="0.25">
      <c r="A111" s="439"/>
      <c r="B111" s="240"/>
      <c r="C111" s="423"/>
      <c r="D111" s="426"/>
      <c r="E111" s="5" t="s">
        <v>144</v>
      </c>
      <c r="F111" s="1" t="s">
        <v>145</v>
      </c>
      <c r="G111" s="7" t="s">
        <v>146</v>
      </c>
      <c r="H111" s="42">
        <v>50</v>
      </c>
      <c r="I111" s="42">
        <v>50.666666666666664</v>
      </c>
      <c r="J111" s="39">
        <f t="shared" si="1"/>
        <v>100</v>
      </c>
      <c r="K111" s="39">
        <f>J111</f>
        <v>100</v>
      </c>
      <c r="L111" s="433"/>
      <c r="M111" s="423"/>
      <c r="N111" s="477"/>
    </row>
    <row r="112" spans="1:14" ht="81.75" hidden="1" customHeight="1" x14ac:dyDescent="0.25">
      <c r="A112" s="439"/>
      <c r="B112" s="12" t="s">
        <v>194</v>
      </c>
      <c r="C112" s="423" t="s">
        <v>195</v>
      </c>
      <c r="D112" s="424" t="s">
        <v>137</v>
      </c>
      <c r="E112" s="5" t="s">
        <v>138</v>
      </c>
      <c r="F112" s="6" t="s">
        <v>139</v>
      </c>
      <c r="G112" s="7" t="s">
        <v>140</v>
      </c>
      <c r="H112" s="41">
        <v>0</v>
      </c>
      <c r="I112" s="41">
        <v>0</v>
      </c>
      <c r="J112" s="39" t="e">
        <f t="shared" si="1"/>
        <v>#DIV/0!</v>
      </c>
      <c r="K112" s="441" t="e">
        <f>(J112+J113+J114)/3</f>
        <v>#DIV/0!</v>
      </c>
      <c r="L112" s="431" t="e">
        <f>(K112+K115)/2</f>
        <v>#DIV/0!</v>
      </c>
      <c r="M112" s="423"/>
      <c r="N112" s="477"/>
    </row>
    <row r="113" spans="1:14" ht="81.75" hidden="1" customHeight="1" x14ac:dyDescent="0.25">
      <c r="A113" s="439"/>
      <c r="B113" s="239"/>
      <c r="C113" s="423"/>
      <c r="D113" s="425"/>
      <c r="E113" s="5" t="s">
        <v>138</v>
      </c>
      <c r="F113" s="6" t="s">
        <v>142</v>
      </c>
      <c r="G113" s="7" t="s">
        <v>140</v>
      </c>
      <c r="H113" s="41">
        <v>0</v>
      </c>
      <c r="I113" s="41">
        <v>0</v>
      </c>
      <c r="J113" s="39" t="e">
        <f t="shared" si="1"/>
        <v>#DIV/0!</v>
      </c>
      <c r="K113" s="442"/>
      <c r="L113" s="432"/>
      <c r="M113" s="423"/>
      <c r="N113" s="477"/>
    </row>
    <row r="114" spans="1:14" ht="81.75" hidden="1" customHeight="1" x14ac:dyDescent="0.25">
      <c r="A114" s="439"/>
      <c r="B114" s="239"/>
      <c r="C114" s="423"/>
      <c r="D114" s="425"/>
      <c r="E114" s="5" t="s">
        <v>138</v>
      </c>
      <c r="F114" s="6" t="s">
        <v>189</v>
      </c>
      <c r="G114" s="7" t="s">
        <v>140</v>
      </c>
      <c r="H114" s="41">
        <v>0</v>
      </c>
      <c r="I114" s="41">
        <v>0</v>
      </c>
      <c r="J114" s="39" t="e">
        <f t="shared" si="1"/>
        <v>#DIV/0!</v>
      </c>
      <c r="K114" s="443"/>
      <c r="L114" s="432"/>
      <c r="M114" s="423"/>
      <c r="N114" s="477"/>
    </row>
    <row r="115" spans="1:14" ht="31.5" hidden="1" customHeight="1" x14ac:dyDescent="0.25">
      <c r="A115" s="439"/>
      <c r="B115" s="240"/>
      <c r="C115" s="423"/>
      <c r="D115" s="426"/>
      <c r="E115" s="5" t="s">
        <v>144</v>
      </c>
      <c r="F115" s="1" t="s">
        <v>145</v>
      </c>
      <c r="G115" s="7" t="s">
        <v>146</v>
      </c>
      <c r="H115" s="42">
        <v>0</v>
      </c>
      <c r="I115" s="42">
        <v>0</v>
      </c>
      <c r="J115" s="39" t="e">
        <f t="shared" si="1"/>
        <v>#DIV/0!</v>
      </c>
      <c r="K115" s="39" t="e">
        <f>J115</f>
        <v>#DIV/0!</v>
      </c>
      <c r="L115" s="433"/>
      <c r="M115" s="423"/>
      <c r="N115" s="477"/>
    </row>
    <row r="116" spans="1:14" ht="81.75" hidden="1" customHeight="1" x14ac:dyDescent="0.25">
      <c r="A116" s="439"/>
      <c r="B116" s="12">
        <v>0</v>
      </c>
      <c r="C116" s="423" t="s">
        <v>196</v>
      </c>
      <c r="D116" s="424" t="s">
        <v>137</v>
      </c>
      <c r="E116" s="5" t="s">
        <v>138</v>
      </c>
      <c r="F116" s="6" t="s">
        <v>139</v>
      </c>
      <c r="G116" s="7" t="s">
        <v>140</v>
      </c>
      <c r="H116" s="41">
        <v>0</v>
      </c>
      <c r="I116" s="41">
        <v>0</v>
      </c>
      <c r="J116" s="39" t="e">
        <f t="shared" si="1"/>
        <v>#DIV/0!</v>
      </c>
      <c r="K116" s="441" t="e">
        <f>(J116+J117+J118)/3</f>
        <v>#DIV/0!</v>
      </c>
      <c r="L116" s="431" t="e">
        <f>(K116+K119)/2</f>
        <v>#DIV/0!</v>
      </c>
      <c r="M116" s="423"/>
      <c r="N116" s="477"/>
    </row>
    <row r="117" spans="1:14" ht="81.75" hidden="1" customHeight="1" x14ac:dyDescent="0.25">
      <c r="A117" s="439"/>
      <c r="B117" s="239"/>
      <c r="C117" s="423"/>
      <c r="D117" s="425"/>
      <c r="E117" s="5" t="s">
        <v>138</v>
      </c>
      <c r="F117" s="6" t="s">
        <v>142</v>
      </c>
      <c r="G117" s="7" t="s">
        <v>140</v>
      </c>
      <c r="H117" s="41">
        <v>0</v>
      </c>
      <c r="I117" s="41">
        <v>0</v>
      </c>
      <c r="J117" s="39" t="e">
        <f t="shared" si="1"/>
        <v>#DIV/0!</v>
      </c>
      <c r="K117" s="442"/>
      <c r="L117" s="432"/>
      <c r="M117" s="423"/>
      <c r="N117" s="477"/>
    </row>
    <row r="118" spans="1:14" ht="81.75" hidden="1" customHeight="1" x14ac:dyDescent="0.25">
      <c r="A118" s="439"/>
      <c r="B118" s="239"/>
      <c r="C118" s="423"/>
      <c r="D118" s="425"/>
      <c r="E118" s="5" t="s">
        <v>138</v>
      </c>
      <c r="F118" s="6" t="s">
        <v>189</v>
      </c>
      <c r="G118" s="7" t="s">
        <v>140</v>
      </c>
      <c r="H118" s="41">
        <v>0</v>
      </c>
      <c r="I118" s="41">
        <v>0</v>
      </c>
      <c r="J118" s="39" t="e">
        <f t="shared" si="1"/>
        <v>#DIV/0!</v>
      </c>
      <c r="K118" s="443"/>
      <c r="L118" s="432"/>
      <c r="M118" s="423"/>
      <c r="N118" s="477"/>
    </row>
    <row r="119" spans="1:14" ht="31.5" hidden="1" customHeight="1" x14ac:dyDescent="0.25">
      <c r="A119" s="439"/>
      <c r="B119" s="240"/>
      <c r="C119" s="423"/>
      <c r="D119" s="426"/>
      <c r="E119" s="5" t="s">
        <v>144</v>
      </c>
      <c r="F119" s="1" t="s">
        <v>145</v>
      </c>
      <c r="G119" s="7" t="s">
        <v>146</v>
      </c>
      <c r="H119" s="42">
        <v>0</v>
      </c>
      <c r="I119" s="42">
        <v>0</v>
      </c>
      <c r="J119" s="39" t="e">
        <f t="shared" si="1"/>
        <v>#DIV/0!</v>
      </c>
      <c r="K119" s="39" t="e">
        <f>J119</f>
        <v>#DIV/0!</v>
      </c>
      <c r="L119" s="433"/>
      <c r="M119" s="423"/>
      <c r="N119" s="477"/>
    </row>
    <row r="120" spans="1:14" ht="81.75" hidden="1" customHeight="1" x14ac:dyDescent="0.25">
      <c r="A120" s="439"/>
      <c r="B120" s="12" t="s">
        <v>194</v>
      </c>
      <c r="C120" s="423" t="s">
        <v>197</v>
      </c>
      <c r="D120" s="424" t="s">
        <v>137</v>
      </c>
      <c r="E120" s="5" t="s">
        <v>138</v>
      </c>
      <c r="F120" s="6" t="s">
        <v>139</v>
      </c>
      <c r="G120" s="7" t="s">
        <v>140</v>
      </c>
      <c r="H120" s="41">
        <v>0</v>
      </c>
      <c r="I120" s="41">
        <v>0</v>
      </c>
      <c r="J120" s="39" t="e">
        <f t="shared" si="1"/>
        <v>#DIV/0!</v>
      </c>
      <c r="K120" s="441" t="e">
        <f>(J120+J121+J122)/3</f>
        <v>#DIV/0!</v>
      </c>
      <c r="L120" s="431" t="e">
        <f>(K120+K123)/2</f>
        <v>#DIV/0!</v>
      </c>
      <c r="M120" s="423"/>
      <c r="N120" s="477"/>
    </row>
    <row r="121" spans="1:14" ht="81.75" hidden="1" customHeight="1" x14ac:dyDescent="0.25">
      <c r="A121" s="439"/>
      <c r="B121" s="239"/>
      <c r="C121" s="423"/>
      <c r="D121" s="425"/>
      <c r="E121" s="5" t="s">
        <v>138</v>
      </c>
      <c r="F121" s="6" t="s">
        <v>142</v>
      </c>
      <c r="G121" s="7" t="s">
        <v>140</v>
      </c>
      <c r="H121" s="41">
        <v>0</v>
      </c>
      <c r="I121" s="41">
        <v>0</v>
      </c>
      <c r="J121" s="39" t="e">
        <f t="shared" si="1"/>
        <v>#DIV/0!</v>
      </c>
      <c r="K121" s="442"/>
      <c r="L121" s="432"/>
      <c r="M121" s="423"/>
      <c r="N121" s="477"/>
    </row>
    <row r="122" spans="1:14" ht="81.75" hidden="1" customHeight="1" x14ac:dyDescent="0.25">
      <c r="A122" s="439"/>
      <c r="B122" s="239"/>
      <c r="C122" s="423"/>
      <c r="D122" s="425"/>
      <c r="E122" s="5" t="s">
        <v>138</v>
      </c>
      <c r="F122" s="6" t="s">
        <v>189</v>
      </c>
      <c r="G122" s="7" t="s">
        <v>140</v>
      </c>
      <c r="H122" s="41">
        <v>0</v>
      </c>
      <c r="I122" s="41">
        <v>0</v>
      </c>
      <c r="J122" s="39" t="e">
        <f t="shared" si="1"/>
        <v>#DIV/0!</v>
      </c>
      <c r="K122" s="443"/>
      <c r="L122" s="432"/>
      <c r="M122" s="423"/>
      <c r="N122" s="477"/>
    </row>
    <row r="123" spans="1:14" ht="31.5" hidden="1" customHeight="1" x14ac:dyDescent="0.25">
      <c r="A123" s="439"/>
      <c r="B123" s="240"/>
      <c r="C123" s="423"/>
      <c r="D123" s="426"/>
      <c r="E123" s="5" t="s">
        <v>144</v>
      </c>
      <c r="F123" s="1" t="s">
        <v>145</v>
      </c>
      <c r="G123" s="7" t="s">
        <v>146</v>
      </c>
      <c r="H123" s="42">
        <v>0</v>
      </c>
      <c r="I123" s="42">
        <v>0</v>
      </c>
      <c r="J123" s="39" t="e">
        <f t="shared" si="1"/>
        <v>#DIV/0!</v>
      </c>
      <c r="K123" s="39" t="e">
        <f>J123</f>
        <v>#DIV/0!</v>
      </c>
      <c r="L123" s="433"/>
      <c r="M123" s="423"/>
      <c r="N123" s="477"/>
    </row>
    <row r="124" spans="1:14" ht="81.75" customHeight="1" x14ac:dyDescent="0.25">
      <c r="A124" s="439"/>
      <c r="B124" s="12" t="s">
        <v>198</v>
      </c>
      <c r="C124" s="423" t="s">
        <v>199</v>
      </c>
      <c r="D124" s="424" t="s">
        <v>137</v>
      </c>
      <c r="E124" s="5" t="s">
        <v>138</v>
      </c>
      <c r="F124" s="6" t="s">
        <v>139</v>
      </c>
      <c r="G124" s="7" t="s">
        <v>140</v>
      </c>
      <c r="H124" s="41">
        <v>100</v>
      </c>
      <c r="I124" s="41">
        <v>100</v>
      </c>
      <c r="J124" s="39">
        <f t="shared" si="1"/>
        <v>100</v>
      </c>
      <c r="K124" s="441">
        <f>(J124+J125)/2</f>
        <v>100</v>
      </c>
      <c r="L124" s="431">
        <f>(K124+K127)/2</f>
        <v>100</v>
      </c>
      <c r="M124" s="423"/>
      <c r="N124" s="477"/>
    </row>
    <row r="125" spans="1:14" ht="81.75" customHeight="1" x14ac:dyDescent="0.25">
      <c r="A125" s="439"/>
      <c r="B125" s="239"/>
      <c r="C125" s="423"/>
      <c r="D125" s="425"/>
      <c r="E125" s="5" t="s">
        <v>138</v>
      </c>
      <c r="F125" s="6" t="s">
        <v>142</v>
      </c>
      <c r="G125" s="7" t="s">
        <v>140</v>
      </c>
      <c r="H125" s="41">
        <v>100</v>
      </c>
      <c r="I125" s="41">
        <v>100</v>
      </c>
      <c r="J125" s="39">
        <f t="shared" si="1"/>
        <v>100</v>
      </c>
      <c r="K125" s="442"/>
      <c r="L125" s="432"/>
      <c r="M125" s="423"/>
      <c r="N125" s="477"/>
    </row>
    <row r="126" spans="1:14" ht="81.75" customHeight="1" x14ac:dyDescent="0.25">
      <c r="A126" s="439"/>
      <c r="B126" s="239"/>
      <c r="C126" s="423"/>
      <c r="D126" s="425"/>
      <c r="E126" s="5" t="s">
        <v>138</v>
      </c>
      <c r="F126" s="6" t="s">
        <v>189</v>
      </c>
      <c r="G126" s="7" t="s">
        <v>140</v>
      </c>
      <c r="H126" s="41"/>
      <c r="I126" s="41"/>
      <c r="J126" s="39"/>
      <c r="K126" s="443"/>
      <c r="L126" s="432"/>
      <c r="M126" s="423"/>
      <c r="N126" s="477"/>
    </row>
    <row r="127" spans="1:14" ht="31.5" customHeight="1" x14ac:dyDescent="0.25">
      <c r="A127" s="439"/>
      <c r="B127" s="240"/>
      <c r="C127" s="423"/>
      <c r="D127" s="426"/>
      <c r="E127" s="5" t="s">
        <v>144</v>
      </c>
      <c r="F127" s="1" t="s">
        <v>145</v>
      </c>
      <c r="G127" s="7" t="s">
        <v>146</v>
      </c>
      <c r="H127" s="42">
        <v>0.88888888888888884</v>
      </c>
      <c r="I127" s="42">
        <v>0.88888888888888884</v>
      </c>
      <c r="J127" s="39">
        <f t="shared" si="1"/>
        <v>100</v>
      </c>
      <c r="K127" s="39">
        <f>J127</f>
        <v>100</v>
      </c>
      <c r="L127" s="433"/>
      <c r="M127" s="423"/>
      <c r="N127" s="477"/>
    </row>
    <row r="128" spans="1:14" ht="81.75" hidden="1" customHeight="1" x14ac:dyDescent="0.25">
      <c r="A128" s="439"/>
      <c r="B128" s="12">
        <v>0</v>
      </c>
      <c r="C128" s="423" t="s">
        <v>200</v>
      </c>
      <c r="D128" s="424" t="s">
        <v>137</v>
      </c>
      <c r="E128" s="5" t="s">
        <v>138</v>
      </c>
      <c r="F128" s="6" t="s">
        <v>139</v>
      </c>
      <c r="G128" s="7" t="s">
        <v>140</v>
      </c>
      <c r="H128" s="41">
        <v>0</v>
      </c>
      <c r="I128" s="41">
        <v>0</v>
      </c>
      <c r="J128" s="39" t="e">
        <f t="shared" si="1"/>
        <v>#DIV/0!</v>
      </c>
      <c r="K128" s="441" t="e">
        <f>(J128+J129+J130)/3</f>
        <v>#DIV/0!</v>
      </c>
      <c r="L128" s="431" t="e">
        <f>(K128+K131)/2</f>
        <v>#DIV/0!</v>
      </c>
      <c r="M128" s="423"/>
      <c r="N128" s="477"/>
    </row>
    <row r="129" spans="1:14" ht="81.75" hidden="1" customHeight="1" x14ac:dyDescent="0.25">
      <c r="A129" s="439"/>
      <c r="B129" s="239"/>
      <c r="C129" s="423"/>
      <c r="D129" s="425"/>
      <c r="E129" s="5" t="s">
        <v>138</v>
      </c>
      <c r="F129" s="6" t="s">
        <v>142</v>
      </c>
      <c r="G129" s="7" t="s">
        <v>140</v>
      </c>
      <c r="H129" s="41">
        <v>0</v>
      </c>
      <c r="I129" s="41">
        <v>0</v>
      </c>
      <c r="J129" s="39" t="e">
        <f t="shared" si="1"/>
        <v>#DIV/0!</v>
      </c>
      <c r="K129" s="442"/>
      <c r="L129" s="432"/>
      <c r="M129" s="423"/>
      <c r="N129" s="477"/>
    </row>
    <row r="130" spans="1:14" ht="81.75" hidden="1" customHeight="1" x14ac:dyDescent="0.25">
      <c r="A130" s="439"/>
      <c r="B130" s="239"/>
      <c r="C130" s="423"/>
      <c r="D130" s="425"/>
      <c r="E130" s="5" t="s">
        <v>138</v>
      </c>
      <c r="F130" s="6" t="s">
        <v>189</v>
      </c>
      <c r="G130" s="7" t="s">
        <v>140</v>
      </c>
      <c r="H130" s="41">
        <v>0</v>
      </c>
      <c r="I130" s="41">
        <v>0</v>
      </c>
      <c r="J130" s="39" t="e">
        <f t="shared" si="1"/>
        <v>#DIV/0!</v>
      </c>
      <c r="K130" s="443"/>
      <c r="L130" s="432"/>
      <c r="M130" s="423"/>
      <c r="N130" s="477"/>
    </row>
    <row r="131" spans="1:14" ht="31.5" hidden="1" customHeight="1" x14ac:dyDescent="0.25">
      <c r="A131" s="439"/>
      <c r="B131" s="240"/>
      <c r="C131" s="423"/>
      <c r="D131" s="426"/>
      <c r="E131" s="5" t="s">
        <v>144</v>
      </c>
      <c r="F131" s="1" t="s">
        <v>145</v>
      </c>
      <c r="G131" s="7" t="s">
        <v>146</v>
      </c>
      <c r="H131" s="42">
        <v>0</v>
      </c>
      <c r="I131" s="42">
        <v>0</v>
      </c>
      <c r="J131" s="39" t="e">
        <f t="shared" si="1"/>
        <v>#DIV/0!</v>
      </c>
      <c r="K131" s="39" t="e">
        <f>J131</f>
        <v>#DIV/0!</v>
      </c>
      <c r="L131" s="433"/>
      <c r="M131" s="423"/>
      <c r="N131" s="477"/>
    </row>
    <row r="132" spans="1:14" ht="81.75" hidden="1" customHeight="1" x14ac:dyDescent="0.25">
      <c r="A132" s="439"/>
      <c r="B132" s="12">
        <v>0</v>
      </c>
      <c r="C132" s="423" t="s">
        <v>201</v>
      </c>
      <c r="D132" s="424" t="s">
        <v>137</v>
      </c>
      <c r="E132" s="5" t="s">
        <v>138</v>
      </c>
      <c r="F132" s="6" t="s">
        <v>139</v>
      </c>
      <c r="G132" s="7" t="s">
        <v>140</v>
      </c>
      <c r="H132" s="41">
        <v>0</v>
      </c>
      <c r="I132" s="41">
        <v>0</v>
      </c>
      <c r="J132" s="39" t="e">
        <f t="shared" ref="J132:J195" si="2">IF(I132/H132*100&gt;100,100,I132/H132*100)</f>
        <v>#DIV/0!</v>
      </c>
      <c r="K132" s="441" t="e">
        <f>(J132+J133+J134)/3</f>
        <v>#DIV/0!</v>
      </c>
      <c r="L132" s="431" t="e">
        <f>(K132+K135)/2</f>
        <v>#DIV/0!</v>
      </c>
      <c r="M132" s="423"/>
      <c r="N132" s="477"/>
    </row>
    <row r="133" spans="1:14" ht="81.75" hidden="1" customHeight="1" x14ac:dyDescent="0.25">
      <c r="A133" s="439"/>
      <c r="B133" s="239"/>
      <c r="C133" s="423"/>
      <c r="D133" s="425"/>
      <c r="E133" s="5" t="s">
        <v>138</v>
      </c>
      <c r="F133" s="6" t="s">
        <v>142</v>
      </c>
      <c r="G133" s="7" t="s">
        <v>140</v>
      </c>
      <c r="H133" s="41">
        <v>0</v>
      </c>
      <c r="I133" s="41">
        <v>0</v>
      </c>
      <c r="J133" s="39" t="e">
        <f t="shared" si="2"/>
        <v>#DIV/0!</v>
      </c>
      <c r="K133" s="442"/>
      <c r="L133" s="432"/>
      <c r="M133" s="423"/>
      <c r="N133" s="477"/>
    </row>
    <row r="134" spans="1:14" ht="81.75" hidden="1" customHeight="1" x14ac:dyDescent="0.25">
      <c r="A134" s="439"/>
      <c r="B134" s="239"/>
      <c r="C134" s="423"/>
      <c r="D134" s="425"/>
      <c r="E134" s="5" t="s">
        <v>138</v>
      </c>
      <c r="F134" s="6" t="s">
        <v>189</v>
      </c>
      <c r="G134" s="7" t="s">
        <v>140</v>
      </c>
      <c r="H134" s="41">
        <v>0</v>
      </c>
      <c r="I134" s="41">
        <v>0</v>
      </c>
      <c r="J134" s="39" t="e">
        <f t="shared" si="2"/>
        <v>#DIV/0!</v>
      </c>
      <c r="K134" s="443"/>
      <c r="L134" s="432"/>
      <c r="M134" s="423"/>
      <c r="N134" s="477"/>
    </row>
    <row r="135" spans="1:14" ht="31.5" hidden="1" customHeight="1" x14ac:dyDescent="0.25">
      <c r="A135" s="439"/>
      <c r="B135" s="240"/>
      <c r="C135" s="423"/>
      <c r="D135" s="426"/>
      <c r="E135" s="5" t="s">
        <v>144</v>
      </c>
      <c r="F135" s="1" t="s">
        <v>145</v>
      </c>
      <c r="G135" s="7" t="s">
        <v>146</v>
      </c>
      <c r="H135" s="42">
        <v>0</v>
      </c>
      <c r="I135" s="42">
        <v>0</v>
      </c>
      <c r="J135" s="39" t="e">
        <f t="shared" si="2"/>
        <v>#DIV/0!</v>
      </c>
      <c r="K135" s="39" t="e">
        <f>J135</f>
        <v>#DIV/0!</v>
      </c>
      <c r="L135" s="433"/>
      <c r="M135" s="423"/>
      <c r="N135" s="477"/>
    </row>
    <row r="136" spans="1:14" ht="81.75" customHeight="1" x14ac:dyDescent="0.25">
      <c r="A136" s="439"/>
      <c r="B136" s="12" t="s">
        <v>202</v>
      </c>
      <c r="C136" s="423" t="s">
        <v>203</v>
      </c>
      <c r="D136" s="424" t="s">
        <v>137</v>
      </c>
      <c r="E136" s="5" t="s">
        <v>138</v>
      </c>
      <c r="F136" s="6" t="s">
        <v>139</v>
      </c>
      <c r="G136" s="7" t="s">
        <v>140</v>
      </c>
      <c r="H136" s="41">
        <v>100</v>
      </c>
      <c r="I136" s="41">
        <v>100</v>
      </c>
      <c r="J136" s="39">
        <f t="shared" si="2"/>
        <v>100</v>
      </c>
      <c r="K136" s="441">
        <f>(J136+J137)/2</f>
        <v>100</v>
      </c>
      <c r="L136" s="431">
        <f>(K136+K139)/2</f>
        <v>100</v>
      </c>
      <c r="M136" s="423"/>
      <c r="N136" s="477"/>
    </row>
    <row r="137" spans="1:14" ht="81.75" customHeight="1" x14ac:dyDescent="0.25">
      <c r="A137" s="439"/>
      <c r="B137" s="239"/>
      <c r="C137" s="423"/>
      <c r="D137" s="425"/>
      <c r="E137" s="5" t="s">
        <v>138</v>
      </c>
      <c r="F137" s="6" t="s">
        <v>142</v>
      </c>
      <c r="G137" s="7" t="s">
        <v>140</v>
      </c>
      <c r="H137" s="41">
        <v>100</v>
      </c>
      <c r="I137" s="41">
        <v>100</v>
      </c>
      <c r="J137" s="39">
        <f t="shared" si="2"/>
        <v>100</v>
      </c>
      <c r="K137" s="442"/>
      <c r="L137" s="432"/>
      <c r="M137" s="423"/>
      <c r="N137" s="477"/>
    </row>
    <row r="138" spans="1:14" ht="81.75" customHeight="1" x14ac:dyDescent="0.25">
      <c r="A138" s="439"/>
      <c r="B138" s="239"/>
      <c r="C138" s="423"/>
      <c r="D138" s="425"/>
      <c r="E138" s="5" t="s">
        <v>138</v>
      </c>
      <c r="F138" s="6" t="s">
        <v>189</v>
      </c>
      <c r="G138" s="7" t="s">
        <v>140</v>
      </c>
      <c r="H138" s="41"/>
      <c r="I138" s="41"/>
      <c r="J138" s="39"/>
      <c r="K138" s="443"/>
      <c r="L138" s="432"/>
      <c r="M138" s="423"/>
      <c r="N138" s="477"/>
    </row>
    <row r="139" spans="1:14" ht="31.5" customHeight="1" x14ac:dyDescent="0.25">
      <c r="A139" s="439"/>
      <c r="B139" s="240"/>
      <c r="C139" s="423"/>
      <c r="D139" s="426"/>
      <c r="E139" s="5" t="s">
        <v>144</v>
      </c>
      <c r="F139" s="1" t="s">
        <v>145</v>
      </c>
      <c r="G139" s="7" t="s">
        <v>146</v>
      </c>
      <c r="H139" s="42">
        <v>0.55555555555555558</v>
      </c>
      <c r="I139" s="42">
        <v>0.55555555555555558</v>
      </c>
      <c r="J139" s="39">
        <f t="shared" si="2"/>
        <v>100</v>
      </c>
      <c r="K139" s="39">
        <f>J139</f>
        <v>100</v>
      </c>
      <c r="L139" s="433"/>
      <c r="M139" s="423"/>
      <c r="N139" s="477"/>
    </row>
    <row r="140" spans="1:14" ht="81.75" hidden="1" customHeight="1" x14ac:dyDescent="0.25">
      <c r="A140" s="439"/>
      <c r="B140" s="12" t="s">
        <v>204</v>
      </c>
      <c r="C140" s="423" t="s">
        <v>205</v>
      </c>
      <c r="D140" s="424" t="s">
        <v>137</v>
      </c>
      <c r="E140" s="5" t="s">
        <v>138</v>
      </c>
      <c r="F140" s="6" t="s">
        <v>139</v>
      </c>
      <c r="G140" s="7" t="s">
        <v>140</v>
      </c>
      <c r="H140" s="41">
        <v>0</v>
      </c>
      <c r="I140" s="41">
        <v>0</v>
      </c>
      <c r="J140" s="39" t="e">
        <f t="shared" si="2"/>
        <v>#DIV/0!</v>
      </c>
      <c r="K140" s="441" t="e">
        <f>(J140+J141+J142)/3</f>
        <v>#DIV/0!</v>
      </c>
      <c r="L140" s="431" t="e">
        <f>(K140+K143)/2</f>
        <v>#DIV/0!</v>
      </c>
      <c r="M140" s="423"/>
      <c r="N140" s="477"/>
    </row>
    <row r="141" spans="1:14" ht="81.75" hidden="1" customHeight="1" x14ac:dyDescent="0.25">
      <c r="A141" s="439"/>
      <c r="B141" s="239"/>
      <c r="C141" s="423"/>
      <c r="D141" s="425"/>
      <c r="E141" s="5" t="s">
        <v>138</v>
      </c>
      <c r="F141" s="6" t="s">
        <v>142</v>
      </c>
      <c r="G141" s="7" t="s">
        <v>140</v>
      </c>
      <c r="H141" s="41">
        <v>0</v>
      </c>
      <c r="I141" s="41">
        <v>0</v>
      </c>
      <c r="J141" s="39" t="e">
        <f t="shared" si="2"/>
        <v>#DIV/0!</v>
      </c>
      <c r="K141" s="442"/>
      <c r="L141" s="432"/>
      <c r="M141" s="423"/>
      <c r="N141" s="477"/>
    </row>
    <row r="142" spans="1:14" ht="81.75" hidden="1" customHeight="1" x14ac:dyDescent="0.25">
      <c r="A142" s="439"/>
      <c r="B142" s="239"/>
      <c r="C142" s="423"/>
      <c r="D142" s="425"/>
      <c r="E142" s="5" t="s">
        <v>138</v>
      </c>
      <c r="F142" s="6" t="s">
        <v>189</v>
      </c>
      <c r="G142" s="7" t="s">
        <v>140</v>
      </c>
      <c r="H142" s="41">
        <v>0</v>
      </c>
      <c r="I142" s="41">
        <v>0</v>
      </c>
      <c r="J142" s="39" t="e">
        <f t="shared" si="2"/>
        <v>#DIV/0!</v>
      </c>
      <c r="K142" s="443"/>
      <c r="L142" s="432"/>
      <c r="M142" s="423"/>
      <c r="N142" s="477"/>
    </row>
    <row r="143" spans="1:14" ht="31.5" hidden="1" customHeight="1" x14ac:dyDescent="0.25">
      <c r="A143" s="439"/>
      <c r="B143" s="240"/>
      <c r="C143" s="423"/>
      <c r="D143" s="426"/>
      <c r="E143" s="5" t="s">
        <v>144</v>
      </c>
      <c r="F143" s="1" t="s">
        <v>145</v>
      </c>
      <c r="G143" s="7" t="s">
        <v>146</v>
      </c>
      <c r="H143" s="42">
        <v>0</v>
      </c>
      <c r="I143" s="42">
        <v>0</v>
      </c>
      <c r="J143" s="39" t="e">
        <f t="shared" si="2"/>
        <v>#DIV/0!</v>
      </c>
      <c r="K143" s="39" t="e">
        <f>J143</f>
        <v>#DIV/0!</v>
      </c>
      <c r="L143" s="433"/>
      <c r="M143" s="423"/>
      <c r="N143" s="477"/>
    </row>
    <row r="144" spans="1:14" ht="81.75" hidden="1" customHeight="1" x14ac:dyDescent="0.25">
      <c r="A144" s="439"/>
      <c r="B144" s="12" t="s">
        <v>206</v>
      </c>
      <c r="C144" s="423" t="s">
        <v>207</v>
      </c>
      <c r="D144" s="424" t="s">
        <v>137</v>
      </c>
      <c r="E144" s="5" t="s">
        <v>138</v>
      </c>
      <c r="F144" s="6" t="s">
        <v>139</v>
      </c>
      <c r="G144" s="7" t="s">
        <v>140</v>
      </c>
      <c r="H144" s="41">
        <v>0</v>
      </c>
      <c r="I144" s="41">
        <v>0</v>
      </c>
      <c r="J144" s="39" t="e">
        <f t="shared" si="2"/>
        <v>#DIV/0!</v>
      </c>
      <c r="K144" s="441" t="e">
        <f>(J144+J145+J146)/3</f>
        <v>#DIV/0!</v>
      </c>
      <c r="L144" s="431" t="e">
        <f>(K144+K147)/2</f>
        <v>#DIV/0!</v>
      </c>
      <c r="M144" s="423"/>
      <c r="N144" s="477"/>
    </row>
    <row r="145" spans="1:14" ht="81.75" hidden="1" customHeight="1" x14ac:dyDescent="0.25">
      <c r="A145" s="439"/>
      <c r="B145" s="239"/>
      <c r="C145" s="423"/>
      <c r="D145" s="425"/>
      <c r="E145" s="5" t="s">
        <v>138</v>
      </c>
      <c r="F145" s="6" t="s">
        <v>142</v>
      </c>
      <c r="G145" s="7" t="s">
        <v>140</v>
      </c>
      <c r="H145" s="41">
        <v>0</v>
      </c>
      <c r="I145" s="41">
        <v>0</v>
      </c>
      <c r="J145" s="39" t="e">
        <f t="shared" si="2"/>
        <v>#DIV/0!</v>
      </c>
      <c r="K145" s="442"/>
      <c r="L145" s="432"/>
      <c r="M145" s="423"/>
      <c r="N145" s="477"/>
    </row>
    <row r="146" spans="1:14" ht="81.75" hidden="1" customHeight="1" x14ac:dyDescent="0.25">
      <c r="A146" s="439"/>
      <c r="B146" s="239"/>
      <c r="C146" s="423"/>
      <c r="D146" s="425"/>
      <c r="E146" s="5" t="s">
        <v>138</v>
      </c>
      <c r="F146" s="6" t="s">
        <v>189</v>
      </c>
      <c r="G146" s="7" t="s">
        <v>140</v>
      </c>
      <c r="H146" s="41">
        <v>0</v>
      </c>
      <c r="I146" s="41">
        <v>0</v>
      </c>
      <c r="J146" s="39" t="e">
        <f t="shared" si="2"/>
        <v>#DIV/0!</v>
      </c>
      <c r="K146" s="443"/>
      <c r="L146" s="432"/>
      <c r="M146" s="423"/>
      <c r="N146" s="477"/>
    </row>
    <row r="147" spans="1:14" ht="31.5" hidden="1" customHeight="1" x14ac:dyDescent="0.25">
      <c r="A147" s="439"/>
      <c r="B147" s="240"/>
      <c r="C147" s="423"/>
      <c r="D147" s="426"/>
      <c r="E147" s="5" t="s">
        <v>144</v>
      </c>
      <c r="F147" s="1" t="s">
        <v>145</v>
      </c>
      <c r="G147" s="7" t="s">
        <v>146</v>
      </c>
      <c r="H147" s="42">
        <v>0</v>
      </c>
      <c r="I147" s="42">
        <v>0</v>
      </c>
      <c r="J147" s="39" t="e">
        <f t="shared" si="2"/>
        <v>#DIV/0!</v>
      </c>
      <c r="K147" s="39" t="e">
        <f>J147</f>
        <v>#DIV/0!</v>
      </c>
      <c r="L147" s="433"/>
      <c r="M147" s="423"/>
      <c r="N147" s="477"/>
    </row>
    <row r="148" spans="1:14" ht="81.75" hidden="1" customHeight="1" x14ac:dyDescent="0.25">
      <c r="A148" s="439"/>
      <c r="B148" s="12" t="s">
        <v>208</v>
      </c>
      <c r="C148" s="423" t="s">
        <v>209</v>
      </c>
      <c r="D148" s="424" t="s">
        <v>137</v>
      </c>
      <c r="E148" s="5" t="s">
        <v>138</v>
      </c>
      <c r="F148" s="6" t="s">
        <v>210</v>
      </c>
      <c r="G148" s="7" t="s">
        <v>140</v>
      </c>
      <c r="H148" s="41">
        <v>0</v>
      </c>
      <c r="I148" s="41">
        <v>0</v>
      </c>
      <c r="J148" s="39" t="e">
        <f t="shared" si="2"/>
        <v>#DIV/0!</v>
      </c>
      <c r="K148" s="441" t="e">
        <f>(J148+J149+J150)/3</f>
        <v>#DIV/0!</v>
      </c>
      <c r="L148" s="431" t="e">
        <f>(K148+K151)/2</f>
        <v>#DIV/0!</v>
      </c>
      <c r="M148" s="423"/>
      <c r="N148" s="477"/>
    </row>
    <row r="149" spans="1:14" ht="81.75" hidden="1" customHeight="1" x14ac:dyDescent="0.25">
      <c r="A149" s="439"/>
      <c r="B149" s="239"/>
      <c r="C149" s="423"/>
      <c r="D149" s="425"/>
      <c r="E149" s="5" t="s">
        <v>138</v>
      </c>
      <c r="F149" s="6" t="s">
        <v>211</v>
      </c>
      <c r="G149" s="7" t="s">
        <v>140</v>
      </c>
      <c r="H149" s="41">
        <v>0</v>
      </c>
      <c r="I149" s="41">
        <v>0</v>
      </c>
      <c r="J149" s="39" t="e">
        <f t="shared" si="2"/>
        <v>#DIV/0!</v>
      </c>
      <c r="K149" s="442"/>
      <c r="L149" s="432"/>
      <c r="M149" s="423"/>
      <c r="N149" s="477"/>
    </row>
    <row r="150" spans="1:14" ht="81.75" hidden="1" customHeight="1" x14ac:dyDescent="0.25">
      <c r="A150" s="439"/>
      <c r="B150" s="239"/>
      <c r="C150" s="423"/>
      <c r="D150" s="425"/>
      <c r="E150" s="5" t="s">
        <v>138</v>
      </c>
      <c r="F150" s="6" t="s">
        <v>212</v>
      </c>
      <c r="G150" s="7" t="s">
        <v>140</v>
      </c>
      <c r="H150" s="41">
        <v>0</v>
      </c>
      <c r="I150" s="41">
        <v>0</v>
      </c>
      <c r="J150" s="39" t="e">
        <f t="shared" si="2"/>
        <v>#DIV/0!</v>
      </c>
      <c r="K150" s="443"/>
      <c r="L150" s="432"/>
      <c r="M150" s="423"/>
      <c r="N150" s="477"/>
    </row>
    <row r="151" spans="1:14" ht="81.75" hidden="1" customHeight="1" x14ac:dyDescent="0.25">
      <c r="A151" s="439"/>
      <c r="B151" s="240"/>
      <c r="C151" s="423"/>
      <c r="D151" s="426"/>
      <c r="E151" s="5" t="s">
        <v>144</v>
      </c>
      <c r="F151" s="1" t="s">
        <v>213</v>
      </c>
      <c r="G151" s="7" t="s">
        <v>214</v>
      </c>
      <c r="H151" s="42">
        <v>0</v>
      </c>
      <c r="I151" s="42">
        <v>0</v>
      </c>
      <c r="J151" s="39" t="e">
        <f t="shared" si="2"/>
        <v>#DIV/0!</v>
      </c>
      <c r="K151" s="39" t="e">
        <f>J151</f>
        <v>#DIV/0!</v>
      </c>
      <c r="L151" s="433"/>
      <c r="M151" s="423"/>
      <c r="N151" s="477"/>
    </row>
    <row r="152" spans="1:14" ht="81.75" hidden="1" customHeight="1" x14ac:dyDescent="0.25">
      <c r="A152" s="439"/>
      <c r="B152" s="12" t="s">
        <v>215</v>
      </c>
      <c r="C152" s="423" t="s">
        <v>216</v>
      </c>
      <c r="D152" s="424" t="s">
        <v>137</v>
      </c>
      <c r="E152" s="5" t="s">
        <v>138</v>
      </c>
      <c r="F152" s="6" t="s">
        <v>210</v>
      </c>
      <c r="G152" s="7" t="s">
        <v>140</v>
      </c>
      <c r="H152" s="41">
        <v>0</v>
      </c>
      <c r="I152" s="41">
        <v>0</v>
      </c>
      <c r="J152" s="39" t="e">
        <f t="shared" si="2"/>
        <v>#DIV/0!</v>
      </c>
      <c r="K152" s="441" t="e">
        <f>(J152+J153+J154)/3</f>
        <v>#DIV/0!</v>
      </c>
      <c r="L152" s="431" t="e">
        <f>(K152+K155)/2</f>
        <v>#DIV/0!</v>
      </c>
      <c r="M152" s="423"/>
      <c r="N152" s="477"/>
    </row>
    <row r="153" spans="1:14" ht="81.75" hidden="1" customHeight="1" x14ac:dyDescent="0.25">
      <c r="A153" s="439"/>
      <c r="B153" s="239"/>
      <c r="C153" s="423"/>
      <c r="D153" s="425"/>
      <c r="E153" s="5" t="s">
        <v>138</v>
      </c>
      <c r="F153" s="6" t="s">
        <v>211</v>
      </c>
      <c r="G153" s="7" t="s">
        <v>140</v>
      </c>
      <c r="H153" s="41">
        <v>0</v>
      </c>
      <c r="I153" s="41">
        <v>0</v>
      </c>
      <c r="J153" s="39" t="e">
        <f t="shared" si="2"/>
        <v>#DIV/0!</v>
      </c>
      <c r="K153" s="442"/>
      <c r="L153" s="432"/>
      <c r="M153" s="423"/>
      <c r="N153" s="477"/>
    </row>
    <row r="154" spans="1:14" ht="81.75" hidden="1" customHeight="1" x14ac:dyDescent="0.25">
      <c r="A154" s="439"/>
      <c r="B154" s="239"/>
      <c r="C154" s="423"/>
      <c r="D154" s="425"/>
      <c r="E154" s="5" t="s">
        <v>138</v>
      </c>
      <c r="F154" s="6" t="s">
        <v>212</v>
      </c>
      <c r="G154" s="7" t="s">
        <v>140</v>
      </c>
      <c r="H154" s="41">
        <v>0</v>
      </c>
      <c r="I154" s="41">
        <v>0</v>
      </c>
      <c r="J154" s="39" t="e">
        <f t="shared" si="2"/>
        <v>#DIV/0!</v>
      </c>
      <c r="K154" s="443"/>
      <c r="L154" s="432"/>
      <c r="M154" s="423"/>
      <c r="N154" s="477"/>
    </row>
    <row r="155" spans="1:14" ht="81.75" hidden="1" customHeight="1" x14ac:dyDescent="0.25">
      <c r="A155" s="439"/>
      <c r="B155" s="240"/>
      <c r="C155" s="423"/>
      <c r="D155" s="426"/>
      <c r="E155" s="5" t="s">
        <v>144</v>
      </c>
      <c r="F155" s="1" t="s">
        <v>213</v>
      </c>
      <c r="G155" s="7" t="s">
        <v>214</v>
      </c>
      <c r="H155" s="42">
        <v>0</v>
      </c>
      <c r="I155" s="42">
        <v>0</v>
      </c>
      <c r="J155" s="39" t="e">
        <f t="shared" si="2"/>
        <v>#DIV/0!</v>
      </c>
      <c r="K155" s="39" t="e">
        <f>J155</f>
        <v>#DIV/0!</v>
      </c>
      <c r="L155" s="433"/>
      <c r="M155" s="423"/>
      <c r="N155" s="477"/>
    </row>
    <row r="156" spans="1:14" ht="81.75" hidden="1" customHeight="1" x14ac:dyDescent="0.25">
      <c r="A156" s="439"/>
      <c r="B156" s="12" t="s">
        <v>217</v>
      </c>
      <c r="C156" s="423" t="s">
        <v>218</v>
      </c>
      <c r="D156" s="424" t="s">
        <v>137</v>
      </c>
      <c r="E156" s="5" t="s">
        <v>138</v>
      </c>
      <c r="F156" s="6" t="s">
        <v>210</v>
      </c>
      <c r="G156" s="7" t="s">
        <v>140</v>
      </c>
      <c r="H156" s="41">
        <v>0</v>
      </c>
      <c r="I156" s="41">
        <v>0</v>
      </c>
      <c r="J156" s="39" t="e">
        <f t="shared" si="2"/>
        <v>#DIV/0!</v>
      </c>
      <c r="K156" s="441" t="e">
        <f>(J156+J157+J158)/3</f>
        <v>#DIV/0!</v>
      </c>
      <c r="L156" s="431" t="e">
        <f>(K156+K159)/2</f>
        <v>#DIV/0!</v>
      </c>
      <c r="M156" s="423"/>
      <c r="N156" s="477"/>
    </row>
    <row r="157" spans="1:14" ht="81.75" hidden="1" customHeight="1" x14ac:dyDescent="0.25">
      <c r="A157" s="439"/>
      <c r="B157" s="239"/>
      <c r="C157" s="423"/>
      <c r="D157" s="425"/>
      <c r="E157" s="5" t="s">
        <v>138</v>
      </c>
      <c r="F157" s="6" t="s">
        <v>211</v>
      </c>
      <c r="G157" s="7" t="s">
        <v>140</v>
      </c>
      <c r="H157" s="41">
        <v>0</v>
      </c>
      <c r="I157" s="41">
        <v>0</v>
      </c>
      <c r="J157" s="39" t="e">
        <f t="shared" si="2"/>
        <v>#DIV/0!</v>
      </c>
      <c r="K157" s="442"/>
      <c r="L157" s="432"/>
      <c r="M157" s="423"/>
      <c r="N157" s="477"/>
    </row>
    <row r="158" spans="1:14" ht="81.75" hidden="1" customHeight="1" x14ac:dyDescent="0.25">
      <c r="A158" s="439"/>
      <c r="B158" s="239"/>
      <c r="C158" s="423"/>
      <c r="D158" s="425"/>
      <c r="E158" s="5" t="s">
        <v>138</v>
      </c>
      <c r="F158" s="6" t="s">
        <v>212</v>
      </c>
      <c r="G158" s="7" t="s">
        <v>140</v>
      </c>
      <c r="H158" s="41">
        <v>0</v>
      </c>
      <c r="I158" s="41">
        <v>0</v>
      </c>
      <c r="J158" s="39" t="e">
        <f t="shared" si="2"/>
        <v>#DIV/0!</v>
      </c>
      <c r="K158" s="443"/>
      <c r="L158" s="432"/>
      <c r="M158" s="423"/>
      <c r="N158" s="477"/>
    </row>
    <row r="159" spans="1:14" ht="81.75" hidden="1" customHeight="1" x14ac:dyDescent="0.25">
      <c r="A159" s="439"/>
      <c r="B159" s="240"/>
      <c r="C159" s="423"/>
      <c r="D159" s="426"/>
      <c r="E159" s="5" t="s">
        <v>144</v>
      </c>
      <c r="F159" s="1" t="s">
        <v>213</v>
      </c>
      <c r="G159" s="7" t="s">
        <v>214</v>
      </c>
      <c r="H159" s="42">
        <v>0</v>
      </c>
      <c r="I159" s="42">
        <v>0</v>
      </c>
      <c r="J159" s="39" t="e">
        <f t="shared" si="2"/>
        <v>#DIV/0!</v>
      </c>
      <c r="K159" s="39" t="e">
        <f>J159</f>
        <v>#DIV/0!</v>
      </c>
      <c r="L159" s="433"/>
      <c r="M159" s="423"/>
      <c r="N159" s="477"/>
    </row>
    <row r="160" spans="1:14" ht="81.75" hidden="1" customHeight="1" x14ac:dyDescent="0.25">
      <c r="A160" s="439"/>
      <c r="B160" s="12">
        <v>0</v>
      </c>
      <c r="C160" s="423" t="s">
        <v>219</v>
      </c>
      <c r="D160" s="424" t="s">
        <v>137</v>
      </c>
      <c r="E160" s="5" t="s">
        <v>138</v>
      </c>
      <c r="F160" s="6" t="s">
        <v>210</v>
      </c>
      <c r="G160" s="7" t="s">
        <v>140</v>
      </c>
      <c r="H160" s="41">
        <v>0</v>
      </c>
      <c r="I160" s="41">
        <v>0</v>
      </c>
      <c r="J160" s="39" t="e">
        <f t="shared" si="2"/>
        <v>#DIV/0!</v>
      </c>
      <c r="K160" s="441" t="e">
        <f>(J160+J161+J162)/3</f>
        <v>#DIV/0!</v>
      </c>
      <c r="L160" s="431" t="e">
        <f>(K160+K163)/2</f>
        <v>#DIV/0!</v>
      </c>
      <c r="M160" s="423"/>
      <c r="N160" s="477"/>
    </row>
    <row r="161" spans="1:14" ht="81.75" hidden="1" customHeight="1" x14ac:dyDescent="0.25">
      <c r="A161" s="439"/>
      <c r="B161" s="239"/>
      <c r="C161" s="423"/>
      <c r="D161" s="425"/>
      <c r="E161" s="5" t="s">
        <v>138</v>
      </c>
      <c r="F161" s="6" t="s">
        <v>211</v>
      </c>
      <c r="G161" s="7" t="s">
        <v>140</v>
      </c>
      <c r="H161" s="41">
        <v>0</v>
      </c>
      <c r="I161" s="41">
        <v>0</v>
      </c>
      <c r="J161" s="39" t="e">
        <f t="shared" si="2"/>
        <v>#DIV/0!</v>
      </c>
      <c r="K161" s="442"/>
      <c r="L161" s="432"/>
      <c r="M161" s="423"/>
      <c r="N161" s="477"/>
    </row>
    <row r="162" spans="1:14" ht="81.75" hidden="1" customHeight="1" x14ac:dyDescent="0.25">
      <c r="A162" s="439"/>
      <c r="B162" s="239"/>
      <c r="C162" s="423"/>
      <c r="D162" s="425"/>
      <c r="E162" s="5" t="s">
        <v>138</v>
      </c>
      <c r="F162" s="6" t="s">
        <v>212</v>
      </c>
      <c r="G162" s="7" t="s">
        <v>140</v>
      </c>
      <c r="H162" s="41">
        <v>0</v>
      </c>
      <c r="I162" s="41">
        <v>0</v>
      </c>
      <c r="J162" s="39" t="e">
        <f t="shared" si="2"/>
        <v>#DIV/0!</v>
      </c>
      <c r="K162" s="443"/>
      <c r="L162" s="432"/>
      <c r="M162" s="423"/>
      <c r="N162" s="477"/>
    </row>
    <row r="163" spans="1:14" ht="81.75" hidden="1" customHeight="1" x14ac:dyDescent="0.25">
      <c r="A163" s="439"/>
      <c r="B163" s="240"/>
      <c r="C163" s="423"/>
      <c r="D163" s="426"/>
      <c r="E163" s="5" t="s">
        <v>144</v>
      </c>
      <c r="F163" s="1" t="s">
        <v>213</v>
      </c>
      <c r="G163" s="7" t="s">
        <v>214</v>
      </c>
      <c r="H163" s="42">
        <v>0</v>
      </c>
      <c r="I163" s="42">
        <v>0</v>
      </c>
      <c r="J163" s="39" t="e">
        <f t="shared" si="2"/>
        <v>#DIV/0!</v>
      </c>
      <c r="K163" s="39" t="e">
        <f>J163</f>
        <v>#DIV/0!</v>
      </c>
      <c r="L163" s="433"/>
      <c r="M163" s="423"/>
      <c r="N163" s="477"/>
    </row>
    <row r="164" spans="1:14" ht="81.75" hidden="1" customHeight="1" x14ac:dyDescent="0.25">
      <c r="A164" s="439"/>
      <c r="B164" s="12" t="s">
        <v>220</v>
      </c>
      <c r="C164" s="423" t="s">
        <v>221</v>
      </c>
      <c r="D164" s="424" t="s">
        <v>137</v>
      </c>
      <c r="E164" s="5" t="s">
        <v>138</v>
      </c>
      <c r="F164" s="6" t="s">
        <v>210</v>
      </c>
      <c r="G164" s="7" t="s">
        <v>140</v>
      </c>
      <c r="H164" s="41">
        <v>0</v>
      </c>
      <c r="I164" s="41">
        <v>0</v>
      </c>
      <c r="J164" s="39" t="e">
        <f t="shared" si="2"/>
        <v>#DIV/0!</v>
      </c>
      <c r="K164" s="441" t="e">
        <f>(J164+J165+J166)/2</f>
        <v>#DIV/0!</v>
      </c>
      <c r="L164" s="431" t="e">
        <f>(K164+K167)/2</f>
        <v>#DIV/0!</v>
      </c>
      <c r="M164" s="423"/>
      <c r="N164" s="477"/>
    </row>
    <row r="165" spans="1:14" ht="81.75" hidden="1" customHeight="1" x14ac:dyDescent="0.25">
      <c r="A165" s="439"/>
      <c r="B165" s="239"/>
      <c r="C165" s="423"/>
      <c r="D165" s="425"/>
      <c r="E165" s="5" t="s">
        <v>138</v>
      </c>
      <c r="F165" s="6" t="s">
        <v>211</v>
      </c>
      <c r="G165" s="7" t="s">
        <v>140</v>
      </c>
      <c r="H165" s="41">
        <v>0</v>
      </c>
      <c r="I165" s="41">
        <v>0</v>
      </c>
      <c r="J165" s="39" t="e">
        <f t="shared" si="2"/>
        <v>#DIV/0!</v>
      </c>
      <c r="K165" s="442"/>
      <c r="L165" s="432"/>
      <c r="M165" s="423"/>
      <c r="N165" s="477"/>
    </row>
    <row r="166" spans="1:14" ht="81.75" hidden="1" customHeight="1" x14ac:dyDescent="0.25">
      <c r="A166" s="439"/>
      <c r="B166" s="239"/>
      <c r="C166" s="423"/>
      <c r="D166" s="425"/>
      <c r="E166" s="5" t="s">
        <v>138</v>
      </c>
      <c r="F166" s="6" t="s">
        <v>212</v>
      </c>
      <c r="G166" s="7" t="s">
        <v>140</v>
      </c>
      <c r="H166" s="41">
        <v>0</v>
      </c>
      <c r="I166" s="41">
        <v>0</v>
      </c>
      <c r="J166" s="39">
        <v>0</v>
      </c>
      <c r="K166" s="443"/>
      <c r="L166" s="432"/>
      <c r="M166" s="423"/>
      <c r="N166" s="477"/>
    </row>
    <row r="167" spans="1:14" ht="81.75" hidden="1" customHeight="1" x14ac:dyDescent="0.25">
      <c r="A167" s="439"/>
      <c r="B167" s="240"/>
      <c r="C167" s="423"/>
      <c r="D167" s="426"/>
      <c r="E167" s="5" t="s">
        <v>144</v>
      </c>
      <c r="F167" s="1" t="s">
        <v>213</v>
      </c>
      <c r="G167" s="7" t="s">
        <v>214</v>
      </c>
      <c r="H167" s="42">
        <v>0</v>
      </c>
      <c r="I167" s="42">
        <v>0</v>
      </c>
      <c r="J167" s="39" t="e">
        <f t="shared" si="2"/>
        <v>#DIV/0!</v>
      </c>
      <c r="K167" s="39" t="e">
        <f>J167</f>
        <v>#DIV/0!</v>
      </c>
      <c r="L167" s="433"/>
      <c r="M167" s="423"/>
      <c r="N167" s="477"/>
    </row>
    <row r="168" spans="1:14" ht="81.75" hidden="1" customHeight="1" x14ac:dyDescent="0.25">
      <c r="A168" s="439"/>
      <c r="B168" s="12" t="s">
        <v>222</v>
      </c>
      <c r="C168" s="423" t="s">
        <v>223</v>
      </c>
      <c r="D168" s="424" t="s">
        <v>137</v>
      </c>
      <c r="E168" s="5" t="s">
        <v>138</v>
      </c>
      <c r="F168" s="6" t="s">
        <v>210</v>
      </c>
      <c r="G168" s="7" t="s">
        <v>140</v>
      </c>
      <c r="H168" s="41">
        <v>0</v>
      </c>
      <c r="I168" s="41">
        <v>0</v>
      </c>
      <c r="J168" s="39" t="e">
        <f t="shared" si="2"/>
        <v>#DIV/0!</v>
      </c>
      <c r="K168" s="441" t="e">
        <f>(J168+J169+J170)/3</f>
        <v>#DIV/0!</v>
      </c>
      <c r="L168" s="431" t="e">
        <f>(K168+K171)/2</f>
        <v>#DIV/0!</v>
      </c>
      <c r="M168" s="423"/>
      <c r="N168" s="477"/>
    </row>
    <row r="169" spans="1:14" ht="81.75" hidden="1" customHeight="1" x14ac:dyDescent="0.25">
      <c r="A169" s="439"/>
      <c r="B169" s="239"/>
      <c r="C169" s="423"/>
      <c r="D169" s="425"/>
      <c r="E169" s="5" t="s">
        <v>138</v>
      </c>
      <c r="F169" s="6" t="s">
        <v>211</v>
      </c>
      <c r="G169" s="7" t="s">
        <v>140</v>
      </c>
      <c r="H169" s="41">
        <v>0</v>
      </c>
      <c r="I169" s="41">
        <v>0</v>
      </c>
      <c r="J169" s="39" t="e">
        <f t="shared" si="2"/>
        <v>#DIV/0!</v>
      </c>
      <c r="K169" s="442"/>
      <c r="L169" s="432"/>
      <c r="M169" s="423"/>
      <c r="N169" s="477"/>
    </row>
    <row r="170" spans="1:14" ht="81.75" hidden="1" customHeight="1" x14ac:dyDescent="0.25">
      <c r="A170" s="439"/>
      <c r="B170" s="239"/>
      <c r="C170" s="423"/>
      <c r="D170" s="425"/>
      <c r="E170" s="5" t="s">
        <v>138</v>
      </c>
      <c r="F170" s="6" t="s">
        <v>212</v>
      </c>
      <c r="G170" s="7" t="s">
        <v>140</v>
      </c>
      <c r="H170" s="41">
        <v>0</v>
      </c>
      <c r="I170" s="41">
        <v>0</v>
      </c>
      <c r="J170" s="39" t="e">
        <f t="shared" si="2"/>
        <v>#DIV/0!</v>
      </c>
      <c r="K170" s="443"/>
      <c r="L170" s="432"/>
      <c r="M170" s="423"/>
      <c r="N170" s="477"/>
    </row>
    <row r="171" spans="1:14" ht="81.75" hidden="1" customHeight="1" x14ac:dyDescent="0.25">
      <c r="A171" s="439"/>
      <c r="B171" s="240"/>
      <c r="C171" s="423"/>
      <c r="D171" s="426"/>
      <c r="E171" s="5" t="s">
        <v>144</v>
      </c>
      <c r="F171" s="1" t="s">
        <v>213</v>
      </c>
      <c r="G171" s="7" t="s">
        <v>214</v>
      </c>
      <c r="H171" s="42">
        <v>0</v>
      </c>
      <c r="I171" s="42">
        <v>0</v>
      </c>
      <c r="J171" s="39" t="e">
        <f t="shared" si="2"/>
        <v>#DIV/0!</v>
      </c>
      <c r="K171" s="39" t="e">
        <f>J171</f>
        <v>#DIV/0!</v>
      </c>
      <c r="L171" s="433"/>
      <c r="M171" s="423"/>
      <c r="N171" s="477"/>
    </row>
    <row r="172" spans="1:14" ht="81.75" hidden="1" customHeight="1" x14ac:dyDescent="0.25">
      <c r="A172" s="439"/>
      <c r="B172" s="12">
        <v>0</v>
      </c>
      <c r="C172" s="423" t="s">
        <v>224</v>
      </c>
      <c r="D172" s="424" t="s">
        <v>137</v>
      </c>
      <c r="E172" s="5" t="s">
        <v>138</v>
      </c>
      <c r="F172" s="6" t="s">
        <v>210</v>
      </c>
      <c r="G172" s="7" t="s">
        <v>140</v>
      </c>
      <c r="H172" s="41">
        <v>0</v>
      </c>
      <c r="I172" s="41">
        <v>0</v>
      </c>
      <c r="J172" s="39" t="e">
        <f t="shared" si="2"/>
        <v>#DIV/0!</v>
      </c>
      <c r="K172" s="441" t="e">
        <f>(J172+J173+J174)/3</f>
        <v>#DIV/0!</v>
      </c>
      <c r="L172" s="431" t="e">
        <f>(K172+K175)/2</f>
        <v>#DIV/0!</v>
      </c>
      <c r="M172" s="423"/>
      <c r="N172" s="477"/>
    </row>
    <row r="173" spans="1:14" ht="81.75" hidden="1" customHeight="1" x14ac:dyDescent="0.25">
      <c r="A173" s="439"/>
      <c r="B173" s="239"/>
      <c r="C173" s="423"/>
      <c r="D173" s="425"/>
      <c r="E173" s="5" t="s">
        <v>138</v>
      </c>
      <c r="F173" s="6" t="s">
        <v>211</v>
      </c>
      <c r="G173" s="7" t="s">
        <v>140</v>
      </c>
      <c r="H173" s="41">
        <v>0</v>
      </c>
      <c r="I173" s="41">
        <v>0</v>
      </c>
      <c r="J173" s="39" t="e">
        <f t="shared" si="2"/>
        <v>#DIV/0!</v>
      </c>
      <c r="K173" s="442"/>
      <c r="L173" s="432"/>
      <c r="M173" s="423"/>
      <c r="N173" s="477"/>
    </row>
    <row r="174" spans="1:14" ht="81.75" hidden="1" customHeight="1" x14ac:dyDescent="0.25">
      <c r="A174" s="439"/>
      <c r="B174" s="239"/>
      <c r="C174" s="423"/>
      <c r="D174" s="425"/>
      <c r="E174" s="5" t="s">
        <v>138</v>
      </c>
      <c r="F174" s="6" t="s">
        <v>212</v>
      </c>
      <c r="G174" s="7" t="s">
        <v>140</v>
      </c>
      <c r="H174" s="41">
        <v>0</v>
      </c>
      <c r="I174" s="41">
        <v>0</v>
      </c>
      <c r="J174" s="39" t="e">
        <f t="shared" si="2"/>
        <v>#DIV/0!</v>
      </c>
      <c r="K174" s="443"/>
      <c r="L174" s="432"/>
      <c r="M174" s="423"/>
      <c r="N174" s="477"/>
    </row>
    <row r="175" spans="1:14" ht="81.75" hidden="1" customHeight="1" x14ac:dyDescent="0.25">
      <c r="A175" s="439"/>
      <c r="B175" s="240"/>
      <c r="C175" s="423"/>
      <c r="D175" s="426"/>
      <c r="E175" s="5" t="s">
        <v>144</v>
      </c>
      <c r="F175" s="1" t="s">
        <v>213</v>
      </c>
      <c r="G175" s="7" t="s">
        <v>214</v>
      </c>
      <c r="H175" s="42">
        <v>0</v>
      </c>
      <c r="I175" s="42">
        <v>0</v>
      </c>
      <c r="J175" s="39" t="e">
        <f t="shared" si="2"/>
        <v>#DIV/0!</v>
      </c>
      <c r="K175" s="39" t="e">
        <f>J175</f>
        <v>#DIV/0!</v>
      </c>
      <c r="L175" s="433"/>
      <c r="M175" s="423"/>
      <c r="N175" s="477"/>
    </row>
    <row r="176" spans="1:14" ht="81.75" hidden="1" customHeight="1" x14ac:dyDescent="0.25">
      <c r="A176" s="439"/>
      <c r="B176" s="12" t="s">
        <v>225</v>
      </c>
      <c r="C176" s="423" t="s">
        <v>226</v>
      </c>
      <c r="D176" s="424" t="s">
        <v>137</v>
      </c>
      <c r="E176" s="5" t="s">
        <v>138</v>
      </c>
      <c r="F176" s="6" t="s">
        <v>210</v>
      </c>
      <c r="G176" s="7" t="s">
        <v>140</v>
      </c>
      <c r="H176" s="41">
        <v>0</v>
      </c>
      <c r="I176" s="41">
        <v>0</v>
      </c>
      <c r="J176" s="39" t="e">
        <f t="shared" si="2"/>
        <v>#DIV/0!</v>
      </c>
      <c r="K176" s="441" t="e">
        <f>(J176+J177+J178)/3</f>
        <v>#DIV/0!</v>
      </c>
      <c r="L176" s="431" t="e">
        <f>(K176+K179)/2</f>
        <v>#DIV/0!</v>
      </c>
      <c r="M176" s="423"/>
      <c r="N176" s="477"/>
    </row>
    <row r="177" spans="1:14" ht="81.75" hidden="1" customHeight="1" x14ac:dyDescent="0.25">
      <c r="A177" s="439"/>
      <c r="B177" s="239"/>
      <c r="C177" s="423"/>
      <c r="D177" s="425"/>
      <c r="E177" s="5" t="s">
        <v>138</v>
      </c>
      <c r="F177" s="6" t="s">
        <v>211</v>
      </c>
      <c r="G177" s="7" t="s">
        <v>140</v>
      </c>
      <c r="H177" s="41">
        <v>0</v>
      </c>
      <c r="I177" s="41">
        <v>0</v>
      </c>
      <c r="J177" s="39" t="e">
        <f t="shared" si="2"/>
        <v>#DIV/0!</v>
      </c>
      <c r="K177" s="442"/>
      <c r="L177" s="432"/>
      <c r="M177" s="423"/>
      <c r="N177" s="477"/>
    </row>
    <row r="178" spans="1:14" ht="81.75" hidden="1" customHeight="1" x14ac:dyDescent="0.25">
      <c r="A178" s="439"/>
      <c r="B178" s="239"/>
      <c r="C178" s="423"/>
      <c r="D178" s="425"/>
      <c r="E178" s="5" t="s">
        <v>138</v>
      </c>
      <c r="F178" s="6" t="s">
        <v>212</v>
      </c>
      <c r="G178" s="7" t="s">
        <v>140</v>
      </c>
      <c r="H178" s="41">
        <v>0</v>
      </c>
      <c r="I178" s="41">
        <v>0</v>
      </c>
      <c r="J178" s="39" t="e">
        <f t="shared" si="2"/>
        <v>#DIV/0!</v>
      </c>
      <c r="K178" s="443"/>
      <c r="L178" s="432"/>
      <c r="M178" s="423"/>
      <c r="N178" s="477"/>
    </row>
    <row r="179" spans="1:14" ht="81.75" hidden="1" customHeight="1" x14ac:dyDescent="0.25">
      <c r="A179" s="439"/>
      <c r="B179" s="240"/>
      <c r="C179" s="423"/>
      <c r="D179" s="426"/>
      <c r="E179" s="5" t="s">
        <v>144</v>
      </c>
      <c r="F179" s="1" t="s">
        <v>213</v>
      </c>
      <c r="G179" s="7" t="s">
        <v>214</v>
      </c>
      <c r="H179" s="42">
        <v>0</v>
      </c>
      <c r="I179" s="42">
        <v>0</v>
      </c>
      <c r="J179" s="39" t="e">
        <f t="shared" si="2"/>
        <v>#DIV/0!</v>
      </c>
      <c r="K179" s="39" t="e">
        <f>J179</f>
        <v>#DIV/0!</v>
      </c>
      <c r="L179" s="433"/>
      <c r="M179" s="423"/>
      <c r="N179" s="477"/>
    </row>
    <row r="180" spans="1:14" ht="81.75" hidden="1" customHeight="1" x14ac:dyDescent="0.25">
      <c r="A180" s="439"/>
      <c r="B180" s="12">
        <v>0</v>
      </c>
      <c r="C180" s="423" t="s">
        <v>227</v>
      </c>
      <c r="D180" s="424" t="s">
        <v>137</v>
      </c>
      <c r="E180" s="5" t="s">
        <v>138</v>
      </c>
      <c r="F180" s="6" t="s">
        <v>210</v>
      </c>
      <c r="G180" s="7" t="s">
        <v>140</v>
      </c>
      <c r="H180" s="41">
        <v>0</v>
      </c>
      <c r="I180" s="41">
        <v>0</v>
      </c>
      <c r="J180" s="39" t="e">
        <f t="shared" si="2"/>
        <v>#DIV/0!</v>
      </c>
      <c r="K180" s="441" t="e">
        <f>(J180+J181+J182)/3</f>
        <v>#DIV/0!</v>
      </c>
      <c r="L180" s="473"/>
      <c r="M180" s="423"/>
      <c r="N180" s="477"/>
    </row>
    <row r="181" spans="1:14" ht="81.75" hidden="1" customHeight="1" x14ac:dyDescent="0.25">
      <c r="A181" s="439"/>
      <c r="B181" s="239"/>
      <c r="C181" s="423"/>
      <c r="D181" s="425"/>
      <c r="E181" s="5" t="s">
        <v>138</v>
      </c>
      <c r="F181" s="6" t="s">
        <v>211</v>
      </c>
      <c r="G181" s="7" t="s">
        <v>140</v>
      </c>
      <c r="H181" s="41">
        <v>0</v>
      </c>
      <c r="I181" s="41">
        <v>0</v>
      </c>
      <c r="J181" s="39" t="e">
        <f t="shared" si="2"/>
        <v>#DIV/0!</v>
      </c>
      <c r="K181" s="442"/>
      <c r="L181" s="474"/>
      <c r="M181" s="423"/>
      <c r="N181" s="477"/>
    </row>
    <row r="182" spans="1:14" ht="81.75" hidden="1" customHeight="1" x14ac:dyDescent="0.25">
      <c r="A182" s="439"/>
      <c r="B182" s="239"/>
      <c r="C182" s="423"/>
      <c r="D182" s="425"/>
      <c r="E182" s="5" t="s">
        <v>138</v>
      </c>
      <c r="F182" s="6" t="s">
        <v>212</v>
      </c>
      <c r="G182" s="7" t="s">
        <v>140</v>
      </c>
      <c r="H182" s="41">
        <v>0</v>
      </c>
      <c r="I182" s="41">
        <v>0</v>
      </c>
      <c r="J182" s="39" t="e">
        <f t="shared" si="2"/>
        <v>#DIV/0!</v>
      </c>
      <c r="K182" s="443"/>
      <c r="L182" s="475"/>
      <c r="M182" s="423"/>
      <c r="N182" s="477"/>
    </row>
    <row r="183" spans="1:14" ht="81.75" hidden="1" customHeight="1" x14ac:dyDescent="0.25">
      <c r="A183" s="439"/>
      <c r="B183" s="240"/>
      <c r="C183" s="423"/>
      <c r="D183" s="426"/>
      <c r="E183" s="5" t="s">
        <v>144</v>
      </c>
      <c r="F183" s="1" t="s">
        <v>213</v>
      </c>
      <c r="G183" s="7" t="s">
        <v>214</v>
      </c>
      <c r="H183" s="42">
        <v>0</v>
      </c>
      <c r="I183" s="42">
        <v>0</v>
      </c>
      <c r="J183" s="39" t="e">
        <f t="shared" si="2"/>
        <v>#DIV/0!</v>
      </c>
      <c r="K183" s="39" t="e">
        <f>J183</f>
        <v>#DIV/0!</v>
      </c>
      <c r="L183" s="251" t="e">
        <f>(K180+K183)/2</f>
        <v>#DIV/0!</v>
      </c>
      <c r="M183" s="423"/>
      <c r="N183" s="477"/>
    </row>
    <row r="184" spans="1:14" ht="81.75" hidden="1" customHeight="1" x14ac:dyDescent="0.25">
      <c r="A184" s="439"/>
      <c r="B184" s="12" t="s">
        <v>228</v>
      </c>
      <c r="C184" s="423" t="s">
        <v>229</v>
      </c>
      <c r="D184" s="424" t="s">
        <v>137</v>
      </c>
      <c r="E184" s="5" t="s">
        <v>138</v>
      </c>
      <c r="F184" s="6" t="s">
        <v>210</v>
      </c>
      <c r="G184" s="7" t="s">
        <v>140</v>
      </c>
      <c r="H184" s="41">
        <v>0</v>
      </c>
      <c r="I184" s="41">
        <v>0</v>
      </c>
      <c r="J184" s="39" t="e">
        <f t="shared" si="2"/>
        <v>#DIV/0!</v>
      </c>
      <c r="K184" s="441" t="e">
        <f>(J184+J185+J186)/3</f>
        <v>#DIV/0!</v>
      </c>
      <c r="L184" s="431" t="e">
        <f>(K184+K187)/2</f>
        <v>#DIV/0!</v>
      </c>
      <c r="M184" s="423"/>
      <c r="N184" s="477"/>
    </row>
    <row r="185" spans="1:14" ht="81.75" hidden="1" customHeight="1" x14ac:dyDescent="0.25">
      <c r="A185" s="439"/>
      <c r="B185" s="239"/>
      <c r="C185" s="423"/>
      <c r="D185" s="425"/>
      <c r="E185" s="5" t="s">
        <v>138</v>
      </c>
      <c r="F185" s="6" t="s">
        <v>211</v>
      </c>
      <c r="G185" s="7" t="s">
        <v>140</v>
      </c>
      <c r="H185" s="41">
        <v>0</v>
      </c>
      <c r="I185" s="41">
        <v>0</v>
      </c>
      <c r="J185" s="39" t="e">
        <f t="shared" si="2"/>
        <v>#DIV/0!</v>
      </c>
      <c r="K185" s="442"/>
      <c r="L185" s="432"/>
      <c r="M185" s="423"/>
      <c r="N185" s="477"/>
    </row>
    <row r="186" spans="1:14" ht="81.75" hidden="1" customHeight="1" x14ac:dyDescent="0.25">
      <c r="A186" s="439"/>
      <c r="B186" s="239"/>
      <c r="C186" s="423"/>
      <c r="D186" s="425"/>
      <c r="E186" s="5" t="s">
        <v>138</v>
      </c>
      <c r="F186" s="6" t="s">
        <v>212</v>
      </c>
      <c r="G186" s="7" t="s">
        <v>140</v>
      </c>
      <c r="H186" s="41">
        <v>0</v>
      </c>
      <c r="I186" s="41">
        <v>0</v>
      </c>
      <c r="J186" s="39" t="e">
        <f t="shared" si="2"/>
        <v>#DIV/0!</v>
      </c>
      <c r="K186" s="443"/>
      <c r="L186" s="432"/>
      <c r="M186" s="423"/>
      <c r="N186" s="477"/>
    </row>
    <row r="187" spans="1:14" ht="81.75" hidden="1" customHeight="1" x14ac:dyDescent="0.25">
      <c r="A187" s="439"/>
      <c r="B187" s="240"/>
      <c r="C187" s="423"/>
      <c r="D187" s="426"/>
      <c r="E187" s="5" t="s">
        <v>144</v>
      </c>
      <c r="F187" s="1" t="s">
        <v>213</v>
      </c>
      <c r="G187" s="7" t="s">
        <v>214</v>
      </c>
      <c r="H187" s="42">
        <v>0</v>
      </c>
      <c r="I187" s="42">
        <v>0</v>
      </c>
      <c r="J187" s="39" t="e">
        <f t="shared" si="2"/>
        <v>#DIV/0!</v>
      </c>
      <c r="K187" s="39" t="e">
        <f>J187</f>
        <v>#DIV/0!</v>
      </c>
      <c r="L187" s="433"/>
      <c r="M187" s="423"/>
      <c r="N187" s="477"/>
    </row>
    <row r="188" spans="1:14" ht="81.75" customHeight="1" x14ac:dyDescent="0.25">
      <c r="A188" s="439"/>
      <c r="B188" s="12" t="s">
        <v>230</v>
      </c>
      <c r="C188" s="423" t="s">
        <v>231</v>
      </c>
      <c r="D188" s="424" t="s">
        <v>137</v>
      </c>
      <c r="E188" s="5" t="s">
        <v>138</v>
      </c>
      <c r="F188" s="6" t="s">
        <v>210</v>
      </c>
      <c r="G188" s="7" t="s">
        <v>140</v>
      </c>
      <c r="H188" s="41">
        <v>2.7027027027027026</v>
      </c>
      <c r="I188" s="41">
        <v>2.71</v>
      </c>
      <c r="J188" s="39">
        <f t="shared" si="2"/>
        <v>100</v>
      </c>
      <c r="K188" s="441">
        <f>(J188+J189)/2</f>
        <v>100</v>
      </c>
      <c r="L188" s="431">
        <f>(K188+K191)/2</f>
        <v>100</v>
      </c>
      <c r="M188" s="423"/>
      <c r="N188" s="477"/>
    </row>
    <row r="189" spans="1:14" ht="81.75" customHeight="1" x14ac:dyDescent="0.25">
      <c r="A189" s="439"/>
      <c r="B189" s="239"/>
      <c r="C189" s="423"/>
      <c r="D189" s="425"/>
      <c r="E189" s="5" t="s">
        <v>138</v>
      </c>
      <c r="F189" s="6" t="s">
        <v>211</v>
      </c>
      <c r="G189" s="7" t="s">
        <v>140</v>
      </c>
      <c r="H189" s="41">
        <v>100</v>
      </c>
      <c r="I189" s="41">
        <v>100</v>
      </c>
      <c r="J189" s="39">
        <f t="shared" si="2"/>
        <v>100</v>
      </c>
      <c r="K189" s="442"/>
      <c r="L189" s="432"/>
      <c r="M189" s="423"/>
      <c r="N189" s="477"/>
    </row>
    <row r="190" spans="1:14" ht="81.75" customHeight="1" x14ac:dyDescent="0.25">
      <c r="A190" s="439"/>
      <c r="B190" s="239"/>
      <c r="C190" s="423"/>
      <c r="D190" s="425"/>
      <c r="E190" s="5" t="s">
        <v>138</v>
      </c>
      <c r="F190" s="6" t="s">
        <v>212</v>
      </c>
      <c r="G190" s="7" t="s">
        <v>140</v>
      </c>
      <c r="H190" s="41"/>
      <c r="I190" s="41"/>
      <c r="J190" s="39"/>
      <c r="K190" s="443"/>
      <c r="L190" s="432"/>
      <c r="M190" s="423"/>
      <c r="N190" s="477"/>
    </row>
    <row r="191" spans="1:14" ht="81.75" customHeight="1" x14ac:dyDescent="0.25">
      <c r="A191" s="439"/>
      <c r="B191" s="240"/>
      <c r="C191" s="423"/>
      <c r="D191" s="426"/>
      <c r="E191" s="5" t="s">
        <v>144</v>
      </c>
      <c r="F191" s="1" t="s">
        <v>213</v>
      </c>
      <c r="G191" s="7" t="s">
        <v>214</v>
      </c>
      <c r="H191" s="42">
        <v>1400</v>
      </c>
      <c r="I191" s="42">
        <v>1440</v>
      </c>
      <c r="J191" s="39">
        <f t="shared" si="2"/>
        <v>100</v>
      </c>
      <c r="K191" s="39">
        <f>J191</f>
        <v>100</v>
      </c>
      <c r="L191" s="433"/>
      <c r="M191" s="423"/>
      <c r="N191" s="477"/>
    </row>
    <row r="192" spans="1:14" ht="81.75" customHeight="1" x14ac:dyDescent="0.25">
      <c r="A192" s="439"/>
      <c r="B192" s="12" t="s">
        <v>232</v>
      </c>
      <c r="C192" s="423" t="s">
        <v>233</v>
      </c>
      <c r="D192" s="424" t="s">
        <v>137</v>
      </c>
      <c r="E192" s="5" t="s">
        <v>138</v>
      </c>
      <c r="F192" s="6" t="s">
        <v>210</v>
      </c>
      <c r="G192" s="7" t="s">
        <v>140</v>
      </c>
      <c r="H192" s="41">
        <v>15.661707126076744</v>
      </c>
      <c r="I192" s="41">
        <v>15.79</v>
      </c>
      <c r="J192" s="39">
        <f t="shared" si="2"/>
        <v>100</v>
      </c>
      <c r="K192" s="441">
        <f>(J192+J193+J194)/3</f>
        <v>100</v>
      </c>
      <c r="L192" s="431">
        <f>(K192+K195)/2</f>
        <v>99.996292768617437</v>
      </c>
      <c r="M192" s="423"/>
      <c r="N192" s="477"/>
    </row>
    <row r="193" spans="1:14" ht="81.75" customHeight="1" x14ac:dyDescent="0.25">
      <c r="A193" s="439"/>
      <c r="B193" s="239"/>
      <c r="C193" s="423"/>
      <c r="D193" s="425"/>
      <c r="E193" s="5" t="s">
        <v>138</v>
      </c>
      <c r="F193" s="6" t="s">
        <v>211</v>
      </c>
      <c r="G193" s="7" t="s">
        <v>140</v>
      </c>
      <c r="H193" s="41">
        <v>100</v>
      </c>
      <c r="I193" s="41">
        <v>100</v>
      </c>
      <c r="J193" s="39">
        <f t="shared" si="2"/>
        <v>100</v>
      </c>
      <c r="K193" s="442"/>
      <c r="L193" s="432"/>
      <c r="M193" s="423"/>
      <c r="N193" s="477"/>
    </row>
    <row r="194" spans="1:14" ht="81.75" customHeight="1" x14ac:dyDescent="0.25">
      <c r="A194" s="439"/>
      <c r="B194" s="239"/>
      <c r="C194" s="423"/>
      <c r="D194" s="425"/>
      <c r="E194" s="5" t="s">
        <v>138</v>
      </c>
      <c r="F194" s="6" t="s">
        <v>212</v>
      </c>
      <c r="G194" s="7" t="s">
        <v>140</v>
      </c>
      <c r="H194" s="41">
        <v>30</v>
      </c>
      <c r="I194" s="41">
        <v>30.15</v>
      </c>
      <c r="J194" s="39">
        <f t="shared" si="2"/>
        <v>100</v>
      </c>
      <c r="K194" s="443"/>
      <c r="L194" s="432"/>
      <c r="M194" s="423"/>
      <c r="N194" s="477"/>
    </row>
    <row r="195" spans="1:14" ht="81.75" customHeight="1" x14ac:dyDescent="0.25">
      <c r="A195" s="439"/>
      <c r="B195" s="240"/>
      <c r="C195" s="423"/>
      <c r="D195" s="426"/>
      <c r="E195" s="5" t="s">
        <v>144</v>
      </c>
      <c r="F195" s="1" t="s">
        <v>213</v>
      </c>
      <c r="G195" s="7" t="s">
        <v>214</v>
      </c>
      <c r="H195" s="42">
        <v>17533.3</v>
      </c>
      <c r="I195" s="42">
        <v>17532</v>
      </c>
      <c r="J195" s="39">
        <f t="shared" si="2"/>
        <v>99.992585537234874</v>
      </c>
      <c r="K195" s="39">
        <f>J195</f>
        <v>99.992585537234874</v>
      </c>
      <c r="L195" s="433"/>
      <c r="M195" s="423"/>
      <c r="N195" s="477"/>
    </row>
    <row r="196" spans="1:14" ht="81.75" customHeight="1" x14ac:dyDescent="0.25">
      <c r="A196" s="439"/>
      <c r="B196" s="12" t="s">
        <v>234</v>
      </c>
      <c r="C196" s="423" t="s">
        <v>235</v>
      </c>
      <c r="D196" s="424" t="s">
        <v>137</v>
      </c>
      <c r="E196" s="5" t="s">
        <v>138</v>
      </c>
      <c r="F196" s="6" t="s">
        <v>210</v>
      </c>
      <c r="G196" s="7" t="s">
        <v>140</v>
      </c>
      <c r="H196" s="41">
        <v>9.3970242756460465</v>
      </c>
      <c r="I196" s="41">
        <v>9.4700000000000006</v>
      </c>
      <c r="J196" s="39">
        <f t="shared" ref="J196:J211" si="3">IF(I196/H196*100&gt;100,100,I196/H196*100)</f>
        <v>100</v>
      </c>
      <c r="K196" s="441">
        <f>(J196+J197+J198)/3</f>
        <v>91.918678160919555</v>
      </c>
      <c r="L196" s="431">
        <f>(K196+K199)/2</f>
        <v>95.959339080459785</v>
      </c>
      <c r="M196" s="423"/>
      <c r="N196" s="477"/>
    </row>
    <row r="197" spans="1:14" ht="81.75" customHeight="1" x14ac:dyDescent="0.25">
      <c r="A197" s="439"/>
      <c r="B197" s="239"/>
      <c r="C197" s="423"/>
      <c r="D197" s="425"/>
      <c r="E197" s="5" t="s">
        <v>138</v>
      </c>
      <c r="F197" s="6" t="s">
        <v>211</v>
      </c>
      <c r="G197" s="7" t="s">
        <v>140</v>
      </c>
      <c r="H197" s="41">
        <v>100</v>
      </c>
      <c r="I197" s="41">
        <v>80.95</v>
      </c>
      <c r="J197" s="39">
        <f t="shared" si="3"/>
        <v>80.95</v>
      </c>
      <c r="K197" s="442"/>
      <c r="L197" s="432"/>
      <c r="M197" s="423"/>
      <c r="N197" s="477"/>
    </row>
    <row r="198" spans="1:14" ht="81.75" customHeight="1" x14ac:dyDescent="0.25">
      <c r="A198" s="439"/>
      <c r="B198" s="239"/>
      <c r="C198" s="423"/>
      <c r="D198" s="425"/>
      <c r="E198" s="5" t="s">
        <v>138</v>
      </c>
      <c r="F198" s="6" t="s">
        <v>212</v>
      </c>
      <c r="G198" s="7" t="s">
        <v>140</v>
      </c>
      <c r="H198" s="41">
        <v>13.975903614457829</v>
      </c>
      <c r="I198" s="41">
        <v>13.25</v>
      </c>
      <c r="J198" s="39">
        <f t="shared" si="3"/>
        <v>94.806034482758633</v>
      </c>
      <c r="K198" s="443"/>
      <c r="L198" s="432"/>
      <c r="M198" s="423"/>
      <c r="N198" s="477"/>
    </row>
    <row r="199" spans="1:14" ht="81.75" customHeight="1" x14ac:dyDescent="0.25">
      <c r="A199" s="439"/>
      <c r="B199" s="240"/>
      <c r="C199" s="423"/>
      <c r="D199" s="426"/>
      <c r="E199" s="5" t="s">
        <v>144</v>
      </c>
      <c r="F199" s="1" t="s">
        <v>213</v>
      </c>
      <c r="G199" s="7" t="s">
        <v>214</v>
      </c>
      <c r="H199" s="42">
        <v>8516.9</v>
      </c>
      <c r="I199" s="42">
        <v>8517</v>
      </c>
      <c r="J199" s="39">
        <f t="shared" si="3"/>
        <v>100</v>
      </c>
      <c r="K199" s="39">
        <f>J199</f>
        <v>100</v>
      </c>
      <c r="L199" s="433"/>
      <c r="M199" s="423"/>
      <c r="N199" s="477"/>
    </row>
    <row r="200" spans="1:14" ht="81.75" customHeight="1" x14ac:dyDescent="0.25">
      <c r="A200" s="439"/>
      <c r="B200" s="12" t="s">
        <v>236</v>
      </c>
      <c r="C200" s="423" t="s">
        <v>237</v>
      </c>
      <c r="D200" s="424" t="s">
        <v>137</v>
      </c>
      <c r="E200" s="5" t="s">
        <v>138</v>
      </c>
      <c r="F200" s="6" t="s">
        <v>210</v>
      </c>
      <c r="G200" s="7" t="s">
        <v>140</v>
      </c>
      <c r="H200" s="41">
        <v>2.8191072826938135</v>
      </c>
      <c r="I200" s="41">
        <v>2.84</v>
      </c>
      <c r="J200" s="39">
        <f t="shared" si="3"/>
        <v>100</v>
      </c>
      <c r="K200" s="441">
        <f>(J200+J201)/2</f>
        <v>100</v>
      </c>
      <c r="L200" s="431">
        <f>(K200+K203)/2</f>
        <v>100</v>
      </c>
      <c r="M200" s="423"/>
      <c r="N200" s="477"/>
    </row>
    <row r="201" spans="1:14" ht="81.75" customHeight="1" x14ac:dyDescent="0.25">
      <c r="A201" s="439"/>
      <c r="B201" s="239"/>
      <c r="C201" s="423"/>
      <c r="D201" s="425"/>
      <c r="E201" s="5" t="s">
        <v>138</v>
      </c>
      <c r="F201" s="6" t="s">
        <v>211</v>
      </c>
      <c r="G201" s="7" t="s">
        <v>140</v>
      </c>
      <c r="H201" s="41">
        <v>100</v>
      </c>
      <c r="I201" s="41">
        <v>100</v>
      </c>
      <c r="J201" s="39">
        <f t="shared" si="3"/>
        <v>100</v>
      </c>
      <c r="K201" s="442"/>
      <c r="L201" s="432"/>
      <c r="M201" s="423"/>
      <c r="N201" s="477"/>
    </row>
    <row r="202" spans="1:14" ht="81.75" customHeight="1" x14ac:dyDescent="0.25">
      <c r="A202" s="439"/>
      <c r="B202" s="239"/>
      <c r="C202" s="423"/>
      <c r="D202" s="425"/>
      <c r="E202" s="5" t="s">
        <v>138</v>
      </c>
      <c r="F202" s="6" t="s">
        <v>212</v>
      </c>
      <c r="G202" s="7" t="s">
        <v>140</v>
      </c>
      <c r="H202" s="41"/>
      <c r="I202" s="41"/>
      <c r="J202" s="39"/>
      <c r="K202" s="443"/>
      <c r="L202" s="432"/>
      <c r="M202" s="423"/>
      <c r="N202" s="477"/>
    </row>
    <row r="203" spans="1:14" ht="81.75" customHeight="1" x14ac:dyDescent="0.25">
      <c r="A203" s="439"/>
      <c r="B203" s="240"/>
      <c r="C203" s="423"/>
      <c r="D203" s="426"/>
      <c r="E203" s="5" t="s">
        <v>144</v>
      </c>
      <c r="F203" s="1" t="s">
        <v>213</v>
      </c>
      <c r="G203" s="7" t="s">
        <v>214</v>
      </c>
      <c r="H203" s="42">
        <v>2850</v>
      </c>
      <c r="I203" s="42">
        <v>2850</v>
      </c>
      <c r="J203" s="39">
        <f t="shared" si="3"/>
        <v>100</v>
      </c>
      <c r="K203" s="39">
        <f>J203</f>
        <v>100</v>
      </c>
      <c r="L203" s="433"/>
      <c r="M203" s="423"/>
      <c r="N203" s="477"/>
    </row>
    <row r="204" spans="1:14" ht="81.75" hidden="1" customHeight="1" x14ac:dyDescent="0.25">
      <c r="A204" s="439"/>
      <c r="B204" s="12" t="s">
        <v>238</v>
      </c>
      <c r="C204" s="423" t="s">
        <v>239</v>
      </c>
      <c r="D204" s="424" t="s">
        <v>137</v>
      </c>
      <c r="E204" s="5" t="s">
        <v>138</v>
      </c>
      <c r="F204" s="6" t="s">
        <v>210</v>
      </c>
      <c r="G204" s="7" t="s">
        <v>140</v>
      </c>
      <c r="H204" s="41">
        <v>0</v>
      </c>
      <c r="I204" s="41">
        <v>0</v>
      </c>
      <c r="J204" s="39" t="e">
        <f t="shared" si="3"/>
        <v>#DIV/0!</v>
      </c>
      <c r="K204" s="441" t="e">
        <f>(J204+J205+J206)/2</f>
        <v>#DIV/0!</v>
      </c>
      <c r="L204" s="431" t="e">
        <f>(K204+K207)/2</f>
        <v>#DIV/0!</v>
      </c>
      <c r="M204" s="423"/>
      <c r="N204" s="477"/>
    </row>
    <row r="205" spans="1:14" ht="81.75" hidden="1" customHeight="1" x14ac:dyDescent="0.25">
      <c r="A205" s="439"/>
      <c r="B205" s="239"/>
      <c r="C205" s="423"/>
      <c r="D205" s="425"/>
      <c r="E205" s="5" t="s">
        <v>138</v>
      </c>
      <c r="F205" s="6" t="s">
        <v>211</v>
      </c>
      <c r="G205" s="7" t="s">
        <v>140</v>
      </c>
      <c r="H205" s="41">
        <v>0</v>
      </c>
      <c r="I205" s="41">
        <v>0</v>
      </c>
      <c r="J205" s="39" t="e">
        <f t="shared" si="3"/>
        <v>#DIV/0!</v>
      </c>
      <c r="K205" s="442"/>
      <c r="L205" s="432"/>
      <c r="M205" s="423"/>
      <c r="N205" s="477"/>
    </row>
    <row r="206" spans="1:14" ht="81.75" hidden="1" customHeight="1" x14ac:dyDescent="0.25">
      <c r="A206" s="439"/>
      <c r="B206" s="239"/>
      <c r="C206" s="423"/>
      <c r="D206" s="425"/>
      <c r="E206" s="5" t="s">
        <v>138</v>
      </c>
      <c r="F206" s="6" t="s">
        <v>212</v>
      </c>
      <c r="G206" s="7" t="s">
        <v>140</v>
      </c>
      <c r="H206" s="41">
        <v>0</v>
      </c>
      <c r="I206" s="41">
        <v>0</v>
      </c>
      <c r="J206" s="39">
        <v>0</v>
      </c>
      <c r="K206" s="443"/>
      <c r="L206" s="432"/>
      <c r="M206" s="423"/>
      <c r="N206" s="477"/>
    </row>
    <row r="207" spans="1:14" ht="81.75" hidden="1" customHeight="1" x14ac:dyDescent="0.25">
      <c r="A207" s="439"/>
      <c r="B207" s="240"/>
      <c r="C207" s="423"/>
      <c r="D207" s="426"/>
      <c r="E207" s="5" t="s">
        <v>144</v>
      </c>
      <c r="F207" s="1" t="s">
        <v>213</v>
      </c>
      <c r="G207" s="7" t="s">
        <v>214</v>
      </c>
      <c r="H207" s="42">
        <v>0</v>
      </c>
      <c r="I207" s="42">
        <v>0</v>
      </c>
      <c r="J207" s="39" t="e">
        <f t="shared" si="3"/>
        <v>#DIV/0!</v>
      </c>
      <c r="K207" s="39" t="e">
        <f>J207</f>
        <v>#DIV/0!</v>
      </c>
      <c r="L207" s="433"/>
      <c r="M207" s="423"/>
      <c r="N207" s="477"/>
    </row>
    <row r="208" spans="1:14" ht="88.5" customHeight="1" x14ac:dyDescent="0.25">
      <c r="A208" s="439"/>
      <c r="B208" s="12" t="s">
        <v>240</v>
      </c>
      <c r="C208" s="423" t="s">
        <v>241</v>
      </c>
      <c r="D208" s="424" t="s">
        <v>137</v>
      </c>
      <c r="E208" s="5" t="s">
        <v>138</v>
      </c>
      <c r="F208" s="6" t="s">
        <v>210</v>
      </c>
      <c r="G208" s="7" t="s">
        <v>140</v>
      </c>
      <c r="H208" s="41">
        <v>5.3249804228660924</v>
      </c>
      <c r="I208" s="41">
        <v>5.37</v>
      </c>
      <c r="J208" s="39">
        <f t="shared" si="3"/>
        <v>100</v>
      </c>
      <c r="K208" s="441">
        <f>(J208+J209)/2</f>
        <v>100</v>
      </c>
      <c r="L208" s="431">
        <f>(K208+K211)/2</f>
        <v>100</v>
      </c>
      <c r="M208" s="423"/>
      <c r="N208" s="477"/>
    </row>
    <row r="209" spans="1:14" ht="72" customHeight="1" x14ac:dyDescent="0.25">
      <c r="A209" s="439"/>
      <c r="B209" s="239"/>
      <c r="C209" s="423"/>
      <c r="D209" s="425"/>
      <c r="E209" s="5" t="s">
        <v>138</v>
      </c>
      <c r="F209" s="6" t="s">
        <v>211</v>
      </c>
      <c r="G209" s="7" t="s">
        <v>140</v>
      </c>
      <c r="H209" s="41">
        <v>100</v>
      </c>
      <c r="I209" s="41">
        <v>100</v>
      </c>
      <c r="J209" s="39">
        <f t="shared" si="3"/>
        <v>100</v>
      </c>
      <c r="K209" s="442"/>
      <c r="L209" s="444"/>
      <c r="M209" s="423"/>
      <c r="N209" s="477"/>
    </row>
    <row r="210" spans="1:14" ht="81.75" customHeight="1" x14ac:dyDescent="0.25">
      <c r="A210" s="439"/>
      <c r="B210" s="239"/>
      <c r="C210" s="423"/>
      <c r="D210" s="425"/>
      <c r="E210" s="5" t="s">
        <v>138</v>
      </c>
      <c r="F210" s="6" t="s">
        <v>212</v>
      </c>
      <c r="G210" s="7" t="s">
        <v>140</v>
      </c>
      <c r="H210" s="41"/>
      <c r="I210" s="41"/>
      <c r="J210" s="39"/>
      <c r="K210" s="443"/>
      <c r="L210" s="444"/>
      <c r="M210" s="423"/>
      <c r="N210" s="477"/>
    </row>
    <row r="211" spans="1:14" ht="60" customHeight="1" x14ac:dyDescent="0.25">
      <c r="A211" s="439"/>
      <c r="B211" s="240"/>
      <c r="C211" s="423"/>
      <c r="D211" s="426"/>
      <c r="E211" s="5" t="s">
        <v>144</v>
      </c>
      <c r="F211" s="1" t="s">
        <v>213</v>
      </c>
      <c r="G211" s="7" t="s">
        <v>214</v>
      </c>
      <c r="H211" s="42">
        <v>6050.2</v>
      </c>
      <c r="I211" s="42">
        <v>6051</v>
      </c>
      <c r="J211" s="39">
        <f t="shared" si="3"/>
        <v>100</v>
      </c>
      <c r="K211" s="39">
        <f>J211</f>
        <v>100</v>
      </c>
      <c r="L211" s="445"/>
      <c r="M211" s="423"/>
      <c r="N211" s="477"/>
    </row>
    <row r="212" spans="1:14" ht="88.5" hidden="1" customHeight="1" x14ac:dyDescent="0.25">
      <c r="A212" s="439"/>
      <c r="B212" s="12" t="s">
        <v>242</v>
      </c>
      <c r="C212" s="423" t="s">
        <v>243</v>
      </c>
      <c r="D212" s="424" t="s">
        <v>137</v>
      </c>
      <c r="E212" s="5" t="s">
        <v>138</v>
      </c>
      <c r="F212" s="6" t="s">
        <v>244</v>
      </c>
      <c r="G212" s="7" t="s">
        <v>140</v>
      </c>
      <c r="H212" s="41">
        <v>0</v>
      </c>
      <c r="I212" s="41">
        <v>0</v>
      </c>
      <c r="J212" s="39" t="e">
        <f>IF(I212/H212*100&gt;100,100,I212/H212*100)</f>
        <v>#DIV/0!</v>
      </c>
      <c r="K212" s="441" t="e">
        <f>(J212+J213+J214)/3</f>
        <v>#DIV/0!</v>
      </c>
      <c r="L212" s="473"/>
      <c r="M212" s="423"/>
      <c r="N212" s="477"/>
    </row>
    <row r="213" spans="1:14" ht="72" hidden="1" customHeight="1" x14ac:dyDescent="0.25">
      <c r="A213" s="439"/>
      <c r="B213" s="239"/>
      <c r="C213" s="423"/>
      <c r="D213" s="425"/>
      <c r="E213" s="5" t="s">
        <v>138</v>
      </c>
      <c r="F213" s="6" t="s">
        <v>245</v>
      </c>
      <c r="G213" s="7" t="s">
        <v>140</v>
      </c>
      <c r="H213" s="41">
        <v>0</v>
      </c>
      <c r="I213" s="41">
        <v>0</v>
      </c>
      <c r="J213" s="39" t="e">
        <f>IF(I213/H213*100&gt;100,100,I213/H213*100)</f>
        <v>#DIV/0!</v>
      </c>
      <c r="K213" s="442"/>
      <c r="L213" s="474"/>
      <c r="M213" s="423"/>
      <c r="N213" s="477"/>
    </row>
    <row r="214" spans="1:14" ht="81.75" hidden="1" customHeight="1" x14ac:dyDescent="0.25">
      <c r="A214" s="439"/>
      <c r="B214" s="239"/>
      <c r="C214" s="423"/>
      <c r="D214" s="425"/>
      <c r="E214" s="5" t="s">
        <v>138</v>
      </c>
      <c r="F214" s="6" t="s">
        <v>246</v>
      </c>
      <c r="G214" s="7" t="s">
        <v>140</v>
      </c>
      <c r="H214" s="41">
        <v>0</v>
      </c>
      <c r="I214" s="41">
        <v>0</v>
      </c>
      <c r="J214" s="39" t="e">
        <f>IF(I214/H214*100&gt;100,100,I214/H214*100)</f>
        <v>#DIV/0!</v>
      </c>
      <c r="K214" s="443"/>
      <c r="L214" s="475"/>
      <c r="M214" s="423"/>
      <c r="N214" s="477"/>
    </row>
    <row r="215" spans="1:14" ht="60" hidden="1" customHeight="1" x14ac:dyDescent="0.25">
      <c r="A215" s="440"/>
      <c r="B215" s="240"/>
      <c r="C215" s="423"/>
      <c r="D215" s="426"/>
      <c r="E215" s="5" t="s">
        <v>144</v>
      </c>
      <c r="F215" s="1" t="s">
        <v>145</v>
      </c>
      <c r="G215" s="7" t="s">
        <v>214</v>
      </c>
      <c r="H215" s="42">
        <v>0</v>
      </c>
      <c r="I215" s="42">
        <v>0</v>
      </c>
      <c r="J215" s="39" t="e">
        <f>IF(I215/H215*100&gt;100,100,I215/H215*100)</f>
        <v>#DIV/0!</v>
      </c>
      <c r="K215" s="39" t="e">
        <f>J215</f>
        <v>#DIV/0!</v>
      </c>
      <c r="L215" s="251" t="e">
        <f>(K212+K215)/2</f>
        <v>#DIV/0!</v>
      </c>
      <c r="M215" s="423"/>
      <c r="N215" s="477"/>
    </row>
    <row r="216" spans="1:14" x14ac:dyDescent="0.25">
      <c r="L216" s="23"/>
    </row>
    <row r="217" spans="1:14" x14ac:dyDescent="0.25">
      <c r="L217" s="23"/>
    </row>
    <row r="218" spans="1:14" x14ac:dyDescent="0.25">
      <c r="A218" s="21"/>
      <c r="B218" s="22"/>
      <c r="C218" s="25"/>
      <c r="D218" s="25"/>
      <c r="E218" s="26"/>
      <c r="F218" s="2"/>
      <c r="L218" s="23"/>
    </row>
    <row r="219" spans="1:14" x14ac:dyDescent="0.25">
      <c r="A219" s="21"/>
      <c r="B219" s="22"/>
      <c r="C219" s="21"/>
      <c r="E219" s="21"/>
      <c r="K219" s="296"/>
      <c r="L219" s="23"/>
    </row>
    <row r="220" spans="1:14" x14ac:dyDescent="0.25">
      <c r="A220" s="21"/>
      <c r="B220" s="22"/>
      <c r="C220" s="21"/>
      <c r="E220" s="21"/>
      <c r="H220" s="296"/>
      <c r="I220" s="296"/>
      <c r="L220" s="23"/>
    </row>
    <row r="221" spans="1:14" x14ac:dyDescent="0.25">
      <c r="A221" s="21"/>
      <c r="B221" s="22"/>
      <c r="C221" s="25"/>
      <c r="D221" s="25"/>
      <c r="E221" s="26"/>
      <c r="F221" s="2"/>
      <c r="L221" s="23"/>
    </row>
    <row r="222" spans="1:14" x14ac:dyDescent="0.25">
      <c r="A222" s="296" t="s">
        <v>398</v>
      </c>
      <c r="B222" s="17"/>
      <c r="F222" s="296"/>
      <c r="H222" s="17"/>
      <c r="I222" s="17"/>
      <c r="J222" s="17"/>
      <c r="K222" s="17"/>
    </row>
    <row r="223" spans="1:14" x14ac:dyDescent="0.25">
      <c r="L223" s="23"/>
    </row>
    <row r="224" spans="1:14" x14ac:dyDescent="0.25">
      <c r="L224" s="23"/>
    </row>
    <row r="225" spans="1:12" x14ac:dyDescent="0.25">
      <c r="A225" s="21"/>
      <c r="B225" s="22" t="s">
        <v>367</v>
      </c>
      <c r="C225" s="21"/>
      <c r="E225" s="21"/>
      <c r="I225" s="299"/>
      <c r="J225" s="299"/>
      <c r="L225" s="23"/>
    </row>
    <row r="226" spans="1:12" x14ac:dyDescent="0.25">
      <c r="L226" s="23"/>
    </row>
    <row r="227" spans="1:12" x14ac:dyDescent="0.25">
      <c r="L227" s="23"/>
    </row>
    <row r="228" spans="1:12" x14ac:dyDescent="0.25">
      <c r="L228" s="23"/>
    </row>
    <row r="229" spans="1:12" x14ac:dyDescent="0.25">
      <c r="L229" s="23"/>
    </row>
    <row r="230" spans="1:12" x14ac:dyDescent="0.25">
      <c r="L230" s="23"/>
    </row>
    <row r="231" spans="1:12" x14ac:dyDescent="0.25">
      <c r="L231" s="23"/>
    </row>
    <row r="232" spans="1:12" x14ac:dyDescent="0.25">
      <c r="L232" s="23"/>
    </row>
    <row r="233" spans="1:12" x14ac:dyDescent="0.25">
      <c r="L233" s="23"/>
    </row>
    <row r="234" spans="1:12" x14ac:dyDescent="0.25">
      <c r="L234" s="23"/>
    </row>
    <row r="235" spans="1:12" x14ac:dyDescent="0.25">
      <c r="L235" s="23"/>
    </row>
    <row r="236" spans="1:12" x14ac:dyDescent="0.25">
      <c r="L236" s="23"/>
    </row>
    <row r="237" spans="1:12" x14ac:dyDescent="0.25">
      <c r="L237" s="23"/>
    </row>
    <row r="238" spans="1:12" x14ac:dyDescent="0.25">
      <c r="L238" s="23"/>
    </row>
    <row r="239" spans="1:12" x14ac:dyDescent="0.25">
      <c r="L239" s="23"/>
    </row>
    <row r="240" spans="1:12" x14ac:dyDescent="0.25">
      <c r="L240" s="23"/>
    </row>
    <row r="241" spans="12:12" x14ac:dyDescent="0.25">
      <c r="L241" s="23"/>
    </row>
    <row r="242" spans="12:12" x14ac:dyDescent="0.25">
      <c r="L242" s="23"/>
    </row>
    <row r="243" spans="12:12" x14ac:dyDescent="0.25">
      <c r="L243" s="23"/>
    </row>
    <row r="244" spans="12:12" x14ac:dyDescent="0.25">
      <c r="L244" s="23"/>
    </row>
    <row r="245" spans="12:12" x14ac:dyDescent="0.25">
      <c r="L245" s="23"/>
    </row>
    <row r="246" spans="12:12" x14ac:dyDescent="0.25">
      <c r="L246" s="23"/>
    </row>
    <row r="247" spans="12:12" x14ac:dyDescent="0.25">
      <c r="L247" s="23"/>
    </row>
    <row r="248" spans="12:12" x14ac:dyDescent="0.25">
      <c r="L248" s="23"/>
    </row>
    <row r="249" spans="12:12" x14ac:dyDescent="0.25">
      <c r="L249" s="23"/>
    </row>
    <row r="250" spans="12:12" x14ac:dyDescent="0.25">
      <c r="L250" s="23"/>
    </row>
    <row r="251" spans="12:12" x14ac:dyDescent="0.25">
      <c r="L251" s="23"/>
    </row>
    <row r="252" spans="12:12" x14ac:dyDescent="0.25">
      <c r="L252" s="23"/>
    </row>
    <row r="253" spans="12:12" x14ac:dyDescent="0.25">
      <c r="L253" s="23"/>
    </row>
    <row r="254" spans="12:12" x14ac:dyDescent="0.25">
      <c r="L254" s="23"/>
    </row>
    <row r="255" spans="12:12" x14ac:dyDescent="0.25">
      <c r="L255" s="23"/>
    </row>
    <row r="256" spans="12:12" x14ac:dyDescent="0.25">
      <c r="L256" s="23"/>
    </row>
    <row r="257" spans="12:12" x14ac:dyDescent="0.25">
      <c r="L257" s="23"/>
    </row>
    <row r="258" spans="12:12" x14ac:dyDescent="0.25">
      <c r="L258" s="23"/>
    </row>
    <row r="259" spans="12:12" x14ac:dyDescent="0.25">
      <c r="L259" s="23"/>
    </row>
    <row r="260" spans="12:12" x14ac:dyDescent="0.25">
      <c r="L260" s="23"/>
    </row>
    <row r="261" spans="12:12" x14ac:dyDescent="0.25">
      <c r="L261" s="23"/>
    </row>
    <row r="262" spans="12:12" x14ac:dyDescent="0.25">
      <c r="L262" s="23"/>
    </row>
    <row r="263" spans="12:12" x14ac:dyDescent="0.25">
      <c r="L263" s="23"/>
    </row>
    <row r="264" spans="12:12" x14ac:dyDescent="0.25">
      <c r="L264" s="23"/>
    </row>
    <row r="265" spans="12:12" x14ac:dyDescent="0.25">
      <c r="L265" s="23"/>
    </row>
    <row r="266" spans="12:12" x14ac:dyDescent="0.25">
      <c r="L266" s="23"/>
    </row>
    <row r="267" spans="12:12" x14ac:dyDescent="0.25">
      <c r="L267" s="23"/>
    </row>
    <row r="268" spans="12:12" x14ac:dyDescent="0.25">
      <c r="L268" s="23"/>
    </row>
    <row r="269" spans="12:12" x14ac:dyDescent="0.25">
      <c r="L269" s="23"/>
    </row>
    <row r="270" spans="12:12" x14ac:dyDescent="0.25">
      <c r="L270" s="23"/>
    </row>
    <row r="271" spans="12:12" x14ac:dyDescent="0.25">
      <c r="L271" s="23"/>
    </row>
    <row r="272" spans="12:12" x14ac:dyDescent="0.25">
      <c r="L272" s="23"/>
    </row>
    <row r="273" spans="12:12" x14ac:dyDescent="0.25">
      <c r="L273" s="23"/>
    </row>
    <row r="274" spans="12:12" x14ac:dyDescent="0.25">
      <c r="L274" s="23"/>
    </row>
    <row r="275" spans="12:12" x14ac:dyDescent="0.25">
      <c r="L275" s="23"/>
    </row>
    <row r="276" spans="12:12" x14ac:dyDescent="0.25">
      <c r="L276" s="23"/>
    </row>
    <row r="277" spans="12:12" x14ac:dyDescent="0.25">
      <c r="L277" s="23"/>
    </row>
    <row r="278" spans="12:12" x14ac:dyDescent="0.25">
      <c r="L278" s="23"/>
    </row>
    <row r="279" spans="12:12" x14ac:dyDescent="0.25">
      <c r="L279" s="23"/>
    </row>
    <row r="280" spans="12:12" x14ac:dyDescent="0.25">
      <c r="L280" s="23"/>
    </row>
    <row r="281" spans="12:12" x14ac:dyDescent="0.25">
      <c r="L281" s="23"/>
    </row>
    <row r="282" spans="12:12" x14ac:dyDescent="0.25">
      <c r="L282" s="23"/>
    </row>
    <row r="283" spans="12:12" x14ac:dyDescent="0.25">
      <c r="L283" s="23"/>
    </row>
    <row r="284" spans="12:12" x14ac:dyDescent="0.25">
      <c r="L284" s="23"/>
    </row>
    <row r="285" spans="12:12" x14ac:dyDescent="0.25">
      <c r="L285" s="23"/>
    </row>
    <row r="286" spans="12:12" x14ac:dyDescent="0.25">
      <c r="L286" s="23"/>
    </row>
    <row r="287" spans="12:12" x14ac:dyDescent="0.25">
      <c r="L287" s="23"/>
    </row>
    <row r="288" spans="12:12" x14ac:dyDescent="0.25">
      <c r="L288" s="23"/>
    </row>
    <row r="289" spans="12:12" x14ac:dyDescent="0.25">
      <c r="L289" s="23"/>
    </row>
    <row r="290" spans="12:12" x14ac:dyDescent="0.25">
      <c r="L290" s="23"/>
    </row>
    <row r="291" spans="12:12" x14ac:dyDescent="0.25">
      <c r="L291" s="23"/>
    </row>
    <row r="292" spans="12:12" x14ac:dyDescent="0.25">
      <c r="L292" s="23"/>
    </row>
    <row r="293" spans="12:12" x14ac:dyDescent="0.25">
      <c r="L293" s="23"/>
    </row>
    <row r="294" spans="12:12" x14ac:dyDescent="0.25">
      <c r="L294" s="23"/>
    </row>
    <row r="295" spans="12:12" x14ac:dyDescent="0.25">
      <c r="L295" s="23"/>
    </row>
    <row r="296" spans="12:12" x14ac:dyDescent="0.25">
      <c r="L296" s="23"/>
    </row>
    <row r="297" spans="12:12" x14ac:dyDescent="0.25">
      <c r="L297" s="23"/>
    </row>
    <row r="298" spans="12:12" x14ac:dyDescent="0.25">
      <c r="L298" s="23"/>
    </row>
    <row r="299" spans="12:12" x14ac:dyDescent="0.25">
      <c r="L299" s="23"/>
    </row>
    <row r="300" spans="12:12" x14ac:dyDescent="0.25">
      <c r="L300" s="23"/>
    </row>
    <row r="301" spans="12:12" x14ac:dyDescent="0.25">
      <c r="L301" s="23"/>
    </row>
    <row r="302" spans="12:12" x14ac:dyDescent="0.25">
      <c r="L302" s="23"/>
    </row>
    <row r="303" spans="12:12" x14ac:dyDescent="0.25">
      <c r="L303" s="23"/>
    </row>
    <row r="304" spans="12:12" x14ac:dyDescent="0.25">
      <c r="L304" s="23"/>
    </row>
    <row r="305" spans="12:12" x14ac:dyDescent="0.25">
      <c r="L305" s="23"/>
    </row>
    <row r="306" spans="12:12" x14ac:dyDescent="0.25">
      <c r="L306" s="23"/>
    </row>
    <row r="307" spans="12:12" x14ac:dyDescent="0.25">
      <c r="L307" s="23"/>
    </row>
    <row r="308" spans="12:12" x14ac:dyDescent="0.25">
      <c r="L308" s="23"/>
    </row>
    <row r="309" spans="12:12" x14ac:dyDescent="0.25">
      <c r="L309" s="23"/>
    </row>
    <row r="310" spans="12:12" x14ac:dyDescent="0.25">
      <c r="L310" s="23"/>
    </row>
    <row r="311" spans="12:12" x14ac:dyDescent="0.25">
      <c r="L311" s="23"/>
    </row>
    <row r="312" spans="12:12" x14ac:dyDescent="0.25">
      <c r="L312" s="23"/>
    </row>
    <row r="313" spans="12:12" x14ac:dyDescent="0.25">
      <c r="L313" s="23"/>
    </row>
    <row r="314" spans="12:12" x14ac:dyDescent="0.25">
      <c r="L314" s="23"/>
    </row>
    <row r="315" spans="12:12" x14ac:dyDescent="0.25">
      <c r="L315" s="23"/>
    </row>
    <row r="316" spans="12:12" x14ac:dyDescent="0.25">
      <c r="L316" s="23"/>
    </row>
    <row r="317" spans="12:12" x14ac:dyDescent="0.25">
      <c r="L317" s="23"/>
    </row>
    <row r="318" spans="12:12" x14ac:dyDescent="0.25">
      <c r="L318" s="23"/>
    </row>
    <row r="319" spans="12:12" x14ac:dyDescent="0.25">
      <c r="L319" s="23"/>
    </row>
    <row r="320" spans="12:12" x14ac:dyDescent="0.25">
      <c r="L320" s="23"/>
    </row>
    <row r="321" spans="12:12" x14ac:dyDescent="0.25">
      <c r="L321" s="23"/>
    </row>
    <row r="322" spans="12:12" x14ac:dyDescent="0.25">
      <c r="L322" s="23"/>
    </row>
    <row r="323" spans="12:12" x14ac:dyDescent="0.25">
      <c r="L323" s="23"/>
    </row>
    <row r="324" spans="12:12" x14ac:dyDescent="0.25">
      <c r="L324" s="23"/>
    </row>
    <row r="325" spans="12:12" x14ac:dyDescent="0.25">
      <c r="L325" s="23"/>
    </row>
    <row r="326" spans="12:12" x14ac:dyDescent="0.25">
      <c r="L326" s="23"/>
    </row>
    <row r="327" spans="12:12" x14ac:dyDescent="0.25">
      <c r="L327" s="23"/>
    </row>
    <row r="328" spans="12:12" x14ac:dyDescent="0.25">
      <c r="L328" s="23"/>
    </row>
  </sheetData>
  <autoFilter ref="A3:M215"/>
  <mergeCells count="216">
    <mergeCell ref="N4:N215"/>
    <mergeCell ref="L36:L39"/>
    <mergeCell ref="L88:L91"/>
    <mergeCell ref="L76:L79"/>
    <mergeCell ref="L84:L87"/>
    <mergeCell ref="L108:L111"/>
    <mergeCell ref="M4:M215"/>
    <mergeCell ref="L12:L15"/>
    <mergeCell ref="L60:L63"/>
    <mergeCell ref="L164:L167"/>
    <mergeCell ref="L8:L11"/>
    <mergeCell ref="L100:L103"/>
    <mergeCell ref="L104:L107"/>
    <mergeCell ref="L24:L27"/>
    <mergeCell ref="L16:L19"/>
    <mergeCell ref="L80:L83"/>
    <mergeCell ref="L20:L23"/>
    <mergeCell ref="L52:L55"/>
    <mergeCell ref="L56:L59"/>
    <mergeCell ref="L212:L214"/>
    <mergeCell ref="L144:L147"/>
    <mergeCell ref="L152:L155"/>
    <mergeCell ref="L168:L171"/>
    <mergeCell ref="L116:L119"/>
    <mergeCell ref="L140:L143"/>
    <mergeCell ref="L160:L163"/>
    <mergeCell ref="L200:L203"/>
    <mergeCell ref="L208:L211"/>
    <mergeCell ref="L188:L191"/>
    <mergeCell ref="L184:L187"/>
    <mergeCell ref="L148:L151"/>
    <mergeCell ref="L196:L199"/>
    <mergeCell ref="L172:L175"/>
    <mergeCell ref="L176:L179"/>
    <mergeCell ref="L180:L182"/>
    <mergeCell ref="L192:L195"/>
    <mergeCell ref="L204:L207"/>
    <mergeCell ref="K212:K214"/>
    <mergeCell ref="K204:K206"/>
    <mergeCell ref="K200:K202"/>
    <mergeCell ref="K192:K194"/>
    <mergeCell ref="K196:K198"/>
    <mergeCell ref="K208:K210"/>
    <mergeCell ref="K164:K166"/>
    <mergeCell ref="K4:K6"/>
    <mergeCell ref="K24:K26"/>
    <mergeCell ref="K12:K14"/>
    <mergeCell ref="K20:K22"/>
    <mergeCell ref="K8:K10"/>
    <mergeCell ref="K16:K18"/>
    <mergeCell ref="K88:K90"/>
    <mergeCell ref="K132:K134"/>
    <mergeCell ref="K140:K142"/>
    <mergeCell ref="K120:K122"/>
    <mergeCell ref="K168:K170"/>
    <mergeCell ref="K176:K178"/>
    <mergeCell ref="K160:K162"/>
    <mergeCell ref="K68:K70"/>
    <mergeCell ref="K60:K62"/>
    <mergeCell ref="K64:K66"/>
    <mergeCell ref="K172:K174"/>
    <mergeCell ref="L4:L7"/>
    <mergeCell ref="L96:L99"/>
    <mergeCell ref="L92:L95"/>
    <mergeCell ref="L40:L43"/>
    <mergeCell ref="L32:L35"/>
    <mergeCell ref="L44:L47"/>
    <mergeCell ref="L28:L31"/>
    <mergeCell ref="K144:K146"/>
    <mergeCell ref="K156:K158"/>
    <mergeCell ref="K152:K154"/>
    <mergeCell ref="K136:K138"/>
    <mergeCell ref="K28:K30"/>
    <mergeCell ref="K32:K34"/>
    <mergeCell ref="L48:L51"/>
    <mergeCell ref="L112:L115"/>
    <mergeCell ref="L132:L135"/>
    <mergeCell ref="L136:L139"/>
    <mergeCell ref="L128:L131"/>
    <mergeCell ref="L124:L127"/>
    <mergeCell ref="L120:L123"/>
    <mergeCell ref="L68:L71"/>
    <mergeCell ref="L156:L159"/>
    <mergeCell ref="L72:L75"/>
    <mergeCell ref="L64:L67"/>
    <mergeCell ref="K124:K126"/>
    <mergeCell ref="D128:D131"/>
    <mergeCell ref="K44:K46"/>
    <mergeCell ref="D108:D111"/>
    <mergeCell ref="D92:D95"/>
    <mergeCell ref="D84:D87"/>
    <mergeCell ref="K188:K190"/>
    <mergeCell ref="K180:K182"/>
    <mergeCell ref="K184:K186"/>
    <mergeCell ref="K36:K38"/>
    <mergeCell ref="K52:K54"/>
    <mergeCell ref="K48:K50"/>
    <mergeCell ref="K56:K58"/>
    <mergeCell ref="K40:K42"/>
    <mergeCell ref="K84:K86"/>
    <mergeCell ref="K96:K98"/>
    <mergeCell ref="K80:K82"/>
    <mergeCell ref="K76:K78"/>
    <mergeCell ref="C212:C215"/>
    <mergeCell ref="C204:C207"/>
    <mergeCell ref="C208:C211"/>
    <mergeCell ref="D192:D195"/>
    <mergeCell ref="D212:D215"/>
    <mergeCell ref="C196:C199"/>
    <mergeCell ref="C200:C203"/>
    <mergeCell ref="D208:D211"/>
    <mergeCell ref="D204:D207"/>
    <mergeCell ref="D196:D199"/>
    <mergeCell ref="C192:C195"/>
    <mergeCell ref="D200:D203"/>
    <mergeCell ref="C176:C179"/>
    <mergeCell ref="K112:K114"/>
    <mergeCell ref="K100:K102"/>
    <mergeCell ref="K104:K106"/>
    <mergeCell ref="K72:K74"/>
    <mergeCell ref="K108:K110"/>
    <mergeCell ref="K92:K94"/>
    <mergeCell ref="K116:K118"/>
    <mergeCell ref="D188:D191"/>
    <mergeCell ref="D180:D183"/>
    <mergeCell ref="D168:D171"/>
    <mergeCell ref="D172:D175"/>
    <mergeCell ref="D184:D187"/>
    <mergeCell ref="D160:D163"/>
    <mergeCell ref="D140:D143"/>
    <mergeCell ref="K148:K150"/>
    <mergeCell ref="K128:K130"/>
    <mergeCell ref="C168:C171"/>
    <mergeCell ref="C180:C183"/>
    <mergeCell ref="D176:D179"/>
    <mergeCell ref="C188:C191"/>
    <mergeCell ref="C184:C187"/>
    <mergeCell ref="C172:C175"/>
    <mergeCell ref="C160:C163"/>
    <mergeCell ref="C152:C155"/>
    <mergeCell ref="C148:C151"/>
    <mergeCell ref="D68:D71"/>
    <mergeCell ref="C164:C167"/>
    <mergeCell ref="D164:D167"/>
    <mergeCell ref="D136:D139"/>
    <mergeCell ref="C156:C159"/>
    <mergeCell ref="D152:D155"/>
    <mergeCell ref="D144:D147"/>
    <mergeCell ref="C144:C147"/>
    <mergeCell ref="D148:D151"/>
    <mergeCell ref="D156:D159"/>
    <mergeCell ref="D132:D135"/>
    <mergeCell ref="D124:D127"/>
    <mergeCell ref="D120:D123"/>
    <mergeCell ref="A1:M1"/>
    <mergeCell ref="A4:A215"/>
    <mergeCell ref="C4:C7"/>
    <mergeCell ref="D4:D7"/>
    <mergeCell ref="D80:D83"/>
    <mergeCell ref="D8:D11"/>
    <mergeCell ref="D12:D15"/>
    <mergeCell ref="D116:D119"/>
    <mergeCell ref="D112:D115"/>
    <mergeCell ref="C112:C115"/>
    <mergeCell ref="D44:D47"/>
    <mergeCell ref="D52:D55"/>
    <mergeCell ref="D40:D43"/>
    <mergeCell ref="D88:D91"/>
    <mergeCell ref="C92:C95"/>
    <mergeCell ref="D16:D19"/>
    <mergeCell ref="D20:D23"/>
    <mergeCell ref="D56:D59"/>
    <mergeCell ref="C84:C87"/>
    <mergeCell ref="C68:C71"/>
    <mergeCell ref="C64:C67"/>
    <mergeCell ref="C72:C75"/>
    <mergeCell ref="C108:C111"/>
    <mergeCell ref="D104:D107"/>
    <mergeCell ref="D24:D27"/>
    <mergeCell ref="C136:C139"/>
    <mergeCell ref="C132:C135"/>
    <mergeCell ref="C140:C143"/>
    <mergeCell ref="C44:C47"/>
    <mergeCell ref="D96:D99"/>
    <mergeCell ref="D32:D35"/>
    <mergeCell ref="D36:D39"/>
    <mergeCell ref="D72:D75"/>
    <mergeCell ref="D64:D67"/>
    <mergeCell ref="D60:D63"/>
    <mergeCell ref="D76:D79"/>
    <mergeCell ref="D100:D103"/>
    <mergeCell ref="C28:C31"/>
    <mergeCell ref="C124:C127"/>
    <mergeCell ref="C120:C123"/>
    <mergeCell ref="C36:C39"/>
    <mergeCell ref="D48:D51"/>
    <mergeCell ref="D28:D31"/>
    <mergeCell ref="C8:C11"/>
    <mergeCell ref="C40:C43"/>
    <mergeCell ref="C12:C15"/>
    <mergeCell ref="C52:C55"/>
    <mergeCell ref="C48:C51"/>
    <mergeCell ref="C128:C131"/>
    <mergeCell ref="C116:C119"/>
    <mergeCell ref="C32:C35"/>
    <mergeCell ref="C24:C27"/>
    <mergeCell ref="C60:C63"/>
    <mergeCell ref="C56:C59"/>
    <mergeCell ref="C104:C107"/>
    <mergeCell ref="C88:C91"/>
    <mergeCell ref="C100:C103"/>
    <mergeCell ref="C80:C83"/>
    <mergeCell ref="C96:C99"/>
    <mergeCell ref="C76:C79"/>
    <mergeCell ref="C16:C19"/>
    <mergeCell ref="C20:C23"/>
  </mergeCells>
  <phoneticPr fontId="0" type="noConversion"/>
  <pageMargins left="0.7" right="0.7" top="0.75" bottom="0.75" header="0.3" footer="0.3"/>
  <pageSetup paperSize="9" scale="28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48"/>
  <sheetViews>
    <sheetView zoomScale="70" zoomScaleNormal="70" zoomScaleSheetLayoutView="72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177" t="s">
        <v>706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(J4+J5+J6)/3</f>
        <v>100</v>
      </c>
      <c r="L4" s="1126">
        <f>(K4+K7)/2</f>
        <v>97.752808988764045</v>
      </c>
      <c r="M4" s="1177" t="s">
        <v>679</v>
      </c>
      <c r="N4" s="1188"/>
    </row>
    <row r="5" spans="1:14" ht="58.5" customHeight="1" x14ac:dyDescent="0.25">
      <c r="A5" s="1113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100</v>
      </c>
      <c r="J5" s="1121">
        <f>IF(I5/H5*100&gt;100,100,I5/H5*100)</f>
        <v>100</v>
      </c>
      <c r="K5" s="1123"/>
      <c r="L5" s="1119"/>
      <c r="M5" s="1113"/>
      <c r="N5" s="1081"/>
    </row>
    <row r="6" spans="1:14" ht="58.5" customHeight="1" x14ac:dyDescent="0.25">
      <c r="A6" s="1113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24">
        <v>100</v>
      </c>
      <c r="I6" s="1124">
        <v>100</v>
      </c>
      <c r="J6" s="1121">
        <f>IF(I6/H6*100&gt;100,100,I6/H6*100)</f>
        <v>100</v>
      </c>
      <c r="K6" s="1123"/>
      <c r="L6" s="1119"/>
      <c r="M6" s="1113"/>
      <c r="N6" s="1081"/>
    </row>
    <row r="7" spans="1:14" ht="30.75" customHeight="1" x14ac:dyDescent="0.25">
      <c r="A7" s="1113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1122">
        <v>0.89</v>
      </c>
      <c r="I7" s="1122">
        <v>0.85</v>
      </c>
      <c r="J7" s="1121">
        <f>IF(I7/H7*100&gt;100,100,I7/H7*100)</f>
        <v>95.50561797752809</v>
      </c>
      <c r="K7" s="1120">
        <f>J7</f>
        <v>95.50561797752809</v>
      </c>
      <c r="L7" s="1119"/>
      <c r="M7" s="1113"/>
      <c r="N7" s="1081"/>
    </row>
    <row r="8" spans="1:14" ht="30.75" hidden="1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/>
      <c r="I8" s="1125"/>
      <c r="J8" s="1121" t="e">
        <f>IF(I8/H8*100&gt;100,100,I8/H8*100)</f>
        <v>#DIV/0!</v>
      </c>
      <c r="K8" s="1127" t="e">
        <f>(J8+J9+J10)/2</f>
        <v>#DIV/0!</v>
      </c>
      <c r="L8" s="1126" t="e">
        <f>(K8+K11)/2</f>
        <v>#DIV/0!</v>
      </c>
      <c r="M8" s="1113"/>
      <c r="N8" s="1081"/>
    </row>
    <row r="9" spans="1:14" ht="30.75" hidden="1" customHeight="1" x14ac:dyDescent="0.25">
      <c r="A9" s="1113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/>
      <c r="I9" s="1125"/>
      <c r="J9" s="1121" t="e">
        <f>IF(I9/H9*100&gt;100,100,I9/H9*100)</f>
        <v>#DIV/0!</v>
      </c>
      <c r="K9" s="1123"/>
      <c r="L9" s="1119"/>
      <c r="M9" s="1113"/>
      <c r="N9" s="1081"/>
    </row>
    <row r="10" spans="1:14" ht="30.75" hidden="1" customHeight="1" x14ac:dyDescent="0.25">
      <c r="A10" s="1113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/>
      <c r="K10" s="1123"/>
      <c r="L10" s="1119"/>
      <c r="M10" s="1113"/>
      <c r="N10" s="1081"/>
    </row>
    <row r="11" spans="1:14" ht="59.25" hidden="1" customHeight="1" x14ac:dyDescent="0.25">
      <c r="A11" s="1113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/>
      <c r="I11" s="1122"/>
      <c r="J11" s="1121" t="e">
        <f>IF(I11/H11*100&gt;100,100,I11/H11*100)</f>
        <v>#DIV/0!</v>
      </c>
      <c r="K11" s="1120" t="e">
        <f>J11</f>
        <v>#DIV/0!</v>
      </c>
      <c r="L11" s="1119"/>
      <c r="M11" s="1113"/>
      <c r="N11" s="1081"/>
    </row>
    <row r="12" spans="1:14" ht="30.75" hidden="1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/>
      <c r="I12" s="1125"/>
      <c r="J12" s="1121" t="e">
        <f>IF(I12/H12*100&gt;100,100,I12/H12*100)</f>
        <v>#DIV/0!</v>
      </c>
      <c r="K12" s="1127" t="e">
        <f>(J12+J13+J14)/2</f>
        <v>#DIV/0!</v>
      </c>
      <c r="L12" s="1126" t="e">
        <f>(K12+K15)/2</f>
        <v>#DIV/0!</v>
      </c>
      <c r="M12" s="1113"/>
      <c r="N12" s="1081"/>
    </row>
    <row r="13" spans="1:14" ht="30.75" hidden="1" customHeight="1" x14ac:dyDescent="0.25">
      <c r="A13" s="1113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/>
      <c r="I13" s="1125"/>
      <c r="J13" s="1121" t="e">
        <f>IF(I13/H13*100&gt;100,100,I13/H13*100)</f>
        <v>#DIV/0!</v>
      </c>
      <c r="K13" s="1123"/>
      <c r="L13" s="1119"/>
      <c r="M13" s="1113"/>
      <c r="N13" s="1081"/>
    </row>
    <row r="14" spans="1:14" ht="30.75" hidden="1" customHeight="1" x14ac:dyDescent="0.25">
      <c r="A14" s="1113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24"/>
      <c r="I14" s="1124"/>
      <c r="J14" s="1121"/>
      <c r="K14" s="1123"/>
      <c r="L14" s="1119"/>
      <c r="M14" s="1113"/>
      <c r="N14" s="1081"/>
    </row>
    <row r="15" spans="1:14" ht="104.25" hidden="1" customHeight="1" x14ac:dyDescent="0.25">
      <c r="A15" s="1113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42"/>
      <c r="I15" s="1122"/>
      <c r="J15" s="1121" t="e">
        <f>IF(I15/H15*100&gt;100,100,I15/H15*100)</f>
        <v>#DIV/0!</v>
      </c>
      <c r="K15" s="1120" t="e">
        <f>J15</f>
        <v>#DIV/0!</v>
      </c>
      <c r="L15" s="1119"/>
      <c r="M15" s="1113"/>
      <c r="N15" s="1081"/>
    </row>
    <row r="16" spans="1:14" ht="30.75" hidden="1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/>
      <c r="I16" s="1125"/>
      <c r="J16" s="1121" t="e">
        <f>IF(I16/H16*100&gt;100,100,I16/H16*100)</f>
        <v>#DIV/0!</v>
      </c>
      <c r="K16" s="1127" t="e">
        <f>(J16+J17+J18)/2</f>
        <v>#DIV/0!</v>
      </c>
      <c r="L16" s="1126" t="e">
        <f>(K16+K19)/2</f>
        <v>#DIV/0!</v>
      </c>
      <c r="M16" s="1113"/>
      <c r="N16" s="1081"/>
    </row>
    <row r="17" spans="1:14" ht="30.75" hidden="1" customHeight="1" x14ac:dyDescent="0.25">
      <c r="A17" s="1113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/>
      <c r="I17" s="1125"/>
      <c r="J17" s="1121" t="e">
        <f>IF(I17/H17*100&gt;100,100,I17/H17*100)</f>
        <v>#DIV/0!</v>
      </c>
      <c r="K17" s="1123"/>
      <c r="L17" s="1119"/>
      <c r="M17" s="1113"/>
      <c r="N17" s="1081"/>
    </row>
    <row r="18" spans="1:14" ht="30.75" hidden="1" customHeight="1" x14ac:dyDescent="0.25">
      <c r="A18" s="1113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7"/>
      <c r="I18" s="1124"/>
      <c r="J18" s="1121"/>
      <c r="K18" s="1123"/>
      <c r="L18" s="1119"/>
      <c r="M18" s="1113"/>
      <c r="N18" s="1081"/>
    </row>
    <row r="19" spans="1:14" ht="93" hidden="1" customHeight="1" x14ac:dyDescent="0.25">
      <c r="A19" s="1113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44"/>
      <c r="I19" s="34"/>
      <c r="J19" s="1121" t="e">
        <f>IF(I19/H19*100&gt;100,100,I19/H19*100)</f>
        <v>#DIV/0!</v>
      </c>
      <c r="K19" s="1120" t="e">
        <f>J19</f>
        <v>#DIV/0!</v>
      </c>
      <c r="L19" s="1119"/>
      <c r="M19" s="1113"/>
      <c r="N19" s="1081"/>
    </row>
    <row r="20" spans="1:14" ht="58.5" hidden="1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/>
      <c r="I20" s="1125"/>
      <c r="J20" s="1121" t="e">
        <f>IF(I20/H20*100&gt;100,100,I20/H20*100)</f>
        <v>#DIV/0!</v>
      </c>
      <c r="K20" s="1127" t="e">
        <f>(J20+J21+J22)/3</f>
        <v>#DIV/0!</v>
      </c>
      <c r="L20" s="1126" t="e">
        <f>(K20+K23)/2</f>
        <v>#DIV/0!</v>
      </c>
      <c r="M20" s="1113"/>
      <c r="N20" s="1081"/>
    </row>
    <row r="21" spans="1:14" ht="58.5" hidden="1" customHeight="1" x14ac:dyDescent="0.25">
      <c r="A21" s="1113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/>
      <c r="I21" s="1125"/>
      <c r="J21" s="1121" t="e">
        <f>IF(I21/H21*100&gt;100,100,I21/H21*100)</f>
        <v>#DIV/0!</v>
      </c>
      <c r="K21" s="1123"/>
      <c r="L21" s="1119"/>
      <c r="M21" s="1113"/>
      <c r="N21" s="1081"/>
    </row>
    <row r="22" spans="1:14" ht="58.5" hidden="1" customHeight="1" x14ac:dyDescent="0.25">
      <c r="A22" s="1113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/>
      <c r="I22" s="1124"/>
      <c r="J22" s="1121" t="e">
        <f>IF(I22/H22*100&gt;100,100,I22/H22*100)</f>
        <v>#DIV/0!</v>
      </c>
      <c r="K22" s="1123"/>
      <c r="L22" s="1119"/>
      <c r="M22" s="1113"/>
      <c r="N22" s="1081"/>
    </row>
    <row r="23" spans="1:14" ht="31.5" hidden="1" customHeight="1" x14ac:dyDescent="0.25">
      <c r="A23" s="1113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44"/>
      <c r="I23" s="1122"/>
      <c r="J23" s="1121" t="e">
        <f>IF(I23/H23*100&gt;100,100,I23/H23*100)</f>
        <v>#DIV/0!</v>
      </c>
      <c r="K23" s="1120" t="e">
        <f>J23</f>
        <v>#DIV/0!</v>
      </c>
      <c r="L23" s="1119"/>
      <c r="M23" s="1113"/>
      <c r="N23" s="1081"/>
    </row>
    <row r="24" spans="1:14" ht="58.5" hidden="1" customHeight="1" x14ac:dyDescent="0.25">
      <c r="A24" s="1113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1" t="e">
        <f>IF(I24/H24*100&gt;100,100,I24/H24*100)</f>
        <v>#DIV/0!</v>
      </c>
      <c r="K24" s="1127" t="e">
        <f>(J24+J25+J26)/3</f>
        <v>#DIV/0!</v>
      </c>
      <c r="L24" s="1126" t="e">
        <f>(K24+K27)/2</f>
        <v>#DIV/0!</v>
      </c>
      <c r="M24" s="1113"/>
      <c r="N24" s="1081"/>
    </row>
    <row r="25" spans="1:14" ht="58.5" hidden="1" customHeight="1" x14ac:dyDescent="0.25">
      <c r="A25" s="1113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1" t="e">
        <f>IF(I25/H25*100&gt;100,100,I25/H25*100)</f>
        <v>#DIV/0!</v>
      </c>
      <c r="K25" s="1123"/>
      <c r="L25" s="1119"/>
      <c r="M25" s="1113"/>
      <c r="N25" s="1081"/>
    </row>
    <row r="26" spans="1:14" ht="58.5" hidden="1" customHeight="1" x14ac:dyDescent="0.25">
      <c r="A26" s="1113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1" t="e">
        <f>IF(I26/H26*100&gt;100,100,I26/H26*100)</f>
        <v>#DIV/0!</v>
      </c>
      <c r="K26" s="1123"/>
      <c r="L26" s="1119"/>
      <c r="M26" s="1113"/>
      <c r="N26" s="1081"/>
    </row>
    <row r="27" spans="1:14" ht="31.5" hidden="1" customHeight="1" x14ac:dyDescent="0.25">
      <c r="A27" s="1113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1" t="e">
        <f>IF(I27/H27*100&gt;100,100,I27/H27*100)</f>
        <v>#DIV/0!</v>
      </c>
      <c r="K27" s="1120" t="e">
        <f>J27</f>
        <v>#DIV/0!</v>
      </c>
      <c r="L27" s="1119"/>
      <c r="M27" s="1113"/>
      <c r="N27" s="1081"/>
    </row>
    <row r="28" spans="1:14" ht="58.5" customHeight="1" x14ac:dyDescent="0.25">
      <c r="A28" s="1113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100</v>
      </c>
      <c r="L28" s="1126">
        <f>(K28+K31)/2</f>
        <v>99.743465926238912</v>
      </c>
      <c r="M28" s="1113"/>
      <c r="N28" s="1081"/>
    </row>
    <row r="29" spans="1:14" ht="58.5" customHeight="1" x14ac:dyDescent="0.25">
      <c r="A29" s="1113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47">
        <v>80</v>
      </c>
      <c r="I29" s="1125">
        <v>86</v>
      </c>
      <c r="J29" s="1121">
        <f>IF(I29/H29*100&gt;100,100,I29/H29*100)</f>
        <v>100</v>
      </c>
      <c r="K29" s="1123"/>
      <c r="L29" s="1119"/>
      <c r="M29" s="1113"/>
      <c r="N29" s="1081"/>
    </row>
    <row r="30" spans="1:14" ht="58.5" customHeight="1" x14ac:dyDescent="0.25">
      <c r="A30" s="1113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47">
        <v>100</v>
      </c>
      <c r="I30" s="1124">
        <v>100</v>
      </c>
      <c r="J30" s="1121">
        <f>IF(I30/H30*100&gt;100,100,I30/H30*100)</f>
        <v>100</v>
      </c>
      <c r="K30" s="1123"/>
      <c r="L30" s="1119"/>
      <c r="M30" s="1113"/>
      <c r="N30" s="1081"/>
    </row>
    <row r="31" spans="1:14" ht="31.5" customHeight="1" x14ac:dyDescent="0.25">
      <c r="A31" s="1113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1122">
        <v>165.67</v>
      </c>
      <c r="I31" s="1122">
        <f>166.11-1.29</f>
        <v>164.82000000000002</v>
      </c>
      <c r="J31" s="1121">
        <f>IF(I31/H31*100&gt;100,100,I31/H31*100)</f>
        <v>99.486931852477838</v>
      </c>
      <c r="K31" s="1120">
        <f>J31</f>
        <v>99.486931852477838</v>
      </c>
      <c r="L31" s="1119"/>
      <c r="M31" s="1113"/>
      <c r="N31" s="1081"/>
    </row>
    <row r="32" spans="1:14" ht="58.5" hidden="1" customHeight="1" x14ac:dyDescent="0.25">
      <c r="A32" s="1113"/>
      <c r="B32" s="1142" t="s">
        <v>157</v>
      </c>
      <c r="C32" s="1142" t="s">
        <v>687</v>
      </c>
      <c r="D32" s="1141" t="s">
        <v>137</v>
      </c>
      <c r="E32" s="1105" t="s">
        <v>138</v>
      </c>
      <c r="F32" s="1069" t="s">
        <v>3</v>
      </c>
      <c r="G32" s="1105" t="s">
        <v>140</v>
      </c>
      <c r="H32" s="1182"/>
      <c r="I32" s="1186"/>
      <c r="J32" s="1121" t="e">
        <f>IF(I32/H32*100&gt;100,100,I32/H32*100)</f>
        <v>#DIV/0!</v>
      </c>
      <c r="K32" s="1127" t="e">
        <f>(J32+J33+J34)/3</f>
        <v>#DIV/0!</v>
      </c>
      <c r="L32" s="1126" t="e">
        <f>(K32+K35)/2</f>
        <v>#DIV/0!</v>
      </c>
      <c r="M32" s="1151"/>
      <c r="N32" s="1081"/>
    </row>
    <row r="33" spans="1:14" ht="58.5" hidden="1" customHeight="1" x14ac:dyDescent="0.25">
      <c r="A33" s="1113"/>
      <c r="B33" s="1113"/>
      <c r="C33" s="1113"/>
      <c r="D33" s="1137"/>
      <c r="E33" s="1105" t="s">
        <v>138</v>
      </c>
      <c r="F33" s="1069" t="s">
        <v>4</v>
      </c>
      <c r="G33" s="1105" t="s">
        <v>140</v>
      </c>
      <c r="H33" s="1182"/>
      <c r="I33" s="1186"/>
      <c r="J33" s="1121" t="e">
        <f>IF(I33/H33*100&gt;100,100,I33/H33*100)</f>
        <v>#DIV/0!</v>
      </c>
      <c r="K33" s="1123"/>
      <c r="L33" s="1119"/>
      <c r="M33" s="1151"/>
      <c r="N33" s="1081"/>
    </row>
    <row r="34" spans="1:14" ht="58.5" hidden="1" customHeight="1" x14ac:dyDescent="0.25">
      <c r="A34" s="1113"/>
      <c r="B34" s="1113"/>
      <c r="C34" s="1113"/>
      <c r="D34" s="1137"/>
      <c r="E34" s="1105" t="s">
        <v>138</v>
      </c>
      <c r="F34" s="1069" t="s">
        <v>489</v>
      </c>
      <c r="G34" s="1105" t="s">
        <v>140</v>
      </c>
      <c r="H34" s="1182"/>
      <c r="I34" s="1182"/>
      <c r="J34" s="1121" t="e">
        <f>IF(I34/H34*100&gt;100,100,I34/H34*100)</f>
        <v>#DIV/0!</v>
      </c>
      <c r="K34" s="1123"/>
      <c r="L34" s="1119"/>
      <c r="M34" s="1151"/>
      <c r="N34" s="1081"/>
    </row>
    <row r="35" spans="1:14" ht="33.75" hidden="1" customHeight="1" x14ac:dyDescent="0.25">
      <c r="A35" s="1113"/>
      <c r="B35" s="1110"/>
      <c r="C35" s="1110"/>
      <c r="D35" s="1133"/>
      <c r="E35" s="1105" t="s">
        <v>144</v>
      </c>
      <c r="F35" s="1064" t="s">
        <v>506</v>
      </c>
      <c r="G35" s="1105" t="s">
        <v>266</v>
      </c>
      <c r="H35" s="4"/>
      <c r="I35" s="1122"/>
      <c r="J35" s="1121" t="e">
        <f>IF(I35/H35*100&gt;100,100,I35/H35*100)</f>
        <v>#DIV/0!</v>
      </c>
      <c r="K35" s="1120" t="e">
        <f>J35</f>
        <v>#DIV/0!</v>
      </c>
      <c r="L35" s="1119"/>
      <c r="M35" s="1151"/>
      <c r="N35" s="1081"/>
    </row>
    <row r="36" spans="1:14" ht="33.75" hidden="1" customHeight="1" x14ac:dyDescent="0.25">
      <c r="A36" s="1113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/>
      <c r="H36" s="4"/>
      <c r="I36" s="1122"/>
      <c r="J36" s="1121" t="e">
        <f>IF(I36/H36*100&gt;100,100,I36/H36*100)</f>
        <v>#DIV/0!</v>
      </c>
      <c r="K36" s="1120"/>
      <c r="L36" s="1178"/>
      <c r="M36" s="1151"/>
      <c r="N36" s="1081"/>
    </row>
    <row r="37" spans="1:14" ht="33.75" hidden="1" customHeight="1" x14ac:dyDescent="0.25">
      <c r="A37" s="1113"/>
      <c r="B37" s="1113"/>
      <c r="C37" s="1113"/>
      <c r="D37" s="1137"/>
      <c r="E37" s="1105" t="s">
        <v>138</v>
      </c>
      <c r="F37" s="1069" t="s">
        <v>4</v>
      </c>
      <c r="G37" s="1105"/>
      <c r="H37" s="4"/>
      <c r="I37" s="1122"/>
      <c r="J37" s="1121" t="e">
        <f>IF(I37/H37*100&gt;100,100,I37/H37*100)</f>
        <v>#DIV/0!</v>
      </c>
      <c r="K37" s="1120"/>
      <c r="L37" s="1178"/>
      <c r="M37" s="1151"/>
      <c r="N37" s="1081"/>
    </row>
    <row r="38" spans="1:14" ht="33.75" hidden="1" customHeight="1" x14ac:dyDescent="0.25">
      <c r="A38" s="1113"/>
      <c r="B38" s="1113"/>
      <c r="C38" s="1113"/>
      <c r="D38" s="1137"/>
      <c r="E38" s="1105" t="s">
        <v>138</v>
      </c>
      <c r="F38" s="1069" t="s">
        <v>489</v>
      </c>
      <c r="G38" s="1105"/>
      <c r="H38" s="4"/>
      <c r="I38" s="1122"/>
      <c r="J38" s="1121" t="e">
        <f>IF(I38/H38*100&gt;100,100,I38/H38*100)</f>
        <v>#DIV/0!</v>
      </c>
      <c r="K38" s="1120"/>
      <c r="L38" s="1178"/>
      <c r="M38" s="1151"/>
      <c r="N38" s="1081"/>
    </row>
    <row r="39" spans="1:14" ht="33.75" hidden="1" customHeight="1" x14ac:dyDescent="0.25">
      <c r="A39" s="1113"/>
      <c r="B39" s="1110"/>
      <c r="C39" s="1110"/>
      <c r="D39" s="1133"/>
      <c r="E39" s="1105" t="s">
        <v>144</v>
      </c>
      <c r="F39" s="1064" t="s">
        <v>506</v>
      </c>
      <c r="G39" s="1105"/>
      <c r="H39" s="4"/>
      <c r="I39" s="1122"/>
      <c r="J39" s="1121" t="e">
        <f>IF(I39/H39*100&gt;100,100,I39/H39*100)</f>
        <v>#DIV/0!</v>
      </c>
      <c r="K39" s="1120"/>
      <c r="L39" s="1178"/>
      <c r="M39" s="1151"/>
      <c r="N39" s="1081"/>
    </row>
    <row r="40" spans="1:14" ht="58.5" hidden="1" customHeight="1" x14ac:dyDescent="0.25">
      <c r="A40" s="1143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(J40+J41+J42)/2</f>
        <v>#DIV/0!</v>
      </c>
      <c r="L40" s="1126" t="e">
        <f>(K40+K43)/2</f>
        <v>#DIV/0!</v>
      </c>
      <c r="M40" s="1113"/>
      <c r="N40" s="1081"/>
    </row>
    <row r="41" spans="1:14" ht="58.5" hidden="1" customHeight="1" x14ac:dyDescent="0.25">
      <c r="A41" s="1143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113"/>
      <c r="N41" s="1081"/>
    </row>
    <row r="42" spans="1:14" ht="58.5" hidden="1" customHeight="1" x14ac:dyDescent="0.25">
      <c r="A42" s="1143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/>
      <c r="I42" s="1124"/>
      <c r="J42" s="1121">
        <v>0</v>
      </c>
      <c r="K42" s="1123"/>
      <c r="L42" s="1119"/>
      <c r="M42" s="1113"/>
      <c r="N42" s="1081"/>
    </row>
    <row r="43" spans="1:14" ht="33" hidden="1" customHeight="1" x14ac:dyDescent="0.25">
      <c r="A43" s="1143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113"/>
      <c r="N43" s="1081"/>
    </row>
    <row r="44" spans="1:14" ht="57" customHeight="1" x14ac:dyDescent="0.25">
      <c r="A44" s="1143"/>
      <c r="B44" s="1142" t="s">
        <v>183</v>
      </c>
      <c r="C44" s="1142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>
        <v>100</v>
      </c>
      <c r="I44" s="1125">
        <v>100</v>
      </c>
      <c r="J44" s="1121">
        <f>IF(I44/H44*100&gt;100,100,I44/H44*100)</f>
        <v>100</v>
      </c>
      <c r="K44" s="1127">
        <f>(J44+J45+J46)/2</f>
        <v>100</v>
      </c>
      <c r="L44" s="1274">
        <f>(K44+K47)/2</f>
        <v>100</v>
      </c>
      <c r="M44" s="1113"/>
      <c r="N44" s="1081"/>
    </row>
    <row r="45" spans="1:14" ht="57" customHeight="1" x14ac:dyDescent="0.25">
      <c r="A45" s="1143"/>
      <c r="B45" s="1113"/>
      <c r="C45" s="1113"/>
      <c r="D45" s="1137"/>
      <c r="E45" s="1105" t="s">
        <v>138</v>
      </c>
      <c r="F45" s="1069" t="s">
        <v>4</v>
      </c>
      <c r="G45" s="1105" t="s">
        <v>140</v>
      </c>
      <c r="H45" s="1124">
        <v>85</v>
      </c>
      <c r="I45" s="1125">
        <v>99</v>
      </c>
      <c r="J45" s="1121">
        <f>IF(I45/H45*100&gt;100,100,I45/H45*100)</f>
        <v>100</v>
      </c>
      <c r="K45" s="1123"/>
      <c r="L45" s="1272"/>
      <c r="M45" s="1113"/>
      <c r="N45" s="1081"/>
    </row>
    <row r="46" spans="1:14" ht="57" customHeight="1" x14ac:dyDescent="0.25">
      <c r="A46" s="1143"/>
      <c r="B46" s="1113"/>
      <c r="C46" s="1113"/>
      <c r="D46" s="1137"/>
      <c r="E46" s="1105" t="s">
        <v>138</v>
      </c>
      <c r="F46" s="1069" t="s">
        <v>489</v>
      </c>
      <c r="G46" s="1105" t="s">
        <v>140</v>
      </c>
      <c r="H46" s="1136"/>
      <c r="I46" s="1136"/>
      <c r="J46" s="1273"/>
      <c r="K46" s="1123"/>
      <c r="L46" s="1272"/>
      <c r="M46" s="1113"/>
      <c r="N46" s="1081"/>
    </row>
    <row r="47" spans="1:14" ht="57" customHeight="1" x14ac:dyDescent="0.25">
      <c r="A47" s="1143"/>
      <c r="B47" s="1110"/>
      <c r="C47" s="1110"/>
      <c r="D47" s="1133"/>
      <c r="E47" s="1105" t="s">
        <v>144</v>
      </c>
      <c r="F47" s="1064" t="s">
        <v>506</v>
      </c>
      <c r="G47" s="1105" t="s">
        <v>266</v>
      </c>
      <c r="H47" s="4">
        <v>1</v>
      </c>
      <c r="I47" s="34">
        <v>1</v>
      </c>
      <c r="J47" s="1121">
        <f>IF(I47/H47*100&gt;100,100,I47/H47*100)</f>
        <v>100</v>
      </c>
      <c r="K47" s="1120">
        <f>J47</f>
        <v>100</v>
      </c>
      <c r="L47" s="1272"/>
      <c r="M47" s="1113"/>
      <c r="N47" s="1081"/>
    </row>
    <row r="48" spans="1:14" ht="33" hidden="1" customHeight="1" x14ac:dyDescent="0.25">
      <c r="A48" s="1143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/>
      <c r="I48" s="1125"/>
      <c r="J48" s="1121" t="e">
        <f>IF(I48/H48*100&gt;100,100,I48/H48*100)</f>
        <v>#DIV/0!</v>
      </c>
      <c r="K48" s="1127" t="e">
        <f>(J48+J49+J50)/3</f>
        <v>#DIV/0!</v>
      </c>
      <c r="L48" s="1126" t="e">
        <f>(K48+K51)/2</f>
        <v>#DIV/0!</v>
      </c>
      <c r="M48" s="1113"/>
      <c r="N48" s="1081"/>
    </row>
    <row r="49" spans="1:14" ht="33" hidden="1" customHeight="1" x14ac:dyDescent="0.25">
      <c r="A49" s="1143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/>
      <c r="I49" s="1125"/>
      <c r="J49" s="1121" t="e">
        <f>IF(I49/H49*100&gt;100,100,I49/H49*100)</f>
        <v>#DIV/0!</v>
      </c>
      <c r="K49" s="1123"/>
      <c r="L49" s="1119"/>
      <c r="M49" s="1113"/>
      <c r="N49" s="1081"/>
    </row>
    <row r="50" spans="1:14" ht="33" hidden="1" customHeight="1" x14ac:dyDescent="0.25">
      <c r="A50" s="1143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/>
      <c r="I50" s="1124"/>
      <c r="J50" s="1121" t="e">
        <f>IF(I50/H50*100&gt;100,100,I50/H50*100)</f>
        <v>#DIV/0!</v>
      </c>
      <c r="K50" s="1123"/>
      <c r="L50" s="1119"/>
      <c r="M50" s="1113"/>
      <c r="N50" s="1081"/>
    </row>
    <row r="51" spans="1:14" ht="33" hidden="1" customHeight="1" x14ac:dyDescent="0.25">
      <c r="A51" s="1143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44"/>
      <c r="I51" s="1122"/>
      <c r="J51" s="1121" t="e">
        <f>IF(I51/H51*100&gt;100,100,I51/H51*100)</f>
        <v>#DIV/0!</v>
      </c>
      <c r="K51" s="1120" t="e">
        <f>J51</f>
        <v>#DIV/0!</v>
      </c>
      <c r="L51" s="1119"/>
      <c r="M51" s="1113"/>
      <c r="N51" s="1081"/>
    </row>
    <row r="52" spans="1:14" ht="33" hidden="1" customHeight="1" x14ac:dyDescent="0.25">
      <c r="A52" s="1143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/>
      <c r="I52" s="1125"/>
      <c r="J52" s="1121" t="e">
        <f>IF(I52/H52*100&gt;100,100,I52/H52*100)</f>
        <v>#DIV/0!</v>
      </c>
      <c r="K52" s="1127" t="e">
        <f>(J52+J53+J54)/3</f>
        <v>#DIV/0!</v>
      </c>
      <c r="L52" s="1126" t="e">
        <f>(K52+K55)/2</f>
        <v>#DIV/0!</v>
      </c>
      <c r="M52" s="1113"/>
      <c r="N52" s="1081"/>
    </row>
    <row r="53" spans="1:14" ht="33" hidden="1" customHeight="1" x14ac:dyDescent="0.25">
      <c r="A53" s="1143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7"/>
      <c r="I53" s="1125"/>
      <c r="J53" s="1121" t="e">
        <f>IF(I53/H53*100&gt;100,100,I53/H53*100)</f>
        <v>#DIV/0!</v>
      </c>
      <c r="K53" s="1123"/>
      <c r="L53" s="1119"/>
      <c r="M53" s="1113"/>
      <c r="N53" s="1081"/>
    </row>
    <row r="54" spans="1:14" ht="33" hidden="1" customHeight="1" x14ac:dyDescent="0.25">
      <c r="A54" s="1143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/>
      <c r="I54" s="1124"/>
      <c r="J54" s="1121" t="e">
        <f>IF(I54/H54*100&gt;100,100,I54/H54*100)</f>
        <v>#DIV/0!</v>
      </c>
      <c r="K54" s="1123"/>
      <c r="L54" s="1119"/>
      <c r="M54" s="1113"/>
      <c r="N54" s="1081"/>
    </row>
    <row r="55" spans="1:14" ht="69" hidden="1" customHeight="1" x14ac:dyDescent="0.25">
      <c r="A55" s="1143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44"/>
      <c r="I55" s="1122"/>
      <c r="J55" s="1121" t="e">
        <f>IF(I55/H55*100&gt;100,100,I55/H55*100)</f>
        <v>#DIV/0!</v>
      </c>
      <c r="K55" s="1120" t="e">
        <f>J55</f>
        <v>#DIV/0!</v>
      </c>
      <c r="L55" s="1119"/>
      <c r="M55" s="1113"/>
      <c r="N55" s="1081"/>
    </row>
    <row r="56" spans="1:14" ht="58.5" hidden="1" customHeight="1" x14ac:dyDescent="0.25">
      <c r="A56" s="1143"/>
      <c r="B56" s="1142" t="s">
        <v>164</v>
      </c>
      <c r="C56" s="1142" t="s">
        <v>686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1" t="e">
        <f>IF(I56/H56*100&gt;100,100,I56/H56*100)</f>
        <v>#DIV/0!</v>
      </c>
      <c r="K56" s="1127" t="e">
        <f>(J56+J57+J58)/3</f>
        <v>#DIV/0!</v>
      </c>
      <c r="L56" s="1126" t="e">
        <f>(K56+K59)/2</f>
        <v>#DIV/0!</v>
      </c>
      <c r="M56" s="1113"/>
      <c r="N56" s="1081"/>
    </row>
    <row r="57" spans="1:14" ht="58.5" hidden="1" customHeight="1" x14ac:dyDescent="0.25">
      <c r="A57" s="1143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/>
      <c r="I57" s="1125"/>
      <c r="J57" s="1121" t="e">
        <f>IF(I57/H57*100&gt;100,100,I57/H57*100)</f>
        <v>#DIV/0!</v>
      </c>
      <c r="K57" s="1123"/>
      <c r="L57" s="1119"/>
      <c r="M57" s="1113"/>
      <c r="N57" s="1081"/>
    </row>
    <row r="58" spans="1:14" ht="58.5" hidden="1" customHeight="1" x14ac:dyDescent="0.25">
      <c r="A58" s="1143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/>
      <c r="I58" s="1124"/>
      <c r="J58" s="1121" t="e">
        <f>IF(I58/H58*100&gt;100,100,I58/H58*100)</f>
        <v>#DIV/0!</v>
      </c>
      <c r="K58" s="1123"/>
      <c r="L58" s="1119"/>
      <c r="M58" s="1113"/>
      <c r="N58" s="1081"/>
    </row>
    <row r="59" spans="1:14" ht="57.75" hidden="1" customHeight="1" x14ac:dyDescent="0.25">
      <c r="A59" s="1143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34"/>
      <c r="I59" s="4"/>
      <c r="J59" s="1121" t="e">
        <f>IF(I59/H59*100&gt;100,100,I59/H59*100)</f>
        <v>#DIV/0!</v>
      </c>
      <c r="K59" s="1120" t="e">
        <f>J59</f>
        <v>#DIV/0!</v>
      </c>
      <c r="L59" s="1119"/>
      <c r="M59" s="1113"/>
      <c r="N59" s="1081"/>
    </row>
    <row r="60" spans="1:14" ht="58.5" hidden="1" customHeight="1" x14ac:dyDescent="0.25">
      <c r="A60" s="1143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/>
      <c r="I60" s="1125"/>
      <c r="J60" s="1121" t="e">
        <f>IF(I60/H60*100&gt;100,100,I60/H60*100)</f>
        <v>#DIV/0!</v>
      </c>
      <c r="K60" s="1127" t="e">
        <f>(J60+J61+J62)/3</f>
        <v>#DIV/0!</v>
      </c>
      <c r="L60" s="1126" t="e">
        <f>(K60+K63)/2</f>
        <v>#DIV/0!</v>
      </c>
      <c r="M60" s="1113"/>
      <c r="N60" s="1081"/>
    </row>
    <row r="61" spans="1:14" ht="58.5" hidden="1" customHeight="1" x14ac:dyDescent="0.25">
      <c r="A61" s="1143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69"/>
      <c r="I61" s="1125"/>
      <c r="J61" s="1121" t="e">
        <f>IF(I61/H61*100&gt;100,100,I61/H61*100)</f>
        <v>#DIV/0!</v>
      </c>
      <c r="K61" s="1123"/>
      <c r="L61" s="1119"/>
      <c r="M61" s="1113"/>
      <c r="N61" s="1081"/>
    </row>
    <row r="62" spans="1:14" ht="58.5" hidden="1" customHeight="1" x14ac:dyDescent="0.25">
      <c r="A62" s="1143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69"/>
      <c r="I62" s="1124"/>
      <c r="J62" s="1121" t="e">
        <f>IF(I62/H62*100&gt;100,100,I62/H62*100)</f>
        <v>#DIV/0!</v>
      </c>
      <c r="K62" s="1123"/>
      <c r="L62" s="1119"/>
      <c r="M62" s="1113"/>
      <c r="N62" s="1081"/>
    </row>
    <row r="63" spans="1:14" ht="41.25" hidden="1" customHeight="1" x14ac:dyDescent="0.25">
      <c r="A63" s="1143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4"/>
      <c r="I63" s="1122"/>
      <c r="J63" s="1121" t="e">
        <f>IF(I63/H63*100&gt;100,100,I63/H63*100)</f>
        <v>#DIV/0!</v>
      </c>
      <c r="K63" s="1120" t="e">
        <f>J63</f>
        <v>#DIV/0!</v>
      </c>
      <c r="L63" s="1119"/>
      <c r="M63" s="1113"/>
      <c r="N63" s="1081"/>
    </row>
    <row r="64" spans="1:14" ht="58.5" hidden="1" customHeight="1" x14ac:dyDescent="0.25">
      <c r="A64" s="1143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/>
      <c r="I64" s="1125"/>
      <c r="J64" s="1121" t="e">
        <f>IF(I64/H64*100&gt;100,100,I64/H64*100)</f>
        <v>#DIV/0!</v>
      </c>
      <c r="K64" s="1127" t="e">
        <f>(J64+J65+J66)/3</f>
        <v>#DIV/0!</v>
      </c>
      <c r="L64" s="1126" t="e">
        <f>(K64+K67)/2</f>
        <v>#DIV/0!</v>
      </c>
      <c r="M64" s="1113"/>
      <c r="N64" s="1081"/>
    </row>
    <row r="65" spans="1:14" ht="58.5" hidden="1" customHeight="1" x14ac:dyDescent="0.25">
      <c r="A65" s="1143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69"/>
      <c r="I65" s="1125"/>
      <c r="J65" s="1121" t="e">
        <f>IF(I65/H65*100&gt;100,100,I65/H65*100)</f>
        <v>#DIV/0!</v>
      </c>
      <c r="K65" s="1123"/>
      <c r="L65" s="1119"/>
      <c r="M65" s="1113"/>
      <c r="N65" s="1081"/>
    </row>
    <row r="66" spans="1:14" ht="58.5" hidden="1" customHeight="1" x14ac:dyDescent="0.25">
      <c r="A66" s="1143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69"/>
      <c r="I66" s="1124"/>
      <c r="J66" s="1121" t="e">
        <f>IF(I66/H66*100&gt;100,100,I66/H66*100)</f>
        <v>#DIV/0!</v>
      </c>
      <c r="K66" s="1123"/>
      <c r="L66" s="1119"/>
      <c r="M66" s="1113"/>
      <c r="N66" s="1081"/>
    </row>
    <row r="67" spans="1:14" ht="41.25" hidden="1" customHeight="1" x14ac:dyDescent="0.25">
      <c r="A67" s="1143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4"/>
      <c r="I67" s="1122"/>
      <c r="J67" s="1121" t="e">
        <f>IF(I67/H67*100&gt;100,100,I67/H67*100)</f>
        <v>#DIV/0!</v>
      </c>
      <c r="K67" s="1120" t="e">
        <f>J67</f>
        <v>#DIV/0!</v>
      </c>
      <c r="L67" s="1119"/>
      <c r="M67" s="1113"/>
      <c r="N67" s="1081"/>
    </row>
    <row r="68" spans="1:14" ht="58.5" hidden="1" customHeight="1" x14ac:dyDescent="0.25">
      <c r="A68" s="1143"/>
      <c r="B68" s="1142" t="s">
        <v>185</v>
      </c>
      <c r="C68" s="1142" t="s">
        <v>186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/>
      <c r="I68" s="1125"/>
      <c r="J68" s="1121" t="e">
        <f>IF(I68/H68*100&gt;100,100,I68/H68*100)</f>
        <v>#DIV/0!</v>
      </c>
      <c r="K68" s="1127" t="e">
        <f>(J68+J69+J70)/3</f>
        <v>#DIV/0!</v>
      </c>
      <c r="L68" s="1126" t="e">
        <f>(K68+K71)/2</f>
        <v>#DIV/0!</v>
      </c>
      <c r="M68" s="1113"/>
      <c r="N68" s="1081"/>
    </row>
    <row r="69" spans="1:14" ht="58.5" hidden="1" customHeight="1" x14ac:dyDescent="0.25">
      <c r="A69" s="1143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/>
      <c r="I69" s="1125"/>
      <c r="J69" s="1121" t="e">
        <f>IF(I69/H69*100&gt;100,100,I69/H69*100)</f>
        <v>#DIV/0!</v>
      </c>
      <c r="K69" s="1123"/>
      <c r="L69" s="1119"/>
      <c r="M69" s="1113"/>
      <c r="N69" s="1081"/>
    </row>
    <row r="70" spans="1:14" ht="58.5" hidden="1" customHeight="1" x14ac:dyDescent="0.25">
      <c r="A70" s="1143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/>
      <c r="I70" s="1124"/>
      <c r="J70" s="1121" t="e">
        <f>IF(I70/H70*100&gt;100,100,I70/H70*100)</f>
        <v>#DIV/0!</v>
      </c>
      <c r="K70" s="1123"/>
      <c r="L70" s="1119"/>
      <c r="M70" s="1113"/>
      <c r="N70" s="1081"/>
    </row>
    <row r="71" spans="1:14" ht="31.5" hidden="1" customHeight="1" x14ac:dyDescent="0.25">
      <c r="A71" s="1143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/>
      <c r="I71" s="1122"/>
      <c r="J71" s="1121" t="e">
        <f>IF(I71/H71*100&gt;100,100,I71/H71*100)</f>
        <v>#DIV/0!</v>
      </c>
      <c r="K71" s="1120" t="e">
        <f>J71</f>
        <v>#DIV/0!</v>
      </c>
      <c r="L71" s="1119"/>
      <c r="M71" s="1113"/>
      <c r="N71" s="1081"/>
    </row>
    <row r="72" spans="1:14" ht="58.5" hidden="1" customHeight="1" x14ac:dyDescent="0.25">
      <c r="A72" s="1143"/>
      <c r="B72" s="1142" t="s">
        <v>178</v>
      </c>
      <c r="C72" s="1142" t="s">
        <v>529</v>
      </c>
      <c r="D72" s="1141" t="s">
        <v>137</v>
      </c>
      <c r="E72" s="1105" t="s">
        <v>138</v>
      </c>
      <c r="F72" s="1069" t="s">
        <v>3</v>
      </c>
      <c r="G72" s="1105" t="s">
        <v>140</v>
      </c>
      <c r="H72" s="1169"/>
      <c r="I72" s="1125"/>
      <c r="J72" s="1121" t="e">
        <f>IF(I72/H72*100&gt;100,100,I72/H72*100)</f>
        <v>#DIV/0!</v>
      </c>
      <c r="K72" s="1127" t="e">
        <f>(J72+J73+J74)/2</f>
        <v>#DIV/0!</v>
      </c>
      <c r="L72" s="1126" t="e">
        <f>(K72+K75)/2</f>
        <v>#DIV/0!</v>
      </c>
      <c r="M72" s="1113"/>
      <c r="N72" s="1081"/>
    </row>
    <row r="73" spans="1:14" ht="58.5" hidden="1" customHeight="1" x14ac:dyDescent="0.25">
      <c r="A73" s="1143"/>
      <c r="B73" s="1113"/>
      <c r="C73" s="1113"/>
      <c r="D73" s="1137"/>
      <c r="E73" s="1105" t="s">
        <v>138</v>
      </c>
      <c r="F73" s="1069" t="s">
        <v>211</v>
      </c>
      <c r="G73" s="1105" t="s">
        <v>140</v>
      </c>
      <c r="H73" s="1169"/>
      <c r="I73" s="1125"/>
      <c r="J73" s="1121" t="e">
        <f>IF(I73/H73*100&gt;100,100,I73/H73*100)</f>
        <v>#DIV/0!</v>
      </c>
      <c r="K73" s="1123"/>
      <c r="L73" s="1119"/>
      <c r="M73" s="1113"/>
      <c r="N73" s="1081"/>
    </row>
    <row r="74" spans="1:14" ht="58.5" hidden="1" customHeight="1" x14ac:dyDescent="0.25">
      <c r="A74" s="1143"/>
      <c r="B74" s="1113"/>
      <c r="C74" s="1113"/>
      <c r="D74" s="1137"/>
      <c r="E74" s="1105" t="s">
        <v>138</v>
      </c>
      <c r="F74" s="1069" t="s">
        <v>390</v>
      </c>
      <c r="G74" s="1105" t="s">
        <v>140</v>
      </c>
      <c r="H74" s="1169"/>
      <c r="I74" s="1124"/>
      <c r="J74" s="1121" t="e">
        <f>IF(I74/H74*100&gt;100,100,I74/H74*100)</f>
        <v>#DIV/0!</v>
      </c>
      <c r="K74" s="1123"/>
      <c r="L74" s="1119"/>
      <c r="M74" s="1113"/>
      <c r="N74" s="1081"/>
    </row>
    <row r="75" spans="1:14" ht="31.5" hidden="1" customHeight="1" x14ac:dyDescent="0.25">
      <c r="A75" s="1143"/>
      <c r="B75" s="1110"/>
      <c r="C75" s="1110"/>
      <c r="D75" s="1133"/>
      <c r="E75" s="1105" t="s">
        <v>144</v>
      </c>
      <c r="F75" s="1064" t="s">
        <v>506</v>
      </c>
      <c r="G75" s="1105" t="s">
        <v>266</v>
      </c>
      <c r="H75" s="1122"/>
      <c r="I75" s="4"/>
      <c r="J75" s="1121" t="e">
        <f>IF(I75/H75*100&gt;100,100,I75/H75*100)</f>
        <v>#DIV/0!</v>
      </c>
      <c r="K75" s="1120" t="e">
        <f>J75</f>
        <v>#DIV/0!</v>
      </c>
      <c r="L75" s="1119"/>
      <c r="M75" s="1113"/>
      <c r="N75" s="1081"/>
    </row>
    <row r="76" spans="1:14" ht="58.5" customHeight="1" x14ac:dyDescent="0.25">
      <c r="A76" s="1143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100</v>
      </c>
      <c r="J76" s="1121">
        <f>IF(I76/H76*100&gt;100,100,I76/H76*100)</f>
        <v>100</v>
      </c>
      <c r="K76" s="1127">
        <f>(J76+J77+J78)/3</f>
        <v>100</v>
      </c>
      <c r="L76" s="1126">
        <f>(K76+K79)/2</f>
        <v>100</v>
      </c>
      <c r="M76" s="1151"/>
      <c r="N76" s="1081"/>
    </row>
    <row r="77" spans="1:14" ht="58.5" customHeight="1" x14ac:dyDescent="0.25">
      <c r="A77" s="1143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24">
        <v>85</v>
      </c>
      <c r="I77" s="1271">
        <v>95.45</v>
      </c>
      <c r="J77" s="1121">
        <f>IF(I77/H77*100&gt;100,100,I77/H77*100)</f>
        <v>100</v>
      </c>
      <c r="K77" s="1123"/>
      <c r="L77" s="1119"/>
      <c r="M77" s="1151"/>
      <c r="N77" s="1081"/>
    </row>
    <row r="78" spans="1:14" ht="58.5" customHeight="1" x14ac:dyDescent="0.25">
      <c r="A78" s="1143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24">
        <v>98</v>
      </c>
      <c r="I78" s="1124">
        <v>100</v>
      </c>
      <c r="J78" s="1121">
        <f>IF(I78/H78*100&gt;100,100,I78/H78*100)</f>
        <v>100</v>
      </c>
      <c r="K78" s="1123"/>
      <c r="L78" s="1119"/>
      <c r="M78" s="1151"/>
      <c r="N78" s="1081"/>
    </row>
    <row r="79" spans="1:14" ht="40.5" customHeight="1" x14ac:dyDescent="0.25">
      <c r="A79" s="1143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4">
        <v>244</v>
      </c>
      <c r="I79" s="1122">
        <v>244.56</v>
      </c>
      <c r="J79" s="1121">
        <f>IF(I79/H79*100&gt;100,100,I79/H79*100)</f>
        <v>100</v>
      </c>
      <c r="K79" s="1120">
        <f>J79</f>
        <v>100</v>
      </c>
      <c r="L79" s="1119"/>
      <c r="M79" s="1151"/>
      <c r="N79" s="1081"/>
    </row>
    <row r="80" spans="1:14" ht="58.5" hidden="1" customHeight="1" x14ac:dyDescent="0.25">
      <c r="A80" s="1143"/>
      <c r="B80" s="1142" t="s">
        <v>181</v>
      </c>
      <c r="C80" s="1142" t="s">
        <v>660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/>
      <c r="I80" s="1125"/>
      <c r="J80" s="1121" t="e">
        <f>IF(I80/H80*100&gt;100,100,I80/H80*100)</f>
        <v>#DIV/0!</v>
      </c>
      <c r="K80" s="1127" t="e">
        <f>(J80+J81+J82)/3</f>
        <v>#DIV/0!</v>
      </c>
      <c r="L80" s="1126" t="e">
        <f>(K80+K83)/2</f>
        <v>#DIV/0!</v>
      </c>
      <c r="M80" s="1151"/>
      <c r="N80" s="1081"/>
    </row>
    <row r="81" spans="1:14" ht="58.5" hidden="1" customHeight="1" x14ac:dyDescent="0.25">
      <c r="A81" s="1143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/>
      <c r="I81" s="1125"/>
      <c r="J81" s="1121" t="e">
        <f>IF(I81/H81*100&gt;100,100,I81/H81*100)</f>
        <v>#DIV/0!</v>
      </c>
      <c r="K81" s="1123"/>
      <c r="L81" s="1119"/>
      <c r="M81" s="1151"/>
      <c r="N81" s="1081"/>
    </row>
    <row r="82" spans="1:14" ht="58.5" hidden="1" customHeight="1" x14ac:dyDescent="0.25">
      <c r="A82" s="1143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24"/>
      <c r="I82" s="1124"/>
      <c r="J82" s="1121" t="e">
        <f>IF(I82/H82*100&gt;100,100,I82/H82*100)</f>
        <v>#DIV/0!</v>
      </c>
      <c r="K82" s="1123"/>
      <c r="L82" s="1119"/>
      <c r="M82" s="1151"/>
      <c r="N82" s="1081"/>
    </row>
    <row r="83" spans="1:14" ht="40.5" hidden="1" customHeight="1" x14ac:dyDescent="0.25">
      <c r="A83" s="1143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4"/>
      <c r="I83" s="1122"/>
      <c r="J83" s="1121" t="e">
        <f>IF(I83/H83*100&gt;100,100,I83/H83*100)</f>
        <v>#DIV/0!</v>
      </c>
      <c r="K83" s="1120" t="e">
        <f>J83</f>
        <v>#DIV/0!</v>
      </c>
      <c r="L83" s="1119"/>
      <c r="M83" s="1151"/>
      <c r="N83" s="1081"/>
    </row>
    <row r="84" spans="1:14" ht="58.5" hidden="1" customHeight="1" x14ac:dyDescent="0.25">
      <c r="A84" s="1143"/>
      <c r="B84" s="1168" t="s">
        <v>420</v>
      </c>
      <c r="C84" s="1142" t="s">
        <v>660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/>
      <c r="I84" s="1125"/>
      <c r="J84" s="1121" t="e">
        <f>IF(I84/H84*100&gt;100,100,I84/H84*100)</f>
        <v>#DIV/0!</v>
      </c>
      <c r="K84" s="1241" t="e">
        <f>(J84+J85+J86)/3</f>
        <v>#DIV/0!</v>
      </c>
      <c r="L84" s="1125" t="e">
        <f>(K84+K87)/2</f>
        <v>#DIV/0!</v>
      </c>
      <c r="M84" s="1151"/>
      <c r="N84" s="1081"/>
    </row>
    <row r="85" spans="1:14" ht="58.5" hidden="1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/>
      <c r="I85" s="1125"/>
      <c r="J85" s="1121" t="e">
        <f>IF(I85/H85*100&gt;100,100,I85/H85*100)</f>
        <v>#DIV/0!</v>
      </c>
      <c r="K85" s="1120"/>
      <c r="L85" s="1178"/>
      <c r="M85" s="1151"/>
      <c r="N85" s="1081"/>
    </row>
    <row r="86" spans="1:14" ht="58.5" hidden="1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/>
      <c r="I86" s="1124"/>
      <c r="J86" s="1121" t="e">
        <f>IF(I86/H86*100&gt;100,100,I86/H86*100)</f>
        <v>#DIV/0!</v>
      </c>
      <c r="K86" s="1120"/>
      <c r="L86" s="1178"/>
      <c r="M86" s="1151"/>
      <c r="N86" s="1081"/>
    </row>
    <row r="87" spans="1:14" ht="40.5" hidden="1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/>
      <c r="I87" s="1122"/>
      <c r="J87" s="1121" t="e">
        <f>IF(I87/H87*100&gt;100,100,I87/H87*100)</f>
        <v>#DIV/0!</v>
      </c>
      <c r="K87" s="1120" t="e">
        <f>J87</f>
        <v>#DIV/0!</v>
      </c>
      <c r="L87" s="1178"/>
      <c r="M87" s="1151"/>
      <c r="N87" s="1081"/>
    </row>
    <row r="88" spans="1:14" ht="58.5" hidden="1" customHeight="1" x14ac:dyDescent="0.25">
      <c r="A88" s="1143"/>
      <c r="B88" s="1142" t="s">
        <v>426</v>
      </c>
      <c r="C88" s="1142" t="s">
        <v>658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1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151"/>
      <c r="N88" s="1081"/>
    </row>
    <row r="89" spans="1:14" ht="58.5" hidden="1" customHeight="1" x14ac:dyDescent="0.25">
      <c r="A89" s="1143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/>
      <c r="I89" s="1125"/>
      <c r="J89" s="1121" t="e">
        <f>IF(I89/H89*100&gt;100,100,I89/H89*100)</f>
        <v>#DIV/0!</v>
      </c>
      <c r="K89" s="1123"/>
      <c r="L89" s="1119"/>
      <c r="M89" s="1151"/>
      <c r="N89" s="1081"/>
    </row>
    <row r="90" spans="1:14" ht="58.5" hidden="1" customHeight="1" x14ac:dyDescent="0.25">
      <c r="A90" s="1143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/>
      <c r="I90" s="1124"/>
      <c r="J90" s="1121" t="e">
        <f>IF(I90/H90*100&gt;100,100,I90/H90*100)</f>
        <v>#DIV/0!</v>
      </c>
      <c r="K90" s="1123"/>
      <c r="L90" s="1119"/>
      <c r="M90" s="1151"/>
      <c r="N90" s="1081"/>
    </row>
    <row r="91" spans="1:14" ht="40.5" hidden="1" customHeight="1" x14ac:dyDescent="0.25">
      <c r="A91" s="1143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/>
      <c r="I91" s="1122"/>
      <c r="J91" s="1121" t="e">
        <f>IF(I91/H91*100&gt;100,100,I91/H91*100)</f>
        <v>#DIV/0!</v>
      </c>
      <c r="K91" s="1120" t="e">
        <f>J91</f>
        <v>#DIV/0!</v>
      </c>
      <c r="L91" s="1119"/>
      <c r="M91" s="1151"/>
      <c r="N91" s="1081"/>
    </row>
    <row r="92" spans="1:14" ht="40.5" hidden="1" customHeight="1" x14ac:dyDescent="0.25">
      <c r="A92" s="1143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/>
      <c r="I92" s="1125"/>
      <c r="J92" s="1121" t="e">
        <f>IF(I92/H92*100&gt;100,100,I92/H92*100)</f>
        <v>#DIV/0!</v>
      </c>
      <c r="K92" s="1127" t="e">
        <f>(J92+J93+J94)/2</f>
        <v>#DIV/0!</v>
      </c>
      <c r="L92" s="1126" t="e">
        <f>(K92+K95)/2</f>
        <v>#DIV/0!</v>
      </c>
      <c r="M92" s="1151"/>
      <c r="N92" s="1081"/>
    </row>
    <row r="93" spans="1:14" ht="40.5" hidden="1" customHeight="1" x14ac:dyDescent="0.25">
      <c r="A93" s="1143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/>
      <c r="I93" s="1125"/>
      <c r="J93" s="1121" t="e">
        <f>IF(I93/H93*100&gt;100,100,I93/H93*100)</f>
        <v>#DIV/0!</v>
      </c>
      <c r="K93" s="1123"/>
      <c r="L93" s="1119"/>
      <c r="M93" s="1151"/>
      <c r="N93" s="1081"/>
    </row>
    <row r="94" spans="1:14" ht="40.5" hidden="1" customHeight="1" x14ac:dyDescent="0.25">
      <c r="A94" s="1143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/>
      <c r="I94" s="1124"/>
      <c r="J94" s="1121" t="e">
        <f>IF(I94/H94*100&gt;100,100,I94/H94*100)</f>
        <v>#DIV/0!</v>
      </c>
      <c r="K94" s="1123"/>
      <c r="L94" s="1119"/>
      <c r="M94" s="1151"/>
      <c r="N94" s="1081"/>
    </row>
    <row r="95" spans="1:14" ht="60.75" hidden="1" customHeight="1" x14ac:dyDescent="0.25">
      <c r="A95" s="1143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44"/>
      <c r="I95" s="1122"/>
      <c r="J95" s="1121" t="e">
        <f>IF(I95/H95*100&gt;100,100,I95/H95*100)</f>
        <v>#DIV/0!</v>
      </c>
      <c r="K95" s="1120" t="e">
        <f>J95</f>
        <v>#DIV/0!</v>
      </c>
      <c r="L95" s="1119"/>
      <c r="M95" s="1151"/>
      <c r="N95" s="1081"/>
    </row>
    <row r="96" spans="1:14" ht="58.5" hidden="1" customHeight="1" x14ac:dyDescent="0.25">
      <c r="A96" s="1143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/>
      <c r="I96" s="1125"/>
      <c r="J96" s="1121" t="e">
        <f>IF(I96/H96*100&gt;100,100,I96/H96*100)</f>
        <v>#DIV/0!</v>
      </c>
      <c r="K96" s="1127" t="e">
        <f>(J96+J97+J98)/2</f>
        <v>#DIV/0!</v>
      </c>
      <c r="L96" s="1126" t="e">
        <f>(K96+K99)/2</f>
        <v>#DIV/0!</v>
      </c>
      <c r="M96" s="1113"/>
      <c r="N96" s="1081"/>
    </row>
    <row r="97" spans="1:14" ht="58.5" hidden="1" customHeight="1" x14ac:dyDescent="0.25">
      <c r="A97" s="1143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/>
      <c r="I97" s="1125"/>
      <c r="J97" s="1121" t="e">
        <f>IF(I97/H97*100&gt;100,100,I97/H97*100)</f>
        <v>#DIV/0!</v>
      </c>
      <c r="K97" s="1123"/>
      <c r="L97" s="1119"/>
      <c r="M97" s="1113"/>
      <c r="N97" s="1081"/>
    </row>
    <row r="98" spans="1:14" ht="58.5" hidden="1" customHeight="1" x14ac:dyDescent="0.25">
      <c r="A98" s="1143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7"/>
      <c r="I98" s="1124"/>
      <c r="J98" s="1121" t="e">
        <f>IF(I98/H98*100&gt;100,100,I98/H98*100)</f>
        <v>#DIV/0!</v>
      </c>
      <c r="K98" s="1123"/>
      <c r="L98" s="1119"/>
      <c r="M98" s="1113"/>
      <c r="N98" s="1081"/>
    </row>
    <row r="99" spans="1:14" ht="64.5" hidden="1" customHeight="1" x14ac:dyDescent="0.25">
      <c r="A99" s="1143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44"/>
      <c r="I99" s="1122"/>
      <c r="J99" s="1121" t="e">
        <f>IF(I99/H99*100&gt;100,100,I99/H99*100)</f>
        <v>#DIV/0!</v>
      </c>
      <c r="K99" s="1120" t="e">
        <f>J99</f>
        <v>#DIV/0!</v>
      </c>
      <c r="L99" s="1119"/>
      <c r="M99" s="1113"/>
      <c r="N99" s="1081"/>
    </row>
    <row r="100" spans="1:14" ht="58.5" hidden="1" customHeight="1" x14ac:dyDescent="0.25">
      <c r="A100" s="1143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/>
      <c r="I100" s="1125"/>
      <c r="J100" s="1121" t="e">
        <f>IF(I100/H100*100&gt;100,100,I100/H100*100)</f>
        <v>#DIV/0!</v>
      </c>
      <c r="K100" s="1127" t="e">
        <f>(J100+J101+J102)/2</f>
        <v>#DIV/0!</v>
      </c>
      <c r="L100" s="1126" t="e">
        <f>(K100+K103)/2</f>
        <v>#DIV/0!</v>
      </c>
      <c r="M100" s="1151"/>
      <c r="N100" s="1081"/>
    </row>
    <row r="101" spans="1:14" ht="58.5" hidden="1" customHeight="1" x14ac:dyDescent="0.25">
      <c r="A101" s="1143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/>
      <c r="I101" s="1125"/>
      <c r="J101" s="1121" t="e">
        <f>IF(I101/H101*100&gt;100,100,I101/H101*100)</f>
        <v>#DIV/0!</v>
      </c>
      <c r="K101" s="1123"/>
      <c r="L101" s="1119"/>
      <c r="M101" s="1151"/>
      <c r="N101" s="1081"/>
    </row>
    <row r="102" spans="1:14" ht="58.5" hidden="1" customHeight="1" x14ac:dyDescent="0.25">
      <c r="A102" s="1143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24"/>
      <c r="I102" s="1124"/>
      <c r="J102" s="1121">
        <v>0</v>
      </c>
      <c r="K102" s="1123"/>
      <c r="L102" s="1119"/>
      <c r="M102" s="1151"/>
      <c r="N102" s="1081"/>
    </row>
    <row r="103" spans="1:14" ht="43.5" hidden="1" customHeight="1" x14ac:dyDescent="0.25">
      <c r="A103" s="1143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4"/>
      <c r="I103" s="1122"/>
      <c r="J103" s="1121" t="e">
        <f>IF(I103/H103*100&gt;100,100,I103/H103*100)</f>
        <v>#DIV/0!</v>
      </c>
      <c r="K103" s="1120" t="e">
        <f>J103</f>
        <v>#DIV/0!</v>
      </c>
      <c r="L103" s="1119"/>
      <c r="M103" s="1151"/>
      <c r="N103" s="1081"/>
    </row>
    <row r="104" spans="1:14" ht="58.5" hidden="1" customHeight="1" x14ac:dyDescent="0.25">
      <c r="A104" s="1143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24"/>
      <c r="I104" s="1125"/>
      <c r="J104" s="1121" t="e">
        <f>IF(I104/H104*100&gt;100,100,I104/H104*100)</f>
        <v>#DIV/0!</v>
      </c>
      <c r="K104" s="1127" t="e">
        <f>(J104+J105+J106)/3</f>
        <v>#DIV/0!</v>
      </c>
      <c r="L104" s="1126" t="e">
        <f>(K104+K107)/2</f>
        <v>#DIV/0!</v>
      </c>
      <c r="M104" s="1113"/>
      <c r="N104" s="1081"/>
    </row>
    <row r="105" spans="1:14" ht="58.5" hidden="1" customHeight="1" x14ac:dyDescent="0.25">
      <c r="A105" s="1143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7"/>
      <c r="I105" s="1208"/>
      <c r="J105" s="1121" t="e">
        <f>IF(I105/H105*100&gt;100,100,I105/H105*100)</f>
        <v>#DIV/0!</v>
      </c>
      <c r="K105" s="1123"/>
      <c r="L105" s="1119"/>
      <c r="M105" s="1113"/>
      <c r="N105" s="1081"/>
    </row>
    <row r="106" spans="1:14" ht="58.5" hidden="1" customHeight="1" x14ac:dyDescent="0.25">
      <c r="A106" s="1143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7"/>
      <c r="I106" s="1208"/>
      <c r="J106" s="1121" t="e">
        <f>IF(I106/H106*100&gt;100,100,I106/H106*100)</f>
        <v>#DIV/0!</v>
      </c>
      <c r="K106" s="1123"/>
      <c r="L106" s="1119"/>
      <c r="M106" s="1113"/>
      <c r="N106" s="1081"/>
    </row>
    <row r="107" spans="1:14" ht="22.5" hidden="1" customHeight="1" x14ac:dyDescent="0.25">
      <c r="A107" s="1143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34"/>
      <c r="I107" s="4"/>
      <c r="J107" s="1121" t="e">
        <f>IF(I107/H107*100&gt;100,100,I107/H107*100)</f>
        <v>#DIV/0!</v>
      </c>
      <c r="K107" s="1120" t="e">
        <f>J107</f>
        <v>#DIV/0!</v>
      </c>
      <c r="L107" s="1119"/>
      <c r="M107" s="1113"/>
      <c r="N107" s="1081"/>
    </row>
    <row r="108" spans="1:14" ht="58.5" hidden="1" customHeight="1" x14ac:dyDescent="0.25">
      <c r="A108" s="1143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24"/>
      <c r="I108" s="1125"/>
      <c r="J108" s="1121" t="e">
        <f>IF(I108/H108*100&gt;100,100,I108/H108*100)</f>
        <v>#DIV/0!</v>
      </c>
      <c r="K108" s="1127" t="e">
        <f>(J108+J109+J110)/3</f>
        <v>#DIV/0!</v>
      </c>
      <c r="L108" s="1126" t="e">
        <f>(K108+K111)/2</f>
        <v>#DIV/0!</v>
      </c>
      <c r="M108" s="1151"/>
      <c r="N108" s="1081"/>
    </row>
    <row r="109" spans="1:14" ht="58.5" hidden="1" customHeight="1" x14ac:dyDescent="0.25">
      <c r="A109" s="1143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178"/>
      <c r="I109" s="1125"/>
      <c r="J109" s="1121" t="e">
        <f>IF(I109/H109*100&gt;100,100,I109/H109*100)</f>
        <v>#DIV/0!</v>
      </c>
      <c r="K109" s="1123"/>
      <c r="L109" s="1119"/>
      <c r="M109" s="1151"/>
      <c r="N109" s="1081"/>
    </row>
    <row r="110" spans="1:14" ht="58.5" hidden="1" customHeight="1" x14ac:dyDescent="0.25">
      <c r="A110" s="1143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209"/>
      <c r="I110" s="1124"/>
      <c r="J110" s="1121" t="e">
        <f>IF(I110/H110*100&gt;100,100,I110/H110*100)</f>
        <v>#DIV/0!</v>
      </c>
      <c r="K110" s="1123"/>
      <c r="L110" s="1119"/>
      <c r="M110" s="1151"/>
      <c r="N110" s="1081"/>
    </row>
    <row r="111" spans="1:14" ht="48.75" hidden="1" customHeight="1" x14ac:dyDescent="0.25">
      <c r="A111" s="1143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4"/>
      <c r="I111" s="1122"/>
      <c r="J111" s="1121" t="e">
        <f>IF(I111/H111*100&gt;100,100,I111/H111*100)</f>
        <v>#DIV/0!</v>
      </c>
      <c r="K111" s="1120" t="e">
        <f>J111</f>
        <v>#DIV/0!</v>
      </c>
      <c r="L111" s="1119"/>
      <c r="M111" s="1151"/>
      <c r="N111" s="1081"/>
    </row>
    <row r="112" spans="1:14" ht="58.5" customHeight="1" x14ac:dyDescent="0.25">
      <c r="A112" s="1143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>
        <v>100</v>
      </c>
      <c r="I112" s="1125">
        <v>100</v>
      </c>
      <c r="J112" s="1121">
        <f>IF(I112/H112*100&gt;100,100,I112/H112*100)</f>
        <v>100</v>
      </c>
      <c r="K112" s="1127">
        <f>(J112+J113+J114)/3</f>
        <v>100</v>
      </c>
      <c r="L112" s="1126">
        <f>(K112+K115)/2</f>
        <v>100</v>
      </c>
      <c r="M112" s="1151"/>
      <c r="N112" s="1081"/>
    </row>
    <row r="113" spans="1:14" ht="58.5" customHeight="1" x14ac:dyDescent="0.25">
      <c r="A113" s="1143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>
        <v>98</v>
      </c>
      <c r="I113" s="1125">
        <v>100</v>
      </c>
      <c r="J113" s="1121">
        <f>IF(I113/H113*100&gt;100,100,I113/H113*100)</f>
        <v>100</v>
      </c>
      <c r="K113" s="1123"/>
      <c r="L113" s="1119"/>
      <c r="M113" s="1151"/>
      <c r="N113" s="1081"/>
    </row>
    <row r="114" spans="1:14" ht="58.5" customHeight="1" x14ac:dyDescent="0.25">
      <c r="A114" s="1143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>
        <v>98</v>
      </c>
      <c r="I114" s="1124">
        <v>98</v>
      </c>
      <c r="J114" s="1121">
        <f>IF(I114/H114*100&gt;100,100,I114/H114*100)</f>
        <v>100</v>
      </c>
      <c r="K114" s="1123"/>
      <c r="L114" s="1119"/>
      <c r="M114" s="1151"/>
      <c r="N114" s="1081"/>
    </row>
    <row r="115" spans="1:14" ht="44.25" customHeight="1" x14ac:dyDescent="0.25">
      <c r="A115" s="1143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>
        <v>0.44</v>
      </c>
      <c r="I115" s="1122">
        <v>0.44</v>
      </c>
      <c r="J115" s="1121">
        <f>IF(I115/H115*100&gt;100,100,I115/H115*100)</f>
        <v>100</v>
      </c>
      <c r="K115" s="1120">
        <f>J115</f>
        <v>100</v>
      </c>
      <c r="L115" s="1119"/>
      <c r="M115" s="1151"/>
      <c r="N115" s="1081"/>
    </row>
    <row r="116" spans="1:14" ht="58.5" customHeight="1" x14ac:dyDescent="0.25">
      <c r="A116" s="1143"/>
      <c r="B116" s="1142" t="s">
        <v>192</v>
      </c>
      <c r="C116" s="1142" t="s">
        <v>685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55">
        <v>100</v>
      </c>
      <c r="I116" s="1125">
        <v>100</v>
      </c>
      <c r="J116" s="1121">
        <f>IF(I116/H116*100&gt;100,100,I116/H116*100)</f>
        <v>100</v>
      </c>
      <c r="K116" s="1127">
        <f>(J116+J117+J118)/3</f>
        <v>100</v>
      </c>
      <c r="L116" s="1126">
        <f>(K116+K119)/2</f>
        <v>100</v>
      </c>
      <c r="M116" s="1151"/>
      <c r="N116" s="1081"/>
    </row>
    <row r="117" spans="1:14" ht="58.5" customHeight="1" x14ac:dyDescent="0.25">
      <c r="A117" s="1143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47">
        <v>98</v>
      </c>
      <c r="I117" s="1271">
        <v>100</v>
      </c>
      <c r="J117" s="1121">
        <f>IF(I117/H117*100&gt;100,100,I117/H117*100)</f>
        <v>100</v>
      </c>
      <c r="K117" s="1123"/>
      <c r="L117" s="1119"/>
      <c r="M117" s="1151"/>
      <c r="N117" s="1081"/>
    </row>
    <row r="118" spans="1:14" ht="58.5" customHeight="1" x14ac:dyDescent="0.25">
      <c r="A118" s="1143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47">
        <v>98</v>
      </c>
      <c r="I118" s="1124">
        <v>100</v>
      </c>
      <c r="J118" s="1121">
        <f>IF(I118/H118*100&gt;100,100,I118/H118*100)</f>
        <v>100</v>
      </c>
      <c r="K118" s="1123"/>
      <c r="L118" s="1119"/>
      <c r="M118" s="1151"/>
      <c r="N118" s="1081"/>
    </row>
    <row r="119" spans="1:14" ht="42.75" customHeight="1" x14ac:dyDescent="0.25">
      <c r="A119" s="1143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4">
        <v>42.56</v>
      </c>
      <c r="I119" s="1122">
        <v>43.76</v>
      </c>
      <c r="J119" s="1121">
        <f>IF(I119/H119*100&gt;100,100,I119/H119*100)</f>
        <v>100</v>
      </c>
      <c r="K119" s="1120">
        <f>J119</f>
        <v>100</v>
      </c>
      <c r="L119" s="1119"/>
      <c r="M119" s="1151"/>
      <c r="N119" s="1081"/>
    </row>
    <row r="120" spans="1:14" ht="58.5" hidden="1" customHeight="1" x14ac:dyDescent="0.25">
      <c r="A120" s="1143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1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151"/>
      <c r="N120" s="1081"/>
    </row>
    <row r="121" spans="1:14" ht="58.5" hidden="1" customHeight="1" x14ac:dyDescent="0.25">
      <c r="A121" s="1143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1" t="e">
        <f>IF(I121/H121*100&gt;100,100,I121/H121*100)</f>
        <v>#DIV/0!</v>
      </c>
      <c r="K121" s="1123"/>
      <c r="L121" s="1119"/>
      <c r="M121" s="1151"/>
      <c r="N121" s="1081"/>
    </row>
    <row r="122" spans="1:14" ht="58.5" hidden="1" customHeight="1" x14ac:dyDescent="0.25">
      <c r="A122" s="1143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1" t="e">
        <f>IF(I122/H122*100&gt;100,100,I122/H122*100)</f>
        <v>#DIV/0!</v>
      </c>
      <c r="K122" s="1123"/>
      <c r="L122" s="1119"/>
      <c r="M122" s="1151"/>
      <c r="N122" s="1081"/>
    </row>
    <row r="123" spans="1:14" ht="42.75" hidden="1" customHeight="1" x14ac:dyDescent="0.25">
      <c r="A123" s="1143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1" t="e">
        <f>IF(I123/H123*100&gt;100,100,I123/H123*100)</f>
        <v>#DIV/0!</v>
      </c>
      <c r="K123" s="1120" t="e">
        <f>J123</f>
        <v>#DIV/0!</v>
      </c>
      <c r="L123" s="1119"/>
      <c r="M123" s="1151"/>
      <c r="N123" s="1081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151"/>
      <c r="N124" s="1081"/>
    </row>
    <row r="125" spans="1:14" ht="58.5" hidden="1" customHeight="1" x14ac:dyDescent="0.25">
      <c r="A125" s="1143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151"/>
      <c r="N125" s="1081"/>
    </row>
    <row r="126" spans="1:14" ht="58.5" hidden="1" customHeight="1" x14ac:dyDescent="0.25">
      <c r="A126" s="1143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151"/>
      <c r="N126" s="1081"/>
    </row>
    <row r="127" spans="1:14" ht="40.5" hidden="1" customHeight="1" x14ac:dyDescent="0.25">
      <c r="A127" s="1143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151"/>
      <c r="N127" s="1081"/>
    </row>
    <row r="128" spans="1:14" ht="58.5" hidden="1" customHeight="1" x14ac:dyDescent="0.25">
      <c r="A128" s="1143"/>
      <c r="B128" s="1168" t="s">
        <v>228</v>
      </c>
      <c r="C128" s="1142" t="s">
        <v>692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24"/>
      <c r="I128" s="1125"/>
      <c r="J128" s="1121" t="e">
        <f>IF(I128/H128*100&gt;100,100,I128/H128*100)</f>
        <v>#DIV/0!</v>
      </c>
      <c r="K128" s="1127" t="e">
        <f>(J128+J129+J130)/3</f>
        <v>#DIV/0!</v>
      </c>
      <c r="L128" s="1126" t="e">
        <f>(K128+K131)/2</f>
        <v>#DIV/0!</v>
      </c>
      <c r="M128" s="1151"/>
      <c r="N128" s="1081"/>
    </row>
    <row r="129" spans="1:14" ht="58.5" hidden="1" customHeight="1" x14ac:dyDescent="0.25">
      <c r="A129" s="1143"/>
      <c r="B129" s="1207"/>
      <c r="C129" s="1113"/>
      <c r="D129" s="1137"/>
      <c r="E129" s="1105" t="s">
        <v>138</v>
      </c>
      <c r="F129" s="1069" t="s">
        <v>9</v>
      </c>
      <c r="G129" s="1105" t="s">
        <v>140</v>
      </c>
      <c r="H129" s="1147"/>
      <c r="I129" s="1125"/>
      <c r="J129" s="1121" t="e">
        <f>IF(I129/H129*100&gt;100,100,I129/H129*100)</f>
        <v>#DIV/0!</v>
      </c>
      <c r="K129" s="1123"/>
      <c r="L129" s="1119"/>
      <c r="M129" s="1151"/>
      <c r="N129" s="1081"/>
    </row>
    <row r="130" spans="1:14" ht="58.5" hidden="1" customHeight="1" x14ac:dyDescent="0.25">
      <c r="A130" s="1143"/>
      <c r="B130" s="1207"/>
      <c r="C130" s="1113"/>
      <c r="D130" s="1137"/>
      <c r="E130" s="1105" t="s">
        <v>138</v>
      </c>
      <c r="F130" s="1069" t="s">
        <v>211</v>
      </c>
      <c r="G130" s="1105" t="s">
        <v>140</v>
      </c>
      <c r="H130" s="1147"/>
      <c r="I130" s="1124"/>
      <c r="J130" s="1121" t="e">
        <f>IF(I130/H130*100&gt;100,100,I130/H130*100)</f>
        <v>#DIV/0!</v>
      </c>
      <c r="K130" s="1123"/>
      <c r="L130" s="1119"/>
      <c r="M130" s="1151"/>
      <c r="N130" s="1081"/>
    </row>
    <row r="131" spans="1:14" ht="38.25" hidden="1" customHeight="1" x14ac:dyDescent="0.25">
      <c r="A131" s="1143"/>
      <c r="B131" s="1206"/>
      <c r="C131" s="1110"/>
      <c r="D131" s="1133"/>
      <c r="E131" s="1105" t="s">
        <v>144</v>
      </c>
      <c r="F131" s="1064" t="s">
        <v>506</v>
      </c>
      <c r="G131" s="1105" t="s">
        <v>640</v>
      </c>
      <c r="H131" s="1144"/>
      <c r="I131" s="4"/>
      <c r="J131" s="1121" t="e">
        <f>IF(I131/H131*100&gt;100,100,I131/H131*100)</f>
        <v>#DIV/0!</v>
      </c>
      <c r="K131" s="1120" t="e">
        <f>J131</f>
        <v>#DIV/0!</v>
      </c>
      <c r="L131" s="1119"/>
      <c r="M131" s="1151"/>
      <c r="N131" s="1081"/>
    </row>
    <row r="132" spans="1:14" ht="58.5" hidden="1" customHeight="1" x14ac:dyDescent="0.25">
      <c r="A132" s="1143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24"/>
      <c r="I132" s="1125"/>
      <c r="J132" s="1121" t="e">
        <f>IF(I132/H132*100&gt;100,100,I132/H132*100)</f>
        <v>#DIV/0!</v>
      </c>
      <c r="K132" s="1127" t="e">
        <f>(J132+J133+J134)/3</f>
        <v>#DIV/0!</v>
      </c>
      <c r="L132" s="1126" t="e">
        <f>(K132+K135)/2</f>
        <v>#DIV/0!</v>
      </c>
      <c r="M132" s="1151"/>
      <c r="N132" s="1081"/>
    </row>
    <row r="133" spans="1:14" ht="58.5" hidden="1" customHeight="1" x14ac:dyDescent="0.25">
      <c r="A133" s="1143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/>
      <c r="I133" s="1125"/>
      <c r="J133" s="1121" t="e">
        <f>IF(I133/H133*100&gt;100,100,I133/H133*100)</f>
        <v>#DIV/0!</v>
      </c>
      <c r="K133" s="1123"/>
      <c r="L133" s="1119"/>
      <c r="M133" s="1151"/>
      <c r="N133" s="1081"/>
    </row>
    <row r="134" spans="1:14" ht="58.5" hidden="1" customHeight="1" x14ac:dyDescent="0.25">
      <c r="A134" s="1143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7"/>
      <c r="I134" s="1124"/>
      <c r="J134" s="1121" t="e">
        <f>IF(I134/H134*100&gt;100,100,I134/H134*100)</f>
        <v>#DIV/0!</v>
      </c>
      <c r="K134" s="1123"/>
      <c r="L134" s="1119"/>
      <c r="M134" s="1151"/>
      <c r="N134" s="1081"/>
    </row>
    <row r="135" spans="1:14" ht="36.75" hidden="1" customHeight="1" x14ac:dyDescent="0.25">
      <c r="A135" s="1143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/>
      <c r="I135" s="4"/>
      <c r="J135" s="1121" t="e">
        <f>IF(I135/H135*100&gt;100,100,I135/H135*100)</f>
        <v>#DIV/0!</v>
      </c>
      <c r="K135" s="1120" t="e">
        <f>J135</f>
        <v>#DIV/0!</v>
      </c>
      <c r="L135" s="1119"/>
      <c r="M135" s="1151"/>
      <c r="N135" s="1081"/>
    </row>
    <row r="136" spans="1:14" ht="58.5" hidden="1" customHeight="1" x14ac:dyDescent="0.25">
      <c r="A136" s="1143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24"/>
      <c r="I136" s="1125"/>
      <c r="J136" s="1121" t="e">
        <f>IF(I136/H136*100&gt;100,100,I136/H136*100)</f>
        <v>#DIV/0!</v>
      </c>
      <c r="K136" s="1127" t="e">
        <f>(J136+J137+J138)/3</f>
        <v>#DIV/0!</v>
      </c>
      <c r="L136" s="1126" t="e">
        <f>(K136+K139)/2</f>
        <v>#DIV/0!</v>
      </c>
      <c r="M136" s="1151"/>
      <c r="N136" s="1081"/>
    </row>
    <row r="137" spans="1:14" ht="58.5" hidden="1" customHeight="1" x14ac:dyDescent="0.25">
      <c r="A137" s="1143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7"/>
      <c r="I137" s="1125"/>
      <c r="J137" s="1121" t="e">
        <f>IF(I137/H137*100&gt;100,100,I137/H137*100)</f>
        <v>#DIV/0!</v>
      </c>
      <c r="K137" s="1123"/>
      <c r="L137" s="1119"/>
      <c r="M137" s="1151"/>
      <c r="N137" s="1081"/>
    </row>
    <row r="138" spans="1:14" ht="58.5" hidden="1" customHeight="1" x14ac:dyDescent="0.25">
      <c r="A138" s="1143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7"/>
      <c r="I138" s="1124"/>
      <c r="J138" s="1121" t="e">
        <f>IF(I138/H138*100&gt;100,100,I138/H138*100)</f>
        <v>#DIV/0!</v>
      </c>
      <c r="K138" s="1123"/>
      <c r="L138" s="1119"/>
      <c r="M138" s="1151"/>
      <c r="N138" s="1081"/>
    </row>
    <row r="139" spans="1:14" ht="36.75" hidden="1" customHeight="1" x14ac:dyDescent="0.25">
      <c r="A139" s="1143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144"/>
      <c r="I139" s="4"/>
      <c r="J139" s="1121" t="e">
        <f>IF(I139/H139*100&gt;100,100,I139/H139*100)</f>
        <v>#DIV/0!</v>
      </c>
      <c r="K139" s="1120" t="e">
        <f>J139</f>
        <v>#DIV/0!</v>
      </c>
      <c r="L139" s="1119"/>
      <c r="M139" s="1151"/>
      <c r="N139" s="1081"/>
    </row>
    <row r="140" spans="1:14" ht="58.5" hidden="1" customHeight="1" x14ac:dyDescent="0.25">
      <c r="A140" s="1143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/>
      <c r="I140" s="1125"/>
      <c r="J140" s="1121" t="e">
        <f>IF(I140/H140*100&gt;100,100,I140/H140*100)</f>
        <v>#DIV/0!</v>
      </c>
      <c r="K140" s="1127" t="e">
        <f>(J140+J141+J142)/3</f>
        <v>#DIV/0!</v>
      </c>
      <c r="L140" s="1126" t="e">
        <f>(K140+K143)/2</f>
        <v>#DIV/0!</v>
      </c>
      <c r="M140" s="1151"/>
      <c r="N140" s="1081"/>
    </row>
    <row r="141" spans="1:14" ht="58.5" hidden="1" customHeight="1" x14ac:dyDescent="0.25">
      <c r="A141" s="1143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/>
      <c r="I141" s="1125"/>
      <c r="J141" s="1121" t="e">
        <f>IF(I141/H141*100&gt;100,100,I141/H141*100)</f>
        <v>#DIV/0!</v>
      </c>
      <c r="K141" s="1123"/>
      <c r="L141" s="1119"/>
      <c r="M141" s="1151"/>
      <c r="N141" s="1081"/>
    </row>
    <row r="142" spans="1:14" ht="58.5" hidden="1" customHeight="1" x14ac:dyDescent="0.25">
      <c r="A142" s="1143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24"/>
      <c r="I142" s="1124"/>
      <c r="J142" s="1121" t="e">
        <f>IF(I142/H142*100&gt;100,100,I142/H142*100)</f>
        <v>#DIV/0!</v>
      </c>
      <c r="K142" s="1123"/>
      <c r="L142" s="1119"/>
      <c r="M142" s="1151"/>
      <c r="N142" s="1081"/>
    </row>
    <row r="143" spans="1:14" ht="39" hidden="1" customHeight="1" x14ac:dyDescent="0.25">
      <c r="A143" s="1143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1122"/>
      <c r="I143" s="4"/>
      <c r="J143" s="1121" t="e">
        <f>IF(I143/H143*100&gt;100,100,I143/H143*100)</f>
        <v>#DIV/0!</v>
      </c>
      <c r="K143" s="1120" t="e">
        <f>J143</f>
        <v>#DIV/0!</v>
      </c>
      <c r="L143" s="1119"/>
      <c r="M143" s="1151"/>
      <c r="N143" s="1081"/>
    </row>
    <row r="144" spans="1:14" ht="58.5" hidden="1" customHeight="1" x14ac:dyDescent="0.25">
      <c r="A144" s="1143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065" t="s">
        <v>140</v>
      </c>
      <c r="H144" s="1091"/>
      <c r="I144" s="1093"/>
      <c r="J144" s="1121" t="e">
        <f>IF(I144/H144*100&gt;100,100,I144/H144*100)</f>
        <v>#DIV/0!</v>
      </c>
      <c r="K144" s="1127" t="e">
        <f>(J144+J145+J146)/3</f>
        <v>#DIV/0!</v>
      </c>
      <c r="L144" s="1126" t="e">
        <f>(K144+K147)/2</f>
        <v>#DIV/0!</v>
      </c>
      <c r="M144" s="1151"/>
      <c r="N144" s="1081"/>
    </row>
    <row r="145" spans="1:14" ht="58.5" hidden="1" customHeight="1" x14ac:dyDescent="0.25">
      <c r="A145" s="1143"/>
      <c r="B145" s="1071"/>
      <c r="C145" s="1113"/>
      <c r="D145" s="1137"/>
      <c r="E145" s="1105" t="s">
        <v>138</v>
      </c>
      <c r="F145" s="1069" t="s">
        <v>9</v>
      </c>
      <c r="G145" s="1065" t="s">
        <v>140</v>
      </c>
      <c r="H145" s="1091"/>
      <c r="I145" s="1093"/>
      <c r="J145" s="1121" t="e">
        <f>IF(I145/H145*100&gt;100,100,I145/H145*100)</f>
        <v>#DIV/0!</v>
      </c>
      <c r="K145" s="1123"/>
      <c r="L145" s="1119"/>
      <c r="M145" s="1151"/>
      <c r="N145" s="1081"/>
    </row>
    <row r="146" spans="1:14" ht="58.5" hidden="1" customHeight="1" x14ac:dyDescent="0.25">
      <c r="A146" s="1143"/>
      <c r="B146" s="1071"/>
      <c r="C146" s="1113"/>
      <c r="D146" s="1137"/>
      <c r="E146" s="1105" t="s">
        <v>138</v>
      </c>
      <c r="F146" s="1069" t="s">
        <v>211</v>
      </c>
      <c r="G146" s="1065" t="s">
        <v>140</v>
      </c>
      <c r="H146" s="1091"/>
      <c r="I146" s="1091"/>
      <c r="J146" s="1121" t="e">
        <f>IF(I146/H146*100&gt;100,100,I146/H146*100)</f>
        <v>#DIV/0!</v>
      </c>
      <c r="K146" s="1123"/>
      <c r="L146" s="1119"/>
      <c r="M146" s="1151"/>
      <c r="N146" s="1081"/>
    </row>
    <row r="147" spans="1:14" ht="38.25" hidden="1" customHeight="1" x14ac:dyDescent="0.25">
      <c r="A147" s="1143"/>
      <c r="B147" s="1067"/>
      <c r="C147" s="1110"/>
      <c r="D147" s="1133"/>
      <c r="E147" s="1105" t="s">
        <v>144</v>
      </c>
      <c r="F147" s="1064" t="s">
        <v>506</v>
      </c>
      <c r="G147" s="1065" t="s">
        <v>266</v>
      </c>
      <c r="H147" s="1088"/>
      <c r="I147" s="1088"/>
      <c r="J147" s="1121" t="e">
        <f>IF(I147/H147*100&gt;100,100,I147/H147*100)</f>
        <v>#DIV/0!</v>
      </c>
      <c r="K147" s="1120" t="e">
        <f>J147</f>
        <v>#DIV/0!</v>
      </c>
      <c r="L147" s="1119"/>
      <c r="M147" s="1151"/>
      <c r="N147" s="1081"/>
    </row>
    <row r="148" spans="1:14" ht="58.5" hidden="1" customHeight="1" x14ac:dyDescent="0.25">
      <c r="A148" s="1143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065" t="s">
        <v>140</v>
      </c>
      <c r="H148" s="1091"/>
      <c r="I148" s="1093"/>
      <c r="J148" s="1121" t="e">
        <f>IF(I148/H148*100&gt;100,100,I148/H148*100)</f>
        <v>#DIV/0!</v>
      </c>
      <c r="K148" s="1127" t="e">
        <f>(J148+J149+J150)/3</f>
        <v>#DIV/0!</v>
      </c>
      <c r="L148" s="1126" t="e">
        <f>(K148+K151)/2</f>
        <v>#DIV/0!</v>
      </c>
      <c r="M148" s="1151"/>
      <c r="N148" s="1081"/>
    </row>
    <row r="149" spans="1:14" ht="58.5" hidden="1" customHeight="1" x14ac:dyDescent="0.25">
      <c r="A149" s="1143"/>
      <c r="B149" s="1071"/>
      <c r="C149" s="1113"/>
      <c r="D149" s="1137"/>
      <c r="E149" s="1105" t="s">
        <v>138</v>
      </c>
      <c r="F149" s="1069" t="s">
        <v>9</v>
      </c>
      <c r="G149" s="1065" t="s">
        <v>140</v>
      </c>
      <c r="H149" s="1091"/>
      <c r="I149" s="1093"/>
      <c r="J149" s="1121" t="e">
        <f>IF(I149/H149*100&gt;100,100,I149/H149*100)</f>
        <v>#DIV/0!</v>
      </c>
      <c r="K149" s="1123"/>
      <c r="L149" s="1119"/>
      <c r="M149" s="1151"/>
      <c r="N149" s="1081"/>
    </row>
    <row r="150" spans="1:14" ht="58.5" hidden="1" customHeight="1" x14ac:dyDescent="0.25">
      <c r="A150" s="1143"/>
      <c r="B150" s="1071"/>
      <c r="C150" s="1113"/>
      <c r="D150" s="1137"/>
      <c r="E150" s="1105" t="s">
        <v>138</v>
      </c>
      <c r="F150" s="1069" t="s">
        <v>211</v>
      </c>
      <c r="G150" s="1065" t="s">
        <v>140</v>
      </c>
      <c r="H150" s="1091"/>
      <c r="I150" s="1091"/>
      <c r="J150" s="1121" t="e">
        <f>IF(I150/H150*100&gt;100,100,I150/H150*100)</f>
        <v>#DIV/0!</v>
      </c>
      <c r="K150" s="1123"/>
      <c r="L150" s="1119"/>
      <c r="M150" s="1151"/>
      <c r="N150" s="1081"/>
    </row>
    <row r="151" spans="1:14" ht="42.75" hidden="1" customHeight="1" x14ac:dyDescent="0.25">
      <c r="A151" s="1143"/>
      <c r="B151" s="1067"/>
      <c r="C151" s="1110"/>
      <c r="D151" s="1133"/>
      <c r="E151" s="1105" t="s">
        <v>144</v>
      </c>
      <c r="F151" s="1064" t="s">
        <v>506</v>
      </c>
      <c r="G151" s="1065" t="s">
        <v>266</v>
      </c>
      <c r="H151" s="1096"/>
      <c r="I151" s="1088"/>
      <c r="J151" s="1121" t="e">
        <f>IF(I151/H151*100&gt;100,100,I151/H151*100)</f>
        <v>#DIV/0!</v>
      </c>
      <c r="K151" s="1120" t="e">
        <f>J151</f>
        <v>#DIV/0!</v>
      </c>
      <c r="L151" s="1119"/>
      <c r="M151" s="1151"/>
      <c r="N151" s="1081"/>
    </row>
    <row r="152" spans="1:14" ht="58.5" hidden="1" customHeight="1" x14ac:dyDescent="0.25">
      <c r="A152" s="1143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065" t="s">
        <v>140</v>
      </c>
      <c r="H152" s="1091"/>
      <c r="I152" s="1093"/>
      <c r="J152" s="1121" t="e">
        <f>IF(I152/H152*100&gt;100,100,I152/H152*100)</f>
        <v>#DIV/0!</v>
      </c>
      <c r="K152" s="1127" t="e">
        <f>(J152+J153+J154)/3</f>
        <v>#DIV/0!</v>
      </c>
      <c r="L152" s="1126" t="e">
        <f>(K152+K155)/2</f>
        <v>#DIV/0!</v>
      </c>
      <c r="M152" s="1151"/>
      <c r="N152" s="1081"/>
    </row>
    <row r="153" spans="1:14" ht="58.5" hidden="1" customHeight="1" x14ac:dyDescent="0.25">
      <c r="A153" s="1143"/>
      <c r="B153" s="1071"/>
      <c r="C153" s="1113"/>
      <c r="D153" s="1137"/>
      <c r="E153" s="1105" t="s">
        <v>138</v>
      </c>
      <c r="F153" s="1069" t="s">
        <v>9</v>
      </c>
      <c r="G153" s="1065" t="s">
        <v>140</v>
      </c>
      <c r="H153" s="1091"/>
      <c r="I153" s="1093"/>
      <c r="J153" s="1121" t="e">
        <f>IF(I153/H153*100&gt;100,100,I153/H153*100)</f>
        <v>#DIV/0!</v>
      </c>
      <c r="K153" s="1123"/>
      <c r="L153" s="1119"/>
      <c r="M153" s="1151"/>
      <c r="N153" s="1081"/>
    </row>
    <row r="154" spans="1:14" ht="58.5" hidden="1" customHeight="1" x14ac:dyDescent="0.25">
      <c r="A154" s="1143"/>
      <c r="B154" s="1071"/>
      <c r="C154" s="1113"/>
      <c r="D154" s="1137"/>
      <c r="E154" s="1105" t="s">
        <v>138</v>
      </c>
      <c r="F154" s="1069" t="s">
        <v>211</v>
      </c>
      <c r="G154" s="1065" t="s">
        <v>140</v>
      </c>
      <c r="H154" s="1091"/>
      <c r="I154" s="1091"/>
      <c r="J154" s="1121" t="e">
        <f>IF(I154/H154*100&gt;100,100,I154/H154*100)</f>
        <v>#DIV/0!</v>
      </c>
      <c r="K154" s="1123"/>
      <c r="L154" s="1119"/>
      <c r="M154" s="1151"/>
      <c r="N154" s="1081"/>
    </row>
    <row r="155" spans="1:14" ht="36.75" hidden="1" customHeight="1" x14ac:dyDescent="0.25">
      <c r="A155" s="1143"/>
      <c r="B155" s="1067"/>
      <c r="C155" s="1110"/>
      <c r="D155" s="1133"/>
      <c r="E155" s="1105" t="s">
        <v>144</v>
      </c>
      <c r="F155" s="1064" t="s">
        <v>506</v>
      </c>
      <c r="G155" s="1065" t="s">
        <v>266</v>
      </c>
      <c r="H155" s="1096"/>
      <c r="I155" s="1088"/>
      <c r="J155" s="1121" t="e">
        <f>IF(I155/H155*100&gt;100,100,I155/H155*100)</f>
        <v>#DIV/0!</v>
      </c>
      <c r="K155" s="1120" t="e">
        <f>J155</f>
        <v>#DIV/0!</v>
      </c>
      <c r="L155" s="1119"/>
      <c r="M155" s="1151"/>
      <c r="N155" s="1081"/>
    </row>
    <row r="156" spans="1:14" ht="58.5" hidden="1" customHeight="1" x14ac:dyDescent="0.25">
      <c r="A156" s="1143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065" t="s">
        <v>140</v>
      </c>
      <c r="H156" s="1091"/>
      <c r="I156" s="1093"/>
      <c r="J156" s="1121" t="e">
        <f>IF(I156/H156*100&gt;100,100,I156/H156*100)</f>
        <v>#DIV/0!</v>
      </c>
      <c r="K156" s="1127" t="e">
        <f>(J156+J157+J158)/3</f>
        <v>#DIV/0!</v>
      </c>
      <c r="L156" s="1126" t="e">
        <f>(K156+K159)/2</f>
        <v>#DIV/0!</v>
      </c>
      <c r="M156" s="1151"/>
      <c r="N156" s="1081"/>
    </row>
    <row r="157" spans="1:14" ht="58.5" hidden="1" customHeight="1" x14ac:dyDescent="0.25">
      <c r="A157" s="1143"/>
      <c r="B157" s="1072"/>
      <c r="C157" s="1071"/>
      <c r="D157" s="1071"/>
      <c r="E157" s="1128" t="s">
        <v>138</v>
      </c>
      <c r="F157" s="1129" t="s">
        <v>385</v>
      </c>
      <c r="G157" s="1065" t="s">
        <v>140</v>
      </c>
      <c r="H157" s="1091"/>
      <c r="I157" s="1093"/>
      <c r="J157" s="1121" t="e">
        <f>IF(I157/H157*100&gt;100,100,I157/H157*100)</f>
        <v>#DIV/0!</v>
      </c>
      <c r="K157" s="1123"/>
      <c r="L157" s="1119"/>
      <c r="M157" s="1151"/>
      <c r="N157" s="1081"/>
    </row>
    <row r="158" spans="1:14" ht="58.5" hidden="1" customHeight="1" x14ac:dyDescent="0.25">
      <c r="A158" s="1143"/>
      <c r="B158" s="1072"/>
      <c r="C158" s="1071"/>
      <c r="D158" s="1071"/>
      <c r="E158" s="1128" t="s">
        <v>138</v>
      </c>
      <c r="F158" s="1129" t="s">
        <v>625</v>
      </c>
      <c r="G158" s="1065" t="s">
        <v>140</v>
      </c>
      <c r="H158" s="1091"/>
      <c r="I158" s="1091"/>
      <c r="J158" s="1121" t="e">
        <f>IF(I158/H158*100&gt;100,100,I158/H158*100)</f>
        <v>#DIV/0!</v>
      </c>
      <c r="K158" s="1123"/>
      <c r="L158" s="1119"/>
      <c r="M158" s="1151"/>
      <c r="N158" s="1081"/>
    </row>
    <row r="159" spans="1:14" ht="39" hidden="1" customHeight="1" x14ac:dyDescent="0.25">
      <c r="A159" s="1143"/>
      <c r="B159" s="1068"/>
      <c r="C159" s="1067"/>
      <c r="D159" s="1067"/>
      <c r="E159" s="1128" t="s">
        <v>144</v>
      </c>
      <c r="F159" s="1064" t="s">
        <v>506</v>
      </c>
      <c r="G159" s="1065" t="s">
        <v>266</v>
      </c>
      <c r="H159" s="1096"/>
      <c r="I159" s="1088"/>
      <c r="J159" s="1121" t="e">
        <f>IF(I159/H159*100&gt;100,100,I159/H159*100)</f>
        <v>#DIV/0!</v>
      </c>
      <c r="K159" s="1120" t="e">
        <f>J159</f>
        <v>#DIV/0!</v>
      </c>
      <c r="L159" s="1119"/>
      <c r="M159" s="1151"/>
      <c r="N159" s="1081"/>
    </row>
    <row r="160" spans="1:14" ht="58.5" hidden="1" customHeight="1" x14ac:dyDescent="0.25">
      <c r="A160" s="1143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065" t="s">
        <v>140</v>
      </c>
      <c r="H160" s="1091"/>
      <c r="I160" s="1093"/>
      <c r="J160" s="1121" t="e">
        <f>IF(I160/H160*100&gt;100,100,I160/H160*100)</f>
        <v>#DIV/0!</v>
      </c>
      <c r="K160" s="1127" t="e">
        <f>(J160+J161+J162)/3</f>
        <v>#DIV/0!</v>
      </c>
      <c r="L160" s="1126" t="e">
        <f>(K160+K163)/2</f>
        <v>#DIV/0!</v>
      </c>
      <c r="M160" s="1113"/>
      <c r="N160" s="1081"/>
    </row>
    <row r="161" spans="1:14" ht="58.5" hidden="1" customHeight="1" x14ac:dyDescent="0.25">
      <c r="A161" s="1143"/>
      <c r="B161" s="1072"/>
      <c r="C161" s="1071"/>
      <c r="D161" s="1071"/>
      <c r="E161" s="1128" t="s">
        <v>138</v>
      </c>
      <c r="F161" s="1129" t="s">
        <v>385</v>
      </c>
      <c r="G161" s="1065" t="s">
        <v>140</v>
      </c>
      <c r="H161" s="1091"/>
      <c r="I161" s="1093"/>
      <c r="J161" s="1121" t="e">
        <f>IF(I161/H161*100&gt;100,100,I161/H161*100)</f>
        <v>#DIV/0!</v>
      </c>
      <c r="K161" s="1123"/>
      <c r="L161" s="1119"/>
      <c r="M161" s="1113"/>
      <c r="N161" s="1081"/>
    </row>
    <row r="162" spans="1:14" ht="58.5" hidden="1" customHeight="1" x14ac:dyDescent="0.25">
      <c r="A162" s="1143"/>
      <c r="B162" s="1072"/>
      <c r="C162" s="1071"/>
      <c r="D162" s="1071"/>
      <c r="E162" s="1128" t="s">
        <v>138</v>
      </c>
      <c r="F162" s="1129" t="s">
        <v>625</v>
      </c>
      <c r="G162" s="1065" t="s">
        <v>140</v>
      </c>
      <c r="H162" s="1091"/>
      <c r="I162" s="1091"/>
      <c r="J162" s="1121" t="e">
        <f>IF(I162/H162*100&gt;100,100,I162/H162*100)</f>
        <v>#DIV/0!</v>
      </c>
      <c r="K162" s="1123"/>
      <c r="L162" s="1119"/>
      <c r="M162" s="1113"/>
      <c r="N162" s="1081"/>
    </row>
    <row r="163" spans="1:14" ht="38.25" hidden="1" customHeight="1" x14ac:dyDescent="0.25">
      <c r="A163" s="1143"/>
      <c r="B163" s="1068"/>
      <c r="C163" s="1067"/>
      <c r="D163" s="1067"/>
      <c r="E163" s="1128" t="s">
        <v>144</v>
      </c>
      <c r="F163" s="1064" t="s">
        <v>506</v>
      </c>
      <c r="G163" s="1065" t="s">
        <v>266</v>
      </c>
      <c r="H163" s="1088"/>
      <c r="I163" s="1088"/>
      <c r="J163" s="1121" t="e">
        <f>IF(I163/H163*100&gt;100,100,I163/H163*100)</f>
        <v>#DIV/0!</v>
      </c>
      <c r="K163" s="1120" t="e">
        <f>J163</f>
        <v>#DIV/0!</v>
      </c>
      <c r="L163" s="1119"/>
      <c r="M163" s="1113"/>
      <c r="N163" s="1081"/>
    </row>
    <row r="164" spans="1:14" ht="58.5" hidden="1" customHeight="1" x14ac:dyDescent="0.25">
      <c r="A164" s="1143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065" t="s">
        <v>140</v>
      </c>
      <c r="H164" s="1091"/>
      <c r="I164" s="1093"/>
      <c r="J164" s="1121"/>
      <c r="K164" s="1127">
        <f>(J164+J165+J166)/3</f>
        <v>0</v>
      </c>
      <c r="L164" s="1126">
        <f>(K164+K167)/2</f>
        <v>0</v>
      </c>
      <c r="M164" s="1113"/>
      <c r="N164" s="1081"/>
    </row>
    <row r="165" spans="1:14" ht="58.5" hidden="1" customHeight="1" x14ac:dyDescent="0.25">
      <c r="A165" s="1143"/>
      <c r="B165" s="1072"/>
      <c r="C165" s="1071"/>
      <c r="D165" s="1071"/>
      <c r="E165" s="1128" t="s">
        <v>138</v>
      </c>
      <c r="F165" s="1129" t="s">
        <v>385</v>
      </c>
      <c r="G165" s="1065" t="s">
        <v>140</v>
      </c>
      <c r="H165" s="1091"/>
      <c r="I165" s="1093"/>
      <c r="J165" s="1121"/>
      <c r="K165" s="1123"/>
      <c r="L165" s="1119"/>
      <c r="M165" s="1113"/>
      <c r="N165" s="1081"/>
    </row>
    <row r="166" spans="1:14" ht="58.5" hidden="1" customHeight="1" x14ac:dyDescent="0.25">
      <c r="A166" s="1143"/>
      <c r="B166" s="1072"/>
      <c r="C166" s="1071"/>
      <c r="D166" s="1071"/>
      <c r="E166" s="1128" t="s">
        <v>138</v>
      </c>
      <c r="F166" s="1129" t="s">
        <v>625</v>
      </c>
      <c r="G166" s="1065" t="s">
        <v>140</v>
      </c>
      <c r="H166" s="1091"/>
      <c r="I166" s="1091"/>
      <c r="J166" s="1121"/>
      <c r="K166" s="1123"/>
      <c r="L166" s="1119"/>
      <c r="M166" s="1113"/>
      <c r="N166" s="1081"/>
    </row>
    <row r="167" spans="1:14" ht="38.25" hidden="1" customHeight="1" x14ac:dyDescent="0.25">
      <c r="A167" s="1143"/>
      <c r="B167" s="1068"/>
      <c r="C167" s="1067"/>
      <c r="D167" s="1067"/>
      <c r="E167" s="1128" t="s">
        <v>144</v>
      </c>
      <c r="F167" s="1064" t="s">
        <v>506</v>
      </c>
      <c r="G167" s="1065" t="s">
        <v>266</v>
      </c>
      <c r="H167" s="1096"/>
      <c r="I167" s="1088"/>
      <c r="J167" s="1121"/>
      <c r="K167" s="1120">
        <f>J167</f>
        <v>0</v>
      </c>
      <c r="L167" s="1119"/>
      <c r="M167" s="1113"/>
      <c r="N167" s="1081"/>
    </row>
    <row r="168" spans="1:14" ht="58.5" hidden="1" customHeight="1" x14ac:dyDescent="0.25">
      <c r="A168" s="1143"/>
      <c r="B168" s="1079" t="s">
        <v>380</v>
      </c>
      <c r="C168" s="1079" t="s">
        <v>636</v>
      </c>
      <c r="D168" s="1115" t="s">
        <v>615</v>
      </c>
      <c r="E168" s="1098" t="s">
        <v>138</v>
      </c>
      <c r="F168" s="1112" t="s">
        <v>312</v>
      </c>
      <c r="G168" s="1065" t="s">
        <v>140</v>
      </c>
      <c r="H168" s="1091"/>
      <c r="I168" s="1093"/>
      <c r="J168" s="1121"/>
      <c r="K168" s="1127">
        <f>(J168+J169+J170)/3</f>
        <v>0</v>
      </c>
      <c r="L168" s="1126">
        <f>(K168+K171)/2</f>
        <v>0</v>
      </c>
      <c r="M168" s="1113"/>
      <c r="N168" s="1081"/>
    </row>
    <row r="169" spans="1:14" ht="58.5" hidden="1" customHeight="1" x14ac:dyDescent="0.25">
      <c r="A169" s="1143"/>
      <c r="B169" s="1072"/>
      <c r="C169" s="1103"/>
      <c r="D169" s="1072"/>
      <c r="E169" s="1098" t="s">
        <v>138</v>
      </c>
      <c r="F169" s="1112" t="s">
        <v>385</v>
      </c>
      <c r="G169" s="1065" t="s">
        <v>140</v>
      </c>
      <c r="H169" s="1091"/>
      <c r="I169" s="1093"/>
      <c r="J169" s="1121"/>
      <c r="K169" s="1123"/>
      <c r="L169" s="1119"/>
      <c r="M169" s="1113"/>
      <c r="N169" s="1081"/>
    </row>
    <row r="170" spans="1:14" ht="58.5" hidden="1" customHeight="1" x14ac:dyDescent="0.25">
      <c r="A170" s="1143"/>
      <c r="B170" s="1072"/>
      <c r="C170" s="1103"/>
      <c r="D170" s="1072"/>
      <c r="E170" s="1098" t="s">
        <v>138</v>
      </c>
      <c r="F170" s="1112" t="s">
        <v>625</v>
      </c>
      <c r="G170" s="1065" t="s">
        <v>140</v>
      </c>
      <c r="H170" s="1091"/>
      <c r="I170" s="1091"/>
      <c r="J170" s="1121"/>
      <c r="K170" s="1123"/>
      <c r="L170" s="1119"/>
      <c r="M170" s="1113"/>
      <c r="N170" s="1081"/>
    </row>
    <row r="171" spans="1:14" ht="38.25" hidden="1" customHeight="1" x14ac:dyDescent="0.25">
      <c r="A171" s="1143"/>
      <c r="B171" s="1068"/>
      <c r="C171" s="1100"/>
      <c r="D171" s="1068"/>
      <c r="E171" s="1098" t="s">
        <v>144</v>
      </c>
      <c r="F171" s="1097" t="s">
        <v>506</v>
      </c>
      <c r="G171" s="1065" t="s">
        <v>266</v>
      </c>
      <c r="H171" s="1201"/>
      <c r="I171" s="1088"/>
      <c r="J171" s="1121"/>
      <c r="K171" s="1120">
        <f>J171</f>
        <v>0</v>
      </c>
      <c r="L171" s="1119"/>
      <c r="M171" s="1113"/>
      <c r="N171" s="1081"/>
    </row>
    <row r="172" spans="1:14" ht="58.5" hidden="1" customHeight="1" x14ac:dyDescent="0.25">
      <c r="A172" s="1143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065" t="s">
        <v>140</v>
      </c>
      <c r="H172" s="1091"/>
      <c r="I172" s="1093"/>
      <c r="J172" s="1121" t="e">
        <f>IF(I172/H172*100&gt;100,100,I172/H172*100)</f>
        <v>#DIV/0!</v>
      </c>
      <c r="K172" s="1127" t="e">
        <f>(J172+J173+J174)/3</f>
        <v>#DIV/0!</v>
      </c>
      <c r="L172" s="1126" t="e">
        <f>(K172+K175)/2</f>
        <v>#DIV/0!</v>
      </c>
      <c r="M172" s="1113"/>
      <c r="N172" s="1081"/>
    </row>
    <row r="173" spans="1:14" ht="58.5" hidden="1" customHeight="1" x14ac:dyDescent="0.25">
      <c r="A173" s="1143"/>
      <c r="B173" s="1072"/>
      <c r="C173" s="1103"/>
      <c r="D173" s="1072"/>
      <c r="E173" s="1098" t="s">
        <v>138</v>
      </c>
      <c r="F173" s="1112" t="s">
        <v>385</v>
      </c>
      <c r="G173" s="1065" t="s">
        <v>140</v>
      </c>
      <c r="H173" s="1091"/>
      <c r="I173" s="1093"/>
      <c r="J173" s="1121" t="e">
        <f>IF(I173/H173*100&gt;100,100,I173/H173*100)</f>
        <v>#DIV/0!</v>
      </c>
      <c r="K173" s="1123"/>
      <c r="L173" s="1119"/>
      <c r="M173" s="1113"/>
      <c r="N173" s="1081"/>
    </row>
    <row r="174" spans="1:14" ht="58.5" hidden="1" customHeight="1" x14ac:dyDescent="0.25">
      <c r="A174" s="1143"/>
      <c r="B174" s="1072"/>
      <c r="C174" s="1103"/>
      <c r="D174" s="1072"/>
      <c r="E174" s="1098" t="s">
        <v>138</v>
      </c>
      <c r="F174" s="1112" t="s">
        <v>625</v>
      </c>
      <c r="G174" s="1065" t="s">
        <v>140</v>
      </c>
      <c r="H174" s="1091"/>
      <c r="I174" s="1091"/>
      <c r="J174" s="1121" t="e">
        <f>IF(I174/H174*100&gt;100,100,I174/H174*100)</f>
        <v>#DIV/0!</v>
      </c>
      <c r="K174" s="1123"/>
      <c r="L174" s="1119"/>
      <c r="M174" s="1113"/>
      <c r="N174" s="1081"/>
    </row>
    <row r="175" spans="1:14" ht="36" hidden="1" customHeight="1" x14ac:dyDescent="0.25">
      <c r="A175" s="1143"/>
      <c r="B175" s="1068"/>
      <c r="C175" s="1100"/>
      <c r="D175" s="1068"/>
      <c r="E175" s="1098" t="s">
        <v>144</v>
      </c>
      <c r="F175" s="1097" t="s">
        <v>506</v>
      </c>
      <c r="G175" s="1065" t="s">
        <v>266</v>
      </c>
      <c r="H175" s="1109"/>
      <c r="I175" s="1109"/>
      <c r="J175" s="1121" t="e">
        <f>IF(I175/H175*100&gt;100,100,I175/H175*100)</f>
        <v>#DIV/0!</v>
      </c>
      <c r="K175" s="1120" t="e">
        <f>J175</f>
        <v>#DIV/0!</v>
      </c>
      <c r="L175" s="1119"/>
      <c r="M175" s="1113"/>
      <c r="N175" s="1081"/>
    </row>
    <row r="176" spans="1:14" ht="58.5" hidden="1" customHeight="1" x14ac:dyDescent="0.25">
      <c r="A176" s="1143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065" t="s">
        <v>140</v>
      </c>
      <c r="H176" s="1091"/>
      <c r="I176" s="1093"/>
      <c r="J176" s="1121" t="e">
        <f>IF(I176/H176*100&gt;100,100,I176/H176*100)</f>
        <v>#DIV/0!</v>
      </c>
      <c r="K176" s="1127" t="e">
        <f>(J176+J177+J178)/3</f>
        <v>#DIV/0!</v>
      </c>
      <c r="L176" s="1126" t="e">
        <f>(K176+K179)/2</f>
        <v>#DIV/0!</v>
      </c>
      <c r="M176" s="1113"/>
      <c r="N176" s="1081"/>
    </row>
    <row r="177" spans="1:16" ht="58.5" hidden="1" customHeight="1" x14ac:dyDescent="0.25">
      <c r="A177" s="1143"/>
      <c r="B177" s="1072"/>
      <c r="C177" s="1103"/>
      <c r="D177" s="1072"/>
      <c r="E177" s="1098" t="s">
        <v>138</v>
      </c>
      <c r="F177" s="1112" t="s">
        <v>385</v>
      </c>
      <c r="G177" s="1065" t="s">
        <v>140</v>
      </c>
      <c r="H177" s="1091"/>
      <c r="I177" s="1093"/>
      <c r="J177" s="1121" t="e">
        <f>IF(I177/H177*100&gt;100,100,I177/H177*100)</f>
        <v>#DIV/0!</v>
      </c>
      <c r="K177" s="1123"/>
      <c r="L177" s="1119"/>
      <c r="M177" s="1113"/>
      <c r="N177" s="1081"/>
    </row>
    <row r="178" spans="1:16" ht="58.5" hidden="1" customHeight="1" x14ac:dyDescent="0.25">
      <c r="A178" s="1143"/>
      <c r="B178" s="1072"/>
      <c r="C178" s="1103"/>
      <c r="D178" s="1072"/>
      <c r="E178" s="1098" t="s">
        <v>138</v>
      </c>
      <c r="F178" s="1112" t="s">
        <v>625</v>
      </c>
      <c r="G178" s="1065" t="s">
        <v>140</v>
      </c>
      <c r="H178" s="1091"/>
      <c r="I178" s="1091"/>
      <c r="J178" s="1121" t="e">
        <f>IF(I178/H178*100&gt;100,100,I178/H178*100)</f>
        <v>#DIV/0!</v>
      </c>
      <c r="K178" s="1123"/>
      <c r="L178" s="1119"/>
      <c r="M178" s="1113"/>
      <c r="N178" s="1081"/>
    </row>
    <row r="179" spans="1:16" ht="39" hidden="1" customHeight="1" x14ac:dyDescent="0.25">
      <c r="A179" s="1143"/>
      <c r="B179" s="1068"/>
      <c r="C179" s="1100"/>
      <c r="D179" s="1068"/>
      <c r="E179" s="1098" t="s">
        <v>144</v>
      </c>
      <c r="F179" s="1097" t="s">
        <v>506</v>
      </c>
      <c r="G179" s="1065" t="s">
        <v>266</v>
      </c>
      <c r="H179" s="1096"/>
      <c r="I179" s="1088"/>
      <c r="J179" s="1121" t="e">
        <f>IF(I179/H179*100&gt;100,100,I179/H179*100)</f>
        <v>#DIV/0!</v>
      </c>
      <c r="K179" s="1120" t="e">
        <f>J179</f>
        <v>#DIV/0!</v>
      </c>
      <c r="L179" s="1119"/>
      <c r="M179" s="1113"/>
      <c r="N179" s="1081"/>
    </row>
    <row r="180" spans="1:16" ht="58.5" hidden="1" customHeight="1" x14ac:dyDescent="0.25">
      <c r="A180" s="1143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065" t="s">
        <v>140</v>
      </c>
      <c r="H180" s="1091"/>
      <c r="I180" s="1093"/>
      <c r="J180" s="1121" t="e">
        <f>IF(I180/H180*100&gt;100,100,I180/H180*100)</f>
        <v>#DIV/0!</v>
      </c>
      <c r="K180" s="1127" t="e">
        <f>(J180+J181+J182)/3</f>
        <v>#DIV/0!</v>
      </c>
      <c r="L180" s="1126" t="e">
        <f>(K180+K183)/2</f>
        <v>#DIV/0!</v>
      </c>
      <c r="M180" s="1113"/>
      <c r="N180" s="1081"/>
    </row>
    <row r="181" spans="1:16" ht="58.5" hidden="1" customHeight="1" x14ac:dyDescent="0.25">
      <c r="A181" s="1143"/>
      <c r="B181" s="1072"/>
      <c r="C181" s="1103"/>
      <c r="D181" s="1072"/>
      <c r="E181" s="1098" t="s">
        <v>138</v>
      </c>
      <c r="F181" s="1112" t="s">
        <v>385</v>
      </c>
      <c r="G181" s="1065" t="s">
        <v>140</v>
      </c>
      <c r="H181" s="1091"/>
      <c r="I181" s="1093"/>
      <c r="J181" s="1121" t="e">
        <f>IF(I181/H181*100&gt;100,100,I181/H181*100)</f>
        <v>#DIV/0!</v>
      </c>
      <c r="K181" s="1123"/>
      <c r="L181" s="1119"/>
      <c r="M181" s="1113"/>
      <c r="N181" s="1081"/>
    </row>
    <row r="182" spans="1:16" ht="58.5" hidden="1" customHeight="1" x14ac:dyDescent="0.25">
      <c r="A182" s="1143"/>
      <c r="B182" s="1072"/>
      <c r="C182" s="1103"/>
      <c r="D182" s="1072"/>
      <c r="E182" s="1098" t="s">
        <v>138</v>
      </c>
      <c r="F182" s="1112" t="s">
        <v>625</v>
      </c>
      <c r="G182" s="1065" t="s">
        <v>140</v>
      </c>
      <c r="H182" s="1091"/>
      <c r="I182" s="1091"/>
      <c r="J182" s="1121" t="e">
        <f>IF(I182/H182*100&gt;100,100,I182/H182*100)</f>
        <v>#DIV/0!</v>
      </c>
      <c r="K182" s="1123"/>
      <c r="L182" s="1119"/>
      <c r="M182" s="1113"/>
      <c r="N182" s="1081"/>
    </row>
    <row r="183" spans="1:16" ht="41.25" hidden="1" customHeight="1" x14ac:dyDescent="0.25">
      <c r="A183" s="1203"/>
      <c r="B183" s="1068"/>
      <c r="C183" s="1100"/>
      <c r="D183" s="1068"/>
      <c r="E183" s="1098" t="s">
        <v>144</v>
      </c>
      <c r="F183" s="1097" t="s">
        <v>506</v>
      </c>
      <c r="G183" s="1065" t="s">
        <v>266</v>
      </c>
      <c r="H183" s="1096"/>
      <c r="I183" s="1088"/>
      <c r="J183" s="1121" t="e">
        <f>IF(I183/H183*100&gt;100,100,I183/H183*100)</f>
        <v>#DIV/0!</v>
      </c>
      <c r="K183" s="1120" t="e">
        <f>J183</f>
        <v>#DIV/0!</v>
      </c>
      <c r="L183" s="1119"/>
      <c r="M183" s="1110"/>
      <c r="N183" s="1081"/>
    </row>
    <row r="184" spans="1:16" ht="42" hidden="1" customHeight="1" x14ac:dyDescent="0.25">
      <c r="A184" s="1130"/>
      <c r="B184" s="1079" t="s">
        <v>319</v>
      </c>
      <c r="C184" s="1079" t="s">
        <v>631</v>
      </c>
      <c r="D184" s="1115" t="s">
        <v>615</v>
      </c>
      <c r="E184" s="1098" t="s">
        <v>138</v>
      </c>
      <c r="F184" s="1112" t="s">
        <v>312</v>
      </c>
      <c r="G184" s="1065" t="s">
        <v>140</v>
      </c>
      <c r="H184" s="1091"/>
      <c r="I184" s="1093"/>
      <c r="J184" s="1087" t="e">
        <f>IF(H184/I184*100&gt;100,100,H184/I184*100)</f>
        <v>#DIV/0!</v>
      </c>
      <c r="K184" s="1095" t="e">
        <f>(J184+J185+J186)/3</f>
        <v>#DIV/0!</v>
      </c>
      <c r="L184" s="1094" t="e">
        <f>(K184+K187)/2</f>
        <v>#DIV/0!</v>
      </c>
      <c r="M184" s="1202"/>
      <c r="N184" s="1081"/>
      <c r="O184" s="1048">
        <f>H187+H191+H195+H199+H203+H207+H211+H215+H219+H223+H227+H231</f>
        <v>0</v>
      </c>
      <c r="P184" s="1048">
        <f>I187+I191+I195+I199+I203+I207+I211+I215+I219+I223+I227+I231</f>
        <v>0</v>
      </c>
    </row>
    <row r="185" spans="1:16" ht="42" hidden="1" customHeight="1" x14ac:dyDescent="0.25">
      <c r="A185" s="1071"/>
      <c r="B185" s="1072"/>
      <c r="C185" s="1103"/>
      <c r="D185" s="1072"/>
      <c r="E185" s="1098" t="s">
        <v>138</v>
      </c>
      <c r="F185" s="1112" t="s">
        <v>385</v>
      </c>
      <c r="G185" s="1065" t="s">
        <v>140</v>
      </c>
      <c r="H185" s="1091"/>
      <c r="I185" s="1093"/>
      <c r="J185" s="1087" t="e">
        <f>IF(I185/H185*100&gt;100,100,I185/H185*100)</f>
        <v>#DIV/0!</v>
      </c>
      <c r="K185" s="1090"/>
      <c r="L185" s="1085"/>
      <c r="M185" s="1198"/>
      <c r="N185" s="1081"/>
    </row>
    <row r="186" spans="1:16" ht="36" hidden="1" customHeight="1" x14ac:dyDescent="0.25">
      <c r="A186" s="1071"/>
      <c r="B186" s="1072"/>
      <c r="C186" s="1103"/>
      <c r="D186" s="1072"/>
      <c r="E186" s="1098" t="s">
        <v>138</v>
      </c>
      <c r="F186" s="1112" t="s">
        <v>625</v>
      </c>
      <c r="G186" s="1065" t="s">
        <v>140</v>
      </c>
      <c r="H186" s="1091"/>
      <c r="I186" s="1091"/>
      <c r="J186" s="1087" t="e">
        <f>IF(I186/H186*100&gt;100,100,I186/H186*100)</f>
        <v>#DIV/0!</v>
      </c>
      <c r="K186" s="1090"/>
      <c r="L186" s="1085"/>
      <c r="M186" s="1198"/>
      <c r="N186" s="1081"/>
    </row>
    <row r="187" spans="1:16" ht="30.75" hidden="1" customHeight="1" x14ac:dyDescent="0.25">
      <c r="A187" s="1071"/>
      <c r="B187" s="1068"/>
      <c r="C187" s="1100"/>
      <c r="D187" s="1068"/>
      <c r="E187" s="1098" t="s">
        <v>144</v>
      </c>
      <c r="F187" s="1097" t="s">
        <v>506</v>
      </c>
      <c r="G187" s="1065" t="s">
        <v>266</v>
      </c>
      <c r="H187" s="1096"/>
      <c r="I187" s="1088"/>
      <c r="J187" s="1087" t="e">
        <f>IF(I187/H187*100&gt;100,100,I187/H187*100)</f>
        <v>#DIV/0!</v>
      </c>
      <c r="K187" s="1086" t="e">
        <f>J187</f>
        <v>#DIV/0!</v>
      </c>
      <c r="L187" s="1085"/>
      <c r="M187" s="1198"/>
      <c r="N187" s="1081"/>
    </row>
    <row r="188" spans="1:16" ht="42" hidden="1" customHeight="1" x14ac:dyDescent="0.25">
      <c r="A188" s="1071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065" t="s">
        <v>140</v>
      </c>
      <c r="H188" s="1091"/>
      <c r="I188" s="1093"/>
      <c r="J188" s="1087" t="e">
        <f>IF(H188/I188*100&gt;100,100,H188/I188*100)</f>
        <v>#DIV/0!</v>
      </c>
      <c r="K188" s="1095" t="e">
        <f>(J188+J189+J190)/3</f>
        <v>#DIV/0!</v>
      </c>
      <c r="L188" s="1094" t="e">
        <f>(K188+K191)/2</f>
        <v>#DIV/0!</v>
      </c>
      <c r="M188" s="1198"/>
      <c r="N188" s="1081"/>
    </row>
    <row r="189" spans="1:16" ht="42" hidden="1" customHeight="1" x14ac:dyDescent="0.25">
      <c r="A189" s="1071"/>
      <c r="B189" s="1072"/>
      <c r="C189" s="1103"/>
      <c r="D189" s="1072"/>
      <c r="E189" s="1098" t="s">
        <v>138</v>
      </c>
      <c r="F189" s="1112" t="s">
        <v>385</v>
      </c>
      <c r="G189" s="1065" t="s">
        <v>140</v>
      </c>
      <c r="H189" s="1091"/>
      <c r="I189" s="1093"/>
      <c r="J189" s="1087" t="e">
        <f>IF(I189/H189*100&gt;100,100,I189/H189*100)</f>
        <v>#DIV/0!</v>
      </c>
      <c r="K189" s="1090"/>
      <c r="L189" s="1085"/>
      <c r="M189" s="1198"/>
      <c r="N189" s="1081"/>
    </row>
    <row r="190" spans="1:16" ht="36" hidden="1" customHeight="1" x14ac:dyDescent="0.25">
      <c r="A190" s="1071"/>
      <c r="B190" s="1072"/>
      <c r="C190" s="1103"/>
      <c r="D190" s="1072"/>
      <c r="E190" s="1098" t="s">
        <v>138</v>
      </c>
      <c r="F190" s="1112" t="s">
        <v>625</v>
      </c>
      <c r="G190" s="1065" t="s">
        <v>140</v>
      </c>
      <c r="H190" s="1091"/>
      <c r="I190" s="1091"/>
      <c r="J190" s="1087" t="e">
        <f>IF(I190/H190*100&gt;100,100,I190/H190*100)</f>
        <v>#DIV/0!</v>
      </c>
      <c r="K190" s="1090"/>
      <c r="L190" s="1085"/>
      <c r="M190" s="1198"/>
      <c r="N190" s="1081"/>
    </row>
    <row r="191" spans="1:16" ht="30.75" hidden="1" customHeight="1" x14ac:dyDescent="0.25">
      <c r="A191" s="1071"/>
      <c r="B191" s="1068"/>
      <c r="C191" s="1100"/>
      <c r="D191" s="1068"/>
      <c r="E191" s="1098" t="s">
        <v>144</v>
      </c>
      <c r="F191" s="1097" t="s">
        <v>506</v>
      </c>
      <c r="G191" s="1065" t="s">
        <v>266</v>
      </c>
      <c r="H191" s="1088"/>
      <c r="I191" s="1088"/>
      <c r="J191" s="1087" t="e">
        <f>IF(I191/H191*100&gt;100,100,I191/H191*100)</f>
        <v>#DIV/0!</v>
      </c>
      <c r="K191" s="1086" t="e">
        <f>J191</f>
        <v>#DIV/0!</v>
      </c>
      <c r="L191" s="1085"/>
      <c r="M191" s="1198"/>
      <c r="N191" s="1081"/>
    </row>
    <row r="192" spans="1:16" ht="42" hidden="1" customHeight="1" x14ac:dyDescent="0.25">
      <c r="A192" s="1071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065" t="s">
        <v>140</v>
      </c>
      <c r="H192" s="1091"/>
      <c r="I192" s="1093"/>
      <c r="J192" s="1087" t="e">
        <f>IF(H192/I192*100&gt;100,100,H192/I192*100)</f>
        <v>#DIV/0!</v>
      </c>
      <c r="K192" s="1095" t="e">
        <f>(J192+J193+J194)/3</f>
        <v>#DIV/0!</v>
      </c>
      <c r="L192" s="1094" t="e">
        <f>(K192+K195)/2</f>
        <v>#DIV/0!</v>
      </c>
      <c r="M192" s="1198"/>
      <c r="N192" s="1081"/>
    </row>
    <row r="193" spans="1:14" ht="42" hidden="1" customHeight="1" x14ac:dyDescent="0.25">
      <c r="A193" s="1071"/>
      <c r="B193" s="1072"/>
      <c r="C193" s="1103"/>
      <c r="D193" s="1072"/>
      <c r="E193" s="1098" t="s">
        <v>138</v>
      </c>
      <c r="F193" s="1112" t="s">
        <v>385</v>
      </c>
      <c r="G193" s="1065" t="s">
        <v>140</v>
      </c>
      <c r="H193" s="1091"/>
      <c r="I193" s="1093"/>
      <c r="J193" s="1087" t="e">
        <f>IF(I193/H193*100&gt;100,100,I193/H193*100)</f>
        <v>#DIV/0!</v>
      </c>
      <c r="K193" s="1090"/>
      <c r="L193" s="1085"/>
      <c r="M193" s="1198"/>
      <c r="N193" s="1081"/>
    </row>
    <row r="194" spans="1:14" ht="36" hidden="1" customHeight="1" x14ac:dyDescent="0.25">
      <c r="A194" s="1071"/>
      <c r="B194" s="1072"/>
      <c r="C194" s="1103"/>
      <c r="D194" s="1072"/>
      <c r="E194" s="1098" t="s">
        <v>138</v>
      </c>
      <c r="F194" s="1112" t="s">
        <v>625</v>
      </c>
      <c r="G194" s="1065" t="s">
        <v>140</v>
      </c>
      <c r="H194" s="1091"/>
      <c r="I194" s="1091"/>
      <c r="J194" s="1087" t="e">
        <f>IF(I194/H194*100&gt;100,100,I194/H194*100)</f>
        <v>#DIV/0!</v>
      </c>
      <c r="K194" s="1090"/>
      <c r="L194" s="1085"/>
      <c r="M194" s="1198"/>
      <c r="N194" s="1081"/>
    </row>
    <row r="195" spans="1:14" ht="30.75" hidden="1" customHeight="1" x14ac:dyDescent="0.25">
      <c r="A195" s="1071"/>
      <c r="B195" s="1068"/>
      <c r="C195" s="1100"/>
      <c r="D195" s="1068"/>
      <c r="E195" s="1098" t="s">
        <v>144</v>
      </c>
      <c r="F195" s="1097" t="s">
        <v>506</v>
      </c>
      <c r="G195" s="1065" t="s">
        <v>266</v>
      </c>
      <c r="H195" s="1201"/>
      <c r="I195" s="1088"/>
      <c r="J195" s="1087" t="e">
        <f>IF(I195/H195*100&gt;100,100,I195/H195*100)</f>
        <v>#DIV/0!</v>
      </c>
      <c r="K195" s="1086" t="e">
        <f>J195</f>
        <v>#DIV/0!</v>
      </c>
      <c r="L195" s="1085"/>
      <c r="M195" s="1198"/>
      <c r="N195" s="1081"/>
    </row>
    <row r="196" spans="1:14" ht="42" hidden="1" customHeight="1" x14ac:dyDescent="0.25">
      <c r="A196" s="1071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065" t="s">
        <v>140</v>
      </c>
      <c r="H196" s="1091"/>
      <c r="I196" s="1093"/>
      <c r="J196" s="1087" t="e">
        <f>IF(H196/I196*100&gt;100,100,H196/I196*100)</f>
        <v>#DIV/0!</v>
      </c>
      <c r="K196" s="1095" t="e">
        <f>(J196+J197+J198)/3</f>
        <v>#DIV/0!</v>
      </c>
      <c r="L196" s="1094" t="e">
        <f>(K196+K199)/2</f>
        <v>#DIV/0!</v>
      </c>
      <c r="M196" s="1198"/>
      <c r="N196" s="1081"/>
    </row>
    <row r="197" spans="1:14" ht="42" hidden="1" customHeight="1" x14ac:dyDescent="0.25">
      <c r="A197" s="1071"/>
      <c r="B197" s="1114"/>
      <c r="C197" s="1113"/>
      <c r="D197" s="1072"/>
      <c r="E197" s="1098" t="s">
        <v>138</v>
      </c>
      <c r="F197" s="1112" t="s">
        <v>385</v>
      </c>
      <c r="G197" s="1065" t="s">
        <v>140</v>
      </c>
      <c r="H197" s="1091"/>
      <c r="I197" s="1093"/>
      <c r="J197" s="1087" t="e">
        <f>IF(I197/H197*100&gt;100,100,I197/H197*100)</f>
        <v>#DIV/0!</v>
      </c>
      <c r="K197" s="1090"/>
      <c r="L197" s="1085"/>
      <c r="M197" s="1198"/>
      <c r="N197" s="1081"/>
    </row>
    <row r="198" spans="1:14" ht="36" hidden="1" customHeight="1" x14ac:dyDescent="0.25">
      <c r="A198" s="1071"/>
      <c r="B198" s="1114"/>
      <c r="C198" s="1113"/>
      <c r="D198" s="1072"/>
      <c r="E198" s="1098" t="s">
        <v>138</v>
      </c>
      <c r="F198" s="1112" t="s">
        <v>625</v>
      </c>
      <c r="G198" s="1065" t="s">
        <v>140</v>
      </c>
      <c r="H198" s="1091"/>
      <c r="I198" s="1091"/>
      <c r="J198" s="1087" t="e">
        <f>IF(I198/H198*100&gt;100,100,I198/H198*100)</f>
        <v>#DIV/0!</v>
      </c>
      <c r="K198" s="1090"/>
      <c r="L198" s="1085"/>
      <c r="M198" s="1198"/>
      <c r="N198" s="1081"/>
    </row>
    <row r="199" spans="1:14" ht="30.75" hidden="1" customHeight="1" x14ac:dyDescent="0.25">
      <c r="A199" s="1071"/>
      <c r="B199" s="1111"/>
      <c r="C199" s="1110"/>
      <c r="D199" s="1068"/>
      <c r="E199" s="1098" t="s">
        <v>144</v>
      </c>
      <c r="F199" s="1097" t="s">
        <v>506</v>
      </c>
      <c r="G199" s="1065" t="s">
        <v>266</v>
      </c>
      <c r="H199" s="1088"/>
      <c r="I199" s="1088"/>
      <c r="J199" s="1087" t="e">
        <f>IF(I199/H199*100&gt;100,100,I199/H199*100)</f>
        <v>#DIV/0!</v>
      </c>
      <c r="K199" s="1086" t="e">
        <f>J199</f>
        <v>#DIV/0!</v>
      </c>
      <c r="L199" s="1085"/>
      <c r="M199" s="1198"/>
      <c r="N199" s="1081"/>
    </row>
    <row r="200" spans="1:14" ht="42" hidden="1" customHeight="1" x14ac:dyDescent="0.25">
      <c r="A200" s="1071"/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065" t="s">
        <v>140</v>
      </c>
      <c r="H200" s="1091"/>
      <c r="I200" s="1093"/>
      <c r="J200" s="1087" t="e">
        <f>IF(H200/I200*100&gt;100,100,H200/I200*100)</f>
        <v>#DIV/0!</v>
      </c>
      <c r="K200" s="1095" t="e">
        <f>(J200+J201+J202)/3</f>
        <v>#DIV/0!</v>
      </c>
      <c r="L200" s="1094" t="e">
        <f>(K200+K203)/2</f>
        <v>#DIV/0!</v>
      </c>
      <c r="M200" s="1198"/>
      <c r="N200" s="1081"/>
    </row>
    <row r="201" spans="1:14" ht="42" hidden="1" customHeight="1" x14ac:dyDescent="0.25">
      <c r="A201" s="1071"/>
      <c r="B201" s="1114"/>
      <c r="C201" s="1113"/>
      <c r="D201" s="1072"/>
      <c r="E201" s="1098" t="s">
        <v>138</v>
      </c>
      <c r="F201" s="1112" t="s">
        <v>245</v>
      </c>
      <c r="G201" s="1065" t="s">
        <v>140</v>
      </c>
      <c r="H201" s="1091"/>
      <c r="I201" s="1093"/>
      <c r="J201" s="1087" t="e">
        <f>IF(I201/H201*100&gt;100,100,I201/H201*100)</f>
        <v>#DIV/0!</v>
      </c>
      <c r="K201" s="1090"/>
      <c r="L201" s="1085"/>
      <c r="M201" s="1198"/>
      <c r="N201" s="1081"/>
    </row>
    <row r="202" spans="1:14" ht="36" hidden="1" customHeight="1" x14ac:dyDescent="0.25">
      <c r="A202" s="1071"/>
      <c r="B202" s="1114"/>
      <c r="C202" s="1113"/>
      <c r="D202" s="1072"/>
      <c r="E202" s="1098" t="s">
        <v>138</v>
      </c>
      <c r="F202" s="1112" t="s">
        <v>625</v>
      </c>
      <c r="G202" s="1065" t="s">
        <v>140</v>
      </c>
      <c r="H202" s="1091"/>
      <c r="I202" s="1091"/>
      <c r="J202" s="1087" t="e">
        <f>IF(I202/H202*100&gt;100,100,I202/H202*100)</f>
        <v>#DIV/0!</v>
      </c>
      <c r="K202" s="1090"/>
      <c r="L202" s="1085"/>
      <c r="M202" s="1198"/>
      <c r="N202" s="1081"/>
    </row>
    <row r="203" spans="1:14" ht="30.75" hidden="1" customHeight="1" x14ac:dyDescent="0.25">
      <c r="A203" s="1071"/>
      <c r="B203" s="1111"/>
      <c r="C203" s="1110"/>
      <c r="D203" s="1068"/>
      <c r="E203" s="1098" t="s">
        <v>144</v>
      </c>
      <c r="F203" s="1097" t="s">
        <v>506</v>
      </c>
      <c r="G203" s="1065" t="s">
        <v>266</v>
      </c>
      <c r="H203" s="1088"/>
      <c r="I203" s="1088"/>
      <c r="J203" s="1087" t="e">
        <f>IF(I203/H203*100&gt;100,100,I203/H203*100)</f>
        <v>#DIV/0!</v>
      </c>
      <c r="K203" s="1086" t="e">
        <f>J203</f>
        <v>#DIV/0!</v>
      </c>
      <c r="L203" s="1085"/>
      <c r="M203" s="1198"/>
      <c r="N203" s="1081"/>
    </row>
    <row r="204" spans="1:14" ht="42" hidden="1" customHeight="1" x14ac:dyDescent="0.25">
      <c r="A204" s="1071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065" t="s">
        <v>140</v>
      </c>
      <c r="H204" s="1091"/>
      <c r="I204" s="1093"/>
      <c r="J204" s="1087" t="e">
        <f>IF(I204/H204*100&gt;100,100,I204/H204*100)</f>
        <v>#DIV/0!</v>
      </c>
      <c r="K204" s="1095" t="e">
        <f>(J204+J205+J206)/3</f>
        <v>#DIV/0!</v>
      </c>
      <c r="L204" s="1094" t="e">
        <f>(K204+K207)/2</f>
        <v>#DIV/0!</v>
      </c>
      <c r="M204" s="1198"/>
      <c r="N204" s="1081"/>
    </row>
    <row r="205" spans="1:14" ht="42" hidden="1" customHeight="1" x14ac:dyDescent="0.25">
      <c r="A205" s="1071"/>
      <c r="B205" s="1072"/>
      <c r="C205" s="1103"/>
      <c r="D205" s="1102"/>
      <c r="E205" s="1098" t="s">
        <v>138</v>
      </c>
      <c r="F205" s="1101" t="s">
        <v>435</v>
      </c>
      <c r="G205" s="1065" t="s">
        <v>140</v>
      </c>
      <c r="H205" s="1091"/>
      <c r="I205" s="1093"/>
      <c r="J205" s="1087" t="e">
        <f>IF(I205/H205*100&gt;100,100,I205/H205*100)</f>
        <v>#DIV/0!</v>
      </c>
      <c r="K205" s="1090"/>
      <c r="L205" s="1085"/>
      <c r="M205" s="1198"/>
      <c r="N205" s="1081"/>
    </row>
    <row r="206" spans="1:14" ht="36" hidden="1" customHeight="1" x14ac:dyDescent="0.25">
      <c r="A206" s="1071"/>
      <c r="B206" s="1072"/>
      <c r="C206" s="1103"/>
      <c r="D206" s="1102"/>
      <c r="E206" s="1098" t="s">
        <v>138</v>
      </c>
      <c r="F206" s="1101" t="s">
        <v>436</v>
      </c>
      <c r="G206" s="1065" t="s">
        <v>140</v>
      </c>
      <c r="H206" s="1091"/>
      <c r="I206" s="1091"/>
      <c r="J206" s="1087" t="e">
        <f>IF(I206/H206*100&gt;100,100,I206/H206*100)</f>
        <v>#DIV/0!</v>
      </c>
      <c r="K206" s="1090"/>
      <c r="L206" s="1085"/>
      <c r="M206" s="1198"/>
      <c r="N206" s="1081"/>
    </row>
    <row r="207" spans="1:14" ht="30.75" hidden="1" customHeight="1" x14ac:dyDescent="0.25">
      <c r="A207" s="1071"/>
      <c r="B207" s="1068"/>
      <c r="C207" s="1100"/>
      <c r="D207" s="1099"/>
      <c r="E207" s="1098" t="s">
        <v>144</v>
      </c>
      <c r="F207" s="1097" t="s">
        <v>506</v>
      </c>
      <c r="G207" s="1065" t="s">
        <v>266</v>
      </c>
      <c r="H207" s="1109"/>
      <c r="I207" s="1088"/>
      <c r="J207" s="1087" t="e">
        <f>IF(I207/H207*100&gt;100,100,I207/H207*100)</f>
        <v>#DIV/0!</v>
      </c>
      <c r="K207" s="1086" t="e">
        <f>J207</f>
        <v>#DIV/0!</v>
      </c>
      <c r="L207" s="1085"/>
      <c r="M207" s="1198"/>
      <c r="N207" s="1081"/>
    </row>
    <row r="208" spans="1:14" ht="42" hidden="1" customHeight="1" x14ac:dyDescent="0.25">
      <c r="A208" s="1071"/>
      <c r="B208" s="1079" t="s">
        <v>327</v>
      </c>
      <c r="C208" s="1079" t="s">
        <v>623</v>
      </c>
      <c r="D208" s="1108" t="s">
        <v>615</v>
      </c>
      <c r="E208" s="1105" t="s">
        <v>138</v>
      </c>
      <c r="F208" s="1069" t="s">
        <v>434</v>
      </c>
      <c r="G208" s="1065" t="s">
        <v>140</v>
      </c>
      <c r="H208" s="1091"/>
      <c r="I208" s="1093"/>
      <c r="J208" s="1087" t="e">
        <f>IF(H208/I208*100&gt;100,100,H208/I208*100)</f>
        <v>#DIV/0!</v>
      </c>
      <c r="K208" s="1095" t="e">
        <f>(J208+J209+J210)/3</f>
        <v>#DIV/0!</v>
      </c>
      <c r="L208" s="1094" t="e">
        <f>(K208+K211)/2</f>
        <v>#DIV/0!</v>
      </c>
      <c r="M208" s="1198"/>
      <c r="N208" s="1081"/>
    </row>
    <row r="209" spans="1:14" ht="42" hidden="1" customHeight="1" x14ac:dyDescent="0.25">
      <c r="A209" s="1071"/>
      <c r="B209" s="1072"/>
      <c r="C209" s="1103"/>
      <c r="D209" s="1107"/>
      <c r="E209" s="1105" t="s">
        <v>138</v>
      </c>
      <c r="F209" s="1069" t="s">
        <v>435</v>
      </c>
      <c r="G209" s="1065" t="s">
        <v>140</v>
      </c>
      <c r="H209" s="1091"/>
      <c r="I209" s="1093"/>
      <c r="J209" s="1087" t="e">
        <f>IF(I209/H209*100&gt;100,100,I209/H209*100)</f>
        <v>#DIV/0!</v>
      </c>
      <c r="K209" s="1090"/>
      <c r="L209" s="1085"/>
      <c r="M209" s="1198"/>
      <c r="N209" s="1081"/>
    </row>
    <row r="210" spans="1:14" ht="36" hidden="1" customHeight="1" x14ac:dyDescent="0.25">
      <c r="A210" s="1071"/>
      <c r="B210" s="1072"/>
      <c r="C210" s="1103"/>
      <c r="D210" s="1107"/>
      <c r="E210" s="1105" t="s">
        <v>138</v>
      </c>
      <c r="F210" s="1069" t="s">
        <v>436</v>
      </c>
      <c r="G210" s="1065" t="s">
        <v>140</v>
      </c>
      <c r="H210" s="1091"/>
      <c r="I210" s="1091"/>
      <c r="J210" s="1087" t="e">
        <f>IF(I210/H210*100&gt;100,100,I210/H210*100)</f>
        <v>#DIV/0!</v>
      </c>
      <c r="K210" s="1090"/>
      <c r="L210" s="1085"/>
      <c r="M210" s="1198"/>
      <c r="N210" s="1081"/>
    </row>
    <row r="211" spans="1:14" ht="30.75" hidden="1" customHeight="1" x14ac:dyDescent="0.25">
      <c r="A211" s="1071"/>
      <c r="B211" s="1068"/>
      <c r="C211" s="1100"/>
      <c r="D211" s="1106"/>
      <c r="E211" s="1105" t="s">
        <v>144</v>
      </c>
      <c r="F211" s="1064" t="s">
        <v>506</v>
      </c>
      <c r="G211" s="1065" t="s">
        <v>266</v>
      </c>
      <c r="H211" s="1096"/>
      <c r="I211" s="1088"/>
      <c r="J211" s="1087" t="e">
        <f>IF(I211/H211*100&gt;100,100,I211/H211*100)</f>
        <v>#DIV/0!</v>
      </c>
      <c r="K211" s="1086" t="e">
        <f>J211</f>
        <v>#DIV/0!</v>
      </c>
      <c r="L211" s="1085"/>
      <c r="M211" s="1198"/>
      <c r="N211" s="1081"/>
    </row>
    <row r="212" spans="1:14" ht="42" hidden="1" customHeight="1" x14ac:dyDescent="0.25">
      <c r="A212" s="1071"/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065" t="s">
        <v>140</v>
      </c>
      <c r="H212" s="1091"/>
      <c r="I212" s="1093"/>
      <c r="J212" s="1087" t="e">
        <f>IF(H212/I212*100&gt;100,100,H212/I212*100)</f>
        <v>#DIV/0!</v>
      </c>
      <c r="K212" s="1095" t="e">
        <f>(J212+J213+J214)/3</f>
        <v>#DIV/0!</v>
      </c>
      <c r="L212" s="1094" t="e">
        <f>(K212+K215)/2</f>
        <v>#DIV/0!</v>
      </c>
      <c r="M212" s="1198"/>
      <c r="N212" s="1081"/>
    </row>
    <row r="213" spans="1:14" ht="42" hidden="1" customHeight="1" x14ac:dyDescent="0.25">
      <c r="A213" s="1071"/>
      <c r="B213" s="1072"/>
      <c r="C213" s="1103"/>
      <c r="D213" s="1102"/>
      <c r="E213" s="1098" t="s">
        <v>138</v>
      </c>
      <c r="F213" s="1101" t="s">
        <v>435</v>
      </c>
      <c r="G213" s="1065" t="s">
        <v>140</v>
      </c>
      <c r="H213" s="1091"/>
      <c r="I213" s="1093"/>
      <c r="J213" s="1087" t="e">
        <f>IF(I213/H213*100&gt;100,100,I213/H213*100)</f>
        <v>#DIV/0!</v>
      </c>
      <c r="K213" s="1090"/>
      <c r="L213" s="1085"/>
      <c r="M213" s="1198"/>
      <c r="N213" s="1081"/>
    </row>
    <row r="214" spans="1:14" ht="36" hidden="1" customHeight="1" x14ac:dyDescent="0.25">
      <c r="A214" s="1071"/>
      <c r="B214" s="1072"/>
      <c r="C214" s="1103"/>
      <c r="D214" s="1102"/>
      <c r="E214" s="1098" t="s">
        <v>138</v>
      </c>
      <c r="F214" s="1101" t="s">
        <v>436</v>
      </c>
      <c r="G214" s="1065" t="s">
        <v>140</v>
      </c>
      <c r="H214" s="1091"/>
      <c r="I214" s="1091"/>
      <c r="J214" s="1087" t="e">
        <f>IF(I214/H214*100&gt;100,100,I214/H214*100)</f>
        <v>#DIV/0!</v>
      </c>
      <c r="K214" s="1090"/>
      <c r="L214" s="1085"/>
      <c r="M214" s="1198"/>
      <c r="N214" s="1081"/>
    </row>
    <row r="215" spans="1:14" ht="30.75" hidden="1" customHeight="1" x14ac:dyDescent="0.25">
      <c r="A215" s="1071"/>
      <c r="B215" s="1068"/>
      <c r="C215" s="1100"/>
      <c r="D215" s="1099"/>
      <c r="E215" s="1098" t="s">
        <v>144</v>
      </c>
      <c r="F215" s="1097" t="s">
        <v>506</v>
      </c>
      <c r="G215" s="1065" t="s">
        <v>266</v>
      </c>
      <c r="H215" s="1096"/>
      <c r="I215" s="1088"/>
      <c r="J215" s="1087" t="e">
        <f>IF(I215/H215*100&gt;100,100,I215/H215*100)</f>
        <v>#DIV/0!</v>
      </c>
      <c r="K215" s="1086" t="e">
        <f>J215</f>
        <v>#DIV/0!</v>
      </c>
      <c r="L215" s="1085"/>
      <c r="M215" s="1198"/>
      <c r="N215" s="1081"/>
    </row>
    <row r="216" spans="1:14" ht="42" hidden="1" customHeight="1" x14ac:dyDescent="0.25">
      <c r="A216" s="1071"/>
      <c r="B216" s="1079" t="s">
        <v>323</v>
      </c>
      <c r="C216" s="1079" t="s">
        <v>621</v>
      </c>
      <c r="D216" s="1104" t="s">
        <v>615</v>
      </c>
      <c r="E216" s="1098" t="s">
        <v>138</v>
      </c>
      <c r="F216" s="1101" t="s">
        <v>434</v>
      </c>
      <c r="G216" s="1065" t="s">
        <v>140</v>
      </c>
      <c r="H216" s="1091"/>
      <c r="I216" s="1093"/>
      <c r="J216" s="1087" t="e">
        <f>IF(H216/I216*100&gt;100,100,H216/I216*100)</f>
        <v>#DIV/0!</v>
      </c>
      <c r="K216" s="1095" t="e">
        <f>(J216+J217+J218)/3</f>
        <v>#DIV/0!</v>
      </c>
      <c r="L216" s="1094" t="e">
        <f>(K216+K219)/2</f>
        <v>#DIV/0!</v>
      </c>
      <c r="M216" s="1198"/>
      <c r="N216" s="1081"/>
    </row>
    <row r="217" spans="1:14" ht="42" hidden="1" customHeight="1" x14ac:dyDescent="0.25">
      <c r="A217" s="1071"/>
      <c r="B217" s="1072"/>
      <c r="C217" s="1103"/>
      <c r="D217" s="1102"/>
      <c r="E217" s="1098" t="s">
        <v>138</v>
      </c>
      <c r="F217" s="1101" t="s">
        <v>435</v>
      </c>
      <c r="G217" s="1065" t="s">
        <v>140</v>
      </c>
      <c r="H217" s="1091"/>
      <c r="I217" s="1093"/>
      <c r="J217" s="1087" t="e">
        <f>IF(I217/H217*100&gt;100,100,I217/H217*100)</f>
        <v>#DIV/0!</v>
      </c>
      <c r="K217" s="1090"/>
      <c r="L217" s="1085"/>
      <c r="M217" s="1198"/>
      <c r="N217" s="1081"/>
    </row>
    <row r="218" spans="1:14" ht="36" hidden="1" customHeight="1" x14ac:dyDescent="0.25">
      <c r="A218" s="1071"/>
      <c r="B218" s="1072"/>
      <c r="C218" s="1103"/>
      <c r="D218" s="1102"/>
      <c r="E218" s="1098" t="s">
        <v>138</v>
      </c>
      <c r="F218" s="1101" t="s">
        <v>436</v>
      </c>
      <c r="G218" s="1065" t="s">
        <v>140</v>
      </c>
      <c r="H218" s="1091"/>
      <c r="I218" s="1091"/>
      <c r="J218" s="1087" t="e">
        <f>IF(I218/H218*100&gt;100,100,I218/H218*100)</f>
        <v>#DIV/0!</v>
      </c>
      <c r="K218" s="1090"/>
      <c r="L218" s="1085"/>
      <c r="M218" s="1198"/>
      <c r="N218" s="1081"/>
    </row>
    <row r="219" spans="1:14" ht="30.75" hidden="1" customHeight="1" x14ac:dyDescent="0.25">
      <c r="A219" s="1071"/>
      <c r="B219" s="1068"/>
      <c r="C219" s="1100"/>
      <c r="D219" s="1099"/>
      <c r="E219" s="1098" t="s">
        <v>144</v>
      </c>
      <c r="F219" s="1097" t="s">
        <v>506</v>
      </c>
      <c r="G219" s="1065" t="s">
        <v>266</v>
      </c>
      <c r="H219" s="1096"/>
      <c r="I219" s="1088"/>
      <c r="J219" s="1087" t="e">
        <f>IF(I219/H219*100&gt;100,100,I219/H219*100)</f>
        <v>#DIV/0!</v>
      </c>
      <c r="K219" s="1086" t="e">
        <f>J219</f>
        <v>#DIV/0!</v>
      </c>
      <c r="L219" s="1085"/>
      <c r="M219" s="1198"/>
      <c r="N219" s="1081"/>
    </row>
    <row r="220" spans="1:14" ht="42" hidden="1" customHeight="1" x14ac:dyDescent="0.25">
      <c r="A220" s="1071"/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065" t="s">
        <v>140</v>
      </c>
      <c r="H220" s="1091"/>
      <c r="I220" s="1093"/>
      <c r="J220" s="1087" t="e">
        <f>IF(H220/I220*100&gt;100,100,H220/I220*100)</f>
        <v>#DIV/0!</v>
      </c>
      <c r="K220" s="1095" t="e">
        <f>(J220+J221+J222)/3</f>
        <v>#DIV/0!</v>
      </c>
      <c r="L220" s="1094" t="e">
        <f>(K220+K223)/2</f>
        <v>#DIV/0!</v>
      </c>
      <c r="M220" s="1198"/>
      <c r="N220" s="1081"/>
    </row>
    <row r="221" spans="1:14" ht="42" hidden="1" customHeight="1" x14ac:dyDescent="0.25">
      <c r="A221" s="1071"/>
      <c r="B221" s="1072"/>
      <c r="C221" s="1071"/>
      <c r="D221" s="1070"/>
      <c r="E221" s="1065" t="s">
        <v>138</v>
      </c>
      <c r="F221" s="1069" t="s">
        <v>435</v>
      </c>
      <c r="G221" s="1065" t="s">
        <v>140</v>
      </c>
      <c r="H221" s="1091"/>
      <c r="I221" s="1093"/>
      <c r="J221" s="1087" t="e">
        <f>IF(I221/H221*100&gt;100,100,I221/H221*100)</f>
        <v>#DIV/0!</v>
      </c>
      <c r="K221" s="1090"/>
      <c r="L221" s="1085"/>
      <c r="M221" s="1198"/>
      <c r="N221" s="1081"/>
    </row>
    <row r="222" spans="1:14" ht="36" hidden="1" customHeight="1" x14ac:dyDescent="0.25">
      <c r="A222" s="1071"/>
      <c r="B222" s="1072"/>
      <c r="C222" s="1071"/>
      <c r="D222" s="1070"/>
      <c r="E222" s="1065" t="s">
        <v>138</v>
      </c>
      <c r="F222" s="1069" t="s">
        <v>436</v>
      </c>
      <c r="G222" s="1065" t="s">
        <v>140</v>
      </c>
      <c r="H222" s="1091"/>
      <c r="I222" s="1091"/>
      <c r="J222" s="1087" t="e">
        <f>IF(I222/H222*100&gt;100,100,I222/H222*100)</f>
        <v>#DIV/0!</v>
      </c>
      <c r="K222" s="1090"/>
      <c r="L222" s="1085"/>
      <c r="M222" s="1198"/>
      <c r="N222" s="1081"/>
    </row>
    <row r="223" spans="1:14" ht="30.75" hidden="1" customHeight="1" x14ac:dyDescent="0.25">
      <c r="A223" s="1071"/>
      <c r="B223" s="1068"/>
      <c r="C223" s="1067"/>
      <c r="D223" s="1066"/>
      <c r="E223" s="1065" t="s">
        <v>144</v>
      </c>
      <c r="F223" s="1064" t="s">
        <v>506</v>
      </c>
      <c r="G223" s="1065" t="s">
        <v>266</v>
      </c>
      <c r="H223" s="1096"/>
      <c r="I223" s="1088"/>
      <c r="J223" s="1087" t="e">
        <f>IF(I223/H223*100&gt;100,100,I223/H223*100)</f>
        <v>#DIV/0!</v>
      </c>
      <c r="K223" s="1086" t="e">
        <f>J223</f>
        <v>#DIV/0!</v>
      </c>
      <c r="L223" s="1085"/>
      <c r="M223" s="1198"/>
      <c r="N223" s="1081"/>
    </row>
    <row r="224" spans="1:14" ht="42" hidden="1" customHeight="1" x14ac:dyDescent="0.25">
      <c r="A224" s="1071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065" t="s">
        <v>140</v>
      </c>
      <c r="H224" s="1091"/>
      <c r="I224" s="1093"/>
      <c r="J224" s="1087" t="e">
        <f>IF(H224/I224*100&gt;100,100,H224/I224*100)</f>
        <v>#DIV/0!</v>
      </c>
      <c r="K224" s="1095" t="e">
        <f>(J224+J225+J226)/3</f>
        <v>#DIV/0!</v>
      </c>
      <c r="L224" s="1094" t="e">
        <f>(K224+K227)/2</f>
        <v>#DIV/0!</v>
      </c>
      <c r="M224" s="1198"/>
      <c r="N224" s="1081"/>
    </row>
    <row r="225" spans="1:14" ht="42" hidden="1" customHeight="1" x14ac:dyDescent="0.25">
      <c r="A225" s="1071"/>
      <c r="B225" s="1072"/>
      <c r="C225" s="1071"/>
      <c r="D225" s="1070"/>
      <c r="E225" s="1065" t="s">
        <v>138</v>
      </c>
      <c r="F225" s="1069" t="s">
        <v>435</v>
      </c>
      <c r="G225" s="1065" t="s">
        <v>140</v>
      </c>
      <c r="H225" s="1091"/>
      <c r="I225" s="1093"/>
      <c r="J225" s="1087" t="e">
        <f>IF(I225/H225*100&gt;100,100,I225/H225*100)</f>
        <v>#DIV/0!</v>
      </c>
      <c r="K225" s="1090"/>
      <c r="L225" s="1085"/>
      <c r="M225" s="1198"/>
      <c r="N225" s="1081"/>
    </row>
    <row r="226" spans="1:14" ht="36" hidden="1" customHeight="1" x14ac:dyDescent="0.25">
      <c r="A226" s="1071"/>
      <c r="B226" s="1072"/>
      <c r="C226" s="1071"/>
      <c r="D226" s="1070"/>
      <c r="E226" s="1065" t="s">
        <v>138</v>
      </c>
      <c r="F226" s="1069" t="s">
        <v>436</v>
      </c>
      <c r="G226" s="1065" t="s">
        <v>140</v>
      </c>
      <c r="H226" s="1091"/>
      <c r="I226" s="1091"/>
      <c r="J226" s="1087" t="e">
        <f>IF(I226/H226*100&gt;100,100,I226/H226*100)</f>
        <v>#DIV/0!</v>
      </c>
      <c r="K226" s="1090"/>
      <c r="L226" s="1085"/>
      <c r="M226" s="1198"/>
      <c r="N226" s="1081"/>
    </row>
    <row r="227" spans="1:14" ht="30.75" hidden="1" customHeight="1" x14ac:dyDescent="0.25">
      <c r="A227" s="1071"/>
      <c r="B227" s="1068"/>
      <c r="C227" s="1067"/>
      <c r="D227" s="1066"/>
      <c r="E227" s="1065" t="s">
        <v>144</v>
      </c>
      <c r="F227" s="1064" t="s">
        <v>506</v>
      </c>
      <c r="G227" s="1065" t="s">
        <v>266</v>
      </c>
      <c r="H227" s="1088"/>
      <c r="I227" s="1088"/>
      <c r="J227" s="1087" t="e">
        <f>IF(I227/H227*100&gt;100,100,I227/H227*100)</f>
        <v>#DIV/0!</v>
      </c>
      <c r="K227" s="1086" t="e">
        <f>J227</f>
        <v>#DIV/0!</v>
      </c>
      <c r="L227" s="1085"/>
      <c r="M227" s="1198"/>
      <c r="N227" s="1081"/>
    </row>
    <row r="228" spans="1:14" ht="42" hidden="1" customHeight="1" x14ac:dyDescent="0.25">
      <c r="A228" s="1071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G228" s="1048"/>
      <c r="H228" s="1048"/>
      <c r="I228" s="1048"/>
      <c r="J228" s="1087"/>
      <c r="K228" s="1095"/>
      <c r="L228" s="1094">
        <f>(K228+K231)/2</f>
        <v>0</v>
      </c>
      <c r="M228" s="1198"/>
      <c r="N228" s="1081"/>
    </row>
    <row r="229" spans="1:14" ht="42" hidden="1" customHeight="1" x14ac:dyDescent="0.25">
      <c r="A229" s="1071"/>
      <c r="B229" s="1072"/>
      <c r="C229" s="1071"/>
      <c r="D229" s="1070"/>
      <c r="E229" s="1065" t="s">
        <v>138</v>
      </c>
      <c r="F229" s="1069" t="s">
        <v>435</v>
      </c>
      <c r="G229" s="1048"/>
      <c r="H229" s="1082"/>
      <c r="I229" s="1082"/>
      <c r="J229" s="1087"/>
      <c r="K229" s="1090"/>
      <c r="L229" s="1085"/>
      <c r="M229" s="1198"/>
      <c r="N229" s="1081"/>
    </row>
    <row r="230" spans="1:14" ht="36" hidden="1" customHeight="1" x14ac:dyDescent="0.25">
      <c r="A230" s="1071"/>
      <c r="B230" s="1072"/>
      <c r="C230" s="1071"/>
      <c r="D230" s="1070"/>
      <c r="E230" s="1065" t="s">
        <v>138</v>
      </c>
      <c r="F230" s="1069" t="s">
        <v>436</v>
      </c>
      <c r="G230" s="1048"/>
      <c r="H230" s="1083"/>
      <c r="I230" s="1048"/>
      <c r="J230" s="1087"/>
      <c r="K230" s="1090"/>
      <c r="L230" s="1085"/>
      <c r="M230" s="1198"/>
      <c r="N230" s="1081"/>
    </row>
    <row r="231" spans="1:14" ht="30.75" hidden="1" customHeight="1" x14ac:dyDescent="0.25">
      <c r="A231" s="1071"/>
      <c r="B231" s="1068"/>
      <c r="C231" s="1067"/>
      <c r="D231" s="1066"/>
      <c r="E231" s="1065" t="s">
        <v>144</v>
      </c>
      <c r="F231" s="1064" t="s">
        <v>506</v>
      </c>
      <c r="J231" s="1087"/>
      <c r="K231" s="1086"/>
      <c r="L231" s="1085"/>
      <c r="M231" s="1198"/>
      <c r="N231" s="1081"/>
    </row>
    <row r="232" spans="1:14" ht="42" hidden="1" customHeight="1" x14ac:dyDescent="0.25">
      <c r="A232" s="1071"/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  <c r="J232" s="1087"/>
      <c r="K232" s="1199"/>
      <c r="L232" s="1094"/>
      <c r="M232" s="1198"/>
      <c r="N232" s="1081"/>
    </row>
    <row r="233" spans="1:14" ht="42" hidden="1" customHeight="1" x14ac:dyDescent="0.25">
      <c r="A233" s="1071"/>
      <c r="B233" s="1072"/>
      <c r="C233" s="1071"/>
      <c r="D233" s="1070"/>
      <c r="E233" s="1065" t="s">
        <v>138</v>
      </c>
      <c r="F233" s="1069" t="s">
        <v>435</v>
      </c>
      <c r="G233" s="1076" t="s">
        <v>611</v>
      </c>
      <c r="H233" s="1075"/>
      <c r="I233" s="1075"/>
      <c r="J233" s="1087"/>
      <c r="K233" s="1200">
        <v>176</v>
      </c>
      <c r="L233" s="1085"/>
      <c r="M233" s="1198"/>
      <c r="N233" s="1081"/>
    </row>
    <row r="234" spans="1:14" ht="36" hidden="1" customHeight="1" x14ac:dyDescent="0.25">
      <c r="A234" s="1071"/>
      <c r="B234" s="1072"/>
      <c r="C234" s="1071"/>
      <c r="D234" s="1070"/>
      <c r="E234" s="1065" t="s">
        <v>138</v>
      </c>
      <c r="F234" s="1069" t="s">
        <v>436</v>
      </c>
      <c r="G234" s="1076" t="s">
        <v>683</v>
      </c>
      <c r="H234" s="1075"/>
      <c r="I234" s="1075"/>
      <c r="J234" s="1087"/>
      <c r="K234" s="1200">
        <v>249</v>
      </c>
      <c r="L234" s="1085"/>
      <c r="M234" s="1198"/>
      <c r="N234" s="1081"/>
    </row>
    <row r="235" spans="1:14" ht="30.75" hidden="1" customHeight="1" x14ac:dyDescent="0.25">
      <c r="A235" s="1071"/>
      <c r="B235" s="1068"/>
      <c r="C235" s="1067"/>
      <c r="D235" s="1066"/>
      <c r="E235" s="1065" t="s">
        <v>144</v>
      </c>
      <c r="F235" s="1064" t="s">
        <v>506</v>
      </c>
      <c r="G235" s="1076" t="s">
        <v>682</v>
      </c>
      <c r="H235" s="1075"/>
      <c r="I235" s="1075"/>
      <c r="J235" s="1087"/>
      <c r="K235" s="1086">
        <v>41</v>
      </c>
      <c r="L235" s="1085"/>
      <c r="M235" s="1198"/>
      <c r="N235" s="1081"/>
    </row>
    <row r="236" spans="1:14" ht="42" hidden="1" customHeight="1" x14ac:dyDescent="0.25">
      <c r="A236" s="1071"/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076" t="s">
        <v>607</v>
      </c>
      <c r="H236" s="1075"/>
      <c r="I236" s="1075"/>
      <c r="J236" s="1087"/>
      <c r="K236" s="1199"/>
      <c r="L236" s="1093"/>
      <c r="M236" s="1198"/>
      <c r="N236" s="1081"/>
    </row>
    <row r="237" spans="1:14" ht="114.75" hidden="1" x14ac:dyDescent="0.25">
      <c r="B237" s="1072"/>
      <c r="C237" s="1071"/>
      <c r="D237" s="1070"/>
      <c r="E237" s="1065" t="s">
        <v>138</v>
      </c>
      <c r="F237" s="1069" t="s">
        <v>435</v>
      </c>
    </row>
    <row r="238" spans="1:14" ht="76.5" hidden="1" x14ac:dyDescent="0.25">
      <c r="B238" s="1072"/>
      <c r="C238" s="1071"/>
      <c r="D238" s="1070"/>
      <c r="E238" s="1065" t="s">
        <v>138</v>
      </c>
      <c r="F238" s="1069" t="s">
        <v>436</v>
      </c>
    </row>
    <row r="239" spans="1:14" ht="25.5" hidden="1" x14ac:dyDescent="0.25">
      <c r="B239" s="1068"/>
      <c r="C239" s="1067"/>
      <c r="D239" s="1066"/>
      <c r="E239" s="1065" t="s">
        <v>144</v>
      </c>
      <c r="F239" s="1064" t="s">
        <v>506</v>
      </c>
    </row>
    <row r="240" spans="1:14" s="1060" customFormat="1" ht="46.9" customHeight="1" x14ac:dyDescent="0.3">
      <c r="A240" s="1060" t="s">
        <v>614</v>
      </c>
      <c r="E240" s="1059"/>
      <c r="G240" s="1060" t="s">
        <v>613</v>
      </c>
      <c r="H240" s="1061"/>
    </row>
    <row r="241" spans="1:11" s="1060" customFormat="1" ht="46.9" customHeight="1" x14ac:dyDescent="0.3">
      <c r="A241" s="1062" t="s">
        <v>612</v>
      </c>
      <c r="E241" s="1059"/>
      <c r="H241" s="1061"/>
    </row>
    <row r="242" spans="1:11" ht="18.75" x14ac:dyDescent="0.3">
      <c r="B242" s="1060"/>
      <c r="C242" s="1060"/>
      <c r="D242" s="1060"/>
      <c r="E242" s="1059"/>
      <c r="F242" s="1054" t="s">
        <v>611</v>
      </c>
      <c r="G242" s="1053">
        <f>0.89+165.67</f>
        <v>166.55999999999997</v>
      </c>
      <c r="H242" s="1053">
        <f>H7+H11+H15+H19+H23++H27+H31+H35+H39+H43</f>
        <v>166.55999999999997</v>
      </c>
      <c r="I242" s="1053">
        <f>I7+I11+I15+I19+I23++I27+I31+I35+I39+I43</f>
        <v>165.67000000000002</v>
      </c>
      <c r="J242" s="1053">
        <v>165.67</v>
      </c>
      <c r="K242" s="1052"/>
    </row>
    <row r="243" spans="1:11" x14ac:dyDescent="0.25">
      <c r="B243" s="1058"/>
      <c r="C243" s="1058"/>
      <c r="D243" s="1058"/>
      <c r="E243" s="1057"/>
      <c r="F243" s="1054" t="s">
        <v>610</v>
      </c>
      <c r="G243" s="1053">
        <f>1+244</f>
        <v>245</v>
      </c>
      <c r="H243" s="1053">
        <f>H47+H51+H55+H59+H63+H67+H71+H75+H79+H83+H91+H87</f>
        <v>245</v>
      </c>
      <c r="I243" s="1053">
        <f>I47+I51+I55+I59+I63+I67+I71+I75+I79+I83+I91+I87</f>
        <v>245.56</v>
      </c>
      <c r="J243" s="1053">
        <v>245.56</v>
      </c>
      <c r="K243" s="1052"/>
    </row>
    <row r="244" spans="1:11" x14ac:dyDescent="0.25">
      <c r="B244" s="1048"/>
      <c r="C244" s="1048"/>
      <c r="D244" s="1048"/>
      <c r="E244" s="1055"/>
      <c r="F244" s="1054" t="s">
        <v>609</v>
      </c>
      <c r="G244" s="1053">
        <f>0.44+42.56</f>
        <v>43</v>
      </c>
      <c r="H244" s="1053">
        <f>H95+H99+H103+H107+H111+H115+H119+H123+H127</f>
        <v>43</v>
      </c>
      <c r="I244" s="1053">
        <f>I95+I99+I103+I107+I111+I115+I119+I123+I127</f>
        <v>44.199999999999996</v>
      </c>
      <c r="J244" s="1053">
        <v>44.22</v>
      </c>
      <c r="K244" s="1052"/>
    </row>
    <row r="245" spans="1:11" x14ac:dyDescent="0.25">
      <c r="B245" s="1048"/>
      <c r="C245" s="1048"/>
      <c r="D245" s="1048"/>
      <c r="E245" s="1055"/>
      <c r="F245" s="1054" t="s">
        <v>608</v>
      </c>
      <c r="G245" s="1053">
        <f>G242+G243+G244</f>
        <v>454.55999999999995</v>
      </c>
      <c r="H245" s="1053">
        <f>H242+H243+H244</f>
        <v>454.55999999999995</v>
      </c>
      <c r="I245" s="1053">
        <f>I242+I243+I244</f>
        <v>455.43</v>
      </c>
      <c r="J245" s="1053">
        <f>J242+J243+J244</f>
        <v>455.45000000000005</v>
      </c>
      <c r="K245" s="1052">
        <f>J245/G245</f>
        <v>1.0019579373460052</v>
      </c>
    </row>
    <row r="246" spans="1:11" x14ac:dyDescent="0.25">
      <c r="F246" s="1054" t="s">
        <v>607</v>
      </c>
      <c r="G246" s="1053">
        <v>0</v>
      </c>
      <c r="H246" s="1053">
        <f>H131+H135+H139+H143+H147+H151+H155</f>
        <v>0</v>
      </c>
      <c r="I246" s="1053">
        <f>I131+I135+I139+I143+I147+I151+I155</f>
        <v>0</v>
      </c>
      <c r="J246" s="1053"/>
      <c r="K246" s="1052"/>
    </row>
    <row r="247" spans="1:11" x14ac:dyDescent="0.25">
      <c r="F247" s="1054" t="s">
        <v>606</v>
      </c>
      <c r="G247" s="1053"/>
      <c r="H247" s="1053">
        <f>H159+H163+H167+H171+H175+H179+H183+H187+H191+H195+H199+H203</f>
        <v>0</v>
      </c>
      <c r="I247" s="1053">
        <f>I159+I163+I167+I171+I175+I179+I183+I187+I191+I195+I199+I203</f>
        <v>0</v>
      </c>
      <c r="J247" s="1053"/>
      <c r="K247" s="1052"/>
    </row>
    <row r="248" spans="1:11" x14ac:dyDescent="0.25">
      <c r="F248" s="1054" t="s">
        <v>605</v>
      </c>
      <c r="G248" s="1053"/>
      <c r="H248" s="1053">
        <f>H207+H211+H215+H219+H223+H227+H231+H235+H239</f>
        <v>0</v>
      </c>
      <c r="I248" s="1053">
        <f>I207+I211+I215+I219+I223+I227+I231+I235+I239</f>
        <v>0</v>
      </c>
      <c r="J248" s="1053"/>
      <c r="K248" s="1052"/>
    </row>
  </sheetData>
  <autoFilter ref="A2:M239"/>
  <mergeCells count="288">
    <mergeCell ref="B68:B71"/>
    <mergeCell ref="B72:B75"/>
    <mergeCell ref="B76:B79"/>
    <mergeCell ref="C72:C75"/>
    <mergeCell ref="C216:C219"/>
    <mergeCell ref="D216:D219"/>
    <mergeCell ref="K216:K218"/>
    <mergeCell ref="L216:L219"/>
    <mergeCell ref="D200:D203"/>
    <mergeCell ref="K200:K202"/>
    <mergeCell ref="L200:L203"/>
    <mergeCell ref="C204:C207"/>
    <mergeCell ref="D24:D27"/>
    <mergeCell ref="K24:K26"/>
    <mergeCell ref="L24:L27"/>
    <mergeCell ref="K228:K230"/>
    <mergeCell ref="L228:L231"/>
    <mergeCell ref="B212:B215"/>
    <mergeCell ref="C212:C215"/>
    <mergeCell ref="D212:D215"/>
    <mergeCell ref="K212:K214"/>
    <mergeCell ref="L212:L215"/>
    <mergeCell ref="B236:B239"/>
    <mergeCell ref="C236:C239"/>
    <mergeCell ref="D236:D239"/>
    <mergeCell ref="B224:B227"/>
    <mergeCell ref="B188:B191"/>
    <mergeCell ref="B228:B231"/>
    <mergeCell ref="C228:C231"/>
    <mergeCell ref="D228:D231"/>
    <mergeCell ref="B232:B235"/>
    <mergeCell ref="B216:B219"/>
    <mergeCell ref="K220:K222"/>
    <mergeCell ref="L220:L223"/>
    <mergeCell ref="C224:C227"/>
    <mergeCell ref="D224:D227"/>
    <mergeCell ref="K224:K226"/>
    <mergeCell ref="L224:L227"/>
    <mergeCell ref="B184:B187"/>
    <mergeCell ref="A184:A236"/>
    <mergeCell ref="C184:C187"/>
    <mergeCell ref="D184:D187"/>
    <mergeCell ref="K184:K186"/>
    <mergeCell ref="L184:L187"/>
    <mergeCell ref="L232:L235"/>
    <mergeCell ref="B220:B223"/>
    <mergeCell ref="C220:C223"/>
    <mergeCell ref="D220:D223"/>
    <mergeCell ref="C200:C203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204:B207"/>
    <mergeCell ref="K192:K194"/>
    <mergeCell ref="L192:L195"/>
    <mergeCell ref="C196:C199"/>
    <mergeCell ref="D196:D199"/>
    <mergeCell ref="K196:K198"/>
    <mergeCell ref="L196:L199"/>
    <mergeCell ref="B24:B27"/>
    <mergeCell ref="C24:C27"/>
    <mergeCell ref="M184:M236"/>
    <mergeCell ref="C188:C191"/>
    <mergeCell ref="D188:D191"/>
    <mergeCell ref="K188:K190"/>
    <mergeCell ref="L188:L191"/>
    <mergeCell ref="B192:B195"/>
    <mergeCell ref="C192:C195"/>
    <mergeCell ref="D192:D195"/>
    <mergeCell ref="B44:B47"/>
    <mergeCell ref="C28:C31"/>
    <mergeCell ref="C20:C23"/>
    <mergeCell ref="C40:C43"/>
    <mergeCell ref="B16:B19"/>
    <mergeCell ref="B20:B23"/>
    <mergeCell ref="B28:B31"/>
    <mergeCell ref="B32:B35"/>
    <mergeCell ref="B36:B39"/>
    <mergeCell ref="C36:C39"/>
    <mergeCell ref="C88:C91"/>
    <mergeCell ref="C80:C83"/>
    <mergeCell ref="B80:B83"/>
    <mergeCell ref="B4:B7"/>
    <mergeCell ref="B8:B11"/>
    <mergeCell ref="B12:B15"/>
    <mergeCell ref="B60:B63"/>
    <mergeCell ref="B64:B67"/>
    <mergeCell ref="C8:C11"/>
    <mergeCell ref="C16:C19"/>
    <mergeCell ref="D100:D103"/>
    <mergeCell ref="D116:D119"/>
    <mergeCell ref="A1:N1"/>
    <mergeCell ref="B48:B51"/>
    <mergeCell ref="B52:B55"/>
    <mergeCell ref="B56:B59"/>
    <mergeCell ref="C4:C7"/>
    <mergeCell ref="C12:C15"/>
    <mergeCell ref="C96:C99"/>
    <mergeCell ref="C92:C95"/>
    <mergeCell ref="B100:B103"/>
    <mergeCell ref="B104:B107"/>
    <mergeCell ref="B108:B111"/>
    <mergeCell ref="B112:B115"/>
    <mergeCell ref="B120:B123"/>
    <mergeCell ref="C76:C79"/>
    <mergeCell ref="C104:C107"/>
    <mergeCell ref="C100:C103"/>
    <mergeCell ref="C112:C115"/>
    <mergeCell ref="C108:C111"/>
    <mergeCell ref="D68:D71"/>
    <mergeCell ref="K68:K70"/>
    <mergeCell ref="L68:L71"/>
    <mergeCell ref="D56:D59"/>
    <mergeCell ref="K56:K58"/>
    <mergeCell ref="D44:D47"/>
    <mergeCell ref="K44:K46"/>
    <mergeCell ref="L56:L59"/>
    <mergeCell ref="D60:D63"/>
    <mergeCell ref="K60:K62"/>
    <mergeCell ref="L60:L63"/>
    <mergeCell ref="D64:D67"/>
    <mergeCell ref="K64:K66"/>
    <mergeCell ref="L64:L67"/>
    <mergeCell ref="L32:L35"/>
    <mergeCell ref="D40:D43"/>
    <mergeCell ref="C32:C35"/>
    <mergeCell ref="C48:C51"/>
    <mergeCell ref="C52:C55"/>
    <mergeCell ref="C44:C47"/>
    <mergeCell ref="L40:L43"/>
    <mergeCell ref="D36:D39"/>
    <mergeCell ref="K40:K42"/>
    <mergeCell ref="D92:D95"/>
    <mergeCell ref="K92:K94"/>
    <mergeCell ref="L92:L95"/>
    <mergeCell ref="D96:D99"/>
    <mergeCell ref="K96:K98"/>
    <mergeCell ref="L96:L99"/>
    <mergeCell ref="K76:K78"/>
    <mergeCell ref="L76:L79"/>
    <mergeCell ref="D80:D83"/>
    <mergeCell ref="K80:K82"/>
    <mergeCell ref="L80:L83"/>
    <mergeCell ref="D88:D91"/>
    <mergeCell ref="K88:K90"/>
    <mergeCell ref="L88:L91"/>
    <mergeCell ref="L44:L47"/>
    <mergeCell ref="K48:K50"/>
    <mergeCell ref="L48:L51"/>
    <mergeCell ref="D52:D55"/>
    <mergeCell ref="K52:K54"/>
    <mergeCell ref="L52:L55"/>
    <mergeCell ref="K128:K130"/>
    <mergeCell ref="L128:L131"/>
    <mergeCell ref="K116:K118"/>
    <mergeCell ref="B132:B135"/>
    <mergeCell ref="C128:C131"/>
    <mergeCell ref="B116:B119"/>
    <mergeCell ref="B124:B127"/>
    <mergeCell ref="C120:C123"/>
    <mergeCell ref="C116:C119"/>
    <mergeCell ref="C124:C127"/>
    <mergeCell ref="L140:L143"/>
    <mergeCell ref="C132:C135"/>
    <mergeCell ref="L116:L119"/>
    <mergeCell ref="D120:D123"/>
    <mergeCell ref="K120:K122"/>
    <mergeCell ref="L120:L123"/>
    <mergeCell ref="D124:D127"/>
    <mergeCell ref="K124:K126"/>
    <mergeCell ref="L124:L127"/>
    <mergeCell ref="D128:D131"/>
    <mergeCell ref="K172:K174"/>
    <mergeCell ref="L172:L175"/>
    <mergeCell ref="B164:B167"/>
    <mergeCell ref="C164:C167"/>
    <mergeCell ref="D164:D167"/>
    <mergeCell ref="K164:K166"/>
    <mergeCell ref="L164:L167"/>
    <mergeCell ref="K156:K158"/>
    <mergeCell ref="D180:D183"/>
    <mergeCell ref="K180:K182"/>
    <mergeCell ref="L180:L183"/>
    <mergeCell ref="B168:B171"/>
    <mergeCell ref="C168:C171"/>
    <mergeCell ref="D168:D171"/>
    <mergeCell ref="B156:B159"/>
    <mergeCell ref="K168:K170"/>
    <mergeCell ref="L168:L171"/>
    <mergeCell ref="K144:K146"/>
    <mergeCell ref="L144:L147"/>
    <mergeCell ref="K136:K138"/>
    <mergeCell ref="L136:L139"/>
    <mergeCell ref="L112:L115"/>
    <mergeCell ref="D148:D151"/>
    <mergeCell ref="K148:K150"/>
    <mergeCell ref="L148:L151"/>
    <mergeCell ref="D140:D143"/>
    <mergeCell ref="K140:K142"/>
    <mergeCell ref="D48:D51"/>
    <mergeCell ref="K104:K106"/>
    <mergeCell ref="L104:L107"/>
    <mergeCell ref="D108:D111"/>
    <mergeCell ref="K108:K110"/>
    <mergeCell ref="L108:L111"/>
    <mergeCell ref="K100:K102"/>
    <mergeCell ref="K72:K74"/>
    <mergeCell ref="L72:L75"/>
    <mergeCell ref="D76:D79"/>
    <mergeCell ref="D132:D135"/>
    <mergeCell ref="K132:K134"/>
    <mergeCell ref="L132:L135"/>
    <mergeCell ref="L100:L103"/>
    <mergeCell ref="D104:D107"/>
    <mergeCell ref="L156:L159"/>
    <mergeCell ref="K112:K114"/>
    <mergeCell ref="K152:K154"/>
    <mergeCell ref="L152:L155"/>
    <mergeCell ref="D144:D147"/>
    <mergeCell ref="K12:K14"/>
    <mergeCell ref="L12:L15"/>
    <mergeCell ref="D16:D19"/>
    <mergeCell ref="K16:K18"/>
    <mergeCell ref="L16:L19"/>
    <mergeCell ref="D20:D23"/>
    <mergeCell ref="K20:K22"/>
    <mergeCell ref="K160:K162"/>
    <mergeCell ref="L160:L163"/>
    <mergeCell ref="C156:C159"/>
    <mergeCell ref="D156:D159"/>
    <mergeCell ref="D72:D75"/>
    <mergeCell ref="M4:M183"/>
    <mergeCell ref="D8:D11"/>
    <mergeCell ref="K8:K10"/>
    <mergeCell ref="L8:L11"/>
    <mergeCell ref="D12:D15"/>
    <mergeCell ref="L28:L31"/>
    <mergeCell ref="D32:D35"/>
    <mergeCell ref="K32:K34"/>
    <mergeCell ref="B176:B179"/>
    <mergeCell ref="C176:C179"/>
    <mergeCell ref="D176:D179"/>
    <mergeCell ref="K176:K178"/>
    <mergeCell ref="L176:L179"/>
    <mergeCell ref="B160:B163"/>
    <mergeCell ref="C160:C163"/>
    <mergeCell ref="D112:D115"/>
    <mergeCell ref="C148:C151"/>
    <mergeCell ref="N4:N236"/>
    <mergeCell ref="A4:A183"/>
    <mergeCell ref="D4:D7"/>
    <mergeCell ref="K4:K6"/>
    <mergeCell ref="L4:L7"/>
    <mergeCell ref="L20:L23"/>
    <mergeCell ref="D28:D31"/>
    <mergeCell ref="K28:K30"/>
    <mergeCell ref="D172:D175"/>
    <mergeCell ref="B180:B183"/>
    <mergeCell ref="C180:C183"/>
    <mergeCell ref="B144:B147"/>
    <mergeCell ref="C144:C147"/>
    <mergeCell ref="B148:B151"/>
    <mergeCell ref="D160:D163"/>
    <mergeCell ref="D232:D235"/>
    <mergeCell ref="C84:C87"/>
    <mergeCell ref="B152:B155"/>
    <mergeCell ref="C152:C155"/>
    <mergeCell ref="D152:D155"/>
    <mergeCell ref="B136:B139"/>
    <mergeCell ref="C136:C139"/>
    <mergeCell ref="D136:D139"/>
    <mergeCell ref="B172:B175"/>
    <mergeCell ref="C172:C175"/>
    <mergeCell ref="C56:C59"/>
    <mergeCell ref="C68:C71"/>
    <mergeCell ref="C64:C67"/>
    <mergeCell ref="C60:C63"/>
    <mergeCell ref="B88:B91"/>
    <mergeCell ref="C232:C235"/>
    <mergeCell ref="B140:B143"/>
    <mergeCell ref="C140:C143"/>
    <mergeCell ref="B92:B95"/>
    <mergeCell ref="B96:B99"/>
  </mergeCells>
  <pageMargins left="0.19685039370078741" right="0.19685039370078741" top="0.19685039370078741" bottom="0.19685039370078741" header="0.31496062992125984" footer="0.31496062992125984"/>
  <pageSetup paperSize="9" scale="46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248"/>
  <sheetViews>
    <sheetView zoomScale="70" zoomScaleNormal="70" zoomScaleSheetLayoutView="79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177" t="s">
        <v>709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(J4+J5+J6)/3</f>
        <v>98.454166666666666</v>
      </c>
      <c r="L4" s="1126">
        <f>(K4+K7)/2</f>
        <v>99.227083333333326</v>
      </c>
      <c r="M4" s="1298" t="s">
        <v>679</v>
      </c>
      <c r="N4" s="1297"/>
    </row>
    <row r="5" spans="1:14" ht="58.5" customHeight="1" x14ac:dyDescent="0.25">
      <c r="A5" s="1113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76.290000000000006</v>
      </c>
      <c r="J5" s="1121">
        <f>IF(I5/H5*100&gt;100,100,I5/H5*100)</f>
        <v>95.362500000000011</v>
      </c>
      <c r="K5" s="1123"/>
      <c r="L5" s="1119"/>
      <c r="M5" s="1291"/>
      <c r="N5" s="1279"/>
    </row>
    <row r="6" spans="1:14" ht="58.5" customHeight="1" x14ac:dyDescent="0.25">
      <c r="A6" s="1113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24">
        <v>80</v>
      </c>
      <c r="I6" s="1124">
        <v>80</v>
      </c>
      <c r="J6" s="1121">
        <f>IF(I6/H6*100&gt;100,100,I6/H6*100)</f>
        <v>100</v>
      </c>
      <c r="K6" s="1123"/>
      <c r="L6" s="1119"/>
      <c r="M6" s="1291"/>
      <c r="N6" s="1279"/>
    </row>
    <row r="7" spans="1:14" ht="30.75" customHeight="1" x14ac:dyDescent="0.25">
      <c r="A7" s="1113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34">
        <v>19</v>
      </c>
      <c r="I7" s="34">
        <v>21</v>
      </c>
      <c r="J7" s="1121">
        <f>IF(I7/H7*100&gt;100,100,I7/H7*100)</f>
        <v>100</v>
      </c>
      <c r="K7" s="1120">
        <f>J7</f>
        <v>100</v>
      </c>
      <c r="L7" s="1119"/>
      <c r="M7" s="1291"/>
      <c r="N7" s="1279"/>
    </row>
    <row r="8" spans="1:14" ht="30.75" hidden="1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/>
      <c r="I8" s="1125"/>
      <c r="J8" s="1121" t="e">
        <f>IF(I8/H8*100&gt;100,100,I8/H8*100)</f>
        <v>#DIV/0!</v>
      </c>
      <c r="K8" s="1127" t="e">
        <f>(J8+J9+J10)/2</f>
        <v>#DIV/0!</v>
      </c>
      <c r="L8" s="1126" t="e">
        <f>(K8+K11)/2</f>
        <v>#DIV/0!</v>
      </c>
      <c r="M8" s="1291"/>
      <c r="N8" s="1279"/>
    </row>
    <row r="9" spans="1:14" ht="30.75" hidden="1" customHeight="1" x14ac:dyDescent="0.25">
      <c r="A9" s="1113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/>
      <c r="I9" s="1125"/>
      <c r="J9" s="1121" t="e">
        <f>IF(I9/H9*100&gt;100,100,I9/H9*100)</f>
        <v>#DIV/0!</v>
      </c>
      <c r="K9" s="1123"/>
      <c r="L9" s="1119"/>
      <c r="M9" s="1291"/>
      <c r="N9" s="1279"/>
    </row>
    <row r="10" spans="1:14" ht="30.75" hidden="1" customHeight="1" x14ac:dyDescent="0.25">
      <c r="A10" s="1113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 t="e">
        <f>IF(I10/H10*100&gt;100,100,I10/H10*100)</f>
        <v>#DIV/0!</v>
      </c>
      <c r="K10" s="1123"/>
      <c r="L10" s="1119"/>
      <c r="M10" s="1291"/>
      <c r="N10" s="1279"/>
    </row>
    <row r="11" spans="1:14" ht="59.25" hidden="1" customHeight="1" x14ac:dyDescent="0.25">
      <c r="A11" s="1113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/>
      <c r="I11" s="1122"/>
      <c r="J11" s="1121" t="e">
        <f>IF(I11/H11*100&gt;100,100,I11/H11*100)</f>
        <v>#DIV/0!</v>
      </c>
      <c r="K11" s="1120" t="e">
        <f>J11</f>
        <v>#DIV/0!</v>
      </c>
      <c r="L11" s="1119"/>
      <c r="M11" s="1291"/>
      <c r="N11" s="1279"/>
    </row>
    <row r="12" spans="1:14" ht="30.75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>
        <v>100</v>
      </c>
      <c r="I12" s="1125">
        <v>100</v>
      </c>
      <c r="J12" s="1121">
        <f>IF(I12/H12*100&gt;100,100,I12/H12*100)</f>
        <v>100</v>
      </c>
      <c r="K12" s="1127">
        <f>(J12+J13+J14)/2</f>
        <v>100</v>
      </c>
      <c r="L12" s="1126">
        <f>(K12+K15)/2</f>
        <v>100</v>
      </c>
      <c r="M12" s="1291"/>
      <c r="N12" s="1279"/>
    </row>
    <row r="13" spans="1:14" ht="30.75" customHeight="1" x14ac:dyDescent="0.25">
      <c r="A13" s="1113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>
        <v>80</v>
      </c>
      <c r="I13" s="1125">
        <v>100</v>
      </c>
      <c r="J13" s="1121">
        <f>IF(I13/H13*100&gt;100,100,I13/H13*100)</f>
        <v>100</v>
      </c>
      <c r="K13" s="1123"/>
      <c r="L13" s="1119"/>
      <c r="M13" s="1291"/>
      <c r="N13" s="1279"/>
    </row>
    <row r="14" spans="1:14" ht="30.75" customHeight="1" x14ac:dyDescent="0.25">
      <c r="A14" s="1113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24"/>
      <c r="I14" s="1124"/>
      <c r="J14" s="1121"/>
      <c r="K14" s="1123"/>
      <c r="L14" s="1119"/>
      <c r="M14" s="1291"/>
      <c r="N14" s="1279"/>
    </row>
    <row r="15" spans="1:14" ht="62.25" customHeight="1" x14ac:dyDescent="0.25">
      <c r="A15" s="1113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1122">
        <v>3.56</v>
      </c>
      <c r="I15" s="1122">
        <v>4</v>
      </c>
      <c r="J15" s="1121">
        <f>IF(I15/H15*100&gt;100,100,I15/H15*100)</f>
        <v>100</v>
      </c>
      <c r="K15" s="1120">
        <f>J15</f>
        <v>100</v>
      </c>
      <c r="L15" s="1119"/>
      <c r="M15" s="1291"/>
      <c r="N15" s="1279"/>
    </row>
    <row r="16" spans="1:14" ht="30.75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>
        <v>100</v>
      </c>
      <c r="I16" s="1125">
        <v>100</v>
      </c>
      <c r="J16" s="1121">
        <f>IF(I16/H16*100&gt;100,100,I16/H16*100)</f>
        <v>100</v>
      </c>
      <c r="K16" s="1127">
        <f>(J16+J17+J18)/2</f>
        <v>100</v>
      </c>
      <c r="L16" s="1126">
        <f>(K16+K19)/2</f>
        <v>100</v>
      </c>
      <c r="M16" s="1291"/>
      <c r="N16" s="1279"/>
    </row>
    <row r="17" spans="1:14" ht="30.75" customHeight="1" x14ac:dyDescent="0.25">
      <c r="A17" s="1113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>
        <v>80</v>
      </c>
      <c r="I17" s="1125">
        <v>88.89</v>
      </c>
      <c r="J17" s="1121">
        <f>IF(I17/H17*100&gt;100,100,I17/H17*100)</f>
        <v>100</v>
      </c>
      <c r="K17" s="1123"/>
      <c r="L17" s="1119"/>
      <c r="M17" s="1291"/>
      <c r="N17" s="1279"/>
    </row>
    <row r="18" spans="1:14" ht="30.75" customHeight="1" x14ac:dyDescent="0.25">
      <c r="A18" s="1113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7"/>
      <c r="I18" s="1124"/>
      <c r="J18" s="1121"/>
      <c r="K18" s="1123"/>
      <c r="L18" s="1119"/>
      <c r="M18" s="1291"/>
      <c r="N18" s="1279"/>
    </row>
    <row r="19" spans="1:14" ht="93" customHeight="1" x14ac:dyDescent="0.25">
      <c r="A19" s="1113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44">
        <v>1</v>
      </c>
      <c r="I19" s="34">
        <v>1</v>
      </c>
      <c r="J19" s="1121">
        <f>IF(I19/H19*100&gt;100,100,I19/H19*100)</f>
        <v>100</v>
      </c>
      <c r="K19" s="1120">
        <f>J19</f>
        <v>100</v>
      </c>
      <c r="L19" s="1119"/>
      <c r="M19" s="1291"/>
      <c r="N19" s="1279"/>
    </row>
    <row r="20" spans="1:14" ht="58.5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>
        <v>100</v>
      </c>
      <c r="I20" s="1125">
        <v>100</v>
      </c>
      <c r="J20" s="1121">
        <f>IF(I20/H20*100&gt;100,100,I20/H20*100)</f>
        <v>100</v>
      </c>
      <c r="K20" s="1127">
        <f>(J20+J21+J22)/2</f>
        <v>100</v>
      </c>
      <c r="L20" s="1126">
        <f>(K20+K23)/2</f>
        <v>100</v>
      </c>
      <c r="M20" s="1291"/>
      <c r="N20" s="1279"/>
    </row>
    <row r="21" spans="1:14" ht="58.5" customHeight="1" x14ac:dyDescent="0.25">
      <c r="A21" s="1113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>
        <v>80</v>
      </c>
      <c r="I21" s="1125">
        <v>100</v>
      </c>
      <c r="J21" s="1121">
        <f>IF(I21/H21*100&gt;100,100,I21/H21*100)</f>
        <v>100</v>
      </c>
      <c r="K21" s="1123"/>
      <c r="L21" s="1119"/>
      <c r="M21" s="1291"/>
      <c r="N21" s="1279"/>
    </row>
    <row r="22" spans="1:14" ht="58.5" customHeight="1" x14ac:dyDescent="0.25">
      <c r="A22" s="1113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/>
      <c r="I22" s="1124"/>
      <c r="J22" s="1121"/>
      <c r="K22" s="1123"/>
      <c r="L22" s="1119"/>
      <c r="M22" s="1291"/>
      <c r="N22" s="1279"/>
    </row>
    <row r="23" spans="1:14" ht="31.5" customHeight="1" x14ac:dyDescent="0.25">
      <c r="A23" s="1113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59">
        <v>0.56000000000000005</v>
      </c>
      <c r="I23" s="1122">
        <v>1</v>
      </c>
      <c r="J23" s="1121">
        <f>IF(I23/H23*100&gt;100,100,I23/H23*100)</f>
        <v>100</v>
      </c>
      <c r="K23" s="1120">
        <f>J23</f>
        <v>100</v>
      </c>
      <c r="L23" s="1119"/>
      <c r="M23" s="1291"/>
      <c r="N23" s="1279"/>
    </row>
    <row r="24" spans="1:14" ht="58.5" hidden="1" customHeight="1" x14ac:dyDescent="0.25">
      <c r="A24" s="1113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1" t="e">
        <f>IF(I24/H24*100&gt;100,100,I24/H24*100)</f>
        <v>#DIV/0!</v>
      </c>
      <c r="K24" s="1127" t="e">
        <f>(J24+J25+J26)/3</f>
        <v>#DIV/0!</v>
      </c>
      <c r="L24" s="1126" t="e">
        <f>(K24+K27)/2</f>
        <v>#DIV/0!</v>
      </c>
      <c r="M24" s="1291"/>
      <c r="N24" s="1279"/>
    </row>
    <row r="25" spans="1:14" ht="58.5" hidden="1" customHeight="1" x14ac:dyDescent="0.25">
      <c r="A25" s="1113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1" t="e">
        <f>IF(I25/H25*100&gt;100,100,I25/H25*100)</f>
        <v>#DIV/0!</v>
      </c>
      <c r="K25" s="1123"/>
      <c r="L25" s="1119"/>
      <c r="M25" s="1291"/>
      <c r="N25" s="1279"/>
    </row>
    <row r="26" spans="1:14" ht="58.5" hidden="1" customHeight="1" x14ac:dyDescent="0.25">
      <c r="A26" s="1113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1" t="e">
        <f>IF(I26/H26*100&gt;100,100,I26/H26*100)</f>
        <v>#DIV/0!</v>
      </c>
      <c r="K26" s="1123"/>
      <c r="L26" s="1119"/>
      <c r="M26" s="1291"/>
      <c r="N26" s="1279"/>
    </row>
    <row r="27" spans="1:14" ht="31.5" hidden="1" customHeight="1" x14ac:dyDescent="0.25">
      <c r="A27" s="1113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1" t="e">
        <f>IF(I27/H27*100&gt;100,100,I27/H27*100)</f>
        <v>#DIV/0!</v>
      </c>
      <c r="K27" s="1120" t="e">
        <f>J27</f>
        <v>#DIV/0!</v>
      </c>
      <c r="L27" s="1119"/>
      <c r="M27" s="1291"/>
      <c r="N27" s="1279"/>
    </row>
    <row r="28" spans="1:14" ht="58.5" customHeight="1" x14ac:dyDescent="0.25">
      <c r="A28" s="1113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99.158333333333346</v>
      </c>
      <c r="L28" s="1126">
        <f>(K28+K31)/2</f>
        <v>98.93780495264059</v>
      </c>
      <c r="M28" s="1291"/>
      <c r="N28" s="1279"/>
    </row>
    <row r="29" spans="1:14" ht="58.5" customHeight="1" x14ac:dyDescent="0.25">
      <c r="A29" s="1113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47">
        <v>80</v>
      </c>
      <c r="I29" s="1125">
        <v>77.98</v>
      </c>
      <c r="J29" s="1121">
        <f>IF(I29/H29*100&gt;100,100,I29/H29*100)</f>
        <v>97.474999999999994</v>
      </c>
      <c r="K29" s="1123"/>
      <c r="L29" s="1119"/>
      <c r="M29" s="1291"/>
      <c r="N29" s="1279"/>
    </row>
    <row r="30" spans="1:14" ht="58.5" customHeight="1" x14ac:dyDescent="0.25">
      <c r="A30" s="1113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47">
        <v>100</v>
      </c>
      <c r="I30" s="1124">
        <v>100</v>
      </c>
      <c r="J30" s="1121">
        <f>IF(I30/H30*100&gt;100,100,I30/H30*100)</f>
        <v>100</v>
      </c>
      <c r="K30" s="1123"/>
      <c r="L30" s="1119"/>
      <c r="M30" s="1291"/>
      <c r="N30" s="1279"/>
    </row>
    <row r="31" spans="1:14" ht="31.5" customHeight="1" x14ac:dyDescent="0.25">
      <c r="A31" s="1113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1122">
        <v>286.11</v>
      </c>
      <c r="I31" s="34">
        <v>282.44</v>
      </c>
      <c r="J31" s="1121">
        <f>IF(I31/H31*100&gt;100,100,I31/H31*100)</f>
        <v>98.717276571947849</v>
      </c>
      <c r="K31" s="1120">
        <f>J31</f>
        <v>98.717276571947849</v>
      </c>
      <c r="L31" s="1119"/>
      <c r="M31" s="1291"/>
      <c r="N31" s="1279"/>
    </row>
    <row r="32" spans="1:14" ht="58.5" hidden="1" customHeight="1" x14ac:dyDescent="0.25">
      <c r="A32" s="1113"/>
      <c r="B32" s="1142" t="s">
        <v>157</v>
      </c>
      <c r="C32" s="1142" t="s">
        <v>687</v>
      </c>
      <c r="D32" s="1141" t="s">
        <v>137</v>
      </c>
      <c r="E32" s="1105" t="s">
        <v>138</v>
      </c>
      <c r="F32" s="1069" t="s">
        <v>3</v>
      </c>
      <c r="G32" s="1105" t="s">
        <v>140</v>
      </c>
      <c r="H32" s="1182"/>
      <c r="I32" s="1186"/>
      <c r="J32" s="1121" t="e">
        <f>IF(I32/H32*100&gt;100,100,I32/H32*100)</f>
        <v>#DIV/0!</v>
      </c>
      <c r="K32" s="1127" t="e">
        <f>(J32+J33+J34)/3</f>
        <v>#DIV/0!</v>
      </c>
      <c r="L32" s="1126" t="e">
        <f>(K32+K35)/2</f>
        <v>#DIV/0!</v>
      </c>
      <c r="M32" s="1296"/>
      <c r="N32" s="1279"/>
    </row>
    <row r="33" spans="1:14" ht="58.5" hidden="1" customHeight="1" x14ac:dyDescent="0.25">
      <c r="A33" s="1113"/>
      <c r="B33" s="1113"/>
      <c r="C33" s="1113"/>
      <c r="D33" s="1137"/>
      <c r="E33" s="1105" t="s">
        <v>138</v>
      </c>
      <c r="F33" s="1069" t="s">
        <v>4</v>
      </c>
      <c r="G33" s="1105" t="s">
        <v>140</v>
      </c>
      <c r="H33" s="1182"/>
      <c r="I33" s="1186"/>
      <c r="J33" s="1121" t="e">
        <f>IF(I33/H33*100&gt;100,100,I33/H33*100)</f>
        <v>#DIV/0!</v>
      </c>
      <c r="K33" s="1123"/>
      <c r="L33" s="1119"/>
      <c r="M33" s="1296"/>
      <c r="N33" s="1279"/>
    </row>
    <row r="34" spans="1:14" ht="58.5" hidden="1" customHeight="1" x14ac:dyDescent="0.25">
      <c r="A34" s="1113"/>
      <c r="B34" s="1113"/>
      <c r="C34" s="1113"/>
      <c r="D34" s="1137"/>
      <c r="E34" s="1105" t="s">
        <v>138</v>
      </c>
      <c r="F34" s="1069" t="s">
        <v>489</v>
      </c>
      <c r="G34" s="1105" t="s">
        <v>140</v>
      </c>
      <c r="H34" s="1182"/>
      <c r="I34" s="1182"/>
      <c r="J34" s="1121" t="e">
        <f>IF(I34/H34*100&gt;100,100,I34/H34*100)</f>
        <v>#DIV/0!</v>
      </c>
      <c r="K34" s="1123"/>
      <c r="L34" s="1119"/>
      <c r="M34" s="1296"/>
      <c r="N34" s="1279"/>
    </row>
    <row r="35" spans="1:14" ht="33.75" hidden="1" customHeight="1" x14ac:dyDescent="0.25">
      <c r="A35" s="1113"/>
      <c r="B35" s="1110"/>
      <c r="C35" s="1110"/>
      <c r="D35" s="1133"/>
      <c r="E35" s="1105" t="s">
        <v>144</v>
      </c>
      <c r="F35" s="1064" t="s">
        <v>506</v>
      </c>
      <c r="G35" s="1105" t="s">
        <v>266</v>
      </c>
      <c r="H35" s="4"/>
      <c r="I35" s="1122"/>
      <c r="J35" s="1121" t="e">
        <f>IF(I35/H35*100&gt;100,100,I35/H35*100)</f>
        <v>#DIV/0!</v>
      </c>
      <c r="K35" s="1120" t="e">
        <f>J35</f>
        <v>#DIV/0!</v>
      </c>
      <c r="L35" s="1119"/>
      <c r="M35" s="1296"/>
      <c r="N35" s="1279"/>
    </row>
    <row r="36" spans="1:14" ht="33.75" hidden="1" customHeight="1" x14ac:dyDescent="0.25">
      <c r="A36" s="1113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/>
      <c r="H36" s="4"/>
      <c r="I36" s="1122"/>
      <c r="J36" s="1121" t="e">
        <f>IF(I36/H36*100&gt;100,100,I36/H36*100)</f>
        <v>#DIV/0!</v>
      </c>
      <c r="K36" s="1120"/>
      <c r="L36" s="1178"/>
      <c r="M36" s="1296"/>
      <c r="N36" s="1279"/>
    </row>
    <row r="37" spans="1:14" ht="33.75" hidden="1" customHeight="1" x14ac:dyDescent="0.25">
      <c r="A37" s="1113"/>
      <c r="B37" s="1113"/>
      <c r="C37" s="1113"/>
      <c r="D37" s="1137"/>
      <c r="E37" s="1105" t="s">
        <v>138</v>
      </c>
      <c r="F37" s="1069" t="s">
        <v>4</v>
      </c>
      <c r="G37" s="1105"/>
      <c r="H37" s="4"/>
      <c r="I37" s="1122"/>
      <c r="J37" s="1121" t="e">
        <f>IF(I37/H37*100&gt;100,100,I37/H37*100)</f>
        <v>#DIV/0!</v>
      </c>
      <c r="K37" s="1120"/>
      <c r="L37" s="1178"/>
      <c r="M37" s="1296"/>
      <c r="N37" s="1279"/>
    </row>
    <row r="38" spans="1:14" ht="33.75" hidden="1" customHeight="1" x14ac:dyDescent="0.25">
      <c r="A38" s="1113"/>
      <c r="B38" s="1113"/>
      <c r="C38" s="1113"/>
      <c r="D38" s="1137"/>
      <c r="E38" s="1105" t="s">
        <v>138</v>
      </c>
      <c r="F38" s="1069" t="s">
        <v>489</v>
      </c>
      <c r="G38" s="1105"/>
      <c r="H38" s="4"/>
      <c r="I38" s="1122"/>
      <c r="J38" s="1121" t="e">
        <f>IF(I38/H38*100&gt;100,100,I38/H38*100)</f>
        <v>#DIV/0!</v>
      </c>
      <c r="K38" s="1120"/>
      <c r="L38" s="1178"/>
      <c r="M38" s="1296"/>
      <c r="N38" s="1279"/>
    </row>
    <row r="39" spans="1:14" ht="33.75" hidden="1" customHeight="1" x14ac:dyDescent="0.25">
      <c r="A39" s="1113"/>
      <c r="B39" s="1110"/>
      <c r="C39" s="1110"/>
      <c r="D39" s="1133"/>
      <c r="E39" s="1105" t="s">
        <v>144</v>
      </c>
      <c r="F39" s="1064" t="s">
        <v>506</v>
      </c>
      <c r="G39" s="1105"/>
      <c r="H39" s="4"/>
      <c r="I39" s="1122"/>
      <c r="J39" s="1121" t="e">
        <f>IF(I39/H39*100&gt;100,100,I39/H39*100)</f>
        <v>#DIV/0!</v>
      </c>
      <c r="K39" s="1120"/>
      <c r="L39" s="1178"/>
      <c r="M39" s="1296"/>
      <c r="N39" s="1279"/>
    </row>
    <row r="40" spans="1:14" ht="58.5" hidden="1" customHeight="1" x14ac:dyDescent="0.25">
      <c r="A40" s="1143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(J40+J41+J42)/3</f>
        <v>#DIV/0!</v>
      </c>
      <c r="L40" s="1126" t="e">
        <f>(K40+K43)/2</f>
        <v>#DIV/0!</v>
      </c>
      <c r="M40" s="1291"/>
      <c r="N40" s="1279"/>
    </row>
    <row r="41" spans="1:14" ht="58.5" hidden="1" customHeight="1" x14ac:dyDescent="0.25">
      <c r="A41" s="1143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291"/>
      <c r="N41" s="1279"/>
    </row>
    <row r="42" spans="1:14" ht="58.5" hidden="1" customHeight="1" x14ac:dyDescent="0.25">
      <c r="A42" s="1143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/>
      <c r="I42" s="1124"/>
      <c r="J42" s="1121" t="e">
        <f>IF(I42/H42*100&gt;100,100,I42/H42*100)</f>
        <v>#DIV/0!</v>
      </c>
      <c r="K42" s="1123"/>
      <c r="L42" s="1119"/>
      <c r="M42" s="1291"/>
      <c r="N42" s="1279"/>
    </row>
    <row r="43" spans="1:14" ht="33" hidden="1" customHeight="1" x14ac:dyDescent="0.25">
      <c r="A43" s="1143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291"/>
      <c r="N43" s="1279"/>
    </row>
    <row r="44" spans="1:14" ht="57" customHeight="1" x14ac:dyDescent="0.25">
      <c r="A44" s="1143"/>
      <c r="B44" s="1142" t="s">
        <v>183</v>
      </c>
      <c r="C44" s="1142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>
        <v>100</v>
      </c>
      <c r="I44" s="1125">
        <v>100</v>
      </c>
      <c r="J44" s="1121">
        <f>IF(I44/H44*100&gt;100,100,I44/H44*100)</f>
        <v>100</v>
      </c>
      <c r="K44" s="1127">
        <f>(J44+J45+J46)/3</f>
        <v>100</v>
      </c>
      <c r="L44" s="1126">
        <f>(K44+K47)/2</f>
        <v>100</v>
      </c>
      <c r="M44" s="1291"/>
      <c r="N44" s="1279"/>
    </row>
    <row r="45" spans="1:14" ht="57" customHeight="1" x14ac:dyDescent="0.25">
      <c r="A45" s="1143"/>
      <c r="B45" s="1113"/>
      <c r="C45" s="1113"/>
      <c r="D45" s="1137"/>
      <c r="E45" s="1105" t="s">
        <v>138</v>
      </c>
      <c r="F45" s="1069" t="s">
        <v>4</v>
      </c>
      <c r="G45" s="1105" t="s">
        <v>140</v>
      </c>
      <c r="H45" s="1124">
        <v>85</v>
      </c>
      <c r="I45" s="1125">
        <v>100</v>
      </c>
      <c r="J45" s="1121">
        <f>IF(I45/H45*100&gt;100,100,I45/H45*100)</f>
        <v>100</v>
      </c>
      <c r="K45" s="1123"/>
      <c r="L45" s="1119"/>
      <c r="M45" s="1291"/>
      <c r="N45" s="1279"/>
    </row>
    <row r="46" spans="1:14" ht="57" customHeight="1" x14ac:dyDescent="0.25">
      <c r="A46" s="1143"/>
      <c r="B46" s="1113"/>
      <c r="C46" s="1113"/>
      <c r="D46" s="1137"/>
      <c r="E46" s="1105" t="s">
        <v>138</v>
      </c>
      <c r="F46" s="1069" t="s">
        <v>489</v>
      </c>
      <c r="G46" s="1105" t="s">
        <v>140</v>
      </c>
      <c r="H46" s="1124">
        <v>98</v>
      </c>
      <c r="I46" s="1124">
        <v>100</v>
      </c>
      <c r="J46" s="1121">
        <f>IF(I46/H46*100&gt;100,100,I46/H46*100)</f>
        <v>100</v>
      </c>
      <c r="K46" s="1123"/>
      <c r="L46" s="1119"/>
      <c r="M46" s="1291"/>
      <c r="N46" s="1279"/>
    </row>
    <row r="47" spans="1:14" ht="57" customHeight="1" x14ac:dyDescent="0.25">
      <c r="A47" s="1143"/>
      <c r="B47" s="1110"/>
      <c r="C47" s="1110"/>
      <c r="D47" s="1133"/>
      <c r="E47" s="1105" t="s">
        <v>144</v>
      </c>
      <c r="F47" s="1064" t="s">
        <v>506</v>
      </c>
      <c r="G47" s="1105" t="s">
        <v>266</v>
      </c>
      <c r="H47" s="4">
        <v>6.67</v>
      </c>
      <c r="I47" s="1122">
        <v>6.67</v>
      </c>
      <c r="J47" s="1121">
        <f>IF(I47/H47*100&gt;100,100,I47/H47*100)</f>
        <v>100</v>
      </c>
      <c r="K47" s="1120">
        <f>J47</f>
        <v>100</v>
      </c>
      <c r="L47" s="1119"/>
      <c r="M47" s="1291"/>
      <c r="N47" s="1279"/>
    </row>
    <row r="48" spans="1:14" ht="33" hidden="1" customHeight="1" x14ac:dyDescent="0.25">
      <c r="A48" s="1143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/>
      <c r="I48" s="1125"/>
      <c r="J48" s="1121" t="e">
        <f>IF(I48/H48*100&gt;100,100,I48/H48*100)</f>
        <v>#DIV/0!</v>
      </c>
      <c r="K48" s="1127" t="e">
        <f>(J48+J49+J50)/2</f>
        <v>#DIV/0!</v>
      </c>
      <c r="L48" s="1126" t="e">
        <f>(K48+K51)/2</f>
        <v>#DIV/0!</v>
      </c>
      <c r="M48" s="1291"/>
      <c r="N48" s="1279"/>
    </row>
    <row r="49" spans="1:14" ht="33" hidden="1" customHeight="1" x14ac:dyDescent="0.25">
      <c r="A49" s="1143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/>
      <c r="I49" s="1125"/>
      <c r="J49" s="1121" t="e">
        <f>IF(I49/H49*100&gt;100,100,I49/H49*100)</f>
        <v>#DIV/0!</v>
      </c>
      <c r="K49" s="1123"/>
      <c r="L49" s="1119"/>
      <c r="M49" s="1291"/>
      <c r="N49" s="1279"/>
    </row>
    <row r="50" spans="1:14" ht="33" hidden="1" customHeight="1" x14ac:dyDescent="0.25">
      <c r="A50" s="1143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/>
      <c r="I50" s="1124"/>
      <c r="J50" s="1121" t="e">
        <f>IF(I50/H50*100&gt;100,100,I50/H50*100)</f>
        <v>#DIV/0!</v>
      </c>
      <c r="K50" s="1123"/>
      <c r="L50" s="1119"/>
      <c r="M50" s="1291"/>
      <c r="N50" s="1279"/>
    </row>
    <row r="51" spans="1:14" ht="33" hidden="1" customHeight="1" x14ac:dyDescent="0.25">
      <c r="A51" s="1143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44"/>
      <c r="I51" s="1122"/>
      <c r="J51" s="1121" t="e">
        <f>IF(I51/H51*100&gt;100,100,I51/H51*100)</f>
        <v>#DIV/0!</v>
      </c>
      <c r="K51" s="1120" t="e">
        <f>J51</f>
        <v>#DIV/0!</v>
      </c>
      <c r="L51" s="1119"/>
      <c r="M51" s="1291"/>
      <c r="N51" s="1279"/>
    </row>
    <row r="52" spans="1:14" ht="33" hidden="1" customHeight="1" x14ac:dyDescent="0.25">
      <c r="A52" s="1143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/>
      <c r="I52" s="1125"/>
      <c r="J52" s="1121" t="e">
        <f>IF(I52/H52*100&gt;100,100,I52/H52*100)</f>
        <v>#DIV/0!</v>
      </c>
      <c r="K52" s="1127" t="e">
        <f>(J52+J53+J54)/3</f>
        <v>#DIV/0!</v>
      </c>
      <c r="L52" s="1126" t="e">
        <f>(K52+K55)/2</f>
        <v>#DIV/0!</v>
      </c>
      <c r="M52" s="1291"/>
      <c r="N52" s="1279"/>
    </row>
    <row r="53" spans="1:14" ht="33" hidden="1" customHeight="1" x14ac:dyDescent="0.25">
      <c r="A53" s="1143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7"/>
      <c r="I53" s="1125"/>
      <c r="J53" s="1121" t="e">
        <f>IF(I53/H53*100&gt;100,100,I53/H53*100)</f>
        <v>#DIV/0!</v>
      </c>
      <c r="K53" s="1123"/>
      <c r="L53" s="1119"/>
      <c r="M53" s="1291"/>
      <c r="N53" s="1279"/>
    </row>
    <row r="54" spans="1:14" ht="33" hidden="1" customHeight="1" x14ac:dyDescent="0.25">
      <c r="A54" s="1143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/>
      <c r="I54" s="1124"/>
      <c r="J54" s="1121" t="e">
        <f>IF(I54/H54*100&gt;100,100,I54/H54*100)</f>
        <v>#DIV/0!</v>
      </c>
      <c r="K54" s="1123"/>
      <c r="L54" s="1119"/>
      <c r="M54" s="1291"/>
      <c r="N54" s="1279"/>
    </row>
    <row r="55" spans="1:14" ht="69" hidden="1" customHeight="1" x14ac:dyDescent="0.25">
      <c r="A55" s="1143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44"/>
      <c r="I55" s="1122"/>
      <c r="J55" s="1121" t="e">
        <f>IF(I55/H55*100&gt;100,100,I55/H55*100)</f>
        <v>#DIV/0!</v>
      </c>
      <c r="K55" s="1120" t="e">
        <f>J55</f>
        <v>#DIV/0!</v>
      </c>
      <c r="L55" s="1119"/>
      <c r="M55" s="1291"/>
      <c r="N55" s="1279"/>
    </row>
    <row r="56" spans="1:14" ht="58.5" hidden="1" customHeight="1" x14ac:dyDescent="0.25">
      <c r="A56" s="1143"/>
      <c r="B56" s="1142" t="s">
        <v>164</v>
      </c>
      <c r="C56" s="1142" t="s">
        <v>686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1" t="e">
        <f>IF(I56/H56*100&gt;100,100,I56/H56*100)</f>
        <v>#DIV/0!</v>
      </c>
      <c r="K56" s="1127" t="e">
        <f>(J56+J57+J58)/2</f>
        <v>#DIV/0!</v>
      </c>
      <c r="L56" s="1126" t="e">
        <f>(K56+K59)/2</f>
        <v>#DIV/0!</v>
      </c>
      <c r="M56" s="1291"/>
      <c r="N56" s="1279"/>
    </row>
    <row r="57" spans="1:14" ht="58.5" hidden="1" customHeight="1" x14ac:dyDescent="0.25">
      <c r="A57" s="1143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/>
      <c r="I57" s="1125"/>
      <c r="J57" s="1121" t="e">
        <f>IF(I57/H57*100&gt;100,100,I57/H57*100)</f>
        <v>#DIV/0!</v>
      </c>
      <c r="K57" s="1123"/>
      <c r="L57" s="1119"/>
      <c r="M57" s="1291"/>
      <c r="N57" s="1279"/>
    </row>
    <row r="58" spans="1:14" ht="58.5" hidden="1" customHeight="1" x14ac:dyDescent="0.25">
      <c r="A58" s="1143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/>
      <c r="I58" s="1124"/>
      <c r="J58" s="1121">
        <v>0</v>
      </c>
      <c r="K58" s="1123"/>
      <c r="L58" s="1119"/>
      <c r="M58" s="1291"/>
      <c r="N58" s="1279"/>
    </row>
    <row r="59" spans="1:14" ht="57.75" hidden="1" customHeight="1" x14ac:dyDescent="0.25">
      <c r="A59" s="1143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34"/>
      <c r="I59" s="4"/>
      <c r="J59" s="1121" t="e">
        <f>IF(I59/H59*100&gt;100,100,I59/H59*100)</f>
        <v>#DIV/0!</v>
      </c>
      <c r="K59" s="1120" t="e">
        <f>J59</f>
        <v>#DIV/0!</v>
      </c>
      <c r="L59" s="1119"/>
      <c r="M59" s="1291"/>
      <c r="N59" s="1279"/>
    </row>
    <row r="60" spans="1:14" ht="58.5" hidden="1" customHeight="1" x14ac:dyDescent="0.25">
      <c r="A60" s="1143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/>
      <c r="I60" s="1125"/>
      <c r="J60" s="1121" t="e">
        <f>IF(I60/H60*100&gt;100,100,I60/H60*100)</f>
        <v>#DIV/0!</v>
      </c>
      <c r="K60" s="1127" t="e">
        <f>(J60+J61+J62)/3</f>
        <v>#DIV/0!</v>
      </c>
      <c r="L60" s="1126" t="e">
        <f>(K60+K63)/2</f>
        <v>#DIV/0!</v>
      </c>
      <c r="M60" s="1291"/>
      <c r="N60" s="1279"/>
    </row>
    <row r="61" spans="1:14" ht="58.5" hidden="1" customHeight="1" x14ac:dyDescent="0.25">
      <c r="A61" s="1143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69"/>
      <c r="I61" s="1125"/>
      <c r="J61" s="1121" t="e">
        <f>IF(I61/H61*100&gt;100,100,I61/H61*100)</f>
        <v>#DIV/0!</v>
      </c>
      <c r="K61" s="1123"/>
      <c r="L61" s="1119"/>
      <c r="M61" s="1291"/>
      <c r="N61" s="1279"/>
    </row>
    <row r="62" spans="1:14" ht="58.5" hidden="1" customHeight="1" x14ac:dyDescent="0.25">
      <c r="A62" s="1143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69"/>
      <c r="I62" s="1124"/>
      <c r="J62" s="1121" t="e">
        <f>IF(I62/H62*100&gt;100,100,I62/H62*100)</f>
        <v>#DIV/0!</v>
      </c>
      <c r="K62" s="1123"/>
      <c r="L62" s="1119"/>
      <c r="M62" s="1291"/>
      <c r="N62" s="1279"/>
    </row>
    <row r="63" spans="1:14" ht="41.25" hidden="1" customHeight="1" x14ac:dyDescent="0.25">
      <c r="A63" s="1143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4"/>
      <c r="I63" s="1122"/>
      <c r="J63" s="1121" t="e">
        <f>IF(I63/H63*100&gt;100,100,I63/H63*100)</f>
        <v>#DIV/0!</v>
      </c>
      <c r="K63" s="1120" t="e">
        <f>J63</f>
        <v>#DIV/0!</v>
      </c>
      <c r="L63" s="1119"/>
      <c r="M63" s="1291"/>
      <c r="N63" s="1279"/>
    </row>
    <row r="64" spans="1:14" ht="58.5" customHeight="1" x14ac:dyDescent="0.25">
      <c r="A64" s="1143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>
        <v>100</v>
      </c>
      <c r="I64" s="1125">
        <v>100</v>
      </c>
      <c r="J64" s="1121">
        <f>IF(I64/H64*100&gt;100,100,I64/H64*100)</f>
        <v>100</v>
      </c>
      <c r="K64" s="1127">
        <f>(J64+J65+J66)/2</f>
        <v>100</v>
      </c>
      <c r="L64" s="1274">
        <f>(K64+K67)/2</f>
        <v>98.578285595033122</v>
      </c>
      <c r="M64" s="1291"/>
      <c r="N64" s="1279"/>
    </row>
    <row r="65" spans="1:14" ht="58.5" customHeight="1" x14ac:dyDescent="0.25">
      <c r="A65" s="1143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69">
        <v>85</v>
      </c>
      <c r="I65" s="1125">
        <v>86.49</v>
      </c>
      <c r="J65" s="1121">
        <f>IF(I65/H65*100&gt;100,100,I65/H65*100)</f>
        <v>100</v>
      </c>
      <c r="K65" s="1123"/>
      <c r="L65" s="1272"/>
      <c r="M65" s="1291"/>
      <c r="N65" s="1279"/>
    </row>
    <row r="66" spans="1:14" ht="58.5" customHeight="1" x14ac:dyDescent="0.25">
      <c r="A66" s="1143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69"/>
      <c r="I66" s="1124"/>
      <c r="J66" s="1121"/>
      <c r="K66" s="1123"/>
      <c r="L66" s="1272"/>
      <c r="M66" s="1291"/>
      <c r="N66" s="1279"/>
    </row>
    <row r="67" spans="1:14" ht="41.25" customHeight="1" x14ac:dyDescent="0.25">
      <c r="A67" s="1143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4">
        <v>191.67</v>
      </c>
      <c r="I67" s="1122">
        <v>186.22</v>
      </c>
      <c r="J67" s="1121">
        <f>IF(I67/H67*100&gt;100,100,I67/H67*100)</f>
        <v>97.156571190066259</v>
      </c>
      <c r="K67" s="1120">
        <f>J67</f>
        <v>97.156571190066259</v>
      </c>
      <c r="L67" s="1272"/>
      <c r="M67" s="1291"/>
      <c r="N67" s="1279"/>
    </row>
    <row r="68" spans="1:14" ht="58.5" hidden="1" customHeight="1" x14ac:dyDescent="0.25">
      <c r="A68" s="1143"/>
      <c r="B68" s="1142" t="s">
        <v>185</v>
      </c>
      <c r="C68" s="1142" t="s">
        <v>186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/>
      <c r="I68" s="1125"/>
      <c r="J68" s="1121" t="e">
        <f>IF(I68/H68*100&gt;100,100,I68/H68*100)</f>
        <v>#DIV/0!</v>
      </c>
      <c r="K68" s="1127" t="e">
        <f>(J68+J69+J70)/3</f>
        <v>#DIV/0!</v>
      </c>
      <c r="L68" s="1126" t="e">
        <f>(K68+K71)/2</f>
        <v>#DIV/0!</v>
      </c>
      <c r="M68" s="1291"/>
      <c r="N68" s="1279"/>
    </row>
    <row r="69" spans="1:14" ht="58.5" hidden="1" customHeight="1" x14ac:dyDescent="0.25">
      <c r="A69" s="1143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/>
      <c r="I69" s="1125"/>
      <c r="J69" s="1121" t="e">
        <f>IF(I69/H69*100&gt;100,100,I69/H69*100)</f>
        <v>#DIV/0!</v>
      </c>
      <c r="K69" s="1123"/>
      <c r="L69" s="1119"/>
      <c r="M69" s="1291"/>
      <c r="N69" s="1279"/>
    </row>
    <row r="70" spans="1:14" ht="58.5" hidden="1" customHeight="1" x14ac:dyDescent="0.25">
      <c r="A70" s="1143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/>
      <c r="I70" s="1124"/>
      <c r="J70" s="1121" t="e">
        <f>IF(I70/H70*100&gt;100,100,I70/H70*100)</f>
        <v>#DIV/0!</v>
      </c>
      <c r="K70" s="1123"/>
      <c r="L70" s="1119"/>
      <c r="M70" s="1291"/>
      <c r="N70" s="1279"/>
    </row>
    <row r="71" spans="1:14" ht="31.5" hidden="1" customHeight="1" x14ac:dyDescent="0.25">
      <c r="A71" s="1143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/>
      <c r="I71" s="1122"/>
      <c r="J71" s="1121" t="e">
        <f>IF(I71/H71*100&gt;100,100,I71/H71*100)</f>
        <v>#DIV/0!</v>
      </c>
      <c r="K71" s="1120" t="e">
        <f>J71</f>
        <v>#DIV/0!</v>
      </c>
      <c r="L71" s="1119"/>
      <c r="M71" s="1291"/>
      <c r="N71" s="1279"/>
    </row>
    <row r="72" spans="1:14" ht="58.5" hidden="1" customHeight="1" x14ac:dyDescent="0.25">
      <c r="A72" s="1143"/>
      <c r="B72" s="1142" t="s">
        <v>178</v>
      </c>
      <c r="C72" s="1142" t="s">
        <v>529</v>
      </c>
      <c r="D72" s="1141" t="s">
        <v>137</v>
      </c>
      <c r="E72" s="1105" t="s">
        <v>138</v>
      </c>
      <c r="F72" s="1069" t="s">
        <v>3</v>
      </c>
      <c r="G72" s="1105" t="s">
        <v>140</v>
      </c>
      <c r="H72" s="1169"/>
      <c r="I72" s="1125"/>
      <c r="J72" s="1121" t="e">
        <f>IF(I72/H72*100&gt;100,100,I72/H72*100)</f>
        <v>#DIV/0!</v>
      </c>
      <c r="K72" s="1127" t="e">
        <f>(J72+J73+J74)/2</f>
        <v>#DIV/0!</v>
      </c>
      <c r="L72" s="1126" t="e">
        <f>(K72+K75)/2</f>
        <v>#DIV/0!</v>
      </c>
      <c r="M72" s="1291"/>
      <c r="N72" s="1279"/>
    </row>
    <row r="73" spans="1:14" ht="58.5" hidden="1" customHeight="1" x14ac:dyDescent="0.25">
      <c r="A73" s="1143"/>
      <c r="B73" s="1113"/>
      <c r="C73" s="1113"/>
      <c r="D73" s="1137"/>
      <c r="E73" s="1105" t="s">
        <v>138</v>
      </c>
      <c r="F73" s="1069" t="s">
        <v>211</v>
      </c>
      <c r="G73" s="1105" t="s">
        <v>140</v>
      </c>
      <c r="H73" s="1169"/>
      <c r="I73" s="1125"/>
      <c r="J73" s="1121" t="e">
        <f>IF(I73/H73*100&gt;100,100,I73/H73*100)</f>
        <v>#DIV/0!</v>
      </c>
      <c r="K73" s="1123"/>
      <c r="L73" s="1119"/>
      <c r="M73" s="1291"/>
      <c r="N73" s="1279"/>
    </row>
    <row r="74" spans="1:14" ht="58.5" hidden="1" customHeight="1" x14ac:dyDescent="0.25">
      <c r="A74" s="1143"/>
      <c r="B74" s="1113"/>
      <c r="C74" s="1113"/>
      <c r="D74" s="1137"/>
      <c r="E74" s="1105" t="s">
        <v>138</v>
      </c>
      <c r="F74" s="1069" t="s">
        <v>390</v>
      </c>
      <c r="G74" s="1105" t="s">
        <v>140</v>
      </c>
      <c r="H74" s="1169"/>
      <c r="I74" s="1124"/>
      <c r="J74" s="1121" t="e">
        <f>IF(I74/H74*100&gt;100,100,I74/H74*100)</f>
        <v>#DIV/0!</v>
      </c>
      <c r="K74" s="1123"/>
      <c r="L74" s="1119"/>
      <c r="M74" s="1291"/>
      <c r="N74" s="1279"/>
    </row>
    <row r="75" spans="1:14" ht="31.5" hidden="1" customHeight="1" x14ac:dyDescent="0.25">
      <c r="A75" s="1143"/>
      <c r="B75" s="1110"/>
      <c r="C75" s="1110"/>
      <c r="D75" s="1133"/>
      <c r="E75" s="1105" t="s">
        <v>144</v>
      </c>
      <c r="F75" s="1064" t="s">
        <v>506</v>
      </c>
      <c r="G75" s="1105" t="s">
        <v>266</v>
      </c>
      <c r="H75" s="1122"/>
      <c r="I75" s="4"/>
      <c r="J75" s="1121" t="e">
        <f>IF(I75/H75*100&gt;100,100,I75/H75*100)</f>
        <v>#DIV/0!</v>
      </c>
      <c r="K75" s="1120" t="e">
        <f>J75</f>
        <v>#DIV/0!</v>
      </c>
      <c r="L75" s="1119"/>
      <c r="M75" s="1291"/>
      <c r="N75" s="1279"/>
    </row>
    <row r="76" spans="1:14" ht="58.5" customHeight="1" x14ac:dyDescent="0.25">
      <c r="A76" s="1143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100</v>
      </c>
      <c r="J76" s="1121">
        <f>IF(I76/H76*100&gt;100,100,I76/H76*100)</f>
        <v>100</v>
      </c>
      <c r="K76" s="1127">
        <f>(J76+J77+J78)/3</f>
        <v>100</v>
      </c>
      <c r="L76" s="1126">
        <f>(K76+K79)/2</f>
        <v>100</v>
      </c>
      <c r="M76" s="1296"/>
      <c r="N76" s="1279"/>
    </row>
    <row r="77" spans="1:14" ht="58.5" customHeight="1" x14ac:dyDescent="0.25">
      <c r="A77" s="1143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24">
        <v>85</v>
      </c>
      <c r="I77" s="1125">
        <v>87.16</v>
      </c>
      <c r="J77" s="1121">
        <f>IF(I77/H77*100&gt;100,100,I77/H77*100)</f>
        <v>100</v>
      </c>
      <c r="K77" s="1123"/>
      <c r="L77" s="1119"/>
      <c r="M77" s="1296"/>
      <c r="N77" s="1279"/>
    </row>
    <row r="78" spans="1:14" ht="58.5" customHeight="1" x14ac:dyDescent="0.25">
      <c r="A78" s="1143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24">
        <v>98</v>
      </c>
      <c r="I78" s="1124">
        <v>100</v>
      </c>
      <c r="J78" s="1121">
        <f>IF(I78/H78*100&gt;100,100,I78/H78*100)</f>
        <v>100</v>
      </c>
      <c r="K78" s="1123"/>
      <c r="L78" s="1119"/>
      <c r="M78" s="1296"/>
      <c r="N78" s="1279"/>
    </row>
    <row r="79" spans="1:14" ht="40.5" customHeight="1" x14ac:dyDescent="0.25">
      <c r="A79" s="1143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4">
        <v>100.33</v>
      </c>
      <c r="I79" s="1122">
        <v>100.55</v>
      </c>
      <c r="J79" s="1121">
        <f>IF(I79/H79*100&gt;100,100,I79/H79*100)</f>
        <v>100</v>
      </c>
      <c r="K79" s="1120">
        <f>J79</f>
        <v>100</v>
      </c>
      <c r="L79" s="1119"/>
      <c r="M79" s="1296"/>
      <c r="N79" s="1279"/>
    </row>
    <row r="80" spans="1:14" ht="58.5" hidden="1" customHeight="1" x14ac:dyDescent="0.25">
      <c r="A80" s="1143"/>
      <c r="B80" s="1142" t="s">
        <v>181</v>
      </c>
      <c r="C80" s="1142" t="s">
        <v>660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/>
      <c r="I80" s="1125"/>
      <c r="J80" s="1121" t="e">
        <f>IF(I80/H80*100&gt;100,100,I80/H80*100)</f>
        <v>#DIV/0!</v>
      </c>
      <c r="K80" s="1127" t="e">
        <f>(J80+J81+J82)/3</f>
        <v>#DIV/0!</v>
      </c>
      <c r="L80" s="1126" t="e">
        <f>(K80+K83)/2</f>
        <v>#DIV/0!</v>
      </c>
      <c r="M80" s="1296"/>
      <c r="N80" s="1279"/>
    </row>
    <row r="81" spans="1:14" ht="58.5" hidden="1" customHeight="1" x14ac:dyDescent="0.25">
      <c r="A81" s="1143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/>
      <c r="I81" s="1125"/>
      <c r="J81" s="1121" t="e">
        <f>IF(I81/H81*100&gt;100,100,I81/H81*100)</f>
        <v>#DIV/0!</v>
      </c>
      <c r="K81" s="1123"/>
      <c r="L81" s="1119"/>
      <c r="M81" s="1296"/>
      <c r="N81" s="1279"/>
    </row>
    <row r="82" spans="1:14" ht="58.5" hidden="1" customHeight="1" x14ac:dyDescent="0.25">
      <c r="A82" s="1143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24"/>
      <c r="I82" s="1124"/>
      <c r="J82" s="1121" t="e">
        <f>IF(I82/H82*100&gt;100,100,I82/H82*100)</f>
        <v>#DIV/0!</v>
      </c>
      <c r="K82" s="1123"/>
      <c r="L82" s="1119"/>
      <c r="M82" s="1296"/>
      <c r="N82" s="1279"/>
    </row>
    <row r="83" spans="1:14" ht="40.5" hidden="1" customHeight="1" x14ac:dyDescent="0.25">
      <c r="A83" s="1143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4"/>
      <c r="I83" s="1122"/>
      <c r="J83" s="1121" t="e">
        <f>IF(I83/H83*100&gt;100,100,I83/H83*100)</f>
        <v>#DIV/0!</v>
      </c>
      <c r="K83" s="1120" t="e">
        <f>J83</f>
        <v>#DIV/0!</v>
      </c>
      <c r="L83" s="1119"/>
      <c r="M83" s="1296"/>
      <c r="N83" s="1279"/>
    </row>
    <row r="84" spans="1:14" ht="58.5" hidden="1" customHeight="1" x14ac:dyDescent="0.25">
      <c r="A84" s="1143"/>
      <c r="B84" s="1168" t="s">
        <v>420</v>
      </c>
      <c r="C84" s="1142" t="s">
        <v>660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/>
      <c r="I84" s="1125"/>
      <c r="J84" s="1121" t="e">
        <f>IF(I84/H84*100&gt;100,100,I84/H84*100)</f>
        <v>#DIV/0!</v>
      </c>
      <c r="K84" s="1241" t="e">
        <f>(J84+J85+J86)/3</f>
        <v>#DIV/0!</v>
      </c>
      <c r="L84" s="1125" t="e">
        <f>(K84+K87)/2</f>
        <v>#DIV/0!</v>
      </c>
      <c r="M84" s="1296"/>
      <c r="N84" s="1279"/>
    </row>
    <row r="85" spans="1:14" ht="58.5" hidden="1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/>
      <c r="I85" s="1125"/>
      <c r="J85" s="1121" t="e">
        <f>IF(I85/H85*100&gt;100,100,I85/H85*100)</f>
        <v>#DIV/0!</v>
      </c>
      <c r="K85" s="1120"/>
      <c r="L85" s="1178"/>
      <c r="M85" s="1296"/>
      <c r="N85" s="1279"/>
    </row>
    <row r="86" spans="1:14" ht="58.5" hidden="1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/>
      <c r="I86" s="1124"/>
      <c r="J86" s="1121" t="e">
        <f>IF(I86/H86*100&gt;100,100,I86/H86*100)</f>
        <v>#DIV/0!</v>
      </c>
      <c r="K86" s="1120"/>
      <c r="L86" s="1178"/>
      <c r="M86" s="1296"/>
      <c r="N86" s="1279"/>
    </row>
    <row r="87" spans="1:14" ht="40.5" hidden="1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/>
      <c r="I87" s="1122"/>
      <c r="J87" s="1121" t="e">
        <f>IF(I87/H87*100&gt;100,100,I87/H87*100)</f>
        <v>#DIV/0!</v>
      </c>
      <c r="K87" s="1120" t="e">
        <f>J87</f>
        <v>#DIV/0!</v>
      </c>
      <c r="L87" s="1178"/>
      <c r="M87" s="1296"/>
      <c r="N87" s="1279"/>
    </row>
    <row r="88" spans="1:14" ht="58.5" customHeight="1" x14ac:dyDescent="0.25">
      <c r="A88" s="1143"/>
      <c r="B88" s="1142" t="s">
        <v>426</v>
      </c>
      <c r="C88" s="1142" t="s">
        <v>712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>
        <v>100</v>
      </c>
      <c r="I88" s="1125">
        <v>100</v>
      </c>
      <c r="J88" s="1121">
        <f>IF(I88/H88*100&gt;100,100,I88/H88*100)</f>
        <v>100</v>
      </c>
      <c r="K88" s="1127">
        <f>(J88+J89+J90)/3</f>
        <v>100</v>
      </c>
      <c r="L88" s="1126">
        <f>(K88+K91)/2</f>
        <v>100</v>
      </c>
      <c r="M88" s="1296"/>
      <c r="N88" s="1279"/>
    </row>
    <row r="89" spans="1:14" ht="58.5" customHeight="1" x14ac:dyDescent="0.25">
      <c r="A89" s="1143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>
        <v>85</v>
      </c>
      <c r="I89" s="1125">
        <v>85</v>
      </c>
      <c r="J89" s="1121">
        <f>IF(I89/H89*100&gt;100,100,I89/H89*100)</f>
        <v>100</v>
      </c>
      <c r="K89" s="1123"/>
      <c r="L89" s="1119"/>
      <c r="M89" s="1296"/>
      <c r="N89" s="1279"/>
    </row>
    <row r="90" spans="1:14" ht="58.5" customHeight="1" x14ac:dyDescent="0.25">
      <c r="A90" s="1143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>
        <v>98</v>
      </c>
      <c r="I90" s="1124">
        <v>98</v>
      </c>
      <c r="J90" s="1121">
        <f>IF(I90/H90*100&gt;100,100,I90/H90*100)</f>
        <v>100</v>
      </c>
      <c r="K90" s="1123"/>
      <c r="L90" s="1119"/>
      <c r="M90" s="1296"/>
      <c r="N90" s="1279"/>
    </row>
    <row r="91" spans="1:14" ht="40.5" customHeight="1" x14ac:dyDescent="0.25">
      <c r="A91" s="1143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>
        <v>5.78</v>
      </c>
      <c r="I91" s="1122">
        <v>5.78</v>
      </c>
      <c r="J91" s="1121">
        <f>IF(I91/H91*100&gt;100,100,I91/H91*100)</f>
        <v>100</v>
      </c>
      <c r="K91" s="1120">
        <f>J91</f>
        <v>100</v>
      </c>
      <c r="L91" s="1119"/>
      <c r="M91" s="1296"/>
      <c r="N91" s="1279"/>
    </row>
    <row r="92" spans="1:14" ht="40.5" customHeight="1" x14ac:dyDescent="0.25">
      <c r="A92" s="1143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>
        <v>100</v>
      </c>
      <c r="I92" s="1125">
        <v>100</v>
      </c>
      <c r="J92" s="1121">
        <f>IF(I92/H92*100&gt;100,100,I92/H92*100)</f>
        <v>100</v>
      </c>
      <c r="K92" s="1127">
        <f>(J92+J93+J94)/2</f>
        <v>100</v>
      </c>
      <c r="L92" s="1126">
        <f>(K92+K95)/2</f>
        <v>100</v>
      </c>
      <c r="M92" s="1296"/>
      <c r="N92" s="1279"/>
    </row>
    <row r="93" spans="1:14" ht="40.5" customHeight="1" x14ac:dyDescent="0.25">
      <c r="A93" s="1143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>
        <v>98</v>
      </c>
      <c r="I93" s="1125">
        <v>100</v>
      </c>
      <c r="J93" s="1121">
        <f>IF(I93/H93*100&gt;100,100,I93/H93*100)</f>
        <v>100</v>
      </c>
      <c r="K93" s="1123"/>
      <c r="L93" s="1119"/>
      <c r="M93" s="1296"/>
      <c r="N93" s="1279"/>
    </row>
    <row r="94" spans="1:14" ht="40.5" customHeight="1" x14ac:dyDescent="0.25">
      <c r="A94" s="1143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/>
      <c r="I94" s="1124"/>
      <c r="J94" s="1121"/>
      <c r="K94" s="1123"/>
      <c r="L94" s="1119"/>
      <c r="M94" s="1296"/>
      <c r="N94" s="1279"/>
    </row>
    <row r="95" spans="1:14" ht="60.75" customHeight="1" x14ac:dyDescent="0.25">
      <c r="A95" s="1143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59">
        <v>0.89</v>
      </c>
      <c r="I95" s="1122">
        <v>1</v>
      </c>
      <c r="J95" s="1121">
        <f>IF(I95/H95*100&gt;100,100,I95/H95*100)</f>
        <v>100</v>
      </c>
      <c r="K95" s="1120">
        <f>J95</f>
        <v>100</v>
      </c>
      <c r="L95" s="1119"/>
      <c r="M95" s="1296"/>
      <c r="N95" s="1279"/>
    </row>
    <row r="96" spans="1:14" ht="58.5" hidden="1" customHeight="1" x14ac:dyDescent="0.25">
      <c r="A96" s="1143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/>
      <c r="I96" s="1125"/>
      <c r="J96" s="1121" t="e">
        <f>IF(I96/H96*100&gt;100,100,I96/H96*100)</f>
        <v>#DIV/0!</v>
      </c>
      <c r="K96" s="1127" t="e">
        <f>(J96+J97+J98)/2</f>
        <v>#DIV/0!</v>
      </c>
      <c r="L96" s="1126" t="e">
        <f>(K96+K99)/2</f>
        <v>#DIV/0!</v>
      </c>
      <c r="M96" s="1291"/>
      <c r="N96" s="1279"/>
    </row>
    <row r="97" spans="1:14" ht="58.5" hidden="1" customHeight="1" x14ac:dyDescent="0.25">
      <c r="A97" s="1143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/>
      <c r="I97" s="1125"/>
      <c r="J97" s="1121" t="e">
        <f>IF(I97/H97*100&gt;100,100,I97/H97*100)</f>
        <v>#DIV/0!</v>
      </c>
      <c r="K97" s="1123"/>
      <c r="L97" s="1119"/>
      <c r="M97" s="1291"/>
      <c r="N97" s="1279"/>
    </row>
    <row r="98" spans="1:14" ht="58.5" hidden="1" customHeight="1" x14ac:dyDescent="0.25">
      <c r="A98" s="1143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7"/>
      <c r="I98" s="1124"/>
      <c r="J98" s="1121" t="e">
        <f>IF(I98/H98*100&gt;100,100,I98/H98*100)</f>
        <v>#DIV/0!</v>
      </c>
      <c r="K98" s="1123"/>
      <c r="L98" s="1119"/>
      <c r="M98" s="1291"/>
      <c r="N98" s="1279"/>
    </row>
    <row r="99" spans="1:14" ht="64.5" hidden="1" customHeight="1" x14ac:dyDescent="0.25">
      <c r="A99" s="1143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44"/>
      <c r="I99" s="1122"/>
      <c r="J99" s="1121" t="e">
        <f>IF(I99/H99*100&gt;100,100,I99/H99*100)</f>
        <v>#DIV/0!</v>
      </c>
      <c r="K99" s="1120" t="e">
        <f>J99</f>
        <v>#DIV/0!</v>
      </c>
      <c r="L99" s="1119"/>
      <c r="M99" s="1291"/>
      <c r="N99" s="1279"/>
    </row>
    <row r="100" spans="1:14" ht="58.5" hidden="1" customHeight="1" x14ac:dyDescent="0.25">
      <c r="A100" s="1143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/>
      <c r="I100" s="1125"/>
      <c r="J100" s="1121" t="e">
        <f>IF(I100/H100*100&gt;100,100,I100/H100*100)</f>
        <v>#DIV/0!</v>
      </c>
      <c r="K100" s="1127" t="e">
        <f>(J100+J101+J102)/3</f>
        <v>#DIV/0!</v>
      </c>
      <c r="L100" s="1126" t="e">
        <f>(K100+K103)/2</f>
        <v>#DIV/0!</v>
      </c>
      <c r="M100" s="1296"/>
      <c r="N100" s="1279"/>
    </row>
    <row r="101" spans="1:14" ht="58.5" hidden="1" customHeight="1" x14ac:dyDescent="0.25">
      <c r="A101" s="1143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/>
      <c r="I101" s="1125"/>
      <c r="J101" s="1121" t="e">
        <f>IF(I101/H101*100&gt;100,100,I101/H101*100)</f>
        <v>#DIV/0!</v>
      </c>
      <c r="K101" s="1123"/>
      <c r="L101" s="1119"/>
      <c r="M101" s="1296"/>
      <c r="N101" s="1279"/>
    </row>
    <row r="102" spans="1:14" ht="58.5" hidden="1" customHeight="1" x14ac:dyDescent="0.25">
      <c r="A102" s="1143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24"/>
      <c r="I102" s="1124"/>
      <c r="J102" s="1121" t="e">
        <f>IF(I102/H102*100&gt;100,100,I102/H102*100)</f>
        <v>#DIV/0!</v>
      </c>
      <c r="K102" s="1123"/>
      <c r="L102" s="1119"/>
      <c r="M102" s="1296"/>
      <c r="N102" s="1279"/>
    </row>
    <row r="103" spans="1:14" ht="43.5" hidden="1" customHeight="1" x14ac:dyDescent="0.25">
      <c r="A103" s="1143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4"/>
      <c r="I103" s="1122"/>
      <c r="J103" s="1121" t="e">
        <f>IF(I103/H103*100&gt;100,100,I103/H103*100)</f>
        <v>#DIV/0!</v>
      </c>
      <c r="K103" s="1120" t="e">
        <f>J103</f>
        <v>#DIV/0!</v>
      </c>
      <c r="L103" s="1119"/>
      <c r="M103" s="1296"/>
      <c r="N103" s="1279"/>
    </row>
    <row r="104" spans="1:14" ht="58.5" hidden="1" customHeight="1" x14ac:dyDescent="0.25">
      <c r="A104" s="1143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24"/>
      <c r="I104" s="1125"/>
      <c r="J104" s="1121" t="e">
        <f>IF(I104/H104*100&gt;100,100,I104/H104*100)</f>
        <v>#DIV/0!</v>
      </c>
      <c r="K104" s="1127" t="e">
        <f>(J104+J105+J106)/3</f>
        <v>#DIV/0!</v>
      </c>
      <c r="L104" s="1126" t="e">
        <f>(K104+K107)/2</f>
        <v>#DIV/0!</v>
      </c>
      <c r="M104" s="1291"/>
      <c r="N104" s="1279"/>
    </row>
    <row r="105" spans="1:14" ht="58.5" hidden="1" customHeight="1" x14ac:dyDescent="0.25">
      <c r="A105" s="1143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7"/>
      <c r="I105" s="1208"/>
      <c r="J105" s="1121" t="e">
        <f>IF(I105/H105*100&gt;100,100,I105/H105*100)</f>
        <v>#DIV/0!</v>
      </c>
      <c r="K105" s="1123"/>
      <c r="L105" s="1119"/>
      <c r="M105" s="1291"/>
      <c r="N105" s="1279"/>
    </row>
    <row r="106" spans="1:14" ht="58.5" hidden="1" customHeight="1" x14ac:dyDescent="0.25">
      <c r="A106" s="1143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7"/>
      <c r="I106" s="1208"/>
      <c r="J106" s="1121" t="e">
        <f>IF(I106/H106*100&gt;100,100,I106/H106*100)</f>
        <v>#DIV/0!</v>
      </c>
      <c r="K106" s="1123"/>
      <c r="L106" s="1119"/>
      <c r="M106" s="1291"/>
      <c r="N106" s="1279"/>
    </row>
    <row r="107" spans="1:14" ht="22.5" hidden="1" customHeight="1" x14ac:dyDescent="0.25">
      <c r="A107" s="1143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34"/>
      <c r="I107" s="4"/>
      <c r="J107" s="1121" t="e">
        <f>IF(I107/H107*100&gt;100,100,I107/H107*100)</f>
        <v>#DIV/0!</v>
      </c>
      <c r="K107" s="1120" t="e">
        <f>J107</f>
        <v>#DIV/0!</v>
      </c>
      <c r="L107" s="1119"/>
      <c r="M107" s="1291"/>
      <c r="N107" s="1279"/>
    </row>
    <row r="108" spans="1:14" ht="58.5" hidden="1" customHeight="1" x14ac:dyDescent="0.25">
      <c r="A108" s="1143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24"/>
      <c r="I108" s="1125"/>
      <c r="J108" s="1121" t="e">
        <f>IF(I108/H108*100&gt;100,100,I108/H108*100)</f>
        <v>#DIV/0!</v>
      </c>
      <c r="K108" s="1127" t="e">
        <f>(J108+J109+J110)/3</f>
        <v>#DIV/0!</v>
      </c>
      <c r="L108" s="1126" t="e">
        <f>(K108+K111)/2</f>
        <v>#DIV/0!</v>
      </c>
      <c r="M108" s="1296"/>
      <c r="N108" s="1279"/>
    </row>
    <row r="109" spans="1:14" ht="58.5" hidden="1" customHeight="1" x14ac:dyDescent="0.25">
      <c r="A109" s="1143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178"/>
      <c r="I109" s="1125"/>
      <c r="J109" s="1121" t="e">
        <f>IF(I109/H109*100&gt;100,100,I109/H109*100)</f>
        <v>#DIV/0!</v>
      </c>
      <c r="K109" s="1123"/>
      <c r="L109" s="1119"/>
      <c r="M109" s="1296"/>
      <c r="N109" s="1279"/>
    </row>
    <row r="110" spans="1:14" ht="58.5" hidden="1" customHeight="1" x14ac:dyDescent="0.25">
      <c r="A110" s="1143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209"/>
      <c r="I110" s="1124"/>
      <c r="J110" s="1121" t="e">
        <f>IF(I110/H110*100&gt;100,100,I110/H110*100)</f>
        <v>#DIV/0!</v>
      </c>
      <c r="K110" s="1123"/>
      <c r="L110" s="1119"/>
      <c r="M110" s="1296"/>
      <c r="N110" s="1279"/>
    </row>
    <row r="111" spans="1:14" ht="48.75" hidden="1" customHeight="1" x14ac:dyDescent="0.25">
      <c r="A111" s="1143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4"/>
      <c r="I111" s="1122"/>
      <c r="J111" s="1121" t="e">
        <f>IF(I111/H111*100&gt;100,100,I111/H111*100)</f>
        <v>#DIV/0!</v>
      </c>
      <c r="K111" s="1120" t="e">
        <f>J111</f>
        <v>#DIV/0!</v>
      </c>
      <c r="L111" s="1119"/>
      <c r="M111" s="1296"/>
      <c r="N111" s="1279"/>
    </row>
    <row r="112" spans="1:14" ht="58.5" hidden="1" customHeight="1" x14ac:dyDescent="0.25">
      <c r="A112" s="1143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/>
      <c r="I112" s="1125"/>
      <c r="J112" s="1121" t="e">
        <f>IF(I112/H112*100&gt;100,100,I112/H112*100)</f>
        <v>#DIV/0!</v>
      </c>
      <c r="K112" s="1127" t="e">
        <f>(J112+J113+J114)/3</f>
        <v>#DIV/0!</v>
      </c>
      <c r="L112" s="1126" t="e">
        <f>(K112+K115)/2</f>
        <v>#DIV/0!</v>
      </c>
      <c r="M112" s="1296"/>
      <c r="N112" s="1279"/>
    </row>
    <row r="113" spans="1:14" ht="58.5" hidden="1" customHeight="1" x14ac:dyDescent="0.25">
      <c r="A113" s="1143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/>
      <c r="I113" s="1125"/>
      <c r="J113" s="1121" t="e">
        <f>IF(I113/H113*100&gt;100,100,I113/H113*100)</f>
        <v>#DIV/0!</v>
      </c>
      <c r="K113" s="1123"/>
      <c r="L113" s="1119"/>
      <c r="M113" s="1296"/>
      <c r="N113" s="1279"/>
    </row>
    <row r="114" spans="1:14" ht="58.5" hidden="1" customHeight="1" x14ac:dyDescent="0.25">
      <c r="A114" s="1143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/>
      <c r="I114" s="1124"/>
      <c r="J114" s="1121" t="e">
        <f>IF(I114/H114*100&gt;100,100,I114/H114*100)</f>
        <v>#DIV/0!</v>
      </c>
      <c r="K114" s="1123"/>
      <c r="L114" s="1119"/>
      <c r="M114" s="1296"/>
      <c r="N114" s="1279"/>
    </row>
    <row r="115" spans="1:14" ht="44.25" hidden="1" customHeight="1" x14ac:dyDescent="0.25">
      <c r="A115" s="1143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/>
      <c r="I115" s="1122"/>
      <c r="J115" s="1121" t="e">
        <f>IF(I115/H115*100&gt;100,100,I115/H115*100)</f>
        <v>#DIV/0!</v>
      </c>
      <c r="K115" s="1120" t="e">
        <f>J115</f>
        <v>#DIV/0!</v>
      </c>
      <c r="L115" s="1119"/>
      <c r="M115" s="1296"/>
      <c r="N115" s="1279"/>
    </row>
    <row r="116" spans="1:14" ht="58.5" customHeight="1" x14ac:dyDescent="0.25">
      <c r="A116" s="1143"/>
      <c r="B116" s="1142" t="s">
        <v>192</v>
      </c>
      <c r="C116" s="1142" t="s">
        <v>685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55">
        <v>100</v>
      </c>
      <c r="I116" s="1125">
        <v>100</v>
      </c>
      <c r="J116" s="1121">
        <f>IF(I116/H116*100&gt;100,100,I116/H116*100)</f>
        <v>100</v>
      </c>
      <c r="K116" s="1127">
        <f>(J116+J117+J118)/3</f>
        <v>100</v>
      </c>
      <c r="L116" s="1126">
        <f>(K116+K119)/2</f>
        <v>97.47491097442537</v>
      </c>
      <c r="M116" s="1296"/>
      <c r="N116" s="1279"/>
    </row>
    <row r="117" spans="1:14" ht="58.5" customHeight="1" x14ac:dyDescent="0.25">
      <c r="A117" s="1143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47">
        <v>98</v>
      </c>
      <c r="I117" s="1125">
        <v>98.28</v>
      </c>
      <c r="J117" s="1121">
        <f>IF(I117/H117*100&gt;100,100,I117/H117*100)</f>
        <v>100</v>
      </c>
      <c r="K117" s="1123"/>
      <c r="L117" s="1119"/>
      <c r="M117" s="1296"/>
      <c r="N117" s="1279"/>
    </row>
    <row r="118" spans="1:14" ht="58.5" customHeight="1" x14ac:dyDescent="0.25">
      <c r="A118" s="1143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47">
        <v>98</v>
      </c>
      <c r="I118" s="1124">
        <v>100</v>
      </c>
      <c r="J118" s="1121">
        <f>IF(I118/H118*100&gt;100,100,I118/H118*100)</f>
        <v>100</v>
      </c>
      <c r="K118" s="1123"/>
      <c r="L118" s="1119"/>
      <c r="M118" s="1296"/>
      <c r="N118" s="1279"/>
    </row>
    <row r="119" spans="1:14" ht="42.75" customHeight="1" x14ac:dyDescent="0.25">
      <c r="A119" s="1143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4">
        <v>30.89</v>
      </c>
      <c r="I119" s="1122">
        <v>29.33</v>
      </c>
      <c r="J119" s="1121">
        <f>IF(I119/H119*100&gt;100,100,I119/H119*100)</f>
        <v>94.949821948850754</v>
      </c>
      <c r="K119" s="1120">
        <f>J119</f>
        <v>94.949821948850754</v>
      </c>
      <c r="L119" s="1119"/>
      <c r="M119" s="1296"/>
      <c r="N119" s="1279"/>
    </row>
    <row r="120" spans="1:14" ht="58.5" hidden="1" customHeight="1" x14ac:dyDescent="0.25">
      <c r="A120" s="1143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1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296"/>
      <c r="N120" s="1279"/>
    </row>
    <row r="121" spans="1:14" ht="58.5" hidden="1" customHeight="1" x14ac:dyDescent="0.25">
      <c r="A121" s="1143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1" t="e">
        <f>IF(I121/H121*100&gt;100,100,I121/H121*100)</f>
        <v>#DIV/0!</v>
      </c>
      <c r="K121" s="1123"/>
      <c r="L121" s="1119"/>
      <c r="M121" s="1296"/>
      <c r="N121" s="1279"/>
    </row>
    <row r="122" spans="1:14" ht="58.5" hidden="1" customHeight="1" x14ac:dyDescent="0.25">
      <c r="A122" s="1143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1" t="e">
        <f>IF(I122/H122*100&gt;100,100,I122/H122*100)</f>
        <v>#DIV/0!</v>
      </c>
      <c r="K122" s="1123"/>
      <c r="L122" s="1119"/>
      <c r="M122" s="1296"/>
      <c r="N122" s="1279"/>
    </row>
    <row r="123" spans="1:14" ht="42.75" hidden="1" customHeight="1" x14ac:dyDescent="0.25">
      <c r="A123" s="1143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1" t="e">
        <f>IF(I123/H123*100&gt;100,100,I123/H123*100)</f>
        <v>#DIV/0!</v>
      </c>
      <c r="K123" s="1120" t="e">
        <f>J123</f>
        <v>#DIV/0!</v>
      </c>
      <c r="L123" s="1119"/>
      <c r="M123" s="1296"/>
      <c r="N123" s="1279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296"/>
      <c r="N124" s="1279"/>
    </row>
    <row r="125" spans="1:14" ht="58.5" hidden="1" customHeight="1" x14ac:dyDescent="0.25">
      <c r="A125" s="1143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296"/>
      <c r="N125" s="1279"/>
    </row>
    <row r="126" spans="1:14" ht="58.5" hidden="1" customHeight="1" x14ac:dyDescent="0.25">
      <c r="A126" s="1143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296"/>
      <c r="N126" s="1279"/>
    </row>
    <row r="127" spans="1:14" ht="40.5" hidden="1" customHeight="1" x14ac:dyDescent="0.25">
      <c r="A127" s="1143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296"/>
      <c r="N127" s="1279"/>
    </row>
    <row r="128" spans="1:14" ht="58.5" hidden="1" customHeight="1" x14ac:dyDescent="0.25">
      <c r="A128" s="1143"/>
      <c r="B128" s="1168" t="s">
        <v>228</v>
      </c>
      <c r="C128" s="1142" t="s">
        <v>692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24"/>
      <c r="I128" s="1125"/>
      <c r="J128" s="1121" t="e">
        <f>IF(I128/H128*100&gt;100,100,I128/H128*100)</f>
        <v>#DIV/0!</v>
      </c>
      <c r="K128" s="1127" t="e">
        <f>(J128+J129+J130)/3</f>
        <v>#DIV/0!</v>
      </c>
      <c r="L128" s="1126" t="e">
        <f>(K128+K131)/2</f>
        <v>#DIV/0!</v>
      </c>
      <c r="M128" s="1296"/>
      <c r="N128" s="1279"/>
    </row>
    <row r="129" spans="1:14" ht="58.5" hidden="1" customHeight="1" x14ac:dyDescent="0.25">
      <c r="A129" s="1143"/>
      <c r="B129" s="1207"/>
      <c r="C129" s="1113"/>
      <c r="D129" s="1137"/>
      <c r="E129" s="1105" t="s">
        <v>138</v>
      </c>
      <c r="F129" s="1069" t="s">
        <v>9</v>
      </c>
      <c r="G129" s="1105" t="s">
        <v>140</v>
      </c>
      <c r="H129" s="1147"/>
      <c r="I129" s="1125"/>
      <c r="J129" s="1121" t="e">
        <f>IF(I129/H129*100&gt;100,100,I129/H129*100)</f>
        <v>#DIV/0!</v>
      </c>
      <c r="K129" s="1123"/>
      <c r="L129" s="1119"/>
      <c r="M129" s="1296"/>
      <c r="N129" s="1279"/>
    </row>
    <row r="130" spans="1:14" ht="58.5" hidden="1" customHeight="1" x14ac:dyDescent="0.25">
      <c r="A130" s="1143"/>
      <c r="B130" s="1207"/>
      <c r="C130" s="1113"/>
      <c r="D130" s="1137"/>
      <c r="E130" s="1105" t="s">
        <v>138</v>
      </c>
      <c r="F130" s="1069" t="s">
        <v>211</v>
      </c>
      <c r="G130" s="1105" t="s">
        <v>140</v>
      </c>
      <c r="H130" s="1147"/>
      <c r="I130" s="1124"/>
      <c r="J130" s="1121" t="e">
        <f>IF(I130/H130*100&gt;100,100,I130/H130*100)</f>
        <v>#DIV/0!</v>
      </c>
      <c r="K130" s="1123"/>
      <c r="L130" s="1119"/>
      <c r="M130" s="1296"/>
      <c r="N130" s="1279"/>
    </row>
    <row r="131" spans="1:14" ht="38.25" hidden="1" customHeight="1" x14ac:dyDescent="0.25">
      <c r="A131" s="1143"/>
      <c r="B131" s="1206"/>
      <c r="C131" s="1110"/>
      <c r="D131" s="1133"/>
      <c r="E131" s="1105" t="s">
        <v>144</v>
      </c>
      <c r="F131" s="1064" t="s">
        <v>506</v>
      </c>
      <c r="G131" s="1105" t="s">
        <v>640</v>
      </c>
      <c r="H131" s="1144"/>
      <c r="I131" s="4"/>
      <c r="J131" s="1121" t="e">
        <f>IF(I131/H131*100&gt;100,100,I131/H131*100)</f>
        <v>#DIV/0!</v>
      </c>
      <c r="K131" s="1120" t="e">
        <f>J131</f>
        <v>#DIV/0!</v>
      </c>
      <c r="L131" s="1119"/>
      <c r="M131" s="1296"/>
      <c r="N131" s="1279"/>
    </row>
    <row r="132" spans="1:14" ht="58.5" hidden="1" customHeight="1" x14ac:dyDescent="0.25">
      <c r="A132" s="1143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24"/>
      <c r="I132" s="1125"/>
      <c r="J132" s="1121" t="e">
        <f>IF(I132/H132*100&gt;100,100,I132/H132*100)</f>
        <v>#DIV/0!</v>
      </c>
      <c r="K132" s="1127" t="e">
        <f>(J132+J133+J134)/3</f>
        <v>#DIV/0!</v>
      </c>
      <c r="L132" s="1126" t="e">
        <f>(K132+K135)/2</f>
        <v>#DIV/0!</v>
      </c>
      <c r="M132" s="1296"/>
      <c r="N132" s="1279"/>
    </row>
    <row r="133" spans="1:14" ht="58.5" hidden="1" customHeight="1" x14ac:dyDescent="0.25">
      <c r="A133" s="1143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/>
      <c r="I133" s="1125"/>
      <c r="J133" s="1121" t="e">
        <f>IF(I133/H133*100&gt;100,100,I133/H133*100)</f>
        <v>#DIV/0!</v>
      </c>
      <c r="K133" s="1123"/>
      <c r="L133" s="1119"/>
      <c r="M133" s="1296"/>
      <c r="N133" s="1279"/>
    </row>
    <row r="134" spans="1:14" ht="58.5" hidden="1" customHeight="1" x14ac:dyDescent="0.25">
      <c r="A134" s="1143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7"/>
      <c r="I134" s="1124"/>
      <c r="J134" s="1121" t="e">
        <f>IF(I134/H134*100&gt;100,100,I134/H134*100)</f>
        <v>#DIV/0!</v>
      </c>
      <c r="K134" s="1123"/>
      <c r="L134" s="1119"/>
      <c r="M134" s="1296"/>
      <c r="N134" s="1279"/>
    </row>
    <row r="135" spans="1:14" ht="36.75" hidden="1" customHeight="1" x14ac:dyDescent="0.25">
      <c r="A135" s="1143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/>
      <c r="I135" s="4"/>
      <c r="J135" s="1121" t="e">
        <f>IF(I135/H135*100&gt;100,100,I135/H135*100)</f>
        <v>#DIV/0!</v>
      </c>
      <c r="K135" s="1120" t="e">
        <f>J135</f>
        <v>#DIV/0!</v>
      </c>
      <c r="L135" s="1119"/>
      <c r="M135" s="1296"/>
      <c r="N135" s="1279"/>
    </row>
    <row r="136" spans="1:14" ht="58.5" customHeight="1" x14ac:dyDescent="0.25">
      <c r="A136" s="1143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24">
        <v>47.3</v>
      </c>
      <c r="I136" s="1125">
        <v>46.3</v>
      </c>
      <c r="J136" s="1121">
        <f>IF(I136/H136*100&gt;100,100,I136/H136*100)</f>
        <v>97.885835095137423</v>
      </c>
      <c r="K136" s="1127">
        <f>(J136+J137+J138)/3</f>
        <v>99.295278365045803</v>
      </c>
      <c r="L136" s="1126">
        <f>(K136+K139)/2</f>
        <v>99.639532389029966</v>
      </c>
      <c r="M136" s="1296"/>
      <c r="N136" s="1279"/>
    </row>
    <row r="137" spans="1:14" ht="58.5" customHeight="1" x14ac:dyDescent="0.25">
      <c r="A137" s="1143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7">
        <v>1</v>
      </c>
      <c r="I137" s="1125">
        <v>1.35</v>
      </c>
      <c r="J137" s="1121">
        <f>IF(I137/H137*100&gt;100,100,I137/H137*100)</f>
        <v>100</v>
      </c>
      <c r="K137" s="1123"/>
      <c r="L137" s="1119"/>
      <c r="M137" s="1296"/>
      <c r="N137" s="1279"/>
    </row>
    <row r="138" spans="1:14" ht="58.5" customHeight="1" x14ac:dyDescent="0.25">
      <c r="A138" s="1143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7">
        <v>90</v>
      </c>
      <c r="I138" s="1124">
        <v>92.59</v>
      </c>
      <c r="J138" s="1121">
        <f>IF(I138/H138*100&gt;100,100,I138/H138*100)</f>
        <v>100</v>
      </c>
      <c r="K138" s="1123"/>
      <c r="L138" s="1119"/>
      <c r="M138" s="1296"/>
      <c r="N138" s="1279"/>
    </row>
    <row r="139" spans="1:14" ht="36.75" customHeight="1" x14ac:dyDescent="0.25">
      <c r="A139" s="1143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144">
        <v>18503</v>
      </c>
      <c r="I139" s="4">
        <v>18500</v>
      </c>
      <c r="J139" s="1121">
        <f>IF(I139/H139*100&gt;100,100,I139/H139*100)</f>
        <v>99.983786413014116</v>
      </c>
      <c r="K139" s="1120">
        <f>J139</f>
        <v>99.983786413014116</v>
      </c>
      <c r="L139" s="1119"/>
      <c r="M139" s="1296"/>
      <c r="N139" s="1279"/>
    </row>
    <row r="140" spans="1:14" ht="58.5" customHeight="1" x14ac:dyDescent="0.25">
      <c r="A140" s="1143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>
        <v>48.3</v>
      </c>
      <c r="I140" s="1125">
        <v>48.53</v>
      </c>
      <c r="J140" s="1121">
        <f>IF(I140/H140*100&gt;100,100,I140/H140*100)</f>
        <v>100</v>
      </c>
      <c r="K140" s="1127">
        <f>(J140+J141+J142)/3</f>
        <v>100</v>
      </c>
      <c r="L140" s="1126">
        <f>(K140+K143)/2</f>
        <v>99.927411305689134</v>
      </c>
      <c r="M140" s="1296"/>
      <c r="N140" s="1279"/>
    </row>
    <row r="141" spans="1:14" ht="58.5" customHeight="1" x14ac:dyDescent="0.25">
      <c r="A141" s="1143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>
        <v>1</v>
      </c>
      <c r="I141" s="1125">
        <v>1</v>
      </c>
      <c r="J141" s="1121">
        <f>IF(I141/H141*100&gt;100,100,I141/H141*100)</f>
        <v>100</v>
      </c>
      <c r="K141" s="1123"/>
      <c r="L141" s="1119"/>
      <c r="M141" s="1296"/>
      <c r="N141" s="1279"/>
    </row>
    <row r="142" spans="1:14" ht="58.5" customHeight="1" x14ac:dyDescent="0.25">
      <c r="A142" s="1143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24">
        <v>90</v>
      </c>
      <c r="I142" s="1124">
        <v>90</v>
      </c>
      <c r="J142" s="1121">
        <f>IF(I142/H142*100&gt;100,100,I142/H142*100)</f>
        <v>100</v>
      </c>
      <c r="K142" s="1123"/>
      <c r="L142" s="1119"/>
      <c r="M142" s="1296"/>
      <c r="N142" s="1279"/>
    </row>
    <row r="143" spans="1:14" ht="39" customHeight="1" x14ac:dyDescent="0.25">
      <c r="A143" s="1143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1122">
        <v>22042</v>
      </c>
      <c r="I143" s="4">
        <v>22010</v>
      </c>
      <c r="J143" s="1121">
        <f>IF(I143/H143*100&gt;100,100,I143/H143*100)</f>
        <v>99.854822611378282</v>
      </c>
      <c r="K143" s="1120">
        <f>J143</f>
        <v>99.854822611378282</v>
      </c>
      <c r="L143" s="1119"/>
      <c r="M143" s="1296"/>
      <c r="N143" s="1279"/>
    </row>
    <row r="144" spans="1:14" ht="58.5" hidden="1" customHeight="1" x14ac:dyDescent="0.25">
      <c r="A144" s="1143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105" t="s">
        <v>140</v>
      </c>
      <c r="H144" s="1124"/>
      <c r="I144" s="1125"/>
      <c r="J144" s="1121" t="e">
        <f>IF(I144/H144*100&gt;100,100,I144/H144*100)</f>
        <v>#DIV/0!</v>
      </c>
      <c r="K144" s="1127" t="e">
        <f>(J144+J145+J146)/3</f>
        <v>#DIV/0!</v>
      </c>
      <c r="L144" s="1126" t="e">
        <f>(K144+K147)/2</f>
        <v>#DIV/0!</v>
      </c>
      <c r="M144" s="1296"/>
      <c r="N144" s="1279"/>
    </row>
    <row r="145" spans="1:14" ht="58.5" hidden="1" customHeight="1" x14ac:dyDescent="0.25">
      <c r="A145" s="1143"/>
      <c r="B145" s="1071"/>
      <c r="C145" s="1113"/>
      <c r="D145" s="1137"/>
      <c r="E145" s="1105" t="s">
        <v>138</v>
      </c>
      <c r="F145" s="1069" t="s">
        <v>9</v>
      </c>
      <c r="G145" s="1105" t="s">
        <v>140</v>
      </c>
      <c r="H145" s="1124"/>
      <c r="I145" s="1125"/>
      <c r="J145" s="1121" t="e">
        <f>IF(I145/H145*100&gt;100,100,I145/H145*100)</f>
        <v>#DIV/0!</v>
      </c>
      <c r="K145" s="1123"/>
      <c r="L145" s="1119"/>
      <c r="M145" s="1296"/>
      <c r="N145" s="1279"/>
    </row>
    <row r="146" spans="1:14" ht="58.5" hidden="1" customHeight="1" x14ac:dyDescent="0.25">
      <c r="A146" s="1143"/>
      <c r="B146" s="1071"/>
      <c r="C146" s="1113"/>
      <c r="D146" s="1137"/>
      <c r="E146" s="1105" t="s">
        <v>138</v>
      </c>
      <c r="F146" s="1069" t="s">
        <v>211</v>
      </c>
      <c r="G146" s="1105" t="s">
        <v>140</v>
      </c>
      <c r="H146" s="1124"/>
      <c r="I146" s="1124"/>
      <c r="J146" s="1121" t="e">
        <f>IF(I146/H146*100&gt;100,100,I146/H146*100)</f>
        <v>#DIV/0!</v>
      </c>
      <c r="K146" s="1123"/>
      <c r="L146" s="1119"/>
      <c r="M146" s="1296"/>
      <c r="N146" s="1279"/>
    </row>
    <row r="147" spans="1:14" ht="38.25" hidden="1" customHeight="1" x14ac:dyDescent="0.25">
      <c r="A147" s="1143"/>
      <c r="B147" s="1067"/>
      <c r="C147" s="1110"/>
      <c r="D147" s="1133"/>
      <c r="E147" s="1105" t="s">
        <v>144</v>
      </c>
      <c r="F147" s="1064" t="s">
        <v>506</v>
      </c>
      <c r="G147" s="1105" t="s">
        <v>266</v>
      </c>
      <c r="H147" s="1122"/>
      <c r="I147" s="1122"/>
      <c r="J147" s="1121" t="e">
        <f>IF(I147/H147*100&gt;100,100,I147/H147*100)</f>
        <v>#DIV/0!</v>
      </c>
      <c r="K147" s="1120" t="e">
        <f>J147</f>
        <v>#DIV/0!</v>
      </c>
      <c r="L147" s="1119"/>
      <c r="M147" s="1296"/>
      <c r="N147" s="1279"/>
    </row>
    <row r="148" spans="1:14" ht="58.5" customHeight="1" x14ac:dyDescent="0.25">
      <c r="A148" s="1143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105" t="s">
        <v>140</v>
      </c>
      <c r="H148" s="1124">
        <v>8.5</v>
      </c>
      <c r="I148" s="1125">
        <v>8.59</v>
      </c>
      <c r="J148" s="1121">
        <f>IF(I148/H148*100&gt;100,100,I148/H148*100)</f>
        <v>100</v>
      </c>
      <c r="K148" s="1127">
        <f>(J148+J149+J150)/3</f>
        <v>100</v>
      </c>
      <c r="L148" s="1126">
        <f>(K148+K151)/2</f>
        <v>99.744897959183675</v>
      </c>
      <c r="M148" s="1296"/>
      <c r="N148" s="1279"/>
    </row>
    <row r="149" spans="1:14" ht="58.5" customHeight="1" x14ac:dyDescent="0.25">
      <c r="A149" s="1143"/>
      <c r="B149" s="1071"/>
      <c r="C149" s="1113"/>
      <c r="D149" s="1137"/>
      <c r="E149" s="1105" t="s">
        <v>138</v>
      </c>
      <c r="F149" s="1069" t="s">
        <v>9</v>
      </c>
      <c r="G149" s="1105" t="s">
        <v>140</v>
      </c>
      <c r="H149" s="1124">
        <v>1</v>
      </c>
      <c r="I149" s="1125">
        <v>1.1000000000000001</v>
      </c>
      <c r="J149" s="1121">
        <f>IF(I149/H149*100&gt;100,100,I149/H149*100)</f>
        <v>100</v>
      </c>
      <c r="K149" s="1123"/>
      <c r="L149" s="1119"/>
      <c r="M149" s="1296"/>
      <c r="N149" s="1279"/>
    </row>
    <row r="150" spans="1:14" ht="58.5" customHeight="1" x14ac:dyDescent="0.25">
      <c r="A150" s="1143"/>
      <c r="B150" s="1071"/>
      <c r="C150" s="1113"/>
      <c r="D150" s="1137"/>
      <c r="E150" s="1105" t="s">
        <v>138</v>
      </c>
      <c r="F150" s="1069" t="s">
        <v>211</v>
      </c>
      <c r="G150" s="1105" t="s">
        <v>140</v>
      </c>
      <c r="H150" s="1124">
        <v>70</v>
      </c>
      <c r="I150" s="1124">
        <v>75</v>
      </c>
      <c r="J150" s="1121">
        <f>IF(I150/H150*100&gt;100,100,I150/H150*100)</f>
        <v>100</v>
      </c>
      <c r="K150" s="1123"/>
      <c r="L150" s="1119"/>
      <c r="M150" s="1296"/>
      <c r="N150" s="1279"/>
    </row>
    <row r="151" spans="1:14" ht="42.75" customHeight="1" x14ac:dyDescent="0.25">
      <c r="A151" s="1143"/>
      <c r="B151" s="1067"/>
      <c r="C151" s="1110"/>
      <c r="D151" s="1133"/>
      <c r="E151" s="1105" t="s">
        <v>144</v>
      </c>
      <c r="F151" s="1064" t="s">
        <v>506</v>
      </c>
      <c r="G151" s="1105" t="s">
        <v>640</v>
      </c>
      <c r="H151" s="4">
        <v>3920</v>
      </c>
      <c r="I151" s="1122">
        <v>3900</v>
      </c>
      <c r="J151" s="1121">
        <f>IF(I151/H151*100&gt;100,100,I151/H151*100)</f>
        <v>99.489795918367349</v>
      </c>
      <c r="K151" s="1120">
        <f>J151</f>
        <v>99.489795918367349</v>
      </c>
      <c r="L151" s="1119"/>
      <c r="M151" s="1296"/>
      <c r="N151" s="1279"/>
    </row>
    <row r="152" spans="1:14" ht="58.5" customHeight="1" x14ac:dyDescent="0.25">
      <c r="A152" s="1143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105" t="s">
        <v>140</v>
      </c>
      <c r="H152" s="1124">
        <v>14.2</v>
      </c>
      <c r="I152" s="1125">
        <v>14.44</v>
      </c>
      <c r="J152" s="1121">
        <f>IF(I152/H152*100&gt;100,100,I152/H152*100)</f>
        <v>100</v>
      </c>
      <c r="K152" s="1127">
        <f>(J152+J153+J154)/3</f>
        <v>100</v>
      </c>
      <c r="L152" s="1126">
        <f>(K152+K155)/2</f>
        <v>99.779914282404718</v>
      </c>
      <c r="M152" s="1296"/>
      <c r="N152" s="1279"/>
    </row>
    <row r="153" spans="1:14" ht="58.5" customHeight="1" x14ac:dyDescent="0.25">
      <c r="A153" s="1143"/>
      <c r="B153" s="1071"/>
      <c r="C153" s="1113"/>
      <c r="D153" s="1137"/>
      <c r="E153" s="1105" t="s">
        <v>138</v>
      </c>
      <c r="F153" s="1069" t="s">
        <v>9</v>
      </c>
      <c r="G153" s="1105" t="s">
        <v>140</v>
      </c>
      <c r="H153" s="1124">
        <v>1</v>
      </c>
      <c r="I153" s="1125">
        <v>1.0900000000000001</v>
      </c>
      <c r="J153" s="1121">
        <f>IF(I153/H153*100&gt;100,100,I153/H153*100)</f>
        <v>100</v>
      </c>
      <c r="K153" s="1123"/>
      <c r="L153" s="1119"/>
      <c r="M153" s="1296"/>
      <c r="N153" s="1279"/>
    </row>
    <row r="154" spans="1:14" ht="58.5" customHeight="1" x14ac:dyDescent="0.25">
      <c r="A154" s="1143"/>
      <c r="B154" s="1071"/>
      <c r="C154" s="1113"/>
      <c r="D154" s="1137"/>
      <c r="E154" s="1105" t="s">
        <v>138</v>
      </c>
      <c r="F154" s="1069" t="s">
        <v>211</v>
      </c>
      <c r="G154" s="1105" t="s">
        <v>140</v>
      </c>
      <c r="H154" s="1124">
        <v>40</v>
      </c>
      <c r="I154" s="1124">
        <v>50</v>
      </c>
      <c r="J154" s="1121">
        <f>IF(I154/H154*100&gt;100,100,I154/H154*100)</f>
        <v>100</v>
      </c>
      <c r="K154" s="1123"/>
      <c r="L154" s="1119"/>
      <c r="M154" s="1296"/>
      <c r="N154" s="1279"/>
    </row>
    <row r="155" spans="1:14" ht="36.75" customHeight="1" x14ac:dyDescent="0.25">
      <c r="A155" s="1143"/>
      <c r="B155" s="1067"/>
      <c r="C155" s="1110"/>
      <c r="D155" s="1133"/>
      <c r="E155" s="1105" t="s">
        <v>144</v>
      </c>
      <c r="F155" s="1064" t="s">
        <v>506</v>
      </c>
      <c r="G155" s="1105" t="s">
        <v>640</v>
      </c>
      <c r="H155" s="4">
        <v>8633</v>
      </c>
      <c r="I155" s="1122">
        <v>8595</v>
      </c>
      <c r="J155" s="1121">
        <f>IF(I155/H155*100&gt;100,100,I155/H155*100)</f>
        <v>99.55982856480945</v>
      </c>
      <c r="K155" s="1120">
        <f>J155</f>
        <v>99.55982856480945</v>
      </c>
      <c r="L155" s="1119"/>
      <c r="M155" s="1296"/>
      <c r="N155" s="1279"/>
    </row>
    <row r="156" spans="1:14" ht="58.5" customHeight="1" x14ac:dyDescent="0.25">
      <c r="A156" s="1143"/>
      <c r="B156" s="1079" t="s">
        <v>318</v>
      </c>
      <c r="C156" s="1116" t="s">
        <v>711</v>
      </c>
      <c r="D156" s="1131" t="s">
        <v>615</v>
      </c>
      <c r="E156" s="1128" t="s">
        <v>138</v>
      </c>
      <c r="F156" s="1129" t="s">
        <v>312</v>
      </c>
      <c r="G156" s="1098" t="s">
        <v>140</v>
      </c>
      <c r="H156" s="1124">
        <v>12</v>
      </c>
      <c r="I156" s="1125">
        <v>12</v>
      </c>
      <c r="J156" s="1184">
        <f>IF(H156/I156*100&gt;100,100,H156/I156*100)</f>
        <v>100</v>
      </c>
      <c r="K156" s="1140">
        <f>(J156+J157+J158)/3</f>
        <v>100</v>
      </c>
      <c r="L156" s="1139">
        <f>(K156+K159)/2</f>
        <v>100</v>
      </c>
      <c r="M156" s="1296"/>
      <c r="N156" s="1279"/>
    </row>
    <row r="157" spans="1:14" ht="58.5" customHeight="1" x14ac:dyDescent="0.25">
      <c r="A157" s="1143"/>
      <c r="B157" s="1072"/>
      <c r="C157" s="1113"/>
      <c r="D157" s="1071"/>
      <c r="E157" s="1128" t="s">
        <v>138</v>
      </c>
      <c r="F157" s="1129" t="s">
        <v>385</v>
      </c>
      <c r="G157" s="1098" t="s">
        <v>140</v>
      </c>
      <c r="H157" s="1124">
        <v>100</v>
      </c>
      <c r="I157" s="1125">
        <v>100</v>
      </c>
      <c r="J157" s="1121">
        <f>IF(I157/H157*100&gt;100,100,I157/H157*100)</f>
        <v>100</v>
      </c>
      <c r="K157" s="1295"/>
      <c r="L157" s="1293"/>
      <c r="M157" s="1296"/>
      <c r="N157" s="1279"/>
    </row>
    <row r="158" spans="1:14" ht="58.5" customHeight="1" x14ac:dyDescent="0.25">
      <c r="A158" s="1143"/>
      <c r="B158" s="1072"/>
      <c r="C158" s="1113"/>
      <c r="D158" s="1071"/>
      <c r="E158" s="1128" t="s">
        <v>138</v>
      </c>
      <c r="F158" s="1129" t="s">
        <v>625</v>
      </c>
      <c r="G158" s="1098" t="s">
        <v>140</v>
      </c>
      <c r="H158" s="1124">
        <v>55</v>
      </c>
      <c r="I158" s="1124">
        <v>100</v>
      </c>
      <c r="J158" s="1121">
        <f>IF(I158/H158*100&gt;100,100,I158/H158*100)</f>
        <v>100</v>
      </c>
      <c r="K158" s="1294"/>
      <c r="L158" s="1293"/>
      <c r="M158" s="1296"/>
      <c r="N158" s="1279"/>
    </row>
    <row r="159" spans="1:14" ht="39" customHeight="1" x14ac:dyDescent="0.25">
      <c r="A159" s="1143"/>
      <c r="B159" s="1068"/>
      <c r="C159" s="1110"/>
      <c r="D159" s="1067"/>
      <c r="E159" s="1128" t="s">
        <v>144</v>
      </c>
      <c r="F159" s="1064" t="s">
        <v>506</v>
      </c>
      <c r="G159" s="1098" t="s">
        <v>266</v>
      </c>
      <c r="H159" s="4">
        <v>1</v>
      </c>
      <c r="I159" s="1122">
        <v>1</v>
      </c>
      <c r="J159" s="1121">
        <f>IF(I159/H159*100&gt;100,100,I159/H159*100)</f>
        <v>100</v>
      </c>
      <c r="K159" s="1120">
        <f>J159</f>
        <v>100</v>
      </c>
      <c r="L159" s="1292"/>
      <c r="M159" s="1296"/>
      <c r="N159" s="1279"/>
    </row>
    <row r="160" spans="1:14" ht="58.5" hidden="1" customHeight="1" x14ac:dyDescent="0.25">
      <c r="A160" s="1143"/>
      <c r="B160" s="1079" t="s">
        <v>321</v>
      </c>
      <c r="C160" s="1116" t="s">
        <v>638</v>
      </c>
      <c r="D160" s="1130" t="s">
        <v>615</v>
      </c>
      <c r="E160" s="1128" t="s">
        <v>138</v>
      </c>
      <c r="F160" s="1129" t="s">
        <v>312</v>
      </c>
      <c r="G160" s="1098" t="s">
        <v>140</v>
      </c>
      <c r="H160" s="1124"/>
      <c r="I160" s="1125"/>
      <c r="J160" s="1121" t="e">
        <f>IF(I160/H160*100&gt;100,100,I160/H160*100)</f>
        <v>#DIV/0!</v>
      </c>
      <c r="K160" s="1140" t="e">
        <f>(J160+J161+J162)/3</f>
        <v>#DIV/0!</v>
      </c>
      <c r="L160" s="1139" t="e">
        <f>(K160+K163)/2</f>
        <v>#DIV/0!</v>
      </c>
      <c r="M160" s="1291"/>
      <c r="N160" s="1279"/>
    </row>
    <row r="161" spans="1:14" ht="58.5" hidden="1" customHeight="1" x14ac:dyDescent="0.25">
      <c r="A161" s="1143"/>
      <c r="B161" s="1072"/>
      <c r="C161" s="1113"/>
      <c r="D161" s="1071"/>
      <c r="E161" s="1128" t="s">
        <v>138</v>
      </c>
      <c r="F161" s="1129" t="s">
        <v>385</v>
      </c>
      <c r="G161" s="1098" t="s">
        <v>140</v>
      </c>
      <c r="H161" s="1124"/>
      <c r="I161" s="1125"/>
      <c r="J161" s="1121" t="e">
        <f>IF(I161/H161*100&gt;100,100,I161/H161*100)</f>
        <v>#DIV/0!</v>
      </c>
      <c r="K161" s="1295"/>
      <c r="L161" s="1293"/>
      <c r="M161" s="1291"/>
      <c r="N161" s="1279"/>
    </row>
    <row r="162" spans="1:14" ht="58.5" hidden="1" customHeight="1" x14ac:dyDescent="0.25">
      <c r="A162" s="1143"/>
      <c r="B162" s="1072"/>
      <c r="C162" s="1113"/>
      <c r="D162" s="1071"/>
      <c r="E162" s="1128" t="s">
        <v>138</v>
      </c>
      <c r="F162" s="1129" t="s">
        <v>625</v>
      </c>
      <c r="G162" s="1098" t="s">
        <v>140</v>
      </c>
      <c r="H162" s="1124"/>
      <c r="I162" s="1124"/>
      <c r="J162" s="1121" t="e">
        <f>IF(I162/H162*100&gt;100,100,I162/H162*100)</f>
        <v>#DIV/0!</v>
      </c>
      <c r="K162" s="1294"/>
      <c r="L162" s="1293"/>
      <c r="M162" s="1291"/>
      <c r="N162" s="1279"/>
    </row>
    <row r="163" spans="1:14" ht="38.25" hidden="1" customHeight="1" x14ac:dyDescent="0.25">
      <c r="A163" s="1143"/>
      <c r="B163" s="1068"/>
      <c r="C163" s="1110"/>
      <c r="D163" s="1067"/>
      <c r="E163" s="1128" t="s">
        <v>144</v>
      </c>
      <c r="F163" s="1064" t="s">
        <v>506</v>
      </c>
      <c r="G163" s="1098" t="s">
        <v>266</v>
      </c>
      <c r="H163" s="1122"/>
      <c r="I163" s="1122"/>
      <c r="J163" s="1121" t="e">
        <f>IF(I163/H163*100&gt;100,100,I163/H163*100)</f>
        <v>#DIV/0!</v>
      </c>
      <c r="K163" s="1120" t="e">
        <f>J163</f>
        <v>#DIV/0!</v>
      </c>
      <c r="L163" s="1292"/>
      <c r="M163" s="1291"/>
      <c r="N163" s="1279"/>
    </row>
    <row r="164" spans="1:14" ht="58.5" hidden="1" customHeight="1" x14ac:dyDescent="0.25">
      <c r="A164" s="1143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098" t="s">
        <v>140</v>
      </c>
      <c r="H164" s="1124"/>
      <c r="I164" s="1125"/>
      <c r="J164" s="1121" t="e">
        <f>IF(I164/H164*100&gt;100,100,I164/H164*100)</f>
        <v>#DIV/0!</v>
      </c>
      <c r="K164" s="1140" t="e">
        <f>(J164+J165+J166)/3</f>
        <v>#DIV/0!</v>
      </c>
      <c r="L164" s="1139" t="e">
        <f>(K164+K167)/2</f>
        <v>#DIV/0!</v>
      </c>
      <c r="M164" s="1291"/>
      <c r="N164" s="1279"/>
    </row>
    <row r="165" spans="1:14" ht="58.5" hidden="1" customHeight="1" x14ac:dyDescent="0.25">
      <c r="A165" s="1143"/>
      <c r="B165" s="1072"/>
      <c r="C165" s="1071"/>
      <c r="D165" s="1071"/>
      <c r="E165" s="1128" t="s">
        <v>138</v>
      </c>
      <c r="F165" s="1129" t="s">
        <v>385</v>
      </c>
      <c r="G165" s="1098" t="s">
        <v>140</v>
      </c>
      <c r="H165" s="1124"/>
      <c r="I165" s="1125"/>
      <c r="J165" s="1121" t="e">
        <f>IF(I165/H165*100&gt;100,100,I165/H165*100)</f>
        <v>#DIV/0!</v>
      </c>
      <c r="K165" s="1295"/>
      <c r="L165" s="1293"/>
      <c r="M165" s="1291"/>
      <c r="N165" s="1279"/>
    </row>
    <row r="166" spans="1:14" ht="58.5" hidden="1" customHeight="1" x14ac:dyDescent="0.25">
      <c r="A166" s="1143"/>
      <c r="B166" s="1072"/>
      <c r="C166" s="1071"/>
      <c r="D166" s="1071"/>
      <c r="E166" s="1128" t="s">
        <v>138</v>
      </c>
      <c r="F166" s="1129" t="s">
        <v>625</v>
      </c>
      <c r="G166" s="1098" t="s">
        <v>140</v>
      </c>
      <c r="H166" s="1124"/>
      <c r="I166" s="1124"/>
      <c r="J166" s="1121" t="e">
        <f>IF(I166/H166*100&gt;100,100,I166/H166*100)</f>
        <v>#DIV/0!</v>
      </c>
      <c r="K166" s="1294"/>
      <c r="L166" s="1293"/>
      <c r="M166" s="1291"/>
      <c r="N166" s="1279"/>
    </row>
    <row r="167" spans="1:14" ht="38.25" hidden="1" customHeight="1" x14ac:dyDescent="0.25">
      <c r="A167" s="1143"/>
      <c r="B167" s="1068"/>
      <c r="C167" s="1067"/>
      <c r="D167" s="1067"/>
      <c r="E167" s="1128" t="s">
        <v>144</v>
      </c>
      <c r="F167" s="1064" t="s">
        <v>506</v>
      </c>
      <c r="G167" s="1098" t="s">
        <v>266</v>
      </c>
      <c r="H167" s="4"/>
      <c r="I167" s="1122"/>
      <c r="J167" s="1121" t="e">
        <f>IF(I167/H167*100&gt;100,100,I167/H167*100)</f>
        <v>#DIV/0!</v>
      </c>
      <c r="K167" s="1120" t="e">
        <f>J167</f>
        <v>#DIV/0!</v>
      </c>
      <c r="L167" s="1292"/>
      <c r="M167" s="1291"/>
      <c r="N167" s="1279"/>
    </row>
    <row r="168" spans="1:14" ht="58.5" customHeight="1" x14ac:dyDescent="0.25">
      <c r="A168" s="1143"/>
      <c r="B168" s="1079" t="s">
        <v>380</v>
      </c>
      <c r="C168" s="1079" t="s">
        <v>710</v>
      </c>
      <c r="D168" s="1115" t="s">
        <v>615</v>
      </c>
      <c r="E168" s="1098" t="s">
        <v>138</v>
      </c>
      <c r="F168" s="1112" t="s">
        <v>312</v>
      </c>
      <c r="G168" s="1098" t="s">
        <v>140</v>
      </c>
      <c r="H168" s="1124">
        <v>12</v>
      </c>
      <c r="I168" s="1125">
        <v>12</v>
      </c>
      <c r="J168" s="1121">
        <f>IF(I168/H168*100&gt;100,100,I168/H168*100)</f>
        <v>100</v>
      </c>
      <c r="K168" s="1140">
        <f>(J168+J169+J170)/3</f>
        <v>100</v>
      </c>
      <c r="L168" s="1139">
        <f>(K168+K171)/2</f>
        <v>100</v>
      </c>
      <c r="M168" s="1291"/>
      <c r="N168" s="1279"/>
    </row>
    <row r="169" spans="1:14" ht="58.5" customHeight="1" x14ac:dyDescent="0.25">
      <c r="A169" s="1143"/>
      <c r="B169" s="1072"/>
      <c r="C169" s="1103"/>
      <c r="D169" s="1072"/>
      <c r="E169" s="1098" t="s">
        <v>138</v>
      </c>
      <c r="F169" s="1112" t="s">
        <v>385</v>
      </c>
      <c r="G169" s="1098" t="s">
        <v>140</v>
      </c>
      <c r="H169" s="1124">
        <v>100</v>
      </c>
      <c r="I169" s="1125">
        <v>100</v>
      </c>
      <c r="J169" s="1121">
        <f>IF(I169/H169*100&gt;100,100,I169/H169*100)</f>
        <v>100</v>
      </c>
      <c r="K169" s="1295"/>
      <c r="L169" s="1293"/>
      <c r="M169" s="1291"/>
      <c r="N169" s="1279"/>
    </row>
    <row r="170" spans="1:14" ht="58.5" customHeight="1" x14ac:dyDescent="0.25">
      <c r="A170" s="1143"/>
      <c r="B170" s="1072"/>
      <c r="C170" s="1103"/>
      <c r="D170" s="1072"/>
      <c r="E170" s="1098" t="s">
        <v>138</v>
      </c>
      <c r="F170" s="1112" t="s">
        <v>625</v>
      </c>
      <c r="G170" s="1098" t="s">
        <v>140</v>
      </c>
      <c r="H170" s="1124">
        <v>55</v>
      </c>
      <c r="I170" s="1124">
        <v>100</v>
      </c>
      <c r="J170" s="1121">
        <f>IF(I170/H170*100&gt;100,100,I170/H170*100)</f>
        <v>100</v>
      </c>
      <c r="K170" s="1294"/>
      <c r="L170" s="1293"/>
      <c r="M170" s="1291"/>
      <c r="N170" s="1279"/>
    </row>
    <row r="171" spans="1:14" ht="38.25" customHeight="1" x14ac:dyDescent="0.25">
      <c r="A171" s="1143"/>
      <c r="B171" s="1068"/>
      <c r="C171" s="1100"/>
      <c r="D171" s="1068"/>
      <c r="E171" s="1098" t="s">
        <v>144</v>
      </c>
      <c r="F171" s="1097" t="s">
        <v>506</v>
      </c>
      <c r="G171" s="1098" t="s">
        <v>266</v>
      </c>
      <c r="H171" s="1122">
        <v>0.7</v>
      </c>
      <c r="I171" s="1122">
        <v>0.89</v>
      </c>
      <c r="J171" s="1121">
        <f>IF(I171/H171*100&gt;100,100,I171/H171*100)</f>
        <v>100</v>
      </c>
      <c r="K171" s="1120">
        <f>J171</f>
        <v>100</v>
      </c>
      <c r="L171" s="1292"/>
      <c r="M171" s="1291"/>
      <c r="N171" s="1279"/>
    </row>
    <row r="172" spans="1:14" ht="58.5" hidden="1" customHeight="1" x14ac:dyDescent="0.25">
      <c r="A172" s="1143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098" t="s">
        <v>140</v>
      </c>
      <c r="H172" s="1124"/>
      <c r="I172" s="1125"/>
      <c r="J172" s="1121" t="e">
        <f>IF(I172/H172*100&gt;100,100,I172/H172*100)</f>
        <v>#DIV/0!</v>
      </c>
      <c r="K172" s="1140" t="e">
        <f>(J172+J173+J174)/3</f>
        <v>#DIV/0!</v>
      </c>
      <c r="L172" s="1139" t="e">
        <f>(K172+K175)/2</f>
        <v>#DIV/0!</v>
      </c>
      <c r="M172" s="1291"/>
      <c r="N172" s="1279"/>
    </row>
    <row r="173" spans="1:14" ht="58.5" hidden="1" customHeight="1" x14ac:dyDescent="0.25">
      <c r="A173" s="1143"/>
      <c r="B173" s="1072"/>
      <c r="C173" s="1103"/>
      <c r="D173" s="1072"/>
      <c r="E173" s="1098" t="s">
        <v>138</v>
      </c>
      <c r="F173" s="1112" t="s">
        <v>385</v>
      </c>
      <c r="G173" s="1098" t="s">
        <v>140</v>
      </c>
      <c r="H173" s="1124"/>
      <c r="I173" s="1125"/>
      <c r="J173" s="1121" t="e">
        <f>IF(I173/H173*100&gt;100,100,I173/H173*100)</f>
        <v>#DIV/0!</v>
      </c>
      <c r="K173" s="1295"/>
      <c r="L173" s="1293"/>
      <c r="M173" s="1291"/>
      <c r="N173" s="1279"/>
    </row>
    <row r="174" spans="1:14" ht="58.5" hidden="1" customHeight="1" x14ac:dyDescent="0.25">
      <c r="A174" s="1143"/>
      <c r="B174" s="1072"/>
      <c r="C174" s="1103"/>
      <c r="D174" s="1072"/>
      <c r="E174" s="1098" t="s">
        <v>138</v>
      </c>
      <c r="F174" s="1112" t="s">
        <v>625</v>
      </c>
      <c r="G174" s="1098" t="s">
        <v>140</v>
      </c>
      <c r="H174" s="1124"/>
      <c r="I174" s="1124"/>
      <c r="J174" s="1121" t="e">
        <f>IF(I174/H174*100&gt;100,100,I174/H174*100)</f>
        <v>#DIV/0!</v>
      </c>
      <c r="K174" s="1294"/>
      <c r="L174" s="1293"/>
      <c r="M174" s="1291"/>
      <c r="N174" s="1279"/>
    </row>
    <row r="175" spans="1:14" ht="36" hidden="1" customHeight="1" x14ac:dyDescent="0.25">
      <c r="A175" s="1143"/>
      <c r="B175" s="1068"/>
      <c r="C175" s="1100"/>
      <c r="D175" s="1068"/>
      <c r="E175" s="1098" t="s">
        <v>144</v>
      </c>
      <c r="F175" s="1097" t="s">
        <v>506</v>
      </c>
      <c r="G175" s="1098" t="s">
        <v>266</v>
      </c>
      <c r="H175" s="34"/>
      <c r="I175" s="34"/>
      <c r="J175" s="1121" t="e">
        <f>IF(I175/H175*100&gt;100,100,I175/H175*100)</f>
        <v>#DIV/0!</v>
      </c>
      <c r="K175" s="1120" t="e">
        <f>J175</f>
        <v>#DIV/0!</v>
      </c>
      <c r="L175" s="1292"/>
      <c r="M175" s="1291"/>
      <c r="N175" s="1279"/>
    </row>
    <row r="176" spans="1:14" ht="58.5" hidden="1" customHeight="1" x14ac:dyDescent="0.25">
      <c r="A176" s="1143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098" t="s">
        <v>140</v>
      </c>
      <c r="H176" s="1124"/>
      <c r="I176" s="1125"/>
      <c r="J176" s="1121" t="e">
        <f>IF(I176/H176*100&gt;100,100,I176/H176*100)</f>
        <v>#DIV/0!</v>
      </c>
      <c r="K176" s="1140" t="e">
        <f>(J176+J177+J178)/3</f>
        <v>#DIV/0!</v>
      </c>
      <c r="L176" s="1139" t="e">
        <f>(K176+K179)/2</f>
        <v>#DIV/0!</v>
      </c>
      <c r="M176" s="1291"/>
      <c r="N176" s="1279"/>
    </row>
    <row r="177" spans="1:19" ht="58.5" hidden="1" customHeight="1" x14ac:dyDescent="0.25">
      <c r="A177" s="1143"/>
      <c r="B177" s="1072"/>
      <c r="C177" s="1103"/>
      <c r="D177" s="1072"/>
      <c r="E177" s="1098" t="s">
        <v>138</v>
      </c>
      <c r="F177" s="1112" t="s">
        <v>385</v>
      </c>
      <c r="G177" s="1098" t="s">
        <v>140</v>
      </c>
      <c r="H177" s="1124"/>
      <c r="I177" s="1125"/>
      <c r="J177" s="1121" t="e">
        <f>IF(I177/H177*100&gt;100,100,I177/H177*100)</f>
        <v>#DIV/0!</v>
      </c>
      <c r="K177" s="1295"/>
      <c r="L177" s="1293"/>
      <c r="M177" s="1291"/>
      <c r="N177" s="1279"/>
    </row>
    <row r="178" spans="1:19" ht="58.5" hidden="1" customHeight="1" x14ac:dyDescent="0.25">
      <c r="A178" s="1143"/>
      <c r="B178" s="1072"/>
      <c r="C178" s="1103"/>
      <c r="D178" s="1072"/>
      <c r="E178" s="1098" t="s">
        <v>138</v>
      </c>
      <c r="F178" s="1112" t="s">
        <v>625</v>
      </c>
      <c r="G178" s="1098" t="s">
        <v>140</v>
      </c>
      <c r="H178" s="1124"/>
      <c r="I178" s="1124"/>
      <c r="J178" s="1121" t="e">
        <f>IF(I178/H178*100&gt;100,100,I178/H178*100)</f>
        <v>#DIV/0!</v>
      </c>
      <c r="K178" s="1294"/>
      <c r="L178" s="1293"/>
      <c r="M178" s="1291"/>
      <c r="N178" s="1279"/>
    </row>
    <row r="179" spans="1:19" ht="39" hidden="1" customHeight="1" x14ac:dyDescent="0.25">
      <c r="A179" s="1143"/>
      <c r="B179" s="1068"/>
      <c r="C179" s="1100"/>
      <c r="D179" s="1068"/>
      <c r="E179" s="1098" t="s">
        <v>144</v>
      </c>
      <c r="F179" s="1097" t="s">
        <v>506</v>
      </c>
      <c r="G179" s="1098" t="s">
        <v>266</v>
      </c>
      <c r="H179" s="4"/>
      <c r="I179" s="1122"/>
      <c r="J179" s="1121" t="e">
        <f>IF(I179/H179*100&gt;100,100,I179/H179*100)</f>
        <v>#DIV/0!</v>
      </c>
      <c r="K179" s="1120" t="e">
        <f>J179</f>
        <v>#DIV/0!</v>
      </c>
      <c r="L179" s="1292"/>
      <c r="M179" s="1291"/>
      <c r="N179" s="1279"/>
    </row>
    <row r="180" spans="1:19" ht="58.5" hidden="1" customHeight="1" x14ac:dyDescent="0.25">
      <c r="A180" s="1143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098" t="s">
        <v>140</v>
      </c>
      <c r="H180" s="1124"/>
      <c r="I180" s="1125"/>
      <c r="J180" s="1121" t="e">
        <f>IF(I180/H180*100&gt;100,100,I180/H180*100)</f>
        <v>#DIV/0!</v>
      </c>
      <c r="K180" s="1140" t="e">
        <f>(J180+J181+J182)/3</f>
        <v>#DIV/0!</v>
      </c>
      <c r="L180" s="1139" t="e">
        <f>(K180+K183)/2</f>
        <v>#DIV/0!</v>
      </c>
      <c r="M180" s="1291"/>
      <c r="N180" s="1279"/>
    </row>
    <row r="181" spans="1:19" ht="58.5" hidden="1" customHeight="1" x14ac:dyDescent="0.25">
      <c r="A181" s="1143"/>
      <c r="B181" s="1072"/>
      <c r="C181" s="1103"/>
      <c r="D181" s="1072"/>
      <c r="E181" s="1098" t="s">
        <v>138</v>
      </c>
      <c r="F181" s="1112" t="s">
        <v>385</v>
      </c>
      <c r="G181" s="1098" t="s">
        <v>140</v>
      </c>
      <c r="H181" s="1124"/>
      <c r="I181" s="1125"/>
      <c r="J181" s="1121" t="e">
        <f>IF(I181/H181*100&gt;100,100,I181/H181*100)</f>
        <v>#DIV/0!</v>
      </c>
      <c r="K181" s="1295"/>
      <c r="L181" s="1293"/>
      <c r="M181" s="1291"/>
      <c r="N181" s="1279"/>
    </row>
    <row r="182" spans="1:19" ht="58.5" hidden="1" customHeight="1" x14ac:dyDescent="0.25">
      <c r="A182" s="1143"/>
      <c r="B182" s="1072"/>
      <c r="C182" s="1103"/>
      <c r="D182" s="1072"/>
      <c r="E182" s="1098" t="s">
        <v>138</v>
      </c>
      <c r="F182" s="1112" t="s">
        <v>625</v>
      </c>
      <c r="G182" s="1098" t="s">
        <v>140</v>
      </c>
      <c r="H182" s="1124"/>
      <c r="I182" s="1124"/>
      <c r="J182" s="1121" t="e">
        <f>IF(I182/H182*100&gt;100,100,I182/H182*100)</f>
        <v>#DIV/0!</v>
      </c>
      <c r="K182" s="1294"/>
      <c r="L182" s="1293"/>
      <c r="M182" s="1291"/>
      <c r="N182" s="1279"/>
    </row>
    <row r="183" spans="1:19" ht="41.25" hidden="1" customHeight="1" x14ac:dyDescent="0.25">
      <c r="A183" s="1203"/>
      <c r="B183" s="1068"/>
      <c r="C183" s="1100"/>
      <c r="D183" s="1068"/>
      <c r="E183" s="1098" t="s">
        <v>144</v>
      </c>
      <c r="F183" s="1097" t="s">
        <v>506</v>
      </c>
      <c r="G183" s="1098" t="s">
        <v>266</v>
      </c>
      <c r="H183" s="4"/>
      <c r="I183" s="1122"/>
      <c r="J183" s="1121" t="e">
        <f>IF(I183/H183*100&gt;100,100,I183/H183*100)</f>
        <v>#DIV/0!</v>
      </c>
      <c r="K183" s="1120" t="e">
        <f>J183</f>
        <v>#DIV/0!</v>
      </c>
      <c r="L183" s="1292"/>
      <c r="M183" s="1291"/>
      <c r="N183" s="1279"/>
    </row>
    <row r="184" spans="1:19" ht="42" customHeight="1" x14ac:dyDescent="0.25">
      <c r="A184" s="1290" t="s">
        <v>709</v>
      </c>
      <c r="B184" s="1079" t="s">
        <v>319</v>
      </c>
      <c r="C184" s="1079" t="s">
        <v>695</v>
      </c>
      <c r="D184" s="1115" t="s">
        <v>615</v>
      </c>
      <c r="E184" s="1098" t="s">
        <v>138</v>
      </c>
      <c r="F184" s="1112" t="s">
        <v>312</v>
      </c>
      <c r="G184" s="1098" t="s">
        <v>140</v>
      </c>
      <c r="H184" s="1124">
        <v>10</v>
      </c>
      <c r="I184" s="1125">
        <v>8.81</v>
      </c>
      <c r="J184" s="1184">
        <f>IF(H184/I184*100&gt;100,100,H184/I184*100)</f>
        <v>100</v>
      </c>
      <c r="K184" s="1289">
        <f>(J184+J185+J186)/3</f>
        <v>100</v>
      </c>
      <c r="L184" s="1288">
        <f>(K184+K187)/2</f>
        <v>100</v>
      </c>
      <c r="M184" s="1280"/>
      <c r="N184" s="1279"/>
      <c r="O184" s="1282">
        <f>H187+H191+H195+H199+H203+H207+H211+H215+H219+H223+H227+H231</f>
        <v>276.3</v>
      </c>
      <c r="P184" s="1282">
        <f>I187+I191+I195+I199+I203+I207+I211+I215+I219+I223+I227+I231</f>
        <v>279.83000000000004</v>
      </c>
      <c r="Q184" s="1282"/>
      <c r="R184" s="1282"/>
      <c r="S184" s="1282"/>
    </row>
    <row r="185" spans="1:19" ht="42" customHeight="1" x14ac:dyDescent="0.25">
      <c r="A185" s="1281"/>
      <c r="B185" s="1072"/>
      <c r="C185" s="1103"/>
      <c r="D185" s="1072"/>
      <c r="E185" s="1098" t="s">
        <v>138</v>
      </c>
      <c r="F185" s="1112" t="s">
        <v>385</v>
      </c>
      <c r="G185" s="1098" t="s">
        <v>140</v>
      </c>
      <c r="H185" s="1124">
        <v>100</v>
      </c>
      <c r="I185" s="1125">
        <v>100</v>
      </c>
      <c r="J185" s="1121">
        <f>IF(I185/H185*100&gt;100,100,I185/H185*100)</f>
        <v>100</v>
      </c>
      <c r="K185" s="1287"/>
      <c r="L185" s="1285"/>
      <c r="M185" s="1280"/>
      <c r="N185" s="1279"/>
      <c r="O185" s="1282"/>
      <c r="P185" s="1282"/>
      <c r="Q185" s="1282"/>
      <c r="R185" s="1282"/>
      <c r="S185" s="1282"/>
    </row>
    <row r="186" spans="1:19" ht="36" customHeight="1" x14ac:dyDescent="0.25">
      <c r="A186" s="1281"/>
      <c r="B186" s="1072"/>
      <c r="C186" s="1103"/>
      <c r="D186" s="1072"/>
      <c r="E186" s="1098" t="s">
        <v>138</v>
      </c>
      <c r="F186" s="1112" t="s">
        <v>625</v>
      </c>
      <c r="G186" s="1098" t="s">
        <v>140</v>
      </c>
      <c r="H186" s="1124">
        <v>55</v>
      </c>
      <c r="I186" s="1124">
        <v>60</v>
      </c>
      <c r="J186" s="1121">
        <f>IF(I186/H186*100&gt;100,100,I186/H186*100)</f>
        <v>100</v>
      </c>
      <c r="K186" s="1286"/>
      <c r="L186" s="1285"/>
      <c r="M186" s="1280"/>
      <c r="N186" s="1279"/>
      <c r="O186" s="1282"/>
      <c r="P186" s="1282"/>
      <c r="Q186" s="1282"/>
      <c r="R186" s="1282"/>
      <c r="S186" s="1282"/>
    </row>
    <row r="187" spans="1:19" ht="37.9" customHeight="1" x14ac:dyDescent="0.25">
      <c r="A187" s="1281"/>
      <c r="B187" s="1068"/>
      <c r="C187" s="1100"/>
      <c r="D187" s="1068"/>
      <c r="E187" s="1098" t="s">
        <v>144</v>
      </c>
      <c r="F187" s="1097" t="s">
        <v>506</v>
      </c>
      <c r="G187" s="1098" t="s">
        <v>266</v>
      </c>
      <c r="H187" s="4">
        <v>127.3</v>
      </c>
      <c r="I187" s="42">
        <v>128.83000000000001</v>
      </c>
      <c r="J187" s="1121">
        <f>IF(I187/H187*100&gt;100,100,I187/H187*100)</f>
        <v>100</v>
      </c>
      <c r="K187" s="1284">
        <f>J187</f>
        <v>100</v>
      </c>
      <c r="L187" s="1283"/>
      <c r="M187" s="1280"/>
      <c r="N187" s="1279"/>
      <c r="O187" s="1282"/>
      <c r="P187" s="1282"/>
      <c r="Q187" s="1282"/>
      <c r="R187" s="1282"/>
      <c r="S187" s="1282"/>
    </row>
    <row r="188" spans="1:19" ht="42" hidden="1" customHeight="1" x14ac:dyDescent="0.25">
      <c r="A188" s="1281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098" t="s">
        <v>140</v>
      </c>
      <c r="H188" s="1124"/>
      <c r="I188" s="1125"/>
      <c r="J188" s="1273" t="e">
        <f>IF(H188/I188*100&gt;100,100,H188/I188*100)</f>
        <v>#DIV/0!</v>
      </c>
      <c r="K188" s="1289" t="e">
        <f>(J188+J189+J190)/3</f>
        <v>#DIV/0!</v>
      </c>
      <c r="L188" s="1288" t="e">
        <f>(K188+K191)/2</f>
        <v>#DIV/0!</v>
      </c>
      <c r="M188" s="1280"/>
      <c r="N188" s="1279"/>
      <c r="O188" s="1282"/>
      <c r="P188" s="1282"/>
      <c r="Q188" s="1282"/>
      <c r="R188" s="1282"/>
      <c r="S188" s="1282"/>
    </row>
    <row r="189" spans="1:19" ht="42" hidden="1" customHeight="1" x14ac:dyDescent="0.25">
      <c r="A189" s="1281"/>
      <c r="B189" s="1072"/>
      <c r="C189" s="1103"/>
      <c r="D189" s="1072"/>
      <c r="E189" s="1098" t="s">
        <v>138</v>
      </c>
      <c r="F189" s="1112" t="s">
        <v>385</v>
      </c>
      <c r="G189" s="1098" t="s">
        <v>140</v>
      </c>
      <c r="H189" s="1124"/>
      <c r="I189" s="1125"/>
      <c r="J189" s="1121" t="e">
        <f>IF(I189/H189*100&gt;100,100,I189/H189*100)</f>
        <v>#DIV/0!</v>
      </c>
      <c r="K189" s="1287"/>
      <c r="L189" s="1285"/>
      <c r="M189" s="1280"/>
      <c r="N189" s="1279"/>
      <c r="O189" s="1282"/>
      <c r="P189" s="1282"/>
      <c r="Q189" s="1282"/>
      <c r="R189" s="1282"/>
      <c r="S189" s="1282"/>
    </row>
    <row r="190" spans="1:19" ht="36" hidden="1" customHeight="1" x14ac:dyDescent="0.25">
      <c r="A190" s="1281"/>
      <c r="B190" s="1072"/>
      <c r="C190" s="1103"/>
      <c r="D190" s="1072"/>
      <c r="E190" s="1098" t="s">
        <v>138</v>
      </c>
      <c r="F190" s="1112" t="s">
        <v>625</v>
      </c>
      <c r="G190" s="1098" t="s">
        <v>140</v>
      </c>
      <c r="H190" s="1124"/>
      <c r="I190" s="1124"/>
      <c r="J190" s="1121" t="e">
        <f>IF(I190/H190*100&gt;100,100,I190/H190*100)</f>
        <v>#DIV/0!</v>
      </c>
      <c r="K190" s="1286"/>
      <c r="L190" s="1285"/>
      <c r="M190" s="1280"/>
      <c r="N190" s="1279"/>
      <c r="O190" s="1282"/>
      <c r="P190" s="1282"/>
      <c r="Q190" s="1282"/>
      <c r="R190" s="1282"/>
      <c r="S190" s="1282"/>
    </row>
    <row r="191" spans="1:19" ht="30.75" hidden="1" customHeight="1" x14ac:dyDescent="0.25">
      <c r="A191" s="1281"/>
      <c r="B191" s="1068"/>
      <c r="C191" s="1100"/>
      <c r="D191" s="1068"/>
      <c r="E191" s="1098" t="s">
        <v>144</v>
      </c>
      <c r="F191" s="1097" t="s">
        <v>506</v>
      </c>
      <c r="G191" s="1098" t="s">
        <v>266</v>
      </c>
      <c r="H191" s="1122"/>
      <c r="I191" s="1122"/>
      <c r="J191" s="1121" t="e">
        <f>IF(I191/H191*100&gt;100,100,I191/H191*100)</f>
        <v>#DIV/0!</v>
      </c>
      <c r="K191" s="1284" t="e">
        <f>J191</f>
        <v>#DIV/0!</v>
      </c>
      <c r="L191" s="1283"/>
      <c r="M191" s="1280"/>
      <c r="N191" s="1279"/>
      <c r="O191" s="1282"/>
      <c r="P191" s="1282"/>
      <c r="Q191" s="1282"/>
      <c r="R191" s="1282"/>
      <c r="S191" s="1282"/>
    </row>
    <row r="192" spans="1:19" ht="42" hidden="1" customHeight="1" x14ac:dyDescent="0.25">
      <c r="A192" s="1281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098" t="s">
        <v>140</v>
      </c>
      <c r="H192" s="1124"/>
      <c r="I192" s="1125"/>
      <c r="J192" s="1121" t="e">
        <f>IF(I192/H192*100&gt;100,100,I192/H192*100)</f>
        <v>#DIV/0!</v>
      </c>
      <c r="K192" s="1289" t="e">
        <f>(J192+J193+J194)/3</f>
        <v>#DIV/0!</v>
      </c>
      <c r="L192" s="1288" t="e">
        <f>(K192+K195)/2</f>
        <v>#DIV/0!</v>
      </c>
      <c r="M192" s="1280"/>
      <c r="N192" s="1279"/>
      <c r="O192" s="1282"/>
      <c r="P192" s="1282"/>
      <c r="Q192" s="1282"/>
      <c r="R192" s="1282"/>
      <c r="S192" s="1282"/>
    </row>
    <row r="193" spans="1:19" ht="42" hidden="1" customHeight="1" x14ac:dyDescent="0.25">
      <c r="A193" s="1281"/>
      <c r="B193" s="1072"/>
      <c r="C193" s="1103"/>
      <c r="D193" s="1072"/>
      <c r="E193" s="1098" t="s">
        <v>138</v>
      </c>
      <c r="F193" s="1112" t="s">
        <v>385</v>
      </c>
      <c r="G193" s="1098" t="s">
        <v>140</v>
      </c>
      <c r="H193" s="1124"/>
      <c r="I193" s="1125"/>
      <c r="J193" s="1121" t="e">
        <f>IF(I193/H193*100&gt;100,100,I193/H193*100)</f>
        <v>#DIV/0!</v>
      </c>
      <c r="K193" s="1287"/>
      <c r="L193" s="1285"/>
      <c r="M193" s="1280"/>
      <c r="N193" s="1279"/>
      <c r="O193" s="1282"/>
      <c r="P193" s="1282"/>
      <c r="Q193" s="1282"/>
      <c r="R193" s="1282"/>
      <c r="S193" s="1282"/>
    </row>
    <row r="194" spans="1:19" ht="36" hidden="1" customHeight="1" x14ac:dyDescent="0.25">
      <c r="A194" s="1281"/>
      <c r="B194" s="1072"/>
      <c r="C194" s="1103"/>
      <c r="D194" s="1072"/>
      <c r="E194" s="1098" t="s">
        <v>138</v>
      </c>
      <c r="F194" s="1112" t="s">
        <v>625</v>
      </c>
      <c r="G194" s="1098" t="s">
        <v>140</v>
      </c>
      <c r="H194" s="1124"/>
      <c r="I194" s="1124"/>
      <c r="J194" s="1121" t="e">
        <f>IF(I194/H194*100&gt;100,100,I194/H194*100)</f>
        <v>#DIV/0!</v>
      </c>
      <c r="K194" s="1286"/>
      <c r="L194" s="1285"/>
      <c r="M194" s="1280"/>
      <c r="N194" s="1279"/>
      <c r="O194" s="1282"/>
      <c r="P194" s="1282"/>
      <c r="Q194" s="1282"/>
      <c r="R194" s="1282"/>
      <c r="S194" s="1282"/>
    </row>
    <row r="195" spans="1:19" ht="30.75" hidden="1" customHeight="1" x14ac:dyDescent="0.25">
      <c r="A195" s="1281"/>
      <c r="B195" s="1068"/>
      <c r="C195" s="1100"/>
      <c r="D195" s="1068"/>
      <c r="E195" s="1098" t="s">
        <v>144</v>
      </c>
      <c r="F195" s="1097" t="s">
        <v>506</v>
      </c>
      <c r="G195" s="1098" t="s">
        <v>266</v>
      </c>
      <c r="H195" s="42"/>
      <c r="I195" s="1122"/>
      <c r="J195" s="1121" t="e">
        <f>IF(I195/H195*100&gt;100,100,I195/H195*100)</f>
        <v>#DIV/0!</v>
      </c>
      <c r="K195" s="1284" t="e">
        <f>J195</f>
        <v>#DIV/0!</v>
      </c>
      <c r="L195" s="1283"/>
      <c r="M195" s="1280"/>
      <c r="N195" s="1279"/>
      <c r="O195" s="1282"/>
      <c r="P195" s="1282"/>
      <c r="Q195" s="1282"/>
      <c r="R195" s="1282"/>
      <c r="S195" s="1282"/>
    </row>
    <row r="196" spans="1:19" ht="42" customHeight="1" x14ac:dyDescent="0.25">
      <c r="A196" s="1281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105" t="s">
        <v>140</v>
      </c>
      <c r="H196" s="1124">
        <v>10</v>
      </c>
      <c r="I196" s="1125">
        <v>8.3000000000000007</v>
      </c>
      <c r="J196" s="1184">
        <f>IF(H196/I196*100&gt;100,100,H196/I196*100)</f>
        <v>100</v>
      </c>
      <c r="K196" s="1237">
        <f>(J196+J197+J198)/3</f>
        <v>100</v>
      </c>
      <c r="L196" s="1236">
        <f>(K196+K199)/2</f>
        <v>100</v>
      </c>
      <c r="M196" s="1280"/>
      <c r="N196" s="1279"/>
    </row>
    <row r="197" spans="1:19" ht="42" customHeight="1" x14ac:dyDescent="0.25">
      <c r="A197" s="1281"/>
      <c r="B197" s="1114"/>
      <c r="C197" s="1113"/>
      <c r="D197" s="1072"/>
      <c r="E197" s="1098" t="s">
        <v>138</v>
      </c>
      <c r="F197" s="1112" t="s">
        <v>385</v>
      </c>
      <c r="G197" s="1105" t="s">
        <v>140</v>
      </c>
      <c r="H197" s="1124">
        <v>100</v>
      </c>
      <c r="I197" s="1125">
        <v>100</v>
      </c>
      <c r="J197" s="1273">
        <f>IF(H197/I197*100&gt;100,100,H197/I197*100)</f>
        <v>100</v>
      </c>
      <c r="K197" s="1234"/>
      <c r="L197" s="1232"/>
      <c r="M197" s="1280"/>
      <c r="N197" s="1279"/>
    </row>
    <row r="198" spans="1:19" ht="36" customHeight="1" x14ac:dyDescent="0.25">
      <c r="A198" s="1281"/>
      <c r="B198" s="1114"/>
      <c r="C198" s="1113"/>
      <c r="D198" s="1072"/>
      <c r="E198" s="1098" t="s">
        <v>138</v>
      </c>
      <c r="F198" s="1112" t="s">
        <v>625</v>
      </c>
      <c r="G198" s="1105" t="s">
        <v>140</v>
      </c>
      <c r="H198" s="1124">
        <v>55</v>
      </c>
      <c r="I198" s="1124">
        <v>100</v>
      </c>
      <c r="J198" s="1121">
        <f>IF(I198/H198*100&gt;100,100,I198/H198*100)</f>
        <v>100</v>
      </c>
      <c r="K198" s="1233"/>
      <c r="L198" s="1232"/>
      <c r="M198" s="1280"/>
      <c r="N198" s="1279"/>
    </row>
    <row r="199" spans="1:19" ht="30.75" customHeight="1" x14ac:dyDescent="0.25">
      <c r="A199" s="1281"/>
      <c r="B199" s="1111"/>
      <c r="C199" s="1110"/>
      <c r="D199" s="1068"/>
      <c r="E199" s="1098" t="s">
        <v>144</v>
      </c>
      <c r="F199" s="1097" t="s">
        <v>506</v>
      </c>
      <c r="G199" s="1105" t="s">
        <v>266</v>
      </c>
      <c r="H199" s="42">
        <v>1.7</v>
      </c>
      <c r="I199" s="1122">
        <v>2</v>
      </c>
      <c r="J199" s="1121">
        <f>IF(I199/H199*100&gt;100,100,I199/H199*100)</f>
        <v>100</v>
      </c>
      <c r="K199" s="1086">
        <f>J199</f>
        <v>100</v>
      </c>
      <c r="L199" s="1231"/>
      <c r="M199" s="1280"/>
      <c r="N199" s="1279"/>
    </row>
    <row r="200" spans="1:19" ht="42" customHeight="1" x14ac:dyDescent="0.25">
      <c r="A200" s="1281"/>
      <c r="B200" s="1117" t="s">
        <v>322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098" t="s">
        <v>140</v>
      </c>
      <c r="H200" s="1124">
        <v>10</v>
      </c>
      <c r="I200" s="1125">
        <v>9.1199999999999992</v>
      </c>
      <c r="J200" s="1184">
        <f>IF(H200/I200*100&gt;100,100,H200/I200*100)</f>
        <v>100</v>
      </c>
      <c r="K200" s="1237">
        <f>(J200+J201+J202)/3</f>
        <v>100</v>
      </c>
      <c r="L200" s="1236">
        <f>(K200+K203)/2</f>
        <v>99.945355191256823</v>
      </c>
      <c r="M200" s="1280"/>
      <c r="N200" s="1279"/>
    </row>
    <row r="201" spans="1:19" ht="42" customHeight="1" x14ac:dyDescent="0.25">
      <c r="A201" s="1281"/>
      <c r="B201" s="1114"/>
      <c r="C201" s="1113"/>
      <c r="D201" s="1072"/>
      <c r="E201" s="1098" t="s">
        <v>138</v>
      </c>
      <c r="F201" s="1112" t="s">
        <v>245</v>
      </c>
      <c r="G201" s="1098" t="s">
        <v>140</v>
      </c>
      <c r="H201" s="1124">
        <v>100</v>
      </c>
      <c r="I201" s="1125">
        <v>100</v>
      </c>
      <c r="J201" s="1121">
        <f>IF(I201/H201*100&gt;100,100,I201/H201*100)</f>
        <v>100</v>
      </c>
      <c r="K201" s="1234"/>
      <c r="L201" s="1232"/>
      <c r="M201" s="1280"/>
      <c r="N201" s="1279"/>
    </row>
    <row r="202" spans="1:19" ht="36" customHeight="1" x14ac:dyDescent="0.25">
      <c r="A202" s="1281"/>
      <c r="B202" s="1114"/>
      <c r="C202" s="1113"/>
      <c r="D202" s="1072"/>
      <c r="E202" s="1098" t="s">
        <v>138</v>
      </c>
      <c r="F202" s="1112" t="s">
        <v>625</v>
      </c>
      <c r="G202" s="1098" t="s">
        <v>140</v>
      </c>
      <c r="H202" s="1124">
        <v>55</v>
      </c>
      <c r="I202" s="1124">
        <v>83.3</v>
      </c>
      <c r="J202" s="1121">
        <f>IF(I202/H202*100&gt;100,100,I202/H202*100)</f>
        <v>100</v>
      </c>
      <c r="K202" s="1233"/>
      <c r="L202" s="1232"/>
      <c r="M202" s="1280"/>
      <c r="N202" s="1279"/>
    </row>
    <row r="203" spans="1:19" ht="30.75" customHeight="1" x14ac:dyDescent="0.25">
      <c r="A203" s="1281"/>
      <c r="B203" s="1111"/>
      <c r="C203" s="1110"/>
      <c r="D203" s="1068"/>
      <c r="E203" s="1098" t="s">
        <v>144</v>
      </c>
      <c r="F203" s="1097" t="s">
        <v>506</v>
      </c>
      <c r="G203" s="1098" t="s">
        <v>266</v>
      </c>
      <c r="H203" s="1122">
        <v>18.3</v>
      </c>
      <c r="I203" s="1122">
        <v>18.28</v>
      </c>
      <c r="J203" s="1121">
        <f>IF(I203/H203*100&gt;100,100,I203/H203*100)</f>
        <v>99.89071038251366</v>
      </c>
      <c r="K203" s="1086">
        <f>J203</f>
        <v>99.89071038251366</v>
      </c>
      <c r="L203" s="1231"/>
      <c r="M203" s="1280"/>
      <c r="N203" s="1279"/>
    </row>
    <row r="204" spans="1:19" ht="42" hidden="1" customHeight="1" x14ac:dyDescent="0.25">
      <c r="A204" s="1281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098" t="s">
        <v>140</v>
      </c>
      <c r="H204" s="1124"/>
      <c r="I204" s="1125"/>
      <c r="J204" s="1121" t="e">
        <f>IF(I204/H204*100&gt;100,100,I204/H204*100)</f>
        <v>#DIV/0!</v>
      </c>
      <c r="K204" s="1237" t="e">
        <f>(J204+J205+J206)/3</f>
        <v>#DIV/0!</v>
      </c>
      <c r="L204" s="1236" t="e">
        <f>(K204+K207)/2</f>
        <v>#DIV/0!</v>
      </c>
      <c r="M204" s="1280"/>
      <c r="N204" s="1279"/>
    </row>
    <row r="205" spans="1:19" ht="42" hidden="1" customHeight="1" x14ac:dyDescent="0.25">
      <c r="A205" s="1281"/>
      <c r="B205" s="1072"/>
      <c r="C205" s="1103"/>
      <c r="D205" s="1102"/>
      <c r="E205" s="1098" t="s">
        <v>138</v>
      </c>
      <c r="F205" s="1101" t="s">
        <v>435</v>
      </c>
      <c r="G205" s="1098" t="s">
        <v>140</v>
      </c>
      <c r="H205" s="1124"/>
      <c r="I205" s="1125"/>
      <c r="J205" s="1273" t="e">
        <f>IF(H205/I205*100&gt;100,100,H205/I205*100)</f>
        <v>#DIV/0!</v>
      </c>
      <c r="K205" s="1234"/>
      <c r="L205" s="1232"/>
      <c r="M205" s="1280"/>
      <c r="N205" s="1279"/>
    </row>
    <row r="206" spans="1:19" ht="36" hidden="1" customHeight="1" x14ac:dyDescent="0.25">
      <c r="A206" s="1281"/>
      <c r="B206" s="1072"/>
      <c r="C206" s="1103"/>
      <c r="D206" s="1102"/>
      <c r="E206" s="1098" t="s">
        <v>138</v>
      </c>
      <c r="F206" s="1101" t="s">
        <v>436</v>
      </c>
      <c r="G206" s="1098" t="s">
        <v>140</v>
      </c>
      <c r="H206" s="1124"/>
      <c r="I206" s="1124"/>
      <c r="J206" s="1121" t="e">
        <f>IF(I206/H206*100&gt;100,100,I206/H206*100)</f>
        <v>#DIV/0!</v>
      </c>
      <c r="K206" s="1233"/>
      <c r="L206" s="1232"/>
      <c r="M206" s="1280"/>
      <c r="N206" s="1279"/>
    </row>
    <row r="207" spans="1:19" ht="30.75" hidden="1" customHeight="1" x14ac:dyDescent="0.25">
      <c r="A207" s="1281"/>
      <c r="B207" s="1068"/>
      <c r="C207" s="1100"/>
      <c r="D207" s="1099"/>
      <c r="E207" s="1098" t="s">
        <v>144</v>
      </c>
      <c r="F207" s="1097" t="s">
        <v>506</v>
      </c>
      <c r="G207" s="1098" t="s">
        <v>266</v>
      </c>
      <c r="H207" s="34"/>
      <c r="I207" s="1122"/>
      <c r="J207" s="1121" t="e">
        <f>IF(I207/H207*100&gt;100,100,I207/H207*100)</f>
        <v>#DIV/0!</v>
      </c>
      <c r="K207" s="1086" t="e">
        <f>J207</f>
        <v>#DIV/0!</v>
      </c>
      <c r="L207" s="1231"/>
      <c r="M207" s="1280"/>
      <c r="N207" s="1279"/>
    </row>
    <row r="208" spans="1:19" ht="42" customHeight="1" x14ac:dyDescent="0.25">
      <c r="A208" s="1281"/>
      <c r="B208" s="1079" t="s">
        <v>327</v>
      </c>
      <c r="C208" s="1079" t="s">
        <v>708</v>
      </c>
      <c r="D208" s="1108" t="s">
        <v>615</v>
      </c>
      <c r="E208" s="1105" t="s">
        <v>138</v>
      </c>
      <c r="F208" s="1069" t="s">
        <v>434</v>
      </c>
      <c r="G208" s="1098" t="s">
        <v>140</v>
      </c>
      <c r="H208" s="1124">
        <v>100</v>
      </c>
      <c r="I208" s="1125">
        <v>100</v>
      </c>
      <c r="J208" s="1121">
        <f>IF(I208/H208*100&gt;100,100,I208/H208*100)</f>
        <v>100</v>
      </c>
      <c r="K208" s="1237">
        <f>(J208+J209+J210)/3</f>
        <v>100</v>
      </c>
      <c r="L208" s="1236">
        <f>(K208+K211)/2</f>
        <v>100</v>
      </c>
      <c r="M208" s="1280"/>
      <c r="N208" s="1279"/>
    </row>
    <row r="209" spans="1:14" ht="42" customHeight="1" x14ac:dyDescent="0.25">
      <c r="A209" s="1281"/>
      <c r="B209" s="1072"/>
      <c r="C209" s="1103"/>
      <c r="D209" s="1107"/>
      <c r="E209" s="1105" t="s">
        <v>138</v>
      </c>
      <c r="F209" s="1069" t="s">
        <v>435</v>
      </c>
      <c r="G209" s="1098" t="s">
        <v>140</v>
      </c>
      <c r="H209" s="1124">
        <v>12</v>
      </c>
      <c r="I209" s="1125">
        <v>12</v>
      </c>
      <c r="J209" s="1121">
        <f>IF(I209/H209*100&gt;100,100,I209/H209*100)</f>
        <v>100</v>
      </c>
      <c r="K209" s="1234"/>
      <c r="L209" s="1232"/>
      <c r="M209" s="1280"/>
      <c r="N209" s="1279"/>
    </row>
    <row r="210" spans="1:14" ht="36" customHeight="1" x14ac:dyDescent="0.25">
      <c r="A210" s="1281"/>
      <c r="B210" s="1072"/>
      <c r="C210" s="1103"/>
      <c r="D210" s="1107"/>
      <c r="E210" s="1105" t="s">
        <v>138</v>
      </c>
      <c r="F210" s="1069" t="s">
        <v>436</v>
      </c>
      <c r="G210" s="1098" t="s">
        <v>140</v>
      </c>
      <c r="H210" s="1124">
        <v>100</v>
      </c>
      <c r="I210" s="1124">
        <v>100</v>
      </c>
      <c r="J210" s="1121">
        <f>IF(I210/H210*100&gt;100,100,I210/H210*100)</f>
        <v>100</v>
      </c>
      <c r="K210" s="1233"/>
      <c r="L210" s="1232"/>
      <c r="M210" s="1280"/>
      <c r="N210" s="1279"/>
    </row>
    <row r="211" spans="1:14" ht="30.75" customHeight="1" x14ac:dyDescent="0.25">
      <c r="A211" s="1281"/>
      <c r="B211" s="1068"/>
      <c r="C211" s="1100"/>
      <c r="D211" s="1106"/>
      <c r="E211" s="1105" t="s">
        <v>144</v>
      </c>
      <c r="F211" s="1064" t="s">
        <v>506</v>
      </c>
      <c r="G211" s="1098" t="s">
        <v>266</v>
      </c>
      <c r="H211" s="4">
        <v>0.7</v>
      </c>
      <c r="I211" s="1122">
        <v>1</v>
      </c>
      <c r="J211" s="1121">
        <f>IF(I211/H211*100&gt;100,100,I211/H211*100)</f>
        <v>100</v>
      </c>
      <c r="K211" s="1086">
        <f>J211</f>
        <v>100</v>
      </c>
      <c r="L211" s="1231"/>
      <c r="M211" s="1280"/>
      <c r="N211" s="1279"/>
    </row>
    <row r="212" spans="1:14" ht="42" hidden="1" customHeight="1" x14ac:dyDescent="0.25">
      <c r="A212" s="1281"/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098" t="s">
        <v>140</v>
      </c>
      <c r="H212" s="1124"/>
      <c r="I212" s="1125"/>
      <c r="J212" s="1121" t="e">
        <f>IF(I212/H212*100&gt;100,100,I212/H212*100)</f>
        <v>#DIV/0!</v>
      </c>
      <c r="K212" s="1237" t="e">
        <f>(J212+J213+J214)/3</f>
        <v>#DIV/0!</v>
      </c>
      <c r="L212" s="1236" t="e">
        <f>(K212+K215)/2</f>
        <v>#DIV/0!</v>
      </c>
      <c r="M212" s="1280"/>
      <c r="N212" s="1279"/>
    </row>
    <row r="213" spans="1:14" ht="42" hidden="1" customHeight="1" x14ac:dyDescent="0.25">
      <c r="A213" s="1281"/>
      <c r="B213" s="1072"/>
      <c r="C213" s="1103"/>
      <c r="D213" s="1102"/>
      <c r="E213" s="1098" t="s">
        <v>138</v>
      </c>
      <c r="F213" s="1101" t="s">
        <v>435</v>
      </c>
      <c r="G213" s="1098" t="s">
        <v>140</v>
      </c>
      <c r="H213" s="1124"/>
      <c r="I213" s="1125"/>
      <c r="J213" s="1121" t="e">
        <f>IF(I213/H213*100&gt;100,100,I213/H213*100)</f>
        <v>#DIV/0!</v>
      </c>
      <c r="K213" s="1234"/>
      <c r="L213" s="1232"/>
      <c r="M213" s="1280"/>
      <c r="N213" s="1279"/>
    </row>
    <row r="214" spans="1:14" ht="36" hidden="1" customHeight="1" x14ac:dyDescent="0.25">
      <c r="A214" s="1281"/>
      <c r="B214" s="1072"/>
      <c r="C214" s="1103"/>
      <c r="D214" s="1102"/>
      <c r="E214" s="1098" t="s">
        <v>138</v>
      </c>
      <c r="F214" s="1101" t="s">
        <v>436</v>
      </c>
      <c r="G214" s="1098" t="s">
        <v>140</v>
      </c>
      <c r="H214" s="1124"/>
      <c r="I214" s="1124"/>
      <c r="J214" s="1121" t="e">
        <f>IF(I214/H214*100&gt;100,100,I214/H214*100)</f>
        <v>#DIV/0!</v>
      </c>
      <c r="K214" s="1233"/>
      <c r="L214" s="1232"/>
      <c r="M214" s="1280"/>
      <c r="N214" s="1279"/>
    </row>
    <row r="215" spans="1:14" ht="30.75" hidden="1" customHeight="1" x14ac:dyDescent="0.25">
      <c r="A215" s="1281"/>
      <c r="B215" s="1068"/>
      <c r="C215" s="1100"/>
      <c r="D215" s="1099"/>
      <c r="E215" s="1098" t="s">
        <v>144</v>
      </c>
      <c r="F215" s="1097" t="s">
        <v>506</v>
      </c>
      <c r="G215" s="1098" t="s">
        <v>266</v>
      </c>
      <c r="H215" s="4"/>
      <c r="I215" s="1122"/>
      <c r="J215" s="1121" t="e">
        <f>IF(I215/H215*100&gt;100,100,I215/H215*100)</f>
        <v>#DIV/0!</v>
      </c>
      <c r="K215" s="1086" t="e">
        <f>J215</f>
        <v>#DIV/0!</v>
      </c>
      <c r="L215" s="1231"/>
      <c r="M215" s="1280"/>
      <c r="N215" s="1279"/>
    </row>
    <row r="216" spans="1:14" ht="42" customHeight="1" x14ac:dyDescent="0.25">
      <c r="A216" s="1281"/>
      <c r="B216" s="1079" t="s">
        <v>323</v>
      </c>
      <c r="C216" s="1079" t="s">
        <v>694</v>
      </c>
      <c r="D216" s="1104" t="s">
        <v>615</v>
      </c>
      <c r="E216" s="1098" t="s">
        <v>138</v>
      </c>
      <c r="F216" s="1101" t="s">
        <v>434</v>
      </c>
      <c r="G216" s="1098" t="s">
        <v>140</v>
      </c>
      <c r="H216" s="1124">
        <v>100</v>
      </c>
      <c r="I216" s="1125">
        <v>100</v>
      </c>
      <c r="J216" s="1121">
        <f>IF(I216/H216*100&gt;100,100,I216/H216*100)</f>
        <v>100</v>
      </c>
      <c r="K216" s="1237">
        <f>(J216+J217+J218)/3</f>
        <v>100</v>
      </c>
      <c r="L216" s="1236">
        <f>(K216+K219)/2</f>
        <v>100</v>
      </c>
      <c r="M216" s="1280"/>
      <c r="N216" s="1279"/>
    </row>
    <row r="217" spans="1:14" ht="42" customHeight="1" x14ac:dyDescent="0.25">
      <c r="A217" s="1281"/>
      <c r="B217" s="1072"/>
      <c r="C217" s="1103"/>
      <c r="D217" s="1102"/>
      <c r="E217" s="1098" t="s">
        <v>138</v>
      </c>
      <c r="F217" s="1101" t="s">
        <v>435</v>
      </c>
      <c r="G217" s="1098" t="s">
        <v>140</v>
      </c>
      <c r="H217" s="1124">
        <v>10</v>
      </c>
      <c r="I217" s="1125">
        <v>8.7799999999999994</v>
      </c>
      <c r="J217" s="1184">
        <f>IF(H217/I217*100&gt;100,100,H217/I217*100)</f>
        <v>100</v>
      </c>
      <c r="K217" s="1234"/>
      <c r="L217" s="1232"/>
      <c r="M217" s="1280"/>
      <c r="N217" s="1279"/>
    </row>
    <row r="218" spans="1:14" ht="36" customHeight="1" x14ac:dyDescent="0.25">
      <c r="A218" s="1281"/>
      <c r="B218" s="1072"/>
      <c r="C218" s="1103"/>
      <c r="D218" s="1102"/>
      <c r="E218" s="1098" t="s">
        <v>138</v>
      </c>
      <c r="F218" s="1101" t="s">
        <v>436</v>
      </c>
      <c r="G218" s="1098" t="s">
        <v>140</v>
      </c>
      <c r="H218" s="1124">
        <v>100</v>
      </c>
      <c r="I218" s="1124">
        <v>100</v>
      </c>
      <c r="J218" s="1121">
        <f>IF(I218/H218*100&gt;100,100,I218/H218*100)</f>
        <v>100</v>
      </c>
      <c r="K218" s="1233"/>
      <c r="L218" s="1232"/>
      <c r="M218" s="1280"/>
      <c r="N218" s="1279"/>
    </row>
    <row r="219" spans="1:14" ht="30.75" customHeight="1" x14ac:dyDescent="0.25">
      <c r="A219" s="1281"/>
      <c r="B219" s="1068"/>
      <c r="C219" s="1100"/>
      <c r="D219" s="1099"/>
      <c r="E219" s="1098" t="s">
        <v>144</v>
      </c>
      <c r="F219" s="1097" t="s">
        <v>506</v>
      </c>
      <c r="G219" s="1098" t="s">
        <v>266</v>
      </c>
      <c r="H219" s="4">
        <v>128.30000000000001</v>
      </c>
      <c r="I219" s="42">
        <v>129.72</v>
      </c>
      <c r="J219" s="1121">
        <f>IF(I219/H219*100&gt;100,100,I219/H219*100)</f>
        <v>100</v>
      </c>
      <c r="K219" s="1086">
        <f>J219</f>
        <v>100</v>
      </c>
      <c r="L219" s="1231"/>
      <c r="M219" s="1280"/>
      <c r="N219" s="1279"/>
    </row>
    <row r="220" spans="1:14" ht="42" hidden="1" customHeight="1" x14ac:dyDescent="0.25">
      <c r="A220" s="1281"/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098" t="s">
        <v>140</v>
      </c>
      <c r="H220" s="1124"/>
      <c r="I220" s="1125"/>
      <c r="J220" s="1121" t="e">
        <f>IF(I220/H220*100&gt;100,100,I220/H220*100)</f>
        <v>#DIV/0!</v>
      </c>
      <c r="K220" s="1237" t="e">
        <f>(J220+J221+J222)/3</f>
        <v>#DIV/0!</v>
      </c>
      <c r="L220" s="1236" t="e">
        <f>(K220+K223)/2</f>
        <v>#DIV/0!</v>
      </c>
      <c r="M220" s="1280"/>
      <c r="N220" s="1279"/>
    </row>
    <row r="221" spans="1:14" ht="42" hidden="1" customHeight="1" x14ac:dyDescent="0.25">
      <c r="A221" s="1281"/>
      <c r="B221" s="1072"/>
      <c r="C221" s="1071"/>
      <c r="D221" s="1070"/>
      <c r="E221" s="1065" t="s">
        <v>138</v>
      </c>
      <c r="F221" s="1069" t="s">
        <v>435</v>
      </c>
      <c r="G221" s="1098" t="s">
        <v>140</v>
      </c>
      <c r="H221" s="1124"/>
      <c r="I221" s="1125"/>
      <c r="J221" s="1121" t="e">
        <f>IF(I221/H221*100&gt;100,100,I221/H221*100)</f>
        <v>#DIV/0!</v>
      </c>
      <c r="K221" s="1234"/>
      <c r="L221" s="1232"/>
      <c r="M221" s="1280"/>
      <c r="N221" s="1279"/>
    </row>
    <row r="222" spans="1:14" ht="36" hidden="1" customHeight="1" x14ac:dyDescent="0.25">
      <c r="A222" s="1281"/>
      <c r="B222" s="1072"/>
      <c r="C222" s="1071"/>
      <c r="D222" s="1070"/>
      <c r="E222" s="1065" t="s">
        <v>138</v>
      </c>
      <c r="F222" s="1069" t="s">
        <v>436</v>
      </c>
      <c r="G222" s="1098" t="s">
        <v>140</v>
      </c>
      <c r="H222" s="1124"/>
      <c r="I222" s="1124"/>
      <c r="J222" s="1121" t="e">
        <f>IF(I222/H222*100&gt;100,100,I222/H222*100)</f>
        <v>#DIV/0!</v>
      </c>
      <c r="K222" s="1233"/>
      <c r="L222" s="1232"/>
      <c r="M222" s="1280"/>
      <c r="N222" s="1279"/>
    </row>
    <row r="223" spans="1:14" ht="30.75" hidden="1" customHeight="1" x14ac:dyDescent="0.25">
      <c r="A223" s="1281"/>
      <c r="B223" s="1068"/>
      <c r="C223" s="1067"/>
      <c r="D223" s="1066"/>
      <c r="E223" s="1065" t="s">
        <v>144</v>
      </c>
      <c r="F223" s="1064" t="s">
        <v>506</v>
      </c>
      <c r="G223" s="1098" t="s">
        <v>266</v>
      </c>
      <c r="H223" s="4"/>
      <c r="I223" s="1122"/>
      <c r="J223" s="1121" t="e">
        <f>IF(I223/H223*100&gt;100,100,I223/H223*100)</f>
        <v>#DIV/0!</v>
      </c>
      <c r="K223" s="1086" t="e">
        <f>J223</f>
        <v>#DIV/0!</v>
      </c>
      <c r="L223" s="1231"/>
      <c r="M223" s="1280"/>
      <c r="N223" s="1279"/>
    </row>
    <row r="224" spans="1:14" ht="42" hidden="1" customHeight="1" x14ac:dyDescent="0.25">
      <c r="A224" s="1281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098" t="s">
        <v>140</v>
      </c>
      <c r="H224" s="1124"/>
      <c r="I224" s="1125"/>
      <c r="J224" s="1121" t="e">
        <f>IF(I224/H224*100&gt;100,100,I224/H224*100)</f>
        <v>#DIV/0!</v>
      </c>
      <c r="K224" s="1237" t="e">
        <f>(J224+J225+J226)/3</f>
        <v>#DIV/0!</v>
      </c>
      <c r="L224" s="1236" t="e">
        <f>(K224+K227)/2</f>
        <v>#DIV/0!</v>
      </c>
      <c r="M224" s="1280"/>
      <c r="N224" s="1279"/>
    </row>
    <row r="225" spans="1:14" ht="42" hidden="1" customHeight="1" x14ac:dyDescent="0.25">
      <c r="A225" s="1281"/>
      <c r="B225" s="1072"/>
      <c r="C225" s="1071"/>
      <c r="D225" s="1070"/>
      <c r="E225" s="1065" t="s">
        <v>138</v>
      </c>
      <c r="F225" s="1069" t="s">
        <v>435</v>
      </c>
      <c r="G225" s="1098" t="s">
        <v>140</v>
      </c>
      <c r="H225" s="1124"/>
      <c r="I225" s="1125"/>
      <c r="J225" s="1121" t="e">
        <f>IF(I225/H225*100&gt;100,100,I225/H225*100)</f>
        <v>#DIV/0!</v>
      </c>
      <c r="K225" s="1234"/>
      <c r="L225" s="1232"/>
      <c r="M225" s="1280"/>
      <c r="N225" s="1279"/>
    </row>
    <row r="226" spans="1:14" ht="36" hidden="1" customHeight="1" x14ac:dyDescent="0.25">
      <c r="A226" s="1281"/>
      <c r="B226" s="1072"/>
      <c r="C226" s="1071"/>
      <c r="D226" s="1070"/>
      <c r="E226" s="1065" t="s">
        <v>138</v>
      </c>
      <c r="F226" s="1069" t="s">
        <v>436</v>
      </c>
      <c r="G226" s="1098" t="s">
        <v>140</v>
      </c>
      <c r="H226" s="1124"/>
      <c r="I226" s="1124"/>
      <c r="J226" s="1121" t="e">
        <f>IF(I226/H226*100&gt;100,100,I226/H226*100)</f>
        <v>#DIV/0!</v>
      </c>
      <c r="K226" s="1233"/>
      <c r="L226" s="1232"/>
      <c r="M226" s="1280"/>
      <c r="N226" s="1279"/>
    </row>
    <row r="227" spans="1:14" ht="30.75" hidden="1" customHeight="1" x14ac:dyDescent="0.25">
      <c r="A227" s="1281"/>
      <c r="B227" s="1068"/>
      <c r="C227" s="1067"/>
      <c r="D227" s="1066"/>
      <c r="E227" s="1065" t="s">
        <v>144</v>
      </c>
      <c r="F227" s="1064" t="s">
        <v>506</v>
      </c>
      <c r="G227" s="1098" t="s">
        <v>266</v>
      </c>
      <c r="H227" s="1122"/>
      <c r="I227" s="1122"/>
      <c r="J227" s="1121" t="e">
        <f>IF(I227/H227*100&gt;100,100,I227/H227*100)</f>
        <v>#DIV/0!</v>
      </c>
      <c r="K227" s="1086" t="e">
        <f>J227</f>
        <v>#DIV/0!</v>
      </c>
      <c r="L227" s="1231"/>
      <c r="M227" s="1280"/>
      <c r="N227" s="1279"/>
    </row>
    <row r="228" spans="1:14" ht="42" hidden="1" customHeight="1" x14ac:dyDescent="0.25">
      <c r="A228" s="1281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J228" s="1121" t="e">
        <f>IF(I228/H228*100&gt;100,100,I228/H228*100)</f>
        <v>#DIV/0!</v>
      </c>
      <c r="K228" s="1095"/>
      <c r="L228" s="1094">
        <f>(K228+K231)/2</f>
        <v>0</v>
      </c>
      <c r="M228" s="1280"/>
      <c r="N228" s="1279"/>
    </row>
    <row r="229" spans="1:14" ht="42" hidden="1" customHeight="1" x14ac:dyDescent="0.25">
      <c r="A229" s="1281"/>
      <c r="B229" s="1072"/>
      <c r="C229" s="1071"/>
      <c r="D229" s="1070"/>
      <c r="E229" s="1065" t="s">
        <v>138</v>
      </c>
      <c r="F229" s="1069" t="s">
        <v>435</v>
      </c>
      <c r="H229" s="1080"/>
      <c r="I229" s="1080"/>
      <c r="J229" s="1121" t="e">
        <f>IF(I229/H229*100&gt;100,100,I229/H229*100)</f>
        <v>#DIV/0!</v>
      </c>
      <c r="K229" s="1090"/>
      <c r="L229" s="1085"/>
      <c r="M229" s="1280"/>
      <c r="N229" s="1279"/>
    </row>
    <row r="230" spans="1:14" ht="36" hidden="1" customHeight="1" x14ac:dyDescent="0.25">
      <c r="A230" s="1281"/>
      <c r="B230" s="1072"/>
      <c r="C230" s="1071"/>
      <c r="D230" s="1070"/>
      <c r="E230" s="1065" t="s">
        <v>138</v>
      </c>
      <c r="F230" s="1069" t="s">
        <v>436</v>
      </c>
      <c r="H230" s="1075"/>
      <c r="J230" s="1121" t="e">
        <f>IF(I230/H230*100&gt;100,100,I230/H230*100)</f>
        <v>#DIV/0!</v>
      </c>
      <c r="K230" s="1090"/>
      <c r="L230" s="1085"/>
      <c r="M230" s="1280"/>
      <c r="N230" s="1279"/>
    </row>
    <row r="231" spans="1:14" ht="30.75" hidden="1" customHeight="1" x14ac:dyDescent="0.25">
      <c r="A231" s="1281"/>
      <c r="B231" s="1068"/>
      <c r="C231" s="1067"/>
      <c r="D231" s="1066"/>
      <c r="E231" s="1065" t="s">
        <v>144</v>
      </c>
      <c r="F231" s="1064" t="s">
        <v>506</v>
      </c>
      <c r="J231" s="1121" t="e">
        <f>IF(I231/H231*100&gt;100,100,I231/H231*100)</f>
        <v>#DIV/0!</v>
      </c>
      <c r="K231" s="1086"/>
      <c r="L231" s="1085"/>
      <c r="M231" s="1280"/>
      <c r="N231" s="1279"/>
    </row>
    <row r="232" spans="1:14" ht="42" customHeight="1" x14ac:dyDescent="0.25">
      <c r="A232" s="1281"/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  <c r="G232" s="1098" t="s">
        <v>140</v>
      </c>
      <c r="H232" s="1120">
        <v>100</v>
      </c>
      <c r="I232" s="1169">
        <v>100</v>
      </c>
      <c r="J232" s="1121">
        <f>IF(I232/H232*100&gt;100,100,I232/H232*100)</f>
        <v>100</v>
      </c>
      <c r="K232" s="1237">
        <f>(J232+J233+J234)/3</f>
        <v>100</v>
      </c>
      <c r="L232" s="1236">
        <f>(K232+K235)/2</f>
        <v>100</v>
      </c>
      <c r="M232" s="1280"/>
      <c r="N232" s="1279"/>
    </row>
    <row r="233" spans="1:14" ht="42" customHeight="1" x14ac:dyDescent="0.25">
      <c r="A233" s="1281"/>
      <c r="B233" s="1072"/>
      <c r="C233" s="1071"/>
      <c r="D233" s="1070"/>
      <c r="E233" s="1065" t="s">
        <v>138</v>
      </c>
      <c r="F233" s="1069" t="s">
        <v>435</v>
      </c>
      <c r="G233" s="1098" t="s">
        <v>140</v>
      </c>
      <c r="H233" s="1120">
        <v>10</v>
      </c>
      <c r="I233" s="1214">
        <v>8.2899999999999991</v>
      </c>
      <c r="J233" s="1184">
        <f>IF(H233/I233*100&gt;100,100,H233/I233*100)</f>
        <v>100</v>
      </c>
      <c r="K233" s="1165"/>
      <c r="L233" s="1134"/>
      <c r="M233" s="1280"/>
      <c r="N233" s="1279"/>
    </row>
    <row r="234" spans="1:14" ht="36" customHeight="1" x14ac:dyDescent="0.25">
      <c r="A234" s="1281"/>
      <c r="B234" s="1072"/>
      <c r="C234" s="1071"/>
      <c r="D234" s="1070"/>
      <c r="E234" s="1065" t="s">
        <v>138</v>
      </c>
      <c r="F234" s="1069" t="s">
        <v>436</v>
      </c>
      <c r="G234" s="1098" t="s">
        <v>140</v>
      </c>
      <c r="H234" s="1120">
        <v>100</v>
      </c>
      <c r="I234" s="1214">
        <v>100</v>
      </c>
      <c r="J234" s="1121">
        <f>IF(I234/H234*100&gt;100,100,I234/H234*100)</f>
        <v>100</v>
      </c>
      <c r="K234" s="1163"/>
      <c r="L234" s="1134"/>
      <c r="M234" s="1280"/>
      <c r="N234" s="1279"/>
    </row>
    <row r="235" spans="1:14" ht="30.75" customHeight="1" x14ac:dyDescent="0.25">
      <c r="A235" s="1281"/>
      <c r="B235" s="1068"/>
      <c r="C235" s="1067"/>
      <c r="D235" s="1066"/>
      <c r="E235" s="1065" t="s">
        <v>144</v>
      </c>
      <c r="F235" s="1064" t="s">
        <v>506</v>
      </c>
      <c r="G235" s="1098" t="s">
        <v>266</v>
      </c>
      <c r="H235" s="1120">
        <v>1.7</v>
      </c>
      <c r="I235" s="1120">
        <v>2</v>
      </c>
      <c r="J235" s="1121">
        <f>IF(I235/H235*100&gt;100,100,I235/H235*100)</f>
        <v>100</v>
      </c>
      <c r="K235" s="1086">
        <f>J235</f>
        <v>100</v>
      </c>
      <c r="L235" s="1132"/>
      <c r="M235" s="1280"/>
      <c r="N235" s="1279"/>
    </row>
    <row r="236" spans="1:14" ht="42" customHeight="1" x14ac:dyDescent="0.25">
      <c r="A236" s="1281"/>
      <c r="B236" s="1079" t="s">
        <v>325</v>
      </c>
      <c r="C236" s="1078" t="s">
        <v>707</v>
      </c>
      <c r="D236" s="1077" t="s">
        <v>615</v>
      </c>
      <c r="E236" s="1065" t="s">
        <v>138</v>
      </c>
      <c r="F236" s="1069" t="s">
        <v>434</v>
      </c>
      <c r="G236" s="1098" t="s">
        <v>140</v>
      </c>
      <c r="H236" s="1120">
        <v>100</v>
      </c>
      <c r="I236" s="1214">
        <v>100</v>
      </c>
      <c r="J236" s="1121">
        <f>IF(I236/H236*100&gt;100,100,I236/H236*100)</f>
        <v>100</v>
      </c>
      <c r="K236" s="1237">
        <f>(J236+J237+J238)/3</f>
        <v>100</v>
      </c>
      <c r="L236" s="1093">
        <f>(K236+K239)/2</f>
        <v>99.945355191256823</v>
      </c>
      <c r="M236" s="1280"/>
      <c r="N236" s="1279"/>
    </row>
    <row r="237" spans="1:14" ht="114.75" x14ac:dyDescent="0.25">
      <c r="B237" s="1072"/>
      <c r="C237" s="1071"/>
      <c r="D237" s="1070"/>
      <c r="E237" s="1065" t="s">
        <v>138</v>
      </c>
      <c r="F237" s="1069" t="s">
        <v>435</v>
      </c>
      <c r="G237" s="1098" t="s">
        <v>140</v>
      </c>
      <c r="H237" s="1120">
        <v>10</v>
      </c>
      <c r="I237" s="1169">
        <v>9.1199999999999992</v>
      </c>
      <c r="J237" s="1184">
        <f>IF(H237/I237*100&gt;100,100,H237/I237*100)</f>
        <v>100</v>
      </c>
      <c r="K237" s="1277"/>
      <c r="L237" s="1278"/>
      <c r="M237" s="1275"/>
    </row>
    <row r="238" spans="1:14" ht="76.5" x14ac:dyDescent="0.25">
      <c r="B238" s="1072"/>
      <c r="C238" s="1071"/>
      <c r="D238" s="1070"/>
      <c r="E238" s="1065" t="s">
        <v>138</v>
      </c>
      <c r="F238" s="1069" t="s">
        <v>436</v>
      </c>
      <c r="G238" s="1098" t="s">
        <v>140</v>
      </c>
      <c r="H238" s="1120">
        <v>100</v>
      </c>
      <c r="I238" s="1169">
        <v>100</v>
      </c>
      <c r="J238" s="1169">
        <f>IF(I238/H238*100&gt;100,100,I238/H238*100)</f>
        <v>100</v>
      </c>
      <c r="K238" s="1276"/>
      <c r="L238" s="1277"/>
      <c r="M238" s="1275"/>
    </row>
    <row r="239" spans="1:14" ht="25.5" x14ac:dyDescent="0.25">
      <c r="B239" s="1068"/>
      <c r="C239" s="1067"/>
      <c r="D239" s="1066"/>
      <c r="E239" s="1065" t="s">
        <v>144</v>
      </c>
      <c r="F239" s="1064" t="s">
        <v>506</v>
      </c>
      <c r="G239" s="1098" t="s">
        <v>266</v>
      </c>
      <c r="H239" s="1169">
        <v>18.3</v>
      </c>
      <c r="I239" s="1120">
        <v>18.28</v>
      </c>
      <c r="J239" s="1120">
        <f>IF(I239/H239*100&gt;100,100,I239/H239*100)</f>
        <v>99.89071038251366</v>
      </c>
      <c r="K239" s="1086">
        <f>J239</f>
        <v>99.89071038251366</v>
      </c>
      <c r="L239" s="1276"/>
      <c r="M239" s="1275"/>
    </row>
    <row r="240" spans="1:14" s="1060" customFormat="1" ht="46.9" customHeight="1" x14ac:dyDescent="0.3">
      <c r="A240" s="1060" t="s">
        <v>614</v>
      </c>
      <c r="E240" s="1059"/>
      <c r="G240" s="1060" t="s">
        <v>613</v>
      </c>
      <c r="H240" s="1061"/>
    </row>
    <row r="241" spans="1:11" s="1060" customFormat="1" ht="46.9" customHeight="1" x14ac:dyDescent="0.3">
      <c r="A241" s="1062" t="s">
        <v>612</v>
      </c>
      <c r="E241" s="1059"/>
      <c r="H241" s="1061"/>
    </row>
    <row r="242" spans="1:11" ht="18.75" x14ac:dyDescent="0.3">
      <c r="B242" s="1060"/>
      <c r="C242" s="1060"/>
      <c r="D242" s="1060"/>
      <c r="E242" s="1059"/>
      <c r="F242" s="1054" t="s">
        <v>611</v>
      </c>
      <c r="G242" s="1053">
        <f>19+3.56+1+0.56+286.11</f>
        <v>310.23</v>
      </c>
      <c r="H242" s="1053">
        <f>H7+H11+H15+H19+H23++H27+H31+H35+H39+H43</f>
        <v>310.23</v>
      </c>
      <c r="I242" s="1053">
        <f>I7+I11+I15+I19+I23++I27+I31+I35+I39+I43</f>
        <v>309.44</v>
      </c>
      <c r="J242" s="1053">
        <v>309.44</v>
      </c>
      <c r="K242" s="1052"/>
    </row>
    <row r="243" spans="1:11" x14ac:dyDescent="0.25">
      <c r="B243" s="1058"/>
      <c r="C243" s="1058"/>
      <c r="D243" s="1058"/>
      <c r="E243" s="1057"/>
      <c r="F243" s="1054" t="s">
        <v>610</v>
      </c>
      <c r="G243" s="1053">
        <f>6.67+191.67+100.33+5.78</f>
        <v>304.44999999999993</v>
      </c>
      <c r="H243" s="1053">
        <f>H47+H51+H55+H59+H63+H67+H71+H75+H79+H83+H91+H87</f>
        <v>304.44999999999993</v>
      </c>
      <c r="I243" s="1053">
        <f>I47+I51+I55+I59+I63+I67+I71+I75+I79+I83+I91+I87</f>
        <v>299.21999999999997</v>
      </c>
      <c r="J243" s="1053">
        <v>299.22000000000003</v>
      </c>
      <c r="K243" s="1052"/>
    </row>
    <row r="244" spans="1:11" x14ac:dyDescent="0.25">
      <c r="B244" s="1048"/>
      <c r="C244" s="1048"/>
      <c r="D244" s="1048"/>
      <c r="E244" s="1055"/>
      <c r="F244" s="1054" t="s">
        <v>609</v>
      </c>
      <c r="G244" s="1053">
        <f>0.89+30.89</f>
        <v>31.78</v>
      </c>
      <c r="H244" s="1053">
        <f>H95+H99+H103+H107+H111+H115+H119+H123+H127</f>
        <v>31.78</v>
      </c>
      <c r="I244" s="1053">
        <f>I95+I99+I103+I107+I111+I115+I119+I123+I127</f>
        <v>30.33</v>
      </c>
      <c r="J244" s="1053">
        <v>30.33</v>
      </c>
      <c r="K244" s="1052"/>
    </row>
    <row r="245" spans="1:11" x14ac:dyDescent="0.25">
      <c r="B245" s="1048"/>
      <c r="C245" s="1048"/>
      <c r="D245" s="1048"/>
      <c r="E245" s="1055"/>
      <c r="F245" s="1054" t="s">
        <v>608</v>
      </c>
      <c r="G245" s="1053">
        <f>G242+G243+G244</f>
        <v>646.45999999999992</v>
      </c>
      <c r="H245" s="1053">
        <f>H242+H243+H244</f>
        <v>646.45999999999992</v>
      </c>
      <c r="I245" s="1053">
        <f>I242+I243+I244</f>
        <v>638.99</v>
      </c>
      <c r="J245" s="1053">
        <f>J242+J243+J244</f>
        <v>638.99000000000012</v>
      </c>
      <c r="K245" s="1052">
        <f>J245/G245</f>
        <v>0.98844476069671783</v>
      </c>
    </row>
    <row r="246" spans="1:11" x14ac:dyDescent="0.25">
      <c r="F246" s="1054" t="s">
        <v>607</v>
      </c>
      <c r="G246" s="1053">
        <v>53099</v>
      </c>
      <c r="H246" s="1053">
        <f>H131+H135+H139+H143+H147+H151+H155</f>
        <v>53098</v>
      </c>
      <c r="I246" s="1053">
        <f>I131+I135+I139+I143+I147+I151+I155</f>
        <v>53005</v>
      </c>
      <c r="J246" s="1053"/>
      <c r="K246" s="1052"/>
    </row>
    <row r="247" spans="1:11" x14ac:dyDescent="0.25">
      <c r="F247" s="1054" t="s">
        <v>606</v>
      </c>
      <c r="G247" s="1053">
        <v>149</v>
      </c>
      <c r="H247" s="1053">
        <f>H159+H163+H167+H171+H175+H179+H183+H187+H191+H195+H199+H203</f>
        <v>149</v>
      </c>
      <c r="I247" s="1053">
        <f>I159+I163+I167+I171+I175+I179+I183+I187+I191+I195+I199+I203</f>
        <v>151</v>
      </c>
      <c r="J247" s="1053">
        <v>151</v>
      </c>
      <c r="K247" s="1052"/>
    </row>
    <row r="248" spans="1:11" x14ac:dyDescent="0.25">
      <c r="F248" s="1054" t="s">
        <v>605</v>
      </c>
      <c r="G248" s="1053">
        <v>149</v>
      </c>
      <c r="H248" s="1053">
        <f>H207+H211+H215+H219+H223+H227+H231+H235+H239</f>
        <v>149</v>
      </c>
      <c r="I248" s="1053">
        <f>I207+I211+I215+I219+I223+I227+I231+I235+I239</f>
        <v>151</v>
      </c>
      <c r="J248" s="1053">
        <v>151</v>
      </c>
      <c r="K248" s="1052"/>
    </row>
  </sheetData>
  <autoFilter ref="A2:M248"/>
  <mergeCells count="289">
    <mergeCell ref="L200:L203"/>
    <mergeCell ref="L204:L207"/>
    <mergeCell ref="C160:C163"/>
    <mergeCell ref="D160:D163"/>
    <mergeCell ref="K180:K182"/>
    <mergeCell ref="L180:L183"/>
    <mergeCell ref="D164:D167"/>
    <mergeCell ref="C196:C199"/>
    <mergeCell ref="D196:D199"/>
    <mergeCell ref="K196:K198"/>
    <mergeCell ref="C200:C203"/>
    <mergeCell ref="D228:D231"/>
    <mergeCell ref="L184:L187"/>
    <mergeCell ref="K176:K178"/>
    <mergeCell ref="L176:L179"/>
    <mergeCell ref="C148:C151"/>
    <mergeCell ref="D148:D151"/>
    <mergeCell ref="K148:K150"/>
    <mergeCell ref="L148:L151"/>
    <mergeCell ref="C224:C227"/>
    <mergeCell ref="D224:D227"/>
    <mergeCell ref="K228:K230"/>
    <mergeCell ref="L228:L231"/>
    <mergeCell ref="D200:D203"/>
    <mergeCell ref="K200:K202"/>
    <mergeCell ref="L196:L199"/>
    <mergeCell ref="C188:C191"/>
    <mergeCell ref="D188:D191"/>
    <mergeCell ref="K188:K190"/>
    <mergeCell ref="L188:L191"/>
    <mergeCell ref="C228:C231"/>
    <mergeCell ref="L212:L215"/>
    <mergeCell ref="B216:B219"/>
    <mergeCell ref="C216:C219"/>
    <mergeCell ref="D216:D219"/>
    <mergeCell ref="K216:K218"/>
    <mergeCell ref="L216:L219"/>
    <mergeCell ref="K164:K166"/>
    <mergeCell ref="B204:B207"/>
    <mergeCell ref="C204:C207"/>
    <mergeCell ref="D204:D207"/>
    <mergeCell ref="K204:K206"/>
    <mergeCell ref="B212:B215"/>
    <mergeCell ref="C212:C215"/>
    <mergeCell ref="D212:D215"/>
    <mergeCell ref="K212:K214"/>
    <mergeCell ref="L156:L159"/>
    <mergeCell ref="D180:D183"/>
    <mergeCell ref="C176:C179"/>
    <mergeCell ref="D176:D179"/>
    <mergeCell ref="L172:L175"/>
    <mergeCell ref="B208:B211"/>
    <mergeCell ref="D208:D211"/>
    <mergeCell ref="K208:K210"/>
    <mergeCell ref="L208:L211"/>
    <mergeCell ref="C208:C211"/>
    <mergeCell ref="B224:B227"/>
    <mergeCell ref="B220:B223"/>
    <mergeCell ref="C220:C223"/>
    <mergeCell ref="D220:D223"/>
    <mergeCell ref="K220:K222"/>
    <mergeCell ref="L220:L223"/>
    <mergeCell ref="K224:K226"/>
    <mergeCell ref="L224:L227"/>
    <mergeCell ref="D104:D107"/>
    <mergeCell ref="K104:K106"/>
    <mergeCell ref="B104:B107"/>
    <mergeCell ref="B108:B111"/>
    <mergeCell ref="B112:B115"/>
    <mergeCell ref="C88:C91"/>
    <mergeCell ref="B96:B99"/>
    <mergeCell ref="B100:B103"/>
    <mergeCell ref="B88:B91"/>
    <mergeCell ref="B92:B95"/>
    <mergeCell ref="A1:N1"/>
    <mergeCell ref="B64:B67"/>
    <mergeCell ref="B68:B71"/>
    <mergeCell ref="B72:B75"/>
    <mergeCell ref="B76:B79"/>
    <mergeCell ref="B80:B83"/>
    <mergeCell ref="C24:C27"/>
    <mergeCell ref="C80:C83"/>
    <mergeCell ref="B144:B147"/>
    <mergeCell ref="B148:B151"/>
    <mergeCell ref="B152:B155"/>
    <mergeCell ref="B160:B163"/>
    <mergeCell ref="B192:B195"/>
    <mergeCell ref="C192:C195"/>
    <mergeCell ref="B184:B187"/>
    <mergeCell ref="B188:B191"/>
    <mergeCell ref="B228:B231"/>
    <mergeCell ref="L112:L115"/>
    <mergeCell ref="L104:L107"/>
    <mergeCell ref="D108:D111"/>
    <mergeCell ref="K108:K110"/>
    <mergeCell ref="L116:L119"/>
    <mergeCell ref="C152:C155"/>
    <mergeCell ref="B172:B175"/>
    <mergeCell ref="M4:M239"/>
    <mergeCell ref="K232:K234"/>
    <mergeCell ref="L232:L235"/>
    <mergeCell ref="K236:K238"/>
    <mergeCell ref="L237:L239"/>
    <mergeCell ref="D236:D239"/>
    <mergeCell ref="D192:D195"/>
    <mergeCell ref="K192:K194"/>
    <mergeCell ref="L192:L195"/>
    <mergeCell ref="D116:D119"/>
    <mergeCell ref="K144:K146"/>
    <mergeCell ref="L144:L147"/>
    <mergeCell ref="K136:K138"/>
    <mergeCell ref="L136:L139"/>
    <mergeCell ref="L124:L127"/>
    <mergeCell ref="D128:D131"/>
    <mergeCell ref="K128:K130"/>
    <mergeCell ref="L128:L131"/>
    <mergeCell ref="B236:B239"/>
    <mergeCell ref="C236:C239"/>
    <mergeCell ref="B4:B7"/>
    <mergeCell ref="B8:B11"/>
    <mergeCell ref="B12:B15"/>
    <mergeCell ref="B16:B19"/>
    <mergeCell ref="B164:B167"/>
    <mergeCell ref="B168:B171"/>
    <mergeCell ref="B156:B159"/>
    <mergeCell ref="B116:B119"/>
    <mergeCell ref="A4:A183"/>
    <mergeCell ref="D4:D7"/>
    <mergeCell ref="K4:K6"/>
    <mergeCell ref="C172:C175"/>
    <mergeCell ref="D172:D175"/>
    <mergeCell ref="K172:K174"/>
    <mergeCell ref="K160:K162"/>
    <mergeCell ref="K116:K118"/>
    <mergeCell ref="D132:D135"/>
    <mergeCell ref="K132:K134"/>
    <mergeCell ref="C180:C183"/>
    <mergeCell ref="B124:B127"/>
    <mergeCell ref="B132:B135"/>
    <mergeCell ref="C132:C135"/>
    <mergeCell ref="C128:C131"/>
    <mergeCell ref="C124:C127"/>
    <mergeCell ref="B176:B179"/>
    <mergeCell ref="B180:B183"/>
    <mergeCell ref="B136:B139"/>
    <mergeCell ref="B140:B143"/>
    <mergeCell ref="K72:K74"/>
    <mergeCell ref="D72:D75"/>
    <mergeCell ref="L72:L75"/>
    <mergeCell ref="D76:D79"/>
    <mergeCell ref="A184:A236"/>
    <mergeCell ref="C184:C187"/>
    <mergeCell ref="D184:D187"/>
    <mergeCell ref="K184:K186"/>
    <mergeCell ref="C156:C159"/>
    <mergeCell ref="C164:C167"/>
    <mergeCell ref="L60:L63"/>
    <mergeCell ref="D64:D67"/>
    <mergeCell ref="K64:K66"/>
    <mergeCell ref="L64:L67"/>
    <mergeCell ref="D68:D71"/>
    <mergeCell ref="K68:K70"/>
    <mergeCell ref="L68:L71"/>
    <mergeCell ref="D24:D27"/>
    <mergeCell ref="K24:K26"/>
    <mergeCell ref="L24:L27"/>
    <mergeCell ref="C52:C55"/>
    <mergeCell ref="C44:C47"/>
    <mergeCell ref="K40:K42"/>
    <mergeCell ref="B20:B23"/>
    <mergeCell ref="B28:B31"/>
    <mergeCell ref="B32:B35"/>
    <mergeCell ref="B44:B47"/>
    <mergeCell ref="B24:B27"/>
    <mergeCell ref="B36:B39"/>
    <mergeCell ref="C40:C43"/>
    <mergeCell ref="C32:C35"/>
    <mergeCell ref="C48:C51"/>
    <mergeCell ref="K12:K14"/>
    <mergeCell ref="L48:L51"/>
    <mergeCell ref="D52:D55"/>
    <mergeCell ref="K52:K54"/>
    <mergeCell ref="L52:L55"/>
    <mergeCell ref="L32:L35"/>
    <mergeCell ref="D40:D43"/>
    <mergeCell ref="C4:C7"/>
    <mergeCell ref="C12:C15"/>
    <mergeCell ref="C8:C11"/>
    <mergeCell ref="C16:C19"/>
    <mergeCell ref="C28:C31"/>
    <mergeCell ref="C20:C23"/>
    <mergeCell ref="L92:L95"/>
    <mergeCell ref="C56:C59"/>
    <mergeCell ref="C68:C71"/>
    <mergeCell ref="C64:C67"/>
    <mergeCell ref="D56:D59"/>
    <mergeCell ref="K56:K58"/>
    <mergeCell ref="K76:K78"/>
    <mergeCell ref="L56:L59"/>
    <mergeCell ref="D60:D63"/>
    <mergeCell ref="K60:K62"/>
    <mergeCell ref="L120:L123"/>
    <mergeCell ref="D124:D127"/>
    <mergeCell ref="K124:K126"/>
    <mergeCell ref="D80:D83"/>
    <mergeCell ref="K80:K82"/>
    <mergeCell ref="L80:L83"/>
    <mergeCell ref="D88:D91"/>
    <mergeCell ref="K96:K98"/>
    <mergeCell ref="L96:L99"/>
    <mergeCell ref="K92:K94"/>
    <mergeCell ref="L76:L79"/>
    <mergeCell ref="D96:D99"/>
    <mergeCell ref="D100:D103"/>
    <mergeCell ref="L100:L103"/>
    <mergeCell ref="L40:L43"/>
    <mergeCell ref="D44:D47"/>
    <mergeCell ref="K44:K46"/>
    <mergeCell ref="L44:L47"/>
    <mergeCell ref="D48:D51"/>
    <mergeCell ref="K48:K50"/>
    <mergeCell ref="D140:D143"/>
    <mergeCell ref="K140:K142"/>
    <mergeCell ref="L140:L143"/>
    <mergeCell ref="K88:K90"/>
    <mergeCell ref="L88:L91"/>
    <mergeCell ref="K100:K102"/>
    <mergeCell ref="D92:D95"/>
    <mergeCell ref="L108:L111"/>
    <mergeCell ref="K112:K114"/>
    <mergeCell ref="K120:K122"/>
    <mergeCell ref="D8:D11"/>
    <mergeCell ref="K8:K10"/>
    <mergeCell ref="L8:L11"/>
    <mergeCell ref="D12:D15"/>
    <mergeCell ref="L12:L15"/>
    <mergeCell ref="D16:D19"/>
    <mergeCell ref="K16:K18"/>
    <mergeCell ref="L16:L19"/>
    <mergeCell ref="K20:K22"/>
    <mergeCell ref="L20:L23"/>
    <mergeCell ref="D28:D31"/>
    <mergeCell ref="L152:L155"/>
    <mergeCell ref="C136:C139"/>
    <mergeCell ref="C84:C87"/>
    <mergeCell ref="C36:C39"/>
    <mergeCell ref="D36:D39"/>
    <mergeCell ref="L132:L135"/>
    <mergeCell ref="D136:D139"/>
    <mergeCell ref="C168:C171"/>
    <mergeCell ref="D168:D171"/>
    <mergeCell ref="K168:K170"/>
    <mergeCell ref="L168:L171"/>
    <mergeCell ref="D152:D155"/>
    <mergeCell ref="K152:K154"/>
    <mergeCell ref="L164:L167"/>
    <mergeCell ref="L160:L163"/>
    <mergeCell ref="D156:D159"/>
    <mergeCell ref="K156:K158"/>
    <mergeCell ref="C116:C119"/>
    <mergeCell ref="D120:D123"/>
    <mergeCell ref="D112:D115"/>
    <mergeCell ref="C60:C63"/>
    <mergeCell ref="L4:L7"/>
    <mergeCell ref="K28:K30"/>
    <mergeCell ref="L28:L31"/>
    <mergeCell ref="D32:D35"/>
    <mergeCell ref="K32:K34"/>
    <mergeCell ref="D20:D23"/>
    <mergeCell ref="C76:C79"/>
    <mergeCell ref="C72:C75"/>
    <mergeCell ref="D144:D147"/>
    <mergeCell ref="B60:B63"/>
    <mergeCell ref="C96:C99"/>
    <mergeCell ref="C92:C95"/>
    <mergeCell ref="B120:B123"/>
    <mergeCell ref="C112:C115"/>
    <mergeCell ref="C108:C111"/>
    <mergeCell ref="C120:C123"/>
    <mergeCell ref="B232:B235"/>
    <mergeCell ref="C232:C235"/>
    <mergeCell ref="D232:D235"/>
    <mergeCell ref="C140:C143"/>
    <mergeCell ref="C144:C147"/>
    <mergeCell ref="B48:B51"/>
    <mergeCell ref="B52:B55"/>
    <mergeCell ref="B56:B59"/>
    <mergeCell ref="C104:C107"/>
    <mergeCell ref="C100:C103"/>
  </mergeCells>
  <pageMargins left="0.19685039370078741" right="0.19685039370078741" top="0.19685039370078741" bottom="0.19685039370078741" header="0.31496062992125984" footer="0.31496062992125984"/>
  <pageSetup paperSize="9" scale="52" fitToHeight="10" orientation="landscape" r:id="rId1"/>
  <rowBreaks count="2" manualBreakCount="2">
    <brk id="167" max="12" man="1"/>
    <brk id="183" max="12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48"/>
  <sheetViews>
    <sheetView topLeftCell="B1" zoomScale="70" zoomScaleNormal="70" zoomScaleSheetLayoutView="81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93" customHeight="1" x14ac:dyDescent="0.25">
      <c r="A4" s="1177" t="s">
        <v>713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4">
        <f>IF(I4/H4*100&gt;100,100,I4/H4*100)</f>
        <v>100</v>
      </c>
      <c r="K4" s="1127">
        <f>(J4+J5+J6)/3</f>
        <v>100</v>
      </c>
      <c r="L4" s="1126">
        <f>(K4+K7)/2</f>
        <v>100</v>
      </c>
      <c r="M4" s="438" t="s">
        <v>679</v>
      </c>
      <c r="N4" s="1188"/>
    </row>
    <row r="5" spans="1:14" ht="115.5" customHeight="1" x14ac:dyDescent="0.25">
      <c r="A5" s="1113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100</v>
      </c>
      <c r="J5" s="1124">
        <f>IF(I5/H5*100&gt;100,100,I5/H5*100)</f>
        <v>100</v>
      </c>
      <c r="K5" s="1123"/>
      <c r="L5" s="1119"/>
      <c r="M5" s="439"/>
      <c r="N5" s="1081"/>
    </row>
    <row r="6" spans="1:14" ht="102" customHeight="1" x14ac:dyDescent="0.25">
      <c r="A6" s="1113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24">
        <v>50</v>
      </c>
      <c r="I6" s="1124">
        <v>66.7</v>
      </c>
      <c r="J6" s="1184">
        <f>IF(I6/H6*100&gt;100,100,I6/H6*100)</f>
        <v>100</v>
      </c>
      <c r="K6" s="1123"/>
      <c r="L6" s="1119"/>
      <c r="M6" s="439"/>
      <c r="N6" s="1081"/>
    </row>
    <row r="7" spans="1:14" ht="30.75" customHeight="1" x14ac:dyDescent="0.25">
      <c r="A7" s="1113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1122">
        <v>20.56</v>
      </c>
      <c r="I7" s="1122">
        <v>21.67</v>
      </c>
      <c r="J7" s="1124">
        <f>IF(I7/H7*100&gt;100,100,I7/H7*100)</f>
        <v>100</v>
      </c>
      <c r="K7" s="1120">
        <f>J7</f>
        <v>100</v>
      </c>
      <c r="L7" s="1119"/>
      <c r="M7" s="439"/>
      <c r="N7" s="1081"/>
    </row>
    <row r="8" spans="1:14" ht="30.75" hidden="1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/>
      <c r="I8" s="1125"/>
      <c r="J8" s="1124" t="e">
        <f>IF(I8/H8*100&gt;100,100,I8/H8*100)</f>
        <v>#DIV/0!</v>
      </c>
      <c r="K8" s="1127" t="e">
        <f>(J8+J9+J10)/2</f>
        <v>#DIV/0!</v>
      </c>
      <c r="L8" s="1126" t="e">
        <f>(K8+K11)/2</f>
        <v>#DIV/0!</v>
      </c>
      <c r="M8" s="439"/>
      <c r="N8" s="1081"/>
    </row>
    <row r="9" spans="1:14" ht="30.75" hidden="1" customHeight="1" x14ac:dyDescent="0.25">
      <c r="A9" s="1113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/>
      <c r="I9" s="1125"/>
      <c r="J9" s="1124" t="e">
        <f>IF(I9/H9*100&gt;100,100,I9/H9*100)</f>
        <v>#DIV/0!</v>
      </c>
      <c r="K9" s="1123"/>
      <c r="L9" s="1119"/>
      <c r="M9" s="439"/>
      <c r="N9" s="1081"/>
    </row>
    <row r="10" spans="1:14" ht="30.75" hidden="1" customHeight="1" x14ac:dyDescent="0.25">
      <c r="A10" s="1113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4" t="e">
        <f>IF(I10/H10*100&gt;100,100,I10/H10*100)</f>
        <v>#DIV/0!</v>
      </c>
      <c r="K10" s="1123"/>
      <c r="L10" s="1119"/>
      <c r="M10" s="439"/>
      <c r="N10" s="1081"/>
    </row>
    <row r="11" spans="1:14" ht="59.25" hidden="1" customHeight="1" x14ac:dyDescent="0.25">
      <c r="A11" s="1113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/>
      <c r="I11" s="1122"/>
      <c r="J11" s="1124" t="e">
        <f>IF(I11/H11*100&gt;100,100,I11/H11*100)</f>
        <v>#DIV/0!</v>
      </c>
      <c r="K11" s="1120" t="e">
        <f>J11</f>
        <v>#DIV/0!</v>
      </c>
      <c r="L11" s="1119"/>
      <c r="M11" s="439"/>
      <c r="N11" s="1081"/>
    </row>
    <row r="12" spans="1:14" ht="30.75" hidden="1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/>
      <c r="I12" s="1125"/>
      <c r="J12" s="1124" t="e">
        <f>IF(I12/H12*100&gt;100,100,I12/H12*100)</f>
        <v>#DIV/0!</v>
      </c>
      <c r="K12" s="1127" t="e">
        <f>(J12+J13+J14)/2</f>
        <v>#DIV/0!</v>
      </c>
      <c r="L12" s="1126" t="e">
        <f>(K12+K15)/2</f>
        <v>#DIV/0!</v>
      </c>
      <c r="M12" s="439"/>
      <c r="N12" s="1081"/>
    </row>
    <row r="13" spans="1:14" ht="30.75" hidden="1" customHeight="1" x14ac:dyDescent="0.25">
      <c r="A13" s="1113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/>
      <c r="I13" s="1125"/>
      <c r="J13" s="1124" t="e">
        <f>IF(I13/H13*100&gt;100,100,I13/H13*100)</f>
        <v>#DIV/0!</v>
      </c>
      <c r="K13" s="1123"/>
      <c r="L13" s="1119"/>
      <c r="M13" s="439"/>
      <c r="N13" s="1081"/>
    </row>
    <row r="14" spans="1:14" ht="30.75" hidden="1" customHeight="1" x14ac:dyDescent="0.25">
      <c r="A14" s="1113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24"/>
      <c r="I14" s="1124"/>
      <c r="J14" s="1124" t="e">
        <f>IF(I14/H14*100&gt;100,100,I14/H14*100)</f>
        <v>#DIV/0!</v>
      </c>
      <c r="K14" s="1123"/>
      <c r="L14" s="1119"/>
      <c r="M14" s="439"/>
      <c r="N14" s="1081"/>
    </row>
    <row r="15" spans="1:14" ht="49.5" hidden="1" customHeight="1" x14ac:dyDescent="0.25">
      <c r="A15" s="1113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42"/>
      <c r="I15" s="1122"/>
      <c r="J15" s="1124" t="e">
        <f>IF(I15/H15*100&gt;100,100,I15/H15*100)</f>
        <v>#DIV/0!</v>
      </c>
      <c r="K15" s="1120" t="e">
        <f>J15</f>
        <v>#DIV/0!</v>
      </c>
      <c r="L15" s="1119"/>
      <c r="M15" s="439"/>
      <c r="N15" s="1081"/>
    </row>
    <row r="16" spans="1:14" ht="30.75" hidden="1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/>
      <c r="I16" s="1125"/>
      <c r="J16" s="1124" t="e">
        <f>IF(I16/H16*100&gt;100,100,I16/H16*100)</f>
        <v>#DIV/0!</v>
      </c>
      <c r="K16" s="1127" t="e">
        <f>(J16+J17+J18)/3</f>
        <v>#DIV/0!</v>
      </c>
      <c r="L16" s="1126" t="e">
        <f>(K16+K19)/2</f>
        <v>#DIV/0!</v>
      </c>
      <c r="M16" s="439"/>
      <c r="N16" s="1081"/>
    </row>
    <row r="17" spans="1:14" ht="30.75" hidden="1" customHeight="1" x14ac:dyDescent="0.25">
      <c r="A17" s="1113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/>
      <c r="I17" s="1125"/>
      <c r="J17" s="1124" t="e">
        <f>IF(I17/H17*100&gt;100,100,I17/H17*100)</f>
        <v>#DIV/0!</v>
      </c>
      <c r="K17" s="1123"/>
      <c r="L17" s="1119"/>
      <c r="M17" s="439"/>
      <c r="N17" s="1081"/>
    </row>
    <row r="18" spans="1:14" ht="30.75" hidden="1" customHeight="1" x14ac:dyDescent="0.25">
      <c r="A18" s="1113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7"/>
      <c r="I18" s="1124"/>
      <c r="J18" s="1124" t="e">
        <f>IF(I18/H18*100&gt;100,100,I18/H18*100)</f>
        <v>#DIV/0!</v>
      </c>
      <c r="K18" s="1123"/>
      <c r="L18" s="1119"/>
      <c r="M18" s="439"/>
      <c r="N18" s="1081"/>
    </row>
    <row r="19" spans="1:14" ht="93" hidden="1" customHeight="1" x14ac:dyDescent="0.25">
      <c r="A19" s="1113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44"/>
      <c r="I19" s="34"/>
      <c r="J19" s="1124" t="e">
        <f>IF(I19/H19*100&gt;100,100,I19/H19*100)</f>
        <v>#DIV/0!</v>
      </c>
      <c r="K19" s="1120" t="e">
        <f>J19</f>
        <v>#DIV/0!</v>
      </c>
      <c r="L19" s="1119"/>
      <c r="M19" s="439"/>
      <c r="N19" s="1081"/>
    </row>
    <row r="20" spans="1:14" ht="58.5" hidden="1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/>
      <c r="I20" s="1125"/>
      <c r="J20" s="1124" t="e">
        <f>IF(I20/H20*100&gt;100,100,I20/H20*100)</f>
        <v>#DIV/0!</v>
      </c>
      <c r="K20" s="1127" t="e">
        <f>(J20+J21+J22)/3</f>
        <v>#DIV/0!</v>
      </c>
      <c r="L20" s="1126" t="e">
        <f>(K20+K23)/2</f>
        <v>#DIV/0!</v>
      </c>
      <c r="M20" s="439"/>
      <c r="N20" s="1081"/>
    </row>
    <row r="21" spans="1:14" ht="58.5" hidden="1" customHeight="1" x14ac:dyDescent="0.25">
      <c r="A21" s="1113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/>
      <c r="I21" s="1125"/>
      <c r="J21" s="1124" t="e">
        <f>IF(I21/H21*100&gt;100,100,I21/H21*100)</f>
        <v>#DIV/0!</v>
      </c>
      <c r="K21" s="1123"/>
      <c r="L21" s="1119"/>
      <c r="M21" s="439"/>
      <c r="N21" s="1081"/>
    </row>
    <row r="22" spans="1:14" ht="58.5" hidden="1" customHeight="1" x14ac:dyDescent="0.25">
      <c r="A22" s="1113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/>
      <c r="I22" s="1124"/>
      <c r="J22" s="1124" t="e">
        <f>IF(I22/H22*100&gt;100,100,I22/H22*100)</f>
        <v>#DIV/0!</v>
      </c>
      <c r="K22" s="1123"/>
      <c r="L22" s="1119"/>
      <c r="M22" s="439"/>
      <c r="N22" s="1081"/>
    </row>
    <row r="23" spans="1:14" ht="31.5" hidden="1" customHeight="1" x14ac:dyDescent="0.25">
      <c r="A23" s="1113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44"/>
      <c r="I23" s="1122"/>
      <c r="J23" s="1124" t="e">
        <f>IF(I23/H23*100&gt;100,100,I23/H23*100)</f>
        <v>#DIV/0!</v>
      </c>
      <c r="K23" s="1120" t="e">
        <f>J23</f>
        <v>#DIV/0!</v>
      </c>
      <c r="L23" s="1119"/>
      <c r="M23" s="439"/>
      <c r="N23" s="1081"/>
    </row>
    <row r="24" spans="1:14" ht="58.5" hidden="1" customHeight="1" x14ac:dyDescent="0.25">
      <c r="A24" s="1113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4" t="e">
        <f>IF(I24/H24*100&gt;100,100,I24/H24*100)</f>
        <v>#DIV/0!</v>
      </c>
      <c r="K24" s="1127" t="e">
        <f>(J24+J25+J26)/3</f>
        <v>#DIV/0!</v>
      </c>
      <c r="L24" s="1126" t="e">
        <f>(K24+K27)/2</f>
        <v>#DIV/0!</v>
      </c>
      <c r="M24" s="439"/>
      <c r="N24" s="1081"/>
    </row>
    <row r="25" spans="1:14" ht="58.5" hidden="1" customHeight="1" x14ac:dyDescent="0.25">
      <c r="A25" s="1113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4" t="e">
        <f>IF(I25/H25*100&gt;100,100,I25/H25*100)</f>
        <v>#DIV/0!</v>
      </c>
      <c r="K25" s="1123"/>
      <c r="L25" s="1119"/>
      <c r="M25" s="439"/>
      <c r="N25" s="1081"/>
    </row>
    <row r="26" spans="1:14" ht="58.5" hidden="1" customHeight="1" x14ac:dyDescent="0.25">
      <c r="A26" s="1113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4" t="e">
        <f>IF(I26/H26*100&gt;100,100,I26/H26*100)</f>
        <v>#DIV/0!</v>
      </c>
      <c r="K26" s="1123"/>
      <c r="L26" s="1119"/>
      <c r="M26" s="439"/>
      <c r="N26" s="1081"/>
    </row>
    <row r="27" spans="1:14" ht="31.5" hidden="1" customHeight="1" x14ac:dyDescent="0.25">
      <c r="A27" s="1113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4" t="e">
        <f>IF(I27/H27*100&gt;100,100,I27/H27*100)</f>
        <v>#DIV/0!</v>
      </c>
      <c r="K27" s="1120" t="e">
        <f>J27</f>
        <v>#DIV/0!</v>
      </c>
      <c r="L27" s="1119"/>
      <c r="M27" s="439"/>
      <c r="N27" s="1081"/>
    </row>
    <row r="28" spans="1:14" ht="58.5" customHeight="1" x14ac:dyDescent="0.25">
      <c r="A28" s="1113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24">
        <v>100</v>
      </c>
      <c r="I28" s="1125">
        <v>96.3</v>
      </c>
      <c r="J28" s="1124">
        <f>IF(I28/H28*100&gt;100,100,I28/H28*100)</f>
        <v>96.3</v>
      </c>
      <c r="K28" s="1127">
        <f>(J28+J29+J30)/3</f>
        <v>97.133333333333326</v>
      </c>
      <c r="L28" s="1126">
        <f>(K28+K31)/2</f>
        <v>98.566666666666663</v>
      </c>
      <c r="M28" s="439"/>
      <c r="N28" s="1081"/>
    </row>
    <row r="29" spans="1:14" ht="58.5" customHeight="1" x14ac:dyDescent="0.25">
      <c r="A29" s="1113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24">
        <v>80</v>
      </c>
      <c r="I29" s="1125">
        <v>79.599999999999994</v>
      </c>
      <c r="J29" s="1124">
        <f>IF(I29/H29*100&gt;100,100,I29/H29*100)</f>
        <v>99.499999999999986</v>
      </c>
      <c r="K29" s="1123"/>
      <c r="L29" s="1119"/>
      <c r="M29" s="439"/>
      <c r="N29" s="1081"/>
    </row>
    <row r="30" spans="1:14" ht="58.5" customHeight="1" x14ac:dyDescent="0.25">
      <c r="A30" s="1113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24">
        <v>100</v>
      </c>
      <c r="I30" s="1124">
        <v>95.6</v>
      </c>
      <c r="J30" s="1124">
        <f>IF(I30/H30*100&gt;100,100,I30/H30*100)</f>
        <v>95.6</v>
      </c>
      <c r="K30" s="1123"/>
      <c r="L30" s="1119"/>
      <c r="M30" s="439"/>
      <c r="N30" s="1081"/>
    </row>
    <row r="31" spans="1:14" ht="31.5" customHeight="1" x14ac:dyDescent="0.25">
      <c r="A31" s="1113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1122">
        <v>303.22000000000003</v>
      </c>
      <c r="I31" s="1122">
        <v>303.33</v>
      </c>
      <c r="J31" s="1124">
        <f>IF(I31/H31*100&gt;100,100,I31/H31*100)</f>
        <v>100</v>
      </c>
      <c r="K31" s="1120">
        <f>J31</f>
        <v>100</v>
      </c>
      <c r="L31" s="1119"/>
      <c r="M31" s="439"/>
      <c r="N31" s="1081"/>
    </row>
    <row r="32" spans="1:14" ht="58.5" hidden="1" customHeight="1" x14ac:dyDescent="0.25">
      <c r="A32" s="1113"/>
      <c r="B32" s="1142" t="s">
        <v>157</v>
      </c>
      <c r="C32" s="1142" t="s">
        <v>687</v>
      </c>
      <c r="D32" s="1141" t="s">
        <v>137</v>
      </c>
      <c r="E32" s="1105" t="s">
        <v>138</v>
      </c>
      <c r="F32" s="1069" t="s">
        <v>3</v>
      </c>
      <c r="G32" s="1105" t="s">
        <v>140</v>
      </c>
      <c r="H32" s="1182"/>
      <c r="I32" s="1186"/>
      <c r="J32" s="1124" t="e">
        <f>IF(I32/H32*100&gt;100,100,I32/H32*100)</f>
        <v>#DIV/0!</v>
      </c>
      <c r="K32" s="1127" t="e">
        <f>(J32+J33+J34)/3</f>
        <v>#DIV/0!</v>
      </c>
      <c r="L32" s="1126" t="e">
        <f>(K32+K35)/2</f>
        <v>#DIV/0!</v>
      </c>
      <c r="M32" s="1300"/>
      <c r="N32" s="1081"/>
    </row>
    <row r="33" spans="1:14" ht="58.5" hidden="1" customHeight="1" x14ac:dyDescent="0.25">
      <c r="A33" s="1113"/>
      <c r="B33" s="1113"/>
      <c r="C33" s="1113"/>
      <c r="D33" s="1137"/>
      <c r="E33" s="1105" t="s">
        <v>138</v>
      </c>
      <c r="F33" s="1069" t="s">
        <v>4</v>
      </c>
      <c r="G33" s="1105" t="s">
        <v>140</v>
      </c>
      <c r="H33" s="1182"/>
      <c r="I33" s="1186"/>
      <c r="J33" s="1124" t="e">
        <f>IF(I33/H33*100&gt;100,100,I33/H33*100)</f>
        <v>#DIV/0!</v>
      </c>
      <c r="K33" s="1123"/>
      <c r="L33" s="1119"/>
      <c r="M33" s="1300"/>
      <c r="N33" s="1081"/>
    </row>
    <row r="34" spans="1:14" ht="58.5" hidden="1" customHeight="1" x14ac:dyDescent="0.25">
      <c r="A34" s="1113"/>
      <c r="B34" s="1113"/>
      <c r="C34" s="1113"/>
      <c r="D34" s="1137"/>
      <c r="E34" s="1105" t="s">
        <v>138</v>
      </c>
      <c r="F34" s="1069" t="s">
        <v>489</v>
      </c>
      <c r="G34" s="1105" t="s">
        <v>140</v>
      </c>
      <c r="H34" s="1182"/>
      <c r="I34" s="1182"/>
      <c r="J34" s="1124" t="e">
        <f>IF(I34/H34*100&gt;100,100,I34/H34*100)</f>
        <v>#DIV/0!</v>
      </c>
      <c r="K34" s="1123"/>
      <c r="L34" s="1119"/>
      <c r="M34" s="1300"/>
      <c r="N34" s="1081"/>
    </row>
    <row r="35" spans="1:14" ht="33.75" hidden="1" customHeight="1" x14ac:dyDescent="0.25">
      <c r="A35" s="1113"/>
      <c r="B35" s="1110"/>
      <c r="C35" s="1110"/>
      <c r="D35" s="1133"/>
      <c r="E35" s="1105" t="s">
        <v>144</v>
      </c>
      <c r="F35" s="1064" t="s">
        <v>506</v>
      </c>
      <c r="G35" s="1105" t="s">
        <v>266</v>
      </c>
      <c r="H35" s="4"/>
      <c r="I35" s="1122"/>
      <c r="J35" s="1124" t="e">
        <f>IF(I35/H35*100&gt;100,100,I35/H35*100)</f>
        <v>#DIV/0!</v>
      </c>
      <c r="K35" s="1120" t="e">
        <f>J35</f>
        <v>#DIV/0!</v>
      </c>
      <c r="L35" s="1119"/>
      <c r="M35" s="1300"/>
      <c r="N35" s="1081"/>
    </row>
    <row r="36" spans="1:14" ht="33.75" hidden="1" customHeight="1" x14ac:dyDescent="0.25">
      <c r="A36" s="1113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 t="s">
        <v>140</v>
      </c>
      <c r="H36" s="4"/>
      <c r="I36" s="1122"/>
      <c r="J36" s="1124" t="e">
        <f>IF(I36/H36*100&gt;100,100,I36/H36*100)</f>
        <v>#DIV/0!</v>
      </c>
      <c r="K36" s="1127" t="e">
        <f>(J36+J37+J38)/3</f>
        <v>#DIV/0!</v>
      </c>
      <c r="L36" s="1126" t="e">
        <f>(K36+K39)/2</f>
        <v>#DIV/0!</v>
      </c>
      <c r="M36" s="1300"/>
      <c r="N36" s="1081"/>
    </row>
    <row r="37" spans="1:14" ht="33.75" hidden="1" customHeight="1" x14ac:dyDescent="0.25">
      <c r="A37" s="1113"/>
      <c r="B37" s="1113"/>
      <c r="C37" s="1113"/>
      <c r="D37" s="1137"/>
      <c r="E37" s="1105" t="s">
        <v>138</v>
      </c>
      <c r="F37" s="1069" t="s">
        <v>4</v>
      </c>
      <c r="G37" s="1105" t="s">
        <v>140</v>
      </c>
      <c r="H37" s="4"/>
      <c r="I37" s="1122"/>
      <c r="J37" s="1124" t="e">
        <f>IF(I37/H37*100&gt;100,100,I37/H37*100)</f>
        <v>#DIV/0!</v>
      </c>
      <c r="K37" s="1123"/>
      <c r="L37" s="1119"/>
      <c r="M37" s="1300"/>
      <c r="N37" s="1081"/>
    </row>
    <row r="38" spans="1:14" ht="33.75" hidden="1" customHeight="1" x14ac:dyDescent="0.25">
      <c r="A38" s="1113"/>
      <c r="B38" s="1113"/>
      <c r="C38" s="1113"/>
      <c r="D38" s="1137"/>
      <c r="E38" s="1105" t="s">
        <v>138</v>
      </c>
      <c r="F38" s="1069" t="s">
        <v>489</v>
      </c>
      <c r="G38" s="1105" t="s">
        <v>140</v>
      </c>
      <c r="H38" s="4"/>
      <c r="I38" s="1122"/>
      <c r="J38" s="1124" t="e">
        <f>IF(I38/H38*100&gt;100,100,I38/H38*100)</f>
        <v>#DIV/0!</v>
      </c>
      <c r="K38" s="1123"/>
      <c r="L38" s="1119"/>
      <c r="M38" s="1300"/>
      <c r="N38" s="1081"/>
    </row>
    <row r="39" spans="1:14" ht="51.75" hidden="1" customHeight="1" x14ac:dyDescent="0.25">
      <c r="A39" s="1113"/>
      <c r="B39" s="1110"/>
      <c r="C39" s="1110"/>
      <c r="D39" s="1133"/>
      <c r="E39" s="1105" t="s">
        <v>144</v>
      </c>
      <c r="F39" s="1064" t="s">
        <v>506</v>
      </c>
      <c r="G39" s="1105" t="s">
        <v>266</v>
      </c>
      <c r="H39" s="4"/>
      <c r="I39" s="1122"/>
      <c r="J39" s="1124" t="e">
        <f>IF(I39/H39*100&gt;100,100,I39/H39*100)</f>
        <v>#DIV/0!</v>
      </c>
      <c r="K39" s="1120" t="e">
        <f>J39</f>
        <v>#DIV/0!</v>
      </c>
      <c r="L39" s="1119"/>
      <c r="M39" s="1300"/>
      <c r="N39" s="1081"/>
    </row>
    <row r="40" spans="1:14" ht="58.5" customHeight="1" x14ac:dyDescent="0.25">
      <c r="A40" s="1143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>
        <v>100</v>
      </c>
      <c r="I40" s="1125">
        <v>100</v>
      </c>
      <c r="J40" s="1124">
        <f>IF(I40/H40*100&gt;100,100,I40/H40*100)</f>
        <v>100</v>
      </c>
      <c r="K40" s="1127">
        <f>(J40+J41+J42)/3</f>
        <v>100</v>
      </c>
      <c r="L40" s="1126">
        <f>(K40+K43)/2</f>
        <v>99.117910894049629</v>
      </c>
      <c r="M40" s="439"/>
      <c r="N40" s="1081"/>
    </row>
    <row r="41" spans="1:14" ht="58.5" customHeight="1" x14ac:dyDescent="0.25">
      <c r="A41" s="1143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>
        <v>80</v>
      </c>
      <c r="I41" s="1125">
        <v>92.9</v>
      </c>
      <c r="J41" s="1124">
        <f>IF(I41/H41*100&gt;100,100,I41/H41*100)</f>
        <v>100</v>
      </c>
      <c r="K41" s="1123"/>
      <c r="L41" s="1119"/>
      <c r="M41" s="439"/>
      <c r="N41" s="1081"/>
    </row>
    <row r="42" spans="1:14" ht="58.5" customHeight="1" x14ac:dyDescent="0.25">
      <c r="A42" s="1143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>
        <v>98</v>
      </c>
      <c r="I42" s="1124">
        <v>100</v>
      </c>
      <c r="J42" s="1124">
        <f>IF(I42/H42*100&gt;100,100,I42/H42*100)</f>
        <v>100</v>
      </c>
      <c r="K42" s="1123"/>
      <c r="L42" s="1119"/>
      <c r="M42" s="439"/>
      <c r="N42" s="1081"/>
    </row>
    <row r="43" spans="1:14" ht="33" customHeight="1" x14ac:dyDescent="0.25">
      <c r="A43" s="1143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>
        <v>100.33</v>
      </c>
      <c r="I43" s="1122">
        <v>98.56</v>
      </c>
      <c r="J43" s="1124">
        <f>IF(I43/H43*100&gt;100,100,I43/H43*100)</f>
        <v>98.235821788099273</v>
      </c>
      <c r="K43" s="1120">
        <f>J43</f>
        <v>98.235821788099273</v>
      </c>
      <c r="L43" s="1119"/>
      <c r="M43" s="439"/>
      <c r="N43" s="1081"/>
    </row>
    <row r="44" spans="1:14" ht="57" customHeight="1" x14ac:dyDescent="0.25">
      <c r="A44" s="1143"/>
      <c r="B44" s="1142" t="s">
        <v>183</v>
      </c>
      <c r="C44" s="1142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>
        <v>100</v>
      </c>
      <c r="I44" s="1125">
        <v>100</v>
      </c>
      <c r="J44" s="1124">
        <f>IF(I44/H44*100&gt;100,100,I44/H44*100)</f>
        <v>100</v>
      </c>
      <c r="K44" s="1127">
        <f>(J44+J45+J46)/3</f>
        <v>100</v>
      </c>
      <c r="L44" s="1126">
        <f>(K44+K47)/2</f>
        <v>95.77205882352942</v>
      </c>
      <c r="M44" s="439"/>
      <c r="N44" s="1081"/>
    </row>
    <row r="45" spans="1:14" ht="57" customHeight="1" x14ac:dyDescent="0.25">
      <c r="A45" s="1143"/>
      <c r="B45" s="1113"/>
      <c r="C45" s="1113"/>
      <c r="D45" s="1137"/>
      <c r="E45" s="1105" t="s">
        <v>138</v>
      </c>
      <c r="F45" s="1069" t="s">
        <v>4</v>
      </c>
      <c r="G45" s="1105" t="s">
        <v>140</v>
      </c>
      <c r="H45" s="1124">
        <v>85</v>
      </c>
      <c r="I45" s="1125">
        <v>100</v>
      </c>
      <c r="J45" s="1124">
        <f>IF(I45/H45*100&gt;100,100,I45/H45*100)</f>
        <v>100</v>
      </c>
      <c r="K45" s="1123"/>
      <c r="L45" s="1119"/>
      <c r="M45" s="439"/>
      <c r="N45" s="1081"/>
    </row>
    <row r="46" spans="1:14" ht="57" customHeight="1" x14ac:dyDescent="0.25">
      <c r="A46" s="1143"/>
      <c r="B46" s="1113"/>
      <c r="C46" s="1113"/>
      <c r="D46" s="1137"/>
      <c r="E46" s="1105" t="s">
        <v>138</v>
      </c>
      <c r="F46" s="1069" t="s">
        <v>489</v>
      </c>
      <c r="G46" s="1105" t="s">
        <v>140</v>
      </c>
      <c r="H46" s="1124">
        <v>98</v>
      </c>
      <c r="I46" s="1124">
        <v>100</v>
      </c>
      <c r="J46" s="1124">
        <f>IF(I46/H46*100&gt;100,100,I46/H46*100)</f>
        <v>100</v>
      </c>
      <c r="K46" s="1123"/>
      <c r="L46" s="1119"/>
      <c r="M46" s="439"/>
      <c r="N46" s="1081"/>
    </row>
    <row r="47" spans="1:14" ht="57" customHeight="1" x14ac:dyDescent="0.25">
      <c r="A47" s="1143"/>
      <c r="B47" s="1110"/>
      <c r="C47" s="1110"/>
      <c r="D47" s="1133"/>
      <c r="E47" s="1105" t="s">
        <v>144</v>
      </c>
      <c r="F47" s="1064" t="s">
        <v>506</v>
      </c>
      <c r="G47" s="1105" t="s">
        <v>266</v>
      </c>
      <c r="H47" s="4">
        <v>5.44</v>
      </c>
      <c r="I47" s="1122">
        <v>4.9800000000000004</v>
      </c>
      <c r="J47" s="1124">
        <f>IF(I47/H47*100&gt;100,100,I47/H47*100)</f>
        <v>91.544117647058826</v>
      </c>
      <c r="K47" s="1120">
        <f>J47</f>
        <v>91.544117647058826</v>
      </c>
      <c r="L47" s="1119"/>
      <c r="M47" s="439"/>
      <c r="N47" s="1081"/>
    </row>
    <row r="48" spans="1:14" ht="33" hidden="1" customHeight="1" x14ac:dyDescent="0.25">
      <c r="A48" s="1143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/>
      <c r="I48" s="1125"/>
      <c r="J48" s="1124" t="e">
        <f>IF(I48/H48*100&gt;100,100,I48/H48*100)</f>
        <v>#DIV/0!</v>
      </c>
      <c r="K48" s="1127" t="e">
        <f>(J48+J49+J50)/2</f>
        <v>#DIV/0!</v>
      </c>
      <c r="L48" s="1126" t="e">
        <f>(K48+K51)/2</f>
        <v>#DIV/0!</v>
      </c>
      <c r="M48" s="439"/>
      <c r="N48" s="1081"/>
    </row>
    <row r="49" spans="1:14" ht="33" hidden="1" customHeight="1" x14ac:dyDescent="0.25">
      <c r="A49" s="1143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/>
      <c r="I49" s="1125"/>
      <c r="J49" s="1124" t="e">
        <f>IF(I49/H49*100&gt;100,100,I49/H49*100)</f>
        <v>#DIV/0!</v>
      </c>
      <c r="K49" s="1123"/>
      <c r="L49" s="1119"/>
      <c r="M49" s="439"/>
      <c r="N49" s="1081"/>
    </row>
    <row r="50" spans="1:14" ht="49.15" hidden="1" customHeight="1" x14ac:dyDescent="0.25">
      <c r="A50" s="1143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/>
      <c r="I50" s="1124"/>
      <c r="J50" s="1124">
        <v>0</v>
      </c>
      <c r="K50" s="1123"/>
      <c r="L50" s="1119"/>
      <c r="M50" s="439"/>
      <c r="N50" s="1081"/>
    </row>
    <row r="51" spans="1:14" ht="33" hidden="1" customHeight="1" x14ac:dyDescent="0.25">
      <c r="A51" s="1143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44"/>
      <c r="I51" s="1122"/>
      <c r="J51" s="1124" t="e">
        <f>IF(I51/H51*100&gt;100,100,I51/H51*100)</f>
        <v>#DIV/0!</v>
      </c>
      <c r="K51" s="1120" t="e">
        <f>J51</f>
        <v>#DIV/0!</v>
      </c>
      <c r="L51" s="1119"/>
      <c r="M51" s="439"/>
      <c r="N51" s="1081"/>
    </row>
    <row r="52" spans="1:14" ht="33" customHeight="1" x14ac:dyDescent="0.25">
      <c r="A52" s="1143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>
        <v>100</v>
      </c>
      <c r="I52" s="1125">
        <v>100</v>
      </c>
      <c r="J52" s="1124">
        <f>IF(I52/H52*100&gt;100,100,I52/H52*100)</f>
        <v>100</v>
      </c>
      <c r="K52" s="1127">
        <f>(J52+J53+J54)/2</f>
        <v>100</v>
      </c>
      <c r="L52" s="1126">
        <f>(K52+K55)/2</f>
        <v>100</v>
      </c>
      <c r="M52" s="439"/>
      <c r="N52" s="1081"/>
    </row>
    <row r="53" spans="1:14" ht="33" customHeight="1" x14ac:dyDescent="0.25">
      <c r="A53" s="1143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7">
        <v>85</v>
      </c>
      <c r="I53" s="1125">
        <v>100</v>
      </c>
      <c r="J53" s="1124">
        <f>IF(I53/H53*100&gt;100,100,I53/H53*100)</f>
        <v>100</v>
      </c>
      <c r="K53" s="1123"/>
      <c r="L53" s="1119"/>
      <c r="M53" s="439"/>
      <c r="N53" s="1081"/>
    </row>
    <row r="54" spans="1:14" ht="33" customHeight="1" x14ac:dyDescent="0.25">
      <c r="A54" s="1143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/>
      <c r="I54" s="1124"/>
      <c r="J54" s="1124"/>
      <c r="K54" s="1123"/>
      <c r="L54" s="1119"/>
      <c r="M54" s="439"/>
      <c r="N54" s="1081"/>
    </row>
    <row r="55" spans="1:14" ht="69" customHeight="1" x14ac:dyDescent="0.25">
      <c r="A55" s="1143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44">
        <v>3</v>
      </c>
      <c r="I55" s="42">
        <v>3</v>
      </c>
      <c r="J55" s="1124">
        <f>IF(I55/H55*100&gt;100,100,I55/H55*100)</f>
        <v>100</v>
      </c>
      <c r="K55" s="1120">
        <f>J55</f>
        <v>100</v>
      </c>
      <c r="L55" s="1119"/>
      <c r="M55" s="439"/>
      <c r="N55" s="1081"/>
    </row>
    <row r="56" spans="1:14" ht="58.5" hidden="1" customHeight="1" x14ac:dyDescent="0.25">
      <c r="A56" s="1143"/>
      <c r="B56" s="1142" t="s">
        <v>164</v>
      </c>
      <c r="C56" s="1142" t="s">
        <v>686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4" t="e">
        <f>IF(I56/H56*100&gt;100,100,I56/H56*100)</f>
        <v>#DIV/0!</v>
      </c>
      <c r="K56" s="1127" t="e">
        <f>(J56+J57+J58)/3</f>
        <v>#DIV/0!</v>
      </c>
      <c r="L56" s="1126" t="e">
        <f>(K56+K59)/2</f>
        <v>#DIV/0!</v>
      </c>
      <c r="M56" s="439"/>
      <c r="N56" s="1081"/>
    </row>
    <row r="57" spans="1:14" ht="58.5" hidden="1" customHeight="1" x14ac:dyDescent="0.25">
      <c r="A57" s="1143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/>
      <c r="I57" s="1125"/>
      <c r="J57" s="1124" t="e">
        <f>IF(I57/H57*100&gt;100,100,I57/H57*100)</f>
        <v>#DIV/0!</v>
      </c>
      <c r="K57" s="1123"/>
      <c r="L57" s="1119"/>
      <c r="M57" s="439"/>
      <c r="N57" s="1081"/>
    </row>
    <row r="58" spans="1:14" ht="58.5" hidden="1" customHeight="1" x14ac:dyDescent="0.25">
      <c r="A58" s="1143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/>
      <c r="I58" s="1124"/>
      <c r="J58" s="1124" t="e">
        <f>IF(I58/H58*100&gt;100,100,I58/H58*100)</f>
        <v>#DIV/0!</v>
      </c>
      <c r="K58" s="1123"/>
      <c r="L58" s="1119"/>
      <c r="M58" s="439"/>
      <c r="N58" s="1081"/>
    </row>
    <row r="59" spans="1:14" ht="57.75" hidden="1" customHeight="1" x14ac:dyDescent="0.25">
      <c r="A59" s="1143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34"/>
      <c r="I59" s="4"/>
      <c r="J59" s="1124" t="e">
        <f>IF(I59/H59*100&gt;100,100,I59/H59*100)</f>
        <v>#DIV/0!</v>
      </c>
      <c r="K59" s="1120" t="e">
        <f>J59</f>
        <v>#DIV/0!</v>
      </c>
      <c r="L59" s="1119"/>
      <c r="M59" s="439"/>
      <c r="N59" s="1081"/>
    </row>
    <row r="60" spans="1:14" ht="58.5" hidden="1" customHeight="1" x14ac:dyDescent="0.25">
      <c r="A60" s="1143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/>
      <c r="I60" s="1125"/>
      <c r="J60" s="1124" t="e">
        <f>IF(I60/H60*100&gt;100,100,I60/H60*100)</f>
        <v>#DIV/0!</v>
      </c>
      <c r="K60" s="1127" t="e">
        <f>(J60+J61+J62)/2</f>
        <v>#DIV/0!</v>
      </c>
      <c r="L60" s="1126" t="e">
        <f>(K60+K63)/2</f>
        <v>#DIV/0!</v>
      </c>
      <c r="M60" s="439"/>
      <c r="N60" s="1081"/>
    </row>
    <row r="61" spans="1:14" ht="58.5" hidden="1" customHeight="1" x14ac:dyDescent="0.25">
      <c r="A61" s="1143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69"/>
      <c r="I61" s="1125"/>
      <c r="J61" s="1124" t="e">
        <f>IF(I61/H61*100&gt;100,100,I61/H61*100)</f>
        <v>#DIV/0!</v>
      </c>
      <c r="K61" s="1123"/>
      <c r="L61" s="1119"/>
      <c r="M61" s="439"/>
      <c r="N61" s="1081"/>
    </row>
    <row r="62" spans="1:14" ht="58.5" hidden="1" customHeight="1" x14ac:dyDescent="0.25">
      <c r="A62" s="1143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69"/>
      <c r="I62" s="1124"/>
      <c r="J62" s="1124" t="e">
        <f>IF(I62/H62*100&gt;100,100,I62/H62*100)</f>
        <v>#DIV/0!</v>
      </c>
      <c r="K62" s="1123"/>
      <c r="L62" s="1119"/>
      <c r="M62" s="439"/>
      <c r="N62" s="1081"/>
    </row>
    <row r="63" spans="1:14" ht="41.25" hidden="1" customHeight="1" x14ac:dyDescent="0.25">
      <c r="A63" s="1143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4"/>
      <c r="I63" s="1122"/>
      <c r="J63" s="1124" t="e">
        <f>IF(I63/H63*100&gt;100,100,I63/H63*100)</f>
        <v>#DIV/0!</v>
      </c>
      <c r="K63" s="1120" t="e">
        <f>J63</f>
        <v>#DIV/0!</v>
      </c>
      <c r="L63" s="1119"/>
      <c r="M63" s="439"/>
      <c r="N63" s="1081"/>
    </row>
    <row r="64" spans="1:14" ht="58.5" hidden="1" customHeight="1" x14ac:dyDescent="0.25">
      <c r="A64" s="1143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/>
      <c r="I64" s="1125"/>
      <c r="J64" s="1124" t="e">
        <f>IF(I64/H64*100&gt;100,100,I64/H64*100)</f>
        <v>#DIV/0!</v>
      </c>
      <c r="K64" s="1127" t="e">
        <f>(J64+J65+J66)/3</f>
        <v>#DIV/0!</v>
      </c>
      <c r="L64" s="1126" t="e">
        <f>(K64+K67)/2</f>
        <v>#DIV/0!</v>
      </c>
      <c r="M64" s="439"/>
      <c r="N64" s="1081"/>
    </row>
    <row r="65" spans="1:14" ht="58.5" hidden="1" customHeight="1" x14ac:dyDescent="0.25">
      <c r="A65" s="1143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69"/>
      <c r="I65" s="1125"/>
      <c r="J65" s="1124" t="e">
        <f>IF(I65/H65*100&gt;100,100,I65/H65*100)</f>
        <v>#DIV/0!</v>
      </c>
      <c r="K65" s="1123"/>
      <c r="L65" s="1119"/>
      <c r="M65" s="439"/>
      <c r="N65" s="1081"/>
    </row>
    <row r="66" spans="1:14" ht="58.5" hidden="1" customHeight="1" x14ac:dyDescent="0.25">
      <c r="A66" s="1143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69"/>
      <c r="I66" s="1124"/>
      <c r="J66" s="1124" t="e">
        <f>IF(I66/H66*100&gt;100,100,I66/H66*100)</f>
        <v>#DIV/0!</v>
      </c>
      <c r="K66" s="1123"/>
      <c r="L66" s="1119"/>
      <c r="M66" s="439"/>
      <c r="N66" s="1081"/>
    </row>
    <row r="67" spans="1:14" ht="41.25" hidden="1" customHeight="1" x14ac:dyDescent="0.25">
      <c r="A67" s="1143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4"/>
      <c r="I67" s="1122"/>
      <c r="J67" s="1124" t="e">
        <f>IF(I67/H67*100&gt;100,100,I67/H67*100)</f>
        <v>#DIV/0!</v>
      </c>
      <c r="K67" s="1120" t="e">
        <f>J67</f>
        <v>#DIV/0!</v>
      </c>
      <c r="L67" s="1119"/>
      <c r="M67" s="439"/>
      <c r="N67" s="1081"/>
    </row>
    <row r="68" spans="1:14" ht="58.5" hidden="1" customHeight="1" x14ac:dyDescent="0.25">
      <c r="A68" s="1143"/>
      <c r="B68" s="1142" t="s">
        <v>185</v>
      </c>
      <c r="C68" s="1142" t="s">
        <v>186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/>
      <c r="I68" s="1125"/>
      <c r="J68" s="1124" t="e">
        <f>IF(I68/H68*100&gt;100,100,I68/H68*100)</f>
        <v>#DIV/0!</v>
      </c>
      <c r="K68" s="1127" t="e">
        <f>(J68+J69+J70)/3</f>
        <v>#DIV/0!</v>
      </c>
      <c r="L68" s="1126" t="e">
        <f>(K68+K71)/2</f>
        <v>#DIV/0!</v>
      </c>
      <c r="M68" s="439"/>
      <c r="N68" s="1081"/>
    </row>
    <row r="69" spans="1:14" ht="58.5" hidden="1" customHeight="1" x14ac:dyDescent="0.25">
      <c r="A69" s="1143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/>
      <c r="I69" s="1125"/>
      <c r="J69" s="1124" t="e">
        <f>IF(I69/H69*100&gt;100,100,I69/H69*100)</f>
        <v>#DIV/0!</v>
      </c>
      <c r="K69" s="1123"/>
      <c r="L69" s="1119"/>
      <c r="M69" s="439"/>
      <c r="N69" s="1081"/>
    </row>
    <row r="70" spans="1:14" ht="58.5" hidden="1" customHeight="1" x14ac:dyDescent="0.25">
      <c r="A70" s="1143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/>
      <c r="I70" s="1124"/>
      <c r="J70" s="1124" t="e">
        <f>IF(I70/H70*100&gt;100,100,I70/H70*100)</f>
        <v>#DIV/0!</v>
      </c>
      <c r="K70" s="1123"/>
      <c r="L70" s="1119"/>
      <c r="M70" s="439"/>
      <c r="N70" s="1081"/>
    </row>
    <row r="71" spans="1:14" ht="31.5" hidden="1" customHeight="1" x14ac:dyDescent="0.25">
      <c r="A71" s="1143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/>
      <c r="I71" s="1122"/>
      <c r="J71" s="1124" t="e">
        <f>IF(I71/H71*100&gt;100,100,I71/H71*100)</f>
        <v>#DIV/0!</v>
      </c>
      <c r="K71" s="1120" t="e">
        <f>J71</f>
        <v>#DIV/0!</v>
      </c>
      <c r="L71" s="1119"/>
      <c r="M71" s="439"/>
      <c r="N71" s="1081"/>
    </row>
    <row r="72" spans="1:14" ht="58.5" hidden="1" customHeight="1" x14ac:dyDescent="0.25">
      <c r="A72" s="1143"/>
      <c r="B72" s="1142" t="s">
        <v>178</v>
      </c>
      <c r="C72" s="1142" t="s">
        <v>529</v>
      </c>
      <c r="D72" s="1141" t="s">
        <v>137</v>
      </c>
      <c r="E72" s="1105" t="s">
        <v>138</v>
      </c>
      <c r="F72" s="1069" t="s">
        <v>3</v>
      </c>
      <c r="G72" s="1105" t="s">
        <v>140</v>
      </c>
      <c r="H72" s="1169"/>
      <c r="I72" s="1125"/>
      <c r="J72" s="1124" t="e">
        <f>IF(I72/H72*100&gt;100,100,I72/H72*100)</f>
        <v>#DIV/0!</v>
      </c>
      <c r="K72" s="1127" t="e">
        <f>(J72+J73+J74)/2</f>
        <v>#DIV/0!</v>
      </c>
      <c r="L72" s="1126" t="e">
        <f>(K72+K75)/2</f>
        <v>#DIV/0!</v>
      </c>
      <c r="M72" s="439"/>
      <c r="N72" s="1081"/>
    </row>
    <row r="73" spans="1:14" ht="58.5" hidden="1" customHeight="1" x14ac:dyDescent="0.25">
      <c r="A73" s="1143"/>
      <c r="B73" s="1113"/>
      <c r="C73" s="1113"/>
      <c r="D73" s="1137"/>
      <c r="E73" s="1105" t="s">
        <v>138</v>
      </c>
      <c r="F73" s="1069" t="s">
        <v>211</v>
      </c>
      <c r="G73" s="1105" t="s">
        <v>140</v>
      </c>
      <c r="H73" s="1169"/>
      <c r="I73" s="1125"/>
      <c r="J73" s="1124" t="e">
        <f>IF(I73/H73*100&gt;100,100,I73/H73*100)</f>
        <v>#DIV/0!</v>
      </c>
      <c r="K73" s="1123"/>
      <c r="L73" s="1119"/>
      <c r="M73" s="439"/>
      <c r="N73" s="1081"/>
    </row>
    <row r="74" spans="1:14" ht="58.5" hidden="1" customHeight="1" x14ac:dyDescent="0.25">
      <c r="A74" s="1143"/>
      <c r="B74" s="1113"/>
      <c r="C74" s="1113"/>
      <c r="D74" s="1137"/>
      <c r="E74" s="1105" t="s">
        <v>138</v>
      </c>
      <c r="F74" s="1069" t="s">
        <v>390</v>
      </c>
      <c r="G74" s="1105" t="s">
        <v>140</v>
      </c>
      <c r="H74" s="1169"/>
      <c r="I74" s="1124"/>
      <c r="J74" s="1124" t="e">
        <f>IF(I74/H74*100&gt;100,100,I74/H74*100)</f>
        <v>#DIV/0!</v>
      </c>
      <c r="K74" s="1123"/>
      <c r="L74" s="1119"/>
      <c r="M74" s="439"/>
      <c r="N74" s="1081"/>
    </row>
    <row r="75" spans="1:14" ht="31.5" hidden="1" customHeight="1" x14ac:dyDescent="0.25">
      <c r="A75" s="1143"/>
      <c r="B75" s="1110"/>
      <c r="C75" s="1110"/>
      <c r="D75" s="1133"/>
      <c r="E75" s="1105" t="s">
        <v>144</v>
      </c>
      <c r="F75" s="1064" t="s">
        <v>506</v>
      </c>
      <c r="G75" s="1105" t="s">
        <v>266</v>
      </c>
      <c r="H75" s="1122"/>
      <c r="I75" s="4"/>
      <c r="J75" s="1124" t="e">
        <f>IF(I75/H75*100&gt;100,100,I75/H75*100)</f>
        <v>#DIV/0!</v>
      </c>
      <c r="K75" s="1120" t="e">
        <f>J75</f>
        <v>#DIV/0!</v>
      </c>
      <c r="L75" s="1119"/>
      <c r="M75" s="439"/>
      <c r="N75" s="1081"/>
    </row>
    <row r="76" spans="1:14" ht="58.5" customHeight="1" x14ac:dyDescent="0.25">
      <c r="A76" s="1143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96</v>
      </c>
      <c r="J76" s="1124">
        <f>IF(I76/H76*100&gt;100,100,I76/H76*100)</f>
        <v>96</v>
      </c>
      <c r="K76" s="1127">
        <f>(J76+J77+J78)/3</f>
        <v>96.013605442176868</v>
      </c>
      <c r="L76" s="1126">
        <f>(K76+K79)/2</f>
        <v>98.006802721088434</v>
      </c>
      <c r="M76" s="1300"/>
      <c r="N76" s="1081"/>
    </row>
    <row r="77" spans="1:14" ht="58.5" customHeight="1" x14ac:dyDescent="0.25">
      <c r="A77" s="1143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24">
        <v>85</v>
      </c>
      <c r="I77" s="1125">
        <v>100</v>
      </c>
      <c r="J77" s="1124">
        <f>IF(I77/H77*100&gt;100,100,I77/H77*100)</f>
        <v>100</v>
      </c>
      <c r="K77" s="1123"/>
      <c r="L77" s="1119"/>
      <c r="M77" s="1300"/>
      <c r="N77" s="1081"/>
    </row>
    <row r="78" spans="1:14" ht="58.5" customHeight="1" x14ac:dyDescent="0.25">
      <c r="A78" s="1143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24">
        <v>98</v>
      </c>
      <c r="I78" s="1124">
        <v>90.2</v>
      </c>
      <c r="J78" s="1124">
        <f>IF(I78/H78*100&gt;100,100,I78/H78*100)</f>
        <v>92.040816326530617</v>
      </c>
      <c r="K78" s="1123"/>
      <c r="L78" s="1119"/>
      <c r="M78" s="1300"/>
      <c r="N78" s="1081"/>
    </row>
    <row r="79" spans="1:14" ht="40.5" customHeight="1" x14ac:dyDescent="0.25">
      <c r="A79" s="1143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4">
        <v>283.33</v>
      </c>
      <c r="I79" s="1122">
        <v>285.8</v>
      </c>
      <c r="J79" s="1124">
        <f>IF(I79/H79*100&gt;100,100,I79/H79*100)</f>
        <v>100</v>
      </c>
      <c r="K79" s="1120">
        <f>J79</f>
        <v>100</v>
      </c>
      <c r="L79" s="1119"/>
      <c r="M79" s="1300"/>
      <c r="N79" s="1081"/>
    </row>
    <row r="80" spans="1:14" ht="58.5" hidden="1" customHeight="1" x14ac:dyDescent="0.25">
      <c r="A80" s="1143"/>
      <c r="B80" s="1142" t="s">
        <v>181</v>
      </c>
      <c r="C80" s="1142" t="s">
        <v>660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/>
      <c r="I80" s="1125"/>
      <c r="J80" s="1124" t="e">
        <f>IF(I80/H80*100&gt;100,100,I80/H80*100)</f>
        <v>#DIV/0!</v>
      </c>
      <c r="K80" s="1127" t="e">
        <f>(J80+J81+J82)/3</f>
        <v>#DIV/0!</v>
      </c>
      <c r="L80" s="1126" t="e">
        <f>(K80+K83)/2</f>
        <v>#DIV/0!</v>
      </c>
      <c r="M80" s="1300"/>
      <c r="N80" s="1081"/>
    </row>
    <row r="81" spans="1:14" ht="58.5" hidden="1" customHeight="1" x14ac:dyDescent="0.25">
      <c r="A81" s="1143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/>
      <c r="I81" s="1125"/>
      <c r="J81" s="1124" t="e">
        <f>IF(I81/H81*100&gt;100,100,I81/H81*100)</f>
        <v>#DIV/0!</v>
      </c>
      <c r="K81" s="1123"/>
      <c r="L81" s="1119"/>
      <c r="M81" s="1300"/>
      <c r="N81" s="1081"/>
    </row>
    <row r="82" spans="1:14" ht="58.5" hidden="1" customHeight="1" x14ac:dyDescent="0.25">
      <c r="A82" s="1143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24"/>
      <c r="I82" s="1124"/>
      <c r="J82" s="1124" t="e">
        <f>IF(I82/H82*100&gt;100,100,I82/H82*100)</f>
        <v>#DIV/0!</v>
      </c>
      <c r="K82" s="1123"/>
      <c r="L82" s="1119"/>
      <c r="M82" s="1300"/>
      <c r="N82" s="1081"/>
    </row>
    <row r="83" spans="1:14" ht="40.5" hidden="1" customHeight="1" x14ac:dyDescent="0.25">
      <c r="A83" s="1143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4"/>
      <c r="I83" s="1122"/>
      <c r="J83" s="1124" t="e">
        <f>IF(I83/H83*100&gt;100,100,I83/H83*100)</f>
        <v>#DIV/0!</v>
      </c>
      <c r="K83" s="1120" t="e">
        <f>J83</f>
        <v>#DIV/0!</v>
      </c>
      <c r="L83" s="1119"/>
      <c r="M83" s="1300"/>
      <c r="N83" s="1081"/>
    </row>
    <row r="84" spans="1:14" ht="58.5" hidden="1" customHeight="1" x14ac:dyDescent="0.25">
      <c r="A84" s="1143"/>
      <c r="B84" s="1168" t="s">
        <v>420</v>
      </c>
      <c r="C84" s="1142" t="s">
        <v>660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/>
      <c r="I84" s="1125"/>
      <c r="J84" s="1121" t="e">
        <f>IF(I84/H84*100&gt;100,100,I84/H84*100)</f>
        <v>#DIV/0!</v>
      </c>
      <c r="K84" s="1241" t="e">
        <f>(J84+J85+J86)/3</f>
        <v>#DIV/0!</v>
      </c>
      <c r="L84" s="1125" t="e">
        <f>(K84+K87)/2</f>
        <v>#DIV/0!</v>
      </c>
      <c r="M84" s="1300"/>
      <c r="N84" s="1081"/>
    </row>
    <row r="85" spans="1:14" ht="58.5" hidden="1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/>
      <c r="I85" s="1125"/>
      <c r="J85" s="1121" t="e">
        <f>IF(I85/H85*100&gt;100,100,I85/H85*100)</f>
        <v>#DIV/0!</v>
      </c>
      <c r="K85" s="1120"/>
      <c r="L85" s="1178"/>
      <c r="M85" s="1300"/>
      <c r="N85" s="1081"/>
    </row>
    <row r="86" spans="1:14" ht="58.5" hidden="1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/>
      <c r="I86" s="1124"/>
      <c r="J86" s="1121" t="e">
        <f>IF(I86/H86*100&gt;100,100,I86/H86*100)</f>
        <v>#DIV/0!</v>
      </c>
      <c r="K86" s="1120"/>
      <c r="L86" s="1178"/>
      <c r="M86" s="1300"/>
      <c r="N86" s="1081"/>
    </row>
    <row r="87" spans="1:14" ht="40.5" hidden="1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/>
      <c r="I87" s="1122"/>
      <c r="J87" s="1121" t="e">
        <f>IF(I87/H87*100&gt;100,100,I87/H87*100)</f>
        <v>#DIV/0!</v>
      </c>
      <c r="K87" s="1120" t="e">
        <f>J87</f>
        <v>#DIV/0!</v>
      </c>
      <c r="L87" s="1178"/>
      <c r="M87" s="1300"/>
      <c r="N87" s="1081"/>
    </row>
    <row r="88" spans="1:14" ht="58.5" hidden="1" customHeight="1" x14ac:dyDescent="0.25">
      <c r="A88" s="1143"/>
      <c r="B88" s="1142" t="s">
        <v>426</v>
      </c>
      <c r="C88" s="1142" t="s">
        <v>658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4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300"/>
      <c r="N88" s="1081"/>
    </row>
    <row r="89" spans="1:14" ht="58.5" hidden="1" customHeight="1" x14ac:dyDescent="0.25">
      <c r="A89" s="1143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/>
      <c r="I89" s="1125"/>
      <c r="J89" s="1124" t="e">
        <f>IF(I89/H89*100&gt;100,100,I89/H89*100)</f>
        <v>#DIV/0!</v>
      </c>
      <c r="K89" s="1123"/>
      <c r="L89" s="1119"/>
      <c r="M89" s="1300"/>
      <c r="N89" s="1081"/>
    </row>
    <row r="90" spans="1:14" ht="58.5" hidden="1" customHeight="1" x14ac:dyDescent="0.25">
      <c r="A90" s="1143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/>
      <c r="I90" s="1124"/>
      <c r="J90" s="1124" t="e">
        <f>IF(I90/H90*100&gt;100,100,I90/H90*100)</f>
        <v>#DIV/0!</v>
      </c>
      <c r="K90" s="1123"/>
      <c r="L90" s="1119"/>
      <c r="M90" s="1300"/>
      <c r="N90" s="1081"/>
    </row>
    <row r="91" spans="1:14" ht="40.5" hidden="1" customHeight="1" x14ac:dyDescent="0.25">
      <c r="A91" s="1143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/>
      <c r="I91" s="1122"/>
      <c r="J91" s="1124" t="e">
        <f>IF(I91/H91*100&gt;100,100,I91/H91*100)</f>
        <v>#DIV/0!</v>
      </c>
      <c r="K91" s="1120" t="e">
        <f>J91</f>
        <v>#DIV/0!</v>
      </c>
      <c r="L91" s="1119"/>
      <c r="M91" s="1300"/>
      <c r="N91" s="1081"/>
    </row>
    <row r="92" spans="1:14" ht="40.5" hidden="1" customHeight="1" x14ac:dyDescent="0.25">
      <c r="A92" s="1143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/>
      <c r="I92" s="1125"/>
      <c r="J92" s="1124" t="e">
        <f>IF(I92/H92*100&gt;100,100,I92/H92*100)</f>
        <v>#DIV/0!</v>
      </c>
      <c r="K92" s="1127" t="e">
        <f>(J92+J93+J94)/2</f>
        <v>#DIV/0!</v>
      </c>
      <c r="L92" s="1126" t="e">
        <f>(K92+K95)/2</f>
        <v>#DIV/0!</v>
      </c>
      <c r="M92" s="1300"/>
      <c r="N92" s="1081"/>
    </row>
    <row r="93" spans="1:14" ht="40.5" hidden="1" customHeight="1" x14ac:dyDescent="0.25">
      <c r="A93" s="1143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/>
      <c r="I93" s="1125"/>
      <c r="J93" s="1124" t="e">
        <f>IF(I93/H93*100&gt;100,100,I93/H93*100)</f>
        <v>#DIV/0!</v>
      </c>
      <c r="K93" s="1123"/>
      <c r="L93" s="1119"/>
      <c r="M93" s="1300"/>
      <c r="N93" s="1081"/>
    </row>
    <row r="94" spans="1:14" ht="40.5" hidden="1" customHeight="1" x14ac:dyDescent="0.25">
      <c r="A94" s="1143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/>
      <c r="I94" s="1124"/>
      <c r="J94" s="1124" t="e">
        <f>IF(I94/H94*100&gt;100,100,I94/H94*100)</f>
        <v>#DIV/0!</v>
      </c>
      <c r="K94" s="1123"/>
      <c r="L94" s="1119"/>
      <c r="M94" s="1300"/>
      <c r="N94" s="1081"/>
    </row>
    <row r="95" spans="1:14" ht="60.75" hidden="1" customHeight="1" x14ac:dyDescent="0.25">
      <c r="A95" s="1143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44"/>
      <c r="I95" s="1122"/>
      <c r="J95" s="1124" t="e">
        <f>IF(I95/H95*100&gt;100,100,I95/H95*100)</f>
        <v>#DIV/0!</v>
      </c>
      <c r="K95" s="1120" t="e">
        <f>J95</f>
        <v>#DIV/0!</v>
      </c>
      <c r="L95" s="1119"/>
      <c r="M95" s="1300"/>
      <c r="N95" s="1081"/>
    </row>
    <row r="96" spans="1:14" ht="58.5" hidden="1" customHeight="1" x14ac:dyDescent="0.25">
      <c r="A96" s="1143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/>
      <c r="I96" s="1125"/>
      <c r="J96" s="1124" t="e">
        <f>IF(I96/H96*100&gt;100,100,I96/H96*100)</f>
        <v>#DIV/0!</v>
      </c>
      <c r="K96" s="1127" t="e">
        <f>(J96+J97+J98)/2</f>
        <v>#DIV/0!</v>
      </c>
      <c r="L96" s="1126" t="e">
        <f>(K96+K99)/2</f>
        <v>#DIV/0!</v>
      </c>
      <c r="M96" s="439"/>
      <c r="N96" s="1081"/>
    </row>
    <row r="97" spans="1:14" ht="58.5" hidden="1" customHeight="1" x14ac:dyDescent="0.25">
      <c r="A97" s="1143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/>
      <c r="I97" s="1125"/>
      <c r="J97" s="1124" t="e">
        <f>IF(I97/H97*100&gt;100,100,I97/H97*100)</f>
        <v>#DIV/0!</v>
      </c>
      <c r="K97" s="1123"/>
      <c r="L97" s="1119"/>
      <c r="M97" s="439"/>
      <c r="N97" s="1081"/>
    </row>
    <row r="98" spans="1:14" ht="58.5" hidden="1" customHeight="1" x14ac:dyDescent="0.25">
      <c r="A98" s="1143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7"/>
      <c r="I98" s="1124"/>
      <c r="J98" s="1124" t="e">
        <f>IF(I98/H98*100&gt;100,100,I98/H98*100)</f>
        <v>#DIV/0!</v>
      </c>
      <c r="K98" s="1123"/>
      <c r="L98" s="1119"/>
      <c r="M98" s="439"/>
      <c r="N98" s="1081"/>
    </row>
    <row r="99" spans="1:14" ht="64.5" hidden="1" customHeight="1" x14ac:dyDescent="0.25">
      <c r="A99" s="1143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44"/>
      <c r="I99" s="1122"/>
      <c r="J99" s="1124" t="e">
        <f>IF(I99/H99*100&gt;100,100,I99/H99*100)</f>
        <v>#DIV/0!</v>
      </c>
      <c r="K99" s="1120" t="e">
        <f>J99</f>
        <v>#DIV/0!</v>
      </c>
      <c r="L99" s="1119"/>
      <c r="M99" s="439"/>
      <c r="N99" s="1081"/>
    </row>
    <row r="100" spans="1:14" ht="58.5" hidden="1" customHeight="1" x14ac:dyDescent="0.25">
      <c r="A100" s="1143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/>
      <c r="I100" s="1125"/>
      <c r="J100" s="1124" t="e">
        <f>IF(I100/H100*100&gt;100,100,I100/H100*100)</f>
        <v>#DIV/0!</v>
      </c>
      <c r="K100" s="1127" t="e">
        <f>(J100+J101+J102)/3</f>
        <v>#DIV/0!</v>
      </c>
      <c r="L100" s="1126" t="e">
        <f>(K100+K103)/2</f>
        <v>#DIV/0!</v>
      </c>
      <c r="M100" s="1300"/>
      <c r="N100" s="1081"/>
    </row>
    <row r="101" spans="1:14" ht="58.5" hidden="1" customHeight="1" x14ac:dyDescent="0.25">
      <c r="A101" s="1143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/>
      <c r="I101" s="1125"/>
      <c r="J101" s="1124" t="e">
        <f>IF(I101/H101*100&gt;100,100,I101/H101*100)</f>
        <v>#DIV/0!</v>
      </c>
      <c r="K101" s="1123"/>
      <c r="L101" s="1119"/>
      <c r="M101" s="1300"/>
      <c r="N101" s="1081"/>
    </row>
    <row r="102" spans="1:14" ht="58.5" hidden="1" customHeight="1" x14ac:dyDescent="0.25">
      <c r="A102" s="1143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24"/>
      <c r="I102" s="1124"/>
      <c r="J102" s="1124" t="e">
        <f>IF(I102/H102*100&gt;100,100,I102/H102*100)</f>
        <v>#DIV/0!</v>
      </c>
      <c r="K102" s="1123"/>
      <c r="L102" s="1119"/>
      <c r="M102" s="1300"/>
      <c r="N102" s="1081"/>
    </row>
    <row r="103" spans="1:14" ht="43.5" hidden="1" customHeight="1" x14ac:dyDescent="0.25">
      <c r="A103" s="1143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4"/>
      <c r="I103" s="1122"/>
      <c r="J103" s="1124" t="e">
        <f>IF(I103/H103*100&gt;100,100,I103/H103*100)</f>
        <v>#DIV/0!</v>
      </c>
      <c r="K103" s="1120" t="e">
        <f>J103</f>
        <v>#DIV/0!</v>
      </c>
      <c r="L103" s="1119"/>
      <c r="M103" s="1300"/>
      <c r="N103" s="1081"/>
    </row>
    <row r="104" spans="1:14" ht="58.5" hidden="1" customHeight="1" x14ac:dyDescent="0.25">
      <c r="A104" s="1143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24"/>
      <c r="I104" s="1125"/>
      <c r="J104" s="1124" t="e">
        <f>IF(I104/H104*100&gt;100,100,I104/H104*100)</f>
        <v>#DIV/0!</v>
      </c>
      <c r="K104" s="1127" t="e">
        <f>(J104+J105+J106)/3</f>
        <v>#DIV/0!</v>
      </c>
      <c r="L104" s="1126" t="e">
        <f>(K104+K107)/2</f>
        <v>#DIV/0!</v>
      </c>
      <c r="M104" s="439"/>
      <c r="N104" s="1081"/>
    </row>
    <row r="105" spans="1:14" ht="58.5" hidden="1" customHeight="1" x14ac:dyDescent="0.25">
      <c r="A105" s="1143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7"/>
      <c r="I105" s="1208"/>
      <c r="J105" s="1124" t="e">
        <f>IF(I105/H105*100&gt;100,100,I105/H105*100)</f>
        <v>#DIV/0!</v>
      </c>
      <c r="K105" s="1123"/>
      <c r="L105" s="1119"/>
      <c r="M105" s="439"/>
      <c r="N105" s="1081"/>
    </row>
    <row r="106" spans="1:14" ht="58.5" hidden="1" customHeight="1" x14ac:dyDescent="0.25">
      <c r="A106" s="1143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7"/>
      <c r="I106" s="1208"/>
      <c r="J106" s="1124" t="e">
        <f>IF(I106/H106*100&gt;100,100,I106/H106*100)</f>
        <v>#DIV/0!</v>
      </c>
      <c r="K106" s="1123"/>
      <c r="L106" s="1119"/>
      <c r="M106" s="439"/>
      <c r="N106" s="1081"/>
    </row>
    <row r="107" spans="1:14" ht="58.9" hidden="1" customHeight="1" x14ac:dyDescent="0.25">
      <c r="A107" s="1143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34"/>
      <c r="I107" s="4"/>
      <c r="J107" s="1124" t="e">
        <f>IF(I107/H107*100&gt;100,100,I107/H107*100)</f>
        <v>#DIV/0!</v>
      </c>
      <c r="K107" s="1120" t="e">
        <f>J107</f>
        <v>#DIV/0!</v>
      </c>
      <c r="L107" s="1119"/>
      <c r="M107" s="439"/>
      <c r="N107" s="1081"/>
    </row>
    <row r="108" spans="1:14" ht="58.5" hidden="1" customHeight="1" x14ac:dyDescent="0.25">
      <c r="A108" s="1143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24"/>
      <c r="I108" s="1125"/>
      <c r="J108" s="1124" t="e">
        <f>IF(I108/H108*100&gt;100,100,I108/H108*100)</f>
        <v>#DIV/0!</v>
      </c>
      <c r="K108" s="1127" t="e">
        <f>(J108+J109+J110)/3</f>
        <v>#DIV/0!</v>
      </c>
      <c r="L108" s="1126" t="e">
        <f>(K108+K111)/2</f>
        <v>#DIV/0!</v>
      </c>
      <c r="M108" s="1300"/>
      <c r="N108" s="1081"/>
    </row>
    <row r="109" spans="1:14" ht="58.5" hidden="1" customHeight="1" x14ac:dyDescent="0.25">
      <c r="A109" s="1143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178"/>
      <c r="I109" s="1125"/>
      <c r="J109" s="1124" t="e">
        <f>IF(I109/H109*100&gt;100,100,I109/H109*100)</f>
        <v>#DIV/0!</v>
      </c>
      <c r="K109" s="1123"/>
      <c r="L109" s="1119"/>
      <c r="M109" s="1300"/>
      <c r="N109" s="1081"/>
    </row>
    <row r="110" spans="1:14" ht="58.5" hidden="1" customHeight="1" x14ac:dyDescent="0.25">
      <c r="A110" s="1143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209"/>
      <c r="I110" s="1124"/>
      <c r="J110" s="1124" t="e">
        <f>IF(I110/H110*100&gt;100,100,I110/H110*100)</f>
        <v>#DIV/0!</v>
      </c>
      <c r="K110" s="1123"/>
      <c r="L110" s="1119"/>
      <c r="M110" s="1300"/>
      <c r="N110" s="1081"/>
    </row>
    <row r="111" spans="1:14" ht="48.75" hidden="1" customHeight="1" x14ac:dyDescent="0.25">
      <c r="A111" s="1143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4"/>
      <c r="I111" s="1122"/>
      <c r="J111" s="1124" t="e">
        <f>IF(I111/H111*100&gt;100,100,I111/H111*100)</f>
        <v>#DIV/0!</v>
      </c>
      <c r="K111" s="1120" t="e">
        <f>J111</f>
        <v>#DIV/0!</v>
      </c>
      <c r="L111" s="1119"/>
      <c r="M111" s="1300"/>
      <c r="N111" s="1081"/>
    </row>
    <row r="112" spans="1:14" ht="58.5" hidden="1" customHeight="1" x14ac:dyDescent="0.25">
      <c r="A112" s="1143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/>
      <c r="I112" s="1125"/>
      <c r="J112" s="1124" t="e">
        <f>IF(I112/H112*100&gt;100,100,I112/H112*100)</f>
        <v>#DIV/0!</v>
      </c>
      <c r="K112" s="1127" t="e">
        <f>(J112+J113+J114)/3</f>
        <v>#DIV/0!</v>
      </c>
      <c r="L112" s="1126" t="e">
        <f>(K112+K115)/2</f>
        <v>#DIV/0!</v>
      </c>
      <c r="M112" s="1300"/>
      <c r="N112" s="1081"/>
    </row>
    <row r="113" spans="1:14" ht="58.5" hidden="1" customHeight="1" x14ac:dyDescent="0.25">
      <c r="A113" s="1143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/>
      <c r="I113" s="1125"/>
      <c r="J113" s="1124" t="e">
        <f>IF(I113/H113*100&gt;100,100,I113/H113*100)</f>
        <v>#DIV/0!</v>
      </c>
      <c r="K113" s="1123"/>
      <c r="L113" s="1119"/>
      <c r="M113" s="1300"/>
      <c r="N113" s="1081"/>
    </row>
    <row r="114" spans="1:14" ht="58.5" hidden="1" customHeight="1" x14ac:dyDescent="0.25">
      <c r="A114" s="1143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/>
      <c r="I114" s="1124"/>
      <c r="J114" s="1124" t="e">
        <f>IF(I114/H114*100&gt;100,100,I114/H114*100)</f>
        <v>#DIV/0!</v>
      </c>
      <c r="K114" s="1123"/>
      <c r="L114" s="1119"/>
      <c r="M114" s="1300"/>
      <c r="N114" s="1081"/>
    </row>
    <row r="115" spans="1:14" ht="44.25" hidden="1" customHeight="1" x14ac:dyDescent="0.25">
      <c r="A115" s="1143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/>
      <c r="I115" s="1122"/>
      <c r="J115" s="1124" t="e">
        <f>IF(I115/H115*100&gt;100,100,I115/H115*100)</f>
        <v>#DIV/0!</v>
      </c>
      <c r="K115" s="1120" t="e">
        <f>J115</f>
        <v>#DIV/0!</v>
      </c>
      <c r="L115" s="1119"/>
      <c r="M115" s="1300"/>
      <c r="N115" s="1081"/>
    </row>
    <row r="116" spans="1:14" ht="58.5" customHeight="1" x14ac:dyDescent="0.25">
      <c r="A116" s="1143"/>
      <c r="B116" s="1142" t="s">
        <v>192</v>
      </c>
      <c r="C116" s="1142" t="s">
        <v>685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24">
        <v>100</v>
      </c>
      <c r="I116" s="1125">
        <v>100</v>
      </c>
      <c r="J116" s="1124">
        <f>IF(I116/H116*100&gt;100,100,I116/H116*100)</f>
        <v>100</v>
      </c>
      <c r="K116" s="1127">
        <f>(J116+J117+J118)/3</f>
        <v>100</v>
      </c>
      <c r="L116" s="1126">
        <f>(K116+K119)/2</f>
        <v>98.797250859106526</v>
      </c>
      <c r="M116" s="1300"/>
      <c r="N116" s="1081"/>
    </row>
    <row r="117" spans="1:14" ht="58.5" customHeight="1" x14ac:dyDescent="0.25">
      <c r="A117" s="1143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24">
        <v>98</v>
      </c>
      <c r="I117" s="1125">
        <v>100</v>
      </c>
      <c r="J117" s="1124">
        <f>IF(I117/H117*100&gt;100,100,I117/H117*100)</f>
        <v>100</v>
      </c>
      <c r="K117" s="1123"/>
      <c r="L117" s="1119"/>
      <c r="M117" s="1300"/>
      <c r="N117" s="1081"/>
    </row>
    <row r="118" spans="1:14" ht="58.5" customHeight="1" x14ac:dyDescent="0.25">
      <c r="A118" s="1143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24">
        <v>98</v>
      </c>
      <c r="I118" s="1124">
        <v>100</v>
      </c>
      <c r="J118" s="1124">
        <f>IF(I118/H118*100&gt;100,100,I118/H118*100)</f>
        <v>100</v>
      </c>
      <c r="K118" s="1123"/>
      <c r="L118" s="1119"/>
      <c r="M118" s="1300"/>
      <c r="N118" s="1081"/>
    </row>
    <row r="119" spans="1:14" ht="31.5" customHeight="1" x14ac:dyDescent="0.25">
      <c r="A119" s="1143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4">
        <v>46.56</v>
      </c>
      <c r="I119" s="1122">
        <v>45.44</v>
      </c>
      <c r="J119" s="1124">
        <f>IF(I119/H119*100&gt;100,100,I119/H119*100)</f>
        <v>97.594501718213039</v>
      </c>
      <c r="K119" s="1120">
        <f>J119</f>
        <v>97.594501718213039</v>
      </c>
      <c r="L119" s="1119"/>
      <c r="M119" s="1300"/>
      <c r="N119" s="1081"/>
    </row>
    <row r="120" spans="1:14" ht="58.5" hidden="1" customHeight="1" x14ac:dyDescent="0.25">
      <c r="A120" s="1143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4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300"/>
      <c r="N120" s="1081"/>
    </row>
    <row r="121" spans="1:14" ht="58.5" hidden="1" customHeight="1" x14ac:dyDescent="0.25">
      <c r="A121" s="1143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4" t="e">
        <f>IF(I121/H121*100&gt;100,100,I121/H121*100)</f>
        <v>#DIV/0!</v>
      </c>
      <c r="K121" s="1123"/>
      <c r="L121" s="1119"/>
      <c r="M121" s="1300"/>
      <c r="N121" s="1081"/>
    </row>
    <row r="122" spans="1:14" ht="58.5" hidden="1" customHeight="1" x14ac:dyDescent="0.25">
      <c r="A122" s="1143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4" t="e">
        <f>IF(I122/H122*100&gt;100,100,I122/H122*100)</f>
        <v>#DIV/0!</v>
      </c>
      <c r="K122" s="1123"/>
      <c r="L122" s="1119"/>
      <c r="M122" s="1300"/>
      <c r="N122" s="1081"/>
    </row>
    <row r="123" spans="1:14" ht="42.75" hidden="1" customHeight="1" x14ac:dyDescent="0.25">
      <c r="A123" s="1143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4" t="e">
        <f>IF(I123/H123*100&gt;100,100,I123/H123*100)</f>
        <v>#DIV/0!</v>
      </c>
      <c r="K123" s="1120" t="e">
        <f>J123</f>
        <v>#DIV/0!</v>
      </c>
      <c r="L123" s="1119"/>
      <c r="M123" s="1300"/>
      <c r="N123" s="1081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4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300"/>
      <c r="N124" s="1081"/>
    </row>
    <row r="125" spans="1:14" ht="58.5" hidden="1" customHeight="1" x14ac:dyDescent="0.25">
      <c r="A125" s="1143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4" t="e">
        <f>IF(I125/H125*100&gt;100,100,I125/H125*100)</f>
        <v>#DIV/0!</v>
      </c>
      <c r="K125" s="1123"/>
      <c r="L125" s="1119"/>
      <c r="M125" s="1300"/>
      <c r="N125" s="1081"/>
    </row>
    <row r="126" spans="1:14" ht="58.5" hidden="1" customHeight="1" x14ac:dyDescent="0.25">
      <c r="A126" s="1143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4" t="e">
        <f>IF(I126/H126*100&gt;100,100,I126/H126*100)</f>
        <v>#DIV/0!</v>
      </c>
      <c r="K126" s="1123"/>
      <c r="L126" s="1119"/>
      <c r="M126" s="1300"/>
      <c r="N126" s="1081"/>
    </row>
    <row r="127" spans="1:14" ht="40.5" hidden="1" customHeight="1" x14ac:dyDescent="0.25">
      <c r="A127" s="1143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4" t="e">
        <f>IF(I127/H127*100&gt;100,100,I127/H127*100)</f>
        <v>#DIV/0!</v>
      </c>
      <c r="K127" s="1120" t="e">
        <f>J127</f>
        <v>#DIV/0!</v>
      </c>
      <c r="L127" s="1119"/>
      <c r="M127" s="1300"/>
      <c r="N127" s="1081"/>
    </row>
    <row r="128" spans="1:14" ht="58.5" hidden="1" customHeight="1" x14ac:dyDescent="0.25">
      <c r="A128" s="1143"/>
      <c r="B128" s="1168" t="s">
        <v>228</v>
      </c>
      <c r="C128" s="1142" t="s">
        <v>692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24"/>
      <c r="I128" s="1125"/>
      <c r="J128" s="1124" t="e">
        <f>IF(I128/H128*100&gt;100,100,I128/H128*100)</f>
        <v>#DIV/0!</v>
      </c>
      <c r="K128" s="1127" t="e">
        <f>(J128+J129+J130)/3</f>
        <v>#DIV/0!</v>
      </c>
      <c r="L128" s="1126" t="e">
        <f>(K128+K131)/2</f>
        <v>#DIV/0!</v>
      </c>
      <c r="M128" s="1300"/>
      <c r="N128" s="1081"/>
    </row>
    <row r="129" spans="1:14" ht="58.5" hidden="1" customHeight="1" x14ac:dyDescent="0.25">
      <c r="A129" s="1143"/>
      <c r="B129" s="1207"/>
      <c r="C129" s="1113"/>
      <c r="D129" s="1137"/>
      <c r="E129" s="1105" t="s">
        <v>138</v>
      </c>
      <c r="F129" s="1069" t="s">
        <v>9</v>
      </c>
      <c r="G129" s="1105" t="s">
        <v>140</v>
      </c>
      <c r="H129" s="1147"/>
      <c r="I129" s="1125"/>
      <c r="J129" s="1124" t="e">
        <f>IF(I129/H129*100&gt;100,100,I129/H129*100)</f>
        <v>#DIV/0!</v>
      </c>
      <c r="K129" s="1123"/>
      <c r="L129" s="1119"/>
      <c r="M129" s="1300"/>
      <c r="N129" s="1081"/>
    </row>
    <row r="130" spans="1:14" ht="58.5" hidden="1" customHeight="1" x14ac:dyDescent="0.25">
      <c r="A130" s="1143"/>
      <c r="B130" s="1207"/>
      <c r="C130" s="1113"/>
      <c r="D130" s="1137"/>
      <c r="E130" s="1105" t="s">
        <v>138</v>
      </c>
      <c r="F130" s="1069" t="s">
        <v>211</v>
      </c>
      <c r="G130" s="1105" t="s">
        <v>140</v>
      </c>
      <c r="H130" s="1147"/>
      <c r="I130" s="1124"/>
      <c r="J130" s="1124" t="e">
        <f>IF(I130/H130*100&gt;100,100,I130/H130*100)</f>
        <v>#DIV/0!</v>
      </c>
      <c r="K130" s="1123"/>
      <c r="L130" s="1119"/>
      <c r="M130" s="1300"/>
      <c r="N130" s="1081"/>
    </row>
    <row r="131" spans="1:14" ht="38.25" hidden="1" customHeight="1" x14ac:dyDescent="0.25">
      <c r="A131" s="1143"/>
      <c r="B131" s="1206"/>
      <c r="C131" s="1110"/>
      <c r="D131" s="1133"/>
      <c r="E131" s="1105" t="s">
        <v>144</v>
      </c>
      <c r="F131" s="1064" t="s">
        <v>506</v>
      </c>
      <c r="G131" s="1105" t="s">
        <v>640</v>
      </c>
      <c r="H131" s="1144"/>
      <c r="I131" s="4"/>
      <c r="J131" s="1124" t="e">
        <f>IF(I131/H131*100&gt;100,100,I131/H131*100)</f>
        <v>#DIV/0!</v>
      </c>
      <c r="K131" s="1120" t="e">
        <f>J131</f>
        <v>#DIV/0!</v>
      </c>
      <c r="L131" s="1119"/>
      <c r="M131" s="1300"/>
      <c r="N131" s="1081"/>
    </row>
    <row r="132" spans="1:14" ht="58.5" customHeight="1" x14ac:dyDescent="0.25">
      <c r="A132" s="1143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24">
        <v>16.899999999999999</v>
      </c>
      <c r="I132" s="1125">
        <v>17.100000000000001</v>
      </c>
      <c r="J132" s="1121">
        <f>IF(I132/H132*100&gt;100,100,I132/H132*100)</f>
        <v>100</v>
      </c>
      <c r="K132" s="1127">
        <f>(J132+J133+J134)/3</f>
        <v>100</v>
      </c>
      <c r="L132" s="1126">
        <f>(K132+K135)/2</f>
        <v>99.962078119074704</v>
      </c>
      <c r="M132" s="1300"/>
      <c r="N132" s="1081"/>
    </row>
    <row r="133" spans="1:14" ht="58.5" customHeight="1" x14ac:dyDescent="0.25">
      <c r="A133" s="1143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>
        <v>1</v>
      </c>
      <c r="I133" s="1125">
        <v>1</v>
      </c>
      <c r="J133" s="1121">
        <f>IF(I133/H133*100&gt;100,100,I133/H133*100)</f>
        <v>100</v>
      </c>
      <c r="K133" s="1123"/>
      <c r="L133" s="1119"/>
      <c r="M133" s="1300"/>
      <c r="N133" s="1081"/>
    </row>
    <row r="134" spans="1:14" ht="58.5" customHeight="1" x14ac:dyDescent="0.25">
      <c r="A134" s="1143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7">
        <v>90</v>
      </c>
      <c r="I134" s="1124">
        <v>100</v>
      </c>
      <c r="J134" s="1121">
        <f>IF(I134/H134*100&gt;100,100,I134/H134*100)</f>
        <v>100</v>
      </c>
      <c r="K134" s="1123"/>
      <c r="L134" s="1119"/>
      <c r="M134" s="1300"/>
      <c r="N134" s="1081"/>
    </row>
    <row r="135" spans="1:14" ht="36.75" customHeight="1" x14ac:dyDescent="0.25">
      <c r="A135" s="1143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>
        <v>5274</v>
      </c>
      <c r="I135" s="4">
        <v>5270</v>
      </c>
      <c r="J135" s="1121">
        <f>IF(I135/H135*100&gt;100,100,I135/H135*100)</f>
        <v>99.924156238149408</v>
      </c>
      <c r="K135" s="1120">
        <f>J135</f>
        <v>99.924156238149408</v>
      </c>
      <c r="L135" s="1119"/>
      <c r="M135" s="1300"/>
      <c r="N135" s="1081"/>
    </row>
    <row r="136" spans="1:14" ht="58.5" customHeight="1" x14ac:dyDescent="0.25">
      <c r="A136" s="1143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24">
        <v>36.700000000000003</v>
      </c>
      <c r="I136" s="1125">
        <v>37.700000000000003</v>
      </c>
      <c r="J136" s="1121">
        <f>IF(I136/H136*100&gt;100,100,I136/H136*100)</f>
        <v>100</v>
      </c>
      <c r="K136" s="1127">
        <f>(J136+J137+J138)/3</f>
        <v>98.407407407407405</v>
      </c>
      <c r="L136" s="1126">
        <f>(K136+K139)/2</f>
        <v>99.086390183320475</v>
      </c>
      <c r="M136" s="1300"/>
      <c r="N136" s="1081"/>
    </row>
    <row r="137" spans="1:14" ht="58.5" customHeight="1" x14ac:dyDescent="0.25">
      <c r="A137" s="1143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7">
        <v>1</v>
      </c>
      <c r="I137" s="1125">
        <v>1</v>
      </c>
      <c r="J137" s="1121">
        <f>IF(I137/H137*100&gt;100,100,I137/H137*100)</f>
        <v>100</v>
      </c>
      <c r="K137" s="1123"/>
      <c r="L137" s="1119"/>
      <c r="M137" s="1300"/>
      <c r="N137" s="1081"/>
    </row>
    <row r="138" spans="1:14" ht="58.5" customHeight="1" x14ac:dyDescent="0.25">
      <c r="A138" s="1143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7">
        <v>90</v>
      </c>
      <c r="I138" s="1124">
        <v>85.7</v>
      </c>
      <c r="J138" s="1121">
        <f>IF(I138/H138*100&gt;100,100,I138/H138*100)</f>
        <v>95.222222222222229</v>
      </c>
      <c r="K138" s="1123"/>
      <c r="L138" s="1119"/>
      <c r="M138" s="1300"/>
      <c r="N138" s="1081"/>
    </row>
    <row r="139" spans="1:14" ht="36.75" customHeight="1" x14ac:dyDescent="0.25">
      <c r="A139" s="1143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144">
        <v>20458</v>
      </c>
      <c r="I139" s="4">
        <v>20410</v>
      </c>
      <c r="J139" s="1121">
        <f>IF(I139/H139*100&gt;100,100,I139/H139*100)</f>
        <v>99.765372959233559</v>
      </c>
      <c r="K139" s="1120">
        <f>J139</f>
        <v>99.765372959233559</v>
      </c>
      <c r="L139" s="1119"/>
      <c r="M139" s="1300"/>
      <c r="N139" s="1081"/>
    </row>
    <row r="140" spans="1:14" ht="58.5" customHeight="1" x14ac:dyDescent="0.25">
      <c r="A140" s="1143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>
        <v>17.2</v>
      </c>
      <c r="I140" s="1125">
        <v>17.600000000000001</v>
      </c>
      <c r="J140" s="1121">
        <f>IF(I140/H140*100&gt;100,100,I140/H140*100)</f>
        <v>100</v>
      </c>
      <c r="K140" s="1127">
        <f>(J140+J141+J142)/3</f>
        <v>98.407407407407405</v>
      </c>
      <c r="L140" s="1126">
        <f>(K140+K143)/2</f>
        <v>98.985363092349985</v>
      </c>
      <c r="M140" s="1300"/>
      <c r="N140" s="1081"/>
    </row>
    <row r="141" spans="1:14" ht="58.5" customHeight="1" x14ac:dyDescent="0.25">
      <c r="A141" s="1143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>
        <v>1</v>
      </c>
      <c r="I141" s="1125">
        <v>1</v>
      </c>
      <c r="J141" s="1121">
        <f>IF(I141/H141*100&gt;100,100,I141/H141*100)</f>
        <v>100</v>
      </c>
      <c r="K141" s="1123"/>
      <c r="L141" s="1119"/>
      <c r="M141" s="1300"/>
      <c r="N141" s="1081"/>
    </row>
    <row r="142" spans="1:14" ht="58.5" customHeight="1" x14ac:dyDescent="0.25">
      <c r="A142" s="1143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24">
        <v>90</v>
      </c>
      <c r="I142" s="1124">
        <v>85.7</v>
      </c>
      <c r="J142" s="1121">
        <f>IF(I142/H142*100&gt;100,100,I142/H142*100)</f>
        <v>95.222222222222229</v>
      </c>
      <c r="K142" s="1123"/>
      <c r="L142" s="1119"/>
      <c r="M142" s="1300"/>
      <c r="N142" s="1081"/>
    </row>
    <row r="143" spans="1:14" ht="39" customHeight="1" x14ac:dyDescent="0.25">
      <c r="A143" s="1143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1122">
        <v>11450</v>
      </c>
      <c r="I143" s="4">
        <v>11400</v>
      </c>
      <c r="J143" s="1121">
        <f>IF(I143/H143*100&gt;100,100,I143/H143*100)</f>
        <v>99.563318777292579</v>
      </c>
      <c r="K143" s="1120">
        <f>J143</f>
        <v>99.563318777292579</v>
      </c>
      <c r="L143" s="1119"/>
      <c r="M143" s="1300"/>
      <c r="N143" s="1081"/>
    </row>
    <row r="144" spans="1:14" ht="58.5" hidden="1" customHeight="1" x14ac:dyDescent="0.25">
      <c r="A144" s="1143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065" t="s">
        <v>140</v>
      </c>
      <c r="H144" s="1091"/>
      <c r="I144" s="1093"/>
      <c r="J144" s="1121" t="e">
        <f>IF(I144/H144*100&gt;100,100,I144/H144*100)</f>
        <v>#DIV/0!</v>
      </c>
      <c r="K144" s="1127" t="e">
        <f>(J144+J145+J146)/3</f>
        <v>#DIV/0!</v>
      </c>
      <c r="L144" s="1126" t="e">
        <f>(K144+K147)/2</f>
        <v>#DIV/0!</v>
      </c>
      <c r="M144" s="1300"/>
      <c r="N144" s="1081"/>
    </row>
    <row r="145" spans="1:14" ht="58.5" hidden="1" customHeight="1" x14ac:dyDescent="0.25">
      <c r="A145" s="1143"/>
      <c r="B145" s="1071"/>
      <c r="C145" s="1113"/>
      <c r="D145" s="1137"/>
      <c r="E145" s="1105" t="s">
        <v>138</v>
      </c>
      <c r="F145" s="1069" t="s">
        <v>9</v>
      </c>
      <c r="G145" s="1065" t="s">
        <v>140</v>
      </c>
      <c r="H145" s="1091"/>
      <c r="I145" s="1093"/>
      <c r="J145" s="1121" t="e">
        <f>IF(I145/H145*100&gt;100,100,I145/H145*100)</f>
        <v>#DIV/0!</v>
      </c>
      <c r="K145" s="1123"/>
      <c r="L145" s="1119"/>
      <c r="M145" s="1300"/>
      <c r="N145" s="1081"/>
    </row>
    <row r="146" spans="1:14" ht="58.5" hidden="1" customHeight="1" x14ac:dyDescent="0.25">
      <c r="A146" s="1143"/>
      <c r="B146" s="1071"/>
      <c r="C146" s="1113"/>
      <c r="D146" s="1137"/>
      <c r="E146" s="1105" t="s">
        <v>138</v>
      </c>
      <c r="F146" s="1069" t="s">
        <v>211</v>
      </c>
      <c r="G146" s="1065" t="s">
        <v>140</v>
      </c>
      <c r="H146" s="1091"/>
      <c r="I146" s="1091"/>
      <c r="J146" s="1121" t="e">
        <f>IF(I146/H146*100&gt;100,100,I146/H146*100)</f>
        <v>#DIV/0!</v>
      </c>
      <c r="K146" s="1123"/>
      <c r="L146" s="1119"/>
      <c r="M146" s="1300"/>
      <c r="N146" s="1081"/>
    </row>
    <row r="147" spans="1:14" ht="38.25" hidden="1" customHeight="1" x14ac:dyDescent="0.25">
      <c r="A147" s="1143"/>
      <c r="B147" s="1067"/>
      <c r="C147" s="1110"/>
      <c r="D147" s="1133"/>
      <c r="E147" s="1105" t="s">
        <v>144</v>
      </c>
      <c r="F147" s="1064" t="s">
        <v>506</v>
      </c>
      <c r="G147" s="1065" t="s">
        <v>266</v>
      </c>
      <c r="H147" s="1088"/>
      <c r="I147" s="1088"/>
      <c r="J147" s="1121" t="e">
        <f>IF(I147/H147*100&gt;100,100,I147/H147*100)</f>
        <v>#DIV/0!</v>
      </c>
      <c r="K147" s="1120" t="e">
        <f>J147</f>
        <v>#DIV/0!</v>
      </c>
      <c r="L147" s="1119"/>
      <c r="M147" s="1300"/>
      <c r="N147" s="1081"/>
    </row>
    <row r="148" spans="1:14" ht="58.5" customHeight="1" x14ac:dyDescent="0.25">
      <c r="A148" s="1143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105" t="s">
        <v>140</v>
      </c>
      <c r="H148" s="1124">
        <v>17.2</v>
      </c>
      <c r="I148" s="1125">
        <v>17.2</v>
      </c>
      <c r="J148" s="1121">
        <f>IF(I148/H148*100&gt;100,100,I148/H148*100)</f>
        <v>100</v>
      </c>
      <c r="K148" s="1127">
        <f>(J148+J149+J150)/3</f>
        <v>100</v>
      </c>
      <c r="L148" s="1126">
        <f>(K148+K151)/2</f>
        <v>99.452776651803816</v>
      </c>
      <c r="M148" s="1300"/>
      <c r="N148" s="1081"/>
    </row>
    <row r="149" spans="1:14" ht="58.5" customHeight="1" x14ac:dyDescent="0.25">
      <c r="A149" s="1143"/>
      <c r="B149" s="1071"/>
      <c r="C149" s="1113"/>
      <c r="D149" s="1137"/>
      <c r="E149" s="1105" t="s">
        <v>138</v>
      </c>
      <c r="F149" s="1069" t="s">
        <v>9</v>
      </c>
      <c r="G149" s="1105" t="s">
        <v>140</v>
      </c>
      <c r="H149" s="1124">
        <v>1</v>
      </c>
      <c r="I149" s="1125">
        <v>1</v>
      </c>
      <c r="J149" s="1121">
        <f>IF(I149/H149*100&gt;100,100,I149/H149*100)</f>
        <v>100</v>
      </c>
      <c r="K149" s="1123"/>
      <c r="L149" s="1119"/>
      <c r="M149" s="1300"/>
      <c r="N149" s="1081"/>
    </row>
    <row r="150" spans="1:14" ht="58.5" customHeight="1" x14ac:dyDescent="0.25">
      <c r="A150" s="1143"/>
      <c r="B150" s="1071"/>
      <c r="C150" s="1113"/>
      <c r="D150" s="1137"/>
      <c r="E150" s="1105" t="s">
        <v>138</v>
      </c>
      <c r="F150" s="1069" t="s">
        <v>211</v>
      </c>
      <c r="G150" s="1105" t="s">
        <v>140</v>
      </c>
      <c r="H150" s="1124">
        <v>90</v>
      </c>
      <c r="I150" s="1124">
        <v>100</v>
      </c>
      <c r="J150" s="1121">
        <f>IF(I150/H150*100&gt;100,100,I150/H150*100)</f>
        <v>100</v>
      </c>
      <c r="K150" s="1123"/>
      <c r="L150" s="1119"/>
      <c r="M150" s="1300"/>
      <c r="N150" s="1081"/>
    </row>
    <row r="151" spans="1:14" ht="42.75" customHeight="1" x14ac:dyDescent="0.25">
      <c r="A151" s="1143"/>
      <c r="B151" s="1067"/>
      <c r="C151" s="1110"/>
      <c r="D151" s="1133"/>
      <c r="E151" s="1105" t="s">
        <v>144</v>
      </c>
      <c r="F151" s="1064" t="s">
        <v>506</v>
      </c>
      <c r="G151" s="1105" t="s">
        <v>640</v>
      </c>
      <c r="H151" s="4">
        <v>2467</v>
      </c>
      <c r="I151" s="1122">
        <v>2440</v>
      </c>
      <c r="J151" s="1121">
        <f>IF(I151/H151*100&gt;100,100,I151/H151*100)</f>
        <v>98.905553303607618</v>
      </c>
      <c r="K151" s="1120">
        <f>J151</f>
        <v>98.905553303607618</v>
      </c>
      <c r="L151" s="1119"/>
      <c r="M151" s="1300"/>
      <c r="N151" s="1081"/>
    </row>
    <row r="152" spans="1:14" ht="58.5" hidden="1" customHeight="1" x14ac:dyDescent="0.25">
      <c r="A152" s="1143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065" t="s">
        <v>140</v>
      </c>
      <c r="H152" s="1091"/>
      <c r="I152" s="1093"/>
      <c r="J152" s="1121" t="e">
        <f>IF(I152/H152*100&gt;100,100,I152/H152*100)</f>
        <v>#DIV/0!</v>
      </c>
      <c r="K152" s="1127" t="e">
        <f>(J152+J153+J154)/3</f>
        <v>#DIV/0!</v>
      </c>
      <c r="L152" s="1126" t="e">
        <f>(K152+K155)/2</f>
        <v>#DIV/0!</v>
      </c>
      <c r="M152" s="1300"/>
      <c r="N152" s="1081"/>
    </row>
    <row r="153" spans="1:14" ht="58.5" hidden="1" customHeight="1" x14ac:dyDescent="0.25">
      <c r="A153" s="1143"/>
      <c r="B153" s="1071"/>
      <c r="C153" s="1113"/>
      <c r="D153" s="1137"/>
      <c r="E153" s="1105" t="s">
        <v>138</v>
      </c>
      <c r="F153" s="1069" t="s">
        <v>9</v>
      </c>
      <c r="G153" s="1065" t="s">
        <v>140</v>
      </c>
      <c r="H153" s="1091"/>
      <c r="I153" s="1093"/>
      <c r="J153" s="1121" t="e">
        <f>IF(I153/H153*100&gt;100,100,I153/H153*100)</f>
        <v>#DIV/0!</v>
      </c>
      <c r="K153" s="1123"/>
      <c r="L153" s="1119"/>
      <c r="M153" s="1300"/>
      <c r="N153" s="1081"/>
    </row>
    <row r="154" spans="1:14" ht="58.5" hidden="1" customHeight="1" x14ac:dyDescent="0.25">
      <c r="A154" s="1143"/>
      <c r="B154" s="1071"/>
      <c r="C154" s="1113"/>
      <c r="D154" s="1137"/>
      <c r="E154" s="1105" t="s">
        <v>138</v>
      </c>
      <c r="F154" s="1069" t="s">
        <v>211</v>
      </c>
      <c r="G154" s="1065" t="s">
        <v>140</v>
      </c>
      <c r="H154" s="1091"/>
      <c r="I154" s="1091"/>
      <c r="J154" s="1121" t="e">
        <f>IF(I154/H154*100&gt;100,100,I154/H154*100)</f>
        <v>#DIV/0!</v>
      </c>
      <c r="K154" s="1123"/>
      <c r="L154" s="1119"/>
      <c r="M154" s="1300"/>
      <c r="N154" s="1081"/>
    </row>
    <row r="155" spans="1:14" ht="36.75" hidden="1" customHeight="1" x14ac:dyDescent="0.25">
      <c r="A155" s="1143"/>
      <c r="B155" s="1067"/>
      <c r="C155" s="1110"/>
      <c r="D155" s="1133"/>
      <c r="E155" s="1105" t="s">
        <v>144</v>
      </c>
      <c r="F155" s="1064" t="s">
        <v>506</v>
      </c>
      <c r="G155" s="1065" t="s">
        <v>266</v>
      </c>
      <c r="H155" s="1096"/>
      <c r="I155" s="1088"/>
      <c r="J155" s="1121" t="e">
        <f>IF(I155/H155*100&gt;100,100,I155/H155*100)</f>
        <v>#DIV/0!</v>
      </c>
      <c r="K155" s="1120" t="e">
        <f>J155</f>
        <v>#DIV/0!</v>
      </c>
      <c r="L155" s="1119"/>
      <c r="M155" s="1300"/>
      <c r="N155" s="1081"/>
    </row>
    <row r="156" spans="1:14" ht="58.5" hidden="1" customHeight="1" x14ac:dyDescent="0.25">
      <c r="A156" s="1143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065" t="s">
        <v>140</v>
      </c>
      <c r="H156" s="1091"/>
      <c r="I156" s="1093"/>
      <c r="J156" s="1121" t="e">
        <f>IF(I156/H156*100&gt;100,100,I156/H156*100)</f>
        <v>#DIV/0!</v>
      </c>
      <c r="K156" s="1127" t="e">
        <f>(J156+J157+J158)/3</f>
        <v>#DIV/0!</v>
      </c>
      <c r="L156" s="1126" t="e">
        <f>(K156+K159)/2</f>
        <v>#DIV/0!</v>
      </c>
      <c r="M156" s="1300"/>
      <c r="N156" s="1081"/>
    </row>
    <row r="157" spans="1:14" ht="58.5" hidden="1" customHeight="1" x14ac:dyDescent="0.25">
      <c r="A157" s="1143"/>
      <c r="B157" s="1072"/>
      <c r="C157" s="1071"/>
      <c r="D157" s="1071"/>
      <c r="E157" s="1128" t="s">
        <v>138</v>
      </c>
      <c r="F157" s="1129" t="s">
        <v>385</v>
      </c>
      <c r="G157" s="1065" t="s">
        <v>140</v>
      </c>
      <c r="H157" s="1091"/>
      <c r="I157" s="1093"/>
      <c r="J157" s="1121" t="e">
        <f>IF(I157/H157*100&gt;100,100,I157/H157*100)</f>
        <v>#DIV/0!</v>
      </c>
      <c r="K157" s="1123"/>
      <c r="L157" s="1119"/>
      <c r="M157" s="1300"/>
      <c r="N157" s="1081"/>
    </row>
    <row r="158" spans="1:14" ht="58.5" hidden="1" customHeight="1" x14ac:dyDescent="0.25">
      <c r="A158" s="1143"/>
      <c r="B158" s="1072"/>
      <c r="C158" s="1071"/>
      <c r="D158" s="1071"/>
      <c r="E158" s="1128" t="s">
        <v>138</v>
      </c>
      <c r="F158" s="1129" t="s">
        <v>625</v>
      </c>
      <c r="G158" s="1065" t="s">
        <v>140</v>
      </c>
      <c r="H158" s="1091"/>
      <c r="I158" s="1091"/>
      <c r="J158" s="1121" t="e">
        <f>IF(I158/H158*100&gt;100,100,I158/H158*100)</f>
        <v>#DIV/0!</v>
      </c>
      <c r="K158" s="1123"/>
      <c r="L158" s="1119"/>
      <c r="M158" s="1300"/>
      <c r="N158" s="1081"/>
    </row>
    <row r="159" spans="1:14" ht="39" hidden="1" customHeight="1" x14ac:dyDescent="0.25">
      <c r="A159" s="1143"/>
      <c r="B159" s="1068"/>
      <c r="C159" s="1067"/>
      <c r="D159" s="1067"/>
      <c r="E159" s="1128" t="s">
        <v>144</v>
      </c>
      <c r="F159" s="1064" t="s">
        <v>506</v>
      </c>
      <c r="G159" s="1065" t="s">
        <v>266</v>
      </c>
      <c r="H159" s="1096"/>
      <c r="I159" s="1088"/>
      <c r="J159" s="1121" t="e">
        <f>IF(I159/H159*100&gt;100,100,I159/H159*100)</f>
        <v>#DIV/0!</v>
      </c>
      <c r="K159" s="1120" t="e">
        <f>J159</f>
        <v>#DIV/0!</v>
      </c>
      <c r="L159" s="1119"/>
      <c r="M159" s="1300"/>
      <c r="N159" s="1081"/>
    </row>
    <row r="160" spans="1:14" ht="58.5" hidden="1" customHeight="1" x14ac:dyDescent="0.25">
      <c r="A160" s="1143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065" t="s">
        <v>140</v>
      </c>
      <c r="H160" s="1091"/>
      <c r="I160" s="1093"/>
      <c r="J160" s="1121" t="e">
        <f>IF(I160/H160*100&gt;100,100,I160/H160*100)</f>
        <v>#DIV/0!</v>
      </c>
      <c r="K160" s="1127" t="e">
        <f>(J160+J161+J162)/3</f>
        <v>#DIV/0!</v>
      </c>
      <c r="L160" s="1126" t="e">
        <f>(K160+K163)/2</f>
        <v>#DIV/0!</v>
      </c>
      <c r="M160" s="439"/>
      <c r="N160" s="1081"/>
    </row>
    <row r="161" spans="1:14" ht="58.5" hidden="1" customHeight="1" x14ac:dyDescent="0.25">
      <c r="A161" s="1143"/>
      <c r="B161" s="1072"/>
      <c r="C161" s="1071"/>
      <c r="D161" s="1071"/>
      <c r="E161" s="1128" t="s">
        <v>138</v>
      </c>
      <c r="F161" s="1129" t="s">
        <v>385</v>
      </c>
      <c r="G161" s="1065" t="s">
        <v>140</v>
      </c>
      <c r="H161" s="1091"/>
      <c r="I161" s="1093"/>
      <c r="J161" s="1121" t="e">
        <f>IF(I161/H161*100&gt;100,100,I161/H161*100)</f>
        <v>#DIV/0!</v>
      </c>
      <c r="K161" s="1123"/>
      <c r="L161" s="1119"/>
      <c r="M161" s="439"/>
      <c r="N161" s="1081"/>
    </row>
    <row r="162" spans="1:14" ht="58.5" hidden="1" customHeight="1" x14ac:dyDescent="0.25">
      <c r="A162" s="1143"/>
      <c r="B162" s="1072"/>
      <c r="C162" s="1071"/>
      <c r="D162" s="1071"/>
      <c r="E162" s="1128" t="s">
        <v>138</v>
      </c>
      <c r="F162" s="1129" t="s">
        <v>625</v>
      </c>
      <c r="G162" s="1065" t="s">
        <v>140</v>
      </c>
      <c r="H162" s="1091"/>
      <c r="I162" s="1091"/>
      <c r="J162" s="1121" t="e">
        <f>IF(I162/H162*100&gt;100,100,I162/H162*100)</f>
        <v>#DIV/0!</v>
      </c>
      <c r="K162" s="1123"/>
      <c r="L162" s="1119"/>
      <c r="M162" s="439"/>
      <c r="N162" s="1081"/>
    </row>
    <row r="163" spans="1:14" ht="38.25" hidden="1" customHeight="1" x14ac:dyDescent="0.25">
      <c r="A163" s="1143"/>
      <c r="B163" s="1068"/>
      <c r="C163" s="1067"/>
      <c r="D163" s="1067"/>
      <c r="E163" s="1128" t="s">
        <v>144</v>
      </c>
      <c r="F163" s="1064" t="s">
        <v>506</v>
      </c>
      <c r="G163" s="1065" t="s">
        <v>266</v>
      </c>
      <c r="H163" s="1088"/>
      <c r="I163" s="1088"/>
      <c r="J163" s="1121" t="e">
        <f>IF(I163/H163*100&gt;100,100,I163/H163*100)</f>
        <v>#DIV/0!</v>
      </c>
      <c r="K163" s="1120" t="e">
        <f>J163</f>
        <v>#DIV/0!</v>
      </c>
      <c r="L163" s="1119"/>
      <c r="M163" s="439"/>
      <c r="N163" s="1081"/>
    </row>
    <row r="164" spans="1:14" ht="58.5" hidden="1" customHeight="1" x14ac:dyDescent="0.25">
      <c r="A164" s="1143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065" t="s">
        <v>140</v>
      </c>
      <c r="H164" s="1091"/>
      <c r="I164" s="1093"/>
      <c r="J164" s="1121" t="e">
        <f>IF(I164/H164*100&gt;100,100,I164/H164*100)</f>
        <v>#DIV/0!</v>
      </c>
      <c r="K164" s="1127" t="e">
        <f>(J164+J165+J166)/3</f>
        <v>#DIV/0!</v>
      </c>
      <c r="L164" s="1126" t="e">
        <f>(K164+K167)/2</f>
        <v>#DIV/0!</v>
      </c>
      <c r="M164" s="439"/>
      <c r="N164" s="1081"/>
    </row>
    <row r="165" spans="1:14" ht="58.5" hidden="1" customHeight="1" x14ac:dyDescent="0.25">
      <c r="A165" s="1143"/>
      <c r="B165" s="1072"/>
      <c r="C165" s="1071"/>
      <c r="D165" s="1071"/>
      <c r="E165" s="1128" t="s">
        <v>138</v>
      </c>
      <c r="F165" s="1129" t="s">
        <v>385</v>
      </c>
      <c r="G165" s="1065" t="s">
        <v>140</v>
      </c>
      <c r="H165" s="1091"/>
      <c r="I165" s="1093"/>
      <c r="J165" s="1121" t="e">
        <f>IF(I165/H165*100&gt;100,100,I165/H165*100)</f>
        <v>#DIV/0!</v>
      </c>
      <c r="K165" s="1123"/>
      <c r="L165" s="1119"/>
      <c r="M165" s="439"/>
      <c r="N165" s="1081"/>
    </row>
    <row r="166" spans="1:14" ht="58.5" hidden="1" customHeight="1" x14ac:dyDescent="0.25">
      <c r="A166" s="1143"/>
      <c r="B166" s="1072"/>
      <c r="C166" s="1071"/>
      <c r="D166" s="1071"/>
      <c r="E166" s="1128" t="s">
        <v>138</v>
      </c>
      <c r="F166" s="1129" t="s">
        <v>625</v>
      </c>
      <c r="G166" s="1065" t="s">
        <v>140</v>
      </c>
      <c r="H166" s="1091"/>
      <c r="I166" s="1091"/>
      <c r="J166" s="1121" t="e">
        <f>IF(I166/H166*100&gt;100,100,I166/H166*100)</f>
        <v>#DIV/0!</v>
      </c>
      <c r="K166" s="1123"/>
      <c r="L166" s="1119"/>
      <c r="M166" s="439"/>
      <c r="N166" s="1081"/>
    </row>
    <row r="167" spans="1:14" ht="38.25" hidden="1" customHeight="1" x14ac:dyDescent="0.25">
      <c r="A167" s="1143"/>
      <c r="B167" s="1068"/>
      <c r="C167" s="1067"/>
      <c r="D167" s="1067"/>
      <c r="E167" s="1128" t="s">
        <v>144</v>
      </c>
      <c r="F167" s="1064" t="s">
        <v>506</v>
      </c>
      <c r="G167" s="1065" t="s">
        <v>266</v>
      </c>
      <c r="H167" s="1096"/>
      <c r="I167" s="1088"/>
      <c r="J167" s="1121" t="e">
        <f>IF(I167/H167*100&gt;100,100,I167/H167*100)</f>
        <v>#DIV/0!</v>
      </c>
      <c r="K167" s="1120" t="e">
        <f>J167</f>
        <v>#DIV/0!</v>
      </c>
      <c r="L167" s="1119"/>
      <c r="M167" s="439"/>
      <c r="N167" s="1081"/>
    </row>
    <row r="168" spans="1:14" ht="58.5" hidden="1" customHeight="1" x14ac:dyDescent="0.25">
      <c r="A168" s="1143"/>
      <c r="B168" s="1079" t="s">
        <v>380</v>
      </c>
      <c r="C168" s="1079" t="s">
        <v>636</v>
      </c>
      <c r="D168" s="1115" t="s">
        <v>615</v>
      </c>
      <c r="E168" s="1098" t="s">
        <v>138</v>
      </c>
      <c r="F168" s="1112" t="s">
        <v>312</v>
      </c>
      <c r="G168" s="1065" t="s">
        <v>140</v>
      </c>
      <c r="H168" s="1091"/>
      <c r="I168" s="1093"/>
      <c r="J168" s="1121" t="e">
        <f>IF(I168/H168*100&gt;100,100,I168/H168*100)</f>
        <v>#DIV/0!</v>
      </c>
      <c r="K168" s="1127" t="e">
        <f>(J168+J169+J170)/3</f>
        <v>#DIV/0!</v>
      </c>
      <c r="L168" s="1126" t="e">
        <f>(K168+K171)/2</f>
        <v>#DIV/0!</v>
      </c>
      <c r="M168" s="439"/>
      <c r="N168" s="1081"/>
    </row>
    <row r="169" spans="1:14" ht="58.5" hidden="1" customHeight="1" x14ac:dyDescent="0.25">
      <c r="A169" s="1143"/>
      <c r="B169" s="1072"/>
      <c r="C169" s="1103"/>
      <c r="D169" s="1072"/>
      <c r="E169" s="1098" t="s">
        <v>138</v>
      </c>
      <c r="F169" s="1112" t="s">
        <v>385</v>
      </c>
      <c r="G169" s="1065" t="s">
        <v>140</v>
      </c>
      <c r="H169" s="1091"/>
      <c r="I169" s="1093"/>
      <c r="J169" s="1121" t="e">
        <f>IF(I169/H169*100&gt;100,100,I169/H169*100)</f>
        <v>#DIV/0!</v>
      </c>
      <c r="K169" s="1123"/>
      <c r="L169" s="1119"/>
      <c r="M169" s="439"/>
      <c r="N169" s="1081"/>
    </row>
    <row r="170" spans="1:14" ht="58.5" hidden="1" customHeight="1" x14ac:dyDescent="0.25">
      <c r="A170" s="1143"/>
      <c r="B170" s="1072"/>
      <c r="C170" s="1103"/>
      <c r="D170" s="1072"/>
      <c r="E170" s="1098" t="s">
        <v>138</v>
      </c>
      <c r="F170" s="1112" t="s">
        <v>625</v>
      </c>
      <c r="G170" s="1065" t="s">
        <v>140</v>
      </c>
      <c r="H170" s="1091"/>
      <c r="I170" s="1091"/>
      <c r="J170" s="1121" t="e">
        <f>IF(I170/H170*100&gt;100,100,I170/H170*100)</f>
        <v>#DIV/0!</v>
      </c>
      <c r="K170" s="1123"/>
      <c r="L170" s="1119"/>
      <c r="M170" s="439"/>
      <c r="N170" s="1081"/>
    </row>
    <row r="171" spans="1:14" ht="38.25" hidden="1" customHeight="1" x14ac:dyDescent="0.25">
      <c r="A171" s="1143"/>
      <c r="B171" s="1068"/>
      <c r="C171" s="1100"/>
      <c r="D171" s="1068"/>
      <c r="E171" s="1098" t="s">
        <v>144</v>
      </c>
      <c r="F171" s="1097" t="s">
        <v>506</v>
      </c>
      <c r="G171" s="1065" t="s">
        <v>266</v>
      </c>
      <c r="H171" s="1201"/>
      <c r="I171" s="1088"/>
      <c r="J171" s="1121" t="e">
        <f>IF(I171/H171*100&gt;100,100,I171/H171*100)</f>
        <v>#DIV/0!</v>
      </c>
      <c r="K171" s="1120" t="e">
        <f>J171</f>
        <v>#DIV/0!</v>
      </c>
      <c r="L171" s="1119"/>
      <c r="M171" s="439"/>
      <c r="N171" s="1081"/>
    </row>
    <row r="172" spans="1:14" ht="58.5" hidden="1" customHeight="1" x14ac:dyDescent="0.25">
      <c r="A172" s="1143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065" t="s">
        <v>140</v>
      </c>
      <c r="H172" s="1091"/>
      <c r="I172" s="1093"/>
      <c r="J172" s="1121" t="e">
        <f>IF(I172/H172*100&gt;100,100,I172/H172*100)</f>
        <v>#DIV/0!</v>
      </c>
      <c r="K172" s="1127" t="e">
        <f>(J172+J173+J174)/3</f>
        <v>#DIV/0!</v>
      </c>
      <c r="L172" s="1126" t="e">
        <f>(K172+K175)/2</f>
        <v>#DIV/0!</v>
      </c>
      <c r="M172" s="439"/>
      <c r="N172" s="1081"/>
    </row>
    <row r="173" spans="1:14" ht="58.5" hidden="1" customHeight="1" x14ac:dyDescent="0.25">
      <c r="A173" s="1143"/>
      <c r="B173" s="1072"/>
      <c r="C173" s="1103"/>
      <c r="D173" s="1072"/>
      <c r="E173" s="1098" t="s">
        <v>138</v>
      </c>
      <c r="F173" s="1112" t="s">
        <v>385</v>
      </c>
      <c r="G173" s="1065" t="s">
        <v>140</v>
      </c>
      <c r="H173" s="1091"/>
      <c r="I173" s="1093"/>
      <c r="J173" s="1121" t="e">
        <f>IF(I173/H173*100&gt;100,100,I173/H173*100)</f>
        <v>#DIV/0!</v>
      </c>
      <c r="K173" s="1123"/>
      <c r="L173" s="1119"/>
      <c r="M173" s="439"/>
      <c r="N173" s="1081"/>
    </row>
    <row r="174" spans="1:14" ht="58.5" hidden="1" customHeight="1" x14ac:dyDescent="0.25">
      <c r="A174" s="1143"/>
      <c r="B174" s="1072"/>
      <c r="C174" s="1103"/>
      <c r="D174" s="1072"/>
      <c r="E174" s="1098" t="s">
        <v>138</v>
      </c>
      <c r="F174" s="1112" t="s">
        <v>625</v>
      </c>
      <c r="G174" s="1065" t="s">
        <v>140</v>
      </c>
      <c r="H174" s="1091"/>
      <c r="I174" s="1091"/>
      <c r="J174" s="1121" t="e">
        <f>IF(I174/H174*100&gt;100,100,I174/H174*100)</f>
        <v>#DIV/0!</v>
      </c>
      <c r="K174" s="1123"/>
      <c r="L174" s="1119"/>
      <c r="M174" s="439"/>
      <c r="N174" s="1081"/>
    </row>
    <row r="175" spans="1:14" ht="36" hidden="1" customHeight="1" x14ac:dyDescent="0.25">
      <c r="A175" s="1143"/>
      <c r="B175" s="1068"/>
      <c r="C175" s="1100"/>
      <c r="D175" s="1068"/>
      <c r="E175" s="1098" t="s">
        <v>144</v>
      </c>
      <c r="F175" s="1097" t="s">
        <v>506</v>
      </c>
      <c r="G175" s="1065" t="s">
        <v>266</v>
      </c>
      <c r="H175" s="1109"/>
      <c r="I175" s="1109"/>
      <c r="J175" s="1121" t="e">
        <f>IF(I175/H175*100&gt;100,100,I175/H175*100)</f>
        <v>#DIV/0!</v>
      </c>
      <c r="K175" s="1120" t="e">
        <f>J175</f>
        <v>#DIV/0!</v>
      </c>
      <c r="L175" s="1119"/>
      <c r="M175" s="439"/>
      <c r="N175" s="1081"/>
    </row>
    <row r="176" spans="1:14" ht="58.5" hidden="1" customHeight="1" x14ac:dyDescent="0.25">
      <c r="A176" s="1143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065" t="s">
        <v>140</v>
      </c>
      <c r="H176" s="1091"/>
      <c r="I176" s="1093"/>
      <c r="J176" s="1121" t="e">
        <f>IF(I176/H176*100&gt;100,100,I176/H176*100)</f>
        <v>#DIV/0!</v>
      </c>
      <c r="K176" s="1127" t="e">
        <f>(J176+J177+J178)/3</f>
        <v>#DIV/0!</v>
      </c>
      <c r="L176" s="1126" t="e">
        <f>(K176+K179)/2</f>
        <v>#DIV/0!</v>
      </c>
      <c r="M176" s="439"/>
      <c r="N176" s="1081"/>
    </row>
    <row r="177" spans="1:16" ht="58.5" hidden="1" customHeight="1" x14ac:dyDescent="0.25">
      <c r="A177" s="1143"/>
      <c r="B177" s="1072"/>
      <c r="C177" s="1103"/>
      <c r="D177" s="1072"/>
      <c r="E177" s="1098" t="s">
        <v>138</v>
      </c>
      <c r="F177" s="1112" t="s">
        <v>385</v>
      </c>
      <c r="G177" s="1065" t="s">
        <v>140</v>
      </c>
      <c r="H177" s="1091"/>
      <c r="I177" s="1093"/>
      <c r="J177" s="1121" t="e">
        <f>IF(I177/H177*100&gt;100,100,I177/H177*100)</f>
        <v>#DIV/0!</v>
      </c>
      <c r="K177" s="1123"/>
      <c r="L177" s="1119"/>
      <c r="M177" s="439"/>
      <c r="N177" s="1081"/>
    </row>
    <row r="178" spans="1:16" ht="58.5" hidden="1" customHeight="1" x14ac:dyDescent="0.25">
      <c r="A178" s="1143"/>
      <c r="B178" s="1072"/>
      <c r="C178" s="1103"/>
      <c r="D178" s="1072"/>
      <c r="E178" s="1098" t="s">
        <v>138</v>
      </c>
      <c r="F178" s="1112" t="s">
        <v>625</v>
      </c>
      <c r="G178" s="1065" t="s">
        <v>140</v>
      </c>
      <c r="H178" s="1091"/>
      <c r="I178" s="1091"/>
      <c r="J178" s="1121" t="e">
        <f>IF(I178/H178*100&gt;100,100,I178/H178*100)</f>
        <v>#DIV/0!</v>
      </c>
      <c r="K178" s="1123"/>
      <c r="L178" s="1119"/>
      <c r="M178" s="439"/>
      <c r="N178" s="1081"/>
    </row>
    <row r="179" spans="1:16" ht="39" hidden="1" customHeight="1" x14ac:dyDescent="0.25">
      <c r="A179" s="1143"/>
      <c r="B179" s="1068"/>
      <c r="C179" s="1100"/>
      <c r="D179" s="1068"/>
      <c r="E179" s="1098" t="s">
        <v>144</v>
      </c>
      <c r="F179" s="1097" t="s">
        <v>506</v>
      </c>
      <c r="G179" s="1065" t="s">
        <v>266</v>
      </c>
      <c r="H179" s="1096"/>
      <c r="I179" s="1088"/>
      <c r="J179" s="1121" t="e">
        <f>IF(I179/H179*100&gt;100,100,I179/H179*100)</f>
        <v>#DIV/0!</v>
      </c>
      <c r="K179" s="1120" t="e">
        <f>J179</f>
        <v>#DIV/0!</v>
      </c>
      <c r="L179" s="1119"/>
      <c r="M179" s="439"/>
      <c r="N179" s="1081"/>
    </row>
    <row r="180" spans="1:16" ht="58.5" hidden="1" customHeight="1" x14ac:dyDescent="0.25">
      <c r="A180" s="1143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065" t="s">
        <v>140</v>
      </c>
      <c r="H180" s="1091"/>
      <c r="I180" s="1093"/>
      <c r="J180" s="1121" t="e">
        <f>IF(I180/H180*100&gt;100,100,I180/H180*100)</f>
        <v>#DIV/0!</v>
      </c>
      <c r="K180" s="1127" t="e">
        <f>(J180+J181+J182)/3</f>
        <v>#DIV/0!</v>
      </c>
      <c r="L180" s="1126" t="e">
        <f>(K180+K183)/2</f>
        <v>#DIV/0!</v>
      </c>
      <c r="M180" s="439"/>
      <c r="N180" s="1081"/>
    </row>
    <row r="181" spans="1:16" ht="58.5" hidden="1" customHeight="1" x14ac:dyDescent="0.25">
      <c r="A181" s="1143"/>
      <c r="B181" s="1072"/>
      <c r="C181" s="1103"/>
      <c r="D181" s="1072"/>
      <c r="E181" s="1098" t="s">
        <v>138</v>
      </c>
      <c r="F181" s="1112" t="s">
        <v>385</v>
      </c>
      <c r="G181" s="1065" t="s">
        <v>140</v>
      </c>
      <c r="H181" s="1091"/>
      <c r="I181" s="1093"/>
      <c r="J181" s="1121" t="e">
        <f>IF(I181/H181*100&gt;100,100,I181/H181*100)</f>
        <v>#DIV/0!</v>
      </c>
      <c r="K181" s="1123"/>
      <c r="L181" s="1119"/>
      <c r="M181" s="439"/>
      <c r="N181" s="1081"/>
    </row>
    <row r="182" spans="1:16" ht="58.5" hidden="1" customHeight="1" x14ac:dyDescent="0.25">
      <c r="A182" s="1143"/>
      <c r="B182" s="1072"/>
      <c r="C182" s="1103"/>
      <c r="D182" s="1072"/>
      <c r="E182" s="1098" t="s">
        <v>138</v>
      </c>
      <c r="F182" s="1112" t="s">
        <v>625</v>
      </c>
      <c r="G182" s="1065" t="s">
        <v>140</v>
      </c>
      <c r="H182" s="1091"/>
      <c r="I182" s="1091"/>
      <c r="J182" s="1121" t="e">
        <f>IF(I182/H182*100&gt;100,100,I182/H182*100)</f>
        <v>#DIV/0!</v>
      </c>
      <c r="K182" s="1123"/>
      <c r="L182" s="1119"/>
      <c r="M182" s="439"/>
      <c r="N182" s="1081"/>
    </row>
    <row r="183" spans="1:16" ht="41.25" hidden="1" customHeight="1" x14ac:dyDescent="0.25">
      <c r="A183" s="1203"/>
      <c r="B183" s="1068"/>
      <c r="C183" s="1100"/>
      <c r="D183" s="1068"/>
      <c r="E183" s="1098" t="s">
        <v>144</v>
      </c>
      <c r="F183" s="1097" t="s">
        <v>506</v>
      </c>
      <c r="G183" s="1065" t="s">
        <v>266</v>
      </c>
      <c r="H183" s="1096"/>
      <c r="I183" s="1088"/>
      <c r="J183" s="1121" t="e">
        <f>IF(I183/H183*100&gt;100,100,I183/H183*100)</f>
        <v>#DIV/0!</v>
      </c>
      <c r="K183" s="1120" t="e">
        <f>J183</f>
        <v>#DIV/0!</v>
      </c>
      <c r="L183" s="1119"/>
      <c r="M183" s="440"/>
      <c r="N183" s="1081"/>
    </row>
    <row r="184" spans="1:16" ht="42" hidden="1" customHeight="1" x14ac:dyDescent="0.25">
      <c r="A184" s="1130"/>
      <c r="B184" s="1079" t="s">
        <v>319</v>
      </c>
      <c r="C184" s="1079" t="s">
        <v>631</v>
      </c>
      <c r="D184" s="1115" t="s">
        <v>615</v>
      </c>
      <c r="E184" s="1098" t="s">
        <v>138</v>
      </c>
      <c r="F184" s="1112" t="s">
        <v>312</v>
      </c>
      <c r="G184" s="1065" t="s">
        <v>140</v>
      </c>
      <c r="H184" s="1091"/>
      <c r="I184" s="1093"/>
      <c r="J184" s="1087" t="e">
        <f>IF(H184/I184*100&gt;100,100,H184/I184*100)</f>
        <v>#DIV/0!</v>
      </c>
      <c r="K184" s="1095" t="e">
        <f>(J184+J185+J186)/3</f>
        <v>#DIV/0!</v>
      </c>
      <c r="L184" s="1094" t="e">
        <f>(K184+K187)/2</f>
        <v>#DIV/0!</v>
      </c>
      <c r="M184" s="1202"/>
      <c r="N184" s="1081"/>
      <c r="O184" s="1048">
        <f>H187+H191+H195+H199+H203+H207+H211+H215+H219+H223+H227+H231</f>
        <v>0</v>
      </c>
      <c r="P184" s="1048">
        <f>I187+I191+I195+I199+I203+I207+I211+I215+I219+I223+I227+I231</f>
        <v>0</v>
      </c>
    </row>
    <row r="185" spans="1:16" ht="42" hidden="1" customHeight="1" x14ac:dyDescent="0.25">
      <c r="A185" s="1071"/>
      <c r="B185" s="1072"/>
      <c r="C185" s="1103"/>
      <c r="D185" s="1072"/>
      <c r="E185" s="1098" t="s">
        <v>138</v>
      </c>
      <c r="F185" s="1112" t="s">
        <v>385</v>
      </c>
      <c r="G185" s="1065" t="s">
        <v>140</v>
      </c>
      <c r="H185" s="1091"/>
      <c r="I185" s="1093"/>
      <c r="J185" s="1087" t="e">
        <f>IF(I185/H185*100&gt;100,100,I185/H185*100)</f>
        <v>#DIV/0!</v>
      </c>
      <c r="K185" s="1090"/>
      <c r="L185" s="1085"/>
      <c r="M185" s="1198"/>
      <c r="N185" s="1081"/>
    </row>
    <row r="186" spans="1:16" ht="36" hidden="1" customHeight="1" x14ac:dyDescent="0.25">
      <c r="A186" s="1071"/>
      <c r="B186" s="1072"/>
      <c r="C186" s="1103"/>
      <c r="D186" s="1072"/>
      <c r="E186" s="1098" t="s">
        <v>138</v>
      </c>
      <c r="F186" s="1112" t="s">
        <v>625</v>
      </c>
      <c r="G186" s="1065" t="s">
        <v>140</v>
      </c>
      <c r="H186" s="1091"/>
      <c r="I186" s="1091"/>
      <c r="J186" s="1087" t="e">
        <f>IF(I186/H186*100&gt;100,100,I186/H186*100)</f>
        <v>#DIV/0!</v>
      </c>
      <c r="K186" s="1090"/>
      <c r="L186" s="1085"/>
      <c r="M186" s="1198"/>
      <c r="N186" s="1081"/>
    </row>
    <row r="187" spans="1:16" ht="30.75" hidden="1" customHeight="1" x14ac:dyDescent="0.25">
      <c r="A187" s="1071"/>
      <c r="B187" s="1068"/>
      <c r="C187" s="1100"/>
      <c r="D187" s="1068"/>
      <c r="E187" s="1098" t="s">
        <v>144</v>
      </c>
      <c r="F187" s="1097" t="s">
        <v>506</v>
      </c>
      <c r="G187" s="1065" t="s">
        <v>266</v>
      </c>
      <c r="H187" s="1096"/>
      <c r="I187" s="1088"/>
      <c r="J187" s="1087" t="e">
        <f>IF(I187/H187*100&gt;100,100,I187/H187*100)</f>
        <v>#DIV/0!</v>
      </c>
      <c r="K187" s="1086" t="e">
        <f>J187</f>
        <v>#DIV/0!</v>
      </c>
      <c r="L187" s="1085"/>
      <c r="M187" s="1198"/>
      <c r="N187" s="1081"/>
    </row>
    <row r="188" spans="1:16" ht="42" hidden="1" customHeight="1" x14ac:dyDescent="0.25">
      <c r="A188" s="1071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065" t="s">
        <v>140</v>
      </c>
      <c r="H188" s="1091"/>
      <c r="I188" s="1093"/>
      <c r="J188" s="1087" t="e">
        <f>IF(H188/I188*100&gt;100,100,H188/I188*100)</f>
        <v>#DIV/0!</v>
      </c>
      <c r="K188" s="1095" t="e">
        <f>(J188+J189+J190)/3</f>
        <v>#DIV/0!</v>
      </c>
      <c r="L188" s="1094" t="e">
        <f>(K188+K191)/2</f>
        <v>#DIV/0!</v>
      </c>
      <c r="M188" s="1198"/>
      <c r="N188" s="1081"/>
    </row>
    <row r="189" spans="1:16" ht="42" hidden="1" customHeight="1" x14ac:dyDescent="0.25">
      <c r="A189" s="1071"/>
      <c r="B189" s="1072"/>
      <c r="C189" s="1103"/>
      <c r="D189" s="1072"/>
      <c r="E189" s="1098" t="s">
        <v>138</v>
      </c>
      <c r="F189" s="1112" t="s">
        <v>385</v>
      </c>
      <c r="G189" s="1065" t="s">
        <v>140</v>
      </c>
      <c r="H189" s="1091"/>
      <c r="I189" s="1093"/>
      <c r="J189" s="1087" t="e">
        <f>IF(I189/H189*100&gt;100,100,I189/H189*100)</f>
        <v>#DIV/0!</v>
      </c>
      <c r="K189" s="1090"/>
      <c r="L189" s="1085"/>
      <c r="M189" s="1198"/>
      <c r="N189" s="1081"/>
    </row>
    <row r="190" spans="1:16" ht="36" hidden="1" customHeight="1" x14ac:dyDescent="0.25">
      <c r="A190" s="1071"/>
      <c r="B190" s="1072"/>
      <c r="C190" s="1103"/>
      <c r="D190" s="1072"/>
      <c r="E190" s="1098" t="s">
        <v>138</v>
      </c>
      <c r="F190" s="1112" t="s">
        <v>625</v>
      </c>
      <c r="G190" s="1065" t="s">
        <v>140</v>
      </c>
      <c r="H190" s="1091"/>
      <c r="I190" s="1091"/>
      <c r="J190" s="1087" t="e">
        <f>IF(I190/H190*100&gt;100,100,I190/H190*100)</f>
        <v>#DIV/0!</v>
      </c>
      <c r="K190" s="1090"/>
      <c r="L190" s="1085"/>
      <c r="M190" s="1198"/>
      <c r="N190" s="1081"/>
    </row>
    <row r="191" spans="1:16" ht="30.75" hidden="1" customHeight="1" x14ac:dyDescent="0.25">
      <c r="A191" s="1071"/>
      <c r="B191" s="1068"/>
      <c r="C191" s="1100"/>
      <c r="D191" s="1068"/>
      <c r="E191" s="1098" t="s">
        <v>144</v>
      </c>
      <c r="F191" s="1097" t="s">
        <v>506</v>
      </c>
      <c r="G191" s="1065" t="s">
        <v>266</v>
      </c>
      <c r="H191" s="1088"/>
      <c r="I191" s="1088"/>
      <c r="J191" s="1087" t="e">
        <f>IF(I191/H191*100&gt;100,100,I191/H191*100)</f>
        <v>#DIV/0!</v>
      </c>
      <c r="K191" s="1086" t="e">
        <f>J191</f>
        <v>#DIV/0!</v>
      </c>
      <c r="L191" s="1085"/>
      <c r="M191" s="1198"/>
      <c r="N191" s="1081"/>
    </row>
    <row r="192" spans="1:16" ht="42" hidden="1" customHeight="1" x14ac:dyDescent="0.25">
      <c r="A192" s="1071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065" t="s">
        <v>140</v>
      </c>
      <c r="H192" s="1091"/>
      <c r="I192" s="1093"/>
      <c r="J192" s="1087" t="e">
        <f>IF(H192/I192*100&gt;100,100,H192/I192*100)</f>
        <v>#DIV/0!</v>
      </c>
      <c r="K192" s="1095" t="e">
        <f>(J192+J193+J194)/3</f>
        <v>#DIV/0!</v>
      </c>
      <c r="L192" s="1094" t="e">
        <f>(K192+K195)/2</f>
        <v>#DIV/0!</v>
      </c>
      <c r="M192" s="1198"/>
      <c r="N192" s="1081"/>
    </row>
    <row r="193" spans="1:14" ht="42" hidden="1" customHeight="1" x14ac:dyDescent="0.25">
      <c r="A193" s="1071"/>
      <c r="B193" s="1072"/>
      <c r="C193" s="1103"/>
      <c r="D193" s="1072"/>
      <c r="E193" s="1098" t="s">
        <v>138</v>
      </c>
      <c r="F193" s="1112" t="s">
        <v>385</v>
      </c>
      <c r="G193" s="1065" t="s">
        <v>140</v>
      </c>
      <c r="H193" s="1091"/>
      <c r="I193" s="1093"/>
      <c r="J193" s="1087" t="e">
        <f>IF(I193/H193*100&gt;100,100,I193/H193*100)</f>
        <v>#DIV/0!</v>
      </c>
      <c r="K193" s="1090"/>
      <c r="L193" s="1085"/>
      <c r="M193" s="1198"/>
      <c r="N193" s="1081"/>
    </row>
    <row r="194" spans="1:14" ht="36" hidden="1" customHeight="1" x14ac:dyDescent="0.25">
      <c r="A194" s="1071"/>
      <c r="B194" s="1072"/>
      <c r="C194" s="1103"/>
      <c r="D194" s="1072"/>
      <c r="E194" s="1098" t="s">
        <v>138</v>
      </c>
      <c r="F194" s="1112" t="s">
        <v>625</v>
      </c>
      <c r="G194" s="1065" t="s">
        <v>140</v>
      </c>
      <c r="H194" s="1091"/>
      <c r="I194" s="1091"/>
      <c r="J194" s="1087" t="e">
        <f>IF(I194/H194*100&gt;100,100,I194/H194*100)</f>
        <v>#DIV/0!</v>
      </c>
      <c r="K194" s="1090"/>
      <c r="L194" s="1085"/>
      <c r="M194" s="1198"/>
      <c r="N194" s="1081"/>
    </row>
    <row r="195" spans="1:14" ht="30.75" hidden="1" customHeight="1" x14ac:dyDescent="0.25">
      <c r="A195" s="1071"/>
      <c r="B195" s="1068"/>
      <c r="C195" s="1100"/>
      <c r="D195" s="1068"/>
      <c r="E195" s="1098" t="s">
        <v>144</v>
      </c>
      <c r="F195" s="1097" t="s">
        <v>506</v>
      </c>
      <c r="G195" s="1065" t="s">
        <v>266</v>
      </c>
      <c r="H195" s="1201"/>
      <c r="I195" s="1088"/>
      <c r="J195" s="1087" t="e">
        <f>IF(I195/H195*100&gt;100,100,I195/H195*100)</f>
        <v>#DIV/0!</v>
      </c>
      <c r="K195" s="1086" t="e">
        <f>J195</f>
        <v>#DIV/0!</v>
      </c>
      <c r="L195" s="1085"/>
      <c r="M195" s="1198"/>
      <c r="N195" s="1081"/>
    </row>
    <row r="196" spans="1:14" ht="42" hidden="1" customHeight="1" x14ac:dyDescent="0.25">
      <c r="A196" s="1071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065" t="s">
        <v>140</v>
      </c>
      <c r="H196" s="1091"/>
      <c r="I196" s="1093"/>
      <c r="J196" s="1087" t="e">
        <f>IF(H196/I196*100&gt;100,100,H196/I196*100)</f>
        <v>#DIV/0!</v>
      </c>
      <c r="K196" s="1095" t="e">
        <f>(J196+J197+J198)/3</f>
        <v>#DIV/0!</v>
      </c>
      <c r="L196" s="1094" t="e">
        <f>(K196+K199)/2</f>
        <v>#DIV/0!</v>
      </c>
      <c r="M196" s="1198"/>
      <c r="N196" s="1081"/>
    </row>
    <row r="197" spans="1:14" ht="42" hidden="1" customHeight="1" x14ac:dyDescent="0.25">
      <c r="A197" s="1071"/>
      <c r="B197" s="1114"/>
      <c r="C197" s="1113"/>
      <c r="D197" s="1072"/>
      <c r="E197" s="1098" t="s">
        <v>138</v>
      </c>
      <c r="F197" s="1112" t="s">
        <v>385</v>
      </c>
      <c r="G197" s="1065" t="s">
        <v>140</v>
      </c>
      <c r="H197" s="1091"/>
      <c r="I197" s="1093"/>
      <c r="J197" s="1087" t="e">
        <f>IF(I197/H197*100&gt;100,100,I197/H197*100)</f>
        <v>#DIV/0!</v>
      </c>
      <c r="K197" s="1090"/>
      <c r="L197" s="1085"/>
      <c r="M197" s="1198"/>
      <c r="N197" s="1081"/>
    </row>
    <row r="198" spans="1:14" ht="36" hidden="1" customHeight="1" x14ac:dyDescent="0.25">
      <c r="A198" s="1071"/>
      <c r="B198" s="1114"/>
      <c r="C198" s="1113"/>
      <c r="D198" s="1072"/>
      <c r="E198" s="1098" t="s">
        <v>138</v>
      </c>
      <c r="F198" s="1112" t="s">
        <v>625</v>
      </c>
      <c r="G198" s="1065" t="s">
        <v>140</v>
      </c>
      <c r="H198" s="1091"/>
      <c r="I198" s="1091"/>
      <c r="J198" s="1087" t="e">
        <f>IF(I198/H198*100&gt;100,100,I198/H198*100)</f>
        <v>#DIV/0!</v>
      </c>
      <c r="K198" s="1090"/>
      <c r="L198" s="1085"/>
      <c r="M198" s="1198"/>
      <c r="N198" s="1081"/>
    </row>
    <row r="199" spans="1:14" ht="30.75" hidden="1" customHeight="1" x14ac:dyDescent="0.25">
      <c r="A199" s="1071"/>
      <c r="B199" s="1111"/>
      <c r="C199" s="1110"/>
      <c r="D199" s="1068"/>
      <c r="E199" s="1098" t="s">
        <v>144</v>
      </c>
      <c r="F199" s="1097" t="s">
        <v>506</v>
      </c>
      <c r="G199" s="1065" t="s">
        <v>266</v>
      </c>
      <c r="H199" s="1088"/>
      <c r="I199" s="1088"/>
      <c r="J199" s="1087" t="e">
        <f>IF(I199/H199*100&gt;100,100,I199/H199*100)</f>
        <v>#DIV/0!</v>
      </c>
      <c r="K199" s="1086" t="e">
        <f>J199</f>
        <v>#DIV/0!</v>
      </c>
      <c r="L199" s="1085"/>
      <c r="M199" s="1198"/>
      <c r="N199" s="1081"/>
    </row>
    <row r="200" spans="1:14" ht="42" hidden="1" customHeight="1" x14ac:dyDescent="0.25">
      <c r="A200" s="1071"/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065" t="s">
        <v>140</v>
      </c>
      <c r="H200" s="1091"/>
      <c r="I200" s="1093"/>
      <c r="J200" s="1087" t="e">
        <f>IF(H200/I200*100&gt;100,100,H200/I200*100)</f>
        <v>#DIV/0!</v>
      </c>
      <c r="K200" s="1095" t="e">
        <f>(J200+J201+J202)/3</f>
        <v>#DIV/0!</v>
      </c>
      <c r="L200" s="1094" t="e">
        <f>(K200+K203)/2</f>
        <v>#DIV/0!</v>
      </c>
      <c r="M200" s="1198"/>
      <c r="N200" s="1081"/>
    </row>
    <row r="201" spans="1:14" ht="42" hidden="1" customHeight="1" x14ac:dyDescent="0.25">
      <c r="A201" s="1071"/>
      <c r="B201" s="1114"/>
      <c r="C201" s="1113"/>
      <c r="D201" s="1072"/>
      <c r="E201" s="1098" t="s">
        <v>138</v>
      </c>
      <c r="F201" s="1112" t="s">
        <v>245</v>
      </c>
      <c r="G201" s="1065" t="s">
        <v>140</v>
      </c>
      <c r="H201" s="1091"/>
      <c r="I201" s="1093"/>
      <c r="J201" s="1087" t="e">
        <f>IF(I201/H201*100&gt;100,100,I201/H201*100)</f>
        <v>#DIV/0!</v>
      </c>
      <c r="K201" s="1090"/>
      <c r="L201" s="1085"/>
      <c r="M201" s="1198"/>
      <c r="N201" s="1081"/>
    </row>
    <row r="202" spans="1:14" ht="36" hidden="1" customHeight="1" x14ac:dyDescent="0.25">
      <c r="A202" s="1071"/>
      <c r="B202" s="1114"/>
      <c r="C202" s="1113"/>
      <c r="D202" s="1072"/>
      <c r="E202" s="1098" t="s">
        <v>138</v>
      </c>
      <c r="F202" s="1112" t="s">
        <v>625</v>
      </c>
      <c r="G202" s="1065" t="s">
        <v>140</v>
      </c>
      <c r="H202" s="1091"/>
      <c r="I202" s="1091"/>
      <c r="J202" s="1087" t="e">
        <f>IF(I202/H202*100&gt;100,100,I202/H202*100)</f>
        <v>#DIV/0!</v>
      </c>
      <c r="K202" s="1090"/>
      <c r="L202" s="1085"/>
      <c r="M202" s="1198"/>
      <c r="N202" s="1081"/>
    </row>
    <row r="203" spans="1:14" ht="30.75" hidden="1" customHeight="1" x14ac:dyDescent="0.25">
      <c r="A203" s="1071"/>
      <c r="B203" s="1111"/>
      <c r="C203" s="1110"/>
      <c r="D203" s="1068"/>
      <c r="E203" s="1098" t="s">
        <v>144</v>
      </c>
      <c r="F203" s="1097" t="s">
        <v>506</v>
      </c>
      <c r="G203" s="1065" t="s">
        <v>266</v>
      </c>
      <c r="H203" s="1088"/>
      <c r="I203" s="1088"/>
      <c r="J203" s="1087" t="e">
        <f>IF(I203/H203*100&gt;100,100,I203/H203*100)</f>
        <v>#DIV/0!</v>
      </c>
      <c r="K203" s="1086" t="e">
        <f>J203</f>
        <v>#DIV/0!</v>
      </c>
      <c r="L203" s="1085"/>
      <c r="M203" s="1198"/>
      <c r="N203" s="1081"/>
    </row>
    <row r="204" spans="1:14" ht="42" hidden="1" customHeight="1" x14ac:dyDescent="0.25">
      <c r="A204" s="1071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065" t="s">
        <v>140</v>
      </c>
      <c r="H204" s="1091"/>
      <c r="I204" s="1093"/>
      <c r="J204" s="1087" t="e">
        <f>IF(I204/H204*100&gt;100,100,I204/H204*100)</f>
        <v>#DIV/0!</v>
      </c>
      <c r="K204" s="1095" t="e">
        <f>(J204+J205+J206)/3</f>
        <v>#DIV/0!</v>
      </c>
      <c r="L204" s="1094" t="e">
        <f>(K204+K207)/2</f>
        <v>#DIV/0!</v>
      </c>
      <c r="M204" s="1198"/>
      <c r="N204" s="1081"/>
    </row>
    <row r="205" spans="1:14" ht="42" hidden="1" customHeight="1" x14ac:dyDescent="0.25">
      <c r="A205" s="1071"/>
      <c r="B205" s="1072"/>
      <c r="C205" s="1103"/>
      <c r="D205" s="1102"/>
      <c r="E205" s="1098" t="s">
        <v>138</v>
      </c>
      <c r="F205" s="1101" t="s">
        <v>435</v>
      </c>
      <c r="G205" s="1065" t="s">
        <v>140</v>
      </c>
      <c r="H205" s="1091"/>
      <c r="I205" s="1093"/>
      <c r="J205" s="1087" t="e">
        <f>IF(I205/H205*100&gt;100,100,I205/H205*100)</f>
        <v>#DIV/0!</v>
      </c>
      <c r="K205" s="1090"/>
      <c r="L205" s="1085"/>
      <c r="M205" s="1198"/>
      <c r="N205" s="1081"/>
    </row>
    <row r="206" spans="1:14" ht="36" hidden="1" customHeight="1" x14ac:dyDescent="0.25">
      <c r="A206" s="1071"/>
      <c r="B206" s="1072"/>
      <c r="C206" s="1103"/>
      <c r="D206" s="1102"/>
      <c r="E206" s="1098" t="s">
        <v>138</v>
      </c>
      <c r="F206" s="1101" t="s">
        <v>436</v>
      </c>
      <c r="G206" s="1065" t="s">
        <v>140</v>
      </c>
      <c r="H206" s="1091"/>
      <c r="I206" s="1091"/>
      <c r="J206" s="1087" t="e">
        <f>IF(I206/H206*100&gt;100,100,I206/H206*100)</f>
        <v>#DIV/0!</v>
      </c>
      <c r="K206" s="1090"/>
      <c r="L206" s="1085"/>
      <c r="M206" s="1198"/>
      <c r="N206" s="1081"/>
    </row>
    <row r="207" spans="1:14" ht="30.75" hidden="1" customHeight="1" x14ac:dyDescent="0.25">
      <c r="A207" s="1071"/>
      <c r="B207" s="1068"/>
      <c r="C207" s="1100"/>
      <c r="D207" s="1099"/>
      <c r="E207" s="1098" t="s">
        <v>144</v>
      </c>
      <c r="F207" s="1097" t="s">
        <v>506</v>
      </c>
      <c r="G207" s="1065" t="s">
        <v>266</v>
      </c>
      <c r="H207" s="1109"/>
      <c r="I207" s="1088"/>
      <c r="J207" s="1087" t="e">
        <f>IF(I207/H207*100&gt;100,100,I207/H207*100)</f>
        <v>#DIV/0!</v>
      </c>
      <c r="K207" s="1086" t="e">
        <f>J207</f>
        <v>#DIV/0!</v>
      </c>
      <c r="L207" s="1085"/>
      <c r="M207" s="1198"/>
      <c r="N207" s="1081"/>
    </row>
    <row r="208" spans="1:14" ht="42" hidden="1" customHeight="1" x14ac:dyDescent="0.25">
      <c r="A208" s="1071"/>
      <c r="B208" s="1079" t="s">
        <v>327</v>
      </c>
      <c r="C208" s="1079" t="s">
        <v>623</v>
      </c>
      <c r="D208" s="1108" t="s">
        <v>615</v>
      </c>
      <c r="E208" s="1105" t="s">
        <v>138</v>
      </c>
      <c r="F208" s="1069" t="s">
        <v>434</v>
      </c>
      <c r="G208" s="1065" t="s">
        <v>140</v>
      </c>
      <c r="H208" s="1091"/>
      <c r="I208" s="1093"/>
      <c r="J208" s="1087" t="e">
        <f>IF(H208/I208*100&gt;100,100,H208/I208*100)</f>
        <v>#DIV/0!</v>
      </c>
      <c r="K208" s="1095" t="e">
        <f>(J208+J209+J210)/3</f>
        <v>#DIV/0!</v>
      </c>
      <c r="L208" s="1094" t="e">
        <f>(K208+K211)/2</f>
        <v>#DIV/0!</v>
      </c>
      <c r="M208" s="1198"/>
      <c r="N208" s="1081"/>
    </row>
    <row r="209" spans="1:14" ht="42" hidden="1" customHeight="1" x14ac:dyDescent="0.25">
      <c r="A209" s="1071"/>
      <c r="B209" s="1072"/>
      <c r="C209" s="1103"/>
      <c r="D209" s="1107"/>
      <c r="E209" s="1105" t="s">
        <v>138</v>
      </c>
      <c r="F209" s="1069" t="s">
        <v>435</v>
      </c>
      <c r="G209" s="1065" t="s">
        <v>140</v>
      </c>
      <c r="H209" s="1091"/>
      <c r="I209" s="1093"/>
      <c r="J209" s="1087" t="e">
        <f>IF(I209/H209*100&gt;100,100,I209/H209*100)</f>
        <v>#DIV/0!</v>
      </c>
      <c r="K209" s="1090"/>
      <c r="L209" s="1085"/>
      <c r="M209" s="1198"/>
      <c r="N209" s="1081"/>
    </row>
    <row r="210" spans="1:14" ht="36" hidden="1" customHeight="1" x14ac:dyDescent="0.25">
      <c r="A210" s="1071"/>
      <c r="B210" s="1072"/>
      <c r="C210" s="1103"/>
      <c r="D210" s="1107"/>
      <c r="E210" s="1105" t="s">
        <v>138</v>
      </c>
      <c r="F210" s="1069" t="s">
        <v>436</v>
      </c>
      <c r="G210" s="1065" t="s">
        <v>140</v>
      </c>
      <c r="H210" s="1091"/>
      <c r="I210" s="1091"/>
      <c r="J210" s="1087" t="e">
        <f>IF(I210/H210*100&gt;100,100,I210/H210*100)</f>
        <v>#DIV/0!</v>
      </c>
      <c r="K210" s="1090"/>
      <c r="L210" s="1085"/>
      <c r="M210" s="1198"/>
      <c r="N210" s="1081"/>
    </row>
    <row r="211" spans="1:14" ht="30.75" hidden="1" customHeight="1" x14ac:dyDescent="0.25">
      <c r="A211" s="1071"/>
      <c r="B211" s="1068"/>
      <c r="C211" s="1100"/>
      <c r="D211" s="1106"/>
      <c r="E211" s="1105" t="s">
        <v>144</v>
      </c>
      <c r="F211" s="1064" t="s">
        <v>506</v>
      </c>
      <c r="G211" s="1065" t="s">
        <v>266</v>
      </c>
      <c r="H211" s="1096"/>
      <c r="I211" s="1088"/>
      <c r="J211" s="1087" t="e">
        <f>IF(I211/H211*100&gt;100,100,I211/H211*100)</f>
        <v>#DIV/0!</v>
      </c>
      <c r="K211" s="1086" t="e">
        <f>J211</f>
        <v>#DIV/0!</v>
      </c>
      <c r="L211" s="1085"/>
      <c r="M211" s="1198"/>
      <c r="N211" s="1081"/>
    </row>
    <row r="212" spans="1:14" ht="42" hidden="1" customHeight="1" x14ac:dyDescent="0.25">
      <c r="A212" s="1071"/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065" t="s">
        <v>140</v>
      </c>
      <c r="H212" s="1091"/>
      <c r="I212" s="1093"/>
      <c r="J212" s="1087" t="e">
        <f>IF(H212/I212*100&gt;100,100,H212/I212*100)</f>
        <v>#DIV/0!</v>
      </c>
      <c r="K212" s="1095" t="e">
        <f>(J212+J213+J214)/3</f>
        <v>#DIV/0!</v>
      </c>
      <c r="L212" s="1094" t="e">
        <f>(K212+K215)/2</f>
        <v>#DIV/0!</v>
      </c>
      <c r="M212" s="1198"/>
      <c r="N212" s="1081"/>
    </row>
    <row r="213" spans="1:14" ht="42" hidden="1" customHeight="1" x14ac:dyDescent="0.25">
      <c r="A213" s="1071"/>
      <c r="B213" s="1072"/>
      <c r="C213" s="1103"/>
      <c r="D213" s="1102"/>
      <c r="E213" s="1098" t="s">
        <v>138</v>
      </c>
      <c r="F213" s="1101" t="s">
        <v>435</v>
      </c>
      <c r="G213" s="1065" t="s">
        <v>140</v>
      </c>
      <c r="H213" s="1091"/>
      <c r="I213" s="1093"/>
      <c r="J213" s="1087" t="e">
        <f>IF(I213/H213*100&gt;100,100,I213/H213*100)</f>
        <v>#DIV/0!</v>
      </c>
      <c r="K213" s="1090"/>
      <c r="L213" s="1085"/>
      <c r="M213" s="1198"/>
      <c r="N213" s="1081"/>
    </row>
    <row r="214" spans="1:14" ht="36" hidden="1" customHeight="1" x14ac:dyDescent="0.25">
      <c r="A214" s="1071"/>
      <c r="B214" s="1072"/>
      <c r="C214" s="1103"/>
      <c r="D214" s="1102"/>
      <c r="E214" s="1098" t="s">
        <v>138</v>
      </c>
      <c r="F214" s="1101" t="s">
        <v>436</v>
      </c>
      <c r="G214" s="1065" t="s">
        <v>140</v>
      </c>
      <c r="H214" s="1091"/>
      <c r="I214" s="1091"/>
      <c r="J214" s="1087" t="e">
        <f>IF(I214/H214*100&gt;100,100,I214/H214*100)</f>
        <v>#DIV/0!</v>
      </c>
      <c r="K214" s="1090"/>
      <c r="L214" s="1085"/>
      <c r="M214" s="1198"/>
      <c r="N214" s="1081"/>
    </row>
    <row r="215" spans="1:14" ht="30.75" hidden="1" customHeight="1" x14ac:dyDescent="0.25">
      <c r="A215" s="1071"/>
      <c r="B215" s="1068"/>
      <c r="C215" s="1100"/>
      <c r="D215" s="1099"/>
      <c r="E215" s="1098" t="s">
        <v>144</v>
      </c>
      <c r="F215" s="1097" t="s">
        <v>506</v>
      </c>
      <c r="G215" s="1065" t="s">
        <v>266</v>
      </c>
      <c r="H215" s="1096"/>
      <c r="I215" s="1088"/>
      <c r="J215" s="1087" t="e">
        <f>IF(I215/H215*100&gt;100,100,I215/H215*100)</f>
        <v>#DIV/0!</v>
      </c>
      <c r="K215" s="1086" t="e">
        <f>J215</f>
        <v>#DIV/0!</v>
      </c>
      <c r="L215" s="1085"/>
      <c r="M215" s="1198"/>
      <c r="N215" s="1081"/>
    </row>
    <row r="216" spans="1:14" ht="42" hidden="1" customHeight="1" x14ac:dyDescent="0.25">
      <c r="A216" s="1071"/>
      <c r="B216" s="1079" t="s">
        <v>323</v>
      </c>
      <c r="C216" s="1079" t="s">
        <v>621</v>
      </c>
      <c r="D216" s="1104" t="s">
        <v>615</v>
      </c>
      <c r="E216" s="1098" t="s">
        <v>138</v>
      </c>
      <c r="F216" s="1101" t="s">
        <v>434</v>
      </c>
      <c r="G216" s="1065" t="s">
        <v>140</v>
      </c>
      <c r="H216" s="1091"/>
      <c r="I216" s="1093"/>
      <c r="J216" s="1087" t="e">
        <f>IF(H216/I216*100&gt;100,100,H216/I216*100)</f>
        <v>#DIV/0!</v>
      </c>
      <c r="K216" s="1095" t="e">
        <f>(J216+J217+J218)/3</f>
        <v>#DIV/0!</v>
      </c>
      <c r="L216" s="1094" t="e">
        <f>(K216+K219)/2</f>
        <v>#DIV/0!</v>
      </c>
      <c r="M216" s="1198"/>
      <c r="N216" s="1081"/>
    </row>
    <row r="217" spans="1:14" ht="42" hidden="1" customHeight="1" x14ac:dyDescent="0.25">
      <c r="A217" s="1071"/>
      <c r="B217" s="1072"/>
      <c r="C217" s="1103"/>
      <c r="D217" s="1102"/>
      <c r="E217" s="1098" t="s">
        <v>138</v>
      </c>
      <c r="F217" s="1101" t="s">
        <v>435</v>
      </c>
      <c r="G217" s="1065" t="s">
        <v>140</v>
      </c>
      <c r="H217" s="1091"/>
      <c r="I217" s="1093"/>
      <c r="J217" s="1087" t="e">
        <f>IF(I217/H217*100&gt;100,100,I217/H217*100)</f>
        <v>#DIV/0!</v>
      </c>
      <c r="K217" s="1090"/>
      <c r="L217" s="1085"/>
      <c r="M217" s="1198"/>
      <c r="N217" s="1081"/>
    </row>
    <row r="218" spans="1:14" ht="36" hidden="1" customHeight="1" x14ac:dyDescent="0.25">
      <c r="A218" s="1071"/>
      <c r="B218" s="1072"/>
      <c r="C218" s="1103"/>
      <c r="D218" s="1102"/>
      <c r="E218" s="1098" t="s">
        <v>138</v>
      </c>
      <c r="F218" s="1101" t="s">
        <v>436</v>
      </c>
      <c r="G218" s="1065" t="s">
        <v>140</v>
      </c>
      <c r="H218" s="1091"/>
      <c r="I218" s="1091"/>
      <c r="J218" s="1087" t="e">
        <f>IF(I218/H218*100&gt;100,100,I218/H218*100)</f>
        <v>#DIV/0!</v>
      </c>
      <c r="K218" s="1090"/>
      <c r="L218" s="1085"/>
      <c r="M218" s="1198"/>
      <c r="N218" s="1081"/>
    </row>
    <row r="219" spans="1:14" ht="30.75" hidden="1" customHeight="1" x14ac:dyDescent="0.25">
      <c r="A219" s="1071"/>
      <c r="B219" s="1068"/>
      <c r="C219" s="1100"/>
      <c r="D219" s="1099"/>
      <c r="E219" s="1098" t="s">
        <v>144</v>
      </c>
      <c r="F219" s="1097" t="s">
        <v>506</v>
      </c>
      <c r="G219" s="1065" t="s">
        <v>266</v>
      </c>
      <c r="H219" s="1096"/>
      <c r="I219" s="1088"/>
      <c r="J219" s="1087" t="e">
        <f>IF(I219/H219*100&gt;100,100,I219/H219*100)</f>
        <v>#DIV/0!</v>
      </c>
      <c r="K219" s="1086" t="e">
        <f>J219</f>
        <v>#DIV/0!</v>
      </c>
      <c r="L219" s="1085"/>
      <c r="M219" s="1198"/>
      <c r="N219" s="1081"/>
    </row>
    <row r="220" spans="1:14" ht="42" hidden="1" customHeight="1" x14ac:dyDescent="0.25">
      <c r="A220" s="1071"/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065" t="s">
        <v>140</v>
      </c>
      <c r="H220" s="1091"/>
      <c r="I220" s="1093"/>
      <c r="J220" s="1087" t="e">
        <f>IF(H220/I220*100&gt;100,100,H220/I220*100)</f>
        <v>#DIV/0!</v>
      </c>
      <c r="K220" s="1095" t="e">
        <f>(J220+J221+J222)/3</f>
        <v>#DIV/0!</v>
      </c>
      <c r="L220" s="1094" t="e">
        <f>(K220+K223)/2</f>
        <v>#DIV/0!</v>
      </c>
      <c r="M220" s="1198"/>
      <c r="N220" s="1081"/>
    </row>
    <row r="221" spans="1:14" ht="42" hidden="1" customHeight="1" x14ac:dyDescent="0.25">
      <c r="A221" s="1071"/>
      <c r="B221" s="1072"/>
      <c r="C221" s="1071"/>
      <c r="D221" s="1070"/>
      <c r="E221" s="1065" t="s">
        <v>138</v>
      </c>
      <c r="F221" s="1069" t="s">
        <v>435</v>
      </c>
      <c r="G221" s="1065" t="s">
        <v>140</v>
      </c>
      <c r="H221" s="1091"/>
      <c r="I221" s="1093"/>
      <c r="J221" s="1087" t="e">
        <f>IF(I221/H221*100&gt;100,100,I221/H221*100)</f>
        <v>#DIV/0!</v>
      </c>
      <c r="K221" s="1090"/>
      <c r="L221" s="1085"/>
      <c r="M221" s="1198"/>
      <c r="N221" s="1081"/>
    </row>
    <row r="222" spans="1:14" ht="36" hidden="1" customHeight="1" x14ac:dyDescent="0.25">
      <c r="A222" s="1071"/>
      <c r="B222" s="1072"/>
      <c r="C222" s="1071"/>
      <c r="D222" s="1070"/>
      <c r="E222" s="1065" t="s">
        <v>138</v>
      </c>
      <c r="F222" s="1069" t="s">
        <v>436</v>
      </c>
      <c r="G222" s="1065" t="s">
        <v>140</v>
      </c>
      <c r="H222" s="1091"/>
      <c r="I222" s="1091"/>
      <c r="J222" s="1087" t="e">
        <f>IF(I222/H222*100&gt;100,100,I222/H222*100)</f>
        <v>#DIV/0!</v>
      </c>
      <c r="K222" s="1090"/>
      <c r="L222" s="1085"/>
      <c r="M222" s="1198"/>
      <c r="N222" s="1081"/>
    </row>
    <row r="223" spans="1:14" ht="30.75" hidden="1" customHeight="1" x14ac:dyDescent="0.25">
      <c r="A223" s="1071"/>
      <c r="B223" s="1068"/>
      <c r="C223" s="1067"/>
      <c r="D223" s="1066"/>
      <c r="E223" s="1065" t="s">
        <v>144</v>
      </c>
      <c r="F223" s="1064" t="s">
        <v>506</v>
      </c>
      <c r="G223" s="1065" t="s">
        <v>266</v>
      </c>
      <c r="H223" s="1096"/>
      <c r="I223" s="1088"/>
      <c r="J223" s="1087" t="e">
        <f>IF(I223/H223*100&gt;100,100,I223/H223*100)</f>
        <v>#DIV/0!</v>
      </c>
      <c r="K223" s="1086" t="e">
        <f>J223</f>
        <v>#DIV/0!</v>
      </c>
      <c r="L223" s="1085"/>
      <c r="M223" s="1198"/>
      <c r="N223" s="1081"/>
    </row>
    <row r="224" spans="1:14" ht="42" hidden="1" customHeight="1" x14ac:dyDescent="0.25">
      <c r="A224" s="1071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065" t="s">
        <v>140</v>
      </c>
      <c r="H224" s="1091"/>
      <c r="I224" s="1093"/>
      <c r="J224" s="1087" t="e">
        <f>IF(H224/I224*100&gt;100,100,H224/I224*100)</f>
        <v>#DIV/0!</v>
      </c>
      <c r="K224" s="1095" t="e">
        <f>(J224+J225+J226)/3</f>
        <v>#DIV/0!</v>
      </c>
      <c r="L224" s="1094" t="e">
        <f>(K224+K227)/2</f>
        <v>#DIV/0!</v>
      </c>
      <c r="M224" s="1198"/>
      <c r="N224" s="1081"/>
    </row>
    <row r="225" spans="1:14" ht="42" hidden="1" customHeight="1" x14ac:dyDescent="0.25">
      <c r="A225" s="1071"/>
      <c r="B225" s="1072"/>
      <c r="C225" s="1071"/>
      <c r="D225" s="1070"/>
      <c r="E225" s="1065" t="s">
        <v>138</v>
      </c>
      <c r="F225" s="1069" t="s">
        <v>435</v>
      </c>
      <c r="G225" s="1065" t="s">
        <v>140</v>
      </c>
      <c r="H225" s="1091"/>
      <c r="I225" s="1093"/>
      <c r="J225" s="1087" t="e">
        <f>IF(I225/H225*100&gt;100,100,I225/H225*100)</f>
        <v>#DIV/0!</v>
      </c>
      <c r="K225" s="1090"/>
      <c r="L225" s="1085"/>
      <c r="M225" s="1198"/>
      <c r="N225" s="1081"/>
    </row>
    <row r="226" spans="1:14" ht="36" hidden="1" customHeight="1" x14ac:dyDescent="0.25">
      <c r="A226" s="1071"/>
      <c r="B226" s="1072"/>
      <c r="C226" s="1071"/>
      <c r="D226" s="1070"/>
      <c r="E226" s="1065" t="s">
        <v>138</v>
      </c>
      <c r="F226" s="1069" t="s">
        <v>436</v>
      </c>
      <c r="G226" s="1065" t="s">
        <v>140</v>
      </c>
      <c r="H226" s="1091"/>
      <c r="I226" s="1091"/>
      <c r="J226" s="1087" t="e">
        <f>IF(I226/H226*100&gt;100,100,I226/H226*100)</f>
        <v>#DIV/0!</v>
      </c>
      <c r="K226" s="1090"/>
      <c r="L226" s="1085"/>
      <c r="M226" s="1198"/>
      <c r="N226" s="1081"/>
    </row>
    <row r="227" spans="1:14" ht="30.75" hidden="1" customHeight="1" x14ac:dyDescent="0.25">
      <c r="A227" s="1071"/>
      <c r="B227" s="1068"/>
      <c r="C227" s="1067"/>
      <c r="D227" s="1066"/>
      <c r="E227" s="1065" t="s">
        <v>144</v>
      </c>
      <c r="F227" s="1064" t="s">
        <v>506</v>
      </c>
      <c r="G227" s="1065" t="s">
        <v>266</v>
      </c>
      <c r="H227" s="1088"/>
      <c r="I227" s="1088"/>
      <c r="J227" s="1087" t="e">
        <f>IF(I227/H227*100&gt;100,100,I227/H227*100)</f>
        <v>#DIV/0!</v>
      </c>
      <c r="K227" s="1086" t="e">
        <f>J227</f>
        <v>#DIV/0!</v>
      </c>
      <c r="L227" s="1085"/>
      <c r="M227" s="1198"/>
      <c r="N227" s="1081"/>
    </row>
    <row r="228" spans="1:14" ht="42" hidden="1" customHeight="1" x14ac:dyDescent="0.25">
      <c r="A228" s="1071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G228" s="1048"/>
      <c r="H228" s="1048"/>
      <c r="I228" s="1048"/>
      <c r="J228" s="1087"/>
      <c r="K228" s="1095">
        <f>(J228+J229+J230)/3</f>
        <v>0</v>
      </c>
      <c r="L228" s="1094">
        <f>(K228+K231)/2</f>
        <v>0</v>
      </c>
      <c r="M228" s="1198"/>
      <c r="N228" s="1081"/>
    </row>
    <row r="229" spans="1:14" ht="42" hidden="1" customHeight="1" x14ac:dyDescent="0.25">
      <c r="A229" s="1071"/>
      <c r="B229" s="1072"/>
      <c r="C229" s="1071"/>
      <c r="D229" s="1070"/>
      <c r="E229" s="1065" t="s">
        <v>138</v>
      </c>
      <c r="F229" s="1069" t="s">
        <v>435</v>
      </c>
      <c r="G229" s="1048"/>
      <c r="H229" s="1082"/>
      <c r="I229" s="1082"/>
      <c r="J229" s="1087"/>
      <c r="K229" s="1090"/>
      <c r="L229" s="1085"/>
      <c r="M229" s="1198"/>
      <c r="N229" s="1081"/>
    </row>
    <row r="230" spans="1:14" ht="36" hidden="1" customHeight="1" x14ac:dyDescent="0.25">
      <c r="A230" s="1071"/>
      <c r="B230" s="1072"/>
      <c r="C230" s="1071"/>
      <c r="D230" s="1070"/>
      <c r="E230" s="1065" t="s">
        <v>138</v>
      </c>
      <c r="F230" s="1069" t="s">
        <v>436</v>
      </c>
      <c r="G230" s="1048"/>
      <c r="H230" s="1083"/>
      <c r="I230" s="1048"/>
      <c r="J230" s="1087"/>
      <c r="K230" s="1090"/>
      <c r="L230" s="1085"/>
      <c r="M230" s="1198"/>
      <c r="N230" s="1081"/>
    </row>
    <row r="231" spans="1:14" ht="30.75" hidden="1" customHeight="1" x14ac:dyDescent="0.25">
      <c r="A231" s="1071"/>
      <c r="B231" s="1068"/>
      <c r="C231" s="1067"/>
      <c r="D231" s="1066"/>
      <c r="E231" s="1065" t="s">
        <v>144</v>
      </c>
      <c r="F231" s="1064" t="s">
        <v>506</v>
      </c>
      <c r="J231" s="1087"/>
      <c r="K231" s="1086">
        <f>J231</f>
        <v>0</v>
      </c>
      <c r="L231" s="1085"/>
      <c r="M231" s="1198"/>
      <c r="N231" s="1081"/>
    </row>
    <row r="232" spans="1:14" ht="42" hidden="1" customHeight="1" x14ac:dyDescent="0.25">
      <c r="A232" s="1071"/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  <c r="J232" s="1087"/>
      <c r="K232" s="1199"/>
      <c r="L232" s="1094"/>
      <c r="M232" s="1198"/>
      <c r="N232" s="1081"/>
    </row>
    <row r="233" spans="1:14" ht="42" hidden="1" customHeight="1" x14ac:dyDescent="0.25">
      <c r="A233" s="1071"/>
      <c r="B233" s="1072"/>
      <c r="C233" s="1071"/>
      <c r="D233" s="1070"/>
      <c r="E233" s="1065" t="s">
        <v>138</v>
      </c>
      <c r="F233" s="1069" t="s">
        <v>435</v>
      </c>
      <c r="G233" s="1076" t="s">
        <v>611</v>
      </c>
      <c r="H233" s="1075"/>
      <c r="I233" s="1075"/>
      <c r="J233" s="1087">
        <v>421</v>
      </c>
      <c r="K233" s="1200">
        <v>420</v>
      </c>
      <c r="L233" s="1085"/>
      <c r="M233" s="1198"/>
      <c r="N233" s="1081"/>
    </row>
    <row r="234" spans="1:14" ht="36" hidden="1" customHeight="1" x14ac:dyDescent="0.25">
      <c r="A234" s="1071"/>
      <c r="B234" s="1072"/>
      <c r="C234" s="1071"/>
      <c r="D234" s="1070"/>
      <c r="E234" s="1065" t="s">
        <v>138</v>
      </c>
      <c r="F234" s="1069" t="s">
        <v>436</v>
      </c>
      <c r="G234" s="1076" t="s">
        <v>683</v>
      </c>
      <c r="H234" s="1075"/>
      <c r="I234" s="1075"/>
      <c r="J234" s="1087">
        <v>290</v>
      </c>
      <c r="K234" s="1200">
        <v>295</v>
      </c>
      <c r="L234" s="1085"/>
      <c r="M234" s="1198"/>
      <c r="N234" s="1081"/>
    </row>
    <row r="235" spans="1:14" ht="30.75" hidden="1" customHeight="1" x14ac:dyDescent="0.25">
      <c r="A235" s="1071"/>
      <c r="B235" s="1068"/>
      <c r="C235" s="1067"/>
      <c r="D235" s="1066"/>
      <c r="E235" s="1065" t="s">
        <v>144</v>
      </c>
      <c r="F235" s="1064" t="s">
        <v>506</v>
      </c>
      <c r="G235" s="1076" t="s">
        <v>682</v>
      </c>
      <c r="H235" s="1075"/>
      <c r="I235" s="1075"/>
      <c r="J235" s="1087">
        <v>47</v>
      </c>
      <c r="K235" s="1086">
        <v>46</v>
      </c>
      <c r="L235" s="1085"/>
      <c r="M235" s="1198"/>
      <c r="N235" s="1081"/>
    </row>
    <row r="236" spans="1:14" ht="42" hidden="1" customHeight="1" x14ac:dyDescent="0.25">
      <c r="A236" s="1071"/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076" t="s">
        <v>607</v>
      </c>
      <c r="H236" s="1075"/>
      <c r="I236" s="1075"/>
      <c r="J236" s="1087">
        <v>36448</v>
      </c>
      <c r="K236" s="1199" t="e">
        <f>(J236+#REF!+#REF!)/3</f>
        <v>#REF!</v>
      </c>
      <c r="L236" s="1093" t="e">
        <f>(K236+#REF!)/2</f>
        <v>#REF!</v>
      </c>
      <c r="M236" s="1198"/>
      <c r="N236" s="1081"/>
    </row>
    <row r="237" spans="1:14" ht="114.75" hidden="1" x14ac:dyDescent="0.25">
      <c r="B237" s="1072"/>
      <c r="C237" s="1071"/>
      <c r="D237" s="1070"/>
      <c r="E237" s="1065" t="s">
        <v>138</v>
      </c>
      <c r="F237" s="1069" t="s">
        <v>435</v>
      </c>
    </row>
    <row r="238" spans="1:14" ht="76.5" hidden="1" x14ac:dyDescent="0.25">
      <c r="B238" s="1072"/>
      <c r="C238" s="1071"/>
      <c r="D238" s="1070"/>
      <c r="E238" s="1065" t="s">
        <v>138</v>
      </c>
      <c r="F238" s="1069" t="s">
        <v>436</v>
      </c>
    </row>
    <row r="239" spans="1:14" ht="25.5" hidden="1" x14ac:dyDescent="0.25">
      <c r="B239" s="1068"/>
      <c r="C239" s="1067"/>
      <c r="D239" s="1066"/>
      <c r="E239" s="1065" t="s">
        <v>144</v>
      </c>
      <c r="F239" s="1064" t="s">
        <v>506</v>
      </c>
    </row>
    <row r="240" spans="1:14" s="1060" customFormat="1" ht="46.9" customHeight="1" x14ac:dyDescent="0.3">
      <c r="A240" s="1060" t="s">
        <v>614</v>
      </c>
      <c r="E240" s="1059"/>
      <c r="G240" s="1060" t="s">
        <v>613</v>
      </c>
      <c r="H240" s="1061"/>
    </row>
    <row r="241" spans="1:11" s="1060" customFormat="1" ht="46.9" customHeight="1" x14ac:dyDescent="0.3">
      <c r="A241" s="1062" t="s">
        <v>612</v>
      </c>
      <c r="E241" s="1059"/>
      <c r="H241" s="1061"/>
    </row>
    <row r="242" spans="1:11" ht="18.75" x14ac:dyDescent="0.3">
      <c r="B242" s="1060"/>
      <c r="C242" s="1060"/>
      <c r="D242" s="1060"/>
      <c r="E242" s="1059"/>
      <c r="F242" s="1054" t="s">
        <v>611</v>
      </c>
      <c r="G242" s="1299">
        <f>20.56+303.22+100.33</f>
        <v>424.11</v>
      </c>
      <c r="H242" s="1299">
        <f>20.56+303.22+100.33</f>
        <v>424.11</v>
      </c>
      <c r="I242" s="1299">
        <f>I7+I11+I15+I19+I23++I27+I31+I35+I39+I43</f>
        <v>423.56</v>
      </c>
      <c r="J242" s="1299" t="e">
        <f>J7+J11+J15+J19+J23++J27+J31+J35+J39+J43</f>
        <v>#DIV/0!</v>
      </c>
      <c r="K242" s="1052"/>
    </row>
    <row r="243" spans="1:11" x14ac:dyDescent="0.25">
      <c r="B243" s="1058"/>
      <c r="C243" s="1058"/>
      <c r="D243" s="1058"/>
      <c r="E243" s="1057"/>
      <c r="F243" s="1054" t="s">
        <v>610</v>
      </c>
      <c r="G243" s="1299">
        <f>5.44+3+283.33</f>
        <v>291.77</v>
      </c>
      <c r="H243" s="1299">
        <f>5.44+3+283.33</f>
        <v>291.77</v>
      </c>
      <c r="I243" s="1053">
        <f>I47+I51+I55+I59+I63+I67+I71+I75+I79+I83+I91+I87</f>
        <v>293.78000000000003</v>
      </c>
      <c r="J243" s="1053">
        <v>293.77999999999997</v>
      </c>
      <c r="K243" s="1052"/>
    </row>
    <row r="244" spans="1:11" x14ac:dyDescent="0.25">
      <c r="B244" s="1048"/>
      <c r="C244" s="1048"/>
      <c r="D244" s="1048"/>
      <c r="E244" s="1055"/>
      <c r="F244" s="1054" t="s">
        <v>609</v>
      </c>
      <c r="G244" s="1299">
        <f>46.56</f>
        <v>46.56</v>
      </c>
      <c r="H244" s="1299">
        <f>46.56</f>
        <v>46.56</v>
      </c>
      <c r="I244" s="1053">
        <f>I95+I99+I103+I107+I111+I115+I119+I123+I127</f>
        <v>45.44</v>
      </c>
      <c r="J244" s="1053">
        <v>45.44</v>
      </c>
      <c r="K244" s="1052"/>
    </row>
    <row r="245" spans="1:11" x14ac:dyDescent="0.25">
      <c r="B245" s="1048"/>
      <c r="C245" s="1048"/>
      <c r="D245" s="1048"/>
      <c r="E245" s="1055"/>
      <c r="F245" s="1054" t="s">
        <v>608</v>
      </c>
      <c r="G245" s="1299">
        <f>G242+G243+G244</f>
        <v>762.44</v>
      </c>
      <c r="H245" s="1299">
        <f>H242+H243+H244</f>
        <v>762.44</v>
      </c>
      <c r="I245" s="1053">
        <f>I242+I243+I244</f>
        <v>762.78</v>
      </c>
      <c r="J245" s="1053" t="e">
        <f>J242+J243+J244</f>
        <v>#DIV/0!</v>
      </c>
      <c r="K245" s="1052" t="e">
        <f>J245/G245</f>
        <v>#DIV/0!</v>
      </c>
    </row>
    <row r="246" spans="1:11" x14ac:dyDescent="0.25">
      <c r="F246" s="1054" t="s">
        <v>607</v>
      </c>
      <c r="G246" s="1299">
        <v>39649</v>
      </c>
      <c r="H246" s="1299">
        <v>39650</v>
      </c>
      <c r="I246" s="1053">
        <f>I131+I135+I139+I143+I147+I151+I155</f>
        <v>39520</v>
      </c>
      <c r="J246" s="1053"/>
      <c r="K246" s="1052"/>
    </row>
    <row r="247" spans="1:11" x14ac:dyDescent="0.25">
      <c r="F247" s="1054" t="s">
        <v>606</v>
      </c>
      <c r="G247" s="1053"/>
      <c r="H247" s="1053">
        <f>H159+H163+H167+H171+H175+H179+H183+H187+H191+H195+H199+H203</f>
        <v>0</v>
      </c>
      <c r="I247" s="1053">
        <f>I159+I163+I167+I171+I175+I179+I183+I187+I191+I195+I199+I203</f>
        <v>0</v>
      </c>
      <c r="J247" s="1053"/>
      <c r="K247" s="1052"/>
    </row>
    <row r="248" spans="1:11" x14ac:dyDescent="0.25">
      <c r="F248" s="1054" t="s">
        <v>605</v>
      </c>
      <c r="G248" s="1053"/>
      <c r="H248" s="1053">
        <f>H207+H211+H215+H219+H223+H227+H231+H235+H239</f>
        <v>0</v>
      </c>
      <c r="I248" s="1053">
        <f>I207+I211+I215+I219+I223+I227+I231+I235+I239</f>
        <v>0</v>
      </c>
      <c r="J248" s="1053"/>
      <c r="K248" s="1052"/>
    </row>
  </sheetData>
  <autoFilter ref="A2:M239"/>
  <mergeCells count="290">
    <mergeCell ref="K216:K218"/>
    <mergeCell ref="L216:L219"/>
    <mergeCell ref="L200:L203"/>
    <mergeCell ref="C224:C227"/>
    <mergeCell ref="D224:D227"/>
    <mergeCell ref="K224:K226"/>
    <mergeCell ref="L224:L227"/>
    <mergeCell ref="B224:B227"/>
    <mergeCell ref="B212:B215"/>
    <mergeCell ref="C212:C215"/>
    <mergeCell ref="D212:D215"/>
    <mergeCell ref="K212:K214"/>
    <mergeCell ref="L212:L215"/>
    <mergeCell ref="K24:K26"/>
    <mergeCell ref="L24:L27"/>
    <mergeCell ref="K228:K230"/>
    <mergeCell ref="L228:L231"/>
    <mergeCell ref="L232:L235"/>
    <mergeCell ref="B220:B223"/>
    <mergeCell ref="C220:C223"/>
    <mergeCell ref="D220:D223"/>
    <mergeCell ref="K220:K222"/>
    <mergeCell ref="L220:L223"/>
    <mergeCell ref="L204:L207"/>
    <mergeCell ref="B208:B211"/>
    <mergeCell ref="C208:C211"/>
    <mergeCell ref="D208:D211"/>
    <mergeCell ref="K208:K210"/>
    <mergeCell ref="L208:L211"/>
    <mergeCell ref="C200:C203"/>
    <mergeCell ref="B216:B219"/>
    <mergeCell ref="C216:C219"/>
    <mergeCell ref="D200:D203"/>
    <mergeCell ref="K200:K202"/>
    <mergeCell ref="B204:B207"/>
    <mergeCell ref="C204:C207"/>
    <mergeCell ref="D204:D207"/>
    <mergeCell ref="K204:K206"/>
    <mergeCell ref="D216:D219"/>
    <mergeCell ref="B192:B195"/>
    <mergeCell ref="C192:C195"/>
    <mergeCell ref="D192:D195"/>
    <mergeCell ref="K192:K194"/>
    <mergeCell ref="L192:L195"/>
    <mergeCell ref="C196:C199"/>
    <mergeCell ref="D196:D199"/>
    <mergeCell ref="K196:K198"/>
    <mergeCell ref="L196:L199"/>
    <mergeCell ref="A184:A236"/>
    <mergeCell ref="C184:C187"/>
    <mergeCell ref="D184:D187"/>
    <mergeCell ref="K184:K186"/>
    <mergeCell ref="L184:L187"/>
    <mergeCell ref="M184:M236"/>
    <mergeCell ref="C188:C191"/>
    <mergeCell ref="D188:D191"/>
    <mergeCell ref="K188:K190"/>
    <mergeCell ref="L188:L191"/>
    <mergeCell ref="A4:A183"/>
    <mergeCell ref="B124:B127"/>
    <mergeCell ref="B132:B135"/>
    <mergeCell ref="C88:C91"/>
    <mergeCell ref="C80:C83"/>
    <mergeCell ref="C96:C99"/>
    <mergeCell ref="C92:C95"/>
    <mergeCell ref="C4:C7"/>
    <mergeCell ref="C12:C15"/>
    <mergeCell ref="C8:C11"/>
    <mergeCell ref="B64:B67"/>
    <mergeCell ref="B68:B71"/>
    <mergeCell ref="B72:B75"/>
    <mergeCell ref="B76:B79"/>
    <mergeCell ref="C68:C71"/>
    <mergeCell ref="C64:C67"/>
    <mergeCell ref="C72:C75"/>
    <mergeCell ref="B32:B35"/>
    <mergeCell ref="B44:B47"/>
    <mergeCell ref="B88:B91"/>
    <mergeCell ref="B24:B27"/>
    <mergeCell ref="B36:B39"/>
    <mergeCell ref="A1:N1"/>
    <mergeCell ref="B48:B51"/>
    <mergeCell ref="B52:B55"/>
    <mergeCell ref="B56:B59"/>
    <mergeCell ref="B60:B63"/>
    <mergeCell ref="B4:B7"/>
    <mergeCell ref="B8:B11"/>
    <mergeCell ref="B12:B15"/>
    <mergeCell ref="B16:B19"/>
    <mergeCell ref="B20:B23"/>
    <mergeCell ref="B28:B31"/>
    <mergeCell ref="C132:C135"/>
    <mergeCell ref="C128:C131"/>
    <mergeCell ref="C124:C127"/>
    <mergeCell ref="B104:B107"/>
    <mergeCell ref="B108:B111"/>
    <mergeCell ref="B80:B83"/>
    <mergeCell ref="B92:B95"/>
    <mergeCell ref="B96:B99"/>
    <mergeCell ref="B100:B103"/>
    <mergeCell ref="C56:C59"/>
    <mergeCell ref="C36:C39"/>
    <mergeCell ref="C24:C27"/>
    <mergeCell ref="C108:C111"/>
    <mergeCell ref="C120:C123"/>
    <mergeCell ref="C116:C119"/>
    <mergeCell ref="C60:C63"/>
    <mergeCell ref="D28:D31"/>
    <mergeCell ref="K28:K30"/>
    <mergeCell ref="L28:L31"/>
    <mergeCell ref="D32:D35"/>
    <mergeCell ref="K32:K34"/>
    <mergeCell ref="C16:C19"/>
    <mergeCell ref="C28:C31"/>
    <mergeCell ref="C20:C23"/>
    <mergeCell ref="C32:C35"/>
    <mergeCell ref="D24:D27"/>
    <mergeCell ref="D16:D19"/>
    <mergeCell ref="K16:K18"/>
    <mergeCell ref="L16:L19"/>
    <mergeCell ref="D20:D23"/>
    <mergeCell ref="K20:K22"/>
    <mergeCell ref="L20:L23"/>
    <mergeCell ref="D4:D7"/>
    <mergeCell ref="K4:K6"/>
    <mergeCell ref="L4:L7"/>
    <mergeCell ref="M4:M183"/>
    <mergeCell ref="D8:D11"/>
    <mergeCell ref="K8:K10"/>
    <mergeCell ref="L8:L11"/>
    <mergeCell ref="D12:D15"/>
    <mergeCell ref="K12:K14"/>
    <mergeCell ref="L12:L15"/>
    <mergeCell ref="K48:K50"/>
    <mergeCell ref="L48:L51"/>
    <mergeCell ref="K36:K38"/>
    <mergeCell ref="L36:L39"/>
    <mergeCell ref="D36:D39"/>
    <mergeCell ref="C76:C79"/>
    <mergeCell ref="C40:C43"/>
    <mergeCell ref="C48:C51"/>
    <mergeCell ref="C52:C55"/>
    <mergeCell ref="C44:C47"/>
    <mergeCell ref="K64:K66"/>
    <mergeCell ref="L64:L67"/>
    <mergeCell ref="L32:L35"/>
    <mergeCell ref="D40:D43"/>
    <mergeCell ref="K40:K42"/>
    <mergeCell ref="L40:L43"/>
    <mergeCell ref="D44:D47"/>
    <mergeCell ref="K44:K46"/>
    <mergeCell ref="L44:L47"/>
    <mergeCell ref="D48:D51"/>
    <mergeCell ref="K76:K78"/>
    <mergeCell ref="L76:L79"/>
    <mergeCell ref="D52:D55"/>
    <mergeCell ref="K52:K54"/>
    <mergeCell ref="L52:L55"/>
    <mergeCell ref="L56:L59"/>
    <mergeCell ref="D60:D63"/>
    <mergeCell ref="K60:K62"/>
    <mergeCell ref="L60:L63"/>
    <mergeCell ref="D64:D67"/>
    <mergeCell ref="L92:L95"/>
    <mergeCell ref="D68:D71"/>
    <mergeCell ref="K68:K70"/>
    <mergeCell ref="L68:L71"/>
    <mergeCell ref="D56:D59"/>
    <mergeCell ref="K56:K58"/>
    <mergeCell ref="D72:D75"/>
    <mergeCell ref="K72:K74"/>
    <mergeCell ref="L72:L75"/>
    <mergeCell ref="D76:D79"/>
    <mergeCell ref="K104:K106"/>
    <mergeCell ref="L104:L107"/>
    <mergeCell ref="D80:D83"/>
    <mergeCell ref="K80:K82"/>
    <mergeCell ref="L80:L83"/>
    <mergeCell ref="D88:D91"/>
    <mergeCell ref="K88:K90"/>
    <mergeCell ref="L88:L91"/>
    <mergeCell ref="D92:D95"/>
    <mergeCell ref="K92:K94"/>
    <mergeCell ref="D96:D99"/>
    <mergeCell ref="K96:K98"/>
    <mergeCell ref="L96:L99"/>
    <mergeCell ref="D100:D103"/>
    <mergeCell ref="K100:K102"/>
    <mergeCell ref="L100:L103"/>
    <mergeCell ref="L132:L135"/>
    <mergeCell ref="B120:B123"/>
    <mergeCell ref="K108:K110"/>
    <mergeCell ref="L108:L111"/>
    <mergeCell ref="D112:D115"/>
    <mergeCell ref="K112:K114"/>
    <mergeCell ref="L112:L115"/>
    <mergeCell ref="D116:D119"/>
    <mergeCell ref="K116:K118"/>
    <mergeCell ref="L116:L119"/>
    <mergeCell ref="B140:B143"/>
    <mergeCell ref="C140:C143"/>
    <mergeCell ref="D140:D143"/>
    <mergeCell ref="K140:K142"/>
    <mergeCell ref="L140:L143"/>
    <mergeCell ref="D120:D123"/>
    <mergeCell ref="K120:K122"/>
    <mergeCell ref="L120:L123"/>
    <mergeCell ref="L124:L127"/>
    <mergeCell ref="D128:D131"/>
    <mergeCell ref="B136:B139"/>
    <mergeCell ref="C136:C139"/>
    <mergeCell ref="D136:D139"/>
    <mergeCell ref="K136:K138"/>
    <mergeCell ref="L136:L139"/>
    <mergeCell ref="K124:K126"/>
    <mergeCell ref="K128:K130"/>
    <mergeCell ref="L128:L131"/>
    <mergeCell ref="D132:D135"/>
    <mergeCell ref="K132:K134"/>
    <mergeCell ref="B156:B159"/>
    <mergeCell ref="K144:K146"/>
    <mergeCell ref="L144:L147"/>
    <mergeCell ref="B148:B151"/>
    <mergeCell ref="C148:C151"/>
    <mergeCell ref="D148:D151"/>
    <mergeCell ref="K148:K150"/>
    <mergeCell ref="L148:L151"/>
    <mergeCell ref="D160:D163"/>
    <mergeCell ref="B152:B155"/>
    <mergeCell ref="C152:C155"/>
    <mergeCell ref="D152:D155"/>
    <mergeCell ref="K152:K154"/>
    <mergeCell ref="L152:L155"/>
    <mergeCell ref="C156:C159"/>
    <mergeCell ref="D156:D159"/>
    <mergeCell ref="K156:K158"/>
    <mergeCell ref="L156:L159"/>
    <mergeCell ref="D168:D171"/>
    <mergeCell ref="K168:K170"/>
    <mergeCell ref="L168:L171"/>
    <mergeCell ref="K160:K162"/>
    <mergeCell ref="L160:L163"/>
    <mergeCell ref="B164:B167"/>
    <mergeCell ref="K164:K166"/>
    <mergeCell ref="L164:L167"/>
    <mergeCell ref="B160:B163"/>
    <mergeCell ref="C160:C163"/>
    <mergeCell ref="L172:L175"/>
    <mergeCell ref="B176:B179"/>
    <mergeCell ref="C176:C179"/>
    <mergeCell ref="D176:D179"/>
    <mergeCell ref="K176:K178"/>
    <mergeCell ref="L176:L179"/>
    <mergeCell ref="N4:N236"/>
    <mergeCell ref="B180:B183"/>
    <mergeCell ref="C180:C183"/>
    <mergeCell ref="D180:D183"/>
    <mergeCell ref="K180:K182"/>
    <mergeCell ref="L180:L183"/>
    <mergeCell ref="B172:B175"/>
    <mergeCell ref="C172:C175"/>
    <mergeCell ref="D172:D175"/>
    <mergeCell ref="K172:K174"/>
    <mergeCell ref="D124:D127"/>
    <mergeCell ref="D108:D111"/>
    <mergeCell ref="B112:B115"/>
    <mergeCell ref="C104:C107"/>
    <mergeCell ref="C100:C103"/>
    <mergeCell ref="C112:C115"/>
    <mergeCell ref="D104:D107"/>
    <mergeCell ref="B232:B235"/>
    <mergeCell ref="C232:C235"/>
    <mergeCell ref="D232:D235"/>
    <mergeCell ref="C164:C167"/>
    <mergeCell ref="D164:D167"/>
    <mergeCell ref="B144:B147"/>
    <mergeCell ref="C144:C147"/>
    <mergeCell ref="D144:D147"/>
    <mergeCell ref="B168:B171"/>
    <mergeCell ref="C168:C171"/>
    <mergeCell ref="B236:B239"/>
    <mergeCell ref="C236:C239"/>
    <mergeCell ref="D236:D239"/>
    <mergeCell ref="C84:C87"/>
    <mergeCell ref="B116:B119"/>
    <mergeCell ref="B184:B187"/>
    <mergeCell ref="B188:B191"/>
    <mergeCell ref="B228:B231"/>
    <mergeCell ref="C228:C231"/>
    <mergeCell ref="D228:D23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248"/>
  <sheetViews>
    <sheetView zoomScale="70" zoomScaleNormal="70" zoomScaleSheetLayoutView="83" workbookViewId="0">
      <selection activeCell="B2" sqref="B2"/>
    </sheetView>
  </sheetViews>
  <sheetFormatPr defaultColWidth="9.140625" defaultRowHeight="15.75" x14ac:dyDescent="0.25"/>
  <cols>
    <col min="1" max="1" width="19.5703125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177" t="s">
        <v>715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(J4+J5+J6)/2</f>
        <v>100</v>
      </c>
      <c r="L4" s="1126">
        <f>(K4+K7)/2</f>
        <v>100</v>
      </c>
      <c r="M4" s="1177" t="s">
        <v>679</v>
      </c>
      <c r="N4" s="1188"/>
    </row>
    <row r="5" spans="1:14" ht="58.5" customHeight="1" x14ac:dyDescent="0.25">
      <c r="A5" s="1113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91.4</v>
      </c>
      <c r="J5" s="1121">
        <f>IF(I5/H5*100&gt;100,100,I5/H5*100)</f>
        <v>100</v>
      </c>
      <c r="K5" s="1123"/>
      <c r="L5" s="1119"/>
      <c r="M5" s="1113"/>
      <c r="N5" s="1081"/>
    </row>
    <row r="6" spans="1:14" ht="58.5" customHeight="1" x14ac:dyDescent="0.25">
      <c r="A6" s="1113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24"/>
      <c r="I6" s="1124"/>
      <c r="J6" s="1121"/>
      <c r="K6" s="1123"/>
      <c r="L6" s="1119"/>
      <c r="M6" s="1113"/>
      <c r="N6" s="1081"/>
    </row>
    <row r="7" spans="1:14" ht="30.75" customHeight="1" x14ac:dyDescent="0.25">
      <c r="A7" s="1113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1122">
        <v>8.33</v>
      </c>
      <c r="I7" s="42">
        <v>9.67</v>
      </c>
      <c r="J7" s="1121">
        <f>IF(I7/H7*100&gt;100,100,I7/H7*100)</f>
        <v>100</v>
      </c>
      <c r="K7" s="1120">
        <f>J7</f>
        <v>100</v>
      </c>
      <c r="L7" s="1119"/>
      <c r="M7" s="1113"/>
      <c r="N7" s="1081"/>
    </row>
    <row r="8" spans="1:14" ht="30.75" hidden="1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/>
      <c r="I8" s="1125"/>
      <c r="J8" s="1121" t="e">
        <f>IF(I8/H8*100&gt;100,100,I8/H8*100)</f>
        <v>#DIV/0!</v>
      </c>
      <c r="K8" s="1127" t="e">
        <f>(J8+J9+J10)/2</f>
        <v>#DIV/0!</v>
      </c>
      <c r="L8" s="1126" t="e">
        <f>(K8+K11)/2</f>
        <v>#DIV/0!</v>
      </c>
      <c r="M8" s="1113"/>
      <c r="N8" s="1081"/>
    </row>
    <row r="9" spans="1:14" ht="30.75" hidden="1" customHeight="1" x14ac:dyDescent="0.25">
      <c r="A9" s="1113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/>
      <c r="I9" s="1125"/>
      <c r="J9" s="1121" t="e">
        <f>IF(I9/H9*100&gt;100,100,I9/H9*100)</f>
        <v>#DIV/0!</v>
      </c>
      <c r="K9" s="1123"/>
      <c r="L9" s="1119"/>
      <c r="M9" s="1113"/>
      <c r="N9" s="1081"/>
    </row>
    <row r="10" spans="1:14" ht="30.75" hidden="1" customHeight="1" x14ac:dyDescent="0.25">
      <c r="A10" s="1113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 t="e">
        <f>IF(I10/H10*100&gt;100,100,I10/H10*100)</f>
        <v>#DIV/0!</v>
      </c>
      <c r="K10" s="1123"/>
      <c r="L10" s="1119"/>
      <c r="M10" s="1113"/>
      <c r="N10" s="1081"/>
    </row>
    <row r="11" spans="1:14" ht="59.25" hidden="1" customHeight="1" x14ac:dyDescent="0.25">
      <c r="A11" s="1113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/>
      <c r="I11" s="1122"/>
      <c r="J11" s="1121" t="e">
        <f>IF(I11/H11*100&gt;100,100,I11/H11*100)</f>
        <v>#DIV/0!</v>
      </c>
      <c r="K11" s="1120" t="e">
        <f>J11</f>
        <v>#DIV/0!</v>
      </c>
      <c r="L11" s="1119"/>
      <c r="M11" s="1113"/>
      <c r="N11" s="1081"/>
    </row>
    <row r="12" spans="1:14" ht="30.75" hidden="1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/>
      <c r="I12" s="1125"/>
      <c r="J12" s="1121" t="e">
        <f>IF(I12/H12*100&gt;100,100,I12/H12*100)</f>
        <v>#DIV/0!</v>
      </c>
      <c r="K12" s="1127" t="e">
        <f>(J12+J13+J14)/2</f>
        <v>#DIV/0!</v>
      </c>
      <c r="L12" s="1126" t="e">
        <f>(K12+K15)/2</f>
        <v>#DIV/0!</v>
      </c>
      <c r="M12" s="1113"/>
      <c r="N12" s="1081"/>
    </row>
    <row r="13" spans="1:14" ht="30.75" hidden="1" customHeight="1" x14ac:dyDescent="0.25">
      <c r="A13" s="1113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/>
      <c r="I13" s="1125"/>
      <c r="J13" s="1121" t="e">
        <f>IF(I13/H13*100&gt;100,100,I13/H13*100)</f>
        <v>#DIV/0!</v>
      </c>
      <c r="K13" s="1123"/>
      <c r="L13" s="1119"/>
      <c r="M13" s="1113"/>
      <c r="N13" s="1081"/>
    </row>
    <row r="14" spans="1:14" ht="30.75" hidden="1" customHeight="1" x14ac:dyDescent="0.25">
      <c r="A14" s="1113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24"/>
      <c r="I14" s="1124"/>
      <c r="J14" s="1121" t="e">
        <f>IF(I14/H14*100&gt;100,100,I14/H14*100)</f>
        <v>#DIV/0!</v>
      </c>
      <c r="K14" s="1123"/>
      <c r="L14" s="1119"/>
      <c r="M14" s="1113"/>
      <c r="N14" s="1081"/>
    </row>
    <row r="15" spans="1:14" ht="104.25" hidden="1" customHeight="1" x14ac:dyDescent="0.25">
      <c r="A15" s="1113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42"/>
      <c r="I15" s="1122"/>
      <c r="J15" s="1121" t="e">
        <f>IF(I15/H15*100&gt;100,100,I15/H15*100)</f>
        <v>#DIV/0!</v>
      </c>
      <c r="K15" s="1120" t="e">
        <f>J15</f>
        <v>#DIV/0!</v>
      </c>
      <c r="L15" s="1119"/>
      <c r="M15" s="1113"/>
      <c r="N15" s="1081"/>
    </row>
    <row r="16" spans="1:14" ht="30.75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>
        <v>100</v>
      </c>
      <c r="I16" s="1125">
        <v>100</v>
      </c>
      <c r="J16" s="1121">
        <f>IF(I16/H16*100&gt;100,100,I16/H16*100)</f>
        <v>100</v>
      </c>
      <c r="K16" s="1127">
        <f>(J16+J17+J18)/2</f>
        <v>100</v>
      </c>
      <c r="L16" s="1126">
        <f>(K16+K19)/2</f>
        <v>100</v>
      </c>
      <c r="M16" s="1113"/>
      <c r="N16" s="1081"/>
    </row>
    <row r="17" spans="1:14" ht="30.75" customHeight="1" x14ac:dyDescent="0.25">
      <c r="A17" s="1113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>
        <v>80</v>
      </c>
      <c r="I17" s="1125">
        <v>100</v>
      </c>
      <c r="J17" s="1121">
        <f>IF(I17/H17*100&gt;100,100,I17/H17*100)</f>
        <v>100</v>
      </c>
      <c r="K17" s="1123"/>
      <c r="L17" s="1119"/>
      <c r="M17" s="1113"/>
      <c r="N17" s="1081"/>
    </row>
    <row r="18" spans="1:14" ht="30.75" customHeight="1" x14ac:dyDescent="0.25">
      <c r="A18" s="1113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7"/>
      <c r="I18" s="1124"/>
      <c r="J18" s="1121"/>
      <c r="K18" s="1123"/>
      <c r="L18" s="1119"/>
      <c r="M18" s="1113"/>
      <c r="N18" s="1081"/>
    </row>
    <row r="19" spans="1:14" ht="80.25" customHeight="1" x14ac:dyDescent="0.25">
      <c r="A19" s="1113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59">
        <v>1.44</v>
      </c>
      <c r="I19" s="34">
        <v>2</v>
      </c>
      <c r="J19" s="1121">
        <f>IF(I19/H19*100&gt;100,100,I19/H19*100)</f>
        <v>100</v>
      </c>
      <c r="K19" s="1120">
        <f>J19</f>
        <v>100</v>
      </c>
      <c r="L19" s="1119"/>
      <c r="M19" s="1113"/>
      <c r="N19" s="1081"/>
    </row>
    <row r="20" spans="1:14" ht="58.5" hidden="1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/>
      <c r="I20" s="1125"/>
      <c r="J20" s="1121" t="e">
        <f>IF(I20/H20*100&gt;100,100,I20/H20*100)</f>
        <v>#DIV/0!</v>
      </c>
      <c r="K20" s="1127" t="e">
        <f>(J20+J21+J22)/2</f>
        <v>#DIV/0!</v>
      </c>
      <c r="L20" s="1126" t="e">
        <f>(K20+K23)/2</f>
        <v>#DIV/0!</v>
      </c>
      <c r="M20" s="1113"/>
      <c r="N20" s="1081"/>
    </row>
    <row r="21" spans="1:14" ht="58.5" hidden="1" customHeight="1" x14ac:dyDescent="0.25">
      <c r="A21" s="1113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/>
      <c r="I21" s="1125"/>
      <c r="J21" s="1121" t="e">
        <f>IF(I21/H21*100&gt;100,100,I21/H21*100)</f>
        <v>#DIV/0!</v>
      </c>
      <c r="K21" s="1123"/>
      <c r="L21" s="1119"/>
      <c r="M21" s="1113"/>
      <c r="N21" s="1081"/>
    </row>
    <row r="22" spans="1:14" ht="58.5" hidden="1" customHeight="1" x14ac:dyDescent="0.25">
      <c r="A22" s="1113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/>
      <c r="I22" s="1124"/>
      <c r="J22" s="1121" t="e">
        <f>IF(I22/H22*100&gt;100,100,I22/H22*100)</f>
        <v>#DIV/0!</v>
      </c>
      <c r="K22" s="1123"/>
      <c r="L22" s="1119"/>
      <c r="M22" s="1113"/>
      <c r="N22" s="1081"/>
    </row>
    <row r="23" spans="1:14" ht="31.5" hidden="1" customHeight="1" x14ac:dyDescent="0.25">
      <c r="A23" s="1113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44"/>
      <c r="I23" s="1122"/>
      <c r="J23" s="1121" t="e">
        <f>IF(I23/H23*100&gt;100,100,I23/H23*100)</f>
        <v>#DIV/0!</v>
      </c>
      <c r="K23" s="1120" t="e">
        <f>J23</f>
        <v>#DIV/0!</v>
      </c>
      <c r="L23" s="1119"/>
      <c r="M23" s="1113"/>
      <c r="N23" s="1081"/>
    </row>
    <row r="24" spans="1:14" ht="58.5" hidden="1" customHeight="1" x14ac:dyDescent="0.25">
      <c r="A24" s="1113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1" t="e">
        <f>IF(I24/H24*100&gt;100,100,I24/H24*100)</f>
        <v>#DIV/0!</v>
      </c>
      <c r="K24" s="1127" t="e">
        <f>(J24+J25+J26)/3</f>
        <v>#DIV/0!</v>
      </c>
      <c r="L24" s="1126" t="e">
        <f>(K24+K27)/2</f>
        <v>#DIV/0!</v>
      </c>
      <c r="M24" s="1113"/>
      <c r="N24" s="1081"/>
    </row>
    <row r="25" spans="1:14" ht="58.5" hidden="1" customHeight="1" x14ac:dyDescent="0.25">
      <c r="A25" s="1113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1" t="e">
        <f>IF(I25/H25*100&gt;100,100,I25/H25*100)</f>
        <v>#DIV/0!</v>
      </c>
      <c r="K25" s="1123"/>
      <c r="L25" s="1119"/>
      <c r="M25" s="1113"/>
      <c r="N25" s="1081"/>
    </row>
    <row r="26" spans="1:14" ht="58.5" hidden="1" customHeight="1" x14ac:dyDescent="0.25">
      <c r="A26" s="1113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1" t="e">
        <f>IF(I26/H26*100&gt;100,100,I26/H26*100)</f>
        <v>#DIV/0!</v>
      </c>
      <c r="K26" s="1123"/>
      <c r="L26" s="1119"/>
      <c r="M26" s="1113"/>
      <c r="N26" s="1081"/>
    </row>
    <row r="27" spans="1:14" ht="31.5" hidden="1" customHeight="1" x14ac:dyDescent="0.25">
      <c r="A27" s="1113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1" t="e">
        <f>IF(I27/H27*100&gt;100,100,I27/H27*100)</f>
        <v>#DIV/0!</v>
      </c>
      <c r="K27" s="1120" t="e">
        <f>J27</f>
        <v>#DIV/0!</v>
      </c>
      <c r="L27" s="1119"/>
      <c r="M27" s="1113"/>
      <c r="N27" s="1081"/>
    </row>
    <row r="28" spans="1:14" ht="58.5" customHeight="1" x14ac:dyDescent="0.25">
      <c r="A28" s="1113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99.333333333333329</v>
      </c>
      <c r="L28" s="1126">
        <f>(K28+K31)/2</f>
        <v>99.666666666666657</v>
      </c>
      <c r="M28" s="1113"/>
      <c r="N28" s="1081"/>
    </row>
    <row r="29" spans="1:14" ht="58.5" customHeight="1" x14ac:dyDescent="0.25">
      <c r="A29" s="1113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47">
        <v>80</v>
      </c>
      <c r="I29" s="1125">
        <v>87.4</v>
      </c>
      <c r="J29" s="1121">
        <f>IF(I29/H29*100&gt;100,100,I29/H29*100)</f>
        <v>100</v>
      </c>
      <c r="K29" s="1123"/>
      <c r="L29" s="1119"/>
      <c r="M29" s="1113"/>
      <c r="N29" s="1081"/>
    </row>
    <row r="30" spans="1:14" ht="55.5" customHeight="1" x14ac:dyDescent="0.25">
      <c r="A30" s="1113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47">
        <v>100</v>
      </c>
      <c r="I30" s="1124">
        <v>98</v>
      </c>
      <c r="J30" s="1121">
        <f>IF(I30/H30*100&gt;100,100,I30/H30*100)</f>
        <v>98</v>
      </c>
      <c r="K30" s="1123"/>
      <c r="L30" s="1119"/>
      <c r="M30" s="1113"/>
      <c r="N30" s="1081"/>
    </row>
    <row r="31" spans="1:14" ht="31.5" customHeight="1" x14ac:dyDescent="0.25">
      <c r="A31" s="1113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1122">
        <v>415.44</v>
      </c>
      <c r="I31" s="34">
        <v>416</v>
      </c>
      <c r="J31" s="1121">
        <f>IF(I31/H31*100&gt;100,100,I31/H31*100)</f>
        <v>100</v>
      </c>
      <c r="K31" s="1120">
        <f>J31</f>
        <v>100</v>
      </c>
      <c r="L31" s="1119"/>
      <c r="M31" s="1113"/>
      <c r="N31" s="1081"/>
    </row>
    <row r="32" spans="1:14" ht="58.5" hidden="1" customHeight="1" x14ac:dyDescent="0.25">
      <c r="A32" s="1113"/>
      <c r="B32" s="1142" t="s">
        <v>157</v>
      </c>
      <c r="C32" s="1142" t="s">
        <v>687</v>
      </c>
      <c r="D32" s="1141" t="s">
        <v>137</v>
      </c>
      <c r="E32" s="1105" t="s">
        <v>138</v>
      </c>
      <c r="F32" s="1069" t="s">
        <v>3</v>
      </c>
      <c r="G32" s="1105" t="s">
        <v>140</v>
      </c>
      <c r="H32" s="1182"/>
      <c r="I32" s="1186"/>
      <c r="J32" s="1121" t="e">
        <f>IF(I32/H32*100&gt;100,100,I32/H32*100)</f>
        <v>#DIV/0!</v>
      </c>
      <c r="K32" s="1127" t="e">
        <f>(J32+J33+J34)/3</f>
        <v>#DIV/0!</v>
      </c>
      <c r="L32" s="1126" t="e">
        <f>(K32+K35)/2</f>
        <v>#DIV/0!</v>
      </c>
      <c r="M32" s="1151"/>
      <c r="N32" s="1081"/>
    </row>
    <row r="33" spans="1:14" ht="58.5" hidden="1" customHeight="1" x14ac:dyDescent="0.25">
      <c r="A33" s="1113"/>
      <c r="B33" s="1113"/>
      <c r="C33" s="1113"/>
      <c r="D33" s="1137"/>
      <c r="E33" s="1105" t="s">
        <v>138</v>
      </c>
      <c r="F33" s="1069" t="s">
        <v>4</v>
      </c>
      <c r="G33" s="1105" t="s">
        <v>140</v>
      </c>
      <c r="H33" s="1182"/>
      <c r="I33" s="1186"/>
      <c r="J33" s="1121" t="e">
        <f>IF(I33/H33*100&gt;100,100,I33/H33*100)</f>
        <v>#DIV/0!</v>
      </c>
      <c r="K33" s="1123"/>
      <c r="L33" s="1119"/>
      <c r="M33" s="1151"/>
      <c r="N33" s="1081"/>
    </row>
    <row r="34" spans="1:14" ht="58.5" hidden="1" customHeight="1" x14ac:dyDescent="0.25">
      <c r="A34" s="1113"/>
      <c r="B34" s="1113"/>
      <c r="C34" s="1113"/>
      <c r="D34" s="1137"/>
      <c r="E34" s="1105" t="s">
        <v>138</v>
      </c>
      <c r="F34" s="1069" t="s">
        <v>489</v>
      </c>
      <c r="G34" s="1105" t="s">
        <v>140</v>
      </c>
      <c r="H34" s="1182"/>
      <c r="I34" s="1182"/>
      <c r="J34" s="1121" t="e">
        <f>IF(I34/H34*100&gt;100,100,I34/H34*100)</f>
        <v>#DIV/0!</v>
      </c>
      <c r="K34" s="1123"/>
      <c r="L34" s="1119"/>
      <c r="M34" s="1151"/>
      <c r="N34" s="1081"/>
    </row>
    <row r="35" spans="1:14" ht="33.75" hidden="1" customHeight="1" x14ac:dyDescent="0.25">
      <c r="A35" s="1113"/>
      <c r="B35" s="1110"/>
      <c r="C35" s="1110"/>
      <c r="D35" s="1133"/>
      <c r="E35" s="1105" t="s">
        <v>144</v>
      </c>
      <c r="F35" s="1064" t="s">
        <v>506</v>
      </c>
      <c r="G35" s="1105" t="s">
        <v>266</v>
      </c>
      <c r="H35" s="4"/>
      <c r="I35" s="1122"/>
      <c r="J35" s="1121" t="e">
        <f>IF(I35/H35*100&gt;100,100,I35/H35*100)</f>
        <v>#DIV/0!</v>
      </c>
      <c r="K35" s="1120" t="e">
        <f>J35</f>
        <v>#DIV/0!</v>
      </c>
      <c r="L35" s="1119"/>
      <c r="M35" s="1151"/>
      <c r="N35" s="1081"/>
    </row>
    <row r="36" spans="1:14" ht="33.75" hidden="1" customHeight="1" x14ac:dyDescent="0.25">
      <c r="A36" s="1113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/>
      <c r="H36" s="4"/>
      <c r="I36" s="1122"/>
      <c r="J36" s="1121" t="e">
        <f>IF(I36/H36*100&gt;100,100,I36/H36*100)</f>
        <v>#DIV/0!</v>
      </c>
      <c r="K36" s="1120"/>
      <c r="L36" s="1178"/>
      <c r="M36" s="1151"/>
      <c r="N36" s="1081"/>
    </row>
    <row r="37" spans="1:14" ht="33.75" hidden="1" customHeight="1" x14ac:dyDescent="0.25">
      <c r="A37" s="1113"/>
      <c r="B37" s="1113"/>
      <c r="C37" s="1113"/>
      <c r="D37" s="1137"/>
      <c r="E37" s="1105" t="s">
        <v>138</v>
      </c>
      <c r="F37" s="1069" t="s">
        <v>4</v>
      </c>
      <c r="G37" s="1105"/>
      <c r="H37" s="4"/>
      <c r="I37" s="1122"/>
      <c r="J37" s="1121" t="e">
        <f>IF(I37/H37*100&gt;100,100,I37/H37*100)</f>
        <v>#DIV/0!</v>
      </c>
      <c r="K37" s="1120"/>
      <c r="L37" s="1178"/>
      <c r="M37" s="1151"/>
      <c r="N37" s="1081"/>
    </row>
    <row r="38" spans="1:14" ht="33.75" hidden="1" customHeight="1" x14ac:dyDescent="0.25">
      <c r="A38" s="1113"/>
      <c r="B38" s="1113"/>
      <c r="C38" s="1113"/>
      <c r="D38" s="1137"/>
      <c r="E38" s="1105" t="s">
        <v>138</v>
      </c>
      <c r="F38" s="1069" t="s">
        <v>489</v>
      </c>
      <c r="G38" s="1105"/>
      <c r="H38" s="4"/>
      <c r="I38" s="1122"/>
      <c r="J38" s="1121" t="e">
        <f>IF(I38/H38*100&gt;100,100,I38/H38*100)</f>
        <v>#DIV/0!</v>
      </c>
      <c r="K38" s="1120"/>
      <c r="L38" s="1178"/>
      <c r="M38" s="1151"/>
      <c r="N38" s="1081"/>
    </row>
    <row r="39" spans="1:14" ht="33.75" hidden="1" customHeight="1" x14ac:dyDescent="0.25">
      <c r="A39" s="1113"/>
      <c r="B39" s="1110"/>
      <c r="C39" s="1110"/>
      <c r="D39" s="1133"/>
      <c r="E39" s="1105" t="s">
        <v>144</v>
      </c>
      <c r="F39" s="1064" t="s">
        <v>506</v>
      </c>
      <c r="G39" s="1105"/>
      <c r="H39" s="4"/>
      <c r="I39" s="1122"/>
      <c r="J39" s="1121" t="e">
        <f>IF(I39/H39*100&gt;100,100,I39/H39*100)</f>
        <v>#DIV/0!</v>
      </c>
      <c r="K39" s="1120"/>
      <c r="L39" s="1178"/>
      <c r="M39" s="1151"/>
      <c r="N39" s="1081"/>
    </row>
    <row r="40" spans="1:14" ht="58.5" hidden="1" customHeight="1" x14ac:dyDescent="0.25">
      <c r="A40" s="1143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(J40+J41+J42)/2</f>
        <v>#DIV/0!</v>
      </c>
      <c r="L40" s="1126" t="e">
        <f>(K40+K43)/2</f>
        <v>#DIV/0!</v>
      </c>
      <c r="M40" s="1113"/>
      <c r="N40" s="1081"/>
    </row>
    <row r="41" spans="1:14" ht="58.5" hidden="1" customHeight="1" x14ac:dyDescent="0.25">
      <c r="A41" s="1143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113"/>
      <c r="N41" s="1081"/>
    </row>
    <row r="42" spans="1:14" ht="58.5" hidden="1" customHeight="1" x14ac:dyDescent="0.25">
      <c r="A42" s="1143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/>
      <c r="I42" s="1124"/>
      <c r="J42" s="1121">
        <v>0</v>
      </c>
      <c r="K42" s="1123"/>
      <c r="L42" s="1119"/>
      <c r="M42" s="1113"/>
      <c r="N42" s="1081"/>
    </row>
    <row r="43" spans="1:14" ht="33" hidden="1" customHeight="1" x14ac:dyDescent="0.25">
      <c r="A43" s="1143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113"/>
      <c r="N43" s="1081"/>
    </row>
    <row r="44" spans="1:14" ht="57" customHeight="1" x14ac:dyDescent="0.25">
      <c r="A44" s="1143"/>
      <c r="B44" s="1142" t="s">
        <v>183</v>
      </c>
      <c r="C44" s="1142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>
        <v>100</v>
      </c>
      <c r="I44" s="1125">
        <v>100</v>
      </c>
      <c r="J44" s="1121">
        <f>IF(I44/H44*100&gt;100,100,I44/H44*100)</f>
        <v>100</v>
      </c>
      <c r="K44" s="1127">
        <f>(J44+J45+J46)/2</f>
        <v>100</v>
      </c>
      <c r="L44" s="1126">
        <f>(K44+K47)/2</f>
        <v>100</v>
      </c>
      <c r="M44" s="1113"/>
      <c r="N44" s="1081"/>
    </row>
    <row r="45" spans="1:14" ht="57" customHeight="1" x14ac:dyDescent="0.25">
      <c r="A45" s="1143"/>
      <c r="B45" s="1113"/>
      <c r="C45" s="1113"/>
      <c r="D45" s="1137"/>
      <c r="E45" s="1105" t="s">
        <v>138</v>
      </c>
      <c r="F45" s="1069" t="s">
        <v>4</v>
      </c>
      <c r="G45" s="1105" t="s">
        <v>140</v>
      </c>
      <c r="H45" s="1124">
        <v>85</v>
      </c>
      <c r="I45" s="1125">
        <v>100</v>
      </c>
      <c r="J45" s="1121">
        <f>IF(I45/H45*100&gt;100,100,I45/H45*100)</f>
        <v>100</v>
      </c>
      <c r="K45" s="1123"/>
      <c r="L45" s="1119"/>
      <c r="M45" s="1113"/>
      <c r="N45" s="1081"/>
    </row>
    <row r="46" spans="1:14" ht="57" customHeight="1" x14ac:dyDescent="0.25">
      <c r="A46" s="1143"/>
      <c r="B46" s="1113"/>
      <c r="C46" s="1113"/>
      <c r="D46" s="1137"/>
      <c r="E46" s="1105" t="s">
        <v>138</v>
      </c>
      <c r="F46" s="1069" t="s">
        <v>489</v>
      </c>
      <c r="G46" s="1105" t="s">
        <v>140</v>
      </c>
      <c r="H46" s="1124"/>
      <c r="I46" s="1124"/>
      <c r="J46" s="1121"/>
      <c r="K46" s="1123"/>
      <c r="L46" s="1119"/>
      <c r="M46" s="1113"/>
      <c r="N46" s="1081"/>
    </row>
    <row r="47" spans="1:14" ht="57" customHeight="1" x14ac:dyDescent="0.25">
      <c r="A47" s="1143"/>
      <c r="B47" s="1110"/>
      <c r="C47" s="1110"/>
      <c r="D47" s="1133"/>
      <c r="E47" s="1105" t="s">
        <v>144</v>
      </c>
      <c r="F47" s="1064" t="s">
        <v>506</v>
      </c>
      <c r="G47" s="1105" t="s">
        <v>266</v>
      </c>
      <c r="H47" s="4">
        <v>1</v>
      </c>
      <c r="I47" s="42">
        <v>1</v>
      </c>
      <c r="J47" s="1121">
        <f>IF(I47/H47*100&gt;100,100,I47/H47*100)</f>
        <v>100</v>
      </c>
      <c r="K47" s="1120">
        <f>J47</f>
        <v>100</v>
      </c>
      <c r="L47" s="1119"/>
      <c r="M47" s="1113"/>
      <c r="N47" s="1081"/>
    </row>
    <row r="48" spans="1:14" ht="33" hidden="1" customHeight="1" x14ac:dyDescent="0.25">
      <c r="A48" s="1143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/>
      <c r="I48" s="1125"/>
      <c r="J48" s="1121" t="e">
        <f>IF(I48/H48*100&gt;100,100,I48/H48*100)</f>
        <v>#DIV/0!</v>
      </c>
      <c r="K48" s="1127" t="e">
        <f>(J48+J49+J50)/3</f>
        <v>#DIV/0!</v>
      </c>
      <c r="L48" s="1126" t="e">
        <f>(K48+K51)/2</f>
        <v>#DIV/0!</v>
      </c>
      <c r="M48" s="1113"/>
      <c r="N48" s="1081"/>
    </row>
    <row r="49" spans="1:14" ht="33" hidden="1" customHeight="1" x14ac:dyDescent="0.25">
      <c r="A49" s="1143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/>
      <c r="I49" s="1125"/>
      <c r="J49" s="1121" t="e">
        <f>IF(I49/H49*100&gt;100,100,I49/H49*100)</f>
        <v>#DIV/0!</v>
      </c>
      <c r="K49" s="1123"/>
      <c r="L49" s="1119"/>
      <c r="M49" s="1113"/>
      <c r="N49" s="1081"/>
    </row>
    <row r="50" spans="1:14" ht="33" hidden="1" customHeight="1" x14ac:dyDescent="0.25">
      <c r="A50" s="1143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/>
      <c r="I50" s="1124"/>
      <c r="J50" s="1121" t="e">
        <f>IF(I50/H50*100&gt;100,100,I50/H50*100)</f>
        <v>#DIV/0!</v>
      </c>
      <c r="K50" s="1123"/>
      <c r="L50" s="1119"/>
      <c r="M50" s="1113"/>
      <c r="N50" s="1081"/>
    </row>
    <row r="51" spans="1:14" ht="33" hidden="1" customHeight="1" x14ac:dyDescent="0.25">
      <c r="A51" s="1143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44"/>
      <c r="I51" s="1122"/>
      <c r="J51" s="1121" t="e">
        <f>IF(I51/H51*100&gt;100,100,I51/H51*100)</f>
        <v>#DIV/0!</v>
      </c>
      <c r="K51" s="1120" t="e">
        <f>J51</f>
        <v>#DIV/0!</v>
      </c>
      <c r="L51" s="1119"/>
      <c r="M51" s="1113"/>
      <c r="N51" s="1081"/>
    </row>
    <row r="52" spans="1:14" ht="33" hidden="1" customHeight="1" x14ac:dyDescent="0.25">
      <c r="A52" s="1143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/>
      <c r="I52" s="1125"/>
      <c r="J52" s="1121" t="e">
        <f>IF(I52/H52*100&gt;100,100,I52/H52*100)</f>
        <v>#DIV/0!</v>
      </c>
      <c r="K52" s="1127" t="e">
        <f>(J52+J53+J54)/2</f>
        <v>#DIV/0!</v>
      </c>
      <c r="L52" s="1126" t="e">
        <f>(K52+K55)/2</f>
        <v>#DIV/0!</v>
      </c>
      <c r="M52" s="1113"/>
      <c r="N52" s="1081"/>
    </row>
    <row r="53" spans="1:14" ht="33" hidden="1" customHeight="1" x14ac:dyDescent="0.25">
      <c r="A53" s="1143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7"/>
      <c r="I53" s="1125"/>
      <c r="J53" s="1121" t="e">
        <f>IF(I53/H53*100&gt;100,100,I53/H53*100)</f>
        <v>#DIV/0!</v>
      </c>
      <c r="K53" s="1123"/>
      <c r="L53" s="1119"/>
      <c r="M53" s="1113"/>
      <c r="N53" s="1081"/>
    </row>
    <row r="54" spans="1:14" ht="33" hidden="1" customHeight="1" x14ac:dyDescent="0.25">
      <c r="A54" s="1143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/>
      <c r="I54" s="1124"/>
      <c r="J54" s="1121">
        <v>0</v>
      </c>
      <c r="K54" s="1123"/>
      <c r="L54" s="1119"/>
      <c r="M54" s="1113"/>
      <c r="N54" s="1081"/>
    </row>
    <row r="55" spans="1:14" ht="69" hidden="1" customHeight="1" x14ac:dyDescent="0.25">
      <c r="A55" s="1143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44"/>
      <c r="I55" s="1122"/>
      <c r="J55" s="1121" t="e">
        <f>IF(I55/H55*100&gt;100,100,I55/H55*100)</f>
        <v>#DIV/0!</v>
      </c>
      <c r="K55" s="1120" t="e">
        <f>J55</f>
        <v>#DIV/0!</v>
      </c>
      <c r="L55" s="1119"/>
      <c r="M55" s="1113"/>
      <c r="N55" s="1081"/>
    </row>
    <row r="56" spans="1:14" ht="58.5" hidden="1" customHeight="1" x14ac:dyDescent="0.25">
      <c r="A56" s="1143"/>
      <c r="B56" s="1142" t="s">
        <v>164</v>
      </c>
      <c r="C56" s="1142" t="s">
        <v>686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1" t="e">
        <f>IF(I56/H56*100&gt;100,100,I56/H56*100)</f>
        <v>#DIV/0!</v>
      </c>
      <c r="K56" s="1127" t="e">
        <f>(J56+J57+J58)/3</f>
        <v>#DIV/0!</v>
      </c>
      <c r="L56" s="1126" t="e">
        <f>(K56+K59)/2</f>
        <v>#DIV/0!</v>
      </c>
      <c r="M56" s="1113"/>
      <c r="N56" s="1081"/>
    </row>
    <row r="57" spans="1:14" ht="58.5" hidden="1" customHeight="1" x14ac:dyDescent="0.25">
      <c r="A57" s="1143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/>
      <c r="I57" s="1125"/>
      <c r="J57" s="1121" t="e">
        <f>IF(I57/H57*100&gt;100,100,I57/H57*100)</f>
        <v>#DIV/0!</v>
      </c>
      <c r="K57" s="1123"/>
      <c r="L57" s="1119"/>
      <c r="M57" s="1113"/>
      <c r="N57" s="1081"/>
    </row>
    <row r="58" spans="1:14" ht="58.5" hidden="1" customHeight="1" x14ac:dyDescent="0.25">
      <c r="A58" s="1143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/>
      <c r="I58" s="1124"/>
      <c r="J58" s="1121" t="e">
        <f>IF(I58/H58*100&gt;100,100,I58/H58*100)</f>
        <v>#DIV/0!</v>
      </c>
      <c r="K58" s="1123"/>
      <c r="L58" s="1119"/>
      <c r="M58" s="1113"/>
      <c r="N58" s="1081"/>
    </row>
    <row r="59" spans="1:14" ht="57.75" hidden="1" customHeight="1" x14ac:dyDescent="0.25">
      <c r="A59" s="1143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34"/>
      <c r="I59" s="4"/>
      <c r="J59" s="1121" t="e">
        <f>IF(I59/H59*100&gt;100,100,I59/H59*100)</f>
        <v>#DIV/0!</v>
      </c>
      <c r="K59" s="1120" t="e">
        <f>J59</f>
        <v>#DIV/0!</v>
      </c>
      <c r="L59" s="1119"/>
      <c r="M59" s="1113"/>
      <c r="N59" s="1081"/>
    </row>
    <row r="60" spans="1:14" ht="58.5" customHeight="1" x14ac:dyDescent="0.25">
      <c r="A60" s="1143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>
        <v>100</v>
      </c>
      <c r="I60" s="1125">
        <v>100</v>
      </c>
      <c r="J60" s="1121">
        <f>IF(I60/H60*100&gt;100,100,I60/H60*100)</f>
        <v>100</v>
      </c>
      <c r="K60" s="1127">
        <f>(J60+J61+J62)/2</f>
        <v>100</v>
      </c>
      <c r="L60" s="1126">
        <f>(K60+K63)/2</f>
        <v>100</v>
      </c>
      <c r="M60" s="1113"/>
      <c r="N60" s="1081"/>
    </row>
    <row r="61" spans="1:14" ht="58.5" customHeight="1" x14ac:dyDescent="0.25">
      <c r="A61" s="1143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69">
        <v>85</v>
      </c>
      <c r="I61" s="1125">
        <v>100</v>
      </c>
      <c r="J61" s="1121">
        <f>IF(I61/H61*100&gt;100,100,I61/H61*100)</f>
        <v>100</v>
      </c>
      <c r="K61" s="1123"/>
      <c r="L61" s="1119"/>
      <c r="M61" s="1113"/>
      <c r="N61" s="1081"/>
    </row>
    <row r="62" spans="1:14" ht="58.5" customHeight="1" x14ac:dyDescent="0.25">
      <c r="A62" s="1143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69"/>
      <c r="I62" s="1124"/>
      <c r="J62" s="1121"/>
      <c r="K62" s="1123"/>
      <c r="L62" s="1119"/>
      <c r="M62" s="1113"/>
      <c r="N62" s="1081"/>
    </row>
    <row r="63" spans="1:14" ht="41.25" customHeight="1" x14ac:dyDescent="0.25">
      <c r="A63" s="1143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4">
        <v>1</v>
      </c>
      <c r="I63" s="42">
        <v>1</v>
      </c>
      <c r="J63" s="1121">
        <f>IF(I63/H63*100&gt;100,100,I63/H63*100)</f>
        <v>100</v>
      </c>
      <c r="K63" s="1120">
        <f>J63</f>
        <v>100</v>
      </c>
      <c r="L63" s="1119"/>
      <c r="M63" s="1113"/>
      <c r="N63" s="1081"/>
    </row>
    <row r="64" spans="1:14" ht="58.5" hidden="1" customHeight="1" x14ac:dyDescent="0.25">
      <c r="A64" s="1143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/>
      <c r="I64" s="1125"/>
      <c r="J64" s="1121" t="e">
        <f>IF(I64/H64*100&gt;100,100,I64/H64*100)</f>
        <v>#DIV/0!</v>
      </c>
      <c r="K64" s="1127" t="e">
        <f>(J64+J65+J66)/3</f>
        <v>#DIV/0!</v>
      </c>
      <c r="L64" s="1126" t="e">
        <f>(K64+K67)/2</f>
        <v>#DIV/0!</v>
      </c>
      <c r="M64" s="1113"/>
      <c r="N64" s="1081"/>
    </row>
    <row r="65" spans="1:14" ht="58.5" hidden="1" customHeight="1" x14ac:dyDescent="0.25">
      <c r="A65" s="1143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69"/>
      <c r="I65" s="1125"/>
      <c r="J65" s="1121" t="e">
        <f>IF(I65/H65*100&gt;100,100,I65/H65*100)</f>
        <v>#DIV/0!</v>
      </c>
      <c r="K65" s="1123"/>
      <c r="L65" s="1119"/>
      <c r="M65" s="1113"/>
      <c r="N65" s="1081"/>
    </row>
    <row r="66" spans="1:14" ht="58.5" hidden="1" customHeight="1" x14ac:dyDescent="0.25">
      <c r="A66" s="1143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69"/>
      <c r="I66" s="1124"/>
      <c r="J66" s="1121" t="e">
        <f>IF(I66/H66*100&gt;100,100,I66/H66*100)</f>
        <v>#DIV/0!</v>
      </c>
      <c r="K66" s="1123"/>
      <c r="L66" s="1119"/>
      <c r="M66" s="1113"/>
      <c r="N66" s="1081"/>
    </row>
    <row r="67" spans="1:14" ht="41.25" hidden="1" customHeight="1" x14ac:dyDescent="0.25">
      <c r="A67" s="1143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4"/>
      <c r="I67" s="1122"/>
      <c r="J67" s="1121" t="e">
        <f>IF(I67/H67*100&gt;100,100,I67/H67*100)</f>
        <v>#DIV/0!</v>
      </c>
      <c r="K67" s="1120" t="e">
        <f>J67</f>
        <v>#DIV/0!</v>
      </c>
      <c r="L67" s="1119"/>
      <c r="M67" s="1113"/>
      <c r="N67" s="1081"/>
    </row>
    <row r="68" spans="1:14" ht="58.5" hidden="1" customHeight="1" x14ac:dyDescent="0.25">
      <c r="A68" s="1143"/>
      <c r="B68" s="1142" t="s">
        <v>185</v>
      </c>
      <c r="C68" s="1142" t="s">
        <v>186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/>
      <c r="I68" s="1125"/>
      <c r="J68" s="1121" t="e">
        <f>IF(I68/H68*100&gt;100,100,I68/H68*100)</f>
        <v>#DIV/0!</v>
      </c>
      <c r="K68" s="1127" t="e">
        <f>(J68+J69+J70)/3</f>
        <v>#DIV/0!</v>
      </c>
      <c r="L68" s="1126" t="e">
        <f>(K68+K71)/2</f>
        <v>#DIV/0!</v>
      </c>
      <c r="M68" s="1113"/>
      <c r="N68" s="1081"/>
    </row>
    <row r="69" spans="1:14" ht="58.5" hidden="1" customHeight="1" x14ac:dyDescent="0.25">
      <c r="A69" s="1143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/>
      <c r="I69" s="1125"/>
      <c r="J69" s="1121" t="e">
        <f>IF(I69/H69*100&gt;100,100,I69/H69*100)</f>
        <v>#DIV/0!</v>
      </c>
      <c r="K69" s="1123"/>
      <c r="L69" s="1119"/>
      <c r="M69" s="1113"/>
      <c r="N69" s="1081"/>
    </row>
    <row r="70" spans="1:14" ht="58.5" hidden="1" customHeight="1" x14ac:dyDescent="0.25">
      <c r="A70" s="1143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/>
      <c r="I70" s="1124"/>
      <c r="J70" s="1121" t="e">
        <f>IF(I70/H70*100&gt;100,100,I70/H70*100)</f>
        <v>#DIV/0!</v>
      </c>
      <c r="K70" s="1123"/>
      <c r="L70" s="1119"/>
      <c r="M70" s="1113"/>
      <c r="N70" s="1081"/>
    </row>
    <row r="71" spans="1:14" ht="31.5" hidden="1" customHeight="1" x14ac:dyDescent="0.25">
      <c r="A71" s="1143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/>
      <c r="I71" s="1122"/>
      <c r="J71" s="1121" t="e">
        <f>IF(I71/H71*100&gt;100,100,I71/H71*100)</f>
        <v>#DIV/0!</v>
      </c>
      <c r="K71" s="1120" t="e">
        <f>J71</f>
        <v>#DIV/0!</v>
      </c>
      <c r="L71" s="1119"/>
      <c r="M71" s="1113"/>
      <c r="N71" s="1081"/>
    </row>
    <row r="72" spans="1:14" ht="58.5" hidden="1" customHeight="1" x14ac:dyDescent="0.25">
      <c r="A72" s="1143"/>
      <c r="B72" s="1142" t="s">
        <v>178</v>
      </c>
      <c r="C72" s="1142" t="s">
        <v>529</v>
      </c>
      <c r="D72" s="1141" t="s">
        <v>137</v>
      </c>
      <c r="E72" s="1105" t="s">
        <v>138</v>
      </c>
      <c r="F72" s="1069" t="s">
        <v>3</v>
      </c>
      <c r="G72" s="1105" t="s">
        <v>140</v>
      </c>
      <c r="H72" s="1169"/>
      <c r="I72" s="1125"/>
      <c r="J72" s="1121" t="e">
        <f>IF(I72/H72*100&gt;100,100,I72/H72*100)</f>
        <v>#DIV/0!</v>
      </c>
      <c r="K72" s="1127" t="e">
        <f>(J72+J73+J74)/2</f>
        <v>#DIV/0!</v>
      </c>
      <c r="L72" s="1126" t="e">
        <f>(K72+K75)/2</f>
        <v>#DIV/0!</v>
      </c>
      <c r="M72" s="1113"/>
      <c r="N72" s="1081"/>
    </row>
    <row r="73" spans="1:14" ht="58.5" hidden="1" customHeight="1" x14ac:dyDescent="0.25">
      <c r="A73" s="1143"/>
      <c r="B73" s="1113"/>
      <c r="C73" s="1113"/>
      <c r="D73" s="1137"/>
      <c r="E73" s="1105" t="s">
        <v>138</v>
      </c>
      <c r="F73" s="1069" t="s">
        <v>211</v>
      </c>
      <c r="G73" s="1105" t="s">
        <v>140</v>
      </c>
      <c r="H73" s="1169"/>
      <c r="I73" s="1125"/>
      <c r="J73" s="1121" t="e">
        <f>IF(I73/H73*100&gt;100,100,I73/H73*100)</f>
        <v>#DIV/0!</v>
      </c>
      <c r="K73" s="1123"/>
      <c r="L73" s="1119"/>
      <c r="M73" s="1113"/>
      <c r="N73" s="1081"/>
    </row>
    <row r="74" spans="1:14" ht="58.5" hidden="1" customHeight="1" x14ac:dyDescent="0.25">
      <c r="A74" s="1143"/>
      <c r="B74" s="1113"/>
      <c r="C74" s="1113"/>
      <c r="D74" s="1137"/>
      <c r="E74" s="1105" t="s">
        <v>138</v>
      </c>
      <c r="F74" s="1069" t="s">
        <v>390</v>
      </c>
      <c r="G74" s="1105" t="s">
        <v>140</v>
      </c>
      <c r="H74" s="1169"/>
      <c r="I74" s="1124"/>
      <c r="J74" s="1121" t="e">
        <f>IF(I74/H74*100&gt;100,100,I74/H74*100)</f>
        <v>#DIV/0!</v>
      </c>
      <c r="K74" s="1123"/>
      <c r="L74" s="1119"/>
      <c r="M74" s="1113"/>
      <c r="N74" s="1081"/>
    </row>
    <row r="75" spans="1:14" ht="31.5" hidden="1" customHeight="1" x14ac:dyDescent="0.25">
      <c r="A75" s="1143"/>
      <c r="B75" s="1110"/>
      <c r="C75" s="1110"/>
      <c r="D75" s="1133"/>
      <c r="E75" s="1105" t="s">
        <v>144</v>
      </c>
      <c r="F75" s="1064" t="s">
        <v>506</v>
      </c>
      <c r="G75" s="1105" t="s">
        <v>266</v>
      </c>
      <c r="H75" s="1122"/>
      <c r="I75" s="4"/>
      <c r="J75" s="1121" t="e">
        <f>IF(I75/H75*100&gt;100,100,I75/H75*100)</f>
        <v>#DIV/0!</v>
      </c>
      <c r="K75" s="1120" t="e">
        <f>J75</f>
        <v>#DIV/0!</v>
      </c>
      <c r="L75" s="1119"/>
      <c r="M75" s="1113"/>
      <c r="N75" s="1081"/>
    </row>
    <row r="76" spans="1:14" ht="58.5" customHeight="1" x14ac:dyDescent="0.25">
      <c r="A76" s="1143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100</v>
      </c>
      <c r="J76" s="1121">
        <f>IF(I76/H76*100&gt;100,100,I76/H76*100)</f>
        <v>100</v>
      </c>
      <c r="K76" s="1127">
        <f>(J76+J77+J78)/3</f>
        <v>100</v>
      </c>
      <c r="L76" s="1126">
        <f>(K76+K79)/2</f>
        <v>100</v>
      </c>
      <c r="M76" s="1151"/>
      <c r="N76" s="1081"/>
    </row>
    <row r="77" spans="1:14" ht="58.5" customHeight="1" x14ac:dyDescent="0.25">
      <c r="A77" s="1143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24">
        <v>85</v>
      </c>
      <c r="I77" s="1125">
        <v>100</v>
      </c>
      <c r="J77" s="1121">
        <f>IF(I77/H77*100&gt;100,100,I77/H77*100)</f>
        <v>100</v>
      </c>
      <c r="K77" s="1123"/>
      <c r="L77" s="1119"/>
      <c r="M77" s="1151"/>
      <c r="N77" s="1081"/>
    </row>
    <row r="78" spans="1:14" ht="58.5" customHeight="1" x14ac:dyDescent="0.25">
      <c r="A78" s="1143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24">
        <v>98</v>
      </c>
      <c r="I78" s="1124">
        <v>100</v>
      </c>
      <c r="J78" s="1121">
        <f>IF(I78/H78*100&gt;100,100,I78/H78*100)</f>
        <v>100</v>
      </c>
      <c r="K78" s="1123"/>
      <c r="L78" s="1119"/>
      <c r="M78" s="1151"/>
      <c r="N78" s="1081"/>
    </row>
    <row r="79" spans="1:14" ht="40.5" customHeight="1" x14ac:dyDescent="0.25">
      <c r="A79" s="1143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4">
        <v>382.67</v>
      </c>
      <c r="I79" s="42">
        <v>384.33</v>
      </c>
      <c r="J79" s="1121">
        <f>IF(I79/H79*100&gt;100,100,I79/H79*100)</f>
        <v>100</v>
      </c>
      <c r="K79" s="1120">
        <f>J79</f>
        <v>100</v>
      </c>
      <c r="L79" s="1119"/>
      <c r="M79" s="1151"/>
      <c r="N79" s="1081"/>
    </row>
    <row r="80" spans="1:14" ht="58.5" hidden="1" customHeight="1" x14ac:dyDescent="0.25">
      <c r="A80" s="1143"/>
      <c r="B80" s="1142" t="s">
        <v>181</v>
      </c>
      <c r="C80" s="1142" t="s">
        <v>660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/>
      <c r="I80" s="1125"/>
      <c r="J80" s="1121" t="e">
        <f>IF(I80/H80*100&gt;100,100,I80/H80*100)</f>
        <v>#DIV/0!</v>
      </c>
      <c r="K80" s="1127" t="e">
        <f>(J80+J81+J82)/3</f>
        <v>#DIV/0!</v>
      </c>
      <c r="L80" s="1126" t="e">
        <f>(K80+K83)/2</f>
        <v>#DIV/0!</v>
      </c>
      <c r="M80" s="1151"/>
      <c r="N80" s="1081"/>
    </row>
    <row r="81" spans="1:14" ht="58.5" hidden="1" customHeight="1" x14ac:dyDescent="0.25">
      <c r="A81" s="1143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/>
      <c r="I81" s="1125"/>
      <c r="J81" s="1121" t="e">
        <f>IF(I81/H81*100&gt;100,100,I81/H81*100)</f>
        <v>#DIV/0!</v>
      </c>
      <c r="K81" s="1123"/>
      <c r="L81" s="1119"/>
      <c r="M81" s="1151"/>
      <c r="N81" s="1081"/>
    </row>
    <row r="82" spans="1:14" ht="58.5" hidden="1" customHeight="1" x14ac:dyDescent="0.25">
      <c r="A82" s="1143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24"/>
      <c r="I82" s="1124"/>
      <c r="J82" s="1121" t="e">
        <f>IF(I82/H82*100&gt;100,100,I82/H82*100)</f>
        <v>#DIV/0!</v>
      </c>
      <c r="K82" s="1123"/>
      <c r="L82" s="1119"/>
      <c r="M82" s="1151"/>
      <c r="N82" s="1081"/>
    </row>
    <row r="83" spans="1:14" ht="40.5" hidden="1" customHeight="1" x14ac:dyDescent="0.25">
      <c r="A83" s="1143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4"/>
      <c r="I83" s="1122"/>
      <c r="J83" s="1121" t="e">
        <f>IF(I83/H83*100&gt;100,100,I83/H83*100)</f>
        <v>#DIV/0!</v>
      </c>
      <c r="K83" s="1120" t="e">
        <f>J83</f>
        <v>#DIV/0!</v>
      </c>
      <c r="L83" s="1119"/>
      <c r="M83" s="1151"/>
      <c r="N83" s="1081"/>
    </row>
    <row r="84" spans="1:14" ht="58.5" hidden="1" customHeight="1" x14ac:dyDescent="0.25">
      <c r="A84" s="1143"/>
      <c r="B84" s="1168" t="s">
        <v>420</v>
      </c>
      <c r="C84" s="1142" t="s">
        <v>660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/>
      <c r="I84" s="1125"/>
      <c r="J84" s="1121" t="e">
        <f>IF(I84/H84*100&gt;100,100,I84/H84*100)</f>
        <v>#DIV/0!</v>
      </c>
      <c r="K84" s="1241" t="e">
        <f>(J84+J85+J86)/3</f>
        <v>#DIV/0!</v>
      </c>
      <c r="L84" s="1125" t="e">
        <f>(K84+K87)/2</f>
        <v>#DIV/0!</v>
      </c>
      <c r="M84" s="1151"/>
      <c r="N84" s="1081"/>
    </row>
    <row r="85" spans="1:14" ht="58.5" hidden="1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/>
      <c r="I85" s="1125"/>
      <c r="J85" s="1121" t="e">
        <f>IF(I85/H85*100&gt;100,100,I85/H85*100)</f>
        <v>#DIV/0!</v>
      </c>
      <c r="K85" s="1120"/>
      <c r="L85" s="1178"/>
      <c r="M85" s="1151"/>
      <c r="N85" s="1081"/>
    </row>
    <row r="86" spans="1:14" ht="58.5" hidden="1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/>
      <c r="I86" s="1124"/>
      <c r="J86" s="1121" t="e">
        <f>IF(I86/H86*100&gt;100,100,I86/H86*100)</f>
        <v>#DIV/0!</v>
      </c>
      <c r="K86" s="1120"/>
      <c r="L86" s="1178"/>
      <c r="M86" s="1151"/>
      <c r="N86" s="1081"/>
    </row>
    <row r="87" spans="1:14" ht="40.5" hidden="1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/>
      <c r="I87" s="1122"/>
      <c r="J87" s="1121" t="e">
        <f>IF(I87/H87*100&gt;100,100,I87/H87*100)</f>
        <v>#DIV/0!</v>
      </c>
      <c r="K87" s="1120" t="e">
        <f>J87</f>
        <v>#DIV/0!</v>
      </c>
      <c r="L87" s="1178"/>
      <c r="M87" s="1151"/>
      <c r="N87" s="1081"/>
    </row>
    <row r="88" spans="1:14" ht="58.5" hidden="1" customHeight="1" x14ac:dyDescent="0.25">
      <c r="A88" s="1143"/>
      <c r="B88" s="1142" t="s">
        <v>426</v>
      </c>
      <c r="C88" s="1142" t="s">
        <v>658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1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151"/>
      <c r="N88" s="1081"/>
    </row>
    <row r="89" spans="1:14" ht="58.5" hidden="1" customHeight="1" x14ac:dyDescent="0.25">
      <c r="A89" s="1143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/>
      <c r="I89" s="1125"/>
      <c r="J89" s="1121" t="e">
        <f>IF(I89/H89*100&gt;100,100,I89/H89*100)</f>
        <v>#DIV/0!</v>
      </c>
      <c r="K89" s="1123"/>
      <c r="L89" s="1119"/>
      <c r="M89" s="1151"/>
      <c r="N89" s="1081"/>
    </row>
    <row r="90" spans="1:14" ht="58.5" hidden="1" customHeight="1" x14ac:dyDescent="0.25">
      <c r="A90" s="1143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/>
      <c r="I90" s="1124"/>
      <c r="J90" s="1121" t="e">
        <f>IF(I90/H90*100&gt;100,100,I90/H90*100)</f>
        <v>#DIV/0!</v>
      </c>
      <c r="K90" s="1123"/>
      <c r="L90" s="1119"/>
      <c r="M90" s="1151"/>
      <c r="N90" s="1081"/>
    </row>
    <row r="91" spans="1:14" ht="40.5" hidden="1" customHeight="1" x14ac:dyDescent="0.25">
      <c r="A91" s="1143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/>
      <c r="I91" s="1122"/>
      <c r="J91" s="1121" t="e">
        <f>IF(I91/H91*100&gt;100,100,I91/H91*100)</f>
        <v>#DIV/0!</v>
      </c>
      <c r="K91" s="1120" t="e">
        <f>J91</f>
        <v>#DIV/0!</v>
      </c>
      <c r="L91" s="1119"/>
      <c r="M91" s="1151"/>
      <c r="N91" s="1081"/>
    </row>
    <row r="92" spans="1:14" ht="40.5" hidden="1" customHeight="1" x14ac:dyDescent="0.25">
      <c r="A92" s="1143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/>
      <c r="I92" s="1125"/>
      <c r="J92" s="1121" t="e">
        <f>IF(I92/H92*100&gt;100,100,I92/H92*100)</f>
        <v>#DIV/0!</v>
      </c>
      <c r="K92" s="1127" t="e">
        <f>(J92+J93+J94)/2</f>
        <v>#DIV/0!</v>
      </c>
      <c r="L92" s="1126" t="e">
        <f>(K92+K95)/2</f>
        <v>#DIV/0!</v>
      </c>
      <c r="M92" s="1151"/>
      <c r="N92" s="1081"/>
    </row>
    <row r="93" spans="1:14" ht="40.5" hidden="1" customHeight="1" x14ac:dyDescent="0.25">
      <c r="A93" s="1143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/>
      <c r="I93" s="1125"/>
      <c r="J93" s="1121" t="e">
        <f>IF(I93/H93*100&gt;100,100,I93/H93*100)</f>
        <v>#DIV/0!</v>
      </c>
      <c r="K93" s="1123"/>
      <c r="L93" s="1119"/>
      <c r="M93" s="1151"/>
      <c r="N93" s="1081"/>
    </row>
    <row r="94" spans="1:14" ht="40.5" hidden="1" customHeight="1" x14ac:dyDescent="0.25">
      <c r="A94" s="1143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/>
      <c r="I94" s="1124"/>
      <c r="J94" s="1121" t="e">
        <f>IF(I94/H94*100&gt;100,100,I94/H94*100)</f>
        <v>#DIV/0!</v>
      </c>
      <c r="K94" s="1123"/>
      <c r="L94" s="1119"/>
      <c r="M94" s="1151"/>
      <c r="N94" s="1081"/>
    </row>
    <row r="95" spans="1:14" ht="60.75" hidden="1" customHeight="1" x14ac:dyDescent="0.25">
      <c r="A95" s="1143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44"/>
      <c r="I95" s="1122"/>
      <c r="J95" s="1121" t="e">
        <f>IF(I95/H95*100&gt;100,100,I95/H95*100)</f>
        <v>#DIV/0!</v>
      </c>
      <c r="K95" s="1120" t="e">
        <f>J95</f>
        <v>#DIV/0!</v>
      </c>
      <c r="L95" s="1119"/>
      <c r="M95" s="1151"/>
      <c r="N95" s="1081"/>
    </row>
    <row r="96" spans="1:14" ht="58.5" hidden="1" customHeight="1" x14ac:dyDescent="0.25">
      <c r="A96" s="1143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/>
      <c r="I96" s="1125"/>
      <c r="J96" s="1121" t="e">
        <f>IF(I96/H96*100&gt;100,100,I96/H96*100)</f>
        <v>#DIV/0!</v>
      </c>
      <c r="K96" s="1127" t="e">
        <f>(J96+J97+J98)/2</f>
        <v>#DIV/0!</v>
      </c>
      <c r="L96" s="1126" t="e">
        <f>(K96+K99)/2</f>
        <v>#DIV/0!</v>
      </c>
      <c r="M96" s="1113"/>
      <c r="N96" s="1081"/>
    </row>
    <row r="97" spans="1:14" ht="58.5" hidden="1" customHeight="1" x14ac:dyDescent="0.25">
      <c r="A97" s="1143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/>
      <c r="I97" s="1125"/>
      <c r="J97" s="1121" t="e">
        <f>IF(I97/H97*100&gt;100,100,I97/H97*100)</f>
        <v>#DIV/0!</v>
      </c>
      <c r="K97" s="1123"/>
      <c r="L97" s="1119"/>
      <c r="M97" s="1113"/>
      <c r="N97" s="1081"/>
    </row>
    <row r="98" spans="1:14" ht="58.5" hidden="1" customHeight="1" x14ac:dyDescent="0.25">
      <c r="A98" s="1143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7"/>
      <c r="I98" s="1124"/>
      <c r="J98" s="1121" t="e">
        <f>IF(I98/H98*100&gt;100,100,I98/H98*100)</f>
        <v>#DIV/0!</v>
      </c>
      <c r="K98" s="1123"/>
      <c r="L98" s="1119"/>
      <c r="M98" s="1113"/>
      <c r="N98" s="1081"/>
    </row>
    <row r="99" spans="1:14" ht="64.5" hidden="1" customHeight="1" x14ac:dyDescent="0.25">
      <c r="A99" s="1143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44"/>
      <c r="I99" s="1122"/>
      <c r="J99" s="1121" t="e">
        <f>IF(I99/H99*100&gt;100,100,I99/H99*100)</f>
        <v>#DIV/0!</v>
      </c>
      <c r="K99" s="1120" t="e">
        <f>J99</f>
        <v>#DIV/0!</v>
      </c>
      <c r="L99" s="1119"/>
      <c r="M99" s="1113"/>
      <c r="N99" s="1081"/>
    </row>
    <row r="100" spans="1:14" ht="58.5" hidden="1" customHeight="1" x14ac:dyDescent="0.25">
      <c r="A100" s="1143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/>
      <c r="I100" s="1125"/>
      <c r="J100" s="1121" t="e">
        <f>IF(I100/H100*100&gt;100,100,I100/H100*100)</f>
        <v>#DIV/0!</v>
      </c>
      <c r="K100" s="1127" t="e">
        <f>(J100+J101+J102)/2</f>
        <v>#DIV/0!</v>
      </c>
      <c r="L100" s="1126" t="e">
        <f>(K100+K103)/2</f>
        <v>#DIV/0!</v>
      </c>
      <c r="M100" s="1151"/>
      <c r="N100" s="1081"/>
    </row>
    <row r="101" spans="1:14" ht="58.5" hidden="1" customHeight="1" x14ac:dyDescent="0.25">
      <c r="A101" s="1143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/>
      <c r="I101" s="1125"/>
      <c r="J101" s="1121" t="e">
        <f>IF(I101/H101*100&gt;100,100,I101/H101*100)</f>
        <v>#DIV/0!</v>
      </c>
      <c r="K101" s="1123"/>
      <c r="L101" s="1119"/>
      <c r="M101" s="1151"/>
      <c r="N101" s="1081"/>
    </row>
    <row r="102" spans="1:14" ht="58.5" hidden="1" customHeight="1" x14ac:dyDescent="0.25">
      <c r="A102" s="1143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24"/>
      <c r="I102" s="1124"/>
      <c r="J102" s="1121" t="e">
        <f>IF(I102/H102*100&gt;100,100,I102/H102*100)</f>
        <v>#DIV/0!</v>
      </c>
      <c r="K102" s="1123"/>
      <c r="L102" s="1119"/>
      <c r="M102" s="1151"/>
      <c r="N102" s="1081"/>
    </row>
    <row r="103" spans="1:14" ht="43.5" hidden="1" customHeight="1" x14ac:dyDescent="0.25">
      <c r="A103" s="1143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4"/>
      <c r="I103" s="1122"/>
      <c r="J103" s="1121" t="e">
        <f>IF(I103/H103*100&gt;100,100,I103/H103*100)</f>
        <v>#DIV/0!</v>
      </c>
      <c r="K103" s="1120" t="e">
        <f>J103</f>
        <v>#DIV/0!</v>
      </c>
      <c r="L103" s="1119"/>
      <c r="M103" s="1151"/>
      <c r="N103" s="1081"/>
    </row>
    <row r="104" spans="1:14" ht="58.5" hidden="1" customHeight="1" x14ac:dyDescent="0.25">
      <c r="A104" s="1143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24"/>
      <c r="I104" s="1125"/>
      <c r="J104" s="1121" t="e">
        <f>IF(I104/H104*100&gt;100,100,I104/H104*100)</f>
        <v>#DIV/0!</v>
      </c>
      <c r="K104" s="1127" t="e">
        <f>(J104+J105+J106)/3</f>
        <v>#DIV/0!</v>
      </c>
      <c r="L104" s="1126" t="e">
        <f>(K104+K107)/2</f>
        <v>#DIV/0!</v>
      </c>
      <c r="M104" s="1113"/>
      <c r="N104" s="1081"/>
    </row>
    <row r="105" spans="1:14" ht="58.5" hidden="1" customHeight="1" x14ac:dyDescent="0.25">
      <c r="A105" s="1143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7"/>
      <c r="I105" s="1208"/>
      <c r="J105" s="1121" t="e">
        <f>IF(I105/H105*100&gt;100,100,I105/H105*100)</f>
        <v>#DIV/0!</v>
      </c>
      <c r="K105" s="1123"/>
      <c r="L105" s="1119"/>
      <c r="M105" s="1113"/>
      <c r="N105" s="1081"/>
    </row>
    <row r="106" spans="1:14" ht="58.5" hidden="1" customHeight="1" x14ac:dyDescent="0.25">
      <c r="A106" s="1143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7"/>
      <c r="I106" s="1208"/>
      <c r="J106" s="1121" t="e">
        <f>IF(I106/H106*100&gt;100,100,I106/H106*100)</f>
        <v>#DIV/0!</v>
      </c>
      <c r="K106" s="1123"/>
      <c r="L106" s="1119"/>
      <c r="M106" s="1113"/>
      <c r="N106" s="1081"/>
    </row>
    <row r="107" spans="1:14" ht="22.5" hidden="1" customHeight="1" x14ac:dyDescent="0.25">
      <c r="A107" s="1143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34"/>
      <c r="I107" s="4"/>
      <c r="J107" s="1121" t="e">
        <f>IF(I107/H107*100&gt;100,100,I107/H107*100)</f>
        <v>#DIV/0!</v>
      </c>
      <c r="K107" s="1120" t="e">
        <f>J107</f>
        <v>#DIV/0!</v>
      </c>
      <c r="L107" s="1119"/>
      <c r="M107" s="1113"/>
      <c r="N107" s="1081"/>
    </row>
    <row r="108" spans="1:14" ht="58.5" hidden="1" customHeight="1" x14ac:dyDescent="0.25">
      <c r="A108" s="1143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24"/>
      <c r="I108" s="1125"/>
      <c r="J108" s="1121" t="e">
        <f>IF(I108/H108*100&gt;100,100,I108/H108*100)</f>
        <v>#DIV/0!</v>
      </c>
      <c r="K108" s="1127" t="e">
        <f>(J108+J109+J110)/3</f>
        <v>#DIV/0!</v>
      </c>
      <c r="L108" s="1126" t="e">
        <f>(K108+K111)/2</f>
        <v>#DIV/0!</v>
      </c>
      <c r="M108" s="1151"/>
      <c r="N108" s="1081"/>
    </row>
    <row r="109" spans="1:14" ht="58.5" hidden="1" customHeight="1" x14ac:dyDescent="0.25">
      <c r="A109" s="1143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178"/>
      <c r="I109" s="1125"/>
      <c r="J109" s="1121" t="e">
        <f>IF(I109/H109*100&gt;100,100,I109/H109*100)</f>
        <v>#DIV/0!</v>
      </c>
      <c r="K109" s="1123"/>
      <c r="L109" s="1119"/>
      <c r="M109" s="1151"/>
      <c r="N109" s="1081"/>
    </row>
    <row r="110" spans="1:14" ht="58.5" hidden="1" customHeight="1" x14ac:dyDescent="0.25">
      <c r="A110" s="1143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209"/>
      <c r="I110" s="1124"/>
      <c r="J110" s="1121" t="e">
        <f>IF(I110/H110*100&gt;100,100,I110/H110*100)</f>
        <v>#DIV/0!</v>
      </c>
      <c r="K110" s="1123"/>
      <c r="L110" s="1119"/>
      <c r="M110" s="1151"/>
      <c r="N110" s="1081"/>
    </row>
    <row r="111" spans="1:14" ht="48.75" hidden="1" customHeight="1" x14ac:dyDescent="0.25">
      <c r="A111" s="1143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4"/>
      <c r="I111" s="1122"/>
      <c r="J111" s="1121" t="e">
        <f>IF(I111/H111*100&gt;100,100,I111/H111*100)</f>
        <v>#DIV/0!</v>
      </c>
      <c r="K111" s="1120" t="e">
        <f>J111</f>
        <v>#DIV/0!</v>
      </c>
      <c r="L111" s="1119"/>
      <c r="M111" s="1151"/>
      <c r="N111" s="1081"/>
    </row>
    <row r="112" spans="1:14" ht="58.5" hidden="1" customHeight="1" x14ac:dyDescent="0.25">
      <c r="A112" s="1143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/>
      <c r="I112" s="1125"/>
      <c r="J112" s="1121" t="e">
        <f>IF(I112/H112*100&gt;100,100,I112/H112*100)</f>
        <v>#DIV/0!</v>
      </c>
      <c r="K112" s="1127" t="e">
        <f>(J112+J113+J114)/3</f>
        <v>#DIV/0!</v>
      </c>
      <c r="L112" s="1126" t="e">
        <f>(K112+K115)/2</f>
        <v>#DIV/0!</v>
      </c>
      <c r="M112" s="1151"/>
      <c r="N112" s="1081"/>
    </row>
    <row r="113" spans="1:14" ht="58.5" hidden="1" customHeight="1" x14ac:dyDescent="0.25">
      <c r="A113" s="1143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/>
      <c r="I113" s="1125"/>
      <c r="J113" s="1121" t="e">
        <f>IF(I113/H113*100&gt;100,100,I113/H113*100)</f>
        <v>#DIV/0!</v>
      </c>
      <c r="K113" s="1123"/>
      <c r="L113" s="1119"/>
      <c r="M113" s="1151"/>
      <c r="N113" s="1081"/>
    </row>
    <row r="114" spans="1:14" ht="58.5" hidden="1" customHeight="1" x14ac:dyDescent="0.25">
      <c r="A114" s="1143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/>
      <c r="I114" s="1124"/>
      <c r="J114" s="1121" t="e">
        <f>IF(I114/H114*100&gt;100,100,I114/H114*100)</f>
        <v>#DIV/0!</v>
      </c>
      <c r="K114" s="1123"/>
      <c r="L114" s="1119"/>
      <c r="M114" s="1151"/>
      <c r="N114" s="1081"/>
    </row>
    <row r="115" spans="1:14" ht="44.25" hidden="1" customHeight="1" x14ac:dyDescent="0.25">
      <c r="A115" s="1143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/>
      <c r="I115" s="1122"/>
      <c r="J115" s="1121" t="e">
        <f>IF(I115/H115*100&gt;100,100,I115/H115*100)</f>
        <v>#DIV/0!</v>
      </c>
      <c r="K115" s="1120" t="e">
        <f>J115</f>
        <v>#DIV/0!</v>
      </c>
      <c r="L115" s="1119"/>
      <c r="M115" s="1151"/>
      <c r="N115" s="1081"/>
    </row>
    <row r="116" spans="1:14" ht="58.5" customHeight="1" x14ac:dyDescent="0.25">
      <c r="A116" s="1143"/>
      <c r="B116" s="1142" t="s">
        <v>192</v>
      </c>
      <c r="C116" s="1142" t="s">
        <v>685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55">
        <v>100</v>
      </c>
      <c r="I116" s="1125">
        <v>100</v>
      </c>
      <c r="J116" s="1121">
        <f>IF(I116/H116*100&gt;100,100,I116/H116*100)</f>
        <v>100</v>
      </c>
      <c r="K116" s="1127">
        <f>(J116+J117+J118)/3</f>
        <v>100</v>
      </c>
      <c r="L116" s="1126">
        <f>(K116+K119)/2</f>
        <v>100</v>
      </c>
      <c r="M116" s="1151"/>
      <c r="N116" s="1081"/>
    </row>
    <row r="117" spans="1:14" ht="58.5" customHeight="1" x14ac:dyDescent="0.25">
      <c r="A117" s="1143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47">
        <v>98</v>
      </c>
      <c r="I117" s="1125">
        <v>100</v>
      </c>
      <c r="J117" s="1121">
        <f>IF(I117/H117*100&gt;100,100,I117/H117*100)</f>
        <v>100</v>
      </c>
      <c r="K117" s="1123"/>
      <c r="L117" s="1119"/>
      <c r="M117" s="1151"/>
      <c r="N117" s="1081"/>
    </row>
    <row r="118" spans="1:14" ht="58.5" customHeight="1" x14ac:dyDescent="0.25">
      <c r="A118" s="1143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47">
        <v>98</v>
      </c>
      <c r="I118" s="1124">
        <v>100</v>
      </c>
      <c r="J118" s="1121">
        <f>IF(I118/H118*100&gt;100,100,I118/H118*100)</f>
        <v>100</v>
      </c>
      <c r="K118" s="1123"/>
      <c r="L118" s="1119"/>
      <c r="M118" s="1151"/>
      <c r="N118" s="1081"/>
    </row>
    <row r="119" spans="1:14" ht="42.75" customHeight="1" x14ac:dyDescent="0.25">
      <c r="A119" s="1143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4">
        <v>44.56</v>
      </c>
      <c r="I119" s="42">
        <v>45</v>
      </c>
      <c r="J119" s="1121">
        <f>IF(I119/H119*100&gt;100,100,I119/H119*100)</f>
        <v>100</v>
      </c>
      <c r="K119" s="1120">
        <f>J119</f>
        <v>100</v>
      </c>
      <c r="L119" s="1119"/>
      <c r="M119" s="1151"/>
      <c r="N119" s="1081"/>
    </row>
    <row r="120" spans="1:14" ht="58.5" hidden="1" customHeight="1" x14ac:dyDescent="0.25">
      <c r="A120" s="1143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1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151"/>
      <c r="N120" s="1081"/>
    </row>
    <row r="121" spans="1:14" ht="58.5" hidden="1" customHeight="1" x14ac:dyDescent="0.25">
      <c r="A121" s="1143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1" t="e">
        <f>IF(I121/H121*100&gt;100,100,I121/H121*100)</f>
        <v>#DIV/0!</v>
      </c>
      <c r="K121" s="1123"/>
      <c r="L121" s="1119"/>
      <c r="M121" s="1151"/>
      <c r="N121" s="1081"/>
    </row>
    <row r="122" spans="1:14" ht="58.5" hidden="1" customHeight="1" x14ac:dyDescent="0.25">
      <c r="A122" s="1143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1" t="e">
        <f>IF(I122/H122*100&gt;100,100,I122/H122*100)</f>
        <v>#DIV/0!</v>
      </c>
      <c r="K122" s="1123"/>
      <c r="L122" s="1119"/>
      <c r="M122" s="1151"/>
      <c r="N122" s="1081"/>
    </row>
    <row r="123" spans="1:14" ht="42.75" hidden="1" customHeight="1" x14ac:dyDescent="0.25">
      <c r="A123" s="1143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1" t="e">
        <f>IF(I123/H123*100&gt;100,100,I123/H123*100)</f>
        <v>#DIV/0!</v>
      </c>
      <c r="K123" s="1120" t="e">
        <f>J123</f>
        <v>#DIV/0!</v>
      </c>
      <c r="L123" s="1119"/>
      <c r="M123" s="1151"/>
      <c r="N123" s="1081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151"/>
      <c r="N124" s="1081"/>
    </row>
    <row r="125" spans="1:14" ht="58.5" hidden="1" customHeight="1" x14ac:dyDescent="0.25">
      <c r="A125" s="1143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151"/>
      <c r="N125" s="1081"/>
    </row>
    <row r="126" spans="1:14" ht="58.5" hidden="1" customHeight="1" x14ac:dyDescent="0.25">
      <c r="A126" s="1143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151"/>
      <c r="N126" s="1081"/>
    </row>
    <row r="127" spans="1:14" ht="40.5" hidden="1" customHeight="1" x14ac:dyDescent="0.25">
      <c r="A127" s="1143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151"/>
      <c r="N127" s="1081"/>
    </row>
    <row r="128" spans="1:14" ht="58.5" hidden="1" customHeight="1" x14ac:dyDescent="0.25">
      <c r="A128" s="1143"/>
      <c r="B128" s="1168" t="s">
        <v>228</v>
      </c>
      <c r="C128" s="1142" t="s">
        <v>692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24"/>
      <c r="I128" s="1125"/>
      <c r="J128" s="1121" t="e">
        <f>IF(I128/H128*100&gt;100,100,I128/H128*100)</f>
        <v>#DIV/0!</v>
      </c>
      <c r="K128" s="1127" t="e">
        <f>(J128+J129+J130)/3</f>
        <v>#DIV/0!</v>
      </c>
      <c r="L128" s="1126" t="e">
        <f>(K128+K131)/2</f>
        <v>#DIV/0!</v>
      </c>
      <c r="M128" s="1151"/>
      <c r="N128" s="1081"/>
    </row>
    <row r="129" spans="1:14" ht="58.5" hidden="1" customHeight="1" x14ac:dyDescent="0.25">
      <c r="A129" s="1143"/>
      <c r="B129" s="1207"/>
      <c r="C129" s="1113"/>
      <c r="D129" s="1137"/>
      <c r="E129" s="1105" t="s">
        <v>138</v>
      </c>
      <c r="F129" s="1069" t="s">
        <v>9</v>
      </c>
      <c r="G129" s="1105" t="s">
        <v>140</v>
      </c>
      <c r="H129" s="1147"/>
      <c r="I129" s="1125"/>
      <c r="J129" s="1121" t="e">
        <f>IF(I129/H129*100&gt;100,100,I129/H129*100)</f>
        <v>#DIV/0!</v>
      </c>
      <c r="K129" s="1123"/>
      <c r="L129" s="1119"/>
      <c r="M129" s="1151"/>
      <c r="N129" s="1081"/>
    </row>
    <row r="130" spans="1:14" ht="58.5" hidden="1" customHeight="1" x14ac:dyDescent="0.25">
      <c r="A130" s="1143"/>
      <c r="B130" s="1207"/>
      <c r="C130" s="1113"/>
      <c r="D130" s="1137"/>
      <c r="E130" s="1105" t="s">
        <v>138</v>
      </c>
      <c r="F130" s="1069" t="s">
        <v>211</v>
      </c>
      <c r="G130" s="1105" t="s">
        <v>140</v>
      </c>
      <c r="H130" s="1147"/>
      <c r="I130" s="1124"/>
      <c r="J130" s="1121" t="e">
        <f>IF(I130/H130*100&gt;100,100,I130/H130*100)</f>
        <v>#DIV/0!</v>
      </c>
      <c r="K130" s="1123"/>
      <c r="L130" s="1119"/>
      <c r="M130" s="1151"/>
      <c r="N130" s="1081"/>
    </row>
    <row r="131" spans="1:14" ht="38.25" hidden="1" customHeight="1" x14ac:dyDescent="0.25">
      <c r="A131" s="1143"/>
      <c r="B131" s="1206"/>
      <c r="C131" s="1110"/>
      <c r="D131" s="1133"/>
      <c r="E131" s="1105" t="s">
        <v>144</v>
      </c>
      <c r="F131" s="1064" t="s">
        <v>506</v>
      </c>
      <c r="G131" s="1105" t="s">
        <v>640</v>
      </c>
      <c r="H131" s="1144"/>
      <c r="I131" s="4"/>
      <c r="J131" s="1121" t="e">
        <f>IF(I131/H131*100&gt;100,100,I131/H131*100)</f>
        <v>#DIV/0!</v>
      </c>
      <c r="K131" s="1120" t="e">
        <f>J131</f>
        <v>#DIV/0!</v>
      </c>
      <c r="L131" s="1119"/>
      <c r="M131" s="1151"/>
      <c r="N131" s="1081"/>
    </row>
    <row r="132" spans="1:14" ht="58.5" hidden="1" customHeight="1" x14ac:dyDescent="0.25">
      <c r="A132" s="1143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24"/>
      <c r="I132" s="1125"/>
      <c r="J132" s="1121" t="e">
        <f>IF(I132/H132*100&gt;100,100,I132/H132*100)</f>
        <v>#DIV/0!</v>
      </c>
      <c r="K132" s="1127" t="e">
        <f>(J132+J133+J134)/3</f>
        <v>#DIV/0!</v>
      </c>
      <c r="L132" s="1126" t="e">
        <f>(K132+K135)/2</f>
        <v>#DIV/0!</v>
      </c>
      <c r="M132" s="1151"/>
      <c r="N132" s="1081"/>
    </row>
    <row r="133" spans="1:14" ht="58.5" hidden="1" customHeight="1" x14ac:dyDescent="0.25">
      <c r="A133" s="1143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/>
      <c r="I133" s="1125"/>
      <c r="J133" s="1121" t="e">
        <f>IF(I133/H133*100&gt;100,100,I133/H133*100)</f>
        <v>#DIV/0!</v>
      </c>
      <c r="K133" s="1123"/>
      <c r="L133" s="1119"/>
      <c r="M133" s="1151"/>
      <c r="N133" s="1081"/>
    </row>
    <row r="134" spans="1:14" ht="58.5" hidden="1" customHeight="1" x14ac:dyDescent="0.25">
      <c r="A134" s="1143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7"/>
      <c r="I134" s="1124"/>
      <c r="J134" s="1121" t="e">
        <f>IF(I134/H134*100&gt;100,100,I134/H134*100)</f>
        <v>#DIV/0!</v>
      </c>
      <c r="K134" s="1123"/>
      <c r="L134" s="1119"/>
      <c r="M134" s="1151"/>
      <c r="N134" s="1081"/>
    </row>
    <row r="135" spans="1:14" ht="36.75" hidden="1" customHeight="1" x14ac:dyDescent="0.25">
      <c r="A135" s="1143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/>
      <c r="I135" s="4"/>
      <c r="J135" s="1121" t="e">
        <f>IF(I135/H135*100&gt;100,100,I135/H135*100)</f>
        <v>#DIV/0!</v>
      </c>
      <c r="K135" s="1120" t="e">
        <f>J135</f>
        <v>#DIV/0!</v>
      </c>
      <c r="L135" s="1119"/>
      <c r="M135" s="1151"/>
      <c r="N135" s="1081"/>
    </row>
    <row r="136" spans="1:14" ht="58.5" customHeight="1" x14ac:dyDescent="0.25">
      <c r="A136" s="1143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24">
        <v>12.7</v>
      </c>
      <c r="I136" s="1125">
        <v>14</v>
      </c>
      <c r="J136" s="1121">
        <f>IF(I136/H136*100&gt;100,100,I136/H136*100)</f>
        <v>100</v>
      </c>
      <c r="K136" s="1127">
        <f>(J136+J137+J138)/3</f>
        <v>100</v>
      </c>
      <c r="L136" s="1126">
        <f>(K136+K139)/2</f>
        <v>95.077684586827985</v>
      </c>
      <c r="M136" s="1151"/>
      <c r="N136" s="1081"/>
    </row>
    <row r="137" spans="1:14" ht="58.5" customHeight="1" x14ac:dyDescent="0.25">
      <c r="A137" s="1143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7">
        <v>1</v>
      </c>
      <c r="I137" s="1125">
        <v>1</v>
      </c>
      <c r="J137" s="1121">
        <f>IF(I137/H137*100&gt;100,100,I137/H137*100)</f>
        <v>100</v>
      </c>
      <c r="K137" s="1123"/>
      <c r="L137" s="1119"/>
      <c r="M137" s="1151"/>
      <c r="N137" s="1081"/>
    </row>
    <row r="138" spans="1:14" ht="58.5" customHeight="1" x14ac:dyDescent="0.25">
      <c r="A138" s="1143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7">
        <v>90</v>
      </c>
      <c r="I138" s="1124">
        <v>100</v>
      </c>
      <c r="J138" s="1121">
        <f>IF(I138/H138*100&gt;100,100,I138/H138*100)</f>
        <v>100</v>
      </c>
      <c r="K138" s="1123"/>
      <c r="L138" s="1119"/>
      <c r="M138" s="1151"/>
      <c r="N138" s="1081"/>
    </row>
    <row r="139" spans="1:14" ht="36.75" customHeight="1" x14ac:dyDescent="0.25">
      <c r="A139" s="1143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144">
        <v>14546</v>
      </c>
      <c r="I139" s="4">
        <v>13114</v>
      </c>
      <c r="J139" s="1121">
        <f>IF(I139/H139*100&gt;100,100,I139/H139*100)</f>
        <v>90.155369173655984</v>
      </c>
      <c r="K139" s="1120">
        <f>J139</f>
        <v>90.155369173655984</v>
      </c>
      <c r="L139" s="1119"/>
      <c r="M139" s="1151"/>
      <c r="N139" s="1081"/>
    </row>
    <row r="140" spans="1:14" ht="58.5" customHeight="1" x14ac:dyDescent="0.25">
      <c r="A140" s="1143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>
        <v>7.9</v>
      </c>
      <c r="I140" s="1125">
        <v>8</v>
      </c>
      <c r="J140" s="1121">
        <f>IF(I140/H140*100&gt;100,100,I140/H140*100)</f>
        <v>100</v>
      </c>
      <c r="K140" s="1127">
        <f>(J140+J141+J142)/3</f>
        <v>100</v>
      </c>
      <c r="L140" s="1126">
        <f>(K140+K143)/2</f>
        <v>96.699956578376032</v>
      </c>
      <c r="M140" s="1151"/>
      <c r="N140" s="1081"/>
    </row>
    <row r="141" spans="1:14" ht="58.5" customHeight="1" x14ac:dyDescent="0.25">
      <c r="A141" s="1143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>
        <v>1</v>
      </c>
      <c r="I141" s="1125">
        <v>1</v>
      </c>
      <c r="J141" s="1121">
        <f>IF(I141/H141*100&gt;100,100,I141/H141*100)</f>
        <v>100</v>
      </c>
      <c r="K141" s="1123"/>
      <c r="L141" s="1119"/>
      <c r="M141" s="1151"/>
      <c r="N141" s="1081"/>
    </row>
    <row r="142" spans="1:14" ht="58.5" customHeight="1" x14ac:dyDescent="0.25">
      <c r="A142" s="1143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24">
        <v>90</v>
      </c>
      <c r="I142" s="1124">
        <v>94.4</v>
      </c>
      <c r="J142" s="1121">
        <f>IF(I142/H142*100&gt;100,100,I142/H142*100)</f>
        <v>100</v>
      </c>
      <c r="K142" s="1123"/>
      <c r="L142" s="1119"/>
      <c r="M142" s="1151"/>
      <c r="N142" s="1081"/>
    </row>
    <row r="143" spans="1:14" ht="39" customHeight="1" x14ac:dyDescent="0.25">
      <c r="A143" s="1143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34">
        <v>9212</v>
      </c>
      <c r="I143" s="4">
        <v>8604</v>
      </c>
      <c r="J143" s="1121">
        <f>IF(I143/H143*100&gt;100,100,I143/H143*100)</f>
        <v>93.399913156752064</v>
      </c>
      <c r="K143" s="1120">
        <f>J143</f>
        <v>93.399913156752064</v>
      </c>
      <c r="L143" s="1119"/>
      <c r="M143" s="1151"/>
      <c r="N143" s="1081"/>
    </row>
    <row r="144" spans="1:14" ht="58.5" hidden="1" customHeight="1" x14ac:dyDescent="0.25">
      <c r="A144" s="1143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065" t="s">
        <v>140</v>
      </c>
      <c r="H144" s="1091"/>
      <c r="I144" s="1093"/>
      <c r="J144" s="1121" t="e">
        <f>IF(I144/H144*100&gt;100,100,I144/H144*100)</f>
        <v>#DIV/0!</v>
      </c>
      <c r="K144" s="1127" t="e">
        <f>(J144+J145+J146)/3</f>
        <v>#DIV/0!</v>
      </c>
      <c r="L144" s="1126" t="e">
        <f>(K144+K147)/2</f>
        <v>#DIV/0!</v>
      </c>
      <c r="M144" s="1151"/>
      <c r="N144" s="1081"/>
    </row>
    <row r="145" spans="1:14" ht="58.5" hidden="1" customHeight="1" x14ac:dyDescent="0.25">
      <c r="A145" s="1143"/>
      <c r="B145" s="1071"/>
      <c r="C145" s="1113"/>
      <c r="D145" s="1137"/>
      <c r="E145" s="1105" t="s">
        <v>138</v>
      </c>
      <c r="F145" s="1069" t="s">
        <v>9</v>
      </c>
      <c r="G145" s="1065" t="s">
        <v>140</v>
      </c>
      <c r="H145" s="1091"/>
      <c r="I145" s="1093"/>
      <c r="J145" s="1121" t="e">
        <f>IF(I145/H145*100&gt;100,100,I145/H145*100)</f>
        <v>#DIV/0!</v>
      </c>
      <c r="K145" s="1123"/>
      <c r="L145" s="1119"/>
      <c r="M145" s="1151"/>
      <c r="N145" s="1081"/>
    </row>
    <row r="146" spans="1:14" ht="58.5" hidden="1" customHeight="1" x14ac:dyDescent="0.25">
      <c r="A146" s="1143"/>
      <c r="B146" s="1071"/>
      <c r="C146" s="1113"/>
      <c r="D146" s="1137"/>
      <c r="E146" s="1105" t="s">
        <v>138</v>
      </c>
      <c r="F146" s="1069" t="s">
        <v>211</v>
      </c>
      <c r="G146" s="1065" t="s">
        <v>140</v>
      </c>
      <c r="H146" s="1091"/>
      <c r="I146" s="1091"/>
      <c r="J146" s="1121" t="e">
        <f>IF(I146/H146*100&gt;100,100,I146/H146*100)</f>
        <v>#DIV/0!</v>
      </c>
      <c r="K146" s="1123"/>
      <c r="L146" s="1119"/>
      <c r="M146" s="1151"/>
      <c r="N146" s="1081"/>
    </row>
    <row r="147" spans="1:14" ht="38.25" hidden="1" customHeight="1" x14ac:dyDescent="0.25">
      <c r="A147" s="1143"/>
      <c r="B147" s="1067"/>
      <c r="C147" s="1110"/>
      <c r="D147" s="1133"/>
      <c r="E147" s="1105" t="s">
        <v>144</v>
      </c>
      <c r="F147" s="1064" t="s">
        <v>506</v>
      </c>
      <c r="G147" s="1065" t="s">
        <v>266</v>
      </c>
      <c r="H147" s="1088"/>
      <c r="I147" s="1088"/>
      <c r="J147" s="1121" t="e">
        <f>IF(I147/H147*100&gt;100,100,I147/H147*100)</f>
        <v>#DIV/0!</v>
      </c>
      <c r="K147" s="1120" t="e">
        <f>J147</f>
        <v>#DIV/0!</v>
      </c>
      <c r="L147" s="1119"/>
      <c r="M147" s="1151"/>
      <c r="N147" s="1081"/>
    </row>
    <row r="148" spans="1:14" ht="58.5" customHeight="1" x14ac:dyDescent="0.25">
      <c r="A148" s="1143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105" t="s">
        <v>140</v>
      </c>
      <c r="H148" s="1124">
        <v>1.8</v>
      </c>
      <c r="I148" s="1125">
        <v>3.8</v>
      </c>
      <c r="J148" s="1121">
        <f>IF(I148/H148*100&gt;100,100,I148/H148*100)</f>
        <v>100</v>
      </c>
      <c r="K148" s="1127">
        <f>(J148+J149+J150)/3</f>
        <v>100</v>
      </c>
      <c r="L148" s="1126">
        <f>(K148+K151)/2</f>
        <v>95.031417267861301</v>
      </c>
      <c r="M148" s="1151"/>
      <c r="N148" s="1081"/>
    </row>
    <row r="149" spans="1:14" ht="58.5" customHeight="1" x14ac:dyDescent="0.25">
      <c r="A149" s="1143"/>
      <c r="B149" s="1071"/>
      <c r="C149" s="1113"/>
      <c r="D149" s="1137"/>
      <c r="E149" s="1105" t="s">
        <v>138</v>
      </c>
      <c r="F149" s="1069" t="s">
        <v>9</v>
      </c>
      <c r="G149" s="1105" t="s">
        <v>140</v>
      </c>
      <c r="H149" s="1124">
        <v>1</v>
      </c>
      <c r="I149" s="1125">
        <v>1</v>
      </c>
      <c r="J149" s="1121">
        <f>IF(I149/H149*100&gt;100,100,I149/H149*100)</f>
        <v>100</v>
      </c>
      <c r="K149" s="1123"/>
      <c r="L149" s="1119"/>
      <c r="M149" s="1151"/>
      <c r="N149" s="1081"/>
    </row>
    <row r="150" spans="1:14" ht="58.5" customHeight="1" x14ac:dyDescent="0.25">
      <c r="A150" s="1143"/>
      <c r="B150" s="1071"/>
      <c r="C150" s="1113"/>
      <c r="D150" s="1137"/>
      <c r="E150" s="1105" t="s">
        <v>138</v>
      </c>
      <c r="F150" s="1069" t="s">
        <v>211</v>
      </c>
      <c r="G150" s="1105" t="s">
        <v>140</v>
      </c>
      <c r="H150" s="1124">
        <v>90</v>
      </c>
      <c r="I150" s="1124">
        <v>100</v>
      </c>
      <c r="J150" s="1121">
        <f>IF(I150/H150*100&gt;100,100,I150/H150*100)</f>
        <v>100</v>
      </c>
      <c r="K150" s="1123"/>
      <c r="L150" s="1119"/>
      <c r="M150" s="1151"/>
      <c r="N150" s="1081"/>
    </row>
    <row r="151" spans="1:14" ht="42.75" customHeight="1" x14ac:dyDescent="0.25">
      <c r="A151" s="1143"/>
      <c r="B151" s="1067"/>
      <c r="C151" s="1110"/>
      <c r="D151" s="1133"/>
      <c r="E151" s="1105" t="s">
        <v>144</v>
      </c>
      <c r="F151" s="1064" t="s">
        <v>506</v>
      </c>
      <c r="G151" s="1105" t="s">
        <v>640</v>
      </c>
      <c r="H151" s="4">
        <v>4297</v>
      </c>
      <c r="I151" s="34">
        <v>3870</v>
      </c>
      <c r="J151" s="1121">
        <f>IF(I151/H151*100&gt;100,100,I151/H151*100)</f>
        <v>90.062834535722601</v>
      </c>
      <c r="K151" s="1120">
        <f>J151</f>
        <v>90.062834535722601</v>
      </c>
      <c r="L151" s="1119"/>
      <c r="M151" s="1151"/>
      <c r="N151" s="1081"/>
    </row>
    <row r="152" spans="1:14" ht="58.5" customHeight="1" x14ac:dyDescent="0.25">
      <c r="A152" s="1143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105" t="s">
        <v>140</v>
      </c>
      <c r="H152" s="1124">
        <v>1.8</v>
      </c>
      <c r="I152" s="1125">
        <v>1.9</v>
      </c>
      <c r="J152" s="1121">
        <f>IF(I152/H152*100&gt;100,100,I152/H152*100)</f>
        <v>100</v>
      </c>
      <c r="K152" s="1127">
        <f>(J152+J153+J154)/3</f>
        <v>100</v>
      </c>
      <c r="L152" s="1126">
        <f>(K152+K155)/2</f>
        <v>95.290047897817985</v>
      </c>
      <c r="M152" s="1151"/>
      <c r="N152" s="1081"/>
    </row>
    <row r="153" spans="1:14" ht="58.5" customHeight="1" x14ac:dyDescent="0.25">
      <c r="A153" s="1143"/>
      <c r="B153" s="1071"/>
      <c r="C153" s="1113"/>
      <c r="D153" s="1137"/>
      <c r="E153" s="1105" t="s">
        <v>138</v>
      </c>
      <c r="F153" s="1069" t="s">
        <v>9</v>
      </c>
      <c r="G153" s="1105" t="s">
        <v>140</v>
      </c>
      <c r="H153" s="1124">
        <v>1</v>
      </c>
      <c r="I153" s="1125">
        <v>2</v>
      </c>
      <c r="J153" s="1121">
        <f>IF(I153/H153*100&gt;100,100,I153/H153*100)</f>
        <v>100</v>
      </c>
      <c r="K153" s="1123"/>
      <c r="L153" s="1119"/>
      <c r="M153" s="1151"/>
      <c r="N153" s="1081"/>
    </row>
    <row r="154" spans="1:14" ht="58.5" customHeight="1" x14ac:dyDescent="0.25">
      <c r="A154" s="1143"/>
      <c r="B154" s="1071"/>
      <c r="C154" s="1113"/>
      <c r="D154" s="1137"/>
      <c r="E154" s="1105" t="s">
        <v>138</v>
      </c>
      <c r="F154" s="1069" t="s">
        <v>211</v>
      </c>
      <c r="G154" s="1105" t="s">
        <v>140</v>
      </c>
      <c r="H154" s="1124">
        <v>90</v>
      </c>
      <c r="I154" s="1124">
        <v>100</v>
      </c>
      <c r="J154" s="1121">
        <f>IF(I154/H154*100&gt;100,100,I154/H154*100)</f>
        <v>100</v>
      </c>
      <c r="K154" s="1123"/>
      <c r="L154" s="1119"/>
      <c r="M154" s="1151"/>
      <c r="N154" s="1081"/>
    </row>
    <row r="155" spans="1:14" ht="36.75" customHeight="1" x14ac:dyDescent="0.25">
      <c r="A155" s="1143"/>
      <c r="B155" s="1067"/>
      <c r="C155" s="1110"/>
      <c r="D155" s="1133"/>
      <c r="E155" s="1105" t="s">
        <v>144</v>
      </c>
      <c r="F155" s="1064" t="s">
        <v>506</v>
      </c>
      <c r="G155" s="1105" t="s">
        <v>640</v>
      </c>
      <c r="H155" s="4">
        <v>1879</v>
      </c>
      <c r="I155" s="34">
        <v>1702</v>
      </c>
      <c r="J155" s="1121">
        <f>IF(I155/H155*100&gt;100,100,I155/H155*100)</f>
        <v>90.58009579563597</v>
      </c>
      <c r="K155" s="1120">
        <f>J155</f>
        <v>90.58009579563597</v>
      </c>
      <c r="L155" s="1119"/>
      <c r="M155" s="1151"/>
      <c r="N155" s="1081"/>
    </row>
    <row r="156" spans="1:14" s="1049" customFormat="1" ht="42" hidden="1" customHeight="1" x14ac:dyDescent="0.25">
      <c r="A156" s="1143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098" t="s">
        <v>140</v>
      </c>
      <c r="H156" s="1124"/>
      <c r="I156" s="1125"/>
      <c r="J156" s="1273" t="e">
        <f>IF(H156/I156*100&gt;100,100,H156/I156*100)</f>
        <v>#DIV/0!</v>
      </c>
      <c r="K156" s="1127" t="e">
        <f>(J156+J157+J158)/3</f>
        <v>#DIV/0!</v>
      </c>
      <c r="L156" s="1126" t="e">
        <f>(K156+K159)/2</f>
        <v>#DIV/0!</v>
      </c>
      <c r="M156" s="1151"/>
      <c r="N156" s="1081"/>
    </row>
    <row r="157" spans="1:14" s="1049" customFormat="1" ht="42" hidden="1" customHeight="1" x14ac:dyDescent="0.25">
      <c r="A157" s="1143"/>
      <c r="B157" s="1072"/>
      <c r="C157" s="1071"/>
      <c r="D157" s="1071"/>
      <c r="E157" s="1128" t="s">
        <v>138</v>
      </c>
      <c r="F157" s="1129" t="s">
        <v>385</v>
      </c>
      <c r="G157" s="1098" t="s">
        <v>140</v>
      </c>
      <c r="H157" s="1124"/>
      <c r="I157" s="1125"/>
      <c r="J157" s="1121" t="e">
        <f>IF(I157/H157*100&gt;100,100,I157/H157*100)</f>
        <v>#DIV/0!</v>
      </c>
      <c r="K157" s="1123"/>
      <c r="L157" s="1119"/>
      <c r="M157" s="1151"/>
      <c r="N157" s="1081"/>
    </row>
    <row r="158" spans="1:14" s="1049" customFormat="1" ht="36" hidden="1" customHeight="1" x14ac:dyDescent="0.25">
      <c r="A158" s="1143"/>
      <c r="B158" s="1072"/>
      <c r="C158" s="1071"/>
      <c r="D158" s="1071"/>
      <c r="E158" s="1128" t="s">
        <v>138</v>
      </c>
      <c r="F158" s="1129" t="s">
        <v>625</v>
      </c>
      <c r="G158" s="1098" t="s">
        <v>140</v>
      </c>
      <c r="H158" s="1124"/>
      <c r="I158" s="1124"/>
      <c r="J158" s="1121" t="e">
        <f>IF(I158/H158*100&gt;100,100,I158/H158*100)</f>
        <v>#DIV/0!</v>
      </c>
      <c r="K158" s="1123"/>
      <c r="L158" s="1119"/>
      <c r="M158" s="1151"/>
      <c r="N158" s="1081"/>
    </row>
    <row r="159" spans="1:14" s="1049" customFormat="1" ht="30.75" hidden="1" customHeight="1" x14ac:dyDescent="0.25">
      <c r="A159" s="1143"/>
      <c r="B159" s="1068"/>
      <c r="C159" s="1067"/>
      <c r="D159" s="1067"/>
      <c r="E159" s="1128" t="s">
        <v>144</v>
      </c>
      <c r="F159" s="1064" t="s">
        <v>506</v>
      </c>
      <c r="G159" s="1098" t="s">
        <v>266</v>
      </c>
      <c r="H159" s="4"/>
      <c r="I159" s="1122"/>
      <c r="J159" s="1121" t="e">
        <f>IF(I159/H159*100&gt;100,100,I159/H159*100)</f>
        <v>#DIV/0!</v>
      </c>
      <c r="K159" s="1120" t="e">
        <f>J159</f>
        <v>#DIV/0!</v>
      </c>
      <c r="L159" s="1119"/>
      <c r="M159" s="1151"/>
      <c r="N159" s="1081"/>
    </row>
    <row r="160" spans="1:14" s="1049" customFormat="1" ht="42" hidden="1" customHeight="1" x14ac:dyDescent="0.25">
      <c r="A160" s="1143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098" t="s">
        <v>140</v>
      </c>
      <c r="H160" s="1124"/>
      <c r="I160" s="1125"/>
      <c r="J160" s="1121" t="e">
        <f>IF(I160/H160*100&gt;100,100,I160/H160*100)</f>
        <v>#DIV/0!</v>
      </c>
      <c r="K160" s="1127" t="e">
        <f>(J160+J161+J162)/3</f>
        <v>#DIV/0!</v>
      </c>
      <c r="L160" s="1126" t="e">
        <f>(K160+K163)/2</f>
        <v>#DIV/0!</v>
      </c>
      <c r="M160" s="1113"/>
      <c r="N160" s="1081"/>
    </row>
    <row r="161" spans="1:14" s="1049" customFormat="1" ht="42" hidden="1" customHeight="1" x14ac:dyDescent="0.25">
      <c r="A161" s="1143"/>
      <c r="B161" s="1072"/>
      <c r="C161" s="1071"/>
      <c r="D161" s="1071"/>
      <c r="E161" s="1128" t="s">
        <v>138</v>
      </c>
      <c r="F161" s="1129" t="s">
        <v>385</v>
      </c>
      <c r="G161" s="1098" t="s">
        <v>140</v>
      </c>
      <c r="H161" s="1124"/>
      <c r="I161" s="1125"/>
      <c r="J161" s="1121" t="e">
        <f>IF(I161/H161*100&gt;100,100,I161/H161*100)</f>
        <v>#DIV/0!</v>
      </c>
      <c r="K161" s="1123"/>
      <c r="L161" s="1119"/>
      <c r="M161" s="1113"/>
      <c r="N161" s="1081"/>
    </row>
    <row r="162" spans="1:14" s="1049" customFormat="1" ht="36" hidden="1" customHeight="1" x14ac:dyDescent="0.25">
      <c r="A162" s="1143"/>
      <c r="B162" s="1072"/>
      <c r="C162" s="1071"/>
      <c r="D162" s="1071"/>
      <c r="E162" s="1128" t="s">
        <v>138</v>
      </c>
      <c r="F162" s="1129" t="s">
        <v>625</v>
      </c>
      <c r="G162" s="1098" t="s">
        <v>140</v>
      </c>
      <c r="H162" s="1124"/>
      <c r="I162" s="1124"/>
      <c r="J162" s="1121" t="e">
        <f>IF(I162/H162*100&gt;100,100,I162/H162*100)</f>
        <v>#DIV/0!</v>
      </c>
      <c r="K162" s="1123"/>
      <c r="L162" s="1119"/>
      <c r="M162" s="1113"/>
      <c r="N162" s="1081"/>
    </row>
    <row r="163" spans="1:14" s="1049" customFormat="1" ht="30.75" hidden="1" customHeight="1" x14ac:dyDescent="0.25">
      <c r="A163" s="1143"/>
      <c r="B163" s="1068"/>
      <c r="C163" s="1067"/>
      <c r="D163" s="1067"/>
      <c r="E163" s="1128" t="s">
        <v>144</v>
      </c>
      <c r="F163" s="1064" t="s">
        <v>506</v>
      </c>
      <c r="G163" s="1098" t="s">
        <v>266</v>
      </c>
      <c r="H163" s="1122"/>
      <c r="I163" s="1122"/>
      <c r="J163" s="1121" t="e">
        <f>IF(I163/H163*100&gt;100,100,I163/H163*100)</f>
        <v>#DIV/0!</v>
      </c>
      <c r="K163" s="1120" t="e">
        <f>J163</f>
        <v>#DIV/0!</v>
      </c>
      <c r="L163" s="1119"/>
      <c r="M163" s="1113"/>
      <c r="N163" s="1081"/>
    </row>
    <row r="164" spans="1:14" s="1049" customFormat="1" ht="42" hidden="1" customHeight="1" x14ac:dyDescent="0.25">
      <c r="A164" s="1143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098" t="s">
        <v>140</v>
      </c>
      <c r="H164" s="1124"/>
      <c r="I164" s="1125"/>
      <c r="J164" s="1121" t="e">
        <f>IF(I164/H164*100&gt;100,100,I164/H164*100)</f>
        <v>#DIV/0!</v>
      </c>
      <c r="K164" s="1127" t="e">
        <f>(J164+J165+J166)/3</f>
        <v>#DIV/0!</v>
      </c>
      <c r="L164" s="1126" t="e">
        <f>(K164+K167)/2</f>
        <v>#DIV/0!</v>
      </c>
      <c r="M164" s="1113"/>
      <c r="N164" s="1081"/>
    </row>
    <row r="165" spans="1:14" s="1049" customFormat="1" ht="42" hidden="1" customHeight="1" x14ac:dyDescent="0.25">
      <c r="A165" s="1143"/>
      <c r="B165" s="1072"/>
      <c r="C165" s="1071"/>
      <c r="D165" s="1071"/>
      <c r="E165" s="1128" t="s">
        <v>138</v>
      </c>
      <c r="F165" s="1129" t="s">
        <v>385</v>
      </c>
      <c r="G165" s="1098" t="s">
        <v>140</v>
      </c>
      <c r="H165" s="1124"/>
      <c r="I165" s="1125"/>
      <c r="J165" s="1121" t="e">
        <f>IF(I165/H165*100&gt;100,100,I165/H165*100)</f>
        <v>#DIV/0!</v>
      </c>
      <c r="K165" s="1123"/>
      <c r="L165" s="1119"/>
      <c r="M165" s="1113"/>
      <c r="N165" s="1081"/>
    </row>
    <row r="166" spans="1:14" s="1049" customFormat="1" ht="36" hidden="1" customHeight="1" x14ac:dyDescent="0.25">
      <c r="A166" s="1143"/>
      <c r="B166" s="1072"/>
      <c r="C166" s="1071"/>
      <c r="D166" s="1071"/>
      <c r="E166" s="1128" t="s">
        <v>138</v>
      </c>
      <c r="F166" s="1129" t="s">
        <v>625</v>
      </c>
      <c r="G166" s="1098" t="s">
        <v>140</v>
      </c>
      <c r="H166" s="1124"/>
      <c r="I166" s="1124"/>
      <c r="J166" s="1121" t="e">
        <f>IF(I166/H166*100&gt;100,100,I166/H166*100)</f>
        <v>#DIV/0!</v>
      </c>
      <c r="K166" s="1123"/>
      <c r="L166" s="1119"/>
      <c r="M166" s="1113"/>
      <c r="N166" s="1081"/>
    </row>
    <row r="167" spans="1:14" s="1049" customFormat="1" ht="30.75" hidden="1" customHeight="1" x14ac:dyDescent="0.25">
      <c r="A167" s="1143"/>
      <c r="B167" s="1068"/>
      <c r="C167" s="1067"/>
      <c r="D167" s="1067"/>
      <c r="E167" s="1128" t="s">
        <v>144</v>
      </c>
      <c r="F167" s="1064" t="s">
        <v>506</v>
      </c>
      <c r="G167" s="1098" t="s">
        <v>266</v>
      </c>
      <c r="H167" s="4"/>
      <c r="I167" s="1122"/>
      <c r="J167" s="1121" t="e">
        <f>IF(I167/H167*100&gt;100,100,I167/H167*100)</f>
        <v>#DIV/0!</v>
      </c>
      <c r="K167" s="1120" t="e">
        <f>J167</f>
        <v>#DIV/0!</v>
      </c>
      <c r="L167" s="1119"/>
      <c r="M167" s="1113"/>
      <c r="N167" s="1081"/>
    </row>
    <row r="168" spans="1:14" s="1049" customFormat="1" ht="42" customHeight="1" x14ac:dyDescent="0.25">
      <c r="A168" s="1143"/>
      <c r="B168" s="1079" t="s">
        <v>380</v>
      </c>
      <c r="C168" s="1079" t="s">
        <v>714</v>
      </c>
      <c r="D168" s="1115" t="s">
        <v>615</v>
      </c>
      <c r="E168" s="1098" t="s">
        <v>138</v>
      </c>
      <c r="F168" s="1112" t="s">
        <v>312</v>
      </c>
      <c r="G168" s="1098" t="s">
        <v>140</v>
      </c>
      <c r="H168" s="1124">
        <v>12</v>
      </c>
      <c r="I168" s="1125">
        <v>11.3</v>
      </c>
      <c r="J168" s="1221">
        <f>IF(H168/I168*100&gt;100,100,H168/I168*100)</f>
        <v>100</v>
      </c>
      <c r="K168" s="1127">
        <f>(J168+J169+J170)/3</f>
        <v>100</v>
      </c>
      <c r="L168" s="1126">
        <f>(K168+K171)/2</f>
        <v>100</v>
      </c>
      <c r="M168" s="1113"/>
      <c r="N168" s="1081"/>
    </row>
    <row r="169" spans="1:14" s="1049" customFormat="1" ht="42" customHeight="1" x14ac:dyDescent="0.25">
      <c r="A169" s="1143"/>
      <c r="B169" s="1072"/>
      <c r="C169" s="1103"/>
      <c r="D169" s="1072"/>
      <c r="E169" s="1098" t="s">
        <v>138</v>
      </c>
      <c r="F169" s="1112" t="s">
        <v>385</v>
      </c>
      <c r="G169" s="1098" t="s">
        <v>140</v>
      </c>
      <c r="H169" s="1124">
        <v>100</v>
      </c>
      <c r="I169" s="1125">
        <v>100</v>
      </c>
      <c r="J169" s="1121">
        <f>IF(I169/H169*100&gt;100,100,I169/H169*100)</f>
        <v>100</v>
      </c>
      <c r="K169" s="1123"/>
      <c r="L169" s="1119"/>
      <c r="M169" s="1113"/>
      <c r="N169" s="1081"/>
    </row>
    <row r="170" spans="1:14" s="1049" customFormat="1" ht="36" customHeight="1" x14ac:dyDescent="0.25">
      <c r="A170" s="1143"/>
      <c r="B170" s="1072"/>
      <c r="C170" s="1103"/>
      <c r="D170" s="1072"/>
      <c r="E170" s="1098" t="s">
        <v>138</v>
      </c>
      <c r="F170" s="1112" t="s">
        <v>625</v>
      </c>
      <c r="G170" s="1098" t="s">
        <v>140</v>
      </c>
      <c r="H170" s="1124">
        <v>55</v>
      </c>
      <c r="I170" s="1124">
        <v>60</v>
      </c>
      <c r="J170" s="1121">
        <f>IF(I170/H170*100&gt;100,100,I170/H170*100)</f>
        <v>100</v>
      </c>
      <c r="K170" s="1123"/>
      <c r="L170" s="1119"/>
      <c r="M170" s="1113"/>
      <c r="N170" s="1081"/>
    </row>
    <row r="171" spans="1:14" s="1049" customFormat="1" ht="30.75" customHeight="1" x14ac:dyDescent="0.25">
      <c r="A171" s="1143"/>
      <c r="B171" s="1068"/>
      <c r="C171" s="1100"/>
      <c r="D171" s="1068"/>
      <c r="E171" s="1098" t="s">
        <v>144</v>
      </c>
      <c r="F171" s="1097" t="s">
        <v>506</v>
      </c>
      <c r="G171" s="1098" t="s">
        <v>266</v>
      </c>
      <c r="H171" s="42">
        <v>1.3</v>
      </c>
      <c r="I171" s="1122">
        <v>1.3</v>
      </c>
      <c r="J171" s="1121">
        <f>IF(I171/H171*100&gt;100,100,I171/H171*100)</f>
        <v>100</v>
      </c>
      <c r="K171" s="1120">
        <f>J171</f>
        <v>100</v>
      </c>
      <c r="L171" s="1119"/>
      <c r="M171" s="1113"/>
      <c r="N171" s="1081"/>
    </row>
    <row r="172" spans="1:14" s="1049" customFormat="1" ht="42" hidden="1" customHeight="1" x14ac:dyDescent="0.25">
      <c r="A172" s="1143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098" t="s">
        <v>140</v>
      </c>
      <c r="H172" s="1124"/>
      <c r="I172" s="1125"/>
      <c r="J172" s="1273" t="e">
        <f>IF(H172/I172*100&gt;100,100,H172/I172*100)</f>
        <v>#DIV/0!</v>
      </c>
      <c r="K172" s="1127" t="e">
        <f>(J172+J173+J174)/3</f>
        <v>#DIV/0!</v>
      </c>
      <c r="L172" s="1126" t="e">
        <f>(K172+K175)/2</f>
        <v>#DIV/0!</v>
      </c>
      <c r="M172" s="1113"/>
      <c r="N172" s="1081"/>
    </row>
    <row r="173" spans="1:14" s="1049" customFormat="1" ht="42" hidden="1" customHeight="1" x14ac:dyDescent="0.25">
      <c r="A173" s="1143"/>
      <c r="B173" s="1072"/>
      <c r="C173" s="1103"/>
      <c r="D173" s="1072"/>
      <c r="E173" s="1098" t="s">
        <v>138</v>
      </c>
      <c r="F173" s="1112" t="s">
        <v>385</v>
      </c>
      <c r="G173" s="1098" t="s">
        <v>140</v>
      </c>
      <c r="H173" s="1124"/>
      <c r="I173" s="1125"/>
      <c r="J173" s="1121" t="e">
        <f>IF(I173/H173*100&gt;100,100,I173/H173*100)</f>
        <v>#DIV/0!</v>
      </c>
      <c r="K173" s="1123"/>
      <c r="L173" s="1119"/>
      <c r="M173" s="1113"/>
      <c r="N173" s="1081"/>
    </row>
    <row r="174" spans="1:14" s="1049" customFormat="1" ht="36" hidden="1" customHeight="1" x14ac:dyDescent="0.25">
      <c r="A174" s="1143"/>
      <c r="B174" s="1072"/>
      <c r="C174" s="1103"/>
      <c r="D174" s="1072"/>
      <c r="E174" s="1098" t="s">
        <v>138</v>
      </c>
      <c r="F174" s="1112" t="s">
        <v>625</v>
      </c>
      <c r="G174" s="1098" t="s">
        <v>140</v>
      </c>
      <c r="H174" s="1124"/>
      <c r="I174" s="1124"/>
      <c r="J174" s="1121" t="e">
        <f>IF(I174/H174*100&gt;100,100,I174/H174*100)</f>
        <v>#DIV/0!</v>
      </c>
      <c r="K174" s="1123"/>
      <c r="L174" s="1119"/>
      <c r="M174" s="1113"/>
      <c r="N174" s="1081"/>
    </row>
    <row r="175" spans="1:14" s="1049" customFormat="1" ht="30.75" hidden="1" customHeight="1" x14ac:dyDescent="0.25">
      <c r="A175" s="1143"/>
      <c r="B175" s="1068"/>
      <c r="C175" s="1100"/>
      <c r="D175" s="1068"/>
      <c r="E175" s="1098" t="s">
        <v>144</v>
      </c>
      <c r="F175" s="1097" t="s">
        <v>506</v>
      </c>
      <c r="G175" s="1098" t="s">
        <v>266</v>
      </c>
      <c r="H175" s="34"/>
      <c r="I175" s="34"/>
      <c r="J175" s="1121" t="e">
        <f>IF(I175/H175*100&gt;100,100,I175/H175*100)</f>
        <v>#DIV/0!</v>
      </c>
      <c r="K175" s="1120" t="e">
        <f>J175</f>
        <v>#DIV/0!</v>
      </c>
      <c r="L175" s="1119"/>
      <c r="M175" s="1113"/>
      <c r="N175" s="1081"/>
    </row>
    <row r="176" spans="1:14" s="1049" customFormat="1" ht="42" hidden="1" customHeight="1" x14ac:dyDescent="0.25">
      <c r="A176" s="1143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098" t="s">
        <v>140</v>
      </c>
      <c r="H176" s="1124"/>
      <c r="I176" s="1125"/>
      <c r="J176" s="1121" t="e">
        <f>IF(I176/H176*100&gt;100,100,I176/H176*100)</f>
        <v>#DIV/0!</v>
      </c>
      <c r="K176" s="1127" t="e">
        <f>(J176+J177+J178)/3</f>
        <v>#DIV/0!</v>
      </c>
      <c r="L176" s="1126" t="e">
        <f>(K176+K179)/2</f>
        <v>#DIV/0!</v>
      </c>
      <c r="M176" s="1113"/>
      <c r="N176" s="1081"/>
    </row>
    <row r="177" spans="1:14" s="1049" customFormat="1" ht="42" hidden="1" customHeight="1" x14ac:dyDescent="0.25">
      <c r="A177" s="1143"/>
      <c r="B177" s="1072"/>
      <c r="C177" s="1103"/>
      <c r="D177" s="1072"/>
      <c r="E177" s="1098" t="s">
        <v>138</v>
      </c>
      <c r="F177" s="1112" t="s">
        <v>385</v>
      </c>
      <c r="G177" s="1098" t="s">
        <v>140</v>
      </c>
      <c r="H177" s="1124"/>
      <c r="I177" s="1125"/>
      <c r="J177" s="1121" t="e">
        <f>IF(I177/H177*100&gt;100,100,I177/H177*100)</f>
        <v>#DIV/0!</v>
      </c>
      <c r="K177" s="1123"/>
      <c r="L177" s="1119"/>
      <c r="M177" s="1113"/>
      <c r="N177" s="1081"/>
    </row>
    <row r="178" spans="1:14" s="1049" customFormat="1" ht="36" hidden="1" customHeight="1" x14ac:dyDescent="0.25">
      <c r="A178" s="1143"/>
      <c r="B178" s="1072"/>
      <c r="C178" s="1103"/>
      <c r="D178" s="1072"/>
      <c r="E178" s="1098" t="s">
        <v>138</v>
      </c>
      <c r="F178" s="1112" t="s">
        <v>625</v>
      </c>
      <c r="G178" s="1098" t="s">
        <v>140</v>
      </c>
      <c r="H178" s="1124"/>
      <c r="I178" s="1124"/>
      <c r="J178" s="1121" t="e">
        <f>IF(I178/H178*100&gt;100,100,I178/H178*100)</f>
        <v>#DIV/0!</v>
      </c>
      <c r="K178" s="1123"/>
      <c r="L178" s="1119"/>
      <c r="M178" s="1113"/>
      <c r="N178" s="1081"/>
    </row>
    <row r="179" spans="1:14" s="1049" customFormat="1" ht="30.75" hidden="1" customHeight="1" x14ac:dyDescent="0.25">
      <c r="A179" s="1143"/>
      <c r="B179" s="1068"/>
      <c r="C179" s="1100"/>
      <c r="D179" s="1068"/>
      <c r="E179" s="1098" t="s">
        <v>144</v>
      </c>
      <c r="F179" s="1097" t="s">
        <v>506</v>
      </c>
      <c r="G179" s="1098" t="s">
        <v>266</v>
      </c>
      <c r="H179" s="4"/>
      <c r="I179" s="1122"/>
      <c r="J179" s="1121" t="e">
        <f>IF(I179/H179*100&gt;100,100,I179/H179*100)</f>
        <v>#DIV/0!</v>
      </c>
      <c r="K179" s="1120" t="e">
        <f>J179</f>
        <v>#DIV/0!</v>
      </c>
      <c r="L179" s="1119"/>
      <c r="M179" s="1113"/>
      <c r="N179" s="1081"/>
    </row>
    <row r="180" spans="1:14" s="1049" customFormat="1" ht="42" hidden="1" customHeight="1" x14ac:dyDescent="0.25">
      <c r="A180" s="1143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098" t="s">
        <v>140</v>
      </c>
      <c r="H180" s="1124"/>
      <c r="I180" s="1125"/>
      <c r="J180" s="1121" t="e">
        <f>IF(I180/H180*100&gt;100,100,I180/H180*100)</f>
        <v>#DIV/0!</v>
      </c>
      <c r="K180" s="1127" t="e">
        <f>(J180+J181+J182)/3</f>
        <v>#DIV/0!</v>
      </c>
      <c r="L180" s="1126" t="e">
        <f>(K180+K183)/2</f>
        <v>#DIV/0!</v>
      </c>
      <c r="M180" s="1113"/>
      <c r="N180" s="1081"/>
    </row>
    <row r="181" spans="1:14" s="1049" customFormat="1" ht="42" hidden="1" customHeight="1" x14ac:dyDescent="0.25">
      <c r="A181" s="1143"/>
      <c r="B181" s="1072"/>
      <c r="C181" s="1103"/>
      <c r="D181" s="1072"/>
      <c r="E181" s="1098" t="s">
        <v>138</v>
      </c>
      <c r="F181" s="1112" t="s">
        <v>385</v>
      </c>
      <c r="G181" s="1098" t="s">
        <v>140</v>
      </c>
      <c r="H181" s="1124"/>
      <c r="I181" s="1125"/>
      <c r="J181" s="1121" t="e">
        <f>IF(I181/H181*100&gt;100,100,I181/H181*100)</f>
        <v>#DIV/0!</v>
      </c>
      <c r="K181" s="1123"/>
      <c r="L181" s="1119"/>
      <c r="M181" s="1113"/>
      <c r="N181" s="1081"/>
    </row>
    <row r="182" spans="1:14" s="1049" customFormat="1" ht="36" hidden="1" customHeight="1" x14ac:dyDescent="0.25">
      <c r="A182" s="1143"/>
      <c r="B182" s="1072"/>
      <c r="C182" s="1103"/>
      <c r="D182" s="1072"/>
      <c r="E182" s="1098" t="s">
        <v>138</v>
      </c>
      <c r="F182" s="1112" t="s">
        <v>625</v>
      </c>
      <c r="G182" s="1098" t="s">
        <v>140</v>
      </c>
      <c r="H182" s="1124"/>
      <c r="I182" s="1124"/>
      <c r="J182" s="1121" t="e">
        <f>IF(I182/H182*100&gt;100,100,I182/H182*100)</f>
        <v>#DIV/0!</v>
      </c>
      <c r="K182" s="1123"/>
      <c r="L182" s="1119"/>
      <c r="M182" s="1113"/>
      <c r="N182" s="1081"/>
    </row>
    <row r="183" spans="1:14" s="1049" customFormat="1" ht="30.75" hidden="1" customHeight="1" x14ac:dyDescent="0.25">
      <c r="A183" s="1203"/>
      <c r="B183" s="1068"/>
      <c r="C183" s="1100"/>
      <c r="D183" s="1068"/>
      <c r="E183" s="1098" t="s">
        <v>144</v>
      </c>
      <c r="F183" s="1097" t="s">
        <v>506</v>
      </c>
      <c r="G183" s="1098" t="s">
        <v>266</v>
      </c>
      <c r="H183" s="4"/>
      <c r="I183" s="1122"/>
      <c r="J183" s="1121" t="e">
        <f>IF(I183/H183*100&gt;100,100,I183/H183*100)</f>
        <v>#DIV/0!</v>
      </c>
      <c r="K183" s="1120" t="e">
        <f>J183</f>
        <v>#DIV/0!</v>
      </c>
      <c r="L183" s="1119"/>
      <c r="M183" s="1113"/>
      <c r="N183" s="1081"/>
    </row>
    <row r="184" spans="1:14" s="1049" customFormat="1" ht="42" customHeight="1" x14ac:dyDescent="0.25">
      <c r="A184" s="1130"/>
      <c r="B184" s="1079" t="s">
        <v>319</v>
      </c>
      <c r="C184" s="1079" t="s">
        <v>695</v>
      </c>
      <c r="D184" s="1115" t="s">
        <v>615</v>
      </c>
      <c r="E184" s="1098" t="s">
        <v>138</v>
      </c>
      <c r="F184" s="1112" t="s">
        <v>312</v>
      </c>
      <c r="G184" s="1098" t="s">
        <v>140</v>
      </c>
      <c r="H184" s="1124">
        <v>10</v>
      </c>
      <c r="I184" s="1125">
        <v>10</v>
      </c>
      <c r="J184" s="1221">
        <f>IF(H184/I184*100&gt;100,100,H184/I184*100)</f>
        <v>100</v>
      </c>
      <c r="K184" s="1127">
        <f>(J184+J185+J186)/3</f>
        <v>97.372727272727275</v>
      </c>
      <c r="L184" s="1126">
        <f>(K184+K187)/2</f>
        <v>98.686363636363637</v>
      </c>
      <c r="M184" s="1118"/>
      <c r="N184" s="1081"/>
    </row>
    <row r="185" spans="1:14" s="1049" customFormat="1" ht="42" customHeight="1" x14ac:dyDescent="0.25">
      <c r="A185" s="1071"/>
      <c r="B185" s="1072"/>
      <c r="C185" s="1103"/>
      <c r="D185" s="1072"/>
      <c r="E185" s="1098" t="s">
        <v>138</v>
      </c>
      <c r="F185" s="1112" t="s">
        <v>385</v>
      </c>
      <c r="G185" s="1098" t="s">
        <v>140</v>
      </c>
      <c r="H185" s="1124">
        <v>100</v>
      </c>
      <c r="I185" s="1125">
        <v>96.3</v>
      </c>
      <c r="J185" s="1121">
        <f>IF(I185/H185*100&gt;100,100,I185/H185*100)</f>
        <v>96.3</v>
      </c>
      <c r="K185" s="1123"/>
      <c r="L185" s="1119"/>
      <c r="M185" s="1118"/>
      <c r="N185" s="1081"/>
    </row>
    <row r="186" spans="1:14" s="1049" customFormat="1" ht="36" customHeight="1" x14ac:dyDescent="0.25">
      <c r="A186" s="1071"/>
      <c r="B186" s="1072"/>
      <c r="C186" s="1103"/>
      <c r="D186" s="1072"/>
      <c r="E186" s="1098" t="s">
        <v>138</v>
      </c>
      <c r="F186" s="1112" t="s">
        <v>625</v>
      </c>
      <c r="G186" s="1098" t="s">
        <v>140</v>
      </c>
      <c r="H186" s="1124">
        <v>55</v>
      </c>
      <c r="I186" s="1124">
        <v>52.7</v>
      </c>
      <c r="J186" s="1121">
        <f>IF(I186/H186*100&gt;100,100,I186/H186*100)</f>
        <v>95.818181818181827</v>
      </c>
      <c r="K186" s="1123"/>
      <c r="L186" s="1119"/>
      <c r="M186" s="1118"/>
      <c r="N186" s="1081"/>
    </row>
    <row r="187" spans="1:14" s="1049" customFormat="1" ht="30.75" customHeight="1" x14ac:dyDescent="0.25">
      <c r="A187" s="1071"/>
      <c r="B187" s="1068"/>
      <c r="C187" s="1100"/>
      <c r="D187" s="1068"/>
      <c r="E187" s="1098" t="s">
        <v>144</v>
      </c>
      <c r="F187" s="1097" t="s">
        <v>506</v>
      </c>
      <c r="G187" s="1098" t="s">
        <v>266</v>
      </c>
      <c r="H187" s="4">
        <v>197.7</v>
      </c>
      <c r="I187" s="42">
        <v>198.7</v>
      </c>
      <c r="J187" s="1121">
        <f>IF(I187/H187*100&gt;100,100,I187/H187*100)</f>
        <v>100</v>
      </c>
      <c r="K187" s="1120">
        <f>J187</f>
        <v>100</v>
      </c>
      <c r="L187" s="1119"/>
      <c r="M187" s="1118"/>
      <c r="N187" s="1081"/>
    </row>
    <row r="188" spans="1:14" s="1049" customFormat="1" ht="42" hidden="1" customHeight="1" x14ac:dyDescent="0.25">
      <c r="A188" s="1071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098" t="s">
        <v>140</v>
      </c>
      <c r="H188" s="1124"/>
      <c r="I188" s="1125"/>
      <c r="J188" s="1121" t="e">
        <f>IF(I188/H188*100&gt;100,100,I188/H188*100)</f>
        <v>#DIV/0!</v>
      </c>
      <c r="K188" s="1127" t="e">
        <f>(J188+J189+J190)/3</f>
        <v>#DIV/0!</v>
      </c>
      <c r="L188" s="1126" t="e">
        <f>(K188+K191)/2</f>
        <v>#DIV/0!</v>
      </c>
      <c r="M188" s="1118"/>
      <c r="N188" s="1081"/>
    </row>
    <row r="189" spans="1:14" s="1049" customFormat="1" ht="42" hidden="1" customHeight="1" x14ac:dyDescent="0.25">
      <c r="A189" s="1071"/>
      <c r="B189" s="1072"/>
      <c r="C189" s="1103"/>
      <c r="D189" s="1072"/>
      <c r="E189" s="1098" t="s">
        <v>138</v>
      </c>
      <c r="F189" s="1112" t="s">
        <v>385</v>
      </c>
      <c r="G189" s="1098" t="s">
        <v>140</v>
      </c>
      <c r="H189" s="1124"/>
      <c r="I189" s="1125"/>
      <c r="J189" s="1121" t="e">
        <f>IF(I189/H189*100&gt;100,100,I189/H189*100)</f>
        <v>#DIV/0!</v>
      </c>
      <c r="K189" s="1123"/>
      <c r="L189" s="1119"/>
      <c r="M189" s="1118"/>
      <c r="N189" s="1081"/>
    </row>
    <row r="190" spans="1:14" s="1049" customFormat="1" ht="36" hidden="1" customHeight="1" x14ac:dyDescent="0.25">
      <c r="A190" s="1071"/>
      <c r="B190" s="1072"/>
      <c r="C190" s="1103"/>
      <c r="D190" s="1072"/>
      <c r="E190" s="1098" t="s">
        <v>138</v>
      </c>
      <c r="F190" s="1112" t="s">
        <v>625</v>
      </c>
      <c r="G190" s="1098" t="s">
        <v>140</v>
      </c>
      <c r="H190" s="1124"/>
      <c r="I190" s="1124"/>
      <c r="J190" s="1121" t="e">
        <f>IF(I190/H190*100&gt;100,100,I190/H190*100)</f>
        <v>#DIV/0!</v>
      </c>
      <c r="K190" s="1123"/>
      <c r="L190" s="1119"/>
      <c r="M190" s="1118"/>
      <c r="N190" s="1081"/>
    </row>
    <row r="191" spans="1:14" s="1049" customFormat="1" ht="30.75" hidden="1" customHeight="1" x14ac:dyDescent="0.25">
      <c r="A191" s="1071"/>
      <c r="B191" s="1068"/>
      <c r="C191" s="1100"/>
      <c r="D191" s="1068"/>
      <c r="E191" s="1098" t="s">
        <v>144</v>
      </c>
      <c r="F191" s="1097" t="s">
        <v>506</v>
      </c>
      <c r="G191" s="1098" t="s">
        <v>266</v>
      </c>
      <c r="H191" s="1122"/>
      <c r="I191" s="1122"/>
      <c r="J191" s="1121" t="e">
        <f>IF(I191/H191*100&gt;100,100,I191/H191*100)</f>
        <v>#DIV/0!</v>
      </c>
      <c r="K191" s="1120" t="e">
        <f>J191</f>
        <v>#DIV/0!</v>
      </c>
      <c r="L191" s="1119"/>
      <c r="M191" s="1118"/>
      <c r="N191" s="1081"/>
    </row>
    <row r="192" spans="1:14" s="1049" customFormat="1" ht="42" hidden="1" customHeight="1" x14ac:dyDescent="0.25">
      <c r="A192" s="1071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098" t="s">
        <v>140</v>
      </c>
      <c r="H192" s="1124"/>
      <c r="I192" s="1125"/>
      <c r="J192" s="1121" t="e">
        <f>IF(I192/H192*100&gt;100,100,I192/H192*100)</f>
        <v>#DIV/0!</v>
      </c>
      <c r="K192" s="1127" t="e">
        <f>(J192+J193+J194)/3</f>
        <v>#DIV/0!</v>
      </c>
      <c r="L192" s="1126" t="e">
        <f>(K192+K195)/2</f>
        <v>#DIV/0!</v>
      </c>
      <c r="M192" s="1118"/>
      <c r="N192" s="1081"/>
    </row>
    <row r="193" spans="1:14" s="1049" customFormat="1" ht="42" hidden="1" customHeight="1" x14ac:dyDescent="0.25">
      <c r="A193" s="1071"/>
      <c r="B193" s="1072"/>
      <c r="C193" s="1103"/>
      <c r="D193" s="1072"/>
      <c r="E193" s="1098" t="s">
        <v>138</v>
      </c>
      <c r="F193" s="1112" t="s">
        <v>385</v>
      </c>
      <c r="G193" s="1098" t="s">
        <v>140</v>
      </c>
      <c r="H193" s="1124"/>
      <c r="I193" s="1125"/>
      <c r="J193" s="1121" t="e">
        <f>IF(I193/H193*100&gt;100,100,I193/H193*100)</f>
        <v>#DIV/0!</v>
      </c>
      <c r="K193" s="1123"/>
      <c r="L193" s="1119"/>
      <c r="M193" s="1118"/>
      <c r="N193" s="1081"/>
    </row>
    <row r="194" spans="1:14" s="1049" customFormat="1" ht="36" hidden="1" customHeight="1" x14ac:dyDescent="0.25">
      <c r="A194" s="1071"/>
      <c r="B194" s="1072"/>
      <c r="C194" s="1103"/>
      <c r="D194" s="1072"/>
      <c r="E194" s="1098" t="s">
        <v>138</v>
      </c>
      <c r="F194" s="1112" t="s">
        <v>625</v>
      </c>
      <c r="G194" s="1098" t="s">
        <v>140</v>
      </c>
      <c r="H194" s="1124"/>
      <c r="I194" s="1124"/>
      <c r="J194" s="1121" t="e">
        <f>IF(I194/H194*100&gt;100,100,I194/H194*100)</f>
        <v>#DIV/0!</v>
      </c>
      <c r="K194" s="1123"/>
      <c r="L194" s="1119"/>
      <c r="M194" s="1118"/>
      <c r="N194" s="1081"/>
    </row>
    <row r="195" spans="1:14" s="1049" customFormat="1" ht="30.75" hidden="1" customHeight="1" x14ac:dyDescent="0.25">
      <c r="A195" s="1071"/>
      <c r="B195" s="1068"/>
      <c r="C195" s="1100"/>
      <c r="D195" s="1068"/>
      <c r="E195" s="1098" t="s">
        <v>144</v>
      </c>
      <c r="F195" s="1097" t="s">
        <v>506</v>
      </c>
      <c r="G195" s="1098" t="s">
        <v>266</v>
      </c>
      <c r="H195" s="42"/>
      <c r="I195" s="1122"/>
      <c r="J195" s="1121" t="e">
        <f>IF(I195/H195*100&gt;100,100,I195/H195*100)</f>
        <v>#DIV/0!</v>
      </c>
      <c r="K195" s="1120" t="e">
        <f>J195</f>
        <v>#DIV/0!</v>
      </c>
      <c r="L195" s="1119"/>
      <c r="M195" s="1118"/>
      <c r="N195" s="1081"/>
    </row>
    <row r="196" spans="1:14" s="1049" customFormat="1" ht="42" hidden="1" customHeight="1" x14ac:dyDescent="0.25">
      <c r="A196" s="1071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105" t="s">
        <v>140</v>
      </c>
      <c r="H196" s="1124"/>
      <c r="I196" s="1125"/>
      <c r="J196" s="1121" t="e">
        <f>IF(I196/H196*100&gt;100,100,I196/H196*100)</f>
        <v>#DIV/0!</v>
      </c>
      <c r="K196" s="1127" t="e">
        <f>(J196+J197+J198)/3</f>
        <v>#DIV/0!</v>
      </c>
      <c r="L196" s="1126" t="e">
        <f>(K196+K199)/2</f>
        <v>#DIV/0!</v>
      </c>
      <c r="M196" s="1118"/>
      <c r="N196" s="1081"/>
    </row>
    <row r="197" spans="1:14" s="1049" customFormat="1" ht="42" hidden="1" customHeight="1" x14ac:dyDescent="0.25">
      <c r="A197" s="1071"/>
      <c r="B197" s="1114"/>
      <c r="C197" s="1113"/>
      <c r="D197" s="1072"/>
      <c r="E197" s="1098" t="s">
        <v>138</v>
      </c>
      <c r="F197" s="1112" t="s">
        <v>385</v>
      </c>
      <c r="G197" s="1105" t="s">
        <v>140</v>
      </c>
      <c r="H197" s="1124"/>
      <c r="I197" s="1125"/>
      <c r="J197" s="1273" t="e">
        <f>IF(H197/I197*100&gt;100,100,H197/I197*100)</f>
        <v>#DIV/0!</v>
      </c>
      <c r="K197" s="1123"/>
      <c r="L197" s="1119"/>
      <c r="M197" s="1118"/>
      <c r="N197" s="1081"/>
    </row>
    <row r="198" spans="1:14" s="1049" customFormat="1" ht="36" hidden="1" customHeight="1" x14ac:dyDescent="0.25">
      <c r="A198" s="1071"/>
      <c r="B198" s="1114"/>
      <c r="C198" s="1113"/>
      <c r="D198" s="1072"/>
      <c r="E198" s="1098" t="s">
        <v>138</v>
      </c>
      <c r="F198" s="1112" t="s">
        <v>625</v>
      </c>
      <c r="G198" s="1105" t="s">
        <v>140</v>
      </c>
      <c r="H198" s="1124"/>
      <c r="I198" s="1124"/>
      <c r="J198" s="1121" t="e">
        <f>IF(I198/H198*100&gt;100,100,I198/H198*100)</f>
        <v>#DIV/0!</v>
      </c>
      <c r="K198" s="1123"/>
      <c r="L198" s="1119"/>
      <c r="M198" s="1118"/>
      <c r="N198" s="1081"/>
    </row>
    <row r="199" spans="1:14" s="1049" customFormat="1" ht="30.75" hidden="1" customHeight="1" x14ac:dyDescent="0.25">
      <c r="A199" s="1071"/>
      <c r="B199" s="1111"/>
      <c r="C199" s="1110"/>
      <c r="D199" s="1068"/>
      <c r="E199" s="1098" t="s">
        <v>144</v>
      </c>
      <c r="F199" s="1097" t="s">
        <v>506</v>
      </c>
      <c r="G199" s="1105" t="s">
        <v>266</v>
      </c>
      <c r="H199" s="1122"/>
      <c r="I199" s="1122"/>
      <c r="J199" s="1121" t="e">
        <f>IF(I199/H199*100&gt;100,100,I199/H199*100)</f>
        <v>#DIV/0!</v>
      </c>
      <c r="K199" s="1120" t="e">
        <f>J199</f>
        <v>#DIV/0!</v>
      </c>
      <c r="L199" s="1119"/>
      <c r="M199" s="1118"/>
      <c r="N199" s="1081"/>
    </row>
    <row r="200" spans="1:14" s="1049" customFormat="1" ht="42" hidden="1" customHeight="1" x14ac:dyDescent="0.25">
      <c r="A200" s="1071"/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098" t="s">
        <v>140</v>
      </c>
      <c r="H200" s="1124"/>
      <c r="I200" s="1125"/>
      <c r="J200" s="1121" t="e">
        <f>IF(I200/H200*100&gt;100,100,I200/H200*100)</f>
        <v>#DIV/0!</v>
      </c>
      <c r="K200" s="1127" t="e">
        <f>(J200+J201+J202)/3</f>
        <v>#DIV/0!</v>
      </c>
      <c r="L200" s="1126" t="e">
        <f>(K200+K203)/2</f>
        <v>#DIV/0!</v>
      </c>
      <c r="M200" s="1118"/>
      <c r="N200" s="1081"/>
    </row>
    <row r="201" spans="1:14" s="1049" customFormat="1" ht="42" hidden="1" customHeight="1" x14ac:dyDescent="0.25">
      <c r="A201" s="1071"/>
      <c r="B201" s="1114"/>
      <c r="C201" s="1113"/>
      <c r="D201" s="1072"/>
      <c r="E201" s="1098" t="s">
        <v>138</v>
      </c>
      <c r="F201" s="1112" t="s">
        <v>245</v>
      </c>
      <c r="G201" s="1098" t="s">
        <v>140</v>
      </c>
      <c r="H201" s="1124"/>
      <c r="I201" s="1125"/>
      <c r="J201" s="1121" t="e">
        <f>IF(I201/H201*100&gt;100,100,I201/H201*100)</f>
        <v>#DIV/0!</v>
      </c>
      <c r="K201" s="1123"/>
      <c r="L201" s="1119"/>
      <c r="M201" s="1118"/>
      <c r="N201" s="1081"/>
    </row>
    <row r="202" spans="1:14" s="1049" customFormat="1" ht="36" hidden="1" customHeight="1" x14ac:dyDescent="0.25">
      <c r="A202" s="1071"/>
      <c r="B202" s="1114"/>
      <c r="C202" s="1113"/>
      <c r="D202" s="1072"/>
      <c r="E202" s="1098" t="s">
        <v>138</v>
      </c>
      <c r="F202" s="1112" t="s">
        <v>625</v>
      </c>
      <c r="G202" s="1098" t="s">
        <v>140</v>
      </c>
      <c r="H202" s="1124"/>
      <c r="I202" s="1124"/>
      <c r="J202" s="1121" t="e">
        <f>IF(I202/H202*100&gt;100,100,I202/H202*100)</f>
        <v>#DIV/0!</v>
      </c>
      <c r="K202" s="1123"/>
      <c r="L202" s="1119"/>
      <c r="M202" s="1118"/>
      <c r="N202" s="1081"/>
    </row>
    <row r="203" spans="1:14" s="1049" customFormat="1" ht="30.75" hidden="1" customHeight="1" x14ac:dyDescent="0.25">
      <c r="A203" s="1071"/>
      <c r="B203" s="1111"/>
      <c r="C203" s="1110"/>
      <c r="D203" s="1068"/>
      <c r="E203" s="1098" t="s">
        <v>144</v>
      </c>
      <c r="F203" s="1097" t="s">
        <v>506</v>
      </c>
      <c r="G203" s="1098" t="s">
        <v>266</v>
      </c>
      <c r="H203" s="1122"/>
      <c r="I203" s="1122"/>
      <c r="J203" s="1121" t="e">
        <f>IF(I203/H203*100&gt;100,100,I203/H203*100)</f>
        <v>#DIV/0!</v>
      </c>
      <c r="K203" s="1120" t="e">
        <f>J203</f>
        <v>#DIV/0!</v>
      </c>
      <c r="L203" s="1119"/>
      <c r="M203" s="1118"/>
      <c r="N203" s="1081"/>
    </row>
    <row r="204" spans="1:14" s="1049" customFormat="1" ht="42" hidden="1" customHeight="1" x14ac:dyDescent="0.25">
      <c r="A204" s="1071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098" t="s">
        <v>140</v>
      </c>
      <c r="H204" s="1124"/>
      <c r="I204" s="1125"/>
      <c r="J204" s="1121" t="e">
        <f>IF(I204/H204*100&gt;100,100,I204/H204*100)</f>
        <v>#DIV/0!</v>
      </c>
      <c r="K204" s="1127" t="e">
        <f>(J204+J205+J206)/3</f>
        <v>#DIV/0!</v>
      </c>
      <c r="L204" s="1126" t="e">
        <f>(K204+K207)/2</f>
        <v>#DIV/0!</v>
      </c>
      <c r="M204" s="1118"/>
      <c r="N204" s="1081"/>
    </row>
    <row r="205" spans="1:14" s="1049" customFormat="1" ht="42" hidden="1" customHeight="1" x14ac:dyDescent="0.25">
      <c r="A205" s="1071"/>
      <c r="B205" s="1072"/>
      <c r="C205" s="1103"/>
      <c r="D205" s="1102"/>
      <c r="E205" s="1098" t="s">
        <v>138</v>
      </c>
      <c r="F205" s="1101" t="s">
        <v>435</v>
      </c>
      <c r="G205" s="1098" t="s">
        <v>140</v>
      </c>
      <c r="H205" s="1124"/>
      <c r="I205" s="1125"/>
      <c r="J205" s="1273" t="e">
        <f>IF(H205/I205*100&gt;100,100,H205/I205*100)</f>
        <v>#DIV/0!</v>
      </c>
      <c r="K205" s="1123"/>
      <c r="L205" s="1119"/>
      <c r="M205" s="1118"/>
      <c r="N205" s="1081"/>
    </row>
    <row r="206" spans="1:14" s="1049" customFormat="1" ht="36" hidden="1" customHeight="1" x14ac:dyDescent="0.25">
      <c r="A206" s="1071"/>
      <c r="B206" s="1072"/>
      <c r="C206" s="1103"/>
      <c r="D206" s="1102"/>
      <c r="E206" s="1098" t="s">
        <v>138</v>
      </c>
      <c r="F206" s="1101" t="s">
        <v>436</v>
      </c>
      <c r="G206" s="1098" t="s">
        <v>140</v>
      </c>
      <c r="H206" s="1124"/>
      <c r="I206" s="1124"/>
      <c r="J206" s="1121" t="e">
        <f>IF(I206/H206*100&gt;100,100,I206/H206*100)</f>
        <v>#DIV/0!</v>
      </c>
      <c r="K206" s="1123"/>
      <c r="L206" s="1119"/>
      <c r="M206" s="1118"/>
      <c r="N206" s="1081"/>
    </row>
    <row r="207" spans="1:14" s="1049" customFormat="1" ht="30.75" hidden="1" customHeight="1" x14ac:dyDescent="0.25">
      <c r="A207" s="1071"/>
      <c r="B207" s="1068"/>
      <c r="C207" s="1100"/>
      <c r="D207" s="1099"/>
      <c r="E207" s="1098" t="s">
        <v>144</v>
      </c>
      <c r="F207" s="1097" t="s">
        <v>506</v>
      </c>
      <c r="G207" s="1098" t="s">
        <v>266</v>
      </c>
      <c r="H207" s="34"/>
      <c r="I207" s="1122"/>
      <c r="J207" s="1121" t="e">
        <f>IF(I207/H207*100&gt;100,100,I207/H207*100)</f>
        <v>#DIV/0!</v>
      </c>
      <c r="K207" s="1120" t="e">
        <f>J207</f>
        <v>#DIV/0!</v>
      </c>
      <c r="L207" s="1119"/>
      <c r="M207" s="1118"/>
      <c r="N207" s="1081"/>
    </row>
    <row r="208" spans="1:14" s="1049" customFormat="1" ht="42" customHeight="1" x14ac:dyDescent="0.25">
      <c r="A208" s="1071"/>
      <c r="B208" s="1079" t="s">
        <v>327</v>
      </c>
      <c r="C208" s="1079" t="s">
        <v>708</v>
      </c>
      <c r="D208" s="1108" t="s">
        <v>615</v>
      </c>
      <c r="E208" s="1105" t="s">
        <v>138</v>
      </c>
      <c r="F208" s="1069" t="s">
        <v>434</v>
      </c>
      <c r="G208" s="1105" t="s">
        <v>140</v>
      </c>
      <c r="H208" s="1124">
        <v>100</v>
      </c>
      <c r="I208" s="1125">
        <v>100</v>
      </c>
      <c r="J208" s="1121">
        <f>IF(H208/I208*100&gt;100,100,H208/I208*100)</f>
        <v>100</v>
      </c>
      <c r="K208" s="1140">
        <f>(J208+J209+J210)/3</f>
        <v>100</v>
      </c>
      <c r="L208" s="1139">
        <f>(K208+K211)/2</f>
        <v>100</v>
      </c>
      <c r="M208" s="1118"/>
      <c r="N208" s="1081"/>
    </row>
    <row r="209" spans="1:14" s="1049" customFormat="1" ht="42" customHeight="1" x14ac:dyDescent="0.25">
      <c r="A209" s="1071"/>
      <c r="B209" s="1072"/>
      <c r="C209" s="1103"/>
      <c r="D209" s="1107"/>
      <c r="E209" s="1105" t="s">
        <v>138</v>
      </c>
      <c r="F209" s="1069" t="s">
        <v>435</v>
      </c>
      <c r="G209" s="1105" t="s">
        <v>140</v>
      </c>
      <c r="H209" s="1124">
        <v>12</v>
      </c>
      <c r="I209" s="1125">
        <v>11.3</v>
      </c>
      <c r="J209" s="1221">
        <f>IF(H209/I209*100&gt;100,100,H209/I209*100)</f>
        <v>100</v>
      </c>
      <c r="K209" s="1295"/>
      <c r="L209" s="1293"/>
      <c r="M209" s="1118"/>
      <c r="N209" s="1081"/>
    </row>
    <row r="210" spans="1:14" s="1049" customFormat="1" ht="36" customHeight="1" x14ac:dyDescent="0.25">
      <c r="A210" s="1071"/>
      <c r="B210" s="1072"/>
      <c r="C210" s="1103"/>
      <c r="D210" s="1107"/>
      <c r="E210" s="1105" t="s">
        <v>138</v>
      </c>
      <c r="F210" s="1069" t="s">
        <v>436</v>
      </c>
      <c r="G210" s="1105" t="s">
        <v>140</v>
      </c>
      <c r="H210" s="1124">
        <v>100</v>
      </c>
      <c r="I210" s="1124">
        <v>100</v>
      </c>
      <c r="J210" s="1121">
        <f>IF(I210/H210*100&gt;100,100,I210/H210*100)</f>
        <v>100</v>
      </c>
      <c r="K210" s="1294"/>
      <c r="L210" s="1293"/>
      <c r="M210" s="1118"/>
      <c r="N210" s="1081"/>
    </row>
    <row r="211" spans="1:14" s="1049" customFormat="1" ht="30.75" customHeight="1" x14ac:dyDescent="0.25">
      <c r="A211" s="1071"/>
      <c r="B211" s="1068"/>
      <c r="C211" s="1100"/>
      <c r="D211" s="1106"/>
      <c r="E211" s="1105" t="s">
        <v>144</v>
      </c>
      <c r="F211" s="1064" t="s">
        <v>506</v>
      </c>
      <c r="G211" s="1105" t="s">
        <v>266</v>
      </c>
      <c r="H211" s="4">
        <v>1.3</v>
      </c>
      <c r="I211" s="1122">
        <v>1.3</v>
      </c>
      <c r="J211" s="1121">
        <f>IF(I211/H211*100&gt;100,100,I211/H211*100)</f>
        <v>100</v>
      </c>
      <c r="K211" s="1120">
        <f>J211</f>
        <v>100</v>
      </c>
      <c r="L211" s="1292"/>
      <c r="M211" s="1118"/>
      <c r="N211" s="1081"/>
    </row>
    <row r="212" spans="1:14" s="1049" customFormat="1" ht="42" hidden="1" customHeight="1" x14ac:dyDescent="0.25">
      <c r="A212" s="1071"/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105" t="s">
        <v>140</v>
      </c>
      <c r="H212" s="1124"/>
      <c r="I212" s="1125"/>
      <c r="J212" s="1121" t="e">
        <f>IF(H212/I212*100&gt;100,100,H212/I212*100)</f>
        <v>#DIV/0!</v>
      </c>
      <c r="K212" s="1140" t="e">
        <f>(J212+J213+J214)/3</f>
        <v>#DIV/0!</v>
      </c>
      <c r="L212" s="1139" t="e">
        <f>(K212+K215)/2</f>
        <v>#DIV/0!</v>
      </c>
      <c r="M212" s="1118"/>
      <c r="N212" s="1081"/>
    </row>
    <row r="213" spans="1:14" s="1049" customFormat="1" ht="42" hidden="1" customHeight="1" x14ac:dyDescent="0.25">
      <c r="A213" s="1071"/>
      <c r="B213" s="1072"/>
      <c r="C213" s="1103"/>
      <c r="D213" s="1102"/>
      <c r="E213" s="1098" t="s">
        <v>138</v>
      </c>
      <c r="F213" s="1101" t="s">
        <v>435</v>
      </c>
      <c r="G213" s="1105" t="s">
        <v>140</v>
      </c>
      <c r="H213" s="1124"/>
      <c r="I213" s="1125"/>
      <c r="J213" s="1121" t="e">
        <f>IF(I213/H213*100&gt;100,100,I213/H213*100)</f>
        <v>#DIV/0!</v>
      </c>
      <c r="K213" s="1295"/>
      <c r="L213" s="1293"/>
      <c r="M213" s="1118"/>
      <c r="N213" s="1081"/>
    </row>
    <row r="214" spans="1:14" s="1049" customFormat="1" ht="36" hidden="1" customHeight="1" x14ac:dyDescent="0.25">
      <c r="A214" s="1071"/>
      <c r="B214" s="1072"/>
      <c r="C214" s="1103"/>
      <c r="D214" s="1102"/>
      <c r="E214" s="1098" t="s">
        <v>138</v>
      </c>
      <c r="F214" s="1101" t="s">
        <v>436</v>
      </c>
      <c r="G214" s="1105" t="s">
        <v>140</v>
      </c>
      <c r="H214" s="1124"/>
      <c r="I214" s="1124"/>
      <c r="J214" s="1121" t="e">
        <f>IF(I214/H214*100&gt;100,100,I214/H214*100)</f>
        <v>#DIV/0!</v>
      </c>
      <c r="K214" s="1294"/>
      <c r="L214" s="1293"/>
      <c r="M214" s="1118"/>
      <c r="N214" s="1081"/>
    </row>
    <row r="215" spans="1:14" s="1049" customFormat="1" ht="30.75" hidden="1" customHeight="1" x14ac:dyDescent="0.25">
      <c r="A215" s="1071"/>
      <c r="B215" s="1068"/>
      <c r="C215" s="1100"/>
      <c r="D215" s="1099"/>
      <c r="E215" s="1098" t="s">
        <v>144</v>
      </c>
      <c r="F215" s="1097" t="s">
        <v>506</v>
      </c>
      <c r="G215" s="1105" t="s">
        <v>266</v>
      </c>
      <c r="H215" s="4"/>
      <c r="I215" s="1122"/>
      <c r="J215" s="1121" t="e">
        <f>IF(I215/H215*100&gt;100,100,I215/H215*100)</f>
        <v>#DIV/0!</v>
      </c>
      <c r="K215" s="1120" t="e">
        <f>J215</f>
        <v>#DIV/0!</v>
      </c>
      <c r="L215" s="1292"/>
      <c r="M215" s="1118"/>
      <c r="N215" s="1081"/>
    </row>
    <row r="216" spans="1:14" s="1049" customFormat="1" ht="42" customHeight="1" x14ac:dyDescent="0.25">
      <c r="A216" s="1071"/>
      <c r="B216" s="1079" t="s">
        <v>323</v>
      </c>
      <c r="C216" s="1079" t="s">
        <v>694</v>
      </c>
      <c r="D216" s="1104" t="s">
        <v>615</v>
      </c>
      <c r="E216" s="1098" t="s">
        <v>138</v>
      </c>
      <c r="F216" s="1101" t="s">
        <v>434</v>
      </c>
      <c r="G216" s="1105" t="s">
        <v>140</v>
      </c>
      <c r="H216" s="1124">
        <v>100</v>
      </c>
      <c r="I216" s="1125">
        <v>99.1</v>
      </c>
      <c r="J216" s="1121">
        <f>IF(I216/H216*100&gt;100,100,I216/H216*100)</f>
        <v>99.1</v>
      </c>
      <c r="K216" s="1140">
        <f>(J216+J217+J218)/3</f>
        <v>99.7</v>
      </c>
      <c r="L216" s="1139">
        <f>(K216+K219)/2</f>
        <v>99.85</v>
      </c>
      <c r="M216" s="1118"/>
      <c r="N216" s="1081"/>
    </row>
    <row r="217" spans="1:14" s="1049" customFormat="1" ht="42" customHeight="1" x14ac:dyDescent="0.25">
      <c r="A217" s="1071"/>
      <c r="B217" s="1072"/>
      <c r="C217" s="1103"/>
      <c r="D217" s="1102"/>
      <c r="E217" s="1098" t="s">
        <v>138</v>
      </c>
      <c r="F217" s="1101" t="s">
        <v>435</v>
      </c>
      <c r="G217" s="1105" t="s">
        <v>140</v>
      </c>
      <c r="H217" s="1124">
        <v>10</v>
      </c>
      <c r="I217" s="1125">
        <v>10</v>
      </c>
      <c r="J217" s="1221">
        <f>IF(H217/I217*100&gt;100,100,H217/I217*100)</f>
        <v>100</v>
      </c>
      <c r="K217" s="1295"/>
      <c r="L217" s="1293"/>
      <c r="M217" s="1118"/>
      <c r="N217" s="1081"/>
    </row>
    <row r="218" spans="1:14" s="1049" customFormat="1" ht="36" customHeight="1" x14ac:dyDescent="0.25">
      <c r="A218" s="1071"/>
      <c r="B218" s="1072"/>
      <c r="C218" s="1103"/>
      <c r="D218" s="1102"/>
      <c r="E218" s="1098" t="s">
        <v>138</v>
      </c>
      <c r="F218" s="1101" t="s">
        <v>436</v>
      </c>
      <c r="G218" s="1105" t="s">
        <v>140</v>
      </c>
      <c r="H218" s="1124">
        <v>100</v>
      </c>
      <c r="I218" s="1124">
        <v>100</v>
      </c>
      <c r="J218" s="1121">
        <f>IF(I218/H218*100&gt;100,100,I218/H218*100)</f>
        <v>100</v>
      </c>
      <c r="K218" s="1294"/>
      <c r="L218" s="1293"/>
      <c r="M218" s="1118"/>
      <c r="N218" s="1081"/>
    </row>
    <row r="219" spans="1:14" s="1049" customFormat="1" ht="30.75" customHeight="1" x14ac:dyDescent="0.25">
      <c r="A219" s="1071"/>
      <c r="B219" s="1068"/>
      <c r="C219" s="1100"/>
      <c r="D219" s="1099"/>
      <c r="E219" s="1098" t="s">
        <v>144</v>
      </c>
      <c r="F219" s="1097" t="s">
        <v>506</v>
      </c>
      <c r="G219" s="1105" t="s">
        <v>266</v>
      </c>
      <c r="H219" s="4">
        <v>197.7</v>
      </c>
      <c r="I219" s="42">
        <v>198.7</v>
      </c>
      <c r="J219" s="1121">
        <f>IF(I219/H219*100&gt;100,100,I219/H219*100)</f>
        <v>100</v>
      </c>
      <c r="K219" s="1120">
        <f>J219</f>
        <v>100</v>
      </c>
      <c r="L219" s="1292"/>
      <c r="M219" s="1118"/>
      <c r="N219" s="1081"/>
    </row>
    <row r="220" spans="1:14" s="1049" customFormat="1" ht="42" hidden="1" customHeight="1" x14ac:dyDescent="0.25">
      <c r="A220" s="1071"/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065" t="s">
        <v>140</v>
      </c>
      <c r="H220" s="1091"/>
      <c r="I220" s="1093"/>
      <c r="J220" s="1121" t="e">
        <f>IF(H220/I220*100&gt;100,100,H220/I220*100)</f>
        <v>#DIV/0!</v>
      </c>
      <c r="K220" s="1140" t="e">
        <f>(J220+J221+J222)/3</f>
        <v>#DIV/0!</v>
      </c>
      <c r="L220" s="1139" t="e">
        <f>(K220+K223)/2</f>
        <v>#DIV/0!</v>
      </c>
      <c r="M220" s="1253"/>
      <c r="N220" s="1081"/>
    </row>
    <row r="221" spans="1:14" s="1049" customFormat="1" ht="42" hidden="1" customHeight="1" x14ac:dyDescent="0.25">
      <c r="A221" s="1071"/>
      <c r="B221" s="1072"/>
      <c r="C221" s="1071"/>
      <c r="D221" s="1070"/>
      <c r="E221" s="1065" t="s">
        <v>138</v>
      </c>
      <c r="F221" s="1069" t="s">
        <v>435</v>
      </c>
      <c r="G221" s="1065" t="s">
        <v>140</v>
      </c>
      <c r="H221" s="1091"/>
      <c r="I221" s="1093"/>
      <c r="J221" s="1121" t="e">
        <f>IF(I221/H221*100&gt;100,100,I221/H221*100)</f>
        <v>#DIV/0!</v>
      </c>
      <c r="K221" s="1295"/>
      <c r="L221" s="1293"/>
      <c r="M221" s="1253"/>
      <c r="N221" s="1081"/>
    </row>
    <row r="222" spans="1:14" s="1049" customFormat="1" ht="36" hidden="1" customHeight="1" x14ac:dyDescent="0.25">
      <c r="A222" s="1071"/>
      <c r="B222" s="1072"/>
      <c r="C222" s="1071"/>
      <c r="D222" s="1070"/>
      <c r="E222" s="1065" t="s">
        <v>138</v>
      </c>
      <c r="F222" s="1069" t="s">
        <v>436</v>
      </c>
      <c r="G222" s="1065" t="s">
        <v>140</v>
      </c>
      <c r="H222" s="1091"/>
      <c r="I222" s="1091"/>
      <c r="J222" s="1121" t="e">
        <f>IF(I222/H222*100&gt;100,100,I222/H222*100)</f>
        <v>#DIV/0!</v>
      </c>
      <c r="K222" s="1294"/>
      <c r="L222" s="1293"/>
      <c r="M222" s="1253"/>
      <c r="N222" s="1081"/>
    </row>
    <row r="223" spans="1:14" s="1049" customFormat="1" ht="30.75" hidden="1" customHeight="1" x14ac:dyDescent="0.25">
      <c r="A223" s="1071"/>
      <c r="B223" s="1068"/>
      <c r="C223" s="1067"/>
      <c r="D223" s="1066"/>
      <c r="E223" s="1065" t="s">
        <v>144</v>
      </c>
      <c r="F223" s="1064" t="s">
        <v>506</v>
      </c>
      <c r="G223" s="1065" t="s">
        <v>266</v>
      </c>
      <c r="H223" s="1096"/>
      <c r="I223" s="1088"/>
      <c r="J223" s="1121" t="e">
        <f>IF(I223/H223*100&gt;100,100,I223/H223*100)</f>
        <v>#DIV/0!</v>
      </c>
      <c r="K223" s="1120" t="e">
        <f>J223</f>
        <v>#DIV/0!</v>
      </c>
      <c r="L223" s="1292"/>
      <c r="M223" s="1253"/>
      <c r="N223" s="1081"/>
    </row>
    <row r="224" spans="1:14" s="1049" customFormat="1" ht="42" hidden="1" customHeight="1" x14ac:dyDescent="0.25">
      <c r="A224" s="1071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065" t="s">
        <v>140</v>
      </c>
      <c r="H224" s="1091"/>
      <c r="I224" s="1093"/>
      <c r="J224" s="1121" t="e">
        <f>IF(H224/I224*100&gt;100,100,H224/I224*100)</f>
        <v>#DIV/0!</v>
      </c>
      <c r="K224" s="1140" t="e">
        <f>(J224+J225+J226)/3</f>
        <v>#DIV/0!</v>
      </c>
      <c r="L224" s="1139" t="e">
        <f>(K224+K227)/2</f>
        <v>#DIV/0!</v>
      </c>
      <c r="M224" s="1253"/>
      <c r="N224" s="1081"/>
    </row>
    <row r="225" spans="1:14" s="1049" customFormat="1" ht="42" hidden="1" customHeight="1" x14ac:dyDescent="0.25">
      <c r="A225" s="1071"/>
      <c r="B225" s="1072"/>
      <c r="C225" s="1071"/>
      <c r="D225" s="1070"/>
      <c r="E225" s="1065" t="s">
        <v>138</v>
      </c>
      <c r="F225" s="1069" t="s">
        <v>435</v>
      </c>
      <c r="G225" s="1065" t="s">
        <v>140</v>
      </c>
      <c r="H225" s="1091"/>
      <c r="I225" s="1093"/>
      <c r="J225" s="1121" t="e">
        <f>IF(I225/H225*100&gt;100,100,I225/H225*100)</f>
        <v>#DIV/0!</v>
      </c>
      <c r="K225" s="1295"/>
      <c r="L225" s="1293"/>
      <c r="M225" s="1253"/>
      <c r="N225" s="1081"/>
    </row>
    <row r="226" spans="1:14" s="1049" customFormat="1" ht="36" hidden="1" customHeight="1" x14ac:dyDescent="0.25">
      <c r="A226" s="1071"/>
      <c r="B226" s="1072"/>
      <c r="C226" s="1071"/>
      <c r="D226" s="1070"/>
      <c r="E226" s="1065" t="s">
        <v>138</v>
      </c>
      <c r="F226" s="1069" t="s">
        <v>436</v>
      </c>
      <c r="G226" s="1065" t="s">
        <v>140</v>
      </c>
      <c r="H226" s="1091"/>
      <c r="I226" s="1091"/>
      <c r="J226" s="1121" t="e">
        <f>IF(I226/H226*100&gt;100,100,I226/H226*100)</f>
        <v>#DIV/0!</v>
      </c>
      <c r="K226" s="1294"/>
      <c r="L226" s="1293"/>
      <c r="M226" s="1253"/>
      <c r="N226" s="1081"/>
    </row>
    <row r="227" spans="1:14" s="1049" customFormat="1" ht="30.75" hidden="1" customHeight="1" x14ac:dyDescent="0.25">
      <c r="A227" s="1071"/>
      <c r="B227" s="1068"/>
      <c r="C227" s="1067"/>
      <c r="D227" s="1066"/>
      <c r="E227" s="1065" t="s">
        <v>144</v>
      </c>
      <c r="F227" s="1064" t="s">
        <v>506</v>
      </c>
      <c r="G227" s="1065" t="s">
        <v>266</v>
      </c>
      <c r="H227" s="1088"/>
      <c r="I227" s="1088"/>
      <c r="J227" s="1121" t="e">
        <f>IF(I227/H227*100&gt;100,100,I227/H227*100)</f>
        <v>#DIV/0!</v>
      </c>
      <c r="K227" s="1120" t="e">
        <f>J227</f>
        <v>#DIV/0!</v>
      </c>
      <c r="L227" s="1292"/>
      <c r="M227" s="1253"/>
      <c r="N227" s="1081"/>
    </row>
    <row r="228" spans="1:14" s="1049" customFormat="1" ht="42" hidden="1" customHeight="1" x14ac:dyDescent="0.25">
      <c r="A228" s="1071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G228" s="1048"/>
      <c r="H228" s="1048"/>
      <c r="I228" s="1048"/>
      <c r="J228" s="1121"/>
      <c r="K228" s="1127"/>
      <c r="L228" s="1126"/>
      <c r="M228" s="1253"/>
      <c r="N228" s="1081"/>
    </row>
    <row r="229" spans="1:14" s="1049" customFormat="1" ht="42" hidden="1" customHeight="1" x14ac:dyDescent="0.25">
      <c r="A229" s="1071"/>
      <c r="B229" s="1072"/>
      <c r="C229" s="1071"/>
      <c r="D229" s="1070"/>
      <c r="E229" s="1065" t="s">
        <v>138</v>
      </c>
      <c r="F229" s="1069" t="s">
        <v>435</v>
      </c>
      <c r="G229" s="1048"/>
      <c r="H229" s="1082"/>
      <c r="I229" s="1082"/>
      <c r="J229" s="1121">
        <v>198</v>
      </c>
      <c r="K229" s="1123"/>
      <c r="L229" s="1119"/>
      <c r="M229" s="1253"/>
      <c r="N229" s="1081"/>
    </row>
    <row r="230" spans="1:14" s="1049" customFormat="1" ht="36" hidden="1" customHeight="1" x14ac:dyDescent="0.25">
      <c r="A230" s="1071"/>
      <c r="B230" s="1072"/>
      <c r="C230" s="1071"/>
      <c r="D230" s="1070"/>
      <c r="E230" s="1065" t="s">
        <v>138</v>
      </c>
      <c r="F230" s="1069" t="s">
        <v>436</v>
      </c>
      <c r="G230" s="1048"/>
      <c r="H230" s="1083"/>
      <c r="I230" s="1048"/>
      <c r="J230" s="1121">
        <v>198</v>
      </c>
      <c r="K230" s="1123"/>
      <c r="L230" s="1119"/>
      <c r="M230" s="1253"/>
      <c r="N230" s="1081"/>
    </row>
    <row r="231" spans="1:14" s="1049" customFormat="1" ht="30.75" hidden="1" customHeight="1" x14ac:dyDescent="0.25">
      <c r="A231" s="1071"/>
      <c r="B231" s="1068"/>
      <c r="C231" s="1067"/>
      <c r="D231" s="1066"/>
      <c r="E231" s="1065" t="s">
        <v>144</v>
      </c>
      <c r="F231" s="1064" t="s">
        <v>506</v>
      </c>
      <c r="J231" s="1121"/>
      <c r="K231" s="1120"/>
      <c r="L231" s="1119"/>
      <c r="M231" s="1253"/>
      <c r="N231" s="1081"/>
    </row>
    <row r="232" spans="1:14" s="1049" customFormat="1" ht="42" hidden="1" customHeight="1" x14ac:dyDescent="0.25">
      <c r="A232" s="1071"/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  <c r="J232" s="1121"/>
      <c r="K232" s="1241"/>
      <c r="L232" s="1126"/>
      <c r="M232" s="1253"/>
      <c r="N232" s="1081"/>
    </row>
    <row r="233" spans="1:14" s="1049" customFormat="1" ht="42" hidden="1" customHeight="1" x14ac:dyDescent="0.25">
      <c r="A233" s="1071"/>
      <c r="B233" s="1072"/>
      <c r="C233" s="1071"/>
      <c r="D233" s="1070"/>
      <c r="E233" s="1065" t="s">
        <v>138</v>
      </c>
      <c r="F233" s="1069" t="s">
        <v>435</v>
      </c>
      <c r="G233" s="1076" t="s">
        <v>611</v>
      </c>
      <c r="H233" s="1075"/>
      <c r="I233" s="1075"/>
      <c r="J233" s="1121">
        <v>419</v>
      </c>
      <c r="K233" s="1169"/>
      <c r="L233" s="1119"/>
      <c r="M233" s="1253"/>
      <c r="N233" s="1081"/>
    </row>
    <row r="234" spans="1:14" s="1049" customFormat="1" ht="36" hidden="1" customHeight="1" x14ac:dyDescent="0.25">
      <c r="A234" s="1071"/>
      <c r="B234" s="1072"/>
      <c r="C234" s="1071"/>
      <c r="D234" s="1070"/>
      <c r="E234" s="1065" t="s">
        <v>138</v>
      </c>
      <c r="F234" s="1069" t="s">
        <v>436</v>
      </c>
      <c r="G234" s="1076" t="s">
        <v>683</v>
      </c>
      <c r="H234" s="1075"/>
      <c r="I234" s="1075"/>
      <c r="J234" s="1121">
        <v>366</v>
      </c>
      <c r="K234" s="1169"/>
      <c r="L234" s="1119"/>
      <c r="M234" s="1253"/>
      <c r="N234" s="1081"/>
    </row>
    <row r="235" spans="1:14" s="1049" customFormat="1" ht="30.75" hidden="1" customHeight="1" x14ac:dyDescent="0.25">
      <c r="A235" s="1071"/>
      <c r="B235" s="1068"/>
      <c r="C235" s="1067"/>
      <c r="D235" s="1066"/>
      <c r="E235" s="1065" t="s">
        <v>144</v>
      </c>
      <c r="F235" s="1064" t="s">
        <v>506</v>
      </c>
      <c r="G235" s="1076" t="s">
        <v>682</v>
      </c>
      <c r="H235" s="1075"/>
      <c r="I235" s="1075"/>
      <c r="J235" s="1121">
        <v>41</v>
      </c>
      <c r="K235" s="1120"/>
      <c r="L235" s="1119"/>
      <c r="M235" s="1253"/>
      <c r="N235" s="1081"/>
    </row>
    <row r="236" spans="1:14" s="1049" customFormat="1" ht="42" hidden="1" customHeight="1" x14ac:dyDescent="0.25">
      <c r="A236" s="1071"/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076" t="s">
        <v>607</v>
      </c>
      <c r="H236" s="1075"/>
      <c r="I236" s="1075"/>
      <c r="J236" s="1121">
        <v>30600</v>
      </c>
      <c r="K236" s="1241"/>
      <c r="L236" s="1125" t="e">
        <f>(K236+#REF!)/2</f>
        <v>#REF!</v>
      </c>
      <c r="M236" s="1253"/>
      <c r="N236" s="1081"/>
    </row>
    <row r="237" spans="1:14" ht="114.75" hidden="1" x14ac:dyDescent="0.25">
      <c r="B237" s="1072"/>
      <c r="C237" s="1071"/>
      <c r="D237" s="1070"/>
      <c r="E237" s="1065" t="s">
        <v>138</v>
      </c>
      <c r="F237" s="1069" t="s">
        <v>435</v>
      </c>
    </row>
    <row r="238" spans="1:14" ht="76.5" hidden="1" x14ac:dyDescent="0.25">
      <c r="B238" s="1072"/>
      <c r="C238" s="1071"/>
      <c r="D238" s="1070"/>
      <c r="E238" s="1065" t="s">
        <v>138</v>
      </c>
      <c r="F238" s="1069" t="s">
        <v>436</v>
      </c>
    </row>
    <row r="239" spans="1:14" ht="25.5" hidden="1" x14ac:dyDescent="0.25">
      <c r="B239" s="1068"/>
      <c r="C239" s="1067"/>
      <c r="D239" s="1066"/>
      <c r="E239" s="1065" t="s">
        <v>144</v>
      </c>
      <c r="F239" s="1064" t="s">
        <v>506</v>
      </c>
    </row>
    <row r="240" spans="1:14" s="1060" customFormat="1" ht="46.9" customHeight="1" x14ac:dyDescent="0.3">
      <c r="A240" s="1060" t="s">
        <v>614</v>
      </c>
      <c r="E240" s="1059"/>
      <c r="G240" s="1060" t="s">
        <v>613</v>
      </c>
      <c r="H240" s="1061"/>
    </row>
    <row r="241" spans="1:11" s="1060" customFormat="1" ht="46.9" customHeight="1" x14ac:dyDescent="0.3">
      <c r="A241" s="1062" t="s">
        <v>612</v>
      </c>
      <c r="E241" s="1059"/>
      <c r="H241" s="1061"/>
    </row>
    <row r="242" spans="1:11" ht="18.75" x14ac:dyDescent="0.3">
      <c r="B242" s="1060"/>
      <c r="C242" s="1060"/>
      <c r="D242" s="1060"/>
      <c r="E242" s="1059"/>
      <c r="F242" s="1054" t="s">
        <v>611</v>
      </c>
      <c r="G242" s="1053">
        <f>8.33+1.44+415.44</f>
        <v>425.21</v>
      </c>
      <c r="H242" s="1053">
        <f>H7+H11+H15+H19+H23++H27+H31+H35+H39+H43</f>
        <v>425.21</v>
      </c>
      <c r="I242" s="1053">
        <f>I7+I11+I15+I19+I23++I27+I31+I35+I39+I43</f>
        <v>427.67</v>
      </c>
      <c r="J242" s="1053">
        <v>427.67</v>
      </c>
      <c r="K242" s="1052"/>
    </row>
    <row r="243" spans="1:11" x14ac:dyDescent="0.25">
      <c r="B243" s="1058"/>
      <c r="C243" s="1058"/>
      <c r="D243" s="1058"/>
      <c r="E243" s="1057"/>
      <c r="F243" s="1054" t="s">
        <v>610</v>
      </c>
      <c r="G243" s="1053">
        <f>1+1+382.67</f>
        <v>384.67</v>
      </c>
      <c r="H243" s="1053">
        <f>H47+H51+H55+H59+H63+H67+H71+H75+H79+H83+H91+H87</f>
        <v>384.67</v>
      </c>
      <c r="I243" s="1053">
        <f>I47+I51+I55+I59+I63+I67+I71+I75+I79+I83+I91+I87</f>
        <v>386.33</v>
      </c>
      <c r="J243" s="1053">
        <v>386.33</v>
      </c>
      <c r="K243" s="1052"/>
    </row>
    <row r="244" spans="1:11" x14ac:dyDescent="0.25">
      <c r="B244" s="1048"/>
      <c r="C244" s="1048"/>
      <c r="D244" s="1048"/>
      <c r="E244" s="1055"/>
      <c r="F244" s="1054" t="s">
        <v>609</v>
      </c>
      <c r="G244" s="1053">
        <f>44.56</f>
        <v>44.56</v>
      </c>
      <c r="H244" s="1053">
        <f>H95+H99+H103+H107+H111+H115+H119+H123+H127</f>
        <v>44.56</v>
      </c>
      <c r="I244" s="1053">
        <f>I95+I99+I103+I107+I111+I115+I119+I123+I127</f>
        <v>45</v>
      </c>
      <c r="J244" s="1053">
        <v>45</v>
      </c>
      <c r="K244" s="1052"/>
    </row>
    <row r="245" spans="1:11" x14ac:dyDescent="0.25">
      <c r="B245" s="1048"/>
      <c r="C245" s="1048"/>
      <c r="D245" s="1048"/>
      <c r="E245" s="1055"/>
      <c r="F245" s="1054" t="s">
        <v>608</v>
      </c>
      <c r="G245" s="1053">
        <f>G242+G243+G244</f>
        <v>854.44</v>
      </c>
      <c r="H245" s="1053">
        <f>H242+H243+H244</f>
        <v>854.44</v>
      </c>
      <c r="I245" s="1053">
        <f>I242+I243+I244</f>
        <v>859</v>
      </c>
      <c r="J245" s="1053">
        <f>J242+J243+J244</f>
        <v>859</v>
      </c>
      <c r="K245" s="1052">
        <f>J245/G245</f>
        <v>1.0053368288001499</v>
      </c>
    </row>
    <row r="246" spans="1:11" x14ac:dyDescent="0.25">
      <c r="F246" s="1054" t="s">
        <v>607</v>
      </c>
      <c r="G246" s="1053">
        <v>29935</v>
      </c>
      <c r="H246" s="1053">
        <f>H131+H135+H139+H143+H147+H151+H155</f>
        <v>29934</v>
      </c>
      <c r="I246" s="1053">
        <f>I131+I135+I139+I143+I147+I151+I155</f>
        <v>27290</v>
      </c>
      <c r="J246" s="1053"/>
      <c r="K246" s="1052"/>
    </row>
    <row r="247" spans="1:11" x14ac:dyDescent="0.25">
      <c r="F247" s="1054" t="s">
        <v>606</v>
      </c>
      <c r="G247" s="1053">
        <v>199</v>
      </c>
      <c r="H247" s="1053">
        <f>H159+H163+H167+H171+H175+H179+H183+H187+H191+H195+H199+H203</f>
        <v>199</v>
      </c>
      <c r="I247" s="1053">
        <f>I159+I163+I167+I171+I175+I179+I183+I187+I191+I195+I199+I203</f>
        <v>200</v>
      </c>
      <c r="J247" s="1053">
        <v>200</v>
      </c>
      <c r="K247" s="1052"/>
    </row>
    <row r="248" spans="1:11" x14ac:dyDescent="0.25">
      <c r="F248" s="1054" t="s">
        <v>605</v>
      </c>
      <c r="G248" s="1053">
        <v>199</v>
      </c>
      <c r="H248" s="1053">
        <f>H207+H211+H215+H219+H223+H227+H231+H235+H239</f>
        <v>199</v>
      </c>
      <c r="I248" s="1053">
        <f>I207+I211+I215+I219+I223+I227+I231+I235+I239</f>
        <v>200</v>
      </c>
      <c r="J248" s="1053">
        <v>200</v>
      </c>
      <c r="K248" s="1052"/>
    </row>
  </sheetData>
  <autoFilter ref="A2:M239"/>
  <mergeCells count="287">
    <mergeCell ref="C124:C127"/>
    <mergeCell ref="B48:B51"/>
    <mergeCell ref="B52:B55"/>
    <mergeCell ref="B56:B59"/>
    <mergeCell ref="B60:B63"/>
    <mergeCell ref="B64:B67"/>
    <mergeCell ref="B68:B71"/>
    <mergeCell ref="B156:B159"/>
    <mergeCell ref="B224:B227"/>
    <mergeCell ref="B160:B163"/>
    <mergeCell ref="B164:B167"/>
    <mergeCell ref="B168:B171"/>
    <mergeCell ref="B172:B175"/>
    <mergeCell ref="B176:B179"/>
    <mergeCell ref="B180:B183"/>
    <mergeCell ref="C80:C83"/>
    <mergeCell ref="C76:C79"/>
    <mergeCell ref="C72:C75"/>
    <mergeCell ref="C104:C107"/>
    <mergeCell ref="C100:C103"/>
    <mergeCell ref="M4:M219"/>
    <mergeCell ref="C96:C99"/>
    <mergeCell ref="C92:C95"/>
    <mergeCell ref="C120:C123"/>
    <mergeCell ref="C116:C119"/>
    <mergeCell ref="B88:B91"/>
    <mergeCell ref="B92:B95"/>
    <mergeCell ref="B96:B99"/>
    <mergeCell ref="B100:B103"/>
    <mergeCell ref="B136:B139"/>
    <mergeCell ref="C88:C91"/>
    <mergeCell ref="C112:C115"/>
    <mergeCell ref="C108:C111"/>
    <mergeCell ref="C132:C135"/>
    <mergeCell ref="C128:C131"/>
    <mergeCell ref="B104:B107"/>
    <mergeCell ref="B108:B111"/>
    <mergeCell ref="B112:B115"/>
    <mergeCell ref="B120:B123"/>
    <mergeCell ref="B124:B127"/>
    <mergeCell ref="B132:B135"/>
    <mergeCell ref="B44:B47"/>
    <mergeCell ref="B24:B27"/>
    <mergeCell ref="B36:B39"/>
    <mergeCell ref="A1:N1"/>
    <mergeCell ref="C156:C159"/>
    <mergeCell ref="C164:C167"/>
    <mergeCell ref="B144:B147"/>
    <mergeCell ref="B148:B151"/>
    <mergeCell ref="B152:B155"/>
    <mergeCell ref="B140:B143"/>
    <mergeCell ref="B72:B75"/>
    <mergeCell ref="B76:B79"/>
    <mergeCell ref="B80:B83"/>
    <mergeCell ref="B4:B7"/>
    <mergeCell ref="B8:B11"/>
    <mergeCell ref="B12:B15"/>
    <mergeCell ref="B16:B19"/>
    <mergeCell ref="B20:B23"/>
    <mergeCell ref="B28:B31"/>
    <mergeCell ref="B32:B35"/>
    <mergeCell ref="K56:K58"/>
    <mergeCell ref="C68:C71"/>
    <mergeCell ref="C64:C67"/>
    <mergeCell ref="C60:C63"/>
    <mergeCell ref="D44:D47"/>
    <mergeCell ref="K44:K46"/>
    <mergeCell ref="D64:D67"/>
    <mergeCell ref="K64:K66"/>
    <mergeCell ref="D28:D31"/>
    <mergeCell ref="C24:C27"/>
    <mergeCell ref="D24:D27"/>
    <mergeCell ref="K24:K26"/>
    <mergeCell ref="L24:L27"/>
    <mergeCell ref="C44:C47"/>
    <mergeCell ref="D16:D19"/>
    <mergeCell ref="K16:K18"/>
    <mergeCell ref="L16:L19"/>
    <mergeCell ref="D20:D23"/>
    <mergeCell ref="K20:K22"/>
    <mergeCell ref="L20:L23"/>
    <mergeCell ref="C8:C11"/>
    <mergeCell ref="C16:C19"/>
    <mergeCell ref="C4:C7"/>
    <mergeCell ref="C12:C15"/>
    <mergeCell ref="C40:C43"/>
    <mergeCell ref="C32:C35"/>
    <mergeCell ref="C20:C23"/>
    <mergeCell ref="C28:C31"/>
    <mergeCell ref="L56:L59"/>
    <mergeCell ref="D60:D63"/>
    <mergeCell ref="K60:K62"/>
    <mergeCell ref="L60:L63"/>
    <mergeCell ref="K32:K34"/>
    <mergeCell ref="L32:L35"/>
    <mergeCell ref="D40:D43"/>
    <mergeCell ref="K40:K42"/>
    <mergeCell ref="L40:L43"/>
    <mergeCell ref="D56:D59"/>
    <mergeCell ref="L44:L47"/>
    <mergeCell ref="D48:D51"/>
    <mergeCell ref="K48:K50"/>
    <mergeCell ref="L48:L51"/>
    <mergeCell ref="D52:D55"/>
    <mergeCell ref="K52:K54"/>
    <mergeCell ref="L52:L55"/>
    <mergeCell ref="L64:L67"/>
    <mergeCell ref="D68:D71"/>
    <mergeCell ref="K68:K70"/>
    <mergeCell ref="L68:L71"/>
    <mergeCell ref="L72:L75"/>
    <mergeCell ref="D76:D79"/>
    <mergeCell ref="K76:K78"/>
    <mergeCell ref="L76:L79"/>
    <mergeCell ref="D72:D75"/>
    <mergeCell ref="K72:K74"/>
    <mergeCell ref="L92:L95"/>
    <mergeCell ref="D96:D99"/>
    <mergeCell ref="K96:K98"/>
    <mergeCell ref="L96:L99"/>
    <mergeCell ref="D80:D83"/>
    <mergeCell ref="K80:K82"/>
    <mergeCell ref="L80:L83"/>
    <mergeCell ref="K92:K94"/>
    <mergeCell ref="L108:L111"/>
    <mergeCell ref="D108:D111"/>
    <mergeCell ref="K108:K110"/>
    <mergeCell ref="D88:D91"/>
    <mergeCell ref="K88:K90"/>
    <mergeCell ref="L88:L91"/>
    <mergeCell ref="D100:D103"/>
    <mergeCell ref="K100:K102"/>
    <mergeCell ref="L100:L103"/>
    <mergeCell ref="D104:D107"/>
    <mergeCell ref="K104:K106"/>
    <mergeCell ref="L104:L107"/>
    <mergeCell ref="K112:K114"/>
    <mergeCell ref="L112:L115"/>
    <mergeCell ref="D116:D119"/>
    <mergeCell ref="K116:K118"/>
    <mergeCell ref="L116:L119"/>
    <mergeCell ref="D120:D123"/>
    <mergeCell ref="K120:K122"/>
    <mergeCell ref="L120:L123"/>
    <mergeCell ref="K148:K150"/>
    <mergeCell ref="L148:L151"/>
    <mergeCell ref="C152:C155"/>
    <mergeCell ref="D152:D155"/>
    <mergeCell ref="K152:K154"/>
    <mergeCell ref="L152:L155"/>
    <mergeCell ref="K160:K162"/>
    <mergeCell ref="L160:L163"/>
    <mergeCell ref="C140:C143"/>
    <mergeCell ref="D140:D143"/>
    <mergeCell ref="K140:K142"/>
    <mergeCell ref="L140:L143"/>
    <mergeCell ref="C144:C147"/>
    <mergeCell ref="D144:D147"/>
    <mergeCell ref="K144:K146"/>
    <mergeCell ref="L144:L147"/>
    <mergeCell ref="K128:K130"/>
    <mergeCell ref="L128:L131"/>
    <mergeCell ref="D132:D135"/>
    <mergeCell ref="K132:K134"/>
    <mergeCell ref="L132:L135"/>
    <mergeCell ref="C136:C139"/>
    <mergeCell ref="D136:D139"/>
    <mergeCell ref="K136:K138"/>
    <mergeCell ref="L28:L31"/>
    <mergeCell ref="D32:D35"/>
    <mergeCell ref="D164:D167"/>
    <mergeCell ref="K164:K166"/>
    <mergeCell ref="L164:L167"/>
    <mergeCell ref="C168:C171"/>
    <mergeCell ref="D168:D171"/>
    <mergeCell ref="K168:K170"/>
    <mergeCell ref="L168:L171"/>
    <mergeCell ref="L124:L127"/>
    <mergeCell ref="K124:K126"/>
    <mergeCell ref="D156:D159"/>
    <mergeCell ref="K156:K158"/>
    <mergeCell ref="L156:L159"/>
    <mergeCell ref="C160:C163"/>
    <mergeCell ref="A4:A183"/>
    <mergeCell ref="D4:D7"/>
    <mergeCell ref="K4:K6"/>
    <mergeCell ref="L4:L7"/>
    <mergeCell ref="K28:K30"/>
    <mergeCell ref="C180:C183"/>
    <mergeCell ref="D180:D183"/>
    <mergeCell ref="K180:K182"/>
    <mergeCell ref="L180:L183"/>
    <mergeCell ref="C172:C175"/>
    <mergeCell ref="D172:D175"/>
    <mergeCell ref="K172:K174"/>
    <mergeCell ref="L172:L175"/>
    <mergeCell ref="C176:C179"/>
    <mergeCell ref="D176:D179"/>
    <mergeCell ref="D8:D11"/>
    <mergeCell ref="K212:K214"/>
    <mergeCell ref="K8:K10"/>
    <mergeCell ref="L8:L11"/>
    <mergeCell ref="D12:D15"/>
    <mergeCell ref="K12:K14"/>
    <mergeCell ref="L12:L15"/>
    <mergeCell ref="K176:K178"/>
    <mergeCell ref="L176:L179"/>
    <mergeCell ref="L136:L139"/>
    <mergeCell ref="C196:C199"/>
    <mergeCell ref="D196:D199"/>
    <mergeCell ref="K196:K198"/>
    <mergeCell ref="L196:L199"/>
    <mergeCell ref="C200:C203"/>
    <mergeCell ref="D200:D203"/>
    <mergeCell ref="K200:K202"/>
    <mergeCell ref="A184:A236"/>
    <mergeCell ref="C184:C187"/>
    <mergeCell ref="D184:D187"/>
    <mergeCell ref="K184:K186"/>
    <mergeCell ref="L184:L187"/>
    <mergeCell ref="C188:C191"/>
    <mergeCell ref="D188:D191"/>
    <mergeCell ref="K188:K190"/>
    <mergeCell ref="L188:L191"/>
    <mergeCell ref="B192:B195"/>
    <mergeCell ref="B208:B211"/>
    <mergeCell ref="C208:C211"/>
    <mergeCell ref="D208:D211"/>
    <mergeCell ref="K208:K210"/>
    <mergeCell ref="L208:L211"/>
    <mergeCell ref="N4:N236"/>
    <mergeCell ref="C192:C195"/>
    <mergeCell ref="D192:D195"/>
    <mergeCell ref="K192:K194"/>
    <mergeCell ref="L192:L195"/>
    <mergeCell ref="L200:L203"/>
    <mergeCell ref="B204:B207"/>
    <mergeCell ref="C204:C207"/>
    <mergeCell ref="D204:D207"/>
    <mergeCell ref="K204:K206"/>
    <mergeCell ref="L204:L207"/>
    <mergeCell ref="K224:K226"/>
    <mergeCell ref="L224:L227"/>
    <mergeCell ref="L212:L215"/>
    <mergeCell ref="B216:B219"/>
    <mergeCell ref="C216:C219"/>
    <mergeCell ref="D216:D219"/>
    <mergeCell ref="K216:K218"/>
    <mergeCell ref="L216:L219"/>
    <mergeCell ref="K228:K230"/>
    <mergeCell ref="L228:L231"/>
    <mergeCell ref="L232:L235"/>
    <mergeCell ref="B220:B223"/>
    <mergeCell ref="C220:C223"/>
    <mergeCell ref="D220:D223"/>
    <mergeCell ref="K220:K222"/>
    <mergeCell ref="L220:L223"/>
    <mergeCell ref="C224:C227"/>
    <mergeCell ref="D224:D227"/>
    <mergeCell ref="D160:D163"/>
    <mergeCell ref="D112:D115"/>
    <mergeCell ref="D92:D95"/>
    <mergeCell ref="C56:C59"/>
    <mergeCell ref="C48:C51"/>
    <mergeCell ref="C52:C55"/>
    <mergeCell ref="D124:D127"/>
    <mergeCell ref="D128:D131"/>
    <mergeCell ref="C148:C151"/>
    <mergeCell ref="D148:D151"/>
    <mergeCell ref="C228:C231"/>
    <mergeCell ref="D228:D231"/>
    <mergeCell ref="B232:B235"/>
    <mergeCell ref="C232:C235"/>
    <mergeCell ref="D232:D235"/>
    <mergeCell ref="B212:B215"/>
    <mergeCell ref="C212:C215"/>
    <mergeCell ref="D212:D215"/>
    <mergeCell ref="B236:B239"/>
    <mergeCell ref="C236:C239"/>
    <mergeCell ref="D236:D239"/>
    <mergeCell ref="C84:C87"/>
    <mergeCell ref="C36:C39"/>
    <mergeCell ref="D36:D39"/>
    <mergeCell ref="B116:B119"/>
    <mergeCell ref="B184:B187"/>
    <mergeCell ref="B188:B191"/>
    <mergeCell ref="B228:B231"/>
  </mergeCells>
  <pageMargins left="0.19685039370078741" right="0.19685039370078741" top="0.19685039370078741" bottom="0.19685039370078741" header="0.31496062992125984" footer="0.31496062992125984"/>
  <pageSetup paperSize="9" scale="51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48"/>
  <sheetViews>
    <sheetView zoomScale="70" zoomScaleNormal="70" zoomScaleSheetLayoutView="78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303" t="s">
        <v>716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(J4+J5+J6)/2</f>
        <v>100</v>
      </c>
      <c r="L4" s="1126">
        <f>(K4+K7)/2</f>
        <v>100</v>
      </c>
      <c r="M4" s="1177" t="s">
        <v>679</v>
      </c>
      <c r="N4" s="1188"/>
    </row>
    <row r="5" spans="1:14" ht="58.5" customHeight="1" x14ac:dyDescent="0.25">
      <c r="A5" s="1162"/>
      <c r="B5" s="1113"/>
      <c r="C5" s="1113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85</v>
      </c>
      <c r="J5" s="1121">
        <f>IF(I5/H5*100&gt;100,100,I5/H5*100)</f>
        <v>100</v>
      </c>
      <c r="K5" s="1123"/>
      <c r="L5" s="1119"/>
      <c r="M5" s="1113"/>
      <c r="N5" s="1081"/>
    </row>
    <row r="6" spans="1:14" ht="58.5" customHeight="1" x14ac:dyDescent="0.25">
      <c r="A6" s="1162"/>
      <c r="B6" s="1113"/>
      <c r="C6" s="1113"/>
      <c r="D6" s="1107"/>
      <c r="E6" s="1187" t="s">
        <v>138</v>
      </c>
      <c r="F6" s="1069" t="s">
        <v>489</v>
      </c>
      <c r="G6" s="1105" t="s">
        <v>140</v>
      </c>
      <c r="H6" s="1124"/>
      <c r="I6" s="1124"/>
      <c r="J6" s="1121"/>
      <c r="K6" s="1123"/>
      <c r="L6" s="1119"/>
      <c r="M6" s="1113"/>
      <c r="N6" s="1081"/>
    </row>
    <row r="7" spans="1:14" ht="30.75" customHeight="1" x14ac:dyDescent="0.25">
      <c r="A7" s="1162"/>
      <c r="B7" s="1110"/>
      <c r="C7" s="1110"/>
      <c r="D7" s="1106"/>
      <c r="E7" s="1187" t="s">
        <v>144</v>
      </c>
      <c r="F7" s="1064" t="s">
        <v>506</v>
      </c>
      <c r="G7" s="1105" t="s">
        <v>266</v>
      </c>
      <c r="H7" s="1122">
        <v>9.33</v>
      </c>
      <c r="I7" s="1122">
        <v>9.33</v>
      </c>
      <c r="J7" s="1121">
        <f>IF(I7/H7*100&gt;100,100,I7/H7*100)</f>
        <v>100</v>
      </c>
      <c r="K7" s="1120">
        <f>J7</f>
        <v>100</v>
      </c>
      <c r="L7" s="1119"/>
      <c r="M7" s="1113"/>
      <c r="N7" s="1081"/>
    </row>
    <row r="8" spans="1:14" ht="30.75" customHeight="1" x14ac:dyDescent="0.25">
      <c r="A8" s="1162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>
        <v>100</v>
      </c>
      <c r="I8" s="1125">
        <v>100</v>
      </c>
      <c r="J8" s="1121">
        <f>IF(I8/H8*100&gt;100,100,I8/H8*100)</f>
        <v>100</v>
      </c>
      <c r="K8" s="1127">
        <f>(J8+J9+J10)/2</f>
        <v>100</v>
      </c>
      <c r="L8" s="1126">
        <f>(K8+K11)/2</f>
        <v>100</v>
      </c>
      <c r="M8" s="1113"/>
      <c r="N8" s="1081"/>
    </row>
    <row r="9" spans="1:14" ht="30.75" customHeight="1" x14ac:dyDescent="0.25">
      <c r="A9" s="1162"/>
      <c r="B9" s="1113"/>
      <c r="C9" s="1113"/>
      <c r="D9" s="1107"/>
      <c r="E9" s="1187" t="s">
        <v>138</v>
      </c>
      <c r="F9" s="1069" t="s">
        <v>4</v>
      </c>
      <c r="G9" s="1105" t="s">
        <v>140</v>
      </c>
      <c r="H9" s="1124">
        <v>80</v>
      </c>
      <c r="I9" s="1125">
        <v>84.1</v>
      </c>
      <c r="J9" s="1121">
        <f>IF(I9/H9*100&gt;100,100,I9/H9*100)</f>
        <v>100</v>
      </c>
      <c r="K9" s="1123"/>
      <c r="L9" s="1119"/>
      <c r="M9" s="1113"/>
      <c r="N9" s="1081"/>
    </row>
    <row r="10" spans="1:14" ht="30.75" customHeight="1" x14ac:dyDescent="0.25">
      <c r="A10" s="1162"/>
      <c r="B10" s="1113"/>
      <c r="C10" s="1113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/>
      <c r="K10" s="1123"/>
      <c r="L10" s="1119"/>
      <c r="M10" s="1113"/>
      <c r="N10" s="1081"/>
    </row>
    <row r="11" spans="1:14" ht="93" customHeight="1" x14ac:dyDescent="0.25">
      <c r="A11" s="1162"/>
      <c r="B11" s="1110"/>
      <c r="C11" s="1110"/>
      <c r="D11" s="1106"/>
      <c r="E11" s="1187" t="s">
        <v>144</v>
      </c>
      <c r="F11" s="1064" t="s">
        <v>506</v>
      </c>
      <c r="G11" s="1105" t="s">
        <v>266</v>
      </c>
      <c r="H11" s="42">
        <v>1</v>
      </c>
      <c r="I11" s="42">
        <v>1</v>
      </c>
      <c r="J11" s="1121">
        <f>IF(I11/H11*100&gt;100,100,I11/H11*100)</f>
        <v>100</v>
      </c>
      <c r="K11" s="1120">
        <f>J11</f>
        <v>100</v>
      </c>
      <c r="L11" s="1119"/>
      <c r="M11" s="1113"/>
      <c r="N11" s="1081"/>
    </row>
    <row r="12" spans="1:14" ht="30.75" hidden="1" customHeight="1" x14ac:dyDescent="0.25">
      <c r="A12" s="1162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/>
      <c r="I12" s="1125"/>
      <c r="J12" s="1121" t="e">
        <f>IF(I12/H12*100&gt;100,100,I12/H12*100)</f>
        <v>#DIV/0!</v>
      </c>
      <c r="K12" s="1127" t="e">
        <f>(J12+J13+J14)/2</f>
        <v>#DIV/0!</v>
      </c>
      <c r="L12" s="1126" t="e">
        <f>(K12+K15)/2</f>
        <v>#DIV/0!</v>
      </c>
      <c r="M12" s="1113"/>
      <c r="N12" s="1081"/>
    </row>
    <row r="13" spans="1:14" ht="30.75" hidden="1" customHeight="1" x14ac:dyDescent="0.25">
      <c r="A13" s="1162"/>
      <c r="B13" s="1113"/>
      <c r="C13" s="1113"/>
      <c r="D13" s="1107"/>
      <c r="E13" s="1187" t="s">
        <v>138</v>
      </c>
      <c r="F13" s="1069" t="s">
        <v>4</v>
      </c>
      <c r="G13" s="1105" t="s">
        <v>140</v>
      </c>
      <c r="H13" s="1124"/>
      <c r="I13" s="1125"/>
      <c r="J13" s="1121" t="e">
        <f>IF(I13/H13*100&gt;100,100,I13/H13*100)</f>
        <v>#DIV/0!</v>
      </c>
      <c r="K13" s="1123"/>
      <c r="L13" s="1119"/>
      <c r="M13" s="1113"/>
      <c r="N13" s="1081"/>
    </row>
    <row r="14" spans="1:14" ht="30.75" hidden="1" customHeight="1" x14ac:dyDescent="0.25">
      <c r="A14" s="1162"/>
      <c r="B14" s="1113"/>
      <c r="C14" s="1113"/>
      <c r="D14" s="1107"/>
      <c r="E14" s="1187" t="s">
        <v>138</v>
      </c>
      <c r="F14" s="1069" t="s">
        <v>489</v>
      </c>
      <c r="G14" s="1105" t="s">
        <v>140</v>
      </c>
      <c r="H14" s="1124"/>
      <c r="I14" s="1124"/>
      <c r="J14" s="1121" t="e">
        <f>IF(I14/H14*100&gt;100,100,I14/H14*100)</f>
        <v>#DIV/0!</v>
      </c>
      <c r="K14" s="1123"/>
      <c r="L14" s="1119"/>
      <c r="M14" s="1113"/>
      <c r="N14" s="1081"/>
    </row>
    <row r="15" spans="1:14" ht="104.25" hidden="1" customHeight="1" x14ac:dyDescent="0.25">
      <c r="A15" s="1162"/>
      <c r="B15" s="1110"/>
      <c r="C15" s="1110"/>
      <c r="D15" s="1106"/>
      <c r="E15" s="1187" t="s">
        <v>144</v>
      </c>
      <c r="F15" s="1064" t="s">
        <v>506</v>
      </c>
      <c r="G15" s="1105" t="s">
        <v>266</v>
      </c>
      <c r="H15" s="42"/>
      <c r="I15" s="1122"/>
      <c r="J15" s="1121" t="e">
        <f>IF(I15/H15*100&gt;100,100,I15/H15*100)</f>
        <v>#DIV/0!</v>
      </c>
      <c r="K15" s="1120" t="e">
        <f>J15</f>
        <v>#DIV/0!</v>
      </c>
      <c r="L15" s="1119"/>
      <c r="M15" s="1113"/>
      <c r="N15" s="1081"/>
    </row>
    <row r="16" spans="1:14" ht="30.75" hidden="1" customHeight="1" x14ac:dyDescent="0.25">
      <c r="A16" s="1162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/>
      <c r="I16" s="1125"/>
      <c r="J16" s="1121" t="e">
        <f>IF(I16/H16*100&gt;100,100,I16/H16*100)</f>
        <v>#DIV/0!</v>
      </c>
      <c r="K16" s="1127" t="e">
        <f>(J16+J17+J18)/2</f>
        <v>#DIV/0!</v>
      </c>
      <c r="L16" s="1126" t="e">
        <f>(K16+K19)/2</f>
        <v>#DIV/0!</v>
      </c>
      <c r="M16" s="1113"/>
      <c r="N16" s="1081"/>
    </row>
    <row r="17" spans="1:14" ht="30.75" hidden="1" customHeight="1" x14ac:dyDescent="0.25">
      <c r="A17" s="1162"/>
      <c r="B17" s="1113"/>
      <c r="C17" s="1113"/>
      <c r="D17" s="1107"/>
      <c r="E17" s="1187" t="s">
        <v>138</v>
      </c>
      <c r="F17" s="1069" t="s">
        <v>4</v>
      </c>
      <c r="G17" s="1105" t="s">
        <v>140</v>
      </c>
      <c r="H17" s="1147"/>
      <c r="I17" s="1125"/>
      <c r="J17" s="1121" t="e">
        <f>IF(I17/H17*100&gt;100,100,I17/H17*100)</f>
        <v>#DIV/0!</v>
      </c>
      <c r="K17" s="1123"/>
      <c r="L17" s="1119"/>
      <c r="M17" s="1113"/>
      <c r="N17" s="1081"/>
    </row>
    <row r="18" spans="1:14" ht="30.75" hidden="1" customHeight="1" x14ac:dyDescent="0.25">
      <c r="A18" s="1162"/>
      <c r="B18" s="1113"/>
      <c r="C18" s="1113"/>
      <c r="D18" s="1107"/>
      <c r="E18" s="1187" t="s">
        <v>138</v>
      </c>
      <c r="F18" s="1069" t="s">
        <v>489</v>
      </c>
      <c r="G18" s="1105" t="s">
        <v>140</v>
      </c>
      <c r="H18" s="1147"/>
      <c r="I18" s="1124"/>
      <c r="J18" s="1121" t="e">
        <f>IF(I18/H18*100&gt;100,100,I18/H18*100)</f>
        <v>#DIV/0!</v>
      </c>
      <c r="K18" s="1123"/>
      <c r="L18" s="1119"/>
      <c r="M18" s="1113"/>
      <c r="N18" s="1081"/>
    </row>
    <row r="19" spans="1:14" ht="93" hidden="1" customHeight="1" x14ac:dyDescent="0.25">
      <c r="A19" s="1162"/>
      <c r="B19" s="1110"/>
      <c r="C19" s="1110"/>
      <c r="D19" s="1106"/>
      <c r="E19" s="1187" t="s">
        <v>144</v>
      </c>
      <c r="F19" s="1064" t="s">
        <v>506</v>
      </c>
      <c r="G19" s="1105" t="s">
        <v>266</v>
      </c>
      <c r="H19" s="1144"/>
      <c r="I19" s="34"/>
      <c r="J19" s="1121" t="e">
        <f>IF(I19/H19*100&gt;100,100,I19/H19*100)</f>
        <v>#DIV/0!</v>
      </c>
      <c r="K19" s="1120" t="e">
        <f>J19</f>
        <v>#DIV/0!</v>
      </c>
      <c r="L19" s="1119"/>
      <c r="M19" s="1113"/>
      <c r="N19" s="1081"/>
    </row>
    <row r="20" spans="1:14" ht="58.5" hidden="1" customHeight="1" x14ac:dyDescent="0.25">
      <c r="A20" s="1162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/>
      <c r="I20" s="1125"/>
      <c r="J20" s="1121" t="e">
        <f>IF(I20/H20*100&gt;100,100,I20/H20*100)</f>
        <v>#DIV/0!</v>
      </c>
      <c r="K20" s="1127" t="e">
        <f>(J20+J21+J22)/3</f>
        <v>#DIV/0!</v>
      </c>
      <c r="L20" s="1126" t="e">
        <f>(K20+K23)/2</f>
        <v>#DIV/0!</v>
      </c>
      <c r="M20" s="1113"/>
      <c r="N20" s="1081"/>
    </row>
    <row r="21" spans="1:14" ht="58.5" hidden="1" customHeight="1" x14ac:dyDescent="0.25">
      <c r="A21" s="1162"/>
      <c r="B21" s="1113"/>
      <c r="C21" s="1113"/>
      <c r="D21" s="1107"/>
      <c r="E21" s="1187" t="s">
        <v>138</v>
      </c>
      <c r="F21" s="1069" t="s">
        <v>4</v>
      </c>
      <c r="G21" s="1105" t="s">
        <v>140</v>
      </c>
      <c r="H21" s="1147"/>
      <c r="I21" s="1125"/>
      <c r="J21" s="1121" t="e">
        <f>IF(I21/H21*100&gt;100,100,I21/H21*100)</f>
        <v>#DIV/0!</v>
      </c>
      <c r="K21" s="1123"/>
      <c r="L21" s="1119"/>
      <c r="M21" s="1113"/>
      <c r="N21" s="1081"/>
    </row>
    <row r="22" spans="1:14" ht="58.5" hidden="1" customHeight="1" x14ac:dyDescent="0.25">
      <c r="A22" s="1162"/>
      <c r="B22" s="1113"/>
      <c r="C22" s="1113"/>
      <c r="D22" s="1107"/>
      <c r="E22" s="1187" t="s">
        <v>138</v>
      </c>
      <c r="F22" s="1069" t="s">
        <v>489</v>
      </c>
      <c r="G22" s="1105" t="s">
        <v>140</v>
      </c>
      <c r="H22" s="1147"/>
      <c r="I22" s="1124"/>
      <c r="J22" s="1121" t="e">
        <f>IF(I22/H22*100&gt;100,100,I22/H22*100)</f>
        <v>#DIV/0!</v>
      </c>
      <c r="K22" s="1123"/>
      <c r="L22" s="1119"/>
      <c r="M22" s="1113"/>
      <c r="N22" s="1081"/>
    </row>
    <row r="23" spans="1:14" ht="31.5" hidden="1" customHeight="1" x14ac:dyDescent="0.25">
      <c r="A23" s="1162"/>
      <c r="B23" s="1110"/>
      <c r="C23" s="1110"/>
      <c r="D23" s="1106"/>
      <c r="E23" s="1187" t="s">
        <v>144</v>
      </c>
      <c r="F23" s="1064" t="s">
        <v>506</v>
      </c>
      <c r="G23" s="1105" t="s">
        <v>266</v>
      </c>
      <c r="H23" s="1144"/>
      <c r="I23" s="1122"/>
      <c r="J23" s="1121" t="e">
        <f>IF(I23/H23*100&gt;100,100,I23/H23*100)</f>
        <v>#DIV/0!</v>
      </c>
      <c r="K23" s="1120" t="e">
        <f>J23</f>
        <v>#DIV/0!</v>
      </c>
      <c r="L23" s="1119"/>
      <c r="M23" s="1113"/>
      <c r="N23" s="1081"/>
    </row>
    <row r="24" spans="1:14" ht="58.5" hidden="1" customHeight="1" x14ac:dyDescent="0.25">
      <c r="A24" s="1162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1" t="e">
        <f>IF(I24/H24*100&gt;100,100,I24/H24*100)</f>
        <v>#DIV/0!</v>
      </c>
      <c r="K24" s="1127" t="e">
        <f>(J24+J25+J26)/3</f>
        <v>#DIV/0!</v>
      </c>
      <c r="L24" s="1126" t="e">
        <f>(K24+K27)/2</f>
        <v>#DIV/0!</v>
      </c>
      <c r="M24" s="1113"/>
      <c r="N24" s="1081"/>
    </row>
    <row r="25" spans="1:14" ht="58.5" hidden="1" customHeight="1" x14ac:dyDescent="0.25">
      <c r="A25" s="1162"/>
      <c r="B25" s="1113"/>
      <c r="C25" s="1113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1" t="e">
        <f>IF(I25/H25*100&gt;100,100,I25/H25*100)</f>
        <v>#DIV/0!</v>
      </c>
      <c r="K25" s="1123"/>
      <c r="L25" s="1119"/>
      <c r="M25" s="1113"/>
      <c r="N25" s="1081"/>
    </row>
    <row r="26" spans="1:14" ht="58.5" hidden="1" customHeight="1" x14ac:dyDescent="0.25">
      <c r="A26" s="1162"/>
      <c r="B26" s="1113"/>
      <c r="C26" s="1113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1" t="e">
        <f>IF(I26/H26*100&gt;100,100,I26/H26*100)</f>
        <v>#DIV/0!</v>
      </c>
      <c r="K26" s="1123"/>
      <c r="L26" s="1119"/>
      <c r="M26" s="1113"/>
      <c r="N26" s="1081"/>
    </row>
    <row r="27" spans="1:14" ht="31.5" hidden="1" customHeight="1" x14ac:dyDescent="0.25">
      <c r="A27" s="1162"/>
      <c r="B27" s="1110"/>
      <c r="C27" s="1110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1" t="e">
        <f>IF(I27/H27*100&gt;100,100,I27/H27*100)</f>
        <v>#DIV/0!</v>
      </c>
      <c r="K27" s="1120" t="e">
        <f>J27</f>
        <v>#DIV/0!</v>
      </c>
      <c r="L27" s="1119"/>
      <c r="M27" s="1113"/>
      <c r="N27" s="1081"/>
    </row>
    <row r="28" spans="1:14" ht="58.5" customHeight="1" x14ac:dyDescent="0.25">
      <c r="A28" s="1162"/>
      <c r="B28" s="1142" t="s">
        <v>149</v>
      </c>
      <c r="C28" s="1142" t="s">
        <v>673</v>
      </c>
      <c r="D28" s="1141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100</v>
      </c>
      <c r="L28" s="1126">
        <f>(K28+K31)/2</f>
        <v>100</v>
      </c>
      <c r="M28" s="1113"/>
      <c r="N28" s="1081"/>
    </row>
    <row r="29" spans="1:14" ht="58.5" customHeight="1" x14ac:dyDescent="0.25">
      <c r="A29" s="1162"/>
      <c r="B29" s="1113"/>
      <c r="C29" s="1113"/>
      <c r="D29" s="1137"/>
      <c r="E29" s="1105" t="s">
        <v>138</v>
      </c>
      <c r="F29" s="1069" t="s">
        <v>4</v>
      </c>
      <c r="G29" s="1105" t="s">
        <v>140</v>
      </c>
      <c r="H29" s="1147">
        <v>80</v>
      </c>
      <c r="I29" s="1125">
        <v>81.900000000000006</v>
      </c>
      <c r="J29" s="1121">
        <f>IF(I29/H29*100&gt;100,100,I29/H29*100)</f>
        <v>100</v>
      </c>
      <c r="K29" s="1123"/>
      <c r="L29" s="1119"/>
      <c r="M29" s="1113"/>
      <c r="N29" s="1081"/>
    </row>
    <row r="30" spans="1:14" ht="58.5" customHeight="1" x14ac:dyDescent="0.25">
      <c r="A30" s="1162"/>
      <c r="B30" s="1113"/>
      <c r="C30" s="1113"/>
      <c r="D30" s="1137"/>
      <c r="E30" s="1105" t="s">
        <v>138</v>
      </c>
      <c r="F30" s="1069" t="s">
        <v>489</v>
      </c>
      <c r="G30" s="1105" t="s">
        <v>140</v>
      </c>
      <c r="H30" s="1147">
        <v>100</v>
      </c>
      <c r="I30" s="1124">
        <v>100</v>
      </c>
      <c r="J30" s="1121">
        <f>IF(I30/H30*100&gt;100,100,I30/H30*100)</f>
        <v>100</v>
      </c>
      <c r="K30" s="1123"/>
      <c r="L30" s="1119"/>
      <c r="M30" s="1113"/>
      <c r="N30" s="1081"/>
    </row>
    <row r="31" spans="1:14" ht="31.5" customHeight="1" x14ac:dyDescent="0.25">
      <c r="A31" s="1162"/>
      <c r="B31" s="1110"/>
      <c r="C31" s="1110"/>
      <c r="D31" s="1133"/>
      <c r="E31" s="1105" t="s">
        <v>144</v>
      </c>
      <c r="F31" s="1064" t="s">
        <v>506</v>
      </c>
      <c r="G31" s="1105" t="s">
        <v>266</v>
      </c>
      <c r="H31" s="1122">
        <v>328.89</v>
      </c>
      <c r="I31" s="1122">
        <v>329.89</v>
      </c>
      <c r="J31" s="1121">
        <f>IF(I31/H31*100&gt;100,100,I31/H31*100)</f>
        <v>100</v>
      </c>
      <c r="K31" s="1120">
        <f>J31</f>
        <v>100</v>
      </c>
      <c r="L31" s="1119"/>
      <c r="M31" s="1113"/>
      <c r="N31" s="1081"/>
    </row>
    <row r="32" spans="1:14" s="1179" customFormat="1" ht="58.5" customHeight="1" x14ac:dyDescent="0.25">
      <c r="A32" s="1162"/>
      <c r="B32" s="1142" t="s">
        <v>157</v>
      </c>
      <c r="C32" s="1142" t="s">
        <v>672</v>
      </c>
      <c r="D32" s="1141" t="s">
        <v>137</v>
      </c>
      <c r="E32" s="1105" t="s">
        <v>138</v>
      </c>
      <c r="F32" s="1069" t="s">
        <v>3</v>
      </c>
      <c r="G32" s="5" t="s">
        <v>140</v>
      </c>
      <c r="H32" s="1182">
        <v>100</v>
      </c>
      <c r="I32" s="1186">
        <v>100</v>
      </c>
      <c r="J32" s="1121">
        <f>IF(I32/H32*100&gt;100,100,I32/H32*100)</f>
        <v>100</v>
      </c>
      <c r="K32" s="1127">
        <f>(J32+J33+J34)/2</f>
        <v>100</v>
      </c>
      <c r="L32" s="1185">
        <f>(K32+K35)/2</f>
        <v>100</v>
      </c>
      <c r="M32" s="1151"/>
      <c r="N32" s="1081"/>
    </row>
    <row r="33" spans="1:14" s="1179" customFormat="1" ht="58.5" customHeight="1" x14ac:dyDescent="0.25">
      <c r="A33" s="1162"/>
      <c r="B33" s="1113"/>
      <c r="C33" s="1113"/>
      <c r="D33" s="1137"/>
      <c r="E33" s="1105" t="s">
        <v>138</v>
      </c>
      <c r="F33" s="1069" t="s">
        <v>4</v>
      </c>
      <c r="G33" s="5" t="s">
        <v>140</v>
      </c>
      <c r="H33" s="1182">
        <v>80</v>
      </c>
      <c r="I33" s="1186">
        <v>83</v>
      </c>
      <c r="J33" s="1121">
        <f>IF(I33/H33*100&gt;100,100,I33/H33*100)</f>
        <v>100</v>
      </c>
      <c r="K33" s="1181"/>
      <c r="L33" s="1180"/>
      <c r="M33" s="1151"/>
      <c r="N33" s="1081"/>
    </row>
    <row r="34" spans="1:14" s="1179" customFormat="1" ht="58.5" customHeight="1" x14ac:dyDescent="0.25">
      <c r="A34" s="1162"/>
      <c r="B34" s="1113"/>
      <c r="C34" s="1113"/>
      <c r="D34" s="1137"/>
      <c r="E34" s="1105" t="s">
        <v>138</v>
      </c>
      <c r="F34" s="1069" t="s">
        <v>489</v>
      </c>
      <c r="G34" s="5" t="s">
        <v>140</v>
      </c>
      <c r="H34" s="1182"/>
      <c r="I34" s="1182"/>
      <c r="J34" s="1121"/>
      <c r="K34" s="1181"/>
      <c r="L34" s="1180"/>
      <c r="M34" s="1151"/>
      <c r="N34" s="1081"/>
    </row>
    <row r="35" spans="1:14" s="1179" customFormat="1" ht="33.75" customHeight="1" x14ac:dyDescent="0.25">
      <c r="A35" s="1162"/>
      <c r="B35" s="1110"/>
      <c r="C35" s="1110"/>
      <c r="D35" s="1133"/>
      <c r="E35" s="1105" t="s">
        <v>144</v>
      </c>
      <c r="F35" s="1064" t="s">
        <v>506</v>
      </c>
      <c r="G35" s="5" t="s">
        <v>266</v>
      </c>
      <c r="H35" s="4">
        <v>1</v>
      </c>
      <c r="I35" s="42">
        <v>1</v>
      </c>
      <c r="J35" s="1121">
        <f>IF(I35/H35*100&gt;100,100,I35/H35*100)</f>
        <v>100</v>
      </c>
      <c r="K35" s="31">
        <f>J35</f>
        <v>100</v>
      </c>
      <c r="L35" s="1180"/>
      <c r="M35" s="1151"/>
      <c r="N35" s="1081"/>
    </row>
    <row r="36" spans="1:14" ht="33.75" hidden="1" customHeight="1" x14ac:dyDescent="0.25">
      <c r="A36" s="1162"/>
      <c r="B36" s="1142" t="s">
        <v>147</v>
      </c>
      <c r="C36" s="1142" t="s">
        <v>671</v>
      </c>
      <c r="D36" s="1141" t="s">
        <v>137</v>
      </c>
      <c r="E36" s="1105" t="s">
        <v>138</v>
      </c>
      <c r="F36" s="1069" t="s">
        <v>3</v>
      </c>
      <c r="G36" s="1105"/>
      <c r="H36" s="4"/>
      <c r="I36" s="1122"/>
      <c r="J36" s="1121" t="e">
        <f>IF(I36/H36*100&gt;100,100,I36/H36*100)</f>
        <v>#DIV/0!</v>
      </c>
      <c r="K36" s="1120"/>
      <c r="L36" s="1178"/>
      <c r="M36" s="1151"/>
      <c r="N36" s="1081"/>
    </row>
    <row r="37" spans="1:14" ht="33.75" hidden="1" customHeight="1" x14ac:dyDescent="0.25">
      <c r="A37" s="1162"/>
      <c r="B37" s="1113"/>
      <c r="C37" s="1113"/>
      <c r="D37" s="1137"/>
      <c r="E37" s="1105" t="s">
        <v>138</v>
      </c>
      <c r="F37" s="1069" t="s">
        <v>4</v>
      </c>
      <c r="G37" s="1105"/>
      <c r="H37" s="4"/>
      <c r="I37" s="1122"/>
      <c r="J37" s="1121" t="e">
        <f>IF(I37/H37*100&gt;100,100,I37/H37*100)</f>
        <v>#DIV/0!</v>
      </c>
      <c r="K37" s="1120"/>
      <c r="L37" s="1178"/>
      <c r="M37" s="1151"/>
      <c r="N37" s="1081"/>
    </row>
    <row r="38" spans="1:14" ht="33.75" hidden="1" customHeight="1" x14ac:dyDescent="0.25">
      <c r="A38" s="1162"/>
      <c r="B38" s="1113"/>
      <c r="C38" s="1113"/>
      <c r="D38" s="1137"/>
      <c r="E38" s="1105" t="s">
        <v>138</v>
      </c>
      <c r="F38" s="1069" t="s">
        <v>489</v>
      </c>
      <c r="G38" s="1105"/>
      <c r="H38" s="4"/>
      <c r="I38" s="1122"/>
      <c r="J38" s="1121" t="e">
        <f>IF(I38/H38*100&gt;100,100,I38/H38*100)</f>
        <v>#DIV/0!</v>
      </c>
      <c r="K38" s="1120"/>
      <c r="L38" s="1178"/>
      <c r="M38" s="1151"/>
      <c r="N38" s="1081"/>
    </row>
    <row r="39" spans="1:14" ht="33.75" hidden="1" customHeight="1" x14ac:dyDescent="0.25">
      <c r="A39" s="1162"/>
      <c r="B39" s="1110"/>
      <c r="C39" s="1110"/>
      <c r="D39" s="1133"/>
      <c r="E39" s="1105" t="s">
        <v>144</v>
      </c>
      <c r="F39" s="1064" t="s">
        <v>506</v>
      </c>
      <c r="G39" s="1105"/>
      <c r="H39" s="4"/>
      <c r="I39" s="1122"/>
      <c r="J39" s="1121" t="e">
        <f>IF(I39/H39*100&gt;100,100,I39/H39*100)</f>
        <v>#DIV/0!</v>
      </c>
      <c r="K39" s="1120"/>
      <c r="L39" s="1178"/>
      <c r="M39" s="1151"/>
      <c r="N39" s="1081"/>
    </row>
    <row r="40" spans="1:14" ht="75" hidden="1" customHeight="1" x14ac:dyDescent="0.25">
      <c r="A40" s="1302"/>
      <c r="B40" s="1162" t="s">
        <v>670</v>
      </c>
      <c r="C40" s="1177" t="s">
        <v>669</v>
      </c>
      <c r="D40" s="1141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(J40+J41+J42)/2</f>
        <v>#DIV/0!</v>
      </c>
      <c r="L40" s="1126" t="e">
        <f>(K40+K43)/2</f>
        <v>#DIV/0!</v>
      </c>
      <c r="M40" s="1113"/>
      <c r="N40" s="1081"/>
    </row>
    <row r="41" spans="1:14" ht="85.9" hidden="1" customHeight="1" x14ac:dyDescent="0.25">
      <c r="A41" s="1302"/>
      <c r="B41" s="1162"/>
      <c r="C41" s="1176"/>
      <c r="D41" s="113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113"/>
      <c r="N41" s="1081"/>
    </row>
    <row r="42" spans="1:14" ht="58.5" hidden="1" customHeight="1" x14ac:dyDescent="0.25">
      <c r="A42" s="1302"/>
      <c r="B42" s="1162"/>
      <c r="C42" s="1176"/>
      <c r="D42" s="1137"/>
      <c r="E42" s="1105" t="s">
        <v>138</v>
      </c>
      <c r="F42" s="1069" t="s">
        <v>489</v>
      </c>
      <c r="G42" s="1105" t="s">
        <v>140</v>
      </c>
      <c r="H42" s="1124"/>
      <c r="I42" s="1124"/>
      <c r="J42" s="1121">
        <v>0</v>
      </c>
      <c r="K42" s="1123"/>
      <c r="L42" s="1119"/>
      <c r="M42" s="1113"/>
      <c r="N42" s="1081"/>
    </row>
    <row r="43" spans="1:14" ht="33" hidden="1" customHeight="1" x14ac:dyDescent="0.25">
      <c r="A43" s="1302"/>
      <c r="B43" s="1162"/>
      <c r="C43" s="1175"/>
      <c r="D43" s="1133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113"/>
      <c r="N43" s="1081"/>
    </row>
    <row r="44" spans="1:14" ht="57" customHeight="1" x14ac:dyDescent="0.25">
      <c r="A44" s="1302"/>
      <c r="B44" s="1142" t="s">
        <v>183</v>
      </c>
      <c r="C44" s="1142" t="s">
        <v>668</v>
      </c>
      <c r="D44" s="1141" t="s">
        <v>137</v>
      </c>
      <c r="E44" s="1105" t="s">
        <v>138</v>
      </c>
      <c r="F44" s="1069" t="s">
        <v>3</v>
      </c>
      <c r="G44" s="1105" t="s">
        <v>140</v>
      </c>
      <c r="H44" s="1124">
        <v>100</v>
      </c>
      <c r="I44" s="1125">
        <v>100</v>
      </c>
      <c r="J44" s="1121">
        <f>IF(I44/H44*100&gt;100,100,I44/H44*100)</f>
        <v>100</v>
      </c>
      <c r="K44" s="1127">
        <f>(J44+J45+J46)/2</f>
        <v>100</v>
      </c>
      <c r="L44" s="1126">
        <f>(K44+K47)/2</f>
        <v>97.931654676259001</v>
      </c>
      <c r="M44" s="1113"/>
      <c r="N44" s="1081"/>
    </row>
    <row r="45" spans="1:14" ht="57" customHeight="1" x14ac:dyDescent="0.25">
      <c r="A45" s="1302"/>
      <c r="B45" s="1113"/>
      <c r="C45" s="1113"/>
      <c r="D45" s="1137"/>
      <c r="E45" s="1105" t="s">
        <v>138</v>
      </c>
      <c r="F45" s="1069" t="s">
        <v>4</v>
      </c>
      <c r="G45" s="1105" t="s">
        <v>140</v>
      </c>
      <c r="H45" s="1124">
        <v>85</v>
      </c>
      <c r="I45" s="1125">
        <v>92.2</v>
      </c>
      <c r="J45" s="1121">
        <f>IF(I45/H45*100&gt;100,100,I45/H45*100)</f>
        <v>100</v>
      </c>
      <c r="K45" s="1123"/>
      <c r="L45" s="1119"/>
      <c r="M45" s="1113"/>
      <c r="N45" s="1081"/>
    </row>
    <row r="46" spans="1:14" ht="57" customHeight="1" x14ac:dyDescent="0.25">
      <c r="A46" s="1302"/>
      <c r="B46" s="1113"/>
      <c r="C46" s="1113"/>
      <c r="D46" s="1137"/>
      <c r="E46" s="1105" t="s">
        <v>138</v>
      </c>
      <c r="F46" s="1069" t="s">
        <v>489</v>
      </c>
      <c r="G46" s="1105" t="s">
        <v>140</v>
      </c>
      <c r="H46" s="1124"/>
      <c r="I46" s="1124"/>
      <c r="J46" s="1121"/>
      <c r="K46" s="1123"/>
      <c r="L46" s="1119"/>
      <c r="M46" s="1113"/>
      <c r="N46" s="1081"/>
    </row>
    <row r="47" spans="1:14" ht="57" customHeight="1" x14ac:dyDescent="0.25">
      <c r="A47" s="1302"/>
      <c r="B47" s="1110"/>
      <c r="C47" s="1110"/>
      <c r="D47" s="1133"/>
      <c r="E47" s="1105" t="s">
        <v>144</v>
      </c>
      <c r="F47" s="1064" t="s">
        <v>506</v>
      </c>
      <c r="G47" s="1105" t="s">
        <v>266</v>
      </c>
      <c r="H47" s="4">
        <v>5.56</v>
      </c>
      <c r="I47" s="1122">
        <v>5.33</v>
      </c>
      <c r="J47" s="1121">
        <f>IF(I47/H47*100&gt;100,100,I47/H47*100)</f>
        <v>95.863309352517987</v>
      </c>
      <c r="K47" s="1120">
        <f>J47</f>
        <v>95.863309352517987</v>
      </c>
      <c r="L47" s="1119"/>
      <c r="M47" s="1113"/>
      <c r="N47" s="1081"/>
    </row>
    <row r="48" spans="1:14" ht="33" customHeight="1" x14ac:dyDescent="0.25">
      <c r="A48" s="1302"/>
      <c r="B48" s="1142" t="s">
        <v>167</v>
      </c>
      <c r="C48" s="1142" t="s">
        <v>667</v>
      </c>
      <c r="D48" s="1141" t="s">
        <v>137</v>
      </c>
      <c r="E48" s="1105" t="s">
        <v>138</v>
      </c>
      <c r="F48" s="1069" t="s">
        <v>3</v>
      </c>
      <c r="G48" s="1105" t="s">
        <v>140</v>
      </c>
      <c r="H48" s="1147">
        <v>100</v>
      </c>
      <c r="I48" s="1125">
        <v>100</v>
      </c>
      <c r="J48" s="1121">
        <f>IF(I48/H48*100&gt;100,100,I48/H48*100)</f>
        <v>100</v>
      </c>
      <c r="K48" s="1127">
        <f>(J48+J49+J50)/3</f>
        <v>100</v>
      </c>
      <c r="L48" s="1126">
        <f>(K48+K51)/2</f>
        <v>100</v>
      </c>
      <c r="M48" s="1113"/>
      <c r="N48" s="1081"/>
    </row>
    <row r="49" spans="1:14" ht="33" customHeight="1" x14ac:dyDescent="0.25">
      <c r="A49" s="1302"/>
      <c r="B49" s="1113"/>
      <c r="C49" s="1113"/>
      <c r="D49" s="1137"/>
      <c r="E49" s="1105" t="s">
        <v>138</v>
      </c>
      <c r="F49" s="1069" t="s">
        <v>4</v>
      </c>
      <c r="G49" s="1105" t="s">
        <v>140</v>
      </c>
      <c r="H49" s="1147">
        <v>85</v>
      </c>
      <c r="I49" s="1125">
        <v>100</v>
      </c>
      <c r="J49" s="1121">
        <f>IF(I49/H49*100&gt;100,100,I49/H49*100)</f>
        <v>100</v>
      </c>
      <c r="K49" s="1123"/>
      <c r="L49" s="1119"/>
      <c r="M49" s="1113"/>
      <c r="N49" s="1081"/>
    </row>
    <row r="50" spans="1:14" ht="33" customHeight="1" x14ac:dyDescent="0.25">
      <c r="A50" s="1302"/>
      <c r="B50" s="1113"/>
      <c r="C50" s="1113"/>
      <c r="D50" s="1137"/>
      <c r="E50" s="1105" t="s">
        <v>138</v>
      </c>
      <c r="F50" s="1069" t="s">
        <v>489</v>
      </c>
      <c r="G50" s="1105" t="s">
        <v>140</v>
      </c>
      <c r="H50" s="1147">
        <v>100</v>
      </c>
      <c r="I50" s="1124">
        <v>100</v>
      </c>
      <c r="J50" s="1121">
        <f>IF(I50/H50*100&gt;100,100,I50/H50*100)</f>
        <v>100</v>
      </c>
      <c r="K50" s="1123"/>
      <c r="L50" s="1119"/>
      <c r="M50" s="1113"/>
      <c r="N50" s="1081"/>
    </row>
    <row r="51" spans="1:14" ht="65.45" customHeight="1" x14ac:dyDescent="0.25">
      <c r="A51" s="1302"/>
      <c r="B51" s="1110"/>
      <c r="C51" s="1110"/>
      <c r="D51" s="1133"/>
      <c r="E51" s="1105" t="s">
        <v>144</v>
      </c>
      <c r="F51" s="1064" t="s">
        <v>506</v>
      </c>
      <c r="G51" s="1105" t="s">
        <v>266</v>
      </c>
      <c r="H51" s="1159">
        <v>0.56000000000000005</v>
      </c>
      <c r="I51" s="1122">
        <v>1</v>
      </c>
      <c r="J51" s="1121">
        <f>IF(I51/H51*100&gt;100,100,I51/H51*100)</f>
        <v>100</v>
      </c>
      <c r="K51" s="1120">
        <f>J51</f>
        <v>100</v>
      </c>
      <c r="L51" s="1119"/>
      <c r="M51" s="1113"/>
      <c r="N51" s="1081"/>
    </row>
    <row r="52" spans="1:14" ht="33" hidden="1" customHeight="1" x14ac:dyDescent="0.25">
      <c r="A52" s="1302"/>
      <c r="B52" s="1142" t="s">
        <v>167</v>
      </c>
      <c r="C52" s="1142" t="s">
        <v>666</v>
      </c>
      <c r="D52" s="1141" t="s">
        <v>137</v>
      </c>
      <c r="E52" s="1105" t="s">
        <v>138</v>
      </c>
      <c r="F52" s="1069" t="s">
        <v>3</v>
      </c>
      <c r="G52" s="1105" t="s">
        <v>140</v>
      </c>
      <c r="H52" s="1147"/>
      <c r="I52" s="1125"/>
      <c r="J52" s="1121" t="e">
        <f>IF(I52/H52*100&gt;100,100,I52/H52*100)</f>
        <v>#DIV/0!</v>
      </c>
      <c r="K52" s="1127" t="e">
        <f>(J52+J53+J54)/3</f>
        <v>#DIV/0!</v>
      </c>
      <c r="L52" s="1126" t="e">
        <f>(K52+K55)/2</f>
        <v>#DIV/0!</v>
      </c>
      <c r="M52" s="1113"/>
      <c r="N52" s="1081"/>
    </row>
    <row r="53" spans="1:14" ht="33" hidden="1" customHeight="1" x14ac:dyDescent="0.25">
      <c r="A53" s="1302"/>
      <c r="B53" s="1113"/>
      <c r="C53" s="1113"/>
      <c r="D53" s="1137"/>
      <c r="E53" s="1105" t="s">
        <v>138</v>
      </c>
      <c r="F53" s="1069" t="s">
        <v>4</v>
      </c>
      <c r="G53" s="1105" t="s">
        <v>140</v>
      </c>
      <c r="H53" s="1147"/>
      <c r="I53" s="1125"/>
      <c r="J53" s="1121" t="e">
        <f>IF(I53/H53*100&gt;100,100,I53/H53*100)</f>
        <v>#DIV/0!</v>
      </c>
      <c r="K53" s="1123"/>
      <c r="L53" s="1119"/>
      <c r="M53" s="1113"/>
      <c r="N53" s="1081"/>
    </row>
    <row r="54" spans="1:14" ht="33" hidden="1" customHeight="1" x14ac:dyDescent="0.25">
      <c r="A54" s="1302"/>
      <c r="B54" s="1113"/>
      <c r="C54" s="1113"/>
      <c r="D54" s="1137"/>
      <c r="E54" s="1105" t="s">
        <v>138</v>
      </c>
      <c r="F54" s="1069" t="s">
        <v>489</v>
      </c>
      <c r="G54" s="1105" t="s">
        <v>140</v>
      </c>
      <c r="H54" s="1147"/>
      <c r="I54" s="1124"/>
      <c r="J54" s="1121" t="e">
        <f>IF(I54/H54*100&gt;100,100,I54/H54*100)</f>
        <v>#DIV/0!</v>
      </c>
      <c r="K54" s="1123"/>
      <c r="L54" s="1119"/>
      <c r="M54" s="1113"/>
      <c r="N54" s="1081"/>
    </row>
    <row r="55" spans="1:14" ht="69" hidden="1" customHeight="1" x14ac:dyDescent="0.25">
      <c r="A55" s="1302"/>
      <c r="B55" s="1110"/>
      <c r="C55" s="1110"/>
      <c r="D55" s="1133"/>
      <c r="E55" s="1105" t="s">
        <v>144</v>
      </c>
      <c r="F55" s="1064" t="s">
        <v>506</v>
      </c>
      <c r="G55" s="1105" t="s">
        <v>266</v>
      </c>
      <c r="H55" s="1144"/>
      <c r="I55" s="1122"/>
      <c r="J55" s="1121" t="e">
        <f>IF(I55/H55*100&gt;100,100,I55/H55*100)</f>
        <v>#DIV/0!</v>
      </c>
      <c r="K55" s="1120" t="e">
        <f>J55</f>
        <v>#DIV/0!</v>
      </c>
      <c r="L55" s="1119"/>
      <c r="M55" s="1113"/>
      <c r="N55" s="1081"/>
    </row>
    <row r="56" spans="1:14" ht="58.5" hidden="1" customHeight="1" x14ac:dyDescent="0.25">
      <c r="A56" s="1302"/>
      <c r="B56" s="1142" t="s">
        <v>164</v>
      </c>
      <c r="C56" s="1142" t="s">
        <v>686</v>
      </c>
      <c r="D56" s="1141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1" t="e">
        <f>IF(I56/H56*100&gt;100,100,I56/H56*100)</f>
        <v>#DIV/0!</v>
      </c>
      <c r="K56" s="1127" t="e">
        <f>(J56+J57+J58)/3</f>
        <v>#DIV/0!</v>
      </c>
      <c r="L56" s="1126" t="e">
        <f>(K56+K59)/2</f>
        <v>#DIV/0!</v>
      </c>
      <c r="M56" s="1113"/>
      <c r="N56" s="1081"/>
    </row>
    <row r="57" spans="1:14" ht="58.5" hidden="1" customHeight="1" x14ac:dyDescent="0.25">
      <c r="A57" s="1302"/>
      <c r="B57" s="1113"/>
      <c r="C57" s="1113"/>
      <c r="D57" s="1137"/>
      <c r="E57" s="1105" t="s">
        <v>138</v>
      </c>
      <c r="F57" s="1069" t="s">
        <v>4</v>
      </c>
      <c r="G57" s="1105" t="s">
        <v>140</v>
      </c>
      <c r="H57" s="1147"/>
      <c r="I57" s="1125"/>
      <c r="J57" s="1121" t="e">
        <f>IF(I57/H57*100&gt;100,100,I57/H57*100)</f>
        <v>#DIV/0!</v>
      </c>
      <c r="K57" s="1123"/>
      <c r="L57" s="1119"/>
      <c r="M57" s="1113"/>
      <c r="N57" s="1081"/>
    </row>
    <row r="58" spans="1:14" ht="58.5" hidden="1" customHeight="1" x14ac:dyDescent="0.25">
      <c r="A58" s="1302"/>
      <c r="B58" s="1113"/>
      <c r="C58" s="1113"/>
      <c r="D58" s="1137"/>
      <c r="E58" s="1105" t="s">
        <v>138</v>
      </c>
      <c r="F58" s="1069" t="s">
        <v>489</v>
      </c>
      <c r="G58" s="1105" t="s">
        <v>140</v>
      </c>
      <c r="H58" s="1147"/>
      <c r="I58" s="1124"/>
      <c r="J58" s="1121" t="e">
        <f>IF(I58/H58*100&gt;100,100,I58/H58*100)</f>
        <v>#DIV/0!</v>
      </c>
      <c r="K58" s="1123"/>
      <c r="L58" s="1119"/>
      <c r="M58" s="1113"/>
      <c r="N58" s="1081"/>
    </row>
    <row r="59" spans="1:14" ht="57.75" hidden="1" customHeight="1" x14ac:dyDescent="0.25">
      <c r="A59" s="1302"/>
      <c r="B59" s="1110"/>
      <c r="C59" s="1110"/>
      <c r="D59" s="1133"/>
      <c r="E59" s="1105" t="s">
        <v>144</v>
      </c>
      <c r="F59" s="1064" t="s">
        <v>506</v>
      </c>
      <c r="G59" s="1105" t="s">
        <v>266</v>
      </c>
      <c r="H59" s="34"/>
      <c r="I59" s="4"/>
      <c r="J59" s="1121" t="e">
        <f>IF(I59/H59*100&gt;100,100,I59/H59*100)</f>
        <v>#DIV/0!</v>
      </c>
      <c r="K59" s="1120" t="e">
        <f>J59</f>
        <v>#DIV/0!</v>
      </c>
      <c r="L59" s="1119"/>
      <c r="M59" s="1113"/>
      <c r="N59" s="1081"/>
    </row>
    <row r="60" spans="1:14" ht="58.5" hidden="1" customHeight="1" x14ac:dyDescent="0.25">
      <c r="A60" s="1302"/>
      <c r="B60" s="1142" t="s">
        <v>418</v>
      </c>
      <c r="C60" s="1142" t="s">
        <v>663</v>
      </c>
      <c r="D60" s="1141" t="s">
        <v>137</v>
      </c>
      <c r="E60" s="1105" t="s">
        <v>138</v>
      </c>
      <c r="F60" s="1069" t="s">
        <v>3</v>
      </c>
      <c r="G60" s="1105" t="s">
        <v>140</v>
      </c>
      <c r="H60" s="1169"/>
      <c r="I60" s="1125"/>
      <c r="J60" s="1121" t="e">
        <f>IF(I60/H60*100&gt;100,100,I60/H60*100)</f>
        <v>#DIV/0!</v>
      </c>
      <c r="K60" s="1127" t="e">
        <f>(J60+J61+J62)/3</f>
        <v>#DIV/0!</v>
      </c>
      <c r="L60" s="1126" t="e">
        <f>(K60+K63)/2</f>
        <v>#DIV/0!</v>
      </c>
      <c r="M60" s="1113"/>
      <c r="N60" s="1081"/>
    </row>
    <row r="61" spans="1:14" ht="58.5" hidden="1" customHeight="1" x14ac:dyDescent="0.25">
      <c r="A61" s="1302"/>
      <c r="B61" s="1113"/>
      <c r="C61" s="1113"/>
      <c r="D61" s="1137"/>
      <c r="E61" s="1105" t="s">
        <v>138</v>
      </c>
      <c r="F61" s="1069" t="s">
        <v>4</v>
      </c>
      <c r="G61" s="1105" t="s">
        <v>140</v>
      </c>
      <c r="H61" s="1169"/>
      <c r="I61" s="1125"/>
      <c r="J61" s="1121" t="e">
        <f>IF(I61/H61*100&gt;100,100,I61/H61*100)</f>
        <v>#DIV/0!</v>
      </c>
      <c r="K61" s="1123"/>
      <c r="L61" s="1119"/>
      <c r="M61" s="1113"/>
      <c r="N61" s="1081"/>
    </row>
    <row r="62" spans="1:14" ht="58.5" hidden="1" customHeight="1" x14ac:dyDescent="0.25">
      <c r="A62" s="1302"/>
      <c r="B62" s="1113"/>
      <c r="C62" s="1113"/>
      <c r="D62" s="1137"/>
      <c r="E62" s="1105" t="s">
        <v>138</v>
      </c>
      <c r="F62" s="1069" t="s">
        <v>489</v>
      </c>
      <c r="G62" s="1105" t="s">
        <v>140</v>
      </c>
      <c r="H62" s="1169"/>
      <c r="I62" s="1124"/>
      <c r="J62" s="1121" t="e">
        <f>IF(I62/H62*100&gt;100,100,I62/H62*100)</f>
        <v>#DIV/0!</v>
      </c>
      <c r="K62" s="1123"/>
      <c r="L62" s="1119"/>
      <c r="M62" s="1113"/>
      <c r="N62" s="1081"/>
    </row>
    <row r="63" spans="1:14" ht="41.25" hidden="1" customHeight="1" x14ac:dyDescent="0.25">
      <c r="A63" s="1302"/>
      <c r="B63" s="1110"/>
      <c r="C63" s="1110"/>
      <c r="D63" s="1133"/>
      <c r="E63" s="1105" t="s">
        <v>144</v>
      </c>
      <c r="F63" s="1064" t="s">
        <v>506</v>
      </c>
      <c r="G63" s="1105" t="s">
        <v>266</v>
      </c>
      <c r="H63" s="4"/>
      <c r="I63" s="1122"/>
      <c r="J63" s="1121" t="e">
        <f>IF(I63/H63*100&gt;100,100,I63/H63*100)</f>
        <v>#DIV/0!</v>
      </c>
      <c r="K63" s="1120" t="e">
        <f>J63</f>
        <v>#DIV/0!</v>
      </c>
      <c r="L63" s="1119"/>
      <c r="M63" s="1113"/>
      <c r="N63" s="1081"/>
    </row>
    <row r="64" spans="1:14" ht="58.5" hidden="1" customHeight="1" x14ac:dyDescent="0.25">
      <c r="A64" s="1302"/>
      <c r="B64" s="1142" t="s">
        <v>176</v>
      </c>
      <c r="C64" s="1142" t="s">
        <v>662</v>
      </c>
      <c r="D64" s="1141" t="s">
        <v>137</v>
      </c>
      <c r="E64" s="1105" t="s">
        <v>138</v>
      </c>
      <c r="F64" s="1069" t="s">
        <v>3</v>
      </c>
      <c r="G64" s="1105" t="s">
        <v>140</v>
      </c>
      <c r="H64" s="1169"/>
      <c r="I64" s="1125"/>
      <c r="J64" s="1121" t="e">
        <f>IF(I64/H64*100&gt;100,100,I64/H64*100)</f>
        <v>#DIV/0!</v>
      </c>
      <c r="K64" s="1127" t="e">
        <f>(J64+J65+J66)/3</f>
        <v>#DIV/0!</v>
      </c>
      <c r="L64" s="1126" t="e">
        <f>(K64+K67)/2</f>
        <v>#DIV/0!</v>
      </c>
      <c r="M64" s="1113"/>
      <c r="N64" s="1081"/>
    </row>
    <row r="65" spans="1:14" ht="58.5" hidden="1" customHeight="1" x14ac:dyDescent="0.25">
      <c r="A65" s="1302"/>
      <c r="B65" s="1113"/>
      <c r="C65" s="1113"/>
      <c r="D65" s="1137"/>
      <c r="E65" s="1105" t="s">
        <v>138</v>
      </c>
      <c r="F65" s="1069" t="s">
        <v>211</v>
      </c>
      <c r="G65" s="1105" t="s">
        <v>140</v>
      </c>
      <c r="H65" s="1169"/>
      <c r="I65" s="1125"/>
      <c r="J65" s="1121" t="e">
        <f>IF(I65/H65*100&gt;100,100,I65/H65*100)</f>
        <v>#DIV/0!</v>
      </c>
      <c r="K65" s="1123"/>
      <c r="L65" s="1119"/>
      <c r="M65" s="1113"/>
      <c r="N65" s="1081"/>
    </row>
    <row r="66" spans="1:14" ht="58.5" hidden="1" customHeight="1" x14ac:dyDescent="0.25">
      <c r="A66" s="1302"/>
      <c r="B66" s="1113"/>
      <c r="C66" s="1113"/>
      <c r="D66" s="1137"/>
      <c r="E66" s="1105" t="s">
        <v>138</v>
      </c>
      <c r="F66" s="1069" t="s">
        <v>390</v>
      </c>
      <c r="G66" s="1105" t="s">
        <v>140</v>
      </c>
      <c r="H66" s="1169"/>
      <c r="I66" s="1124"/>
      <c r="J66" s="1121" t="e">
        <f>IF(I66/H66*100&gt;100,100,I66/H66*100)</f>
        <v>#DIV/0!</v>
      </c>
      <c r="K66" s="1123"/>
      <c r="L66" s="1119"/>
      <c r="M66" s="1113"/>
      <c r="N66" s="1081"/>
    </row>
    <row r="67" spans="1:14" ht="41.25" hidden="1" customHeight="1" x14ac:dyDescent="0.25">
      <c r="A67" s="1302"/>
      <c r="B67" s="1110"/>
      <c r="C67" s="1110"/>
      <c r="D67" s="1133"/>
      <c r="E67" s="1105" t="s">
        <v>144</v>
      </c>
      <c r="F67" s="1064" t="s">
        <v>506</v>
      </c>
      <c r="G67" s="1105" t="s">
        <v>266</v>
      </c>
      <c r="H67" s="4"/>
      <c r="I67" s="1122"/>
      <c r="J67" s="1121" t="e">
        <f>IF(I67/H67*100&gt;100,100,I67/H67*100)</f>
        <v>#DIV/0!</v>
      </c>
      <c r="K67" s="1120" t="e">
        <f>J67</f>
        <v>#DIV/0!</v>
      </c>
      <c r="L67" s="1119"/>
      <c r="M67" s="1113"/>
      <c r="N67" s="1081"/>
    </row>
    <row r="68" spans="1:14" ht="58.5" hidden="1" customHeight="1" x14ac:dyDescent="0.25">
      <c r="A68" s="1302"/>
      <c r="B68" s="1142" t="s">
        <v>185</v>
      </c>
      <c r="C68" s="1142" t="s">
        <v>186</v>
      </c>
      <c r="D68" s="1141" t="s">
        <v>137</v>
      </c>
      <c r="E68" s="1105" t="s">
        <v>138</v>
      </c>
      <c r="F68" s="1069" t="s">
        <v>3</v>
      </c>
      <c r="G68" s="1105" t="s">
        <v>140</v>
      </c>
      <c r="H68" s="1124"/>
      <c r="I68" s="1125"/>
      <c r="J68" s="1121" t="e">
        <f>IF(I68/H68*100&gt;100,100,I68/H68*100)</f>
        <v>#DIV/0!</v>
      </c>
      <c r="K68" s="1127" t="e">
        <f>(J68+J69+J70)/3</f>
        <v>#DIV/0!</v>
      </c>
      <c r="L68" s="1126" t="e">
        <f>(K68+K71)/2</f>
        <v>#DIV/0!</v>
      </c>
      <c r="M68" s="1113"/>
      <c r="N68" s="1081"/>
    </row>
    <row r="69" spans="1:14" ht="58.5" hidden="1" customHeight="1" x14ac:dyDescent="0.25">
      <c r="A69" s="1302"/>
      <c r="B69" s="1113"/>
      <c r="C69" s="1113"/>
      <c r="D69" s="1137"/>
      <c r="E69" s="1105" t="s">
        <v>138</v>
      </c>
      <c r="F69" s="1069" t="s">
        <v>211</v>
      </c>
      <c r="G69" s="1105" t="s">
        <v>140</v>
      </c>
      <c r="H69" s="1124"/>
      <c r="I69" s="1125"/>
      <c r="J69" s="1121" t="e">
        <f>IF(I69/H69*100&gt;100,100,I69/H69*100)</f>
        <v>#DIV/0!</v>
      </c>
      <c r="K69" s="1123"/>
      <c r="L69" s="1119"/>
      <c r="M69" s="1113"/>
      <c r="N69" s="1081"/>
    </row>
    <row r="70" spans="1:14" ht="58.5" hidden="1" customHeight="1" x14ac:dyDescent="0.25">
      <c r="A70" s="1302"/>
      <c r="B70" s="1113"/>
      <c r="C70" s="1113"/>
      <c r="D70" s="1137"/>
      <c r="E70" s="1105" t="s">
        <v>138</v>
      </c>
      <c r="F70" s="1069" t="s">
        <v>390</v>
      </c>
      <c r="G70" s="1105" t="s">
        <v>140</v>
      </c>
      <c r="H70" s="1124"/>
      <c r="I70" s="1124"/>
      <c r="J70" s="1121" t="e">
        <f>IF(I70/H70*100&gt;100,100,I70/H70*100)</f>
        <v>#DIV/0!</v>
      </c>
      <c r="K70" s="1123"/>
      <c r="L70" s="1119"/>
      <c r="M70" s="1113"/>
      <c r="N70" s="1081"/>
    </row>
    <row r="71" spans="1:14" ht="31.5" hidden="1" customHeight="1" x14ac:dyDescent="0.25">
      <c r="A71" s="1302"/>
      <c r="B71" s="1110"/>
      <c r="C71" s="1110"/>
      <c r="D71" s="1133"/>
      <c r="E71" s="1105" t="s">
        <v>144</v>
      </c>
      <c r="F71" s="1064" t="s">
        <v>506</v>
      </c>
      <c r="G71" s="1105" t="s">
        <v>266</v>
      </c>
      <c r="H71" s="4"/>
      <c r="I71" s="1122"/>
      <c r="J71" s="1121" t="e">
        <f>IF(I71/H71*100&gt;100,100,I71/H71*100)</f>
        <v>#DIV/0!</v>
      </c>
      <c r="K71" s="1120" t="e">
        <f>J71</f>
        <v>#DIV/0!</v>
      </c>
      <c r="L71" s="1119"/>
      <c r="M71" s="1113"/>
      <c r="N71" s="1081"/>
    </row>
    <row r="72" spans="1:14" ht="58.5" hidden="1" customHeight="1" x14ac:dyDescent="0.25">
      <c r="A72" s="1302"/>
      <c r="B72" s="1142" t="s">
        <v>178</v>
      </c>
      <c r="C72" s="1142" t="s">
        <v>529</v>
      </c>
      <c r="D72" s="1141" t="s">
        <v>137</v>
      </c>
      <c r="E72" s="1105" t="s">
        <v>138</v>
      </c>
      <c r="F72" s="1069" t="s">
        <v>3</v>
      </c>
      <c r="G72" s="1105" t="s">
        <v>140</v>
      </c>
      <c r="H72" s="1169"/>
      <c r="I72" s="1125"/>
      <c r="J72" s="1121" t="e">
        <f>IF(I72/H72*100&gt;100,100,I72/H72*100)</f>
        <v>#DIV/0!</v>
      </c>
      <c r="K72" s="1127" t="e">
        <f>(J72+J73+J74)/2</f>
        <v>#DIV/0!</v>
      </c>
      <c r="L72" s="1126" t="e">
        <f>(K72+K75)/2</f>
        <v>#DIV/0!</v>
      </c>
      <c r="M72" s="1113"/>
      <c r="N72" s="1081"/>
    </row>
    <row r="73" spans="1:14" ht="58.5" hidden="1" customHeight="1" x14ac:dyDescent="0.25">
      <c r="A73" s="1302"/>
      <c r="B73" s="1113"/>
      <c r="C73" s="1113"/>
      <c r="D73" s="1137"/>
      <c r="E73" s="1105" t="s">
        <v>138</v>
      </c>
      <c r="F73" s="1069" t="s">
        <v>211</v>
      </c>
      <c r="G73" s="1105" t="s">
        <v>140</v>
      </c>
      <c r="H73" s="1169"/>
      <c r="I73" s="1125"/>
      <c r="J73" s="1121" t="e">
        <f>IF(I73/H73*100&gt;100,100,I73/H73*100)</f>
        <v>#DIV/0!</v>
      </c>
      <c r="K73" s="1123"/>
      <c r="L73" s="1119"/>
      <c r="M73" s="1113"/>
      <c r="N73" s="1081"/>
    </row>
    <row r="74" spans="1:14" ht="58.5" hidden="1" customHeight="1" x14ac:dyDescent="0.25">
      <c r="A74" s="1302"/>
      <c r="B74" s="1113"/>
      <c r="C74" s="1113"/>
      <c r="D74" s="1137"/>
      <c r="E74" s="1105" t="s">
        <v>138</v>
      </c>
      <c r="F74" s="1069" t="s">
        <v>390</v>
      </c>
      <c r="G74" s="1105" t="s">
        <v>140</v>
      </c>
      <c r="H74" s="1169"/>
      <c r="I74" s="1124"/>
      <c r="J74" s="1121" t="e">
        <f>IF(I74/H74*100&gt;100,100,I74/H74*100)</f>
        <v>#DIV/0!</v>
      </c>
      <c r="K74" s="1123"/>
      <c r="L74" s="1119"/>
      <c r="M74" s="1113"/>
      <c r="N74" s="1081"/>
    </row>
    <row r="75" spans="1:14" ht="31.5" hidden="1" customHeight="1" x14ac:dyDescent="0.25">
      <c r="A75" s="1302"/>
      <c r="B75" s="1110"/>
      <c r="C75" s="1110"/>
      <c r="D75" s="1133"/>
      <c r="E75" s="1105" t="s">
        <v>144</v>
      </c>
      <c r="F75" s="1064" t="s">
        <v>506</v>
      </c>
      <c r="G75" s="1105" t="s">
        <v>266</v>
      </c>
      <c r="H75" s="1122"/>
      <c r="I75" s="4"/>
      <c r="J75" s="1121" t="e">
        <f>IF(I75/H75*100&gt;100,100,I75/H75*100)</f>
        <v>#DIV/0!</v>
      </c>
      <c r="K75" s="1120" t="e">
        <f>J75</f>
        <v>#DIV/0!</v>
      </c>
      <c r="L75" s="1119"/>
      <c r="M75" s="1113"/>
      <c r="N75" s="1081"/>
    </row>
    <row r="76" spans="1:14" ht="58.5" customHeight="1" x14ac:dyDescent="0.25">
      <c r="A76" s="1302"/>
      <c r="B76" s="1142" t="s">
        <v>169</v>
      </c>
      <c r="C76" s="1142" t="s">
        <v>661</v>
      </c>
      <c r="D76" s="1141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100</v>
      </c>
      <c r="J76" s="1121">
        <f>IF(I76/H76*100&gt;100,100,I76/H76*100)</f>
        <v>100</v>
      </c>
      <c r="K76" s="1127">
        <f>(J76+J77+J78)/2</f>
        <v>100</v>
      </c>
      <c r="L76" s="1126">
        <f>(K76+K79)/2</f>
        <v>100</v>
      </c>
      <c r="M76" s="1151"/>
      <c r="N76" s="1081"/>
    </row>
    <row r="77" spans="1:14" ht="58.5" customHeight="1" x14ac:dyDescent="0.25">
      <c r="A77" s="1302"/>
      <c r="B77" s="1113"/>
      <c r="C77" s="1113"/>
      <c r="D77" s="1137"/>
      <c r="E77" s="1105" t="s">
        <v>138</v>
      </c>
      <c r="F77" s="1069" t="s">
        <v>211</v>
      </c>
      <c r="G77" s="1105" t="s">
        <v>140</v>
      </c>
      <c r="H77" s="1124">
        <v>85</v>
      </c>
      <c r="I77" s="1125">
        <v>93.4</v>
      </c>
      <c r="J77" s="1121">
        <f>IF(I77/H77*100&gt;100,100,I77/H77*100)</f>
        <v>100</v>
      </c>
      <c r="K77" s="1123"/>
      <c r="L77" s="1119"/>
      <c r="M77" s="1151"/>
      <c r="N77" s="1081"/>
    </row>
    <row r="78" spans="1:14" ht="58.5" customHeight="1" x14ac:dyDescent="0.25">
      <c r="A78" s="1302"/>
      <c r="B78" s="1113"/>
      <c r="C78" s="1113"/>
      <c r="D78" s="1137"/>
      <c r="E78" s="1105" t="s">
        <v>138</v>
      </c>
      <c r="F78" s="1069" t="s">
        <v>390</v>
      </c>
      <c r="G78" s="1105" t="s">
        <v>140</v>
      </c>
      <c r="H78" s="1124">
        <v>98</v>
      </c>
      <c r="I78" s="1124">
        <v>100</v>
      </c>
      <c r="J78" s="1121">
        <v>0</v>
      </c>
      <c r="K78" s="1123"/>
      <c r="L78" s="1119"/>
      <c r="M78" s="1151"/>
      <c r="N78" s="1081"/>
    </row>
    <row r="79" spans="1:14" ht="40.5" customHeight="1" x14ac:dyDescent="0.25">
      <c r="A79" s="1302"/>
      <c r="B79" s="1110"/>
      <c r="C79" s="1110"/>
      <c r="D79" s="1133"/>
      <c r="E79" s="1105" t="s">
        <v>144</v>
      </c>
      <c r="F79" s="1064" t="s">
        <v>506</v>
      </c>
      <c r="G79" s="1105" t="s">
        <v>266</v>
      </c>
      <c r="H79" s="4">
        <v>331.33</v>
      </c>
      <c r="I79" s="1122">
        <v>333</v>
      </c>
      <c r="J79" s="1121">
        <f>IF(I79/H79*100&gt;100,100,I79/H79*100)</f>
        <v>100</v>
      </c>
      <c r="K79" s="1120">
        <f>J79</f>
        <v>100</v>
      </c>
      <c r="L79" s="1119"/>
      <c r="M79" s="1151"/>
      <c r="N79" s="1081"/>
    </row>
    <row r="80" spans="1:14" ht="58.5" hidden="1" customHeight="1" x14ac:dyDescent="0.25">
      <c r="A80" s="1302"/>
      <c r="B80" s="1142" t="s">
        <v>181</v>
      </c>
      <c r="C80" s="1142" t="s">
        <v>660</v>
      </c>
      <c r="D80" s="1141" t="s">
        <v>137</v>
      </c>
      <c r="E80" s="1105" t="s">
        <v>138</v>
      </c>
      <c r="F80" s="1069" t="s">
        <v>3</v>
      </c>
      <c r="G80" s="1105" t="s">
        <v>140</v>
      </c>
      <c r="H80" s="1124"/>
      <c r="I80" s="1125"/>
      <c r="J80" s="1121" t="e">
        <f>IF(I80/H80*100&gt;100,100,I80/H80*100)</f>
        <v>#DIV/0!</v>
      </c>
      <c r="K80" s="1127" t="e">
        <f>(J80+J81+J82)/3</f>
        <v>#DIV/0!</v>
      </c>
      <c r="L80" s="1126" t="e">
        <f>(K80+K83)/2</f>
        <v>#DIV/0!</v>
      </c>
      <c r="M80" s="1151"/>
      <c r="N80" s="1081"/>
    </row>
    <row r="81" spans="1:14" ht="58.5" hidden="1" customHeight="1" x14ac:dyDescent="0.25">
      <c r="A81" s="1302"/>
      <c r="B81" s="1113"/>
      <c r="C81" s="1113"/>
      <c r="D81" s="1137"/>
      <c r="E81" s="1105" t="s">
        <v>138</v>
      </c>
      <c r="F81" s="1069" t="s">
        <v>211</v>
      </c>
      <c r="G81" s="1105" t="s">
        <v>140</v>
      </c>
      <c r="H81" s="1124"/>
      <c r="I81" s="1125"/>
      <c r="J81" s="1121" t="e">
        <f>IF(I81/H81*100&gt;100,100,I81/H81*100)</f>
        <v>#DIV/0!</v>
      </c>
      <c r="K81" s="1123"/>
      <c r="L81" s="1119"/>
      <c r="M81" s="1151"/>
      <c r="N81" s="1081"/>
    </row>
    <row r="82" spans="1:14" ht="58.5" hidden="1" customHeight="1" x14ac:dyDescent="0.25">
      <c r="A82" s="1302"/>
      <c r="B82" s="1113"/>
      <c r="C82" s="1113"/>
      <c r="D82" s="1137"/>
      <c r="E82" s="1105" t="s">
        <v>138</v>
      </c>
      <c r="F82" s="1069" t="s">
        <v>390</v>
      </c>
      <c r="G82" s="1105" t="s">
        <v>140</v>
      </c>
      <c r="H82" s="1124"/>
      <c r="I82" s="1124"/>
      <c r="J82" s="1121" t="e">
        <f>IF(I82/H82*100&gt;100,100,I82/H82*100)</f>
        <v>#DIV/0!</v>
      </c>
      <c r="K82" s="1123"/>
      <c r="L82" s="1119"/>
      <c r="M82" s="1151"/>
      <c r="N82" s="1081"/>
    </row>
    <row r="83" spans="1:14" ht="40.5" hidden="1" customHeight="1" x14ac:dyDescent="0.25">
      <c r="A83" s="1302"/>
      <c r="B83" s="1110"/>
      <c r="C83" s="1110"/>
      <c r="D83" s="1133"/>
      <c r="E83" s="1105" t="s">
        <v>144</v>
      </c>
      <c r="F83" s="1064" t="s">
        <v>506</v>
      </c>
      <c r="G83" s="1105" t="s">
        <v>266</v>
      </c>
      <c r="H83" s="4"/>
      <c r="I83" s="1122"/>
      <c r="J83" s="1121" t="e">
        <f>IF(I83/H83*100&gt;100,100,I83/H83*100)</f>
        <v>#DIV/0!</v>
      </c>
      <c r="K83" s="1120" t="e">
        <f>J83</f>
        <v>#DIV/0!</v>
      </c>
      <c r="L83" s="1119"/>
      <c r="M83" s="1151"/>
      <c r="N83" s="1081"/>
    </row>
    <row r="84" spans="1:14" ht="58.5" hidden="1" customHeight="1" x14ac:dyDescent="0.25">
      <c r="A84" s="1302"/>
      <c r="B84" s="1168" t="s">
        <v>420</v>
      </c>
      <c r="C84" s="1142" t="s">
        <v>660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/>
      <c r="I84" s="1125"/>
      <c r="J84" s="1121" t="e">
        <f>IF(I84/H84*100&gt;100,100,I84/H84*100)</f>
        <v>#DIV/0!</v>
      </c>
      <c r="K84" s="1241" t="e">
        <f>(J84+J85+J86)/3</f>
        <v>#DIV/0!</v>
      </c>
      <c r="L84" s="1125" t="e">
        <f>(K84+K87)/2</f>
        <v>#DIV/0!</v>
      </c>
      <c r="M84" s="1151"/>
      <c r="N84" s="1081"/>
    </row>
    <row r="85" spans="1:14" ht="58.5" hidden="1" customHeight="1" x14ac:dyDescent="0.25">
      <c r="A85" s="1302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/>
      <c r="I85" s="1125"/>
      <c r="J85" s="1121" t="e">
        <f>IF(I85/H85*100&gt;100,100,I85/H85*100)</f>
        <v>#DIV/0!</v>
      </c>
      <c r="K85" s="1120"/>
      <c r="L85" s="1178"/>
      <c r="M85" s="1151"/>
      <c r="N85" s="1081"/>
    </row>
    <row r="86" spans="1:14" ht="58.5" hidden="1" customHeight="1" x14ac:dyDescent="0.25">
      <c r="A86" s="1302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/>
      <c r="I86" s="1124"/>
      <c r="J86" s="1121" t="e">
        <f>IF(I86/H86*100&gt;100,100,I86/H86*100)</f>
        <v>#DIV/0!</v>
      </c>
      <c r="K86" s="1120"/>
      <c r="L86" s="1178"/>
      <c r="M86" s="1151"/>
      <c r="N86" s="1081"/>
    </row>
    <row r="87" spans="1:14" ht="40.5" hidden="1" customHeight="1" x14ac:dyDescent="0.25">
      <c r="A87" s="1302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/>
      <c r="I87" s="1122"/>
      <c r="J87" s="1121" t="e">
        <f>IF(I87/H87*100&gt;100,100,I87/H87*100)</f>
        <v>#DIV/0!</v>
      </c>
      <c r="K87" s="1120" t="e">
        <f>J87</f>
        <v>#DIV/0!</v>
      </c>
      <c r="L87" s="1178"/>
      <c r="M87" s="1151"/>
      <c r="N87" s="1081"/>
    </row>
    <row r="88" spans="1:14" ht="58.5" hidden="1" customHeight="1" x14ac:dyDescent="0.25">
      <c r="A88" s="1302"/>
      <c r="B88" s="1142" t="s">
        <v>426</v>
      </c>
      <c r="C88" s="1142" t="s">
        <v>658</v>
      </c>
      <c r="D88" s="1141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1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151"/>
      <c r="N88" s="1081"/>
    </row>
    <row r="89" spans="1:14" ht="58.5" hidden="1" customHeight="1" x14ac:dyDescent="0.25">
      <c r="A89" s="1302"/>
      <c r="B89" s="1113"/>
      <c r="C89" s="1113"/>
      <c r="D89" s="1137"/>
      <c r="E89" s="1105" t="s">
        <v>138</v>
      </c>
      <c r="F89" s="1069" t="s">
        <v>211</v>
      </c>
      <c r="G89" s="1105" t="s">
        <v>140</v>
      </c>
      <c r="H89" s="1124"/>
      <c r="I89" s="1125"/>
      <c r="J89" s="1121" t="e">
        <f>IF(I89/H89*100&gt;100,100,I89/H89*100)</f>
        <v>#DIV/0!</v>
      </c>
      <c r="K89" s="1123"/>
      <c r="L89" s="1119"/>
      <c r="M89" s="1151"/>
      <c r="N89" s="1081"/>
    </row>
    <row r="90" spans="1:14" ht="58.5" hidden="1" customHeight="1" x14ac:dyDescent="0.25">
      <c r="A90" s="1302"/>
      <c r="B90" s="1113"/>
      <c r="C90" s="1113"/>
      <c r="D90" s="1137"/>
      <c r="E90" s="1105" t="s">
        <v>138</v>
      </c>
      <c r="F90" s="1069" t="s">
        <v>390</v>
      </c>
      <c r="G90" s="1105" t="s">
        <v>140</v>
      </c>
      <c r="H90" s="1124"/>
      <c r="I90" s="1124"/>
      <c r="J90" s="1121" t="e">
        <f>IF(I90/H90*100&gt;100,100,I90/H90*100)</f>
        <v>#DIV/0!</v>
      </c>
      <c r="K90" s="1123"/>
      <c r="L90" s="1119"/>
      <c r="M90" s="1151"/>
      <c r="N90" s="1081"/>
    </row>
    <row r="91" spans="1:14" ht="40.5" hidden="1" customHeight="1" x14ac:dyDescent="0.25">
      <c r="A91" s="1302"/>
      <c r="B91" s="1110"/>
      <c r="C91" s="1110"/>
      <c r="D91" s="1133"/>
      <c r="E91" s="1105" t="s">
        <v>144</v>
      </c>
      <c r="F91" s="1064" t="s">
        <v>506</v>
      </c>
      <c r="G91" s="1105" t="s">
        <v>266</v>
      </c>
      <c r="H91" s="4"/>
      <c r="I91" s="1122"/>
      <c r="J91" s="1121" t="e">
        <f>IF(I91/H91*100&gt;100,100,I91/H91*100)</f>
        <v>#DIV/0!</v>
      </c>
      <c r="K91" s="1120" t="e">
        <f>J91</f>
        <v>#DIV/0!</v>
      </c>
      <c r="L91" s="1119"/>
      <c r="M91" s="1151"/>
      <c r="N91" s="1081"/>
    </row>
    <row r="92" spans="1:14" ht="40.5" customHeight="1" x14ac:dyDescent="0.25">
      <c r="A92" s="1302"/>
      <c r="B92" s="1142" t="s">
        <v>305</v>
      </c>
      <c r="C92" s="1142" t="s">
        <v>657</v>
      </c>
      <c r="D92" s="1141" t="s">
        <v>137</v>
      </c>
      <c r="E92" s="1105" t="s">
        <v>138</v>
      </c>
      <c r="F92" s="1069" t="s">
        <v>3</v>
      </c>
      <c r="G92" s="1105" t="s">
        <v>140</v>
      </c>
      <c r="H92" s="1147">
        <v>100</v>
      </c>
      <c r="I92" s="1125">
        <v>100</v>
      </c>
      <c r="J92" s="1121">
        <f>IF(I92/H92*100&gt;100,100,I92/H92*100)</f>
        <v>100</v>
      </c>
      <c r="K92" s="1127">
        <f>(J92+J93+J94)/2</f>
        <v>97.857142857142861</v>
      </c>
      <c r="L92" s="1126">
        <f>(K92+K95)/2</f>
        <v>98.928571428571431</v>
      </c>
      <c r="M92" s="1151"/>
      <c r="N92" s="1081"/>
    </row>
    <row r="93" spans="1:14" ht="40.5" customHeight="1" x14ac:dyDescent="0.25">
      <c r="A93" s="1302"/>
      <c r="B93" s="1113"/>
      <c r="C93" s="1113"/>
      <c r="D93" s="1137"/>
      <c r="E93" s="1105" t="s">
        <v>138</v>
      </c>
      <c r="F93" s="1069" t="s">
        <v>4</v>
      </c>
      <c r="G93" s="1105" t="s">
        <v>140</v>
      </c>
      <c r="H93" s="1147">
        <v>98</v>
      </c>
      <c r="I93" s="1125">
        <v>93.8</v>
      </c>
      <c r="J93" s="1121">
        <f>IF(I93/H93*100&gt;100,100,I93/H93*100)</f>
        <v>95.714285714285708</v>
      </c>
      <c r="K93" s="1123"/>
      <c r="L93" s="1119"/>
      <c r="M93" s="1151"/>
      <c r="N93" s="1081"/>
    </row>
    <row r="94" spans="1:14" ht="40.5" customHeight="1" x14ac:dyDescent="0.25">
      <c r="A94" s="1302"/>
      <c r="B94" s="1113"/>
      <c r="C94" s="1113"/>
      <c r="D94" s="1137"/>
      <c r="E94" s="1105" t="s">
        <v>138</v>
      </c>
      <c r="F94" s="1069" t="s">
        <v>391</v>
      </c>
      <c r="G94" s="1105" t="s">
        <v>140</v>
      </c>
      <c r="H94" s="1147"/>
      <c r="I94" s="1124"/>
      <c r="J94" s="1121"/>
      <c r="K94" s="1123"/>
      <c r="L94" s="1119"/>
      <c r="M94" s="1151"/>
      <c r="N94" s="1081"/>
    </row>
    <row r="95" spans="1:14" ht="60.75" customHeight="1" x14ac:dyDescent="0.25">
      <c r="A95" s="1302"/>
      <c r="B95" s="1110"/>
      <c r="C95" s="1110"/>
      <c r="D95" s="1133"/>
      <c r="E95" s="1105" t="s">
        <v>144</v>
      </c>
      <c r="F95" s="1064" t="s">
        <v>506</v>
      </c>
      <c r="G95" s="1105" t="s">
        <v>266</v>
      </c>
      <c r="H95" s="1159">
        <v>1.56</v>
      </c>
      <c r="I95" s="1122">
        <v>1.56</v>
      </c>
      <c r="J95" s="1121">
        <f>IF(I95/H95*100&gt;100,100,I95/H95*100)</f>
        <v>100</v>
      </c>
      <c r="K95" s="1120">
        <f>J95</f>
        <v>100</v>
      </c>
      <c r="L95" s="1119"/>
      <c r="M95" s="1151"/>
      <c r="N95" s="1081"/>
    </row>
    <row r="96" spans="1:14" ht="58.5" customHeight="1" x14ac:dyDescent="0.25">
      <c r="A96" s="1302"/>
      <c r="B96" s="1142" t="s">
        <v>202</v>
      </c>
      <c r="C96" s="1142" t="s">
        <v>656</v>
      </c>
      <c r="D96" s="1141" t="s">
        <v>137</v>
      </c>
      <c r="E96" s="1105" t="s">
        <v>138</v>
      </c>
      <c r="F96" s="1069" t="s">
        <v>3</v>
      </c>
      <c r="G96" s="1105" t="s">
        <v>140</v>
      </c>
      <c r="H96" s="1147">
        <v>100</v>
      </c>
      <c r="I96" s="1125">
        <v>100</v>
      </c>
      <c r="J96" s="1121">
        <f>IF(I96/H96*100&gt;100,100,I96/H96*100)</f>
        <v>100</v>
      </c>
      <c r="K96" s="1127">
        <f>(J96+J97+J98)/3</f>
        <v>98.299319727891159</v>
      </c>
      <c r="L96" s="1126">
        <f>(K96+K99)/2</f>
        <v>99.149659863945573</v>
      </c>
      <c r="M96" s="1113"/>
      <c r="N96" s="1081"/>
    </row>
    <row r="97" spans="1:14" ht="58.5" customHeight="1" x14ac:dyDescent="0.25">
      <c r="A97" s="1302"/>
      <c r="B97" s="1113"/>
      <c r="C97" s="1113"/>
      <c r="D97" s="1137"/>
      <c r="E97" s="1105" t="s">
        <v>138</v>
      </c>
      <c r="F97" s="1069" t="s">
        <v>4</v>
      </c>
      <c r="G97" s="1105" t="s">
        <v>140</v>
      </c>
      <c r="H97" s="1147">
        <v>98</v>
      </c>
      <c r="I97" s="1125">
        <v>93</v>
      </c>
      <c r="J97" s="1121">
        <f>IF(I97/H97*100&gt;100,100,I97/H97*100)</f>
        <v>94.897959183673478</v>
      </c>
      <c r="K97" s="1123"/>
      <c r="L97" s="1119"/>
      <c r="M97" s="1113"/>
      <c r="N97" s="1081"/>
    </row>
    <row r="98" spans="1:14" ht="58.5" customHeight="1" x14ac:dyDescent="0.25">
      <c r="A98" s="1302"/>
      <c r="B98" s="1113"/>
      <c r="C98" s="1113"/>
      <c r="D98" s="1137"/>
      <c r="E98" s="1105" t="s">
        <v>138</v>
      </c>
      <c r="F98" s="1069" t="s">
        <v>391</v>
      </c>
      <c r="G98" s="1105" t="s">
        <v>140</v>
      </c>
      <c r="H98" s="1147">
        <v>100</v>
      </c>
      <c r="I98" s="1124">
        <v>100</v>
      </c>
      <c r="J98" s="1121">
        <f>IF(I98/H98*100&gt;100,100,I98/H98*100)</f>
        <v>100</v>
      </c>
      <c r="K98" s="1123"/>
      <c r="L98" s="1119"/>
      <c r="M98" s="1113"/>
      <c r="N98" s="1081"/>
    </row>
    <row r="99" spans="1:14" ht="64.5" customHeight="1" x14ac:dyDescent="0.25">
      <c r="A99" s="1302"/>
      <c r="B99" s="1110"/>
      <c r="C99" s="1110"/>
      <c r="D99" s="1133"/>
      <c r="E99" s="1105" t="s">
        <v>144</v>
      </c>
      <c r="F99" s="1064" t="s">
        <v>506</v>
      </c>
      <c r="G99" s="1105" t="s">
        <v>266</v>
      </c>
      <c r="H99" s="1159">
        <v>0.56000000000000005</v>
      </c>
      <c r="I99" s="1122">
        <v>1.1100000000000001</v>
      </c>
      <c r="J99" s="1121">
        <f>IF(I99/H99*100&gt;100,100,I99/H99*100)</f>
        <v>100</v>
      </c>
      <c r="K99" s="1120">
        <f>J99</f>
        <v>100</v>
      </c>
      <c r="L99" s="1119"/>
      <c r="M99" s="1113"/>
      <c r="N99" s="1081"/>
    </row>
    <row r="100" spans="1:14" ht="58.5" customHeight="1" x14ac:dyDescent="0.25">
      <c r="A100" s="1302"/>
      <c r="B100" s="1142" t="s">
        <v>47</v>
      </c>
      <c r="C100" s="1142" t="s">
        <v>655</v>
      </c>
      <c r="D100" s="1141" t="s">
        <v>137</v>
      </c>
      <c r="E100" s="1105" t="s">
        <v>138</v>
      </c>
      <c r="F100" s="1069" t="s">
        <v>3</v>
      </c>
      <c r="G100" s="1105" t="s">
        <v>140</v>
      </c>
      <c r="H100" s="1124">
        <v>100</v>
      </c>
      <c r="I100" s="1125">
        <v>100</v>
      </c>
      <c r="J100" s="1121">
        <f>IF(I100/H100*100&gt;100,100,I100/H100*100)</f>
        <v>100</v>
      </c>
      <c r="K100" s="1127">
        <f>(J100+J101+J102)/3</f>
        <v>100</v>
      </c>
      <c r="L100" s="1126">
        <f>(K100+K103)/2</f>
        <v>100</v>
      </c>
      <c r="M100" s="1151"/>
      <c r="N100" s="1081"/>
    </row>
    <row r="101" spans="1:14" ht="58.5" customHeight="1" x14ac:dyDescent="0.25">
      <c r="A101" s="1302"/>
      <c r="B101" s="1113"/>
      <c r="C101" s="1113"/>
      <c r="D101" s="1137"/>
      <c r="E101" s="1105" t="s">
        <v>138</v>
      </c>
      <c r="F101" s="1069" t="s">
        <v>4</v>
      </c>
      <c r="G101" s="1105" t="s">
        <v>140</v>
      </c>
      <c r="H101" s="1124">
        <v>98</v>
      </c>
      <c r="I101" s="1125">
        <v>98</v>
      </c>
      <c r="J101" s="1121">
        <f>IF(I101/H101*100&gt;100,100,I101/H101*100)</f>
        <v>100</v>
      </c>
      <c r="K101" s="1123"/>
      <c r="L101" s="1119"/>
      <c r="M101" s="1151"/>
      <c r="N101" s="1081"/>
    </row>
    <row r="102" spans="1:14" ht="58.5" customHeight="1" x14ac:dyDescent="0.25">
      <c r="A102" s="1302"/>
      <c r="B102" s="1113"/>
      <c r="C102" s="1113"/>
      <c r="D102" s="1137"/>
      <c r="E102" s="1105" t="s">
        <v>138</v>
      </c>
      <c r="F102" s="1069" t="s">
        <v>391</v>
      </c>
      <c r="G102" s="1105" t="s">
        <v>140</v>
      </c>
      <c r="H102" s="1124">
        <v>100</v>
      </c>
      <c r="I102" s="1124">
        <v>100</v>
      </c>
      <c r="J102" s="1121">
        <f>IF(I102/H102*100&gt;100,100,I102/H102*100)</f>
        <v>100</v>
      </c>
      <c r="K102" s="1123"/>
      <c r="L102" s="1119"/>
      <c r="M102" s="1151"/>
      <c r="N102" s="1081"/>
    </row>
    <row r="103" spans="1:14" ht="43.5" customHeight="1" x14ac:dyDescent="0.25">
      <c r="A103" s="1302"/>
      <c r="B103" s="1110"/>
      <c r="C103" s="1110"/>
      <c r="D103" s="1133"/>
      <c r="E103" s="1105" t="s">
        <v>144</v>
      </c>
      <c r="F103" s="1064" t="s">
        <v>506</v>
      </c>
      <c r="G103" s="1105" t="s">
        <v>266</v>
      </c>
      <c r="H103" s="4">
        <v>0.44</v>
      </c>
      <c r="I103" s="1122">
        <v>0.44</v>
      </c>
      <c r="J103" s="1121">
        <f>IF(I103/H103*100&gt;100,100,I103/H103*100)</f>
        <v>100</v>
      </c>
      <c r="K103" s="1120">
        <f>J103</f>
        <v>100</v>
      </c>
      <c r="L103" s="1119"/>
      <c r="M103" s="1151"/>
      <c r="N103" s="1081"/>
    </row>
    <row r="104" spans="1:14" ht="58.5" hidden="1" customHeight="1" x14ac:dyDescent="0.25">
      <c r="A104" s="1302"/>
      <c r="B104" s="1142" t="s">
        <v>204</v>
      </c>
      <c r="C104" s="1142" t="s">
        <v>654</v>
      </c>
      <c r="D104" s="1141" t="s">
        <v>137</v>
      </c>
      <c r="E104" s="1105" t="s">
        <v>138</v>
      </c>
      <c r="F104" s="1069" t="s">
        <v>3</v>
      </c>
      <c r="G104" s="1105" t="s">
        <v>140</v>
      </c>
      <c r="H104" s="1124"/>
      <c r="I104" s="1125"/>
      <c r="J104" s="1121" t="e">
        <f>IF(I104/H104*100&gt;100,100,I104/H104*100)</f>
        <v>#DIV/0!</v>
      </c>
      <c r="K104" s="1127" t="e">
        <f>(J104+J105+J106)/3</f>
        <v>#DIV/0!</v>
      </c>
      <c r="L104" s="1126" t="e">
        <f>(K104+K107)/2</f>
        <v>#DIV/0!</v>
      </c>
      <c r="M104" s="1113"/>
      <c r="N104" s="1081"/>
    </row>
    <row r="105" spans="1:14" ht="58.5" hidden="1" customHeight="1" x14ac:dyDescent="0.25">
      <c r="A105" s="1302"/>
      <c r="B105" s="1113"/>
      <c r="C105" s="1113"/>
      <c r="D105" s="1137"/>
      <c r="E105" s="1105" t="s">
        <v>138</v>
      </c>
      <c r="F105" s="1069" t="s">
        <v>4</v>
      </c>
      <c r="G105" s="1105" t="s">
        <v>140</v>
      </c>
      <c r="H105" s="1147"/>
      <c r="I105" s="1208"/>
      <c r="J105" s="1121" t="e">
        <f>IF(I105/H105*100&gt;100,100,I105/H105*100)</f>
        <v>#DIV/0!</v>
      </c>
      <c r="K105" s="1123"/>
      <c r="L105" s="1119"/>
      <c r="M105" s="1113"/>
      <c r="N105" s="1081"/>
    </row>
    <row r="106" spans="1:14" ht="58.5" hidden="1" customHeight="1" x14ac:dyDescent="0.25">
      <c r="A106" s="1302"/>
      <c r="B106" s="1113"/>
      <c r="C106" s="1113"/>
      <c r="D106" s="1137"/>
      <c r="E106" s="1105" t="s">
        <v>138</v>
      </c>
      <c r="F106" s="1069" t="s">
        <v>391</v>
      </c>
      <c r="G106" s="1105" t="s">
        <v>140</v>
      </c>
      <c r="H106" s="1147"/>
      <c r="I106" s="1208"/>
      <c r="J106" s="1121" t="e">
        <f>IF(I106/H106*100&gt;100,100,I106/H106*100)</f>
        <v>#DIV/0!</v>
      </c>
      <c r="K106" s="1123"/>
      <c r="L106" s="1119"/>
      <c r="M106" s="1113"/>
      <c r="N106" s="1081"/>
    </row>
    <row r="107" spans="1:14" ht="22.5" hidden="1" customHeight="1" x14ac:dyDescent="0.25">
      <c r="A107" s="1302"/>
      <c r="B107" s="1110"/>
      <c r="C107" s="1110"/>
      <c r="D107" s="1133"/>
      <c r="E107" s="1105" t="s">
        <v>144</v>
      </c>
      <c r="F107" s="1064" t="s">
        <v>506</v>
      </c>
      <c r="G107" s="1105" t="s">
        <v>266</v>
      </c>
      <c r="H107" s="34"/>
      <c r="I107" s="4"/>
      <c r="J107" s="1121" t="e">
        <f>IF(I107/H107*100&gt;100,100,I107/H107*100)</f>
        <v>#DIV/0!</v>
      </c>
      <c r="K107" s="1120" t="e">
        <f>J107</f>
        <v>#DIV/0!</v>
      </c>
      <c r="L107" s="1119"/>
      <c r="M107" s="1113"/>
      <c r="N107" s="1081"/>
    </row>
    <row r="108" spans="1:14" ht="58.5" hidden="1" customHeight="1" x14ac:dyDescent="0.25">
      <c r="A108" s="1302"/>
      <c r="B108" s="1142" t="s">
        <v>187</v>
      </c>
      <c r="C108" s="1142" t="s">
        <v>653</v>
      </c>
      <c r="D108" s="1141" t="s">
        <v>137</v>
      </c>
      <c r="E108" s="1105" t="s">
        <v>138</v>
      </c>
      <c r="F108" s="1069" t="s">
        <v>3</v>
      </c>
      <c r="G108" s="1105" t="s">
        <v>140</v>
      </c>
      <c r="H108" s="1124"/>
      <c r="I108" s="1125"/>
      <c r="J108" s="1121" t="e">
        <f>IF(I108/H108*100&gt;100,100,I108/H108*100)</f>
        <v>#DIV/0!</v>
      </c>
      <c r="K108" s="1127" t="e">
        <f>(J108+J109+J110)/3</f>
        <v>#DIV/0!</v>
      </c>
      <c r="L108" s="1126" t="e">
        <f>(K108+K111)/2</f>
        <v>#DIV/0!</v>
      </c>
      <c r="M108" s="1151"/>
      <c r="N108" s="1081"/>
    </row>
    <row r="109" spans="1:14" ht="58.5" hidden="1" customHeight="1" x14ac:dyDescent="0.25">
      <c r="A109" s="1302"/>
      <c r="B109" s="1113"/>
      <c r="C109" s="1113"/>
      <c r="D109" s="1137"/>
      <c r="E109" s="1105" t="s">
        <v>138</v>
      </c>
      <c r="F109" s="1069" t="s">
        <v>4</v>
      </c>
      <c r="G109" s="1105" t="s">
        <v>140</v>
      </c>
      <c r="H109" s="1178"/>
      <c r="I109" s="1125"/>
      <c r="J109" s="1121" t="e">
        <f>IF(I109/H109*100&gt;100,100,I109/H109*100)</f>
        <v>#DIV/0!</v>
      </c>
      <c r="K109" s="1123"/>
      <c r="L109" s="1119"/>
      <c r="M109" s="1151"/>
      <c r="N109" s="1081"/>
    </row>
    <row r="110" spans="1:14" ht="58.5" hidden="1" customHeight="1" x14ac:dyDescent="0.25">
      <c r="A110" s="1302"/>
      <c r="B110" s="1113"/>
      <c r="C110" s="1113"/>
      <c r="D110" s="1137"/>
      <c r="E110" s="1105" t="s">
        <v>138</v>
      </c>
      <c r="F110" s="1069" t="s">
        <v>391</v>
      </c>
      <c r="G110" s="1105" t="s">
        <v>140</v>
      </c>
      <c r="H110" s="1209"/>
      <c r="I110" s="1124"/>
      <c r="J110" s="1121" t="e">
        <f>IF(I110/H110*100&gt;100,100,I110/H110*100)</f>
        <v>#DIV/0!</v>
      </c>
      <c r="K110" s="1123"/>
      <c r="L110" s="1119"/>
      <c r="M110" s="1151"/>
      <c r="N110" s="1081"/>
    </row>
    <row r="111" spans="1:14" ht="48.75" hidden="1" customHeight="1" x14ac:dyDescent="0.25">
      <c r="A111" s="1302"/>
      <c r="B111" s="1110"/>
      <c r="C111" s="1110"/>
      <c r="D111" s="1133"/>
      <c r="E111" s="1105" t="s">
        <v>144</v>
      </c>
      <c r="F111" s="1064" t="s">
        <v>506</v>
      </c>
      <c r="G111" s="1105" t="s">
        <v>266</v>
      </c>
      <c r="H111" s="4"/>
      <c r="I111" s="1122"/>
      <c r="J111" s="1121" t="e">
        <f>IF(I111/H111*100&gt;100,100,I111/H111*100)</f>
        <v>#DIV/0!</v>
      </c>
      <c r="K111" s="1120" t="e">
        <f>J111</f>
        <v>#DIV/0!</v>
      </c>
      <c r="L111" s="1119"/>
      <c r="M111" s="1151"/>
      <c r="N111" s="1081"/>
    </row>
    <row r="112" spans="1:14" ht="58.5" hidden="1" customHeight="1" x14ac:dyDescent="0.25">
      <c r="A112" s="1302"/>
      <c r="B112" s="1142" t="s">
        <v>206</v>
      </c>
      <c r="C112" s="1142" t="s">
        <v>652</v>
      </c>
      <c r="D112" s="1141" t="s">
        <v>137</v>
      </c>
      <c r="E112" s="1105" t="s">
        <v>138</v>
      </c>
      <c r="F112" s="1069" t="s">
        <v>3</v>
      </c>
      <c r="G112" s="1105" t="s">
        <v>140</v>
      </c>
      <c r="H112" s="1124"/>
      <c r="I112" s="1125"/>
      <c r="J112" s="1121" t="e">
        <f>IF(I112/H112*100&gt;100,100,I112/H112*100)</f>
        <v>#DIV/0!</v>
      </c>
      <c r="K112" s="1127" t="e">
        <f>(J112+J113+J114)/3</f>
        <v>#DIV/0!</v>
      </c>
      <c r="L112" s="1126" t="e">
        <f>(K112+K115)/2</f>
        <v>#DIV/0!</v>
      </c>
      <c r="M112" s="1151"/>
      <c r="N112" s="1081"/>
    </row>
    <row r="113" spans="1:14" ht="58.5" hidden="1" customHeight="1" x14ac:dyDescent="0.25">
      <c r="A113" s="1302"/>
      <c r="B113" s="1113"/>
      <c r="C113" s="1113"/>
      <c r="D113" s="1137"/>
      <c r="E113" s="1105" t="s">
        <v>138</v>
      </c>
      <c r="F113" s="1069" t="s">
        <v>4</v>
      </c>
      <c r="G113" s="1105" t="s">
        <v>140</v>
      </c>
      <c r="H113" s="1124"/>
      <c r="I113" s="1125"/>
      <c r="J113" s="1121" t="e">
        <f>IF(I113/H113*100&gt;100,100,I113/H113*100)</f>
        <v>#DIV/0!</v>
      </c>
      <c r="K113" s="1123"/>
      <c r="L113" s="1119"/>
      <c r="M113" s="1151"/>
      <c r="N113" s="1081"/>
    </row>
    <row r="114" spans="1:14" ht="58.5" hidden="1" customHeight="1" x14ac:dyDescent="0.25">
      <c r="A114" s="1302"/>
      <c r="B114" s="1113"/>
      <c r="C114" s="1113"/>
      <c r="D114" s="1137"/>
      <c r="E114" s="1105" t="s">
        <v>138</v>
      </c>
      <c r="F114" s="1069" t="s">
        <v>391</v>
      </c>
      <c r="G114" s="1105" t="s">
        <v>140</v>
      </c>
      <c r="H114" s="1124"/>
      <c r="I114" s="1124"/>
      <c r="J114" s="1121" t="e">
        <f>IF(I114/H114*100&gt;100,100,I114/H114*100)</f>
        <v>#DIV/0!</v>
      </c>
      <c r="K114" s="1123"/>
      <c r="L114" s="1119"/>
      <c r="M114" s="1151"/>
      <c r="N114" s="1081"/>
    </row>
    <row r="115" spans="1:14" ht="44.25" hidden="1" customHeight="1" x14ac:dyDescent="0.25">
      <c r="A115" s="1302"/>
      <c r="B115" s="1110"/>
      <c r="C115" s="1110"/>
      <c r="D115" s="1133"/>
      <c r="E115" s="1105" t="s">
        <v>144</v>
      </c>
      <c r="F115" s="1064" t="s">
        <v>506</v>
      </c>
      <c r="G115" s="1105" t="s">
        <v>266</v>
      </c>
      <c r="H115" s="4"/>
      <c r="I115" s="1122"/>
      <c r="J115" s="1121" t="e">
        <f>IF(I115/H115*100&gt;100,100,I115/H115*100)</f>
        <v>#DIV/0!</v>
      </c>
      <c r="K115" s="1120" t="e">
        <f>J115</f>
        <v>#DIV/0!</v>
      </c>
      <c r="L115" s="1119"/>
      <c r="M115" s="1151"/>
      <c r="N115" s="1081"/>
    </row>
    <row r="116" spans="1:14" ht="58.5" customHeight="1" x14ac:dyDescent="0.25">
      <c r="A116" s="1302"/>
      <c r="B116" s="1142" t="s">
        <v>192</v>
      </c>
      <c r="C116" s="1142" t="s">
        <v>685</v>
      </c>
      <c r="D116" s="1141" t="s">
        <v>137</v>
      </c>
      <c r="E116" s="1105" t="s">
        <v>138</v>
      </c>
      <c r="F116" s="1069" t="s">
        <v>3</v>
      </c>
      <c r="G116" s="1105" t="s">
        <v>140</v>
      </c>
      <c r="H116" s="1155">
        <v>100</v>
      </c>
      <c r="I116" s="1125">
        <v>100</v>
      </c>
      <c r="J116" s="1121">
        <f>IF(I116/H116*100&gt;100,100,I116/H116*100)</f>
        <v>100</v>
      </c>
      <c r="K116" s="1127">
        <f>(J116+J117+J118)/3</f>
        <v>98.010204081632651</v>
      </c>
      <c r="L116" s="1126">
        <f>(K116+K119)/2</f>
        <v>96.220365097281928</v>
      </c>
      <c r="M116" s="1151"/>
      <c r="N116" s="1081"/>
    </row>
    <row r="117" spans="1:14" ht="58.5" customHeight="1" x14ac:dyDescent="0.25">
      <c r="A117" s="1302"/>
      <c r="B117" s="1113"/>
      <c r="C117" s="1113"/>
      <c r="D117" s="1137"/>
      <c r="E117" s="1105" t="s">
        <v>138</v>
      </c>
      <c r="F117" s="1069" t="s">
        <v>4</v>
      </c>
      <c r="G117" s="1105" t="s">
        <v>140</v>
      </c>
      <c r="H117" s="1147">
        <v>98</v>
      </c>
      <c r="I117" s="1125">
        <v>94.5</v>
      </c>
      <c r="J117" s="1121">
        <f>IF(I117/H117*100&gt;100,100,I117/H117*100)</f>
        <v>96.428571428571431</v>
      </c>
      <c r="K117" s="1123"/>
      <c r="L117" s="1119"/>
      <c r="M117" s="1151"/>
      <c r="N117" s="1081"/>
    </row>
    <row r="118" spans="1:14" ht="58.5" customHeight="1" x14ac:dyDescent="0.25">
      <c r="A118" s="1302"/>
      <c r="B118" s="1113"/>
      <c r="C118" s="1113"/>
      <c r="D118" s="1137"/>
      <c r="E118" s="1105" t="s">
        <v>138</v>
      </c>
      <c r="F118" s="1069" t="s">
        <v>391</v>
      </c>
      <c r="G118" s="1105" t="s">
        <v>140</v>
      </c>
      <c r="H118" s="1147">
        <v>98</v>
      </c>
      <c r="I118" s="1124">
        <v>95.65</v>
      </c>
      <c r="J118" s="1121">
        <f>IF(I118/H118*100&gt;100,100,I118/H118*100)</f>
        <v>97.602040816326536</v>
      </c>
      <c r="K118" s="1123"/>
      <c r="L118" s="1119"/>
      <c r="M118" s="1151"/>
      <c r="N118" s="1081"/>
    </row>
    <row r="119" spans="1:14" ht="42.75" customHeight="1" x14ac:dyDescent="0.25">
      <c r="A119" s="1302"/>
      <c r="B119" s="1110"/>
      <c r="C119" s="1110"/>
      <c r="D119" s="1133"/>
      <c r="E119" s="1105" t="s">
        <v>144</v>
      </c>
      <c r="F119" s="1064" t="s">
        <v>506</v>
      </c>
      <c r="G119" s="1105" t="s">
        <v>266</v>
      </c>
      <c r="H119" s="4">
        <v>51.89</v>
      </c>
      <c r="I119" s="42">
        <v>49</v>
      </c>
      <c r="J119" s="1121">
        <f>IF(I119/H119*100&gt;100,100,I119/H119*100)</f>
        <v>94.430526112931204</v>
      </c>
      <c r="K119" s="1120">
        <f>J119</f>
        <v>94.430526112931204</v>
      </c>
      <c r="L119" s="1119"/>
      <c r="M119" s="1151"/>
      <c r="N119" s="1081"/>
    </row>
    <row r="120" spans="1:14" ht="58.5" hidden="1" customHeight="1" x14ac:dyDescent="0.25">
      <c r="A120" s="1302"/>
      <c r="B120" s="1142" t="s">
        <v>650</v>
      </c>
      <c r="C120" s="1142" t="s">
        <v>649</v>
      </c>
      <c r="D120" s="1141" t="s">
        <v>137</v>
      </c>
      <c r="E120" s="1105" t="s">
        <v>138</v>
      </c>
      <c r="F120" s="1069" t="s">
        <v>3</v>
      </c>
      <c r="G120" s="1105" t="s">
        <v>140</v>
      </c>
      <c r="H120" s="1124"/>
      <c r="I120" s="1125"/>
      <c r="J120" s="1121" t="e">
        <f>IF(I120/H120*100&gt;100,100,I120/H120*100)</f>
        <v>#DIV/0!</v>
      </c>
      <c r="K120" s="1127" t="e">
        <f>(J120+J121+J122)/3</f>
        <v>#DIV/0!</v>
      </c>
      <c r="L120" s="1126" t="e">
        <f>(K120+K123)/2</f>
        <v>#DIV/0!</v>
      </c>
      <c r="M120" s="1151"/>
      <c r="N120" s="1081"/>
    </row>
    <row r="121" spans="1:14" ht="58.5" hidden="1" customHeight="1" x14ac:dyDescent="0.25">
      <c r="A121" s="1302"/>
      <c r="B121" s="1113"/>
      <c r="C121" s="1113"/>
      <c r="D121" s="1137"/>
      <c r="E121" s="1105" t="s">
        <v>138</v>
      </c>
      <c r="F121" s="1069" t="s">
        <v>4</v>
      </c>
      <c r="G121" s="1105" t="s">
        <v>140</v>
      </c>
      <c r="H121" s="1147"/>
      <c r="I121" s="1125"/>
      <c r="J121" s="1121" t="e">
        <f>IF(I121/H121*100&gt;100,100,I121/H121*100)</f>
        <v>#DIV/0!</v>
      </c>
      <c r="K121" s="1123"/>
      <c r="L121" s="1119"/>
      <c r="M121" s="1151"/>
      <c r="N121" s="1081"/>
    </row>
    <row r="122" spans="1:14" ht="58.5" hidden="1" customHeight="1" x14ac:dyDescent="0.25">
      <c r="A122" s="1302"/>
      <c r="B122" s="1113"/>
      <c r="C122" s="1113"/>
      <c r="D122" s="1137"/>
      <c r="E122" s="1105" t="s">
        <v>138</v>
      </c>
      <c r="F122" s="1069" t="s">
        <v>391</v>
      </c>
      <c r="G122" s="1105" t="s">
        <v>140</v>
      </c>
      <c r="H122" s="1147"/>
      <c r="I122" s="1124"/>
      <c r="J122" s="1121" t="e">
        <f>IF(I122/H122*100&gt;100,100,I122/H122*100)</f>
        <v>#DIV/0!</v>
      </c>
      <c r="K122" s="1123"/>
      <c r="L122" s="1119"/>
      <c r="M122" s="1151"/>
      <c r="N122" s="1081"/>
    </row>
    <row r="123" spans="1:14" ht="42.75" hidden="1" customHeight="1" x14ac:dyDescent="0.25">
      <c r="A123" s="1302"/>
      <c r="B123" s="1110"/>
      <c r="C123" s="1110"/>
      <c r="D123" s="1133"/>
      <c r="E123" s="1105" t="s">
        <v>144</v>
      </c>
      <c r="F123" s="1064" t="s">
        <v>506</v>
      </c>
      <c r="G123" s="1105" t="s">
        <v>640</v>
      </c>
      <c r="H123" s="1144"/>
      <c r="I123" s="4"/>
      <c r="J123" s="1121" t="e">
        <f>IF(I123/H123*100&gt;100,100,I123/H123*100)</f>
        <v>#DIV/0!</v>
      </c>
      <c r="K123" s="1120" t="e">
        <f>J123</f>
        <v>#DIV/0!</v>
      </c>
      <c r="L123" s="1119"/>
      <c r="M123" s="1151"/>
      <c r="N123" s="1081"/>
    </row>
    <row r="124" spans="1:14" ht="58.5" hidden="1" customHeight="1" x14ac:dyDescent="0.25">
      <c r="A124" s="1302"/>
      <c r="B124" s="1142" t="s">
        <v>51</v>
      </c>
      <c r="C124" s="1142" t="s">
        <v>648</v>
      </c>
      <c r="D124" s="1141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151"/>
      <c r="N124" s="1081"/>
    </row>
    <row r="125" spans="1:14" ht="58.5" hidden="1" customHeight="1" x14ac:dyDescent="0.25">
      <c r="A125" s="1302"/>
      <c r="B125" s="1113"/>
      <c r="C125" s="1113"/>
      <c r="D125" s="113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151"/>
      <c r="N125" s="1081"/>
    </row>
    <row r="126" spans="1:14" ht="58.5" hidden="1" customHeight="1" x14ac:dyDescent="0.25">
      <c r="A126" s="1302"/>
      <c r="B126" s="1113"/>
      <c r="C126" s="1113"/>
      <c r="D126" s="113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151"/>
      <c r="N126" s="1081"/>
    </row>
    <row r="127" spans="1:14" ht="40.5" hidden="1" customHeight="1" x14ac:dyDescent="0.25">
      <c r="A127" s="1302"/>
      <c r="B127" s="1110"/>
      <c r="C127" s="1110"/>
      <c r="D127" s="1133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151"/>
      <c r="N127" s="1081"/>
    </row>
    <row r="128" spans="1:14" ht="58.5" customHeight="1" x14ac:dyDescent="0.25">
      <c r="A128" s="1302"/>
      <c r="B128" s="1168" t="s">
        <v>228</v>
      </c>
      <c r="C128" s="1142" t="s">
        <v>684</v>
      </c>
      <c r="D128" s="1141" t="s">
        <v>137</v>
      </c>
      <c r="E128" s="1105" t="s">
        <v>138</v>
      </c>
      <c r="F128" s="1069" t="s">
        <v>210</v>
      </c>
      <c r="G128" s="1105" t="s">
        <v>140</v>
      </c>
      <c r="H128" s="1124">
        <v>5.7</v>
      </c>
      <c r="I128" s="1125">
        <v>5.5</v>
      </c>
      <c r="J128" s="1121">
        <f>IF(I128/H128*100&gt;100,100,I128/H128*100)</f>
        <v>96.491228070175438</v>
      </c>
      <c r="K128" s="1127">
        <f>(J128+J129+J130)/3</f>
        <v>98.830409356725156</v>
      </c>
      <c r="L128" s="1126">
        <f>(K128+K131)/2</f>
        <v>98.952241715399623</v>
      </c>
      <c r="M128" s="1151"/>
      <c r="N128" s="1081"/>
    </row>
    <row r="129" spans="1:14" ht="58.5" customHeight="1" x14ac:dyDescent="0.25">
      <c r="A129" s="1302"/>
      <c r="B129" s="1207"/>
      <c r="C129" s="1113"/>
      <c r="D129" s="1137"/>
      <c r="E129" s="1105" t="s">
        <v>138</v>
      </c>
      <c r="F129" s="1069" t="s">
        <v>9</v>
      </c>
      <c r="G129" s="1105" t="s">
        <v>140</v>
      </c>
      <c r="H129" s="1147">
        <v>1</v>
      </c>
      <c r="I129" s="1125">
        <v>1</v>
      </c>
      <c r="J129" s="1121">
        <f>IF(I129/H129*100&gt;100,100,I129/H129*100)</f>
        <v>100</v>
      </c>
      <c r="K129" s="1123"/>
      <c r="L129" s="1119"/>
      <c r="M129" s="1151"/>
      <c r="N129" s="1081"/>
    </row>
    <row r="130" spans="1:14" ht="58.5" customHeight="1" x14ac:dyDescent="0.25">
      <c r="A130" s="1302"/>
      <c r="B130" s="1207"/>
      <c r="C130" s="1113"/>
      <c r="D130" s="1137"/>
      <c r="E130" s="1105" t="s">
        <v>138</v>
      </c>
      <c r="F130" s="1069" t="s">
        <v>211</v>
      </c>
      <c r="G130" s="1105" t="s">
        <v>140</v>
      </c>
      <c r="H130" s="1147">
        <v>90</v>
      </c>
      <c r="I130" s="1124">
        <v>100</v>
      </c>
      <c r="J130" s="1121">
        <f>IF(I130/H130*100&gt;100,100,I130/H130*100)</f>
        <v>100</v>
      </c>
      <c r="K130" s="1123"/>
      <c r="L130" s="1119"/>
      <c r="M130" s="1151"/>
      <c r="N130" s="1081"/>
    </row>
    <row r="131" spans="1:14" ht="38.25" customHeight="1" x14ac:dyDescent="0.25">
      <c r="A131" s="1302"/>
      <c r="B131" s="1206"/>
      <c r="C131" s="1110"/>
      <c r="D131" s="1133"/>
      <c r="E131" s="1105" t="s">
        <v>144</v>
      </c>
      <c r="F131" s="1064" t="s">
        <v>506</v>
      </c>
      <c r="G131" s="1105" t="s">
        <v>640</v>
      </c>
      <c r="H131" s="1144">
        <v>3240</v>
      </c>
      <c r="I131" s="4">
        <v>3210</v>
      </c>
      <c r="J131" s="1121">
        <f>IF(I131/H131*100&gt;100,100,I131/H131*100)</f>
        <v>99.074074074074076</v>
      </c>
      <c r="K131" s="1120">
        <f>J131</f>
        <v>99.074074074074076</v>
      </c>
      <c r="L131" s="1119"/>
      <c r="M131" s="1151"/>
      <c r="N131" s="1081"/>
    </row>
    <row r="132" spans="1:14" ht="58.5" customHeight="1" x14ac:dyDescent="0.25">
      <c r="A132" s="1302"/>
      <c r="B132" s="1142" t="s">
        <v>230</v>
      </c>
      <c r="C132" s="1142" t="s">
        <v>646</v>
      </c>
      <c r="D132" s="1141" t="s">
        <v>137</v>
      </c>
      <c r="E132" s="1105" t="s">
        <v>138</v>
      </c>
      <c r="F132" s="1069" t="s">
        <v>210</v>
      </c>
      <c r="G132" s="1105" t="s">
        <v>140</v>
      </c>
      <c r="H132" s="1124">
        <v>4.3</v>
      </c>
      <c r="I132" s="1125">
        <v>4.0999999999999996</v>
      </c>
      <c r="J132" s="1121">
        <f>IF(I132/H132*100&gt;100,100,I132/H132*100)</f>
        <v>95.348837209302317</v>
      </c>
      <c r="K132" s="1127">
        <f>(J132+J133+J134)/3</f>
        <v>98.449612403100772</v>
      </c>
      <c r="L132" s="1126">
        <f>(K132+K135)/2</f>
        <v>98.953067071115612</v>
      </c>
      <c r="M132" s="1151"/>
      <c r="N132" s="1081"/>
    </row>
    <row r="133" spans="1:14" ht="58.5" customHeight="1" x14ac:dyDescent="0.25">
      <c r="A133" s="1302"/>
      <c r="B133" s="1071"/>
      <c r="C133" s="1113"/>
      <c r="D133" s="1137"/>
      <c r="E133" s="1105" t="s">
        <v>138</v>
      </c>
      <c r="F133" s="1069" t="s">
        <v>9</v>
      </c>
      <c r="G133" s="1105" t="s">
        <v>140</v>
      </c>
      <c r="H133" s="1147">
        <v>1</v>
      </c>
      <c r="I133" s="1125">
        <v>1</v>
      </c>
      <c r="J133" s="1121">
        <f>IF(I133/H133*100&gt;100,100,I133/H133*100)</f>
        <v>100</v>
      </c>
      <c r="K133" s="1123"/>
      <c r="L133" s="1119"/>
      <c r="M133" s="1151"/>
      <c r="N133" s="1081"/>
    </row>
    <row r="134" spans="1:14" ht="58.5" customHeight="1" x14ac:dyDescent="0.25">
      <c r="A134" s="1302"/>
      <c r="B134" s="1071"/>
      <c r="C134" s="1113"/>
      <c r="D134" s="1137"/>
      <c r="E134" s="1105" t="s">
        <v>138</v>
      </c>
      <c r="F134" s="1069" t="s">
        <v>211</v>
      </c>
      <c r="G134" s="1105" t="s">
        <v>140</v>
      </c>
      <c r="H134" s="1147">
        <v>90</v>
      </c>
      <c r="I134" s="1124">
        <v>100</v>
      </c>
      <c r="J134" s="1121">
        <f>IF(I134/H134*100&gt;100,100,I134/H134*100)</f>
        <v>100</v>
      </c>
      <c r="K134" s="1123"/>
      <c r="L134" s="1119"/>
      <c r="M134" s="1151"/>
      <c r="N134" s="1081"/>
    </row>
    <row r="135" spans="1:14" ht="36.75" customHeight="1" x14ac:dyDescent="0.25">
      <c r="A135" s="1302"/>
      <c r="B135" s="1067"/>
      <c r="C135" s="1110"/>
      <c r="D135" s="1133"/>
      <c r="E135" s="1105" t="s">
        <v>144</v>
      </c>
      <c r="F135" s="1064" t="s">
        <v>506</v>
      </c>
      <c r="G135" s="1105" t="s">
        <v>640</v>
      </c>
      <c r="H135" s="1144">
        <v>1840</v>
      </c>
      <c r="I135" s="4">
        <v>1830</v>
      </c>
      <c r="J135" s="1121">
        <f>IF(I135/H135*100&gt;100,100,I135/H135*100)</f>
        <v>99.456521739130437</v>
      </c>
      <c r="K135" s="1120">
        <f>J135</f>
        <v>99.456521739130437</v>
      </c>
      <c r="L135" s="1119"/>
      <c r="M135" s="1151"/>
      <c r="N135" s="1081"/>
    </row>
    <row r="136" spans="1:14" ht="58.5" customHeight="1" x14ac:dyDescent="0.25">
      <c r="A136" s="1302"/>
      <c r="B136" s="1142" t="s">
        <v>232</v>
      </c>
      <c r="C136" s="1142" t="s">
        <v>645</v>
      </c>
      <c r="D136" s="1141" t="s">
        <v>137</v>
      </c>
      <c r="E136" s="1105" t="s">
        <v>138</v>
      </c>
      <c r="F136" s="1069" t="s">
        <v>210</v>
      </c>
      <c r="G136" s="1105" t="s">
        <v>140</v>
      </c>
      <c r="H136" s="1124">
        <v>81.099999999999994</v>
      </c>
      <c r="I136" s="1125">
        <v>80</v>
      </c>
      <c r="J136" s="1121">
        <f>IF(I136/H136*100&gt;100,100,I136/H136*100)</f>
        <v>98.643649815043162</v>
      </c>
      <c r="K136" s="1127">
        <f>(J136+J137+J138)/3</f>
        <v>99.547883271681044</v>
      </c>
      <c r="L136" s="1126">
        <f>(K136+K139)/2</f>
        <v>99.567848870407261</v>
      </c>
      <c r="M136" s="1151"/>
      <c r="N136" s="1081"/>
    </row>
    <row r="137" spans="1:14" ht="58.5" customHeight="1" x14ac:dyDescent="0.25">
      <c r="A137" s="1302"/>
      <c r="B137" s="1071"/>
      <c r="C137" s="1113"/>
      <c r="D137" s="1137"/>
      <c r="E137" s="1105" t="s">
        <v>138</v>
      </c>
      <c r="F137" s="1069" t="s">
        <v>9</v>
      </c>
      <c r="G137" s="1105" t="s">
        <v>140</v>
      </c>
      <c r="H137" s="1147">
        <v>1</v>
      </c>
      <c r="I137" s="1125">
        <v>1</v>
      </c>
      <c r="J137" s="1121">
        <f>IF(I137/H137*100&gt;100,100,I137/H137*100)</f>
        <v>100</v>
      </c>
      <c r="K137" s="1123"/>
      <c r="L137" s="1119"/>
      <c r="M137" s="1151"/>
      <c r="N137" s="1081"/>
    </row>
    <row r="138" spans="1:14" ht="58.5" customHeight="1" x14ac:dyDescent="0.25">
      <c r="A138" s="1302"/>
      <c r="B138" s="1071"/>
      <c r="C138" s="1113"/>
      <c r="D138" s="1137"/>
      <c r="E138" s="1105" t="s">
        <v>138</v>
      </c>
      <c r="F138" s="1069" t="s">
        <v>211</v>
      </c>
      <c r="G138" s="1105" t="s">
        <v>140</v>
      </c>
      <c r="H138" s="1147">
        <v>90</v>
      </c>
      <c r="I138" s="1124">
        <v>100</v>
      </c>
      <c r="J138" s="1121">
        <f>IF(I138/H138*100&gt;100,100,I138/H138*100)</f>
        <v>100</v>
      </c>
      <c r="K138" s="1123"/>
      <c r="L138" s="1119"/>
      <c r="M138" s="1151"/>
      <c r="N138" s="1081"/>
    </row>
    <row r="139" spans="1:14" ht="36.75" customHeight="1" x14ac:dyDescent="0.25">
      <c r="A139" s="1302"/>
      <c r="B139" s="1067"/>
      <c r="C139" s="1110"/>
      <c r="D139" s="1133"/>
      <c r="E139" s="1105" t="s">
        <v>144</v>
      </c>
      <c r="F139" s="1064" t="s">
        <v>506</v>
      </c>
      <c r="G139" s="1105" t="s">
        <v>640</v>
      </c>
      <c r="H139" s="1144">
        <v>21107</v>
      </c>
      <c r="I139" s="4">
        <v>21020</v>
      </c>
      <c r="J139" s="1121">
        <f>IF(I139/H139*100&gt;100,100,I139/H139*100)</f>
        <v>99.587814469133463</v>
      </c>
      <c r="K139" s="1120">
        <f>J139</f>
        <v>99.587814469133463</v>
      </c>
      <c r="L139" s="1119"/>
      <c r="M139" s="1151"/>
      <c r="N139" s="1081"/>
    </row>
    <row r="140" spans="1:14" ht="58.5" customHeight="1" x14ac:dyDescent="0.25">
      <c r="A140" s="1302"/>
      <c r="B140" s="1142" t="s">
        <v>234</v>
      </c>
      <c r="C140" s="1142" t="s">
        <v>644</v>
      </c>
      <c r="D140" s="1141" t="s">
        <v>137</v>
      </c>
      <c r="E140" s="1105" t="s">
        <v>138</v>
      </c>
      <c r="F140" s="1069" t="s">
        <v>210</v>
      </c>
      <c r="G140" s="1105" t="s">
        <v>140</v>
      </c>
      <c r="H140" s="1124">
        <v>21.5</v>
      </c>
      <c r="I140" s="1125">
        <v>21</v>
      </c>
      <c r="J140" s="1121">
        <f>IF(I140/H140*100&gt;100,100,I140/H140*100)</f>
        <v>97.674418604651152</v>
      </c>
      <c r="K140" s="1127">
        <f>(J140+J141+J142)/3</f>
        <v>99.224806201550379</v>
      </c>
      <c r="L140" s="1126">
        <f>(K140+K143)/2</f>
        <v>95.333879610842303</v>
      </c>
      <c r="M140" s="1151"/>
      <c r="N140" s="1081"/>
    </row>
    <row r="141" spans="1:14" ht="58.5" customHeight="1" x14ac:dyDescent="0.25">
      <c r="A141" s="1302"/>
      <c r="B141" s="1071"/>
      <c r="C141" s="1113"/>
      <c r="D141" s="1137"/>
      <c r="E141" s="1105" t="s">
        <v>138</v>
      </c>
      <c r="F141" s="1069" t="s">
        <v>9</v>
      </c>
      <c r="G141" s="1105" t="s">
        <v>140</v>
      </c>
      <c r="H141" s="1124">
        <v>1</v>
      </c>
      <c r="I141" s="1125">
        <v>1</v>
      </c>
      <c r="J141" s="1121">
        <f>IF(I141/H141*100&gt;100,100,I141/H141*100)</f>
        <v>100</v>
      </c>
      <c r="K141" s="1123"/>
      <c r="L141" s="1119"/>
      <c r="M141" s="1151"/>
      <c r="N141" s="1081"/>
    </row>
    <row r="142" spans="1:14" ht="58.5" customHeight="1" x14ac:dyDescent="0.25">
      <c r="A142" s="1302"/>
      <c r="B142" s="1071"/>
      <c r="C142" s="1113"/>
      <c r="D142" s="1137"/>
      <c r="E142" s="1105" t="s">
        <v>138</v>
      </c>
      <c r="F142" s="1069" t="s">
        <v>211</v>
      </c>
      <c r="G142" s="1105" t="s">
        <v>140</v>
      </c>
      <c r="H142" s="1124">
        <v>90</v>
      </c>
      <c r="I142" s="1124">
        <v>90</v>
      </c>
      <c r="J142" s="1121">
        <f>IF(I142/H142*100&gt;100,100,I142/H142*100)</f>
        <v>100</v>
      </c>
      <c r="K142" s="1123"/>
      <c r="L142" s="1119"/>
      <c r="M142" s="1151"/>
      <c r="N142" s="1081"/>
    </row>
    <row r="143" spans="1:14" ht="39" customHeight="1" x14ac:dyDescent="0.25">
      <c r="A143" s="1302"/>
      <c r="B143" s="1067"/>
      <c r="C143" s="1110"/>
      <c r="D143" s="1133"/>
      <c r="E143" s="1105" t="s">
        <v>144</v>
      </c>
      <c r="F143" s="1064" t="s">
        <v>506</v>
      </c>
      <c r="G143" s="1105" t="s">
        <v>640</v>
      </c>
      <c r="H143" s="34">
        <v>17880</v>
      </c>
      <c r="I143" s="4">
        <v>16350</v>
      </c>
      <c r="J143" s="1121">
        <f>IF(I143/H143*100&gt;100,100,I143/H143*100)</f>
        <v>91.442953020134226</v>
      </c>
      <c r="K143" s="1120">
        <f>J143</f>
        <v>91.442953020134226</v>
      </c>
      <c r="L143" s="1119"/>
      <c r="M143" s="1151"/>
      <c r="N143" s="1081"/>
    </row>
    <row r="144" spans="1:14" ht="58.5" customHeight="1" x14ac:dyDescent="0.25">
      <c r="A144" s="1302"/>
      <c r="B144" s="1142" t="s">
        <v>236</v>
      </c>
      <c r="C144" s="1142" t="s">
        <v>643</v>
      </c>
      <c r="D144" s="1141" t="s">
        <v>137</v>
      </c>
      <c r="E144" s="1105" t="s">
        <v>138</v>
      </c>
      <c r="F144" s="1069" t="s">
        <v>210</v>
      </c>
      <c r="G144" s="1105" t="s">
        <v>140</v>
      </c>
      <c r="H144" s="1124">
        <v>10.8</v>
      </c>
      <c r="I144" s="1125">
        <v>10.5</v>
      </c>
      <c r="J144" s="1121">
        <f>IF(I144/H144*100&gt;100,100,I144/H144*100)</f>
        <v>97.222222222222214</v>
      </c>
      <c r="K144" s="1127">
        <f>(J144+J145+J146)/3</f>
        <v>99.074074074074076</v>
      </c>
      <c r="L144" s="1126">
        <f>(K144+K147)/2</f>
        <v>98.937178180297451</v>
      </c>
      <c r="M144" s="1151"/>
      <c r="N144" s="1081"/>
    </row>
    <row r="145" spans="1:14" ht="58.5" customHeight="1" x14ac:dyDescent="0.25">
      <c r="A145" s="1302"/>
      <c r="B145" s="1071"/>
      <c r="C145" s="1113"/>
      <c r="D145" s="1137"/>
      <c r="E145" s="1105" t="s">
        <v>138</v>
      </c>
      <c r="F145" s="1069" t="s">
        <v>9</v>
      </c>
      <c r="G145" s="1105" t="s">
        <v>140</v>
      </c>
      <c r="H145" s="1124">
        <v>1</v>
      </c>
      <c r="I145" s="1125">
        <v>1</v>
      </c>
      <c r="J145" s="1121">
        <f>IF(I145/H145*100&gt;100,100,I145/H145*100)</f>
        <v>100</v>
      </c>
      <c r="K145" s="1123"/>
      <c r="L145" s="1119"/>
      <c r="M145" s="1151"/>
      <c r="N145" s="1081"/>
    </row>
    <row r="146" spans="1:14" ht="58.5" customHeight="1" x14ac:dyDescent="0.25">
      <c r="A146" s="1302"/>
      <c r="B146" s="1071"/>
      <c r="C146" s="1113"/>
      <c r="D146" s="1137"/>
      <c r="E146" s="1105" t="s">
        <v>138</v>
      </c>
      <c r="F146" s="1069" t="s">
        <v>211</v>
      </c>
      <c r="G146" s="1105" t="s">
        <v>140</v>
      </c>
      <c r="H146" s="1124">
        <v>90</v>
      </c>
      <c r="I146" s="1124">
        <v>100</v>
      </c>
      <c r="J146" s="1121">
        <f>IF(I146/H146*100&gt;100,100,I146/H146*100)</f>
        <v>100</v>
      </c>
      <c r="K146" s="1123"/>
      <c r="L146" s="1119"/>
      <c r="M146" s="1151"/>
      <c r="N146" s="1081"/>
    </row>
    <row r="147" spans="1:14" ht="38.25" customHeight="1" x14ac:dyDescent="0.25">
      <c r="A147" s="1302"/>
      <c r="B147" s="1067"/>
      <c r="C147" s="1110"/>
      <c r="D147" s="1133"/>
      <c r="E147" s="1105" t="s">
        <v>144</v>
      </c>
      <c r="F147" s="1064" t="s">
        <v>506</v>
      </c>
      <c r="G147" s="1105" t="s">
        <v>640</v>
      </c>
      <c r="H147" s="34">
        <v>1417</v>
      </c>
      <c r="I147" s="1122">
        <v>1400</v>
      </c>
      <c r="J147" s="1121">
        <f>IF(I147/H147*100&gt;100,100,I147/H147*100)</f>
        <v>98.800282286520826</v>
      </c>
      <c r="K147" s="1120">
        <f>J147</f>
        <v>98.800282286520826</v>
      </c>
      <c r="L147" s="1119"/>
      <c r="M147" s="1151"/>
      <c r="N147" s="1081"/>
    </row>
    <row r="148" spans="1:14" ht="58.5" hidden="1" customHeight="1" x14ac:dyDescent="0.25">
      <c r="A148" s="1302"/>
      <c r="B148" s="1142" t="s">
        <v>238</v>
      </c>
      <c r="C148" s="1142" t="s">
        <v>642</v>
      </c>
      <c r="D148" s="1141" t="s">
        <v>137</v>
      </c>
      <c r="E148" s="1105" t="s">
        <v>138</v>
      </c>
      <c r="F148" s="1069" t="s">
        <v>210</v>
      </c>
      <c r="G148" s="1105" t="s">
        <v>140</v>
      </c>
      <c r="H148" s="1124"/>
      <c r="I148" s="1125"/>
      <c r="J148" s="1121" t="e">
        <f>IF(I148/H148*100&gt;100,100,I148/H148*100)</f>
        <v>#DIV/0!</v>
      </c>
      <c r="K148" s="1127" t="e">
        <f>(J148+J149+J150)/3</f>
        <v>#DIV/0!</v>
      </c>
      <c r="L148" s="1126" t="e">
        <f>(K148+K151)/2</f>
        <v>#DIV/0!</v>
      </c>
      <c r="M148" s="1151"/>
      <c r="N148" s="1081"/>
    </row>
    <row r="149" spans="1:14" ht="58.5" hidden="1" customHeight="1" x14ac:dyDescent="0.25">
      <c r="A149" s="1302"/>
      <c r="B149" s="1071"/>
      <c r="C149" s="1113"/>
      <c r="D149" s="1137"/>
      <c r="E149" s="1105" t="s">
        <v>138</v>
      </c>
      <c r="F149" s="1069" t="s">
        <v>9</v>
      </c>
      <c r="G149" s="1105" t="s">
        <v>140</v>
      </c>
      <c r="H149" s="1124"/>
      <c r="I149" s="1125"/>
      <c r="J149" s="1121" t="e">
        <f>IF(I149/H149*100&gt;100,100,I149/H149*100)</f>
        <v>#DIV/0!</v>
      </c>
      <c r="K149" s="1123"/>
      <c r="L149" s="1119"/>
      <c r="M149" s="1151"/>
      <c r="N149" s="1081"/>
    </row>
    <row r="150" spans="1:14" ht="58.5" hidden="1" customHeight="1" x14ac:dyDescent="0.25">
      <c r="A150" s="1302"/>
      <c r="B150" s="1071"/>
      <c r="C150" s="1113"/>
      <c r="D150" s="1137"/>
      <c r="E150" s="1105" t="s">
        <v>138</v>
      </c>
      <c r="F150" s="1069" t="s">
        <v>211</v>
      </c>
      <c r="G150" s="1105" t="s">
        <v>140</v>
      </c>
      <c r="H150" s="1124"/>
      <c r="I150" s="1124"/>
      <c r="J150" s="1121" t="e">
        <f>IF(I150/H150*100&gt;100,100,I150/H150*100)</f>
        <v>#DIV/0!</v>
      </c>
      <c r="K150" s="1123"/>
      <c r="L150" s="1119"/>
      <c r="M150" s="1151"/>
      <c r="N150" s="1081"/>
    </row>
    <row r="151" spans="1:14" ht="42.75" hidden="1" customHeight="1" x14ac:dyDescent="0.25">
      <c r="A151" s="1302"/>
      <c r="B151" s="1067"/>
      <c r="C151" s="1110"/>
      <c r="D151" s="1133"/>
      <c r="E151" s="1105" t="s">
        <v>144</v>
      </c>
      <c r="F151" s="1064" t="s">
        <v>506</v>
      </c>
      <c r="G151" s="1105" t="s">
        <v>266</v>
      </c>
      <c r="H151" s="4"/>
      <c r="I151" s="1122"/>
      <c r="J151" s="1121" t="e">
        <f>IF(I151/H151*100&gt;100,100,I151/H151*100)</f>
        <v>#DIV/0!</v>
      </c>
      <c r="K151" s="1120" t="e">
        <f>J151</f>
        <v>#DIV/0!</v>
      </c>
      <c r="L151" s="1119"/>
      <c r="M151" s="1151"/>
      <c r="N151" s="1081"/>
    </row>
    <row r="152" spans="1:14" ht="58.5" customHeight="1" x14ac:dyDescent="0.25">
      <c r="A152" s="1302"/>
      <c r="B152" s="1142" t="s">
        <v>311</v>
      </c>
      <c r="C152" s="1142" t="s">
        <v>641</v>
      </c>
      <c r="D152" s="1141" t="s">
        <v>137</v>
      </c>
      <c r="E152" s="1105" t="s">
        <v>138</v>
      </c>
      <c r="F152" s="1069" t="s">
        <v>210</v>
      </c>
      <c r="G152" s="1105" t="s">
        <v>140</v>
      </c>
      <c r="H152" s="1124">
        <v>10.8</v>
      </c>
      <c r="I152" s="1125">
        <v>10.5</v>
      </c>
      <c r="J152" s="1121">
        <f>IF(I152/H152*100&gt;100,100,I152/H152*100)</f>
        <v>97.222222222222214</v>
      </c>
      <c r="K152" s="1127">
        <f>(J152+J153+J154)/3</f>
        <v>99.074074074074076</v>
      </c>
      <c r="L152" s="1126">
        <f>(K152+K155)/2</f>
        <v>94.537037037037038</v>
      </c>
      <c r="M152" s="1151"/>
      <c r="N152" s="1081"/>
    </row>
    <row r="153" spans="1:14" ht="58.5" customHeight="1" x14ac:dyDescent="0.25">
      <c r="A153" s="1302"/>
      <c r="B153" s="1071"/>
      <c r="C153" s="1113"/>
      <c r="D153" s="1137"/>
      <c r="E153" s="1105" t="s">
        <v>138</v>
      </c>
      <c r="F153" s="1069" t="s">
        <v>9</v>
      </c>
      <c r="G153" s="1105" t="s">
        <v>140</v>
      </c>
      <c r="H153" s="1124">
        <v>1</v>
      </c>
      <c r="I153" s="1125">
        <v>1</v>
      </c>
      <c r="J153" s="1121">
        <f>IF(I153/H153*100&gt;100,100,I153/H153*100)</f>
        <v>100</v>
      </c>
      <c r="K153" s="1123"/>
      <c r="L153" s="1119"/>
      <c r="M153" s="1151"/>
      <c r="N153" s="1081"/>
    </row>
    <row r="154" spans="1:14" ht="58.5" customHeight="1" x14ac:dyDescent="0.25">
      <c r="A154" s="1302"/>
      <c r="B154" s="1071"/>
      <c r="C154" s="1113"/>
      <c r="D154" s="1137"/>
      <c r="E154" s="1105" t="s">
        <v>138</v>
      </c>
      <c r="F154" s="1069" t="s">
        <v>211</v>
      </c>
      <c r="G154" s="1105" t="s">
        <v>140</v>
      </c>
      <c r="H154" s="1124">
        <v>90</v>
      </c>
      <c r="I154" s="1124">
        <v>100</v>
      </c>
      <c r="J154" s="1121">
        <f>IF(I154/H154*100&gt;100,100,I154/H154*100)</f>
        <v>100</v>
      </c>
      <c r="K154" s="1123"/>
      <c r="L154" s="1119"/>
      <c r="M154" s="1151"/>
      <c r="N154" s="1081"/>
    </row>
    <row r="155" spans="1:14" ht="36.75" customHeight="1" x14ac:dyDescent="0.25">
      <c r="A155" s="1302"/>
      <c r="B155" s="1067"/>
      <c r="C155" s="1110"/>
      <c r="D155" s="1133"/>
      <c r="E155" s="1105" t="s">
        <v>144</v>
      </c>
      <c r="F155" s="1064" t="s">
        <v>506</v>
      </c>
      <c r="G155" s="1105" t="s">
        <v>640</v>
      </c>
      <c r="H155" s="4">
        <v>960</v>
      </c>
      <c r="I155" s="1122">
        <v>864</v>
      </c>
      <c r="J155" s="1121">
        <f>IF(I155/H155*100&gt;100,100,I155/H155*100)</f>
        <v>90</v>
      </c>
      <c r="K155" s="1120">
        <f>J155</f>
        <v>90</v>
      </c>
      <c r="L155" s="1119"/>
      <c r="M155" s="1151"/>
      <c r="N155" s="1081"/>
    </row>
    <row r="156" spans="1:14" ht="58.5" hidden="1" customHeight="1" x14ac:dyDescent="0.25">
      <c r="A156" s="1302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065" t="s">
        <v>140</v>
      </c>
      <c r="H156" s="1091"/>
      <c r="I156" s="1093"/>
      <c r="J156" s="1121" t="e">
        <f>IF(I156/H156*100&gt;100,100,I156/H156*100)</f>
        <v>#DIV/0!</v>
      </c>
      <c r="K156" s="1127" t="e">
        <f>(J156+J157+J158)/3</f>
        <v>#DIV/0!</v>
      </c>
      <c r="L156" s="1126" t="e">
        <f>(K156+K159)/2</f>
        <v>#DIV/0!</v>
      </c>
      <c r="M156" s="1151"/>
      <c r="N156" s="1081"/>
    </row>
    <row r="157" spans="1:14" ht="58.5" hidden="1" customHeight="1" x14ac:dyDescent="0.25">
      <c r="A157" s="1302"/>
      <c r="B157" s="1072"/>
      <c r="C157" s="1071"/>
      <c r="D157" s="1071"/>
      <c r="E157" s="1128" t="s">
        <v>138</v>
      </c>
      <c r="F157" s="1129" t="s">
        <v>385</v>
      </c>
      <c r="G157" s="1065" t="s">
        <v>140</v>
      </c>
      <c r="H157" s="1091"/>
      <c r="I157" s="1093"/>
      <c r="J157" s="1121" t="e">
        <f>IF(I157/H157*100&gt;100,100,I157/H157*100)</f>
        <v>#DIV/0!</v>
      </c>
      <c r="K157" s="1123"/>
      <c r="L157" s="1119"/>
      <c r="M157" s="1151"/>
      <c r="N157" s="1081"/>
    </row>
    <row r="158" spans="1:14" ht="58.5" hidden="1" customHeight="1" x14ac:dyDescent="0.25">
      <c r="A158" s="1302"/>
      <c r="B158" s="1072"/>
      <c r="C158" s="1071"/>
      <c r="D158" s="1071"/>
      <c r="E158" s="1128" t="s">
        <v>138</v>
      </c>
      <c r="F158" s="1129" t="s">
        <v>625</v>
      </c>
      <c r="G158" s="1065" t="s">
        <v>140</v>
      </c>
      <c r="H158" s="1091"/>
      <c r="I158" s="1091"/>
      <c r="J158" s="1121" t="e">
        <f>IF(I158/H158*100&gt;100,100,I158/H158*100)</f>
        <v>#DIV/0!</v>
      </c>
      <c r="K158" s="1123"/>
      <c r="L158" s="1119"/>
      <c r="M158" s="1151"/>
      <c r="N158" s="1081"/>
    </row>
    <row r="159" spans="1:14" ht="39" hidden="1" customHeight="1" x14ac:dyDescent="0.25">
      <c r="A159" s="1302"/>
      <c r="B159" s="1068"/>
      <c r="C159" s="1067"/>
      <c r="D159" s="1067"/>
      <c r="E159" s="1128" t="s">
        <v>144</v>
      </c>
      <c r="F159" s="1064" t="s">
        <v>506</v>
      </c>
      <c r="G159" s="1065" t="s">
        <v>266</v>
      </c>
      <c r="H159" s="1096"/>
      <c r="I159" s="1088"/>
      <c r="J159" s="1121" t="e">
        <f>IF(I159/H159*100&gt;100,100,I159/H159*100)</f>
        <v>#DIV/0!</v>
      </c>
      <c r="K159" s="1120" t="e">
        <f>J159</f>
        <v>#DIV/0!</v>
      </c>
      <c r="L159" s="1119"/>
      <c r="M159" s="1151"/>
      <c r="N159" s="1081"/>
    </row>
    <row r="160" spans="1:14" ht="58.5" hidden="1" customHeight="1" x14ac:dyDescent="0.25">
      <c r="A160" s="1302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065" t="s">
        <v>140</v>
      </c>
      <c r="H160" s="1091"/>
      <c r="I160" s="1093"/>
      <c r="J160" s="1121" t="e">
        <f>IF(I160/H160*100&gt;100,100,I160/H160*100)</f>
        <v>#DIV/0!</v>
      </c>
      <c r="K160" s="1127" t="e">
        <f>(J160+J161+J162)/3</f>
        <v>#DIV/0!</v>
      </c>
      <c r="L160" s="1126" t="e">
        <f>(K160+K163)/2</f>
        <v>#DIV/0!</v>
      </c>
      <c r="M160" s="1113"/>
      <c r="N160" s="1081"/>
    </row>
    <row r="161" spans="1:14" ht="58.5" hidden="1" customHeight="1" x14ac:dyDescent="0.25">
      <c r="A161" s="1302"/>
      <c r="B161" s="1072"/>
      <c r="C161" s="1071"/>
      <c r="D161" s="1071"/>
      <c r="E161" s="1128" t="s">
        <v>138</v>
      </c>
      <c r="F161" s="1129" t="s">
        <v>385</v>
      </c>
      <c r="G161" s="1065" t="s">
        <v>140</v>
      </c>
      <c r="H161" s="1091"/>
      <c r="I161" s="1093"/>
      <c r="J161" s="1121" t="e">
        <f>IF(I161/H161*100&gt;100,100,I161/H161*100)</f>
        <v>#DIV/0!</v>
      </c>
      <c r="K161" s="1123"/>
      <c r="L161" s="1119"/>
      <c r="M161" s="1113"/>
      <c r="N161" s="1081"/>
    </row>
    <row r="162" spans="1:14" ht="58.5" hidden="1" customHeight="1" x14ac:dyDescent="0.25">
      <c r="A162" s="1302"/>
      <c r="B162" s="1072"/>
      <c r="C162" s="1071"/>
      <c r="D162" s="1071"/>
      <c r="E162" s="1128" t="s">
        <v>138</v>
      </c>
      <c r="F162" s="1129" t="s">
        <v>625</v>
      </c>
      <c r="G162" s="1065" t="s">
        <v>140</v>
      </c>
      <c r="H162" s="1091"/>
      <c r="I162" s="1091"/>
      <c r="J162" s="1121" t="e">
        <f>IF(I162/H162*100&gt;100,100,I162/H162*100)</f>
        <v>#DIV/0!</v>
      </c>
      <c r="K162" s="1123"/>
      <c r="L162" s="1119"/>
      <c r="M162" s="1113"/>
      <c r="N162" s="1081"/>
    </row>
    <row r="163" spans="1:14" ht="38.25" hidden="1" customHeight="1" x14ac:dyDescent="0.25">
      <c r="A163" s="1302"/>
      <c r="B163" s="1068"/>
      <c r="C163" s="1067"/>
      <c r="D163" s="1067"/>
      <c r="E163" s="1128" t="s">
        <v>144</v>
      </c>
      <c r="F163" s="1064" t="s">
        <v>506</v>
      </c>
      <c r="G163" s="1065" t="s">
        <v>266</v>
      </c>
      <c r="H163" s="1088"/>
      <c r="I163" s="1088"/>
      <c r="J163" s="1121" t="e">
        <f>IF(I163/H163*100&gt;100,100,I163/H163*100)</f>
        <v>#DIV/0!</v>
      </c>
      <c r="K163" s="1120" t="e">
        <f>J163</f>
        <v>#DIV/0!</v>
      </c>
      <c r="L163" s="1119"/>
      <c r="M163" s="1113"/>
      <c r="N163" s="1081"/>
    </row>
    <row r="164" spans="1:14" ht="58.5" hidden="1" customHeight="1" x14ac:dyDescent="0.25">
      <c r="A164" s="1302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065" t="s">
        <v>140</v>
      </c>
      <c r="H164" s="1091"/>
      <c r="I164" s="1093"/>
      <c r="J164" s="1121" t="e">
        <f>IF(I164/H164*100&gt;100,100,I164/H164*100)</f>
        <v>#DIV/0!</v>
      </c>
      <c r="K164" s="1127" t="e">
        <f>(J164+J165+J166)/3</f>
        <v>#DIV/0!</v>
      </c>
      <c r="L164" s="1126" t="e">
        <f>(K164+K167)/2</f>
        <v>#DIV/0!</v>
      </c>
      <c r="M164" s="1113"/>
      <c r="N164" s="1081"/>
    </row>
    <row r="165" spans="1:14" ht="58.5" hidden="1" customHeight="1" x14ac:dyDescent="0.25">
      <c r="A165" s="1302"/>
      <c r="B165" s="1072"/>
      <c r="C165" s="1071"/>
      <c r="D165" s="1071"/>
      <c r="E165" s="1128" t="s">
        <v>138</v>
      </c>
      <c r="F165" s="1129" t="s">
        <v>385</v>
      </c>
      <c r="G165" s="1065" t="s">
        <v>140</v>
      </c>
      <c r="H165" s="1091"/>
      <c r="I165" s="1093"/>
      <c r="J165" s="1121" t="e">
        <f>IF(I165/H165*100&gt;100,100,I165/H165*100)</f>
        <v>#DIV/0!</v>
      </c>
      <c r="K165" s="1123"/>
      <c r="L165" s="1119"/>
      <c r="M165" s="1113"/>
      <c r="N165" s="1081"/>
    </row>
    <row r="166" spans="1:14" ht="58.5" hidden="1" customHeight="1" x14ac:dyDescent="0.25">
      <c r="A166" s="1302"/>
      <c r="B166" s="1072"/>
      <c r="C166" s="1071"/>
      <c r="D166" s="1071"/>
      <c r="E166" s="1128" t="s">
        <v>138</v>
      </c>
      <c r="F166" s="1129" t="s">
        <v>625</v>
      </c>
      <c r="G166" s="1065" t="s">
        <v>140</v>
      </c>
      <c r="H166" s="1091"/>
      <c r="I166" s="1091"/>
      <c r="J166" s="1121" t="e">
        <f>IF(I166/H166*100&gt;100,100,I166/H166*100)</f>
        <v>#DIV/0!</v>
      </c>
      <c r="K166" s="1123"/>
      <c r="L166" s="1119"/>
      <c r="M166" s="1113"/>
      <c r="N166" s="1081"/>
    </row>
    <row r="167" spans="1:14" ht="38.25" hidden="1" customHeight="1" x14ac:dyDescent="0.25">
      <c r="A167" s="1302"/>
      <c r="B167" s="1068"/>
      <c r="C167" s="1067"/>
      <c r="D167" s="1067"/>
      <c r="E167" s="1128" t="s">
        <v>144</v>
      </c>
      <c r="F167" s="1064" t="s">
        <v>506</v>
      </c>
      <c r="G167" s="1065" t="s">
        <v>266</v>
      </c>
      <c r="H167" s="1096"/>
      <c r="I167" s="1088"/>
      <c r="J167" s="1121" t="e">
        <f>IF(I167/H167*100&gt;100,100,I167/H167*100)</f>
        <v>#DIV/0!</v>
      </c>
      <c r="K167" s="1120" t="e">
        <f>J167</f>
        <v>#DIV/0!</v>
      </c>
      <c r="L167" s="1119"/>
      <c r="M167" s="1113"/>
      <c r="N167" s="1081"/>
    </row>
    <row r="168" spans="1:14" ht="58.5" hidden="1" customHeight="1" x14ac:dyDescent="0.25">
      <c r="A168" s="1302"/>
      <c r="B168" s="1079" t="s">
        <v>380</v>
      </c>
      <c r="C168" s="1079" t="s">
        <v>636</v>
      </c>
      <c r="D168" s="1115" t="s">
        <v>615</v>
      </c>
      <c r="E168" s="1098" t="s">
        <v>138</v>
      </c>
      <c r="F168" s="1112" t="s">
        <v>312</v>
      </c>
      <c r="G168" s="1065" t="s">
        <v>140</v>
      </c>
      <c r="H168" s="1091"/>
      <c r="I168" s="1093"/>
      <c r="J168" s="1121" t="e">
        <f>IF(I168/H168*100&gt;100,100,I168/H168*100)</f>
        <v>#DIV/0!</v>
      </c>
      <c r="K168" s="1127" t="e">
        <f>(J168+J169+J170)/3</f>
        <v>#DIV/0!</v>
      </c>
      <c r="L168" s="1126" t="e">
        <f>(K168+K171)/2</f>
        <v>#DIV/0!</v>
      </c>
      <c r="M168" s="1113"/>
      <c r="N168" s="1081"/>
    </row>
    <row r="169" spans="1:14" ht="58.5" hidden="1" customHeight="1" x14ac:dyDescent="0.25">
      <c r="A169" s="1302"/>
      <c r="B169" s="1072"/>
      <c r="C169" s="1103"/>
      <c r="D169" s="1072"/>
      <c r="E169" s="1098" t="s">
        <v>138</v>
      </c>
      <c r="F169" s="1112" t="s">
        <v>385</v>
      </c>
      <c r="G169" s="1065" t="s">
        <v>140</v>
      </c>
      <c r="H169" s="1091"/>
      <c r="I169" s="1093"/>
      <c r="J169" s="1121" t="e">
        <f>IF(I169/H169*100&gt;100,100,I169/H169*100)</f>
        <v>#DIV/0!</v>
      </c>
      <c r="K169" s="1123"/>
      <c r="L169" s="1119"/>
      <c r="M169" s="1113"/>
      <c r="N169" s="1081"/>
    </row>
    <row r="170" spans="1:14" ht="58.5" hidden="1" customHeight="1" x14ac:dyDescent="0.25">
      <c r="A170" s="1302"/>
      <c r="B170" s="1072"/>
      <c r="C170" s="1103"/>
      <c r="D170" s="1072"/>
      <c r="E170" s="1098" t="s">
        <v>138</v>
      </c>
      <c r="F170" s="1112" t="s">
        <v>625</v>
      </c>
      <c r="G170" s="1065" t="s">
        <v>140</v>
      </c>
      <c r="H170" s="1091"/>
      <c r="I170" s="1091"/>
      <c r="J170" s="1121" t="e">
        <f>IF(I170/H170*100&gt;100,100,I170/H170*100)</f>
        <v>#DIV/0!</v>
      </c>
      <c r="K170" s="1123"/>
      <c r="L170" s="1119"/>
      <c r="M170" s="1113"/>
      <c r="N170" s="1081"/>
    </row>
    <row r="171" spans="1:14" ht="38.25" hidden="1" customHeight="1" x14ac:dyDescent="0.25">
      <c r="A171" s="1302"/>
      <c r="B171" s="1068"/>
      <c r="C171" s="1100"/>
      <c r="D171" s="1068"/>
      <c r="E171" s="1098" t="s">
        <v>144</v>
      </c>
      <c r="F171" s="1097" t="s">
        <v>506</v>
      </c>
      <c r="G171" s="1065" t="s">
        <v>266</v>
      </c>
      <c r="H171" s="1201"/>
      <c r="I171" s="1088"/>
      <c r="J171" s="1121" t="e">
        <f>IF(I171/H171*100&gt;100,100,I171/H171*100)</f>
        <v>#DIV/0!</v>
      </c>
      <c r="K171" s="1120" t="e">
        <f>J171</f>
        <v>#DIV/0!</v>
      </c>
      <c r="L171" s="1119"/>
      <c r="M171" s="1113"/>
      <c r="N171" s="1081"/>
    </row>
    <row r="172" spans="1:14" ht="58.5" hidden="1" customHeight="1" x14ac:dyDescent="0.25">
      <c r="A172" s="1302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065" t="s">
        <v>140</v>
      </c>
      <c r="H172" s="1091"/>
      <c r="I172" s="1093"/>
      <c r="J172" s="1121" t="e">
        <f>IF(I172/H172*100&gt;100,100,I172/H172*100)</f>
        <v>#DIV/0!</v>
      </c>
      <c r="K172" s="1127" t="e">
        <f>(J172+J173+J174)/3</f>
        <v>#DIV/0!</v>
      </c>
      <c r="L172" s="1126" t="e">
        <f>(K172+K175)/2</f>
        <v>#DIV/0!</v>
      </c>
      <c r="M172" s="1113"/>
      <c r="N172" s="1081"/>
    </row>
    <row r="173" spans="1:14" ht="58.5" hidden="1" customHeight="1" x14ac:dyDescent="0.25">
      <c r="A173" s="1302"/>
      <c r="B173" s="1072"/>
      <c r="C173" s="1103"/>
      <c r="D173" s="1072"/>
      <c r="E173" s="1098" t="s">
        <v>138</v>
      </c>
      <c r="F173" s="1112" t="s">
        <v>385</v>
      </c>
      <c r="G173" s="1065" t="s">
        <v>140</v>
      </c>
      <c r="H173" s="1091"/>
      <c r="I173" s="1093"/>
      <c r="J173" s="1121" t="e">
        <f>IF(I173/H173*100&gt;100,100,I173/H173*100)</f>
        <v>#DIV/0!</v>
      </c>
      <c r="K173" s="1123"/>
      <c r="L173" s="1119"/>
      <c r="M173" s="1113"/>
      <c r="N173" s="1081"/>
    </row>
    <row r="174" spans="1:14" ht="58.5" hidden="1" customHeight="1" x14ac:dyDescent="0.25">
      <c r="A174" s="1302"/>
      <c r="B174" s="1072"/>
      <c r="C174" s="1103"/>
      <c r="D174" s="1072"/>
      <c r="E174" s="1098" t="s">
        <v>138</v>
      </c>
      <c r="F174" s="1112" t="s">
        <v>625</v>
      </c>
      <c r="G174" s="1065" t="s">
        <v>140</v>
      </c>
      <c r="H174" s="1091"/>
      <c r="I174" s="1091"/>
      <c r="J174" s="1121" t="e">
        <f>IF(I174/H174*100&gt;100,100,I174/H174*100)</f>
        <v>#DIV/0!</v>
      </c>
      <c r="K174" s="1123"/>
      <c r="L174" s="1119"/>
      <c r="M174" s="1113"/>
      <c r="N174" s="1081"/>
    </row>
    <row r="175" spans="1:14" ht="36" hidden="1" customHeight="1" x14ac:dyDescent="0.25">
      <c r="A175" s="1302"/>
      <c r="B175" s="1068"/>
      <c r="C175" s="1100"/>
      <c r="D175" s="1068"/>
      <c r="E175" s="1098" t="s">
        <v>144</v>
      </c>
      <c r="F175" s="1097" t="s">
        <v>506</v>
      </c>
      <c r="G175" s="1065" t="s">
        <v>266</v>
      </c>
      <c r="H175" s="1109"/>
      <c r="I175" s="1109"/>
      <c r="J175" s="1121" t="e">
        <f>IF(I175/H175*100&gt;100,100,I175/H175*100)</f>
        <v>#DIV/0!</v>
      </c>
      <c r="K175" s="1120" t="e">
        <f>J175</f>
        <v>#DIV/0!</v>
      </c>
      <c r="L175" s="1119"/>
      <c r="M175" s="1113"/>
      <c r="N175" s="1081"/>
    </row>
    <row r="176" spans="1:14" ht="58.5" hidden="1" customHeight="1" x14ac:dyDescent="0.25">
      <c r="A176" s="1302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065" t="s">
        <v>140</v>
      </c>
      <c r="H176" s="1091"/>
      <c r="I176" s="1093"/>
      <c r="J176" s="1121" t="e">
        <f>IF(I176/H176*100&gt;100,100,I176/H176*100)</f>
        <v>#DIV/0!</v>
      </c>
      <c r="K176" s="1127" t="e">
        <f>(J176+J177+J178)/3</f>
        <v>#DIV/0!</v>
      </c>
      <c r="L176" s="1126" t="e">
        <f>(K176+K179)/2</f>
        <v>#DIV/0!</v>
      </c>
      <c r="M176" s="1113"/>
      <c r="N176" s="1081"/>
    </row>
    <row r="177" spans="1:16" ht="58.5" hidden="1" customHeight="1" x14ac:dyDescent="0.25">
      <c r="A177" s="1302"/>
      <c r="B177" s="1072"/>
      <c r="C177" s="1103"/>
      <c r="D177" s="1072"/>
      <c r="E177" s="1098" t="s">
        <v>138</v>
      </c>
      <c r="F177" s="1112" t="s">
        <v>385</v>
      </c>
      <c r="G177" s="1065" t="s">
        <v>140</v>
      </c>
      <c r="H177" s="1091"/>
      <c r="I177" s="1093"/>
      <c r="J177" s="1121" t="e">
        <f>IF(I177/H177*100&gt;100,100,I177/H177*100)</f>
        <v>#DIV/0!</v>
      </c>
      <c r="K177" s="1123"/>
      <c r="L177" s="1119"/>
      <c r="M177" s="1113"/>
      <c r="N177" s="1081"/>
    </row>
    <row r="178" spans="1:16" ht="58.5" hidden="1" customHeight="1" x14ac:dyDescent="0.25">
      <c r="A178" s="1302"/>
      <c r="B178" s="1072"/>
      <c r="C178" s="1103"/>
      <c r="D178" s="1072"/>
      <c r="E178" s="1098" t="s">
        <v>138</v>
      </c>
      <c r="F178" s="1112" t="s">
        <v>625</v>
      </c>
      <c r="G178" s="1065" t="s">
        <v>140</v>
      </c>
      <c r="H178" s="1091"/>
      <c r="I178" s="1091"/>
      <c r="J178" s="1121" t="e">
        <f>IF(I178/H178*100&gt;100,100,I178/H178*100)</f>
        <v>#DIV/0!</v>
      </c>
      <c r="K178" s="1123"/>
      <c r="L178" s="1119"/>
      <c r="M178" s="1113"/>
      <c r="N178" s="1081"/>
    </row>
    <row r="179" spans="1:16" ht="39" hidden="1" customHeight="1" x14ac:dyDescent="0.25">
      <c r="A179" s="1302"/>
      <c r="B179" s="1068"/>
      <c r="C179" s="1100"/>
      <c r="D179" s="1068"/>
      <c r="E179" s="1098" t="s">
        <v>144</v>
      </c>
      <c r="F179" s="1097" t="s">
        <v>506</v>
      </c>
      <c r="G179" s="1065" t="s">
        <v>266</v>
      </c>
      <c r="H179" s="1096"/>
      <c r="I179" s="1088"/>
      <c r="J179" s="1121" t="e">
        <f>IF(I179/H179*100&gt;100,100,I179/H179*100)</f>
        <v>#DIV/0!</v>
      </c>
      <c r="K179" s="1120" t="e">
        <f>J179</f>
        <v>#DIV/0!</v>
      </c>
      <c r="L179" s="1119"/>
      <c r="M179" s="1113"/>
      <c r="N179" s="1081"/>
    </row>
    <row r="180" spans="1:16" ht="58.5" hidden="1" customHeight="1" x14ac:dyDescent="0.25">
      <c r="A180" s="1302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065" t="s">
        <v>140</v>
      </c>
      <c r="H180" s="1091"/>
      <c r="I180" s="1093"/>
      <c r="J180" s="1121" t="e">
        <f>IF(I180/H180*100&gt;100,100,I180/H180*100)</f>
        <v>#DIV/0!</v>
      </c>
      <c r="K180" s="1127" t="e">
        <f>(J180+J181+J182)/3</f>
        <v>#DIV/0!</v>
      </c>
      <c r="L180" s="1126" t="e">
        <f>(K180+K183)/2</f>
        <v>#DIV/0!</v>
      </c>
      <c r="M180" s="1113"/>
      <c r="N180" s="1081"/>
    </row>
    <row r="181" spans="1:16" ht="58.5" hidden="1" customHeight="1" x14ac:dyDescent="0.25">
      <c r="A181" s="1302"/>
      <c r="B181" s="1072"/>
      <c r="C181" s="1103"/>
      <c r="D181" s="1072"/>
      <c r="E181" s="1098" t="s">
        <v>138</v>
      </c>
      <c r="F181" s="1112" t="s">
        <v>385</v>
      </c>
      <c r="G181" s="1065" t="s">
        <v>140</v>
      </c>
      <c r="H181" s="1091"/>
      <c r="I181" s="1093"/>
      <c r="J181" s="1121" t="e">
        <f>IF(I181/H181*100&gt;100,100,I181/H181*100)</f>
        <v>#DIV/0!</v>
      </c>
      <c r="K181" s="1123"/>
      <c r="L181" s="1119"/>
      <c r="M181" s="1113"/>
      <c r="N181" s="1081"/>
    </row>
    <row r="182" spans="1:16" ht="58.5" hidden="1" customHeight="1" x14ac:dyDescent="0.25">
      <c r="A182" s="1302"/>
      <c r="B182" s="1072"/>
      <c r="C182" s="1103"/>
      <c r="D182" s="1072"/>
      <c r="E182" s="1098" t="s">
        <v>138</v>
      </c>
      <c r="F182" s="1112" t="s">
        <v>625</v>
      </c>
      <c r="G182" s="1065" t="s">
        <v>140</v>
      </c>
      <c r="H182" s="1091"/>
      <c r="I182" s="1091"/>
      <c r="J182" s="1121" t="e">
        <f>IF(I182/H182*100&gt;100,100,I182/H182*100)</f>
        <v>#DIV/0!</v>
      </c>
      <c r="K182" s="1123"/>
      <c r="L182" s="1119"/>
      <c r="M182" s="1113"/>
      <c r="N182" s="1081"/>
    </row>
    <row r="183" spans="1:16" ht="41.25" hidden="1" customHeight="1" x14ac:dyDescent="0.25">
      <c r="A183" s="1301"/>
      <c r="B183" s="1068"/>
      <c r="C183" s="1100"/>
      <c r="D183" s="1068"/>
      <c r="E183" s="1098" t="s">
        <v>144</v>
      </c>
      <c r="F183" s="1097" t="s">
        <v>506</v>
      </c>
      <c r="G183" s="1065" t="s">
        <v>266</v>
      </c>
      <c r="H183" s="1096"/>
      <c r="I183" s="1088"/>
      <c r="J183" s="1121" t="e">
        <f>IF(I183/H183*100&gt;100,100,I183/H183*100)</f>
        <v>#DIV/0!</v>
      </c>
      <c r="K183" s="1120" t="e">
        <f>J183</f>
        <v>#DIV/0!</v>
      </c>
      <c r="L183" s="1119"/>
      <c r="M183" s="1110"/>
      <c r="N183" s="1081"/>
    </row>
    <row r="184" spans="1:16" ht="42" hidden="1" customHeight="1" x14ac:dyDescent="0.25">
      <c r="A184" s="1130"/>
      <c r="B184" s="1079" t="s">
        <v>319</v>
      </c>
      <c r="C184" s="1079" t="s">
        <v>631</v>
      </c>
      <c r="D184" s="1115" t="s">
        <v>615</v>
      </c>
      <c r="E184" s="1098" t="s">
        <v>138</v>
      </c>
      <c r="F184" s="1112" t="s">
        <v>312</v>
      </c>
      <c r="G184" s="1065" t="s">
        <v>140</v>
      </c>
      <c r="H184" s="1091"/>
      <c r="I184" s="1093"/>
      <c r="J184" s="1087" t="e">
        <f>IF(H184/I184*100&gt;100,100,H184/I184*100)</f>
        <v>#DIV/0!</v>
      </c>
      <c r="K184" s="1095" t="e">
        <f>(J184+J185+J186)/3</f>
        <v>#DIV/0!</v>
      </c>
      <c r="L184" s="1094" t="e">
        <f>(K184+K187)/2</f>
        <v>#DIV/0!</v>
      </c>
      <c r="M184" s="1202" t="s">
        <v>698</v>
      </c>
      <c r="N184" s="1081"/>
      <c r="O184" s="1048">
        <f>H187+H191+H195+H199+H203+H207+H211+H215+H219+H223+H227+H231</f>
        <v>0</v>
      </c>
      <c r="P184" s="1048">
        <f>I187+I191+I195+I199+I203+I207+I211+I215+I219+I223+I227+I231</f>
        <v>0</v>
      </c>
    </row>
    <row r="185" spans="1:16" ht="42" hidden="1" customHeight="1" x14ac:dyDescent="0.25">
      <c r="A185" s="1071"/>
      <c r="B185" s="1072"/>
      <c r="C185" s="1103"/>
      <c r="D185" s="1072"/>
      <c r="E185" s="1098" t="s">
        <v>138</v>
      </c>
      <c r="F185" s="1112" t="s">
        <v>385</v>
      </c>
      <c r="G185" s="1065" t="s">
        <v>140</v>
      </c>
      <c r="H185" s="1091"/>
      <c r="I185" s="1093"/>
      <c r="J185" s="1087" t="e">
        <f>IF(I185/H185*100&gt;100,100,I185/H185*100)</f>
        <v>#DIV/0!</v>
      </c>
      <c r="K185" s="1090"/>
      <c r="L185" s="1085"/>
      <c r="M185" s="1198"/>
      <c r="N185" s="1081"/>
    </row>
    <row r="186" spans="1:16" ht="36" hidden="1" customHeight="1" x14ac:dyDescent="0.25">
      <c r="A186" s="1071"/>
      <c r="B186" s="1072"/>
      <c r="C186" s="1103"/>
      <c r="D186" s="1072"/>
      <c r="E186" s="1098" t="s">
        <v>138</v>
      </c>
      <c r="F186" s="1112" t="s">
        <v>625</v>
      </c>
      <c r="G186" s="1065" t="s">
        <v>140</v>
      </c>
      <c r="H186" s="1091"/>
      <c r="I186" s="1091"/>
      <c r="J186" s="1087" t="e">
        <f>IF(I186/H186*100&gt;100,100,I186/H186*100)</f>
        <v>#DIV/0!</v>
      </c>
      <c r="K186" s="1090"/>
      <c r="L186" s="1085"/>
      <c r="M186" s="1198"/>
      <c r="N186" s="1081"/>
    </row>
    <row r="187" spans="1:16" ht="30.75" hidden="1" customHeight="1" x14ac:dyDescent="0.25">
      <c r="A187" s="1071"/>
      <c r="B187" s="1068"/>
      <c r="C187" s="1100"/>
      <c r="D187" s="1068"/>
      <c r="E187" s="1098" t="s">
        <v>144</v>
      </c>
      <c r="F187" s="1097" t="s">
        <v>506</v>
      </c>
      <c r="G187" s="1065" t="s">
        <v>266</v>
      </c>
      <c r="H187" s="1096"/>
      <c r="I187" s="1088"/>
      <c r="J187" s="1087" t="e">
        <f>IF(I187/H187*100&gt;100,100,I187/H187*100)</f>
        <v>#DIV/0!</v>
      </c>
      <c r="K187" s="1086" t="e">
        <f>J187</f>
        <v>#DIV/0!</v>
      </c>
      <c r="L187" s="1085"/>
      <c r="M187" s="1198"/>
      <c r="N187" s="1081"/>
    </row>
    <row r="188" spans="1:16" ht="42" hidden="1" customHeight="1" x14ac:dyDescent="0.25">
      <c r="A188" s="1071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065" t="s">
        <v>140</v>
      </c>
      <c r="H188" s="1091"/>
      <c r="I188" s="1093"/>
      <c r="J188" s="1087" t="e">
        <f>IF(H188/I188*100&gt;100,100,H188/I188*100)</f>
        <v>#DIV/0!</v>
      </c>
      <c r="K188" s="1095" t="e">
        <f>(J188+J189+J190)/3</f>
        <v>#DIV/0!</v>
      </c>
      <c r="L188" s="1094" t="e">
        <f>(K188+K191)/2</f>
        <v>#DIV/0!</v>
      </c>
      <c r="M188" s="1198"/>
      <c r="N188" s="1081"/>
    </row>
    <row r="189" spans="1:16" ht="42" hidden="1" customHeight="1" x14ac:dyDescent="0.25">
      <c r="A189" s="1071"/>
      <c r="B189" s="1072"/>
      <c r="C189" s="1103"/>
      <c r="D189" s="1072"/>
      <c r="E189" s="1098" t="s">
        <v>138</v>
      </c>
      <c r="F189" s="1112" t="s">
        <v>385</v>
      </c>
      <c r="G189" s="1065" t="s">
        <v>140</v>
      </c>
      <c r="H189" s="1091"/>
      <c r="I189" s="1093"/>
      <c r="J189" s="1087" t="e">
        <f>IF(I189/H189*100&gt;100,100,I189/H189*100)</f>
        <v>#DIV/0!</v>
      </c>
      <c r="K189" s="1090"/>
      <c r="L189" s="1085"/>
      <c r="M189" s="1198"/>
      <c r="N189" s="1081"/>
    </row>
    <row r="190" spans="1:16" ht="36" hidden="1" customHeight="1" x14ac:dyDescent="0.25">
      <c r="A190" s="1071"/>
      <c r="B190" s="1072"/>
      <c r="C190" s="1103"/>
      <c r="D190" s="1072"/>
      <c r="E190" s="1098" t="s">
        <v>138</v>
      </c>
      <c r="F190" s="1112" t="s">
        <v>625</v>
      </c>
      <c r="G190" s="1065" t="s">
        <v>140</v>
      </c>
      <c r="H190" s="1091"/>
      <c r="I190" s="1091"/>
      <c r="J190" s="1087" t="e">
        <f>IF(I190/H190*100&gt;100,100,I190/H190*100)</f>
        <v>#DIV/0!</v>
      </c>
      <c r="K190" s="1090"/>
      <c r="L190" s="1085"/>
      <c r="M190" s="1198"/>
      <c r="N190" s="1081"/>
    </row>
    <row r="191" spans="1:16" ht="30.75" hidden="1" customHeight="1" x14ac:dyDescent="0.25">
      <c r="A191" s="1071"/>
      <c r="B191" s="1068"/>
      <c r="C191" s="1100"/>
      <c r="D191" s="1068"/>
      <c r="E191" s="1098" t="s">
        <v>144</v>
      </c>
      <c r="F191" s="1097" t="s">
        <v>506</v>
      </c>
      <c r="G191" s="1065" t="s">
        <v>266</v>
      </c>
      <c r="H191" s="1088"/>
      <c r="I191" s="1088"/>
      <c r="J191" s="1087" t="e">
        <f>IF(I191/H191*100&gt;100,100,I191/H191*100)</f>
        <v>#DIV/0!</v>
      </c>
      <c r="K191" s="1086" t="e">
        <f>J191</f>
        <v>#DIV/0!</v>
      </c>
      <c r="L191" s="1085"/>
      <c r="M191" s="1198"/>
      <c r="N191" s="1081"/>
    </row>
    <row r="192" spans="1:16" ht="42" hidden="1" customHeight="1" x14ac:dyDescent="0.25">
      <c r="A192" s="1071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065" t="s">
        <v>140</v>
      </c>
      <c r="H192" s="1091"/>
      <c r="I192" s="1093"/>
      <c r="J192" s="1087" t="e">
        <f>IF(H192/I192*100&gt;100,100,H192/I192*100)</f>
        <v>#DIV/0!</v>
      </c>
      <c r="K192" s="1095" t="e">
        <f>(J192+J193+J194)/3</f>
        <v>#DIV/0!</v>
      </c>
      <c r="L192" s="1094" t="e">
        <f>(K192+K195)/2</f>
        <v>#DIV/0!</v>
      </c>
      <c r="M192" s="1198"/>
      <c r="N192" s="1081"/>
    </row>
    <row r="193" spans="1:14" ht="42" hidden="1" customHeight="1" x14ac:dyDescent="0.25">
      <c r="A193" s="1071"/>
      <c r="B193" s="1072"/>
      <c r="C193" s="1103"/>
      <c r="D193" s="1072"/>
      <c r="E193" s="1098" t="s">
        <v>138</v>
      </c>
      <c r="F193" s="1112" t="s">
        <v>385</v>
      </c>
      <c r="G193" s="1065" t="s">
        <v>140</v>
      </c>
      <c r="H193" s="1091"/>
      <c r="I193" s="1093"/>
      <c r="J193" s="1087" t="e">
        <f>IF(I193/H193*100&gt;100,100,I193/H193*100)</f>
        <v>#DIV/0!</v>
      </c>
      <c r="K193" s="1090"/>
      <c r="L193" s="1085"/>
      <c r="M193" s="1198"/>
      <c r="N193" s="1081"/>
    </row>
    <row r="194" spans="1:14" ht="36" hidden="1" customHeight="1" x14ac:dyDescent="0.25">
      <c r="A194" s="1071"/>
      <c r="B194" s="1072"/>
      <c r="C194" s="1103"/>
      <c r="D194" s="1072"/>
      <c r="E194" s="1098" t="s">
        <v>138</v>
      </c>
      <c r="F194" s="1112" t="s">
        <v>625</v>
      </c>
      <c r="G194" s="1065" t="s">
        <v>140</v>
      </c>
      <c r="H194" s="1091"/>
      <c r="I194" s="1091"/>
      <c r="J194" s="1087" t="e">
        <f>IF(I194/H194*100&gt;100,100,I194/H194*100)</f>
        <v>#DIV/0!</v>
      </c>
      <c r="K194" s="1090"/>
      <c r="L194" s="1085"/>
      <c r="M194" s="1198"/>
      <c r="N194" s="1081"/>
    </row>
    <row r="195" spans="1:14" ht="30.75" hidden="1" customHeight="1" x14ac:dyDescent="0.25">
      <c r="A195" s="1071"/>
      <c r="B195" s="1068"/>
      <c r="C195" s="1100"/>
      <c r="D195" s="1068"/>
      <c r="E195" s="1098" t="s">
        <v>144</v>
      </c>
      <c r="F195" s="1097" t="s">
        <v>506</v>
      </c>
      <c r="G195" s="1065" t="s">
        <v>266</v>
      </c>
      <c r="H195" s="1201"/>
      <c r="I195" s="1088"/>
      <c r="J195" s="1087" t="e">
        <f>IF(I195/H195*100&gt;100,100,I195/H195*100)</f>
        <v>#DIV/0!</v>
      </c>
      <c r="K195" s="1086" t="e">
        <f>J195</f>
        <v>#DIV/0!</v>
      </c>
      <c r="L195" s="1085"/>
      <c r="M195" s="1198"/>
      <c r="N195" s="1081"/>
    </row>
    <row r="196" spans="1:14" ht="42" hidden="1" customHeight="1" x14ac:dyDescent="0.25">
      <c r="A196" s="1071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065" t="s">
        <v>140</v>
      </c>
      <c r="H196" s="1091"/>
      <c r="I196" s="1093"/>
      <c r="J196" s="1087" t="e">
        <f>IF(H196/I196*100&gt;100,100,H196/I196*100)</f>
        <v>#DIV/0!</v>
      </c>
      <c r="K196" s="1095" t="e">
        <f>(J196+J197+J198)/3</f>
        <v>#DIV/0!</v>
      </c>
      <c r="L196" s="1094" t="e">
        <f>(K196+K199)/2</f>
        <v>#DIV/0!</v>
      </c>
      <c r="M196" s="1198"/>
      <c r="N196" s="1081"/>
    </row>
    <row r="197" spans="1:14" ht="42" hidden="1" customHeight="1" x14ac:dyDescent="0.25">
      <c r="A197" s="1071"/>
      <c r="B197" s="1114"/>
      <c r="C197" s="1113"/>
      <c r="D197" s="1072"/>
      <c r="E197" s="1098" t="s">
        <v>138</v>
      </c>
      <c r="F197" s="1112" t="s">
        <v>385</v>
      </c>
      <c r="G197" s="1065" t="s">
        <v>140</v>
      </c>
      <c r="H197" s="1091"/>
      <c r="I197" s="1093"/>
      <c r="J197" s="1087" t="e">
        <f>IF(I197/H197*100&gt;100,100,I197/H197*100)</f>
        <v>#DIV/0!</v>
      </c>
      <c r="K197" s="1090"/>
      <c r="L197" s="1085"/>
      <c r="M197" s="1198"/>
      <c r="N197" s="1081"/>
    </row>
    <row r="198" spans="1:14" ht="36" hidden="1" customHeight="1" x14ac:dyDescent="0.25">
      <c r="A198" s="1071"/>
      <c r="B198" s="1114"/>
      <c r="C198" s="1113"/>
      <c r="D198" s="1072"/>
      <c r="E198" s="1098" t="s">
        <v>138</v>
      </c>
      <c r="F198" s="1112" t="s">
        <v>625</v>
      </c>
      <c r="G198" s="1065" t="s">
        <v>140</v>
      </c>
      <c r="H198" s="1091"/>
      <c r="I198" s="1091"/>
      <c r="J198" s="1087" t="e">
        <f>IF(I198/H198*100&gt;100,100,I198/H198*100)</f>
        <v>#DIV/0!</v>
      </c>
      <c r="K198" s="1090"/>
      <c r="L198" s="1085"/>
      <c r="M198" s="1198"/>
      <c r="N198" s="1081"/>
    </row>
    <row r="199" spans="1:14" ht="30.75" hidden="1" customHeight="1" x14ac:dyDescent="0.25">
      <c r="A199" s="1071"/>
      <c r="B199" s="1111"/>
      <c r="C199" s="1110"/>
      <c r="D199" s="1068"/>
      <c r="E199" s="1098" t="s">
        <v>144</v>
      </c>
      <c r="F199" s="1097" t="s">
        <v>506</v>
      </c>
      <c r="G199" s="1065" t="s">
        <v>266</v>
      </c>
      <c r="H199" s="1088"/>
      <c r="I199" s="1088"/>
      <c r="J199" s="1087" t="e">
        <f>IF(I199/H199*100&gt;100,100,I199/H199*100)</f>
        <v>#DIV/0!</v>
      </c>
      <c r="K199" s="1086" t="e">
        <f>J199</f>
        <v>#DIV/0!</v>
      </c>
      <c r="L199" s="1085"/>
      <c r="M199" s="1198"/>
      <c r="N199" s="1081"/>
    </row>
    <row r="200" spans="1:14" ht="42" hidden="1" customHeight="1" x14ac:dyDescent="0.25">
      <c r="A200" s="1071"/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065" t="s">
        <v>140</v>
      </c>
      <c r="H200" s="1091"/>
      <c r="I200" s="1093"/>
      <c r="J200" s="1087" t="e">
        <f>IF(H200/I200*100&gt;100,100,H200/I200*100)</f>
        <v>#DIV/0!</v>
      </c>
      <c r="K200" s="1095" t="e">
        <f>(J200+J201+J202)/3</f>
        <v>#DIV/0!</v>
      </c>
      <c r="L200" s="1094" t="e">
        <f>(K200+K203)/2</f>
        <v>#DIV/0!</v>
      </c>
      <c r="M200" s="1198"/>
      <c r="N200" s="1081"/>
    </row>
    <row r="201" spans="1:14" ht="42" hidden="1" customHeight="1" x14ac:dyDescent="0.25">
      <c r="A201" s="1071"/>
      <c r="B201" s="1114"/>
      <c r="C201" s="1113"/>
      <c r="D201" s="1072"/>
      <c r="E201" s="1098" t="s">
        <v>138</v>
      </c>
      <c r="F201" s="1112" t="s">
        <v>245</v>
      </c>
      <c r="G201" s="1065" t="s">
        <v>140</v>
      </c>
      <c r="H201" s="1091"/>
      <c r="I201" s="1093"/>
      <c r="J201" s="1087" t="e">
        <f>IF(I201/H201*100&gt;100,100,I201/H201*100)</f>
        <v>#DIV/0!</v>
      </c>
      <c r="K201" s="1090"/>
      <c r="L201" s="1085"/>
      <c r="M201" s="1198"/>
      <c r="N201" s="1081"/>
    </row>
    <row r="202" spans="1:14" ht="36" hidden="1" customHeight="1" x14ac:dyDescent="0.25">
      <c r="A202" s="1071"/>
      <c r="B202" s="1114"/>
      <c r="C202" s="1113"/>
      <c r="D202" s="1072"/>
      <c r="E202" s="1098" t="s">
        <v>138</v>
      </c>
      <c r="F202" s="1112" t="s">
        <v>625</v>
      </c>
      <c r="G202" s="1065" t="s">
        <v>140</v>
      </c>
      <c r="H202" s="1091"/>
      <c r="I202" s="1091"/>
      <c r="J202" s="1087" t="e">
        <f>IF(I202/H202*100&gt;100,100,I202/H202*100)</f>
        <v>#DIV/0!</v>
      </c>
      <c r="K202" s="1090"/>
      <c r="L202" s="1085"/>
      <c r="M202" s="1198"/>
      <c r="N202" s="1081"/>
    </row>
    <row r="203" spans="1:14" ht="30.75" hidden="1" customHeight="1" x14ac:dyDescent="0.25">
      <c r="A203" s="1071"/>
      <c r="B203" s="1111"/>
      <c r="C203" s="1110"/>
      <c r="D203" s="1068"/>
      <c r="E203" s="1098" t="s">
        <v>144</v>
      </c>
      <c r="F203" s="1097" t="s">
        <v>506</v>
      </c>
      <c r="G203" s="1065" t="s">
        <v>266</v>
      </c>
      <c r="H203" s="1088"/>
      <c r="I203" s="1088"/>
      <c r="J203" s="1087" t="e">
        <f>IF(I203/H203*100&gt;100,100,I203/H203*100)</f>
        <v>#DIV/0!</v>
      </c>
      <c r="K203" s="1086" t="e">
        <f>J203</f>
        <v>#DIV/0!</v>
      </c>
      <c r="L203" s="1085"/>
      <c r="M203" s="1198"/>
      <c r="N203" s="1081"/>
    </row>
    <row r="204" spans="1:14" ht="42" hidden="1" customHeight="1" x14ac:dyDescent="0.25">
      <c r="A204" s="1071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065" t="s">
        <v>140</v>
      </c>
      <c r="H204" s="1091"/>
      <c r="I204" s="1093"/>
      <c r="J204" s="1087" t="e">
        <f>IF(I204/H204*100&gt;100,100,I204/H204*100)</f>
        <v>#DIV/0!</v>
      </c>
      <c r="K204" s="1095" t="e">
        <f>(J204+J205+J206)/3</f>
        <v>#DIV/0!</v>
      </c>
      <c r="L204" s="1094" t="e">
        <f>(K204+K207)/2</f>
        <v>#DIV/0!</v>
      </c>
      <c r="M204" s="1198"/>
      <c r="N204" s="1081"/>
    </row>
    <row r="205" spans="1:14" ht="42" hidden="1" customHeight="1" x14ac:dyDescent="0.25">
      <c r="A205" s="1071"/>
      <c r="B205" s="1072"/>
      <c r="C205" s="1103"/>
      <c r="D205" s="1102"/>
      <c r="E205" s="1098" t="s">
        <v>138</v>
      </c>
      <c r="F205" s="1101" t="s">
        <v>435</v>
      </c>
      <c r="G205" s="1065" t="s">
        <v>140</v>
      </c>
      <c r="H205" s="1091"/>
      <c r="I205" s="1093"/>
      <c r="J205" s="1087" t="e">
        <f>IF(I205/H205*100&gt;100,100,I205/H205*100)</f>
        <v>#DIV/0!</v>
      </c>
      <c r="K205" s="1090"/>
      <c r="L205" s="1085"/>
      <c r="M205" s="1198"/>
      <c r="N205" s="1081"/>
    </row>
    <row r="206" spans="1:14" ht="36" hidden="1" customHeight="1" x14ac:dyDescent="0.25">
      <c r="A206" s="1071"/>
      <c r="B206" s="1072"/>
      <c r="C206" s="1103"/>
      <c r="D206" s="1102"/>
      <c r="E206" s="1098" t="s">
        <v>138</v>
      </c>
      <c r="F206" s="1101" t="s">
        <v>436</v>
      </c>
      <c r="G206" s="1065" t="s">
        <v>140</v>
      </c>
      <c r="H206" s="1091"/>
      <c r="I206" s="1091"/>
      <c r="J206" s="1087" t="e">
        <f>IF(I206/H206*100&gt;100,100,I206/H206*100)</f>
        <v>#DIV/0!</v>
      </c>
      <c r="K206" s="1090"/>
      <c r="L206" s="1085"/>
      <c r="M206" s="1198"/>
      <c r="N206" s="1081"/>
    </row>
    <row r="207" spans="1:14" ht="30.75" hidden="1" customHeight="1" x14ac:dyDescent="0.25">
      <c r="A207" s="1071"/>
      <c r="B207" s="1068"/>
      <c r="C207" s="1100"/>
      <c r="D207" s="1099"/>
      <c r="E207" s="1098" t="s">
        <v>144</v>
      </c>
      <c r="F207" s="1097" t="s">
        <v>506</v>
      </c>
      <c r="G207" s="1065" t="s">
        <v>266</v>
      </c>
      <c r="H207" s="1109"/>
      <c r="I207" s="1088"/>
      <c r="J207" s="1087" t="e">
        <f>IF(I207/H207*100&gt;100,100,I207/H207*100)</f>
        <v>#DIV/0!</v>
      </c>
      <c r="K207" s="1086" t="e">
        <f>J207</f>
        <v>#DIV/0!</v>
      </c>
      <c r="L207" s="1085"/>
      <c r="M207" s="1198"/>
      <c r="N207" s="1081"/>
    </row>
    <row r="208" spans="1:14" ht="42" hidden="1" customHeight="1" x14ac:dyDescent="0.25">
      <c r="A208" s="1071"/>
      <c r="B208" s="1079" t="s">
        <v>327</v>
      </c>
      <c r="C208" s="1079" t="s">
        <v>623</v>
      </c>
      <c r="D208" s="1108" t="s">
        <v>615</v>
      </c>
      <c r="E208" s="1105" t="s">
        <v>138</v>
      </c>
      <c r="F208" s="1069" t="s">
        <v>434</v>
      </c>
      <c r="G208" s="1065" t="s">
        <v>140</v>
      </c>
      <c r="H208" s="1091"/>
      <c r="I208" s="1093"/>
      <c r="J208" s="1087" t="e">
        <f>IF(H208/I208*100&gt;100,100,H208/I208*100)</f>
        <v>#DIV/0!</v>
      </c>
      <c r="K208" s="1095" t="e">
        <f>(J208+J209+J210)/3</f>
        <v>#DIV/0!</v>
      </c>
      <c r="L208" s="1094" t="e">
        <f>(K208+K211)/2</f>
        <v>#DIV/0!</v>
      </c>
      <c r="M208" s="1198"/>
      <c r="N208" s="1081"/>
    </row>
    <row r="209" spans="1:14" ht="42" hidden="1" customHeight="1" x14ac:dyDescent="0.25">
      <c r="A209" s="1071"/>
      <c r="B209" s="1072"/>
      <c r="C209" s="1103"/>
      <c r="D209" s="1107"/>
      <c r="E209" s="1105" t="s">
        <v>138</v>
      </c>
      <c r="F209" s="1069" t="s">
        <v>435</v>
      </c>
      <c r="G209" s="1065" t="s">
        <v>140</v>
      </c>
      <c r="H209" s="1091"/>
      <c r="I209" s="1093"/>
      <c r="J209" s="1087" t="e">
        <f>IF(I209/H209*100&gt;100,100,I209/H209*100)</f>
        <v>#DIV/0!</v>
      </c>
      <c r="K209" s="1090"/>
      <c r="L209" s="1085"/>
      <c r="M209" s="1198"/>
      <c r="N209" s="1081"/>
    </row>
    <row r="210" spans="1:14" ht="36" hidden="1" customHeight="1" x14ac:dyDescent="0.25">
      <c r="A210" s="1071"/>
      <c r="B210" s="1072"/>
      <c r="C210" s="1103"/>
      <c r="D210" s="1107"/>
      <c r="E210" s="1105" t="s">
        <v>138</v>
      </c>
      <c r="F210" s="1069" t="s">
        <v>436</v>
      </c>
      <c r="G210" s="1065" t="s">
        <v>140</v>
      </c>
      <c r="H210" s="1091"/>
      <c r="I210" s="1091"/>
      <c r="J210" s="1087" t="e">
        <f>IF(I210/H210*100&gt;100,100,I210/H210*100)</f>
        <v>#DIV/0!</v>
      </c>
      <c r="K210" s="1090"/>
      <c r="L210" s="1085"/>
      <c r="M210" s="1198"/>
      <c r="N210" s="1081"/>
    </row>
    <row r="211" spans="1:14" ht="30.75" hidden="1" customHeight="1" x14ac:dyDescent="0.25">
      <c r="A211" s="1071"/>
      <c r="B211" s="1068"/>
      <c r="C211" s="1100"/>
      <c r="D211" s="1106"/>
      <c r="E211" s="1105" t="s">
        <v>144</v>
      </c>
      <c r="F211" s="1064" t="s">
        <v>506</v>
      </c>
      <c r="G211" s="1065" t="s">
        <v>266</v>
      </c>
      <c r="H211" s="1096"/>
      <c r="I211" s="1088"/>
      <c r="J211" s="1087" t="e">
        <f>IF(I211/H211*100&gt;100,100,I211/H211*100)</f>
        <v>#DIV/0!</v>
      </c>
      <c r="K211" s="1086" t="e">
        <f>J211</f>
        <v>#DIV/0!</v>
      </c>
      <c r="L211" s="1085"/>
      <c r="M211" s="1198"/>
      <c r="N211" s="1081"/>
    </row>
    <row r="212" spans="1:14" ht="42" hidden="1" customHeight="1" x14ac:dyDescent="0.25">
      <c r="A212" s="1071"/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065" t="s">
        <v>140</v>
      </c>
      <c r="H212" s="1091"/>
      <c r="I212" s="1093"/>
      <c r="J212" s="1087" t="e">
        <f>IF(H212/I212*100&gt;100,100,H212/I212*100)</f>
        <v>#DIV/0!</v>
      </c>
      <c r="K212" s="1095" t="e">
        <f>(J212+J213+J214)/3</f>
        <v>#DIV/0!</v>
      </c>
      <c r="L212" s="1094" t="e">
        <f>(K212+K215)/2</f>
        <v>#DIV/0!</v>
      </c>
      <c r="M212" s="1198"/>
      <c r="N212" s="1081"/>
    </row>
    <row r="213" spans="1:14" ht="42" hidden="1" customHeight="1" x14ac:dyDescent="0.25">
      <c r="A213" s="1071"/>
      <c r="B213" s="1072"/>
      <c r="C213" s="1103"/>
      <c r="D213" s="1102"/>
      <c r="E213" s="1098" t="s">
        <v>138</v>
      </c>
      <c r="F213" s="1101" t="s">
        <v>435</v>
      </c>
      <c r="G213" s="1065" t="s">
        <v>140</v>
      </c>
      <c r="H213" s="1091"/>
      <c r="I213" s="1093"/>
      <c r="J213" s="1087" t="e">
        <f>IF(I213/H213*100&gt;100,100,I213/H213*100)</f>
        <v>#DIV/0!</v>
      </c>
      <c r="K213" s="1090"/>
      <c r="L213" s="1085"/>
      <c r="M213" s="1198"/>
      <c r="N213" s="1081"/>
    </row>
    <row r="214" spans="1:14" ht="36" hidden="1" customHeight="1" x14ac:dyDescent="0.25">
      <c r="A214" s="1071"/>
      <c r="B214" s="1072"/>
      <c r="C214" s="1103"/>
      <c r="D214" s="1102"/>
      <c r="E214" s="1098" t="s">
        <v>138</v>
      </c>
      <c r="F214" s="1101" t="s">
        <v>436</v>
      </c>
      <c r="G214" s="1065" t="s">
        <v>140</v>
      </c>
      <c r="H214" s="1091"/>
      <c r="I214" s="1091"/>
      <c r="J214" s="1087" t="e">
        <f>IF(I214/H214*100&gt;100,100,I214/H214*100)</f>
        <v>#DIV/0!</v>
      </c>
      <c r="K214" s="1090"/>
      <c r="L214" s="1085"/>
      <c r="M214" s="1198"/>
      <c r="N214" s="1081"/>
    </row>
    <row r="215" spans="1:14" ht="30.75" hidden="1" customHeight="1" x14ac:dyDescent="0.25">
      <c r="A215" s="1071"/>
      <c r="B215" s="1068"/>
      <c r="C215" s="1100"/>
      <c r="D215" s="1099"/>
      <c r="E215" s="1098" t="s">
        <v>144</v>
      </c>
      <c r="F215" s="1097" t="s">
        <v>506</v>
      </c>
      <c r="G215" s="1065" t="s">
        <v>266</v>
      </c>
      <c r="H215" s="1096"/>
      <c r="I215" s="1088"/>
      <c r="J215" s="1087" t="e">
        <f>IF(I215/H215*100&gt;100,100,I215/H215*100)</f>
        <v>#DIV/0!</v>
      </c>
      <c r="K215" s="1086" t="e">
        <f>J215</f>
        <v>#DIV/0!</v>
      </c>
      <c r="L215" s="1085"/>
      <c r="M215" s="1198"/>
      <c r="N215" s="1081"/>
    </row>
    <row r="216" spans="1:14" ht="42" hidden="1" customHeight="1" x14ac:dyDescent="0.25">
      <c r="A216" s="1071"/>
      <c r="B216" s="1079" t="s">
        <v>323</v>
      </c>
      <c r="C216" s="1079" t="s">
        <v>621</v>
      </c>
      <c r="D216" s="1104" t="s">
        <v>615</v>
      </c>
      <c r="E216" s="1098" t="s">
        <v>138</v>
      </c>
      <c r="F216" s="1101" t="s">
        <v>434</v>
      </c>
      <c r="G216" s="1065" t="s">
        <v>140</v>
      </c>
      <c r="H216" s="1091"/>
      <c r="I216" s="1093"/>
      <c r="J216" s="1087" t="e">
        <f>IF(H216/I216*100&gt;100,100,H216/I216*100)</f>
        <v>#DIV/0!</v>
      </c>
      <c r="K216" s="1095" t="e">
        <f>(J216+J217+J218)/3</f>
        <v>#DIV/0!</v>
      </c>
      <c r="L216" s="1094" t="e">
        <f>(K216+K219)/2</f>
        <v>#DIV/0!</v>
      </c>
      <c r="M216" s="1198"/>
      <c r="N216" s="1081"/>
    </row>
    <row r="217" spans="1:14" ht="42" hidden="1" customHeight="1" x14ac:dyDescent="0.25">
      <c r="A217" s="1071"/>
      <c r="B217" s="1072"/>
      <c r="C217" s="1103"/>
      <c r="D217" s="1102"/>
      <c r="E217" s="1098" t="s">
        <v>138</v>
      </c>
      <c r="F217" s="1101" t="s">
        <v>435</v>
      </c>
      <c r="G217" s="1065" t="s">
        <v>140</v>
      </c>
      <c r="H217" s="1091"/>
      <c r="I217" s="1093"/>
      <c r="J217" s="1087" t="e">
        <f>IF(I217/H217*100&gt;100,100,I217/H217*100)</f>
        <v>#DIV/0!</v>
      </c>
      <c r="K217" s="1090"/>
      <c r="L217" s="1085"/>
      <c r="M217" s="1198"/>
      <c r="N217" s="1081"/>
    </row>
    <row r="218" spans="1:14" ht="36" hidden="1" customHeight="1" x14ac:dyDescent="0.25">
      <c r="A218" s="1071"/>
      <c r="B218" s="1072"/>
      <c r="C218" s="1103"/>
      <c r="D218" s="1102"/>
      <c r="E218" s="1098" t="s">
        <v>138</v>
      </c>
      <c r="F218" s="1101" t="s">
        <v>436</v>
      </c>
      <c r="G218" s="1065" t="s">
        <v>140</v>
      </c>
      <c r="H218" s="1091"/>
      <c r="I218" s="1091"/>
      <c r="J218" s="1087" t="e">
        <f>IF(I218/H218*100&gt;100,100,I218/H218*100)</f>
        <v>#DIV/0!</v>
      </c>
      <c r="K218" s="1090"/>
      <c r="L218" s="1085"/>
      <c r="M218" s="1198"/>
      <c r="N218" s="1081"/>
    </row>
    <row r="219" spans="1:14" ht="30.75" hidden="1" customHeight="1" x14ac:dyDescent="0.25">
      <c r="A219" s="1071"/>
      <c r="B219" s="1068"/>
      <c r="C219" s="1100"/>
      <c r="D219" s="1099"/>
      <c r="E219" s="1098" t="s">
        <v>144</v>
      </c>
      <c r="F219" s="1097" t="s">
        <v>506</v>
      </c>
      <c r="G219" s="1065" t="s">
        <v>266</v>
      </c>
      <c r="H219" s="1096"/>
      <c r="I219" s="1088"/>
      <c r="J219" s="1087" t="e">
        <f>IF(I219/H219*100&gt;100,100,I219/H219*100)</f>
        <v>#DIV/0!</v>
      </c>
      <c r="K219" s="1086" t="e">
        <f>J219</f>
        <v>#DIV/0!</v>
      </c>
      <c r="L219" s="1085"/>
      <c r="M219" s="1198"/>
      <c r="N219" s="1081"/>
    </row>
    <row r="220" spans="1:14" ht="42" hidden="1" customHeight="1" x14ac:dyDescent="0.25">
      <c r="A220" s="1071"/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065" t="s">
        <v>140</v>
      </c>
      <c r="H220" s="1091"/>
      <c r="I220" s="1093"/>
      <c r="J220" s="1087" t="e">
        <f>IF(H220/I220*100&gt;100,100,H220/I220*100)</f>
        <v>#DIV/0!</v>
      </c>
      <c r="K220" s="1095" t="e">
        <f>(J220+J221+J222)/3</f>
        <v>#DIV/0!</v>
      </c>
      <c r="L220" s="1094" t="e">
        <f>(K220+K223)/2</f>
        <v>#DIV/0!</v>
      </c>
      <c r="M220" s="1198"/>
      <c r="N220" s="1081"/>
    </row>
    <row r="221" spans="1:14" ht="42" hidden="1" customHeight="1" x14ac:dyDescent="0.25">
      <c r="A221" s="1071"/>
      <c r="B221" s="1072"/>
      <c r="C221" s="1071"/>
      <c r="D221" s="1070"/>
      <c r="E221" s="1065" t="s">
        <v>138</v>
      </c>
      <c r="F221" s="1069" t="s">
        <v>435</v>
      </c>
      <c r="G221" s="1065" t="s">
        <v>140</v>
      </c>
      <c r="H221" s="1091"/>
      <c r="I221" s="1093"/>
      <c r="J221" s="1087" t="e">
        <f>IF(I221/H221*100&gt;100,100,I221/H221*100)</f>
        <v>#DIV/0!</v>
      </c>
      <c r="K221" s="1090"/>
      <c r="L221" s="1085"/>
      <c r="M221" s="1198"/>
      <c r="N221" s="1081"/>
    </row>
    <row r="222" spans="1:14" ht="36" hidden="1" customHeight="1" x14ac:dyDescent="0.25">
      <c r="A222" s="1071"/>
      <c r="B222" s="1072"/>
      <c r="C222" s="1071"/>
      <c r="D222" s="1070"/>
      <c r="E222" s="1065" t="s">
        <v>138</v>
      </c>
      <c r="F222" s="1069" t="s">
        <v>436</v>
      </c>
      <c r="G222" s="1065" t="s">
        <v>140</v>
      </c>
      <c r="H222" s="1091"/>
      <c r="I222" s="1091"/>
      <c r="J222" s="1087" t="e">
        <f>IF(I222/H222*100&gt;100,100,I222/H222*100)</f>
        <v>#DIV/0!</v>
      </c>
      <c r="K222" s="1090"/>
      <c r="L222" s="1085"/>
      <c r="M222" s="1198"/>
      <c r="N222" s="1081"/>
    </row>
    <row r="223" spans="1:14" ht="30.75" hidden="1" customHeight="1" x14ac:dyDescent="0.25">
      <c r="A223" s="1071"/>
      <c r="B223" s="1068"/>
      <c r="C223" s="1067"/>
      <c r="D223" s="1066"/>
      <c r="E223" s="1065" t="s">
        <v>144</v>
      </c>
      <c r="F223" s="1064" t="s">
        <v>506</v>
      </c>
      <c r="G223" s="1065" t="s">
        <v>266</v>
      </c>
      <c r="H223" s="1096"/>
      <c r="I223" s="1088"/>
      <c r="J223" s="1087" t="e">
        <f>IF(I223/H223*100&gt;100,100,I223/H223*100)</f>
        <v>#DIV/0!</v>
      </c>
      <c r="K223" s="1086" t="e">
        <f>J223</f>
        <v>#DIV/0!</v>
      </c>
      <c r="L223" s="1085"/>
      <c r="M223" s="1198"/>
      <c r="N223" s="1081"/>
    </row>
    <row r="224" spans="1:14" ht="42" hidden="1" customHeight="1" x14ac:dyDescent="0.25">
      <c r="A224" s="1071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065" t="s">
        <v>140</v>
      </c>
      <c r="H224" s="1091"/>
      <c r="I224" s="1093"/>
      <c r="J224" s="1087" t="e">
        <f>IF(H224/I224*100&gt;100,100,H224/I224*100)</f>
        <v>#DIV/0!</v>
      </c>
      <c r="K224" s="1095" t="e">
        <f>(J224+J225+J226)/3</f>
        <v>#DIV/0!</v>
      </c>
      <c r="L224" s="1094" t="e">
        <f>(K224+K227)/2</f>
        <v>#DIV/0!</v>
      </c>
      <c r="M224" s="1198"/>
      <c r="N224" s="1081"/>
    </row>
    <row r="225" spans="1:14" ht="42" hidden="1" customHeight="1" x14ac:dyDescent="0.25">
      <c r="A225" s="1071"/>
      <c r="B225" s="1072"/>
      <c r="C225" s="1071"/>
      <c r="D225" s="1070"/>
      <c r="E225" s="1065" t="s">
        <v>138</v>
      </c>
      <c r="F225" s="1069" t="s">
        <v>435</v>
      </c>
      <c r="G225" s="1065" t="s">
        <v>140</v>
      </c>
      <c r="H225" s="1091"/>
      <c r="I225" s="1093"/>
      <c r="J225" s="1087" t="e">
        <f>IF(I225/H225*100&gt;100,100,I225/H225*100)</f>
        <v>#DIV/0!</v>
      </c>
      <c r="K225" s="1090"/>
      <c r="L225" s="1085"/>
      <c r="M225" s="1198"/>
      <c r="N225" s="1081"/>
    </row>
    <row r="226" spans="1:14" ht="36" hidden="1" customHeight="1" x14ac:dyDescent="0.25">
      <c r="A226" s="1071"/>
      <c r="B226" s="1072"/>
      <c r="C226" s="1071"/>
      <c r="D226" s="1070"/>
      <c r="E226" s="1065" t="s">
        <v>138</v>
      </c>
      <c r="F226" s="1069" t="s">
        <v>436</v>
      </c>
      <c r="G226" s="1065" t="s">
        <v>140</v>
      </c>
      <c r="H226" s="1091"/>
      <c r="I226" s="1091"/>
      <c r="J226" s="1087" t="e">
        <f>IF(I226/H226*100&gt;100,100,I226/H226*100)</f>
        <v>#DIV/0!</v>
      </c>
      <c r="K226" s="1090"/>
      <c r="L226" s="1085"/>
      <c r="M226" s="1198"/>
      <c r="N226" s="1081"/>
    </row>
    <row r="227" spans="1:14" ht="30.75" hidden="1" customHeight="1" x14ac:dyDescent="0.25">
      <c r="A227" s="1071"/>
      <c r="B227" s="1068"/>
      <c r="C227" s="1067"/>
      <c r="D227" s="1066"/>
      <c r="E227" s="1065" t="s">
        <v>144</v>
      </c>
      <c r="F227" s="1064" t="s">
        <v>506</v>
      </c>
      <c r="G227" s="1065" t="s">
        <v>266</v>
      </c>
      <c r="H227" s="1088"/>
      <c r="I227" s="1088"/>
      <c r="J227" s="1087" t="e">
        <f>IF(I227/H227*100&gt;100,100,I227/H227*100)</f>
        <v>#DIV/0!</v>
      </c>
      <c r="K227" s="1086" t="e">
        <f>J227</f>
        <v>#DIV/0!</v>
      </c>
      <c r="L227" s="1085"/>
      <c r="M227" s="1198"/>
      <c r="N227" s="1081"/>
    </row>
    <row r="228" spans="1:14" ht="42" hidden="1" customHeight="1" x14ac:dyDescent="0.25">
      <c r="A228" s="1071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G228" s="1048"/>
      <c r="H228" s="1048"/>
      <c r="I228" s="1048"/>
      <c r="J228" s="1087"/>
      <c r="K228" s="1095">
        <f>(J228+J229+J230)/3</f>
        <v>0</v>
      </c>
      <c r="L228" s="1094">
        <f>(K228+K231)/2</f>
        <v>0</v>
      </c>
      <c r="M228" s="1198"/>
      <c r="N228" s="1081"/>
    </row>
    <row r="229" spans="1:14" ht="42" hidden="1" customHeight="1" x14ac:dyDescent="0.25">
      <c r="A229" s="1071"/>
      <c r="B229" s="1072"/>
      <c r="C229" s="1071"/>
      <c r="D229" s="1070"/>
      <c r="E229" s="1065" t="s">
        <v>138</v>
      </c>
      <c r="F229" s="1069" t="s">
        <v>435</v>
      </c>
      <c r="G229" s="1048"/>
      <c r="H229" s="1082"/>
      <c r="I229" s="1082"/>
      <c r="J229" s="1087"/>
      <c r="K229" s="1090"/>
      <c r="L229" s="1085"/>
      <c r="M229" s="1198"/>
      <c r="N229" s="1081"/>
    </row>
    <row r="230" spans="1:14" ht="36" hidden="1" customHeight="1" x14ac:dyDescent="0.25">
      <c r="A230" s="1071"/>
      <c r="B230" s="1072"/>
      <c r="C230" s="1071"/>
      <c r="D230" s="1070"/>
      <c r="E230" s="1065" t="s">
        <v>138</v>
      </c>
      <c r="F230" s="1069" t="s">
        <v>436</v>
      </c>
      <c r="G230" s="1048"/>
      <c r="H230" s="1083"/>
      <c r="I230" s="1048"/>
      <c r="J230" s="1087"/>
      <c r="K230" s="1090"/>
      <c r="L230" s="1085"/>
      <c r="M230" s="1198"/>
      <c r="N230" s="1081"/>
    </row>
    <row r="231" spans="1:14" ht="30.75" hidden="1" customHeight="1" x14ac:dyDescent="0.25">
      <c r="A231" s="1071"/>
      <c r="B231" s="1068"/>
      <c r="C231" s="1067"/>
      <c r="D231" s="1066"/>
      <c r="E231" s="1065" t="s">
        <v>144</v>
      </c>
      <c r="F231" s="1064" t="s">
        <v>506</v>
      </c>
      <c r="J231" s="1087"/>
      <c r="K231" s="1086">
        <f>J231</f>
        <v>0</v>
      </c>
      <c r="L231" s="1085"/>
      <c r="M231" s="1198"/>
      <c r="N231" s="1081"/>
    </row>
    <row r="232" spans="1:14" ht="42" hidden="1" customHeight="1" x14ac:dyDescent="0.25">
      <c r="A232" s="1071"/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  <c r="J232" s="1087"/>
      <c r="K232" s="1199"/>
      <c r="L232" s="1094"/>
      <c r="M232" s="1198"/>
      <c r="N232" s="1081"/>
    </row>
    <row r="233" spans="1:14" ht="42" hidden="1" customHeight="1" x14ac:dyDescent="0.25">
      <c r="A233" s="1071"/>
      <c r="B233" s="1072"/>
      <c r="C233" s="1071"/>
      <c r="D233" s="1070"/>
      <c r="E233" s="1065" t="s">
        <v>138</v>
      </c>
      <c r="F233" s="1069" t="s">
        <v>435</v>
      </c>
      <c r="G233" s="1076" t="s">
        <v>611</v>
      </c>
      <c r="H233" s="1075"/>
      <c r="I233" s="1075"/>
      <c r="J233" s="1087">
        <v>314</v>
      </c>
      <c r="K233" s="1200">
        <v>316</v>
      </c>
      <c r="L233" s="1085"/>
      <c r="M233" s="1198"/>
      <c r="N233" s="1081"/>
    </row>
    <row r="234" spans="1:14" ht="36" hidden="1" customHeight="1" x14ac:dyDescent="0.25">
      <c r="A234" s="1071"/>
      <c r="B234" s="1072"/>
      <c r="C234" s="1071"/>
      <c r="D234" s="1070"/>
      <c r="E234" s="1065" t="s">
        <v>138</v>
      </c>
      <c r="F234" s="1069" t="s">
        <v>436</v>
      </c>
      <c r="G234" s="1076" t="s">
        <v>683</v>
      </c>
      <c r="H234" s="1075"/>
      <c r="I234" s="1075"/>
      <c r="J234" s="1087">
        <v>329</v>
      </c>
      <c r="K234" s="1200">
        <v>331</v>
      </c>
      <c r="L234" s="1085"/>
      <c r="M234" s="1198"/>
      <c r="N234" s="1081"/>
    </row>
    <row r="235" spans="1:14" ht="30.75" hidden="1" customHeight="1" x14ac:dyDescent="0.25">
      <c r="A235" s="1071"/>
      <c r="B235" s="1068"/>
      <c r="C235" s="1067"/>
      <c r="D235" s="1066"/>
      <c r="E235" s="1065" t="s">
        <v>144</v>
      </c>
      <c r="F235" s="1064" t="s">
        <v>506</v>
      </c>
      <c r="G235" s="1076" t="s">
        <v>682</v>
      </c>
      <c r="H235" s="1075"/>
      <c r="I235" s="1075"/>
      <c r="J235" s="1087">
        <v>54</v>
      </c>
      <c r="K235" s="1086">
        <v>51</v>
      </c>
      <c r="L235" s="1085"/>
      <c r="M235" s="1198"/>
      <c r="N235" s="1081"/>
    </row>
    <row r="236" spans="1:14" ht="42" hidden="1" customHeight="1" x14ac:dyDescent="0.25">
      <c r="A236" s="1071"/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076" t="s">
        <v>607</v>
      </c>
      <c r="H236" s="1075"/>
      <c r="I236" s="1075"/>
      <c r="J236" s="1087">
        <v>50190</v>
      </c>
      <c r="K236" s="1199" t="e">
        <f>(J236+#REF!+#REF!)/3</f>
        <v>#REF!</v>
      </c>
      <c r="L236" s="1093" t="e">
        <f>(K236+#REF!)/2</f>
        <v>#REF!</v>
      </c>
      <c r="M236" s="1198"/>
      <c r="N236" s="1081"/>
    </row>
    <row r="237" spans="1:14" ht="114.75" hidden="1" x14ac:dyDescent="0.25">
      <c r="B237" s="1072"/>
      <c r="C237" s="1071"/>
      <c r="D237" s="1070"/>
      <c r="E237" s="1065" t="s">
        <v>138</v>
      </c>
      <c r="F237" s="1069" t="s">
        <v>435</v>
      </c>
    </row>
    <row r="238" spans="1:14" ht="76.5" hidden="1" x14ac:dyDescent="0.25">
      <c r="B238" s="1072"/>
      <c r="C238" s="1071"/>
      <c r="D238" s="1070"/>
      <c r="E238" s="1065" t="s">
        <v>138</v>
      </c>
      <c r="F238" s="1069" t="s">
        <v>436</v>
      </c>
    </row>
    <row r="239" spans="1:14" ht="25.5" hidden="1" x14ac:dyDescent="0.25">
      <c r="B239" s="1068"/>
      <c r="C239" s="1067"/>
      <c r="D239" s="1066"/>
      <c r="E239" s="1065" t="s">
        <v>144</v>
      </c>
      <c r="F239" s="1064" t="s">
        <v>506</v>
      </c>
    </row>
    <row r="240" spans="1:14" s="1060" customFormat="1" ht="46.9" customHeight="1" x14ac:dyDescent="0.3">
      <c r="A240" s="1060" t="s">
        <v>614</v>
      </c>
      <c r="E240" s="1059"/>
      <c r="G240" s="1060" t="s">
        <v>613</v>
      </c>
      <c r="H240" s="1061"/>
    </row>
    <row r="241" spans="1:11" s="1060" customFormat="1" ht="46.9" customHeight="1" x14ac:dyDescent="0.3">
      <c r="A241" s="1062" t="s">
        <v>612</v>
      </c>
      <c r="E241" s="1059"/>
      <c r="H241" s="1061"/>
    </row>
    <row r="242" spans="1:11" ht="18.75" x14ac:dyDescent="0.3">
      <c r="B242" s="1060"/>
      <c r="C242" s="1060"/>
      <c r="D242" s="1060"/>
      <c r="E242" s="1059"/>
      <c r="F242" s="1054" t="s">
        <v>611</v>
      </c>
      <c r="G242" s="1053">
        <f>9.33+1+328.89+1</f>
        <v>340.21999999999997</v>
      </c>
      <c r="H242" s="1053">
        <f>H7+H11+H15+H19+H23++H27+H31+H35+H39+H43</f>
        <v>340.21999999999997</v>
      </c>
      <c r="I242" s="1053">
        <f>I7+I11+I15+I19+I23++I27+I31+I35+I39+I43</f>
        <v>341.21999999999997</v>
      </c>
      <c r="J242" s="1053">
        <v>341.22</v>
      </c>
      <c r="K242" s="1052"/>
    </row>
    <row r="243" spans="1:11" x14ac:dyDescent="0.25">
      <c r="B243" s="1058"/>
      <c r="C243" s="1058"/>
      <c r="D243" s="1058"/>
      <c r="E243" s="1057"/>
      <c r="F243" s="1054" t="s">
        <v>610</v>
      </c>
      <c r="G243" s="1053">
        <f>5.56+0.56+331.33</f>
        <v>337.45</v>
      </c>
      <c r="H243" s="1053">
        <f>H47+H51+H55+H59+H63+H67+H71+H75+H79+H83+H91+H87</f>
        <v>337.45</v>
      </c>
      <c r="I243" s="1053">
        <f>I47+I51+I55+I59+I63+I67+I71+I75+I79+I83+I91+I87</f>
        <v>339.33</v>
      </c>
      <c r="J243" s="1053">
        <v>339.33</v>
      </c>
      <c r="K243" s="1052"/>
    </row>
    <row r="244" spans="1:11" x14ac:dyDescent="0.25">
      <c r="B244" s="1048"/>
      <c r="C244" s="1048"/>
      <c r="D244" s="1048"/>
      <c r="E244" s="1055"/>
      <c r="F244" s="1054" t="s">
        <v>609</v>
      </c>
      <c r="G244" s="1053">
        <f>1.56+0.56+0.44+51.89</f>
        <v>54.45</v>
      </c>
      <c r="H244" s="1053">
        <f>H95+H99+H103+H107+H111+H115+H119+H123+H127</f>
        <v>54.45</v>
      </c>
      <c r="I244" s="1053">
        <f>I95+I99+I103+I107+I111+I115+I119+I123+I127</f>
        <v>52.11</v>
      </c>
      <c r="J244" s="1053">
        <v>52.11</v>
      </c>
      <c r="K244" s="1052"/>
    </row>
    <row r="245" spans="1:11" x14ac:dyDescent="0.25">
      <c r="B245" s="1048"/>
      <c r="C245" s="1048"/>
      <c r="D245" s="1048"/>
      <c r="E245" s="1055"/>
      <c r="F245" s="1054" t="s">
        <v>608</v>
      </c>
      <c r="G245" s="1053">
        <f>G242+G243+G244</f>
        <v>732.12</v>
      </c>
      <c r="H245" s="1053">
        <f>H242+H243+H244</f>
        <v>732.12</v>
      </c>
      <c r="I245" s="1053">
        <f>I242+I243+I244</f>
        <v>732.66</v>
      </c>
      <c r="J245" s="1053">
        <f>J242+J243+J244</f>
        <v>732.66</v>
      </c>
      <c r="K245" s="1052">
        <f>J245/G245</f>
        <v>1.0007375840026225</v>
      </c>
    </row>
    <row r="246" spans="1:11" x14ac:dyDescent="0.25">
      <c r="F246" s="1054" t="s">
        <v>607</v>
      </c>
      <c r="G246" s="1053">
        <v>46443</v>
      </c>
      <c r="H246" s="1053">
        <f>H131+H135+H139+H143+H147+H151+H155</f>
        <v>46444</v>
      </c>
      <c r="I246" s="1053">
        <f>I131+I135+I139+I143+I147+I151+I155</f>
        <v>44674</v>
      </c>
      <c r="J246" s="1053"/>
      <c r="K246" s="1052"/>
    </row>
    <row r="247" spans="1:11" x14ac:dyDescent="0.25">
      <c r="F247" s="1054" t="s">
        <v>606</v>
      </c>
      <c r="G247" s="1053"/>
      <c r="H247" s="1053">
        <f>H159+H163+H167+H171+H175+H179+H183+H187+H191+H195+H199+H203</f>
        <v>0</v>
      </c>
      <c r="I247" s="1053">
        <f>I159+I163+I167+I171+I175+I179+I183+I187+I191+I195+I199+I203</f>
        <v>0</v>
      </c>
      <c r="J247" s="1053"/>
      <c r="K247" s="1052"/>
    </row>
    <row r="248" spans="1:11" x14ac:dyDescent="0.25">
      <c r="F248" s="1054" t="s">
        <v>605</v>
      </c>
      <c r="G248" s="1053"/>
      <c r="H248" s="1053">
        <f>H207+H211+H215+H219+H223+H227+H231+H235+H239</f>
        <v>0</v>
      </c>
      <c r="I248" s="1053">
        <f>I207+I211+I215+I219+I223+I227+I231+I235+I239</f>
        <v>0</v>
      </c>
      <c r="J248" s="1053"/>
      <c r="K248" s="1052"/>
    </row>
  </sheetData>
  <autoFilter ref="A2:N239"/>
  <mergeCells count="287">
    <mergeCell ref="B208:B211"/>
    <mergeCell ref="C208:C211"/>
    <mergeCell ref="D208:D211"/>
    <mergeCell ref="K208:K210"/>
    <mergeCell ref="L208:L211"/>
    <mergeCell ref="K216:K218"/>
    <mergeCell ref="L216:L219"/>
    <mergeCell ref="D200:D203"/>
    <mergeCell ref="K200:K202"/>
    <mergeCell ref="C204:C207"/>
    <mergeCell ref="D204:D207"/>
    <mergeCell ref="K204:K206"/>
    <mergeCell ref="L204:L207"/>
    <mergeCell ref="B232:B235"/>
    <mergeCell ref="C232:C235"/>
    <mergeCell ref="D232:D235"/>
    <mergeCell ref="B212:B215"/>
    <mergeCell ref="C212:C215"/>
    <mergeCell ref="D212:D215"/>
    <mergeCell ref="D216:D219"/>
    <mergeCell ref="L232:L235"/>
    <mergeCell ref="B220:B223"/>
    <mergeCell ref="C220:C223"/>
    <mergeCell ref="D220:D223"/>
    <mergeCell ref="K220:K222"/>
    <mergeCell ref="L220:L223"/>
    <mergeCell ref="C224:C227"/>
    <mergeCell ref="D224:D227"/>
    <mergeCell ref="K224:K226"/>
    <mergeCell ref="L224:L227"/>
    <mergeCell ref="C200:C203"/>
    <mergeCell ref="B216:B219"/>
    <mergeCell ref="C216:C219"/>
    <mergeCell ref="L200:L203"/>
    <mergeCell ref="B204:B207"/>
    <mergeCell ref="K228:K230"/>
    <mergeCell ref="L228:L231"/>
    <mergeCell ref="B224:B227"/>
    <mergeCell ref="K212:K214"/>
    <mergeCell ref="L212:L215"/>
    <mergeCell ref="B192:B195"/>
    <mergeCell ref="C192:C195"/>
    <mergeCell ref="D192:D195"/>
    <mergeCell ref="K192:K194"/>
    <mergeCell ref="L192:L195"/>
    <mergeCell ref="C196:C199"/>
    <mergeCell ref="D196:D199"/>
    <mergeCell ref="K196:K198"/>
    <mergeCell ref="L196:L199"/>
    <mergeCell ref="A184:A236"/>
    <mergeCell ref="C184:C187"/>
    <mergeCell ref="D184:D187"/>
    <mergeCell ref="K184:K186"/>
    <mergeCell ref="L184:L187"/>
    <mergeCell ref="M184:M236"/>
    <mergeCell ref="C188:C191"/>
    <mergeCell ref="D188:D191"/>
    <mergeCell ref="K188:K190"/>
    <mergeCell ref="L188:L191"/>
    <mergeCell ref="K88:K90"/>
    <mergeCell ref="L88:L91"/>
    <mergeCell ref="B24:B27"/>
    <mergeCell ref="C24:C27"/>
    <mergeCell ref="D24:D27"/>
    <mergeCell ref="K24:K26"/>
    <mergeCell ref="L24:L27"/>
    <mergeCell ref="B92:B95"/>
    <mergeCell ref="L92:L95"/>
    <mergeCell ref="D96:D99"/>
    <mergeCell ref="D32:D35"/>
    <mergeCell ref="L52:L55"/>
    <mergeCell ref="K96:K98"/>
    <mergeCell ref="L96:L99"/>
    <mergeCell ref="D92:D95"/>
    <mergeCell ref="K92:K94"/>
    <mergeCell ref="K80:K82"/>
    <mergeCell ref="C32:C35"/>
    <mergeCell ref="C40:C43"/>
    <mergeCell ref="C44:C47"/>
    <mergeCell ref="A1:N1"/>
    <mergeCell ref="B4:B7"/>
    <mergeCell ref="B8:B11"/>
    <mergeCell ref="B12:B15"/>
    <mergeCell ref="B32:B35"/>
    <mergeCell ref="B96:B99"/>
    <mergeCell ref="B100:B103"/>
    <mergeCell ref="B104:B107"/>
    <mergeCell ref="B108:B111"/>
    <mergeCell ref="C4:C7"/>
    <mergeCell ref="C8:C11"/>
    <mergeCell ref="C12:C15"/>
    <mergeCell ref="C16:C19"/>
    <mergeCell ref="C20:C23"/>
    <mergeCell ref="C28:C31"/>
    <mergeCell ref="C76:C79"/>
    <mergeCell ref="B112:B115"/>
    <mergeCell ref="C80:C83"/>
    <mergeCell ref="C88:C91"/>
    <mergeCell ref="C92:C95"/>
    <mergeCell ref="C96:C99"/>
    <mergeCell ref="C100:C103"/>
    <mergeCell ref="C104:C107"/>
    <mergeCell ref="C108:C111"/>
    <mergeCell ref="C112:C115"/>
    <mergeCell ref="L128:L131"/>
    <mergeCell ref="D124:D127"/>
    <mergeCell ref="K124:K126"/>
    <mergeCell ref="C48:C51"/>
    <mergeCell ref="C52:C55"/>
    <mergeCell ref="C56:C59"/>
    <mergeCell ref="C60:C63"/>
    <mergeCell ref="C64:C67"/>
    <mergeCell ref="C68:C71"/>
    <mergeCell ref="C72:C75"/>
    <mergeCell ref="K108:K110"/>
    <mergeCell ref="L116:L119"/>
    <mergeCell ref="D120:D123"/>
    <mergeCell ref="K120:K122"/>
    <mergeCell ref="L132:L135"/>
    <mergeCell ref="D132:D135"/>
    <mergeCell ref="K132:K134"/>
    <mergeCell ref="L124:L127"/>
    <mergeCell ref="D128:D131"/>
    <mergeCell ref="K128:K130"/>
    <mergeCell ref="L56:L59"/>
    <mergeCell ref="L44:L47"/>
    <mergeCell ref="L120:L123"/>
    <mergeCell ref="D116:D119"/>
    <mergeCell ref="K116:K118"/>
    <mergeCell ref="L108:L111"/>
    <mergeCell ref="D112:D115"/>
    <mergeCell ref="K112:K114"/>
    <mergeCell ref="L112:L115"/>
    <mergeCell ref="D108:D111"/>
    <mergeCell ref="K48:K50"/>
    <mergeCell ref="L48:L51"/>
    <mergeCell ref="D52:D55"/>
    <mergeCell ref="D44:D47"/>
    <mergeCell ref="D60:D63"/>
    <mergeCell ref="K60:K62"/>
    <mergeCell ref="L60:L63"/>
    <mergeCell ref="D56:D59"/>
    <mergeCell ref="K56:K58"/>
    <mergeCell ref="K52:K54"/>
    <mergeCell ref="K104:K106"/>
    <mergeCell ref="L104:L107"/>
    <mergeCell ref="D100:D103"/>
    <mergeCell ref="K100:K102"/>
    <mergeCell ref="D68:D71"/>
    <mergeCell ref="K68:K70"/>
    <mergeCell ref="L68:L71"/>
    <mergeCell ref="L100:L103"/>
    <mergeCell ref="L80:L83"/>
    <mergeCell ref="D88:D91"/>
    <mergeCell ref="L40:L43"/>
    <mergeCell ref="K72:K74"/>
    <mergeCell ref="L72:L75"/>
    <mergeCell ref="D76:D79"/>
    <mergeCell ref="K76:K78"/>
    <mergeCell ref="L76:L79"/>
    <mergeCell ref="D72:D75"/>
    <mergeCell ref="L64:L67"/>
    <mergeCell ref="D64:D67"/>
    <mergeCell ref="K64:K66"/>
    <mergeCell ref="L16:L19"/>
    <mergeCell ref="K20:K22"/>
    <mergeCell ref="L20:L23"/>
    <mergeCell ref="D28:D31"/>
    <mergeCell ref="K28:K30"/>
    <mergeCell ref="L28:L31"/>
    <mergeCell ref="D20:D23"/>
    <mergeCell ref="L32:L35"/>
    <mergeCell ref="D40:D43"/>
    <mergeCell ref="K40:K42"/>
    <mergeCell ref="L4:L7"/>
    <mergeCell ref="D8:D11"/>
    <mergeCell ref="K8:K10"/>
    <mergeCell ref="L8:L11"/>
    <mergeCell ref="K12:K14"/>
    <mergeCell ref="L12:L15"/>
    <mergeCell ref="D16:D19"/>
    <mergeCell ref="B136:B139"/>
    <mergeCell ref="C136:C139"/>
    <mergeCell ref="D136:D139"/>
    <mergeCell ref="D4:D7"/>
    <mergeCell ref="D12:D15"/>
    <mergeCell ref="K4:K6"/>
    <mergeCell ref="K44:K46"/>
    <mergeCell ref="K32:K34"/>
    <mergeCell ref="K16:K18"/>
    <mergeCell ref="D104:D107"/>
    <mergeCell ref="K140:K142"/>
    <mergeCell ref="L140:L143"/>
    <mergeCell ref="B144:B147"/>
    <mergeCell ref="C144:C147"/>
    <mergeCell ref="D144:D147"/>
    <mergeCell ref="K144:K146"/>
    <mergeCell ref="L144:L147"/>
    <mergeCell ref="C152:C155"/>
    <mergeCell ref="D152:D155"/>
    <mergeCell ref="K152:K154"/>
    <mergeCell ref="L152:L155"/>
    <mergeCell ref="B156:B159"/>
    <mergeCell ref="K136:K138"/>
    <mergeCell ref="L136:L139"/>
    <mergeCell ref="B140:B143"/>
    <mergeCell ref="C140:C143"/>
    <mergeCell ref="D140:D143"/>
    <mergeCell ref="L164:L167"/>
    <mergeCell ref="B168:B171"/>
    <mergeCell ref="C168:C171"/>
    <mergeCell ref="D168:D171"/>
    <mergeCell ref="K168:K170"/>
    <mergeCell ref="L168:L171"/>
    <mergeCell ref="L172:L175"/>
    <mergeCell ref="B176:B179"/>
    <mergeCell ref="C176:C179"/>
    <mergeCell ref="D176:D179"/>
    <mergeCell ref="K176:K178"/>
    <mergeCell ref="L176:L179"/>
    <mergeCell ref="B68:B71"/>
    <mergeCell ref="B72:B75"/>
    <mergeCell ref="B172:B175"/>
    <mergeCell ref="C172:C175"/>
    <mergeCell ref="D172:D175"/>
    <mergeCell ref="K172:K174"/>
    <mergeCell ref="B152:B155"/>
    <mergeCell ref="B164:B167"/>
    <mergeCell ref="C164:C167"/>
    <mergeCell ref="K164:K166"/>
    <mergeCell ref="D148:D151"/>
    <mergeCell ref="K148:K150"/>
    <mergeCell ref="L148:L151"/>
    <mergeCell ref="B236:B239"/>
    <mergeCell ref="M4:M183"/>
    <mergeCell ref="B16:B19"/>
    <mergeCell ref="B20:B23"/>
    <mergeCell ref="B28:B31"/>
    <mergeCell ref="B44:B47"/>
    <mergeCell ref="B48:B51"/>
    <mergeCell ref="K156:K158"/>
    <mergeCell ref="L156:L159"/>
    <mergeCell ref="B160:B163"/>
    <mergeCell ref="C160:C163"/>
    <mergeCell ref="D160:D163"/>
    <mergeCell ref="K160:K162"/>
    <mergeCell ref="L160:L163"/>
    <mergeCell ref="N4:N236"/>
    <mergeCell ref="B76:B79"/>
    <mergeCell ref="B80:B83"/>
    <mergeCell ref="B88:B91"/>
    <mergeCell ref="B180:B183"/>
    <mergeCell ref="C180:C183"/>
    <mergeCell ref="D180:D183"/>
    <mergeCell ref="K180:K182"/>
    <mergeCell ref="L180:L183"/>
    <mergeCell ref="C156:C159"/>
    <mergeCell ref="B120:B123"/>
    <mergeCell ref="B132:B135"/>
    <mergeCell ref="C120:C123"/>
    <mergeCell ref="D80:D83"/>
    <mergeCell ref="D48:D51"/>
    <mergeCell ref="C116:C119"/>
    <mergeCell ref="B60:B63"/>
    <mergeCell ref="B52:B55"/>
    <mergeCell ref="B56:B59"/>
    <mergeCell ref="B64:B67"/>
    <mergeCell ref="C228:C231"/>
    <mergeCell ref="D228:D231"/>
    <mergeCell ref="D164:D167"/>
    <mergeCell ref="B124:B127"/>
    <mergeCell ref="C124:C127"/>
    <mergeCell ref="C128:C131"/>
    <mergeCell ref="C132:C135"/>
    <mergeCell ref="D156:D159"/>
    <mergeCell ref="B148:B151"/>
    <mergeCell ref="C148:C151"/>
    <mergeCell ref="C236:C239"/>
    <mergeCell ref="D236:D239"/>
    <mergeCell ref="C84:C87"/>
    <mergeCell ref="B36:B39"/>
    <mergeCell ref="C36:C39"/>
    <mergeCell ref="D36:D39"/>
    <mergeCell ref="B116:B119"/>
    <mergeCell ref="B184:B187"/>
    <mergeCell ref="B188:B191"/>
    <mergeCell ref="B228:B231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79"/>
  <sheetViews>
    <sheetView zoomScale="70" zoomScaleNormal="70" zoomScaleSheetLayoutView="70" workbookViewId="0">
      <selection activeCell="B2" sqref="B2"/>
    </sheetView>
  </sheetViews>
  <sheetFormatPr defaultColWidth="9.140625" defaultRowHeight="15.75" x14ac:dyDescent="0.25"/>
  <cols>
    <col min="1" max="1" width="21" style="1049" customWidth="1"/>
    <col min="2" max="2" width="34.7109375" style="1049" customWidth="1"/>
    <col min="3" max="3" width="23.85546875" style="1049" customWidth="1"/>
    <col min="4" max="4" width="14.140625" style="1049" customWidth="1"/>
    <col min="5" max="5" width="23.85546875" style="1051" customWidth="1"/>
    <col min="6" max="6" width="23.85546875" style="1050" customWidth="1"/>
    <col min="7" max="7" width="14.85546875" style="1049" customWidth="1"/>
    <col min="8" max="8" width="19.85546875" style="1049" customWidth="1"/>
    <col min="9" max="9" width="17.85546875" style="1049" customWidth="1"/>
    <col min="10" max="11" width="23.85546875" style="1049" customWidth="1"/>
    <col min="12" max="12" width="14.85546875" style="1049" customWidth="1"/>
    <col min="13" max="13" width="16.5703125" style="1049" customWidth="1"/>
    <col min="14" max="14" width="12.140625" style="1049" customWidth="1"/>
    <col min="15" max="16384" width="9.140625" style="1048"/>
  </cols>
  <sheetData>
    <row r="1" spans="1:14" x14ac:dyDescent="0.25">
      <c r="A1" s="1196" t="s">
        <v>500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3" customHeight="1" x14ac:dyDescent="0.25">
      <c r="A2" s="1192" t="s">
        <v>123</v>
      </c>
      <c r="B2" s="1191" t="s">
        <v>499</v>
      </c>
      <c r="C2" s="1191" t="s">
        <v>124</v>
      </c>
      <c r="D2" s="1194" t="s">
        <v>125</v>
      </c>
      <c r="E2" s="1192" t="s">
        <v>126</v>
      </c>
      <c r="F2" s="1192" t="s">
        <v>127</v>
      </c>
      <c r="G2" s="1192" t="s">
        <v>128</v>
      </c>
      <c r="H2" s="1192" t="s">
        <v>377</v>
      </c>
      <c r="I2" s="1192" t="s">
        <v>378</v>
      </c>
      <c r="J2" s="1192" t="s">
        <v>129</v>
      </c>
      <c r="K2" s="1192" t="s">
        <v>130</v>
      </c>
      <c r="L2" s="1193" t="s">
        <v>131</v>
      </c>
      <c r="M2" s="1192" t="s">
        <v>132</v>
      </c>
      <c r="N2" s="1105"/>
    </row>
    <row r="3" spans="1:14" s="1189" customFormat="1" ht="20.25" customHeight="1" x14ac:dyDescent="0.25">
      <c r="A3" s="1190">
        <v>1</v>
      </c>
      <c r="B3" s="1191">
        <v>2</v>
      </c>
      <c r="C3" s="1191">
        <v>3</v>
      </c>
      <c r="D3" s="1191">
        <v>4</v>
      </c>
      <c r="E3" s="1191">
        <v>5</v>
      </c>
      <c r="F3" s="1191">
        <v>6</v>
      </c>
      <c r="G3" s="1190">
        <v>7</v>
      </c>
      <c r="H3" s="1190">
        <v>8</v>
      </c>
      <c r="I3" s="1190">
        <v>9</v>
      </c>
      <c r="J3" s="1190">
        <v>10</v>
      </c>
      <c r="K3" s="1190">
        <v>11</v>
      </c>
      <c r="L3" s="1190">
        <v>12</v>
      </c>
      <c r="M3" s="1190">
        <v>13</v>
      </c>
      <c r="N3" s="1178">
        <v>13</v>
      </c>
    </row>
    <row r="4" spans="1:14" ht="58.5" customHeight="1" x14ac:dyDescent="0.25">
      <c r="A4" s="1177" t="s">
        <v>718</v>
      </c>
      <c r="B4" s="1142" t="s">
        <v>159</v>
      </c>
      <c r="C4" s="1142" t="s">
        <v>680</v>
      </c>
      <c r="D4" s="1108" t="s">
        <v>137</v>
      </c>
      <c r="E4" s="1187" t="s">
        <v>138</v>
      </c>
      <c r="F4" s="1069" t="s">
        <v>3</v>
      </c>
      <c r="G4" s="1105" t="s">
        <v>140</v>
      </c>
      <c r="H4" s="1124">
        <v>100</v>
      </c>
      <c r="I4" s="1125">
        <v>100</v>
      </c>
      <c r="J4" s="1121">
        <f>IF(I4/H4*100&gt;100,100,I4/H4*100)</f>
        <v>100</v>
      </c>
      <c r="K4" s="1127">
        <f>(J4+J5+J6)/3</f>
        <v>100</v>
      </c>
      <c r="L4" s="1126">
        <f>(K4+K7)/2</f>
        <v>100</v>
      </c>
      <c r="M4" s="1177" t="s">
        <v>679</v>
      </c>
      <c r="N4" s="1188"/>
    </row>
    <row r="5" spans="1:14" ht="58.5" customHeight="1" x14ac:dyDescent="0.25">
      <c r="A5" s="1113"/>
      <c r="B5" s="1150"/>
      <c r="C5" s="1150"/>
      <c r="D5" s="1107"/>
      <c r="E5" s="1187" t="s">
        <v>138</v>
      </c>
      <c r="F5" s="1069" t="s">
        <v>4</v>
      </c>
      <c r="G5" s="1105" t="s">
        <v>140</v>
      </c>
      <c r="H5" s="1124">
        <v>80</v>
      </c>
      <c r="I5" s="1125">
        <v>91.3</v>
      </c>
      <c r="J5" s="1121">
        <f>IF(I5/H5*100&gt;100,100,I5/H5*100)</f>
        <v>100</v>
      </c>
      <c r="K5" s="1123"/>
      <c r="L5" s="1119"/>
      <c r="M5" s="1216"/>
      <c r="N5" s="1081"/>
    </row>
    <row r="6" spans="1:14" ht="58.5" customHeight="1" x14ac:dyDescent="0.25">
      <c r="A6" s="1113"/>
      <c r="B6" s="1150"/>
      <c r="C6" s="1150"/>
      <c r="D6" s="1107"/>
      <c r="E6" s="1187" t="s">
        <v>138</v>
      </c>
      <c r="F6" s="1069" t="s">
        <v>489</v>
      </c>
      <c r="G6" s="1105" t="s">
        <v>140</v>
      </c>
      <c r="H6" s="1124">
        <v>100</v>
      </c>
      <c r="I6" s="1124">
        <v>100</v>
      </c>
      <c r="J6" s="1121">
        <f>IF(I6/H6*100&gt;100,100,I6/H6*100)</f>
        <v>100</v>
      </c>
      <c r="K6" s="1123"/>
      <c r="L6" s="1119"/>
      <c r="M6" s="1216"/>
      <c r="N6" s="1081"/>
    </row>
    <row r="7" spans="1:14" ht="30.75" customHeight="1" x14ac:dyDescent="0.25">
      <c r="A7" s="1113"/>
      <c r="B7" s="1149"/>
      <c r="C7" s="1149"/>
      <c r="D7" s="1106"/>
      <c r="E7" s="1187" t="s">
        <v>144</v>
      </c>
      <c r="F7" s="1064" t="s">
        <v>506</v>
      </c>
      <c r="G7" s="1105" t="s">
        <v>266</v>
      </c>
      <c r="H7" s="34">
        <v>23</v>
      </c>
      <c r="I7" s="34">
        <v>23</v>
      </c>
      <c r="J7" s="1121">
        <f>IF(I7/H7*100&gt;100,100,I7/H7*100)</f>
        <v>100</v>
      </c>
      <c r="K7" s="1120">
        <f>J7</f>
        <v>100</v>
      </c>
      <c r="L7" s="1119"/>
      <c r="M7" s="1216"/>
      <c r="N7" s="1081"/>
    </row>
    <row r="8" spans="1:14" ht="30.75" hidden="1" customHeight="1" x14ac:dyDescent="0.25">
      <c r="A8" s="1113"/>
      <c r="B8" s="1142" t="s">
        <v>161</v>
      </c>
      <c r="C8" s="1142" t="s">
        <v>678</v>
      </c>
      <c r="D8" s="1108" t="s">
        <v>137</v>
      </c>
      <c r="E8" s="1187" t="s">
        <v>138</v>
      </c>
      <c r="F8" s="1069" t="s">
        <v>3</v>
      </c>
      <c r="G8" s="1105" t="s">
        <v>140</v>
      </c>
      <c r="H8" s="1124"/>
      <c r="I8" s="1125"/>
      <c r="J8" s="1121" t="e">
        <f>IF(I8/H8*100&gt;100,100,I8/H8*100)</f>
        <v>#DIV/0!</v>
      </c>
      <c r="K8" s="1127" t="e">
        <f>(J8+J9+J10)/2</f>
        <v>#DIV/0!</v>
      </c>
      <c r="L8" s="1126" t="e">
        <f>(K8+K11)/2</f>
        <v>#DIV/0!</v>
      </c>
      <c r="M8" s="1216"/>
      <c r="N8" s="1081"/>
    </row>
    <row r="9" spans="1:14" ht="30.75" hidden="1" customHeight="1" x14ac:dyDescent="0.25">
      <c r="A9" s="1113"/>
      <c r="B9" s="1150"/>
      <c r="C9" s="1150"/>
      <c r="D9" s="1107"/>
      <c r="E9" s="1187" t="s">
        <v>138</v>
      </c>
      <c r="F9" s="1069" t="s">
        <v>4</v>
      </c>
      <c r="G9" s="1105" t="s">
        <v>140</v>
      </c>
      <c r="H9" s="1124"/>
      <c r="I9" s="1125"/>
      <c r="J9" s="1121" t="e">
        <f>IF(I9/H9*100&gt;100,100,I9/H9*100)</f>
        <v>#DIV/0!</v>
      </c>
      <c r="K9" s="1123"/>
      <c r="L9" s="1119"/>
      <c r="M9" s="1216"/>
      <c r="N9" s="1081"/>
    </row>
    <row r="10" spans="1:14" ht="30.75" hidden="1" customHeight="1" x14ac:dyDescent="0.25">
      <c r="A10" s="1113"/>
      <c r="B10" s="1150"/>
      <c r="C10" s="1150"/>
      <c r="D10" s="1107"/>
      <c r="E10" s="1187" t="s">
        <v>138</v>
      </c>
      <c r="F10" s="1069" t="s">
        <v>489</v>
      </c>
      <c r="G10" s="1105" t="s">
        <v>140</v>
      </c>
      <c r="H10" s="1124"/>
      <c r="I10" s="1124"/>
      <c r="J10" s="1121" t="e">
        <f>IF(I10/H10*100&gt;100,100,I10/H10*100)</f>
        <v>#DIV/0!</v>
      </c>
      <c r="K10" s="1123"/>
      <c r="L10" s="1119"/>
      <c r="M10" s="1216"/>
      <c r="N10" s="1081"/>
    </row>
    <row r="11" spans="1:14" ht="59.25" hidden="1" customHeight="1" x14ac:dyDescent="0.25">
      <c r="A11" s="1113"/>
      <c r="B11" s="1149"/>
      <c r="C11" s="1149"/>
      <c r="D11" s="1106"/>
      <c r="E11" s="1187" t="s">
        <v>144</v>
      </c>
      <c r="F11" s="1064" t="s">
        <v>506</v>
      </c>
      <c r="G11" s="1105" t="s">
        <v>266</v>
      </c>
      <c r="H11" s="42"/>
      <c r="I11" s="1122"/>
      <c r="J11" s="1121" t="e">
        <f>IF(I11/H11*100&gt;100,100,I11/H11*100)</f>
        <v>#DIV/0!</v>
      </c>
      <c r="K11" s="1120" t="e">
        <f>J11</f>
        <v>#DIV/0!</v>
      </c>
      <c r="L11" s="1119"/>
      <c r="M11" s="1216"/>
      <c r="N11" s="1081"/>
    </row>
    <row r="12" spans="1:14" ht="30.75" hidden="1" customHeight="1" x14ac:dyDescent="0.25">
      <c r="A12" s="1113"/>
      <c r="B12" s="1142" t="s">
        <v>405</v>
      </c>
      <c r="C12" s="1142" t="s">
        <v>677</v>
      </c>
      <c r="D12" s="1108" t="s">
        <v>137</v>
      </c>
      <c r="E12" s="1187" t="s">
        <v>138</v>
      </c>
      <c r="F12" s="1069" t="s">
        <v>3</v>
      </c>
      <c r="G12" s="1105" t="s">
        <v>140</v>
      </c>
      <c r="H12" s="1124"/>
      <c r="I12" s="1125"/>
      <c r="J12" s="1121" t="e">
        <f>IF(I12/H12*100&gt;100,100,I12/H12*100)</f>
        <v>#DIV/0!</v>
      </c>
      <c r="K12" s="1127" t="e">
        <f>(J12+J13+J14)/2</f>
        <v>#DIV/0!</v>
      </c>
      <c r="L12" s="1126" t="e">
        <f>(K12+K15)/2</f>
        <v>#DIV/0!</v>
      </c>
      <c r="M12" s="1216"/>
      <c r="N12" s="1081"/>
    </row>
    <row r="13" spans="1:14" ht="30.75" hidden="1" customHeight="1" x14ac:dyDescent="0.25">
      <c r="A13" s="1113"/>
      <c r="B13" s="1150"/>
      <c r="C13" s="1150"/>
      <c r="D13" s="1107"/>
      <c r="E13" s="1187" t="s">
        <v>138</v>
      </c>
      <c r="F13" s="1069" t="s">
        <v>4</v>
      </c>
      <c r="G13" s="1105" t="s">
        <v>140</v>
      </c>
      <c r="H13" s="1124"/>
      <c r="I13" s="1125"/>
      <c r="J13" s="1121" t="e">
        <f>IF(I13/H13*100&gt;100,100,I13/H13*100)</f>
        <v>#DIV/0!</v>
      </c>
      <c r="K13" s="1123"/>
      <c r="L13" s="1119"/>
      <c r="M13" s="1216"/>
      <c r="N13" s="1081"/>
    </row>
    <row r="14" spans="1:14" ht="30.75" hidden="1" customHeight="1" x14ac:dyDescent="0.25">
      <c r="A14" s="1113"/>
      <c r="B14" s="1150"/>
      <c r="C14" s="1150"/>
      <c r="D14" s="1107"/>
      <c r="E14" s="1187" t="s">
        <v>138</v>
      </c>
      <c r="F14" s="1069" t="s">
        <v>489</v>
      </c>
      <c r="G14" s="1105" t="s">
        <v>140</v>
      </c>
      <c r="H14" s="1124"/>
      <c r="I14" s="1124"/>
      <c r="J14" s="1121" t="e">
        <f>IF(I14/H14*100&gt;100,100,I14/H14*100)</f>
        <v>#DIV/0!</v>
      </c>
      <c r="K14" s="1123"/>
      <c r="L14" s="1119"/>
      <c r="M14" s="1216"/>
      <c r="N14" s="1081"/>
    </row>
    <row r="15" spans="1:14" ht="104.25" hidden="1" customHeight="1" x14ac:dyDescent="0.25">
      <c r="A15" s="1113"/>
      <c r="B15" s="1149"/>
      <c r="C15" s="1149"/>
      <c r="D15" s="1106"/>
      <c r="E15" s="1187" t="s">
        <v>144</v>
      </c>
      <c r="F15" s="1064" t="s">
        <v>506</v>
      </c>
      <c r="G15" s="1105" t="s">
        <v>266</v>
      </c>
      <c r="H15" s="42"/>
      <c r="I15" s="1122"/>
      <c r="J15" s="1121" t="e">
        <f>IF(I15/H15*100&gt;100,100,I15/H15*100)</f>
        <v>#DIV/0!</v>
      </c>
      <c r="K15" s="1120" t="e">
        <f>J15</f>
        <v>#DIV/0!</v>
      </c>
      <c r="L15" s="1119"/>
      <c r="M15" s="1216"/>
      <c r="N15" s="1081"/>
    </row>
    <row r="16" spans="1:14" ht="30.75" hidden="1" customHeight="1" x14ac:dyDescent="0.25">
      <c r="A16" s="1113"/>
      <c r="B16" s="1142" t="s">
        <v>407</v>
      </c>
      <c r="C16" s="1142" t="s">
        <v>676</v>
      </c>
      <c r="D16" s="1108" t="s">
        <v>137</v>
      </c>
      <c r="E16" s="1187" t="s">
        <v>138</v>
      </c>
      <c r="F16" s="1069" t="s">
        <v>3</v>
      </c>
      <c r="G16" s="1105" t="s">
        <v>140</v>
      </c>
      <c r="H16" s="1147"/>
      <c r="I16" s="1125"/>
      <c r="J16" s="1121" t="e">
        <f>IF(I16/H16*100&gt;100,100,I16/H16*100)</f>
        <v>#DIV/0!</v>
      </c>
      <c r="K16" s="1127" t="e">
        <f>(J16+J17+J18)/2</f>
        <v>#DIV/0!</v>
      </c>
      <c r="L16" s="1126" t="e">
        <f>(K16+K19)/2</f>
        <v>#DIV/0!</v>
      </c>
      <c r="M16" s="1216"/>
      <c r="N16" s="1081"/>
    </row>
    <row r="17" spans="1:14" ht="30.75" hidden="1" customHeight="1" x14ac:dyDescent="0.25">
      <c r="A17" s="1113"/>
      <c r="B17" s="1150"/>
      <c r="C17" s="1150"/>
      <c r="D17" s="1107"/>
      <c r="E17" s="1187" t="s">
        <v>138</v>
      </c>
      <c r="F17" s="1069" t="s">
        <v>4</v>
      </c>
      <c r="G17" s="1105" t="s">
        <v>140</v>
      </c>
      <c r="H17" s="1147"/>
      <c r="I17" s="1125"/>
      <c r="J17" s="1121" t="e">
        <f>IF(I17/H17*100&gt;100,100,I17/H17*100)</f>
        <v>#DIV/0!</v>
      </c>
      <c r="K17" s="1123"/>
      <c r="L17" s="1119"/>
      <c r="M17" s="1216"/>
      <c r="N17" s="1081"/>
    </row>
    <row r="18" spans="1:14" ht="30.75" hidden="1" customHeight="1" x14ac:dyDescent="0.25">
      <c r="A18" s="1113"/>
      <c r="B18" s="1150"/>
      <c r="C18" s="1150"/>
      <c r="D18" s="1107"/>
      <c r="E18" s="1187" t="s">
        <v>138</v>
      </c>
      <c r="F18" s="1069" t="s">
        <v>489</v>
      </c>
      <c r="G18" s="1105" t="s">
        <v>140</v>
      </c>
      <c r="H18" s="1147"/>
      <c r="I18" s="1124"/>
      <c r="J18" s="1121" t="e">
        <f>IF(I18/H18*100&gt;100,100,I18/H18*100)</f>
        <v>#DIV/0!</v>
      </c>
      <c r="K18" s="1123"/>
      <c r="L18" s="1119"/>
      <c r="M18" s="1216"/>
      <c r="N18" s="1081"/>
    </row>
    <row r="19" spans="1:14" ht="93" hidden="1" customHeight="1" x14ac:dyDescent="0.25">
      <c r="A19" s="1113"/>
      <c r="B19" s="1149"/>
      <c r="C19" s="1149"/>
      <c r="D19" s="1106"/>
      <c r="E19" s="1187" t="s">
        <v>144</v>
      </c>
      <c r="F19" s="1064" t="s">
        <v>506</v>
      </c>
      <c r="G19" s="1105" t="s">
        <v>266</v>
      </c>
      <c r="H19" s="1144"/>
      <c r="I19" s="34"/>
      <c r="J19" s="1121" t="e">
        <f>IF(I19/H19*100&gt;100,100,I19/H19*100)</f>
        <v>#DIV/0!</v>
      </c>
      <c r="K19" s="1120" t="e">
        <f>J19</f>
        <v>#DIV/0!</v>
      </c>
      <c r="L19" s="1119"/>
      <c r="M19" s="1216"/>
      <c r="N19" s="1081"/>
    </row>
    <row r="20" spans="1:14" ht="58.5" hidden="1" customHeight="1" x14ac:dyDescent="0.25">
      <c r="A20" s="1113"/>
      <c r="B20" s="1142" t="s">
        <v>151</v>
      </c>
      <c r="C20" s="1142" t="s">
        <v>675</v>
      </c>
      <c r="D20" s="1108" t="s">
        <v>137</v>
      </c>
      <c r="E20" s="1187" t="s">
        <v>138</v>
      </c>
      <c r="F20" s="1069" t="s">
        <v>3</v>
      </c>
      <c r="G20" s="1105" t="s">
        <v>140</v>
      </c>
      <c r="H20" s="1147"/>
      <c r="I20" s="1125"/>
      <c r="J20" s="1121" t="e">
        <f>IF(I20/H20*100&gt;100,100,I20/H20*100)</f>
        <v>#DIV/0!</v>
      </c>
      <c r="K20" s="1127" t="e">
        <f>(J20+J21+J22)/3</f>
        <v>#DIV/0!</v>
      </c>
      <c r="L20" s="1126" t="e">
        <f>(K20+K23)/2</f>
        <v>#DIV/0!</v>
      </c>
      <c r="M20" s="1216"/>
      <c r="N20" s="1081"/>
    </row>
    <row r="21" spans="1:14" ht="58.5" hidden="1" customHeight="1" x14ac:dyDescent="0.25">
      <c r="A21" s="1113"/>
      <c r="B21" s="1150"/>
      <c r="C21" s="1150"/>
      <c r="D21" s="1107"/>
      <c r="E21" s="1187" t="s">
        <v>138</v>
      </c>
      <c r="F21" s="1069" t="s">
        <v>4</v>
      </c>
      <c r="G21" s="1105" t="s">
        <v>140</v>
      </c>
      <c r="H21" s="1147"/>
      <c r="I21" s="1125"/>
      <c r="J21" s="1121" t="e">
        <f>IF(I21/H21*100&gt;100,100,I21/H21*100)</f>
        <v>#DIV/0!</v>
      </c>
      <c r="K21" s="1123"/>
      <c r="L21" s="1119"/>
      <c r="M21" s="1216"/>
      <c r="N21" s="1081"/>
    </row>
    <row r="22" spans="1:14" ht="58.5" hidden="1" customHeight="1" x14ac:dyDescent="0.25">
      <c r="A22" s="1113"/>
      <c r="B22" s="1150"/>
      <c r="C22" s="1150"/>
      <c r="D22" s="1107"/>
      <c r="E22" s="1187" t="s">
        <v>138</v>
      </c>
      <c r="F22" s="1069" t="s">
        <v>489</v>
      </c>
      <c r="G22" s="1105" t="s">
        <v>140</v>
      </c>
      <c r="H22" s="1147"/>
      <c r="I22" s="1124"/>
      <c r="J22" s="1121" t="e">
        <f>IF(I22/H22*100&gt;100,100,I22/H22*100)</f>
        <v>#DIV/0!</v>
      </c>
      <c r="K22" s="1123"/>
      <c r="L22" s="1119"/>
      <c r="M22" s="1216"/>
      <c r="N22" s="1081"/>
    </row>
    <row r="23" spans="1:14" ht="31.5" hidden="1" customHeight="1" x14ac:dyDescent="0.25">
      <c r="A23" s="1113"/>
      <c r="B23" s="1149"/>
      <c r="C23" s="1149"/>
      <c r="D23" s="1106"/>
      <c r="E23" s="1187" t="s">
        <v>144</v>
      </c>
      <c r="F23" s="1064" t="s">
        <v>506</v>
      </c>
      <c r="G23" s="1105" t="s">
        <v>266</v>
      </c>
      <c r="H23" s="1144"/>
      <c r="I23" s="1122"/>
      <c r="J23" s="1121" t="e">
        <f>IF(I23/H23*100&gt;100,100,I23/H23*100)</f>
        <v>#DIV/0!</v>
      </c>
      <c r="K23" s="1120" t="e">
        <f>J23</f>
        <v>#DIV/0!</v>
      </c>
      <c r="L23" s="1119"/>
      <c r="M23" s="1216"/>
      <c r="N23" s="1081"/>
    </row>
    <row r="24" spans="1:14" ht="58.5" hidden="1" customHeight="1" x14ac:dyDescent="0.25">
      <c r="A24" s="1113"/>
      <c r="B24" s="1142" t="s">
        <v>135</v>
      </c>
      <c r="C24" s="1142" t="s">
        <v>674</v>
      </c>
      <c r="D24" s="1108" t="s">
        <v>137</v>
      </c>
      <c r="E24" s="1187" t="s">
        <v>138</v>
      </c>
      <c r="F24" s="1069" t="s">
        <v>3</v>
      </c>
      <c r="G24" s="1105" t="s">
        <v>140</v>
      </c>
      <c r="H24" s="1147"/>
      <c r="I24" s="1125"/>
      <c r="J24" s="1121" t="e">
        <f>IF(I24/H24*100&gt;100,100,I24/H24*100)</f>
        <v>#DIV/0!</v>
      </c>
      <c r="K24" s="1127" t="e">
        <f>(J24+J25+J26)/3</f>
        <v>#DIV/0!</v>
      </c>
      <c r="L24" s="1126" t="e">
        <f>(K24+K27)/2</f>
        <v>#DIV/0!</v>
      </c>
      <c r="M24" s="1216"/>
      <c r="N24" s="1081"/>
    </row>
    <row r="25" spans="1:14" ht="58.5" hidden="1" customHeight="1" x14ac:dyDescent="0.25">
      <c r="A25" s="1113"/>
      <c r="B25" s="1150"/>
      <c r="C25" s="1150"/>
      <c r="D25" s="1107"/>
      <c r="E25" s="1187" t="s">
        <v>138</v>
      </c>
      <c r="F25" s="1069" t="s">
        <v>4</v>
      </c>
      <c r="G25" s="1105" t="s">
        <v>140</v>
      </c>
      <c r="H25" s="1147"/>
      <c r="I25" s="1125"/>
      <c r="J25" s="1121" t="e">
        <f>IF(I25/H25*100&gt;100,100,I25/H25*100)</f>
        <v>#DIV/0!</v>
      </c>
      <c r="K25" s="1123"/>
      <c r="L25" s="1119"/>
      <c r="M25" s="1216"/>
      <c r="N25" s="1081"/>
    </row>
    <row r="26" spans="1:14" ht="58.5" hidden="1" customHeight="1" x14ac:dyDescent="0.25">
      <c r="A26" s="1113"/>
      <c r="B26" s="1150"/>
      <c r="C26" s="1150"/>
      <c r="D26" s="1107"/>
      <c r="E26" s="1187" t="s">
        <v>138</v>
      </c>
      <c r="F26" s="1069" t="s">
        <v>489</v>
      </c>
      <c r="G26" s="1105" t="s">
        <v>140</v>
      </c>
      <c r="H26" s="1147"/>
      <c r="I26" s="1124"/>
      <c r="J26" s="1121" t="e">
        <f>IF(I26/H26*100&gt;100,100,I26/H26*100)</f>
        <v>#DIV/0!</v>
      </c>
      <c r="K26" s="1123"/>
      <c r="L26" s="1119"/>
      <c r="M26" s="1216"/>
      <c r="N26" s="1081"/>
    </row>
    <row r="27" spans="1:14" ht="31.5" hidden="1" customHeight="1" x14ac:dyDescent="0.25">
      <c r="A27" s="1113"/>
      <c r="B27" s="1149"/>
      <c r="C27" s="1149"/>
      <c r="D27" s="1106"/>
      <c r="E27" s="1187" t="s">
        <v>144</v>
      </c>
      <c r="F27" s="1064" t="s">
        <v>506</v>
      </c>
      <c r="G27" s="1105" t="s">
        <v>266</v>
      </c>
      <c r="H27" s="1144"/>
      <c r="I27" s="1122"/>
      <c r="J27" s="1121" t="e">
        <f>IF(I27/H27*100&gt;100,100,I27/H27*100)</f>
        <v>#DIV/0!</v>
      </c>
      <c r="K27" s="1120" t="e">
        <f>J27</f>
        <v>#DIV/0!</v>
      </c>
      <c r="L27" s="1119"/>
      <c r="M27" s="1216"/>
      <c r="N27" s="1081"/>
    </row>
    <row r="28" spans="1:14" ht="58.5" customHeight="1" x14ac:dyDescent="0.25">
      <c r="A28" s="1113"/>
      <c r="B28" s="1142" t="s">
        <v>149</v>
      </c>
      <c r="C28" s="1142" t="s">
        <v>673</v>
      </c>
      <c r="D28" s="1108" t="s">
        <v>137</v>
      </c>
      <c r="E28" s="1105" t="s">
        <v>138</v>
      </c>
      <c r="F28" s="1069" t="s">
        <v>3</v>
      </c>
      <c r="G28" s="1105" t="s">
        <v>140</v>
      </c>
      <c r="H28" s="1147">
        <v>100</v>
      </c>
      <c r="I28" s="1125">
        <v>100</v>
      </c>
      <c r="J28" s="1121">
        <f>IF(I28/H28*100&gt;100,100,I28/H28*100)</f>
        <v>100</v>
      </c>
      <c r="K28" s="1127">
        <f>(J28+J29+J30)/3</f>
        <v>100</v>
      </c>
      <c r="L28" s="1126">
        <f>(K28+K31)/2</f>
        <v>99.838832349425957</v>
      </c>
      <c r="M28" s="1216"/>
      <c r="N28" s="1081"/>
    </row>
    <row r="29" spans="1:14" ht="58.5" customHeight="1" x14ac:dyDescent="0.25">
      <c r="A29" s="1113"/>
      <c r="B29" s="1150"/>
      <c r="C29" s="1150"/>
      <c r="D29" s="1107"/>
      <c r="E29" s="1105" t="s">
        <v>138</v>
      </c>
      <c r="F29" s="1069" t="s">
        <v>4</v>
      </c>
      <c r="G29" s="1105" t="s">
        <v>140</v>
      </c>
      <c r="H29" s="1147">
        <v>80</v>
      </c>
      <c r="I29" s="1125">
        <v>84.3</v>
      </c>
      <c r="J29" s="1121">
        <f>IF(I29/H29*100&gt;100,100,I29/H29*100)</f>
        <v>100</v>
      </c>
      <c r="K29" s="1123"/>
      <c r="L29" s="1119"/>
      <c r="M29" s="1216"/>
      <c r="N29" s="1081"/>
    </row>
    <row r="30" spans="1:14" ht="58.5" customHeight="1" x14ac:dyDescent="0.25">
      <c r="A30" s="1113"/>
      <c r="B30" s="1150"/>
      <c r="C30" s="1150"/>
      <c r="D30" s="1107"/>
      <c r="E30" s="1105" t="s">
        <v>138</v>
      </c>
      <c r="F30" s="1069" t="s">
        <v>489</v>
      </c>
      <c r="G30" s="1105" t="s">
        <v>140</v>
      </c>
      <c r="H30" s="1147">
        <v>100</v>
      </c>
      <c r="I30" s="1124">
        <v>100</v>
      </c>
      <c r="J30" s="1121">
        <f>IF(I30/H30*100&gt;100,100,I30/H30*100)</f>
        <v>100</v>
      </c>
      <c r="K30" s="1123"/>
      <c r="L30" s="1119"/>
      <c r="M30" s="1216"/>
      <c r="N30" s="1081"/>
    </row>
    <row r="31" spans="1:14" ht="31.5" customHeight="1" x14ac:dyDescent="0.25">
      <c r="A31" s="1113"/>
      <c r="B31" s="1149"/>
      <c r="C31" s="1149"/>
      <c r="D31" s="1106"/>
      <c r="E31" s="1105" t="s">
        <v>144</v>
      </c>
      <c r="F31" s="1064" t="s">
        <v>506</v>
      </c>
      <c r="G31" s="1105" t="s">
        <v>266</v>
      </c>
      <c r="H31" s="1122">
        <v>276.11</v>
      </c>
      <c r="I31" s="42">
        <v>275.22000000000003</v>
      </c>
      <c r="J31" s="1121">
        <f>IF(I31/H31*100&gt;100,100,I31/H31*100)</f>
        <v>99.677664698851913</v>
      </c>
      <c r="K31" s="1120">
        <f>J31</f>
        <v>99.677664698851913</v>
      </c>
      <c r="L31" s="1119"/>
      <c r="M31" s="1216"/>
      <c r="N31" s="1081"/>
    </row>
    <row r="32" spans="1:14" ht="58.5" hidden="1" customHeight="1" x14ac:dyDescent="0.25">
      <c r="A32" s="1113"/>
      <c r="B32" s="1142" t="s">
        <v>157</v>
      </c>
      <c r="C32" s="1142" t="s">
        <v>687</v>
      </c>
      <c r="D32" s="1108" t="s">
        <v>137</v>
      </c>
      <c r="E32" s="1105" t="s">
        <v>138</v>
      </c>
      <c r="F32" s="1069" t="s">
        <v>3</v>
      </c>
      <c r="G32" s="1105" t="s">
        <v>140</v>
      </c>
      <c r="H32" s="1182"/>
      <c r="I32" s="1186"/>
      <c r="J32" s="1121" t="e">
        <f>IF(I32/H32*100&gt;100,100,I32/H32*100)</f>
        <v>#DIV/0!</v>
      </c>
      <c r="K32" s="1127" t="e">
        <f>(J32+J33+J34)/3</f>
        <v>#DIV/0!</v>
      </c>
      <c r="L32" s="1126" t="e">
        <f>(K32+K35)/2</f>
        <v>#DIV/0!</v>
      </c>
      <c r="M32" s="1216"/>
      <c r="N32" s="1081"/>
    </row>
    <row r="33" spans="1:14" ht="58.5" hidden="1" customHeight="1" x14ac:dyDescent="0.25">
      <c r="A33" s="1113"/>
      <c r="B33" s="1150"/>
      <c r="C33" s="1150"/>
      <c r="D33" s="1107"/>
      <c r="E33" s="1105" t="s">
        <v>138</v>
      </c>
      <c r="F33" s="1069" t="s">
        <v>4</v>
      </c>
      <c r="G33" s="1105" t="s">
        <v>140</v>
      </c>
      <c r="H33" s="1182"/>
      <c r="I33" s="1186"/>
      <c r="J33" s="1121" t="e">
        <f>IF(I33/H33*100&gt;100,100,I33/H33*100)</f>
        <v>#DIV/0!</v>
      </c>
      <c r="K33" s="1123"/>
      <c r="L33" s="1119"/>
      <c r="M33" s="1216"/>
      <c r="N33" s="1081"/>
    </row>
    <row r="34" spans="1:14" ht="58.5" hidden="1" customHeight="1" x14ac:dyDescent="0.25">
      <c r="A34" s="1113"/>
      <c r="B34" s="1150"/>
      <c r="C34" s="1150"/>
      <c r="D34" s="1107"/>
      <c r="E34" s="1105" t="s">
        <v>138</v>
      </c>
      <c r="F34" s="1069" t="s">
        <v>489</v>
      </c>
      <c r="G34" s="1105" t="s">
        <v>140</v>
      </c>
      <c r="H34" s="1182"/>
      <c r="I34" s="1182"/>
      <c r="J34" s="1121" t="e">
        <f>IF(I34/H34*100&gt;100,100,I34/H34*100)</f>
        <v>#DIV/0!</v>
      </c>
      <c r="K34" s="1123"/>
      <c r="L34" s="1119"/>
      <c r="M34" s="1216"/>
      <c r="N34" s="1081"/>
    </row>
    <row r="35" spans="1:14" ht="33.75" hidden="1" customHeight="1" x14ac:dyDescent="0.25">
      <c r="A35" s="1113"/>
      <c r="B35" s="1149"/>
      <c r="C35" s="1149"/>
      <c r="D35" s="1106"/>
      <c r="E35" s="1105" t="s">
        <v>144</v>
      </c>
      <c r="F35" s="1064" t="s">
        <v>506</v>
      </c>
      <c r="G35" s="1105" t="s">
        <v>266</v>
      </c>
      <c r="H35" s="4"/>
      <c r="I35" s="1122"/>
      <c r="J35" s="1121" t="e">
        <f>IF(I35/H35*100&gt;100,100,I35/H35*100)</f>
        <v>#DIV/0!</v>
      </c>
      <c r="K35" s="1120" t="e">
        <f>J35</f>
        <v>#DIV/0!</v>
      </c>
      <c r="L35" s="1119"/>
      <c r="M35" s="1216"/>
      <c r="N35" s="1081"/>
    </row>
    <row r="36" spans="1:14" ht="33.75" hidden="1" customHeight="1" x14ac:dyDescent="0.25">
      <c r="A36" s="1113"/>
      <c r="B36" s="1142" t="s">
        <v>147</v>
      </c>
      <c r="C36" s="1142" t="s">
        <v>671</v>
      </c>
      <c r="D36" s="1108" t="s">
        <v>137</v>
      </c>
      <c r="E36" s="1105" t="s">
        <v>138</v>
      </c>
      <c r="F36" s="1069" t="s">
        <v>3</v>
      </c>
      <c r="G36" s="1105"/>
      <c r="H36" s="4"/>
      <c r="I36" s="1122"/>
      <c r="J36" s="1121" t="e">
        <f>IF(I36/H36*100&gt;100,100,I36/H36*100)</f>
        <v>#DIV/0!</v>
      </c>
      <c r="K36" s="1120"/>
      <c r="L36" s="1178"/>
      <c r="M36" s="1216"/>
      <c r="N36" s="1081"/>
    </row>
    <row r="37" spans="1:14" ht="33.75" hidden="1" customHeight="1" x14ac:dyDescent="0.25">
      <c r="A37" s="1113"/>
      <c r="B37" s="1150"/>
      <c r="C37" s="1150"/>
      <c r="D37" s="1107"/>
      <c r="E37" s="1105" t="s">
        <v>138</v>
      </c>
      <c r="F37" s="1069" t="s">
        <v>4</v>
      </c>
      <c r="G37" s="1105"/>
      <c r="H37" s="4"/>
      <c r="I37" s="1122"/>
      <c r="J37" s="1121" t="e">
        <f>IF(I37/H37*100&gt;100,100,I37/H37*100)</f>
        <v>#DIV/0!</v>
      </c>
      <c r="K37" s="1120"/>
      <c r="L37" s="1178"/>
      <c r="M37" s="1216"/>
      <c r="N37" s="1081"/>
    </row>
    <row r="38" spans="1:14" ht="33.75" hidden="1" customHeight="1" x14ac:dyDescent="0.25">
      <c r="A38" s="1113"/>
      <c r="B38" s="1150"/>
      <c r="C38" s="1150"/>
      <c r="D38" s="1107"/>
      <c r="E38" s="1105" t="s">
        <v>138</v>
      </c>
      <c r="F38" s="1069" t="s">
        <v>489</v>
      </c>
      <c r="G38" s="1105"/>
      <c r="H38" s="4"/>
      <c r="I38" s="1122"/>
      <c r="J38" s="1121" t="e">
        <f>IF(I38/H38*100&gt;100,100,I38/H38*100)</f>
        <v>#DIV/0!</v>
      </c>
      <c r="K38" s="1120"/>
      <c r="L38" s="1178"/>
      <c r="M38" s="1216"/>
      <c r="N38" s="1081"/>
    </row>
    <row r="39" spans="1:14" ht="53.25" hidden="1" customHeight="1" x14ac:dyDescent="0.25">
      <c r="A39" s="1113"/>
      <c r="B39" s="1149"/>
      <c r="C39" s="1149"/>
      <c r="D39" s="1106"/>
      <c r="E39" s="1105" t="s">
        <v>144</v>
      </c>
      <c r="F39" s="1064" t="s">
        <v>506</v>
      </c>
      <c r="G39" s="1105"/>
      <c r="H39" s="4"/>
      <c r="I39" s="1122"/>
      <c r="J39" s="1121" t="e">
        <f>IF(I39/H39*100&gt;100,100,I39/H39*100)</f>
        <v>#DIV/0!</v>
      </c>
      <c r="K39" s="1120"/>
      <c r="L39" s="1178"/>
      <c r="M39" s="1216"/>
      <c r="N39" s="1081"/>
    </row>
    <row r="40" spans="1:14" ht="58.5" hidden="1" customHeight="1" x14ac:dyDescent="0.25">
      <c r="A40" s="1143"/>
      <c r="B40" s="1162" t="s">
        <v>670</v>
      </c>
      <c r="C40" s="1177" t="s">
        <v>669</v>
      </c>
      <c r="D40" s="1108" t="s">
        <v>137</v>
      </c>
      <c r="E40" s="1105" t="s">
        <v>138</v>
      </c>
      <c r="F40" s="1069" t="s">
        <v>3</v>
      </c>
      <c r="G40" s="1105" t="s">
        <v>140</v>
      </c>
      <c r="H40" s="1124"/>
      <c r="I40" s="1125"/>
      <c r="J40" s="1121" t="e">
        <f>IF(I40/H40*100&gt;100,100,I40/H40*100)</f>
        <v>#DIV/0!</v>
      </c>
      <c r="K40" s="1127" t="e">
        <f>(J40+J41+J42)/2</f>
        <v>#DIV/0!</v>
      </c>
      <c r="L40" s="1126" t="e">
        <f>(K40+K43)/2</f>
        <v>#DIV/0!</v>
      </c>
      <c r="M40" s="1216"/>
      <c r="N40" s="1081"/>
    </row>
    <row r="41" spans="1:14" ht="58.5" hidden="1" customHeight="1" x14ac:dyDescent="0.25">
      <c r="A41" s="1143"/>
      <c r="B41" s="1162"/>
      <c r="C41" s="1113"/>
      <c r="D41" s="1107"/>
      <c r="E41" s="1105" t="s">
        <v>138</v>
      </c>
      <c r="F41" s="1069" t="s">
        <v>4</v>
      </c>
      <c r="G41" s="1105" t="s">
        <v>140</v>
      </c>
      <c r="H41" s="1124"/>
      <c r="I41" s="1125"/>
      <c r="J41" s="1121" t="e">
        <f>IF(I41/H41*100&gt;100,100,I41/H41*100)</f>
        <v>#DIV/0!</v>
      </c>
      <c r="K41" s="1123"/>
      <c r="L41" s="1119"/>
      <c r="M41" s="1216"/>
      <c r="N41" s="1081"/>
    </row>
    <row r="42" spans="1:14" ht="58.5" hidden="1" customHeight="1" x14ac:dyDescent="0.25">
      <c r="A42" s="1143"/>
      <c r="B42" s="1162"/>
      <c r="C42" s="1113"/>
      <c r="D42" s="1107"/>
      <c r="E42" s="1105" t="s">
        <v>138</v>
      </c>
      <c r="F42" s="1069" t="s">
        <v>489</v>
      </c>
      <c r="G42" s="1105" t="s">
        <v>140</v>
      </c>
      <c r="H42" s="1124"/>
      <c r="I42" s="1124"/>
      <c r="J42" s="1121">
        <v>0</v>
      </c>
      <c r="K42" s="1123"/>
      <c r="L42" s="1119"/>
      <c r="M42" s="1216"/>
      <c r="N42" s="1081"/>
    </row>
    <row r="43" spans="1:14" ht="33" hidden="1" customHeight="1" x14ac:dyDescent="0.25">
      <c r="A43" s="1143"/>
      <c r="B43" s="1162"/>
      <c r="C43" s="1110"/>
      <c r="D43" s="1106"/>
      <c r="E43" s="1105" t="s">
        <v>144</v>
      </c>
      <c r="F43" s="1064" t="s">
        <v>506</v>
      </c>
      <c r="G43" s="1105" t="s">
        <v>266</v>
      </c>
      <c r="H43" s="4"/>
      <c r="I43" s="1122"/>
      <c r="J43" s="1121" t="e">
        <f>IF(I43/H43*100&gt;100,100,I43/H43*100)</f>
        <v>#DIV/0!</v>
      </c>
      <c r="K43" s="1120" t="e">
        <f>J43</f>
        <v>#DIV/0!</v>
      </c>
      <c r="L43" s="1119"/>
      <c r="M43" s="1216"/>
      <c r="N43" s="1081"/>
    </row>
    <row r="44" spans="1:14" ht="57" customHeight="1" x14ac:dyDescent="0.25">
      <c r="A44" s="1143"/>
      <c r="B44" s="1142" t="s">
        <v>183</v>
      </c>
      <c r="C44" s="1142" t="s">
        <v>668</v>
      </c>
      <c r="D44" s="1108" t="s">
        <v>137</v>
      </c>
      <c r="E44" s="1105" t="s">
        <v>138</v>
      </c>
      <c r="F44" s="1069" t="s">
        <v>3</v>
      </c>
      <c r="G44" s="1105" t="s">
        <v>140</v>
      </c>
      <c r="H44" s="1124">
        <v>100</v>
      </c>
      <c r="I44" s="1125">
        <v>100</v>
      </c>
      <c r="J44" s="1121">
        <f>IF(I44/H44*100&gt;100,100,I44/H44*100)</f>
        <v>100</v>
      </c>
      <c r="K44" s="1127">
        <f>(J44+J45+J46)/2</f>
        <v>100</v>
      </c>
      <c r="L44" s="1126">
        <f>(K44+K47)/2</f>
        <v>100</v>
      </c>
      <c r="M44" s="1216"/>
      <c r="N44" s="1081"/>
    </row>
    <row r="45" spans="1:14" ht="57" customHeight="1" x14ac:dyDescent="0.25">
      <c r="A45" s="1143"/>
      <c r="B45" s="1150"/>
      <c r="C45" s="1150"/>
      <c r="D45" s="1107"/>
      <c r="E45" s="1105" t="s">
        <v>138</v>
      </c>
      <c r="F45" s="1069" t="s">
        <v>4</v>
      </c>
      <c r="G45" s="1105" t="s">
        <v>140</v>
      </c>
      <c r="H45" s="1124">
        <v>85</v>
      </c>
      <c r="I45" s="1125">
        <v>100</v>
      </c>
      <c r="J45" s="1121">
        <f>IF(I45/H45*100&gt;100,100,I45/H45*100)</f>
        <v>100</v>
      </c>
      <c r="K45" s="1123"/>
      <c r="L45" s="1119"/>
      <c r="M45" s="1216"/>
      <c r="N45" s="1081"/>
    </row>
    <row r="46" spans="1:14" ht="57" customHeight="1" x14ac:dyDescent="0.25">
      <c r="A46" s="1143"/>
      <c r="B46" s="1150"/>
      <c r="C46" s="1150"/>
      <c r="D46" s="1107"/>
      <c r="E46" s="1105" t="s">
        <v>138</v>
      </c>
      <c r="F46" s="1069" t="s">
        <v>489</v>
      </c>
      <c r="G46" s="1105" t="s">
        <v>140</v>
      </c>
      <c r="H46" s="1124"/>
      <c r="I46" s="1124"/>
      <c r="J46" s="1121"/>
      <c r="K46" s="1123"/>
      <c r="L46" s="1119"/>
      <c r="M46" s="1216"/>
      <c r="N46" s="1081"/>
    </row>
    <row r="47" spans="1:14" ht="57" customHeight="1" x14ac:dyDescent="0.25">
      <c r="A47" s="1143"/>
      <c r="B47" s="1149"/>
      <c r="C47" s="1149"/>
      <c r="D47" s="1106"/>
      <c r="E47" s="1105" t="s">
        <v>144</v>
      </c>
      <c r="F47" s="1064" t="s">
        <v>506</v>
      </c>
      <c r="G47" s="1105" t="s">
        <v>266</v>
      </c>
      <c r="H47" s="4">
        <v>4.33</v>
      </c>
      <c r="I47" s="1122">
        <v>4.5599999999999996</v>
      </c>
      <c r="J47" s="1121">
        <f>IF(I47/H47*100&gt;100,100,I47/H47*100)</f>
        <v>100</v>
      </c>
      <c r="K47" s="1120">
        <f>J47</f>
        <v>100</v>
      </c>
      <c r="L47" s="1119"/>
      <c r="M47" s="1216"/>
      <c r="N47" s="1081"/>
    </row>
    <row r="48" spans="1:14" ht="33" hidden="1" customHeight="1" x14ac:dyDescent="0.25">
      <c r="A48" s="1143"/>
      <c r="B48" s="1142" t="s">
        <v>167</v>
      </c>
      <c r="C48" s="1142" t="s">
        <v>667</v>
      </c>
      <c r="D48" s="1108" t="s">
        <v>137</v>
      </c>
      <c r="E48" s="1105" t="s">
        <v>138</v>
      </c>
      <c r="F48" s="1069" t="s">
        <v>3</v>
      </c>
      <c r="G48" s="1105" t="s">
        <v>140</v>
      </c>
      <c r="H48" s="1147"/>
      <c r="I48" s="1125"/>
      <c r="J48" s="1121" t="e">
        <f>IF(I48/H48*100&gt;100,100,I48/H48*100)</f>
        <v>#DIV/0!</v>
      </c>
      <c r="K48" s="1127" t="e">
        <f>(J48+J49+J50)/3</f>
        <v>#DIV/0!</v>
      </c>
      <c r="L48" s="1126" t="e">
        <f>(K48+K51)/2</f>
        <v>#DIV/0!</v>
      </c>
      <c r="M48" s="1216"/>
      <c r="N48" s="1081"/>
    </row>
    <row r="49" spans="1:14" ht="33" hidden="1" customHeight="1" x14ac:dyDescent="0.25">
      <c r="A49" s="1143"/>
      <c r="B49" s="1150"/>
      <c r="C49" s="1150"/>
      <c r="D49" s="1107"/>
      <c r="E49" s="1105" t="s">
        <v>138</v>
      </c>
      <c r="F49" s="1069" t="s">
        <v>4</v>
      </c>
      <c r="G49" s="1105" t="s">
        <v>140</v>
      </c>
      <c r="H49" s="1147"/>
      <c r="I49" s="1125"/>
      <c r="J49" s="1121" t="e">
        <f>IF(I49/H49*100&gt;100,100,I49/H49*100)</f>
        <v>#DIV/0!</v>
      </c>
      <c r="K49" s="1123"/>
      <c r="L49" s="1119"/>
      <c r="M49" s="1216"/>
      <c r="N49" s="1081"/>
    </row>
    <row r="50" spans="1:14" ht="33" hidden="1" customHeight="1" x14ac:dyDescent="0.25">
      <c r="A50" s="1143"/>
      <c r="B50" s="1150"/>
      <c r="C50" s="1150"/>
      <c r="D50" s="1107"/>
      <c r="E50" s="1105" t="s">
        <v>138</v>
      </c>
      <c r="F50" s="1069" t="s">
        <v>489</v>
      </c>
      <c r="G50" s="1105" t="s">
        <v>140</v>
      </c>
      <c r="H50" s="1147"/>
      <c r="I50" s="1124"/>
      <c r="J50" s="1121" t="e">
        <f>IF(I50/H50*100&gt;100,100,I50/H50*100)</f>
        <v>#DIV/0!</v>
      </c>
      <c r="K50" s="1123"/>
      <c r="L50" s="1119"/>
      <c r="M50" s="1216"/>
      <c r="N50" s="1081"/>
    </row>
    <row r="51" spans="1:14" ht="33" hidden="1" customHeight="1" x14ac:dyDescent="0.25">
      <c r="A51" s="1143"/>
      <c r="B51" s="1149"/>
      <c r="C51" s="1149"/>
      <c r="D51" s="1106"/>
      <c r="E51" s="1105" t="s">
        <v>144</v>
      </c>
      <c r="F51" s="1064" t="s">
        <v>506</v>
      </c>
      <c r="G51" s="1105" t="s">
        <v>266</v>
      </c>
      <c r="H51" s="1144"/>
      <c r="I51" s="1122"/>
      <c r="J51" s="1121" t="e">
        <f>IF(I51/H51*100&gt;100,100,I51/H51*100)</f>
        <v>#DIV/0!</v>
      </c>
      <c r="K51" s="1120" t="e">
        <f>J51</f>
        <v>#DIV/0!</v>
      </c>
      <c r="L51" s="1119"/>
      <c r="M51" s="1216"/>
      <c r="N51" s="1081"/>
    </row>
    <row r="52" spans="1:14" ht="33" hidden="1" customHeight="1" x14ac:dyDescent="0.25">
      <c r="A52" s="1143"/>
      <c r="B52" s="1142" t="s">
        <v>167</v>
      </c>
      <c r="C52" s="1142" t="s">
        <v>666</v>
      </c>
      <c r="D52" s="1108" t="s">
        <v>137</v>
      </c>
      <c r="E52" s="1105" t="s">
        <v>138</v>
      </c>
      <c r="F52" s="1069" t="s">
        <v>3</v>
      </c>
      <c r="G52" s="1105" t="s">
        <v>140</v>
      </c>
      <c r="H52" s="1147"/>
      <c r="I52" s="1125"/>
      <c r="J52" s="1121" t="e">
        <f>IF(I52/H52*100&gt;100,100,I52/H52*100)</f>
        <v>#DIV/0!</v>
      </c>
      <c r="K52" s="1127" t="e">
        <f>(J52+J53+J54)/3</f>
        <v>#DIV/0!</v>
      </c>
      <c r="L52" s="1126" t="e">
        <f>(K52+K55)/2</f>
        <v>#DIV/0!</v>
      </c>
      <c r="M52" s="1216"/>
      <c r="N52" s="1081"/>
    </row>
    <row r="53" spans="1:14" ht="33" hidden="1" customHeight="1" x14ac:dyDescent="0.25">
      <c r="A53" s="1143"/>
      <c r="B53" s="1150"/>
      <c r="C53" s="1150"/>
      <c r="D53" s="1107"/>
      <c r="E53" s="1105" t="s">
        <v>138</v>
      </c>
      <c r="F53" s="1069" t="s">
        <v>4</v>
      </c>
      <c r="G53" s="1105" t="s">
        <v>140</v>
      </c>
      <c r="H53" s="1147"/>
      <c r="I53" s="1125"/>
      <c r="J53" s="1121" t="e">
        <f>IF(I53/H53*100&gt;100,100,I53/H53*100)</f>
        <v>#DIV/0!</v>
      </c>
      <c r="K53" s="1123"/>
      <c r="L53" s="1119"/>
      <c r="M53" s="1216"/>
      <c r="N53" s="1081"/>
    </row>
    <row r="54" spans="1:14" ht="33" hidden="1" customHeight="1" x14ac:dyDescent="0.25">
      <c r="A54" s="1143"/>
      <c r="B54" s="1150"/>
      <c r="C54" s="1150"/>
      <c r="D54" s="1107"/>
      <c r="E54" s="1105" t="s">
        <v>138</v>
      </c>
      <c r="F54" s="1069" t="s">
        <v>489</v>
      </c>
      <c r="G54" s="1105" t="s">
        <v>140</v>
      </c>
      <c r="H54" s="1147"/>
      <c r="I54" s="1124"/>
      <c r="J54" s="1121" t="e">
        <f>IF(I54/H54*100&gt;100,100,I54/H54*100)</f>
        <v>#DIV/0!</v>
      </c>
      <c r="K54" s="1123"/>
      <c r="L54" s="1119"/>
      <c r="M54" s="1216"/>
      <c r="N54" s="1081"/>
    </row>
    <row r="55" spans="1:14" ht="69" hidden="1" customHeight="1" x14ac:dyDescent="0.25">
      <c r="A55" s="1143"/>
      <c r="B55" s="1149"/>
      <c r="C55" s="1149"/>
      <c r="D55" s="1106"/>
      <c r="E55" s="1105" t="s">
        <v>144</v>
      </c>
      <c r="F55" s="1064" t="s">
        <v>506</v>
      </c>
      <c r="G55" s="1105" t="s">
        <v>266</v>
      </c>
      <c r="H55" s="1144"/>
      <c r="I55" s="1122"/>
      <c r="J55" s="1121" t="e">
        <f>IF(I55/H55*100&gt;100,100,I55/H55*100)</f>
        <v>#DIV/0!</v>
      </c>
      <c r="K55" s="1120" t="e">
        <f>J55</f>
        <v>#DIV/0!</v>
      </c>
      <c r="L55" s="1119"/>
      <c r="M55" s="1216"/>
      <c r="N55" s="1081"/>
    </row>
    <row r="56" spans="1:14" ht="58.5" hidden="1" customHeight="1" x14ac:dyDescent="0.25">
      <c r="A56" s="1143"/>
      <c r="B56" s="1142" t="s">
        <v>164</v>
      </c>
      <c r="C56" s="1142" t="s">
        <v>686</v>
      </c>
      <c r="D56" s="1108" t="s">
        <v>137</v>
      </c>
      <c r="E56" s="1105" t="s">
        <v>138</v>
      </c>
      <c r="F56" s="1069" t="s">
        <v>3</v>
      </c>
      <c r="G56" s="1105" t="s">
        <v>140</v>
      </c>
      <c r="H56" s="1147"/>
      <c r="I56" s="1125"/>
      <c r="J56" s="1121" t="e">
        <f>IF(I56/H56*100&gt;100,100,I56/H56*100)</f>
        <v>#DIV/0!</v>
      </c>
      <c r="K56" s="1127" t="e">
        <f>(J56+J57+J58)/3</f>
        <v>#DIV/0!</v>
      </c>
      <c r="L56" s="1126" t="e">
        <f>(K56+K59)/2</f>
        <v>#DIV/0!</v>
      </c>
      <c r="M56" s="1216"/>
      <c r="N56" s="1081"/>
    </row>
    <row r="57" spans="1:14" ht="58.5" hidden="1" customHeight="1" x14ac:dyDescent="0.25">
      <c r="A57" s="1143"/>
      <c r="B57" s="1150"/>
      <c r="C57" s="1150"/>
      <c r="D57" s="1107"/>
      <c r="E57" s="1105" t="s">
        <v>138</v>
      </c>
      <c r="F57" s="1069" t="s">
        <v>4</v>
      </c>
      <c r="G57" s="1105" t="s">
        <v>140</v>
      </c>
      <c r="H57" s="1147"/>
      <c r="I57" s="1125"/>
      <c r="J57" s="1121" t="e">
        <f>IF(I57/H57*100&gt;100,100,I57/H57*100)</f>
        <v>#DIV/0!</v>
      </c>
      <c r="K57" s="1123"/>
      <c r="L57" s="1119"/>
      <c r="M57" s="1216"/>
      <c r="N57" s="1081"/>
    </row>
    <row r="58" spans="1:14" ht="58.5" hidden="1" customHeight="1" x14ac:dyDescent="0.25">
      <c r="A58" s="1143"/>
      <c r="B58" s="1150"/>
      <c r="C58" s="1150"/>
      <c r="D58" s="1107"/>
      <c r="E58" s="1105" t="s">
        <v>138</v>
      </c>
      <c r="F58" s="1069" t="s">
        <v>489</v>
      </c>
      <c r="G58" s="1105" t="s">
        <v>140</v>
      </c>
      <c r="H58" s="1147"/>
      <c r="I58" s="1124"/>
      <c r="J58" s="1121" t="e">
        <f>IF(I58/H58*100&gt;100,100,I58/H58*100)</f>
        <v>#DIV/0!</v>
      </c>
      <c r="K58" s="1123"/>
      <c r="L58" s="1119"/>
      <c r="M58" s="1216"/>
      <c r="N58" s="1081"/>
    </row>
    <row r="59" spans="1:14" ht="57.75" hidden="1" customHeight="1" x14ac:dyDescent="0.25">
      <c r="A59" s="1143"/>
      <c r="B59" s="1149"/>
      <c r="C59" s="1149"/>
      <c r="D59" s="1106"/>
      <c r="E59" s="1105" t="s">
        <v>144</v>
      </c>
      <c r="F59" s="1064" t="s">
        <v>506</v>
      </c>
      <c r="G59" s="1105" t="s">
        <v>266</v>
      </c>
      <c r="H59" s="34"/>
      <c r="I59" s="4"/>
      <c r="J59" s="1121" t="e">
        <f>IF(I59/H59*100&gt;100,100,I59/H59*100)</f>
        <v>#DIV/0!</v>
      </c>
      <c r="K59" s="1120" t="e">
        <f>J59</f>
        <v>#DIV/0!</v>
      </c>
      <c r="L59" s="1119"/>
      <c r="M59" s="1216"/>
      <c r="N59" s="1081"/>
    </row>
    <row r="60" spans="1:14" ht="58.5" hidden="1" customHeight="1" x14ac:dyDescent="0.25">
      <c r="A60" s="1143"/>
      <c r="B60" s="1142" t="s">
        <v>418</v>
      </c>
      <c r="C60" s="1142" t="s">
        <v>663</v>
      </c>
      <c r="D60" s="1108" t="s">
        <v>137</v>
      </c>
      <c r="E60" s="1105" t="s">
        <v>138</v>
      </c>
      <c r="F60" s="1069" t="s">
        <v>3</v>
      </c>
      <c r="G60" s="1105" t="s">
        <v>140</v>
      </c>
      <c r="H60" s="1169"/>
      <c r="I60" s="1125"/>
      <c r="J60" s="1121" t="e">
        <f>IF(I60/H60*100&gt;100,100,I60/H60*100)</f>
        <v>#DIV/0!</v>
      </c>
      <c r="K60" s="1127" t="e">
        <f>(J60+J61+J62)/3</f>
        <v>#DIV/0!</v>
      </c>
      <c r="L60" s="1126" t="e">
        <f>(K60+K63)/2</f>
        <v>#DIV/0!</v>
      </c>
      <c r="M60" s="1216"/>
      <c r="N60" s="1081"/>
    </row>
    <row r="61" spans="1:14" ht="58.5" hidden="1" customHeight="1" x14ac:dyDescent="0.25">
      <c r="A61" s="1143"/>
      <c r="B61" s="1150"/>
      <c r="C61" s="1150"/>
      <c r="D61" s="1107"/>
      <c r="E61" s="1105" t="s">
        <v>138</v>
      </c>
      <c r="F61" s="1069" t="s">
        <v>4</v>
      </c>
      <c r="G61" s="1105" t="s">
        <v>140</v>
      </c>
      <c r="H61" s="1169"/>
      <c r="I61" s="1125"/>
      <c r="J61" s="1121" t="e">
        <f>IF(I61/H61*100&gt;100,100,I61/H61*100)</f>
        <v>#DIV/0!</v>
      </c>
      <c r="K61" s="1123"/>
      <c r="L61" s="1119"/>
      <c r="M61" s="1216"/>
      <c r="N61" s="1081"/>
    </row>
    <row r="62" spans="1:14" ht="58.5" hidden="1" customHeight="1" x14ac:dyDescent="0.25">
      <c r="A62" s="1143"/>
      <c r="B62" s="1150"/>
      <c r="C62" s="1150"/>
      <c r="D62" s="1107"/>
      <c r="E62" s="1105" t="s">
        <v>138</v>
      </c>
      <c r="F62" s="1069" t="s">
        <v>489</v>
      </c>
      <c r="G62" s="1105" t="s">
        <v>140</v>
      </c>
      <c r="H62" s="1169"/>
      <c r="I62" s="1124"/>
      <c r="J62" s="1121" t="e">
        <f>IF(I62/H62*100&gt;100,100,I62/H62*100)</f>
        <v>#DIV/0!</v>
      </c>
      <c r="K62" s="1123"/>
      <c r="L62" s="1119"/>
      <c r="M62" s="1216"/>
      <c r="N62" s="1081"/>
    </row>
    <row r="63" spans="1:14" ht="41.25" hidden="1" customHeight="1" x14ac:dyDescent="0.25">
      <c r="A63" s="1143"/>
      <c r="B63" s="1149"/>
      <c r="C63" s="1149"/>
      <c r="D63" s="1106"/>
      <c r="E63" s="1105" t="s">
        <v>144</v>
      </c>
      <c r="F63" s="1064" t="s">
        <v>506</v>
      </c>
      <c r="G63" s="1105" t="s">
        <v>266</v>
      </c>
      <c r="H63" s="4"/>
      <c r="I63" s="1122"/>
      <c r="J63" s="1121" t="e">
        <f>IF(I63/H63*100&gt;100,100,I63/H63*100)</f>
        <v>#DIV/0!</v>
      </c>
      <c r="K63" s="1120" t="e">
        <f>J63</f>
        <v>#DIV/0!</v>
      </c>
      <c r="L63" s="1119"/>
      <c r="M63" s="1216"/>
      <c r="N63" s="1081"/>
    </row>
    <row r="64" spans="1:14" ht="58.5" hidden="1" customHeight="1" x14ac:dyDescent="0.25">
      <c r="A64" s="1143"/>
      <c r="B64" s="1142" t="s">
        <v>176</v>
      </c>
      <c r="C64" s="1142" t="s">
        <v>662</v>
      </c>
      <c r="D64" s="1108" t="s">
        <v>137</v>
      </c>
      <c r="E64" s="1105" t="s">
        <v>138</v>
      </c>
      <c r="F64" s="1069" t="s">
        <v>3</v>
      </c>
      <c r="G64" s="1105" t="s">
        <v>140</v>
      </c>
      <c r="H64" s="1169"/>
      <c r="I64" s="1125"/>
      <c r="J64" s="1121" t="e">
        <f>IF(I64/H64*100&gt;100,100,I64/H64*100)</f>
        <v>#DIV/0!</v>
      </c>
      <c r="K64" s="1127" t="e">
        <f>(J64+J65+J66)/3</f>
        <v>#DIV/0!</v>
      </c>
      <c r="L64" s="1126" t="e">
        <f>(K64+K67)/2</f>
        <v>#DIV/0!</v>
      </c>
      <c r="M64" s="1216"/>
      <c r="N64" s="1081"/>
    </row>
    <row r="65" spans="1:14" ht="58.5" hidden="1" customHeight="1" x14ac:dyDescent="0.25">
      <c r="A65" s="1143"/>
      <c r="B65" s="1150"/>
      <c r="C65" s="1150"/>
      <c r="D65" s="1107"/>
      <c r="E65" s="1105" t="s">
        <v>138</v>
      </c>
      <c r="F65" s="1069" t="s">
        <v>211</v>
      </c>
      <c r="G65" s="1105" t="s">
        <v>140</v>
      </c>
      <c r="H65" s="1169"/>
      <c r="I65" s="1125"/>
      <c r="J65" s="1121" t="e">
        <f>IF(I65/H65*100&gt;100,100,I65/H65*100)</f>
        <v>#DIV/0!</v>
      </c>
      <c r="K65" s="1123"/>
      <c r="L65" s="1119"/>
      <c r="M65" s="1216"/>
      <c r="N65" s="1081"/>
    </row>
    <row r="66" spans="1:14" ht="58.5" hidden="1" customHeight="1" x14ac:dyDescent="0.25">
      <c r="A66" s="1143"/>
      <c r="B66" s="1150"/>
      <c r="C66" s="1150"/>
      <c r="D66" s="1107"/>
      <c r="E66" s="1105" t="s">
        <v>138</v>
      </c>
      <c r="F66" s="1069" t="s">
        <v>390</v>
      </c>
      <c r="G66" s="1105" t="s">
        <v>140</v>
      </c>
      <c r="H66" s="1169"/>
      <c r="I66" s="1124"/>
      <c r="J66" s="1121" t="e">
        <f>IF(I66/H66*100&gt;100,100,I66/H66*100)</f>
        <v>#DIV/0!</v>
      </c>
      <c r="K66" s="1123"/>
      <c r="L66" s="1119"/>
      <c r="M66" s="1216"/>
      <c r="N66" s="1081"/>
    </row>
    <row r="67" spans="1:14" ht="41.25" hidden="1" customHeight="1" x14ac:dyDescent="0.25">
      <c r="A67" s="1143"/>
      <c r="B67" s="1149"/>
      <c r="C67" s="1149"/>
      <c r="D67" s="1106"/>
      <c r="E67" s="1105" t="s">
        <v>144</v>
      </c>
      <c r="F67" s="1064" t="s">
        <v>506</v>
      </c>
      <c r="G67" s="1105" t="s">
        <v>266</v>
      </c>
      <c r="H67" s="4"/>
      <c r="I67" s="1122"/>
      <c r="J67" s="1121" t="e">
        <f>IF(I67/H67*100&gt;100,100,I67/H67*100)</f>
        <v>#DIV/0!</v>
      </c>
      <c r="K67" s="1120" t="e">
        <f>J67</f>
        <v>#DIV/0!</v>
      </c>
      <c r="L67" s="1119"/>
      <c r="M67" s="1216"/>
      <c r="N67" s="1081"/>
    </row>
    <row r="68" spans="1:14" ht="58.5" customHeight="1" x14ac:dyDescent="0.25">
      <c r="A68" s="1143"/>
      <c r="B68" s="1142" t="s">
        <v>185</v>
      </c>
      <c r="C68" s="1142" t="s">
        <v>696</v>
      </c>
      <c r="D68" s="1108" t="s">
        <v>137</v>
      </c>
      <c r="E68" s="1105" t="s">
        <v>138</v>
      </c>
      <c r="F68" s="1069" t="s">
        <v>3</v>
      </c>
      <c r="G68" s="1105" t="s">
        <v>140</v>
      </c>
      <c r="H68" s="1124">
        <v>100</v>
      </c>
      <c r="I68" s="1125">
        <v>100</v>
      </c>
      <c r="J68" s="1121">
        <f>IF(I68/H68*100&gt;100,100,I68/H68*100)</f>
        <v>100</v>
      </c>
      <c r="K68" s="1127">
        <f>(J68+J69+J70)/3</f>
        <v>100</v>
      </c>
      <c r="L68" s="1126">
        <f>(K68+K71)/2</f>
        <v>100</v>
      </c>
      <c r="M68" s="1216"/>
      <c r="N68" s="1081"/>
    </row>
    <row r="69" spans="1:14" ht="58.5" customHeight="1" x14ac:dyDescent="0.25">
      <c r="A69" s="1143"/>
      <c r="B69" s="1150"/>
      <c r="C69" s="1150"/>
      <c r="D69" s="1107"/>
      <c r="E69" s="1105" t="s">
        <v>138</v>
      </c>
      <c r="F69" s="1069" t="s">
        <v>211</v>
      </c>
      <c r="G69" s="1105" t="s">
        <v>140</v>
      </c>
      <c r="H69" s="1124">
        <v>85</v>
      </c>
      <c r="I69" s="1125">
        <v>93.3</v>
      </c>
      <c r="J69" s="1121">
        <f>IF(I69/H69*100&gt;100,100,I69/H69*100)</f>
        <v>100</v>
      </c>
      <c r="K69" s="1123"/>
      <c r="L69" s="1119"/>
      <c r="M69" s="1216"/>
      <c r="N69" s="1081"/>
    </row>
    <row r="70" spans="1:14" ht="58.5" customHeight="1" x14ac:dyDescent="0.25">
      <c r="A70" s="1143"/>
      <c r="B70" s="1150"/>
      <c r="C70" s="1150"/>
      <c r="D70" s="1107"/>
      <c r="E70" s="1105" t="s">
        <v>138</v>
      </c>
      <c r="F70" s="1069" t="s">
        <v>390</v>
      </c>
      <c r="G70" s="1105" t="s">
        <v>140</v>
      </c>
      <c r="H70" s="1124">
        <v>98</v>
      </c>
      <c r="I70" s="1124">
        <v>98</v>
      </c>
      <c r="J70" s="1121">
        <f>IF(I70/H70*100&gt;100,100,I70/H70*100)</f>
        <v>100</v>
      </c>
      <c r="K70" s="1123"/>
      <c r="L70" s="1119"/>
      <c r="M70" s="1216"/>
      <c r="N70" s="1081"/>
    </row>
    <row r="71" spans="1:14" ht="31.5" customHeight="1" x14ac:dyDescent="0.25">
      <c r="A71" s="1143"/>
      <c r="B71" s="1149"/>
      <c r="C71" s="1149"/>
      <c r="D71" s="1106"/>
      <c r="E71" s="1105" t="s">
        <v>144</v>
      </c>
      <c r="F71" s="1064" t="s">
        <v>506</v>
      </c>
      <c r="G71" s="1105" t="s">
        <v>266</v>
      </c>
      <c r="H71" s="4">
        <v>0.89</v>
      </c>
      <c r="I71" s="1122">
        <v>1</v>
      </c>
      <c r="J71" s="1121">
        <f>IF(I71/H71*100&gt;100,100,I71/H71*100)</f>
        <v>100</v>
      </c>
      <c r="K71" s="1120">
        <f>J71</f>
        <v>100</v>
      </c>
      <c r="L71" s="1119"/>
      <c r="M71" s="1216"/>
      <c r="N71" s="1081"/>
    </row>
    <row r="72" spans="1:14" ht="58.5" hidden="1" customHeight="1" x14ac:dyDescent="0.25">
      <c r="A72" s="1143"/>
      <c r="B72" s="1142" t="s">
        <v>178</v>
      </c>
      <c r="C72" s="1142" t="s">
        <v>529</v>
      </c>
      <c r="D72" s="1108" t="s">
        <v>137</v>
      </c>
      <c r="E72" s="1105" t="s">
        <v>138</v>
      </c>
      <c r="F72" s="1069" t="s">
        <v>3</v>
      </c>
      <c r="G72" s="1105" t="s">
        <v>140</v>
      </c>
      <c r="H72" s="1169"/>
      <c r="I72" s="1125"/>
      <c r="J72" s="1121" t="e">
        <f>IF(I72/H72*100&gt;100,100,I72/H72*100)</f>
        <v>#DIV/0!</v>
      </c>
      <c r="K72" s="1127" t="e">
        <f>(J72+J73+J74)/2</f>
        <v>#DIV/0!</v>
      </c>
      <c r="L72" s="1126" t="e">
        <f>(K72+K75)/2</f>
        <v>#DIV/0!</v>
      </c>
      <c r="M72" s="1216"/>
      <c r="N72" s="1081"/>
    </row>
    <row r="73" spans="1:14" ht="58.5" hidden="1" customHeight="1" x14ac:dyDescent="0.25">
      <c r="A73" s="1143"/>
      <c r="B73" s="1150"/>
      <c r="C73" s="1150"/>
      <c r="D73" s="1107"/>
      <c r="E73" s="1105" t="s">
        <v>138</v>
      </c>
      <c r="F73" s="1069" t="s">
        <v>211</v>
      </c>
      <c r="G73" s="1105" t="s">
        <v>140</v>
      </c>
      <c r="H73" s="1169"/>
      <c r="I73" s="1125"/>
      <c r="J73" s="1121" t="e">
        <f>IF(I73/H73*100&gt;100,100,I73/H73*100)</f>
        <v>#DIV/0!</v>
      </c>
      <c r="K73" s="1123"/>
      <c r="L73" s="1119"/>
      <c r="M73" s="1216"/>
      <c r="N73" s="1081"/>
    </row>
    <row r="74" spans="1:14" ht="58.5" hidden="1" customHeight="1" x14ac:dyDescent="0.25">
      <c r="A74" s="1143"/>
      <c r="B74" s="1150"/>
      <c r="C74" s="1150"/>
      <c r="D74" s="1107"/>
      <c r="E74" s="1105" t="s">
        <v>138</v>
      </c>
      <c r="F74" s="1069" t="s">
        <v>390</v>
      </c>
      <c r="G74" s="1105" t="s">
        <v>140</v>
      </c>
      <c r="H74" s="1169"/>
      <c r="I74" s="1124"/>
      <c r="J74" s="1121" t="e">
        <f>IF(I74/H74*100&gt;100,100,I74/H74*100)</f>
        <v>#DIV/0!</v>
      </c>
      <c r="K74" s="1123"/>
      <c r="L74" s="1119"/>
      <c r="M74" s="1216"/>
      <c r="N74" s="1081"/>
    </row>
    <row r="75" spans="1:14" ht="31.5" hidden="1" customHeight="1" x14ac:dyDescent="0.25">
      <c r="A75" s="1143"/>
      <c r="B75" s="1149"/>
      <c r="C75" s="1149"/>
      <c r="D75" s="1106"/>
      <c r="E75" s="1105" t="s">
        <v>144</v>
      </c>
      <c r="F75" s="1064" t="s">
        <v>506</v>
      </c>
      <c r="G75" s="1105" t="s">
        <v>266</v>
      </c>
      <c r="H75" s="1122"/>
      <c r="I75" s="4"/>
      <c r="J75" s="1121" t="e">
        <f>IF(I75/H75*100&gt;100,100,I75/H75*100)</f>
        <v>#DIV/0!</v>
      </c>
      <c r="K75" s="1120" t="e">
        <f>J75</f>
        <v>#DIV/0!</v>
      </c>
      <c r="L75" s="1119"/>
      <c r="M75" s="1216"/>
      <c r="N75" s="1081"/>
    </row>
    <row r="76" spans="1:14" ht="58.5" customHeight="1" x14ac:dyDescent="0.25">
      <c r="A76" s="1143"/>
      <c r="B76" s="1142" t="s">
        <v>169</v>
      </c>
      <c r="C76" s="1142" t="s">
        <v>661</v>
      </c>
      <c r="D76" s="1108" t="s">
        <v>137</v>
      </c>
      <c r="E76" s="1105" t="s">
        <v>138</v>
      </c>
      <c r="F76" s="1069" t="s">
        <v>3</v>
      </c>
      <c r="G76" s="1105" t="s">
        <v>140</v>
      </c>
      <c r="H76" s="1124">
        <v>100</v>
      </c>
      <c r="I76" s="1125">
        <v>100</v>
      </c>
      <c r="J76" s="1121">
        <f>IF(I76/H76*100&gt;100,100,I76/H76*100)</f>
        <v>100</v>
      </c>
      <c r="K76" s="1127">
        <f>(J76+J77+J78)/2</f>
        <v>100</v>
      </c>
      <c r="L76" s="1126">
        <f>(K76+K79)/2</f>
        <v>100</v>
      </c>
      <c r="M76" s="1216"/>
      <c r="N76" s="1081"/>
    </row>
    <row r="77" spans="1:14" ht="58.5" customHeight="1" x14ac:dyDescent="0.25">
      <c r="A77" s="1143"/>
      <c r="B77" s="1150"/>
      <c r="C77" s="1150"/>
      <c r="D77" s="1107"/>
      <c r="E77" s="1105" t="s">
        <v>138</v>
      </c>
      <c r="F77" s="1069" t="s">
        <v>211</v>
      </c>
      <c r="G77" s="1105" t="s">
        <v>140</v>
      </c>
      <c r="H77" s="1124">
        <v>85</v>
      </c>
      <c r="I77" s="1125">
        <v>96</v>
      </c>
      <c r="J77" s="1121">
        <f>IF(I77/H77*100&gt;100,100,I77/H77*100)</f>
        <v>100</v>
      </c>
      <c r="K77" s="1123"/>
      <c r="L77" s="1119"/>
      <c r="M77" s="1216"/>
      <c r="N77" s="1081"/>
    </row>
    <row r="78" spans="1:14" ht="58.5" customHeight="1" x14ac:dyDescent="0.25">
      <c r="A78" s="1143"/>
      <c r="B78" s="1150"/>
      <c r="C78" s="1150"/>
      <c r="D78" s="1107"/>
      <c r="E78" s="1105" t="s">
        <v>138</v>
      </c>
      <c r="F78" s="1069" t="s">
        <v>390</v>
      </c>
      <c r="G78" s="1105" t="s">
        <v>140</v>
      </c>
      <c r="H78" s="1124">
        <v>98</v>
      </c>
      <c r="I78" s="1124">
        <v>100</v>
      </c>
      <c r="J78" s="1121">
        <v>0</v>
      </c>
      <c r="K78" s="1123"/>
      <c r="L78" s="1119"/>
      <c r="M78" s="1216"/>
      <c r="N78" s="1081"/>
    </row>
    <row r="79" spans="1:14" ht="40.5" customHeight="1" x14ac:dyDescent="0.25">
      <c r="A79" s="1143"/>
      <c r="B79" s="1149"/>
      <c r="C79" s="1149"/>
      <c r="D79" s="1106"/>
      <c r="E79" s="1105" t="s">
        <v>144</v>
      </c>
      <c r="F79" s="1064" t="s">
        <v>506</v>
      </c>
      <c r="G79" s="1105" t="s">
        <v>266</v>
      </c>
      <c r="H79" s="4">
        <v>295.22000000000003</v>
      </c>
      <c r="I79" s="1122">
        <v>297</v>
      </c>
      <c r="J79" s="1121">
        <f>IF(I79/H79*100&gt;100,100,I79/H79*100)</f>
        <v>100</v>
      </c>
      <c r="K79" s="1120">
        <f>J79</f>
        <v>100</v>
      </c>
      <c r="L79" s="1119"/>
      <c r="M79" s="1216"/>
      <c r="N79" s="1081"/>
    </row>
    <row r="80" spans="1:14" ht="58.5" hidden="1" customHeight="1" x14ac:dyDescent="0.25">
      <c r="A80" s="1143"/>
      <c r="B80" s="1142" t="s">
        <v>181</v>
      </c>
      <c r="C80" s="1142" t="s">
        <v>660</v>
      </c>
      <c r="D80" s="1108" t="s">
        <v>137</v>
      </c>
      <c r="E80" s="1105" t="s">
        <v>138</v>
      </c>
      <c r="F80" s="1069" t="s">
        <v>3</v>
      </c>
      <c r="G80" s="1105" t="s">
        <v>140</v>
      </c>
      <c r="H80" s="1124"/>
      <c r="I80" s="1125"/>
      <c r="J80" s="1121" t="e">
        <f>IF(I80/H80*100&gt;100,100,I80/H80*100)</f>
        <v>#DIV/0!</v>
      </c>
      <c r="K80" s="1127" t="e">
        <f>(J80+J81+J82)/3</f>
        <v>#DIV/0!</v>
      </c>
      <c r="L80" s="1126" t="e">
        <f>(K80+K83)/2</f>
        <v>#DIV/0!</v>
      </c>
      <c r="M80" s="1216"/>
      <c r="N80" s="1081"/>
    </row>
    <row r="81" spans="1:14" ht="58.5" hidden="1" customHeight="1" x14ac:dyDescent="0.25">
      <c r="A81" s="1143"/>
      <c r="B81" s="1150"/>
      <c r="C81" s="1150"/>
      <c r="D81" s="1107"/>
      <c r="E81" s="1105" t="s">
        <v>138</v>
      </c>
      <c r="F81" s="1069" t="s">
        <v>211</v>
      </c>
      <c r="G81" s="1105" t="s">
        <v>140</v>
      </c>
      <c r="H81" s="1124"/>
      <c r="I81" s="1125"/>
      <c r="J81" s="1121" t="e">
        <f>IF(I81/H81*100&gt;100,100,I81/H81*100)</f>
        <v>#DIV/0!</v>
      </c>
      <c r="K81" s="1123"/>
      <c r="L81" s="1119"/>
      <c r="M81" s="1216"/>
      <c r="N81" s="1081"/>
    </row>
    <row r="82" spans="1:14" ht="58.5" hidden="1" customHeight="1" x14ac:dyDescent="0.25">
      <c r="A82" s="1143"/>
      <c r="B82" s="1150"/>
      <c r="C82" s="1150"/>
      <c r="D82" s="1107"/>
      <c r="E82" s="1105" t="s">
        <v>138</v>
      </c>
      <c r="F82" s="1069" t="s">
        <v>390</v>
      </c>
      <c r="G82" s="1105" t="s">
        <v>140</v>
      </c>
      <c r="H82" s="1124"/>
      <c r="I82" s="1124"/>
      <c r="J82" s="1121" t="e">
        <f>IF(I82/H82*100&gt;100,100,I82/H82*100)</f>
        <v>#DIV/0!</v>
      </c>
      <c r="K82" s="1123"/>
      <c r="L82" s="1119"/>
      <c r="M82" s="1216"/>
      <c r="N82" s="1081"/>
    </row>
    <row r="83" spans="1:14" ht="40.5" hidden="1" customHeight="1" x14ac:dyDescent="0.25">
      <c r="A83" s="1143"/>
      <c r="B83" s="1149"/>
      <c r="C83" s="1149"/>
      <c r="D83" s="1106"/>
      <c r="E83" s="1105" t="s">
        <v>144</v>
      </c>
      <c r="F83" s="1064" t="s">
        <v>506</v>
      </c>
      <c r="G83" s="1105" t="s">
        <v>266</v>
      </c>
      <c r="H83" s="4"/>
      <c r="I83" s="1122"/>
      <c r="J83" s="1121" t="e">
        <f>IF(I83/H83*100&gt;100,100,I83/H83*100)</f>
        <v>#DIV/0!</v>
      </c>
      <c r="K83" s="1120" t="e">
        <f>J83</f>
        <v>#DIV/0!</v>
      </c>
      <c r="L83" s="1119"/>
      <c r="M83" s="1216"/>
      <c r="N83" s="1081"/>
    </row>
    <row r="84" spans="1:14" ht="58.5" hidden="1" customHeight="1" x14ac:dyDescent="0.25">
      <c r="A84" s="1143"/>
      <c r="B84" s="1168" t="s">
        <v>420</v>
      </c>
      <c r="C84" s="1142" t="s">
        <v>660</v>
      </c>
      <c r="D84" s="1167" t="s">
        <v>137</v>
      </c>
      <c r="E84" s="1105" t="s">
        <v>138</v>
      </c>
      <c r="F84" s="1069" t="s">
        <v>3</v>
      </c>
      <c r="G84" s="1105" t="s">
        <v>140</v>
      </c>
      <c r="H84" s="1124"/>
      <c r="I84" s="1125"/>
      <c r="J84" s="1121" t="e">
        <f>IF(I84/H84*100&gt;100,100,I84/H84*100)</f>
        <v>#DIV/0!</v>
      </c>
      <c r="K84" s="1241" t="e">
        <f>(J84+J85+J86)/3</f>
        <v>#DIV/0!</v>
      </c>
      <c r="L84" s="1125" t="e">
        <f>(K84+K87)/2</f>
        <v>#DIV/0!</v>
      </c>
      <c r="M84" s="1216"/>
      <c r="N84" s="1081"/>
    </row>
    <row r="85" spans="1:14" ht="58.5" hidden="1" customHeight="1" x14ac:dyDescent="0.25">
      <c r="A85" s="1143"/>
      <c r="B85" s="1162"/>
      <c r="C85" s="1164"/>
      <c r="D85" s="1160"/>
      <c r="E85" s="1105" t="s">
        <v>138</v>
      </c>
      <c r="F85" s="1069" t="s">
        <v>211</v>
      </c>
      <c r="G85" s="1105" t="s">
        <v>140</v>
      </c>
      <c r="H85" s="1124"/>
      <c r="I85" s="1125"/>
      <c r="J85" s="1121" t="e">
        <f>IF(I85/H85*100&gt;100,100,I85/H85*100)</f>
        <v>#DIV/0!</v>
      </c>
      <c r="K85" s="1120"/>
      <c r="L85" s="1178"/>
      <c r="M85" s="1216"/>
      <c r="N85" s="1081"/>
    </row>
    <row r="86" spans="1:14" ht="58.5" hidden="1" customHeight="1" x14ac:dyDescent="0.25">
      <c r="A86" s="1143"/>
      <c r="B86" s="1162"/>
      <c r="C86" s="1164"/>
      <c r="D86" s="1160"/>
      <c r="E86" s="1105" t="s">
        <v>138</v>
      </c>
      <c r="F86" s="1069" t="s">
        <v>390</v>
      </c>
      <c r="G86" s="1105" t="s">
        <v>140</v>
      </c>
      <c r="H86" s="1124"/>
      <c r="I86" s="1124"/>
      <c r="J86" s="1121" t="e">
        <f>IF(I86/H86*100&gt;100,100,I86/H86*100)</f>
        <v>#DIV/0!</v>
      </c>
      <c r="K86" s="1120"/>
      <c r="L86" s="1178"/>
      <c r="M86" s="1216"/>
      <c r="N86" s="1081"/>
    </row>
    <row r="87" spans="1:14" ht="40.5" hidden="1" customHeight="1" x14ac:dyDescent="0.25">
      <c r="A87" s="1143"/>
      <c r="B87" s="1162"/>
      <c r="C87" s="1161"/>
      <c r="D87" s="1160"/>
      <c r="E87" s="1105" t="s">
        <v>144</v>
      </c>
      <c r="F87" s="1064" t="s">
        <v>506</v>
      </c>
      <c r="G87" s="1105" t="s">
        <v>266</v>
      </c>
      <c r="H87" s="4"/>
      <c r="I87" s="1122"/>
      <c r="J87" s="1121" t="e">
        <f>IF(I87/H87*100&gt;100,100,I87/H87*100)</f>
        <v>#DIV/0!</v>
      </c>
      <c r="K87" s="1120" t="e">
        <f>J87</f>
        <v>#DIV/0!</v>
      </c>
      <c r="L87" s="1178"/>
      <c r="M87" s="1216"/>
      <c r="N87" s="1081"/>
    </row>
    <row r="88" spans="1:14" ht="58.5" hidden="1" customHeight="1" x14ac:dyDescent="0.25">
      <c r="A88" s="1143"/>
      <c r="B88" s="1142" t="s">
        <v>426</v>
      </c>
      <c r="C88" s="1142" t="s">
        <v>658</v>
      </c>
      <c r="D88" s="1108" t="s">
        <v>137</v>
      </c>
      <c r="E88" s="1105" t="s">
        <v>138</v>
      </c>
      <c r="F88" s="1069" t="s">
        <v>3</v>
      </c>
      <c r="G88" s="1105" t="s">
        <v>140</v>
      </c>
      <c r="H88" s="1124"/>
      <c r="I88" s="1125"/>
      <c r="J88" s="1121" t="e">
        <f>IF(I88/H88*100&gt;100,100,I88/H88*100)</f>
        <v>#DIV/0!</v>
      </c>
      <c r="K88" s="1127" t="e">
        <f>(J88+J89+J90)/3</f>
        <v>#DIV/0!</v>
      </c>
      <c r="L88" s="1126" t="e">
        <f>(K88+K91)/2</f>
        <v>#DIV/0!</v>
      </c>
      <c r="M88" s="1216"/>
      <c r="N88" s="1081"/>
    </row>
    <row r="89" spans="1:14" ht="58.5" hidden="1" customHeight="1" x14ac:dyDescent="0.25">
      <c r="A89" s="1143"/>
      <c r="B89" s="1150"/>
      <c r="C89" s="1150"/>
      <c r="D89" s="1107"/>
      <c r="E89" s="1105" t="s">
        <v>138</v>
      </c>
      <c r="F89" s="1069" t="s">
        <v>211</v>
      </c>
      <c r="G89" s="1105" t="s">
        <v>140</v>
      </c>
      <c r="H89" s="1124"/>
      <c r="I89" s="1125"/>
      <c r="J89" s="1121" t="e">
        <f>IF(I89/H89*100&gt;100,100,I89/H89*100)</f>
        <v>#DIV/0!</v>
      </c>
      <c r="K89" s="1123"/>
      <c r="L89" s="1119"/>
      <c r="M89" s="1216"/>
      <c r="N89" s="1081"/>
    </row>
    <row r="90" spans="1:14" ht="58.5" hidden="1" customHeight="1" x14ac:dyDescent="0.25">
      <c r="A90" s="1143"/>
      <c r="B90" s="1150"/>
      <c r="C90" s="1150"/>
      <c r="D90" s="1107"/>
      <c r="E90" s="1105" t="s">
        <v>138</v>
      </c>
      <c r="F90" s="1069" t="s">
        <v>390</v>
      </c>
      <c r="G90" s="1105" t="s">
        <v>140</v>
      </c>
      <c r="H90" s="1124"/>
      <c r="I90" s="1124"/>
      <c r="J90" s="1121" t="e">
        <f>IF(I90/H90*100&gt;100,100,I90/H90*100)</f>
        <v>#DIV/0!</v>
      </c>
      <c r="K90" s="1123"/>
      <c r="L90" s="1119"/>
      <c r="M90" s="1216"/>
      <c r="N90" s="1081"/>
    </row>
    <row r="91" spans="1:14" ht="40.5" hidden="1" customHeight="1" x14ac:dyDescent="0.25">
      <c r="A91" s="1143"/>
      <c r="B91" s="1149"/>
      <c r="C91" s="1149"/>
      <c r="D91" s="1106"/>
      <c r="E91" s="1105" t="s">
        <v>144</v>
      </c>
      <c r="F91" s="1064" t="s">
        <v>506</v>
      </c>
      <c r="G91" s="1105" t="s">
        <v>266</v>
      </c>
      <c r="H91" s="4"/>
      <c r="I91" s="1122"/>
      <c r="J91" s="1121" t="e">
        <f>IF(I91/H91*100&gt;100,100,I91/H91*100)</f>
        <v>#DIV/0!</v>
      </c>
      <c r="K91" s="1120" t="e">
        <f>J91</f>
        <v>#DIV/0!</v>
      </c>
      <c r="L91" s="1119"/>
      <c r="M91" s="1216"/>
      <c r="N91" s="1081"/>
    </row>
    <row r="92" spans="1:14" ht="40.5" customHeight="1" x14ac:dyDescent="0.25">
      <c r="A92" s="1143"/>
      <c r="B92" s="1142" t="s">
        <v>305</v>
      </c>
      <c r="C92" s="1142" t="s">
        <v>657</v>
      </c>
      <c r="D92" s="1108" t="s">
        <v>137</v>
      </c>
      <c r="E92" s="1105" t="s">
        <v>138</v>
      </c>
      <c r="F92" s="1069" t="s">
        <v>3</v>
      </c>
      <c r="G92" s="1105" t="s">
        <v>140</v>
      </c>
      <c r="H92" s="1147">
        <v>100</v>
      </c>
      <c r="I92" s="1125">
        <v>100</v>
      </c>
      <c r="J92" s="1121">
        <f>IF(I92/H92*100&gt;100,100,I92/H92*100)</f>
        <v>100</v>
      </c>
      <c r="K92" s="1127">
        <f>(J92+J93+J94)/2</f>
        <v>100</v>
      </c>
      <c r="L92" s="1126">
        <f>(K92+K95)/2</f>
        <v>100</v>
      </c>
      <c r="M92" s="1216"/>
      <c r="N92" s="1081"/>
    </row>
    <row r="93" spans="1:14" ht="40.5" customHeight="1" x14ac:dyDescent="0.25">
      <c r="A93" s="1143"/>
      <c r="B93" s="1150"/>
      <c r="C93" s="1150"/>
      <c r="D93" s="1107"/>
      <c r="E93" s="1105" t="s">
        <v>138</v>
      </c>
      <c r="F93" s="1069" t="s">
        <v>4</v>
      </c>
      <c r="G93" s="1105" t="s">
        <v>140</v>
      </c>
      <c r="H93" s="1147">
        <v>98</v>
      </c>
      <c r="I93" s="1125">
        <v>100</v>
      </c>
      <c r="J93" s="1121">
        <f>IF(I93/H93*100&gt;100,100,I93/H93*100)</f>
        <v>100</v>
      </c>
      <c r="K93" s="1123"/>
      <c r="L93" s="1119"/>
      <c r="M93" s="1216"/>
      <c r="N93" s="1081"/>
    </row>
    <row r="94" spans="1:14" ht="40.5" customHeight="1" x14ac:dyDescent="0.25">
      <c r="A94" s="1143"/>
      <c r="B94" s="1150"/>
      <c r="C94" s="1150"/>
      <c r="D94" s="1107"/>
      <c r="E94" s="1105" t="s">
        <v>138</v>
      </c>
      <c r="F94" s="1069" t="s">
        <v>391</v>
      </c>
      <c r="G94" s="1105" t="s">
        <v>140</v>
      </c>
      <c r="H94" s="1147"/>
      <c r="I94" s="1124"/>
      <c r="J94" s="1121"/>
      <c r="K94" s="1123"/>
      <c r="L94" s="1119"/>
      <c r="M94" s="1216"/>
      <c r="N94" s="1081"/>
    </row>
    <row r="95" spans="1:14" ht="60.75" customHeight="1" x14ac:dyDescent="0.25">
      <c r="A95" s="1143"/>
      <c r="B95" s="1149"/>
      <c r="C95" s="1149"/>
      <c r="D95" s="1106"/>
      <c r="E95" s="1105" t="s">
        <v>144</v>
      </c>
      <c r="F95" s="1064" t="s">
        <v>506</v>
      </c>
      <c r="G95" s="1105" t="s">
        <v>266</v>
      </c>
      <c r="H95" s="1144">
        <v>2</v>
      </c>
      <c r="I95" s="42">
        <v>2</v>
      </c>
      <c r="J95" s="1121">
        <f>IF(I95/H95*100&gt;100,100,I95/H95*100)</f>
        <v>100</v>
      </c>
      <c r="K95" s="1120">
        <f>J95</f>
        <v>100</v>
      </c>
      <c r="L95" s="1119"/>
      <c r="M95" s="1216"/>
      <c r="N95" s="1081"/>
    </row>
    <row r="96" spans="1:14" ht="58.5" hidden="1" customHeight="1" x14ac:dyDescent="0.25">
      <c r="A96" s="1143"/>
      <c r="B96" s="1142" t="s">
        <v>202</v>
      </c>
      <c r="C96" s="1142" t="s">
        <v>656</v>
      </c>
      <c r="D96" s="1108" t="s">
        <v>137</v>
      </c>
      <c r="E96" s="1105" t="s">
        <v>138</v>
      </c>
      <c r="F96" s="1069" t="s">
        <v>3</v>
      </c>
      <c r="G96" s="1105" t="s">
        <v>140</v>
      </c>
      <c r="H96" s="1147"/>
      <c r="I96" s="1125"/>
      <c r="J96" s="1121" t="e">
        <f>IF(I96/H96*100&gt;100,100,I96/H96*100)</f>
        <v>#DIV/0!</v>
      </c>
      <c r="K96" s="1127" t="e">
        <f>(J96+J97+J98)/2</f>
        <v>#DIV/0!</v>
      </c>
      <c r="L96" s="1126" t="e">
        <f>(K96+K99)/2</f>
        <v>#DIV/0!</v>
      </c>
      <c r="M96" s="1216"/>
      <c r="N96" s="1081"/>
    </row>
    <row r="97" spans="1:14" ht="58.5" hidden="1" customHeight="1" x14ac:dyDescent="0.25">
      <c r="A97" s="1143"/>
      <c r="B97" s="1150"/>
      <c r="C97" s="1150"/>
      <c r="D97" s="1107"/>
      <c r="E97" s="1105" t="s">
        <v>138</v>
      </c>
      <c r="F97" s="1069" t="s">
        <v>4</v>
      </c>
      <c r="G97" s="1105" t="s">
        <v>140</v>
      </c>
      <c r="H97" s="1147"/>
      <c r="I97" s="1125"/>
      <c r="J97" s="1121" t="e">
        <f>IF(I97/H97*100&gt;100,100,I97/H97*100)</f>
        <v>#DIV/0!</v>
      </c>
      <c r="K97" s="1123"/>
      <c r="L97" s="1119"/>
      <c r="M97" s="1216"/>
      <c r="N97" s="1081"/>
    </row>
    <row r="98" spans="1:14" ht="58.5" hidden="1" customHeight="1" x14ac:dyDescent="0.25">
      <c r="A98" s="1143"/>
      <c r="B98" s="1150"/>
      <c r="C98" s="1150"/>
      <c r="D98" s="1107"/>
      <c r="E98" s="1105" t="s">
        <v>138</v>
      </c>
      <c r="F98" s="1069" t="s">
        <v>391</v>
      </c>
      <c r="G98" s="1105" t="s">
        <v>140</v>
      </c>
      <c r="H98" s="1147"/>
      <c r="I98" s="1124"/>
      <c r="J98" s="1121" t="e">
        <f>IF(I98/H98*100&gt;100,100,I98/H98*100)</f>
        <v>#DIV/0!</v>
      </c>
      <c r="K98" s="1123"/>
      <c r="L98" s="1119"/>
      <c r="M98" s="1216"/>
      <c r="N98" s="1081"/>
    </row>
    <row r="99" spans="1:14" ht="64.5" hidden="1" customHeight="1" x14ac:dyDescent="0.25">
      <c r="A99" s="1143"/>
      <c r="B99" s="1149"/>
      <c r="C99" s="1149"/>
      <c r="D99" s="1106"/>
      <c r="E99" s="1105" t="s">
        <v>144</v>
      </c>
      <c r="F99" s="1064" t="s">
        <v>506</v>
      </c>
      <c r="G99" s="1105" t="s">
        <v>266</v>
      </c>
      <c r="H99" s="1144"/>
      <c r="I99" s="1122"/>
      <c r="J99" s="1121" t="e">
        <f>IF(I99/H99*100&gt;100,100,I99/H99*100)</f>
        <v>#DIV/0!</v>
      </c>
      <c r="K99" s="1120" t="e">
        <f>J99</f>
        <v>#DIV/0!</v>
      </c>
      <c r="L99" s="1119"/>
      <c r="M99" s="1216"/>
      <c r="N99" s="1081"/>
    </row>
    <row r="100" spans="1:14" ht="58.5" hidden="1" customHeight="1" x14ac:dyDescent="0.25">
      <c r="A100" s="1143"/>
      <c r="B100" s="1142" t="s">
        <v>47</v>
      </c>
      <c r="C100" s="1142" t="s">
        <v>655</v>
      </c>
      <c r="D100" s="1108" t="s">
        <v>137</v>
      </c>
      <c r="E100" s="1105" t="s">
        <v>138</v>
      </c>
      <c r="F100" s="1069" t="s">
        <v>3</v>
      </c>
      <c r="G100" s="1105" t="s">
        <v>140</v>
      </c>
      <c r="H100" s="1124"/>
      <c r="I100" s="1125"/>
      <c r="J100" s="1121" t="e">
        <f>IF(I100/H100*100&gt;100,100,I100/H100*100)</f>
        <v>#DIV/0!</v>
      </c>
      <c r="K100" s="1127" t="e">
        <f>(J100+J101+J102)/3</f>
        <v>#DIV/0!</v>
      </c>
      <c r="L100" s="1126" t="e">
        <f>(K100+K103)/2</f>
        <v>#DIV/0!</v>
      </c>
      <c r="M100" s="1216"/>
      <c r="N100" s="1081"/>
    </row>
    <row r="101" spans="1:14" ht="58.5" hidden="1" customHeight="1" x14ac:dyDescent="0.25">
      <c r="A101" s="1143"/>
      <c r="B101" s="1150"/>
      <c r="C101" s="1150"/>
      <c r="D101" s="1107"/>
      <c r="E101" s="1105" t="s">
        <v>138</v>
      </c>
      <c r="F101" s="1069" t="s">
        <v>4</v>
      </c>
      <c r="G101" s="1105" t="s">
        <v>140</v>
      </c>
      <c r="H101" s="1124"/>
      <c r="I101" s="1125"/>
      <c r="J101" s="1121" t="e">
        <f>IF(I101/H101*100&gt;100,100,I101/H101*100)</f>
        <v>#DIV/0!</v>
      </c>
      <c r="K101" s="1123"/>
      <c r="L101" s="1119"/>
      <c r="M101" s="1216"/>
      <c r="N101" s="1081"/>
    </row>
    <row r="102" spans="1:14" ht="58.5" hidden="1" customHeight="1" x14ac:dyDescent="0.25">
      <c r="A102" s="1143"/>
      <c r="B102" s="1150"/>
      <c r="C102" s="1150"/>
      <c r="D102" s="1107"/>
      <c r="E102" s="1105" t="s">
        <v>138</v>
      </c>
      <c r="F102" s="1069" t="s">
        <v>391</v>
      </c>
      <c r="G102" s="1105" t="s">
        <v>140</v>
      </c>
      <c r="H102" s="1124"/>
      <c r="I102" s="1124"/>
      <c r="J102" s="1121" t="e">
        <f>IF(I102/H102*100&gt;100,100,I102/H102*100)</f>
        <v>#DIV/0!</v>
      </c>
      <c r="K102" s="1123"/>
      <c r="L102" s="1119"/>
      <c r="M102" s="1216"/>
      <c r="N102" s="1081"/>
    </row>
    <row r="103" spans="1:14" ht="43.5" hidden="1" customHeight="1" x14ac:dyDescent="0.25">
      <c r="A103" s="1143"/>
      <c r="B103" s="1149"/>
      <c r="C103" s="1149"/>
      <c r="D103" s="1106"/>
      <c r="E103" s="1105" t="s">
        <v>144</v>
      </c>
      <c r="F103" s="1064" t="s">
        <v>506</v>
      </c>
      <c r="G103" s="1105" t="s">
        <v>266</v>
      </c>
      <c r="H103" s="4"/>
      <c r="I103" s="1122"/>
      <c r="J103" s="1121" t="e">
        <f>IF(I103/H103*100&gt;100,100,I103/H103*100)</f>
        <v>#DIV/0!</v>
      </c>
      <c r="K103" s="1120" t="e">
        <f>J103</f>
        <v>#DIV/0!</v>
      </c>
      <c r="L103" s="1119"/>
      <c r="M103" s="1216"/>
      <c r="N103" s="1081"/>
    </row>
    <row r="104" spans="1:14" ht="58.5" hidden="1" customHeight="1" x14ac:dyDescent="0.25">
      <c r="A104" s="1143"/>
      <c r="B104" s="1142" t="s">
        <v>204</v>
      </c>
      <c r="C104" s="1142" t="s">
        <v>654</v>
      </c>
      <c r="D104" s="1108" t="s">
        <v>137</v>
      </c>
      <c r="E104" s="1105" t="s">
        <v>138</v>
      </c>
      <c r="F104" s="1069" t="s">
        <v>3</v>
      </c>
      <c r="G104" s="1105" t="s">
        <v>140</v>
      </c>
      <c r="H104" s="1124"/>
      <c r="I104" s="1125"/>
      <c r="J104" s="1121" t="e">
        <f>IF(I104/H104*100&gt;100,100,I104/H104*100)</f>
        <v>#DIV/0!</v>
      </c>
      <c r="K104" s="1127" t="e">
        <f>(J104+J105+J106)/3</f>
        <v>#DIV/0!</v>
      </c>
      <c r="L104" s="1126" t="e">
        <f>(K104+K107)/2</f>
        <v>#DIV/0!</v>
      </c>
      <c r="M104" s="1216"/>
      <c r="N104" s="1081"/>
    </row>
    <row r="105" spans="1:14" ht="58.5" hidden="1" customHeight="1" x14ac:dyDescent="0.25">
      <c r="A105" s="1143"/>
      <c r="B105" s="1150"/>
      <c r="C105" s="1150"/>
      <c r="D105" s="1107"/>
      <c r="E105" s="1105" t="s">
        <v>138</v>
      </c>
      <c r="F105" s="1069" t="s">
        <v>4</v>
      </c>
      <c r="G105" s="1105" t="s">
        <v>140</v>
      </c>
      <c r="H105" s="1147"/>
      <c r="I105" s="1208"/>
      <c r="J105" s="1121" t="e">
        <f>IF(I105/H105*100&gt;100,100,I105/H105*100)</f>
        <v>#DIV/0!</v>
      </c>
      <c r="K105" s="1123"/>
      <c r="L105" s="1119"/>
      <c r="M105" s="1216"/>
      <c r="N105" s="1081"/>
    </row>
    <row r="106" spans="1:14" ht="58.5" hidden="1" customHeight="1" x14ac:dyDescent="0.25">
      <c r="A106" s="1143"/>
      <c r="B106" s="1150"/>
      <c r="C106" s="1150"/>
      <c r="D106" s="1107"/>
      <c r="E106" s="1105" t="s">
        <v>138</v>
      </c>
      <c r="F106" s="1069" t="s">
        <v>391</v>
      </c>
      <c r="G106" s="1105" t="s">
        <v>140</v>
      </c>
      <c r="H106" s="1147"/>
      <c r="I106" s="1208"/>
      <c r="J106" s="1121" t="e">
        <f>IF(I106/H106*100&gt;100,100,I106/H106*100)</f>
        <v>#DIV/0!</v>
      </c>
      <c r="K106" s="1123"/>
      <c r="L106" s="1119"/>
      <c r="M106" s="1216"/>
      <c r="N106" s="1081"/>
    </row>
    <row r="107" spans="1:14" ht="22.5" hidden="1" customHeight="1" x14ac:dyDescent="0.25">
      <c r="A107" s="1143"/>
      <c r="B107" s="1149"/>
      <c r="C107" s="1149"/>
      <c r="D107" s="1106"/>
      <c r="E107" s="1105" t="s">
        <v>144</v>
      </c>
      <c r="F107" s="1064" t="s">
        <v>506</v>
      </c>
      <c r="G107" s="1105" t="s">
        <v>266</v>
      </c>
      <c r="H107" s="34"/>
      <c r="I107" s="4"/>
      <c r="J107" s="1121" t="e">
        <f>IF(I107/H107*100&gt;100,100,I107/H107*100)</f>
        <v>#DIV/0!</v>
      </c>
      <c r="K107" s="1120" t="e">
        <f>J107</f>
        <v>#DIV/0!</v>
      </c>
      <c r="L107" s="1119"/>
      <c r="M107" s="1216"/>
      <c r="N107" s="1081"/>
    </row>
    <row r="108" spans="1:14" ht="58.5" hidden="1" customHeight="1" x14ac:dyDescent="0.25">
      <c r="A108" s="1143"/>
      <c r="B108" s="1142" t="s">
        <v>187</v>
      </c>
      <c r="C108" s="1142" t="s">
        <v>653</v>
      </c>
      <c r="D108" s="1108" t="s">
        <v>137</v>
      </c>
      <c r="E108" s="1105" t="s">
        <v>138</v>
      </c>
      <c r="F108" s="1069" t="s">
        <v>3</v>
      </c>
      <c r="G108" s="1105" t="s">
        <v>140</v>
      </c>
      <c r="H108" s="1124"/>
      <c r="I108" s="1125"/>
      <c r="J108" s="1121" t="e">
        <f>IF(I108/H108*100&gt;100,100,I108/H108*100)</f>
        <v>#DIV/0!</v>
      </c>
      <c r="K108" s="1127" t="e">
        <f>(J108+J109+J110)/3</f>
        <v>#DIV/0!</v>
      </c>
      <c r="L108" s="1126" t="e">
        <f>(K108+K111)/2</f>
        <v>#DIV/0!</v>
      </c>
      <c r="M108" s="1216"/>
      <c r="N108" s="1081"/>
    </row>
    <row r="109" spans="1:14" ht="58.5" hidden="1" customHeight="1" x14ac:dyDescent="0.25">
      <c r="A109" s="1143"/>
      <c r="B109" s="1150"/>
      <c r="C109" s="1150"/>
      <c r="D109" s="1107"/>
      <c r="E109" s="1105" t="s">
        <v>138</v>
      </c>
      <c r="F109" s="1069" t="s">
        <v>4</v>
      </c>
      <c r="G109" s="1105" t="s">
        <v>140</v>
      </c>
      <c r="H109" s="1178"/>
      <c r="I109" s="1125"/>
      <c r="J109" s="1121" t="e">
        <f>IF(I109/H109*100&gt;100,100,I109/H109*100)</f>
        <v>#DIV/0!</v>
      </c>
      <c r="K109" s="1123"/>
      <c r="L109" s="1119"/>
      <c r="M109" s="1216"/>
      <c r="N109" s="1081"/>
    </row>
    <row r="110" spans="1:14" ht="58.5" hidden="1" customHeight="1" x14ac:dyDescent="0.25">
      <c r="A110" s="1143"/>
      <c r="B110" s="1150"/>
      <c r="C110" s="1150"/>
      <c r="D110" s="1107"/>
      <c r="E110" s="1105" t="s">
        <v>138</v>
      </c>
      <c r="F110" s="1069" t="s">
        <v>391</v>
      </c>
      <c r="G110" s="1105" t="s">
        <v>140</v>
      </c>
      <c r="H110" s="1209"/>
      <c r="I110" s="1124"/>
      <c r="J110" s="1121" t="e">
        <f>IF(I110/H110*100&gt;100,100,I110/H110*100)</f>
        <v>#DIV/0!</v>
      </c>
      <c r="K110" s="1123"/>
      <c r="L110" s="1119"/>
      <c r="M110" s="1216"/>
      <c r="N110" s="1081"/>
    </row>
    <row r="111" spans="1:14" ht="48.75" hidden="1" customHeight="1" x14ac:dyDescent="0.25">
      <c r="A111" s="1143"/>
      <c r="B111" s="1149"/>
      <c r="C111" s="1149"/>
      <c r="D111" s="1106"/>
      <c r="E111" s="1105" t="s">
        <v>144</v>
      </c>
      <c r="F111" s="1064" t="s">
        <v>506</v>
      </c>
      <c r="G111" s="1105" t="s">
        <v>266</v>
      </c>
      <c r="H111" s="4"/>
      <c r="I111" s="1122"/>
      <c r="J111" s="1121" t="e">
        <f>IF(I111/H111*100&gt;100,100,I111/H111*100)</f>
        <v>#DIV/0!</v>
      </c>
      <c r="K111" s="1120" t="e">
        <f>J111</f>
        <v>#DIV/0!</v>
      </c>
      <c r="L111" s="1119"/>
      <c r="M111" s="1216"/>
      <c r="N111" s="1081"/>
    </row>
    <row r="112" spans="1:14" ht="58.5" customHeight="1" x14ac:dyDescent="0.25">
      <c r="A112" s="1143"/>
      <c r="B112" s="1142" t="s">
        <v>206</v>
      </c>
      <c r="C112" s="1142" t="s">
        <v>652</v>
      </c>
      <c r="D112" s="1108" t="s">
        <v>137</v>
      </c>
      <c r="E112" s="1105" t="s">
        <v>138</v>
      </c>
      <c r="F112" s="1069" t="s">
        <v>3</v>
      </c>
      <c r="G112" s="1105" t="s">
        <v>140</v>
      </c>
      <c r="H112" s="1124">
        <v>100</v>
      </c>
      <c r="I112" s="1125">
        <v>100</v>
      </c>
      <c r="J112" s="1121">
        <f>IF(I112/H112*100&gt;100,100,I112/H112*100)</f>
        <v>100</v>
      </c>
      <c r="K112" s="1127">
        <f>(J112+J113+J114)/2</f>
        <v>100</v>
      </c>
      <c r="L112" s="1126">
        <f>(K112+K115)/2</f>
        <v>100</v>
      </c>
      <c r="M112" s="1216"/>
      <c r="N112" s="1081"/>
    </row>
    <row r="113" spans="1:14" ht="58.5" customHeight="1" x14ac:dyDescent="0.25">
      <c r="A113" s="1143"/>
      <c r="B113" s="1150"/>
      <c r="C113" s="1150"/>
      <c r="D113" s="1107"/>
      <c r="E113" s="1105" t="s">
        <v>138</v>
      </c>
      <c r="F113" s="1069" t="s">
        <v>4</v>
      </c>
      <c r="G113" s="1105" t="s">
        <v>140</v>
      </c>
      <c r="H113" s="1124">
        <v>98</v>
      </c>
      <c r="I113" s="1125">
        <v>100</v>
      </c>
      <c r="J113" s="1121">
        <f>IF(I113/H113*100&gt;100,100,I113/H113*100)</f>
        <v>100</v>
      </c>
      <c r="K113" s="1123"/>
      <c r="L113" s="1119"/>
      <c r="M113" s="1216"/>
      <c r="N113" s="1081"/>
    </row>
    <row r="114" spans="1:14" ht="58.5" customHeight="1" x14ac:dyDescent="0.25">
      <c r="A114" s="1143"/>
      <c r="B114" s="1150"/>
      <c r="C114" s="1150"/>
      <c r="D114" s="1107"/>
      <c r="E114" s="1105" t="s">
        <v>138</v>
      </c>
      <c r="F114" s="1069" t="s">
        <v>391</v>
      </c>
      <c r="G114" s="1105" t="s">
        <v>140</v>
      </c>
      <c r="H114" s="1124"/>
      <c r="I114" s="1124"/>
      <c r="J114" s="1121"/>
      <c r="K114" s="1123"/>
      <c r="L114" s="1119"/>
      <c r="M114" s="1216"/>
      <c r="N114" s="1081"/>
    </row>
    <row r="115" spans="1:14" ht="44.25" customHeight="1" x14ac:dyDescent="0.25">
      <c r="A115" s="1143"/>
      <c r="B115" s="1149"/>
      <c r="C115" s="1149"/>
      <c r="D115" s="1106"/>
      <c r="E115" s="1105" t="s">
        <v>144</v>
      </c>
      <c r="F115" s="1064" t="s">
        <v>506</v>
      </c>
      <c r="G115" s="1105" t="s">
        <v>266</v>
      </c>
      <c r="H115" s="4">
        <v>0.44</v>
      </c>
      <c r="I115" s="1122">
        <v>0.56000000000000005</v>
      </c>
      <c r="J115" s="1121">
        <f>IF(I115/H115*100&gt;100,100,I115/H115*100)</f>
        <v>100</v>
      </c>
      <c r="K115" s="1120">
        <f>J115</f>
        <v>100</v>
      </c>
      <c r="L115" s="1119"/>
      <c r="M115" s="1216"/>
      <c r="N115" s="1081"/>
    </row>
    <row r="116" spans="1:14" ht="58.5" customHeight="1" x14ac:dyDescent="0.25">
      <c r="A116" s="1143"/>
      <c r="B116" s="1142" t="s">
        <v>192</v>
      </c>
      <c r="C116" s="1142" t="s">
        <v>717</v>
      </c>
      <c r="D116" s="1108" t="s">
        <v>137</v>
      </c>
      <c r="E116" s="1105" t="s">
        <v>138</v>
      </c>
      <c r="F116" s="1069" t="s">
        <v>3</v>
      </c>
      <c r="G116" s="1105" t="s">
        <v>140</v>
      </c>
      <c r="H116" s="1155">
        <v>100</v>
      </c>
      <c r="I116" s="1125">
        <v>100</v>
      </c>
      <c r="J116" s="1121">
        <f>IF(I116/H116*100&gt;100,100,I116/H116*100)</f>
        <v>100</v>
      </c>
      <c r="K116" s="1127">
        <f>(J116+J117+J118)/3</f>
        <v>100</v>
      </c>
      <c r="L116" s="1126">
        <f>(K116+K119)/2</f>
        <v>98.888888888888886</v>
      </c>
      <c r="M116" s="1216"/>
      <c r="N116" s="1081"/>
    </row>
    <row r="117" spans="1:14" ht="58.5" customHeight="1" x14ac:dyDescent="0.25">
      <c r="A117" s="1143"/>
      <c r="B117" s="1150"/>
      <c r="C117" s="1150"/>
      <c r="D117" s="1107"/>
      <c r="E117" s="1105" t="s">
        <v>138</v>
      </c>
      <c r="F117" s="1069" t="s">
        <v>4</v>
      </c>
      <c r="G117" s="1105" t="s">
        <v>140</v>
      </c>
      <c r="H117" s="1147">
        <v>98</v>
      </c>
      <c r="I117" s="1125">
        <v>100</v>
      </c>
      <c r="J117" s="1121">
        <f>IF(I117/H117*100&gt;100,100,I117/H117*100)</f>
        <v>100</v>
      </c>
      <c r="K117" s="1123"/>
      <c r="L117" s="1119"/>
      <c r="M117" s="1216"/>
      <c r="N117" s="1081"/>
    </row>
    <row r="118" spans="1:14" ht="58.5" customHeight="1" x14ac:dyDescent="0.25">
      <c r="A118" s="1143"/>
      <c r="B118" s="1150"/>
      <c r="C118" s="1150"/>
      <c r="D118" s="1107"/>
      <c r="E118" s="1105" t="s">
        <v>138</v>
      </c>
      <c r="F118" s="1069" t="s">
        <v>391</v>
      </c>
      <c r="G118" s="1105" t="s">
        <v>140</v>
      </c>
      <c r="H118" s="1147">
        <v>98</v>
      </c>
      <c r="I118" s="1125">
        <v>100</v>
      </c>
      <c r="J118" s="1121">
        <f>IF(I118/H118*100&gt;100,100,I118/H118*100)</f>
        <v>100</v>
      </c>
      <c r="K118" s="1123"/>
      <c r="L118" s="1119"/>
      <c r="M118" s="1216"/>
      <c r="N118" s="1081"/>
    </row>
    <row r="119" spans="1:14" ht="42.75" customHeight="1" x14ac:dyDescent="0.25">
      <c r="A119" s="1143"/>
      <c r="B119" s="1149"/>
      <c r="C119" s="1149"/>
      <c r="D119" s="1106"/>
      <c r="E119" s="1105" t="s">
        <v>144</v>
      </c>
      <c r="F119" s="1064" t="s">
        <v>506</v>
      </c>
      <c r="G119" s="1105" t="s">
        <v>266</v>
      </c>
      <c r="H119" s="4">
        <v>45</v>
      </c>
      <c r="I119" s="42">
        <v>44</v>
      </c>
      <c r="J119" s="1121">
        <f>IF(I119/H119*100&gt;100,100,I119/H119*100)</f>
        <v>97.777777777777771</v>
      </c>
      <c r="K119" s="1120">
        <f>J119</f>
        <v>97.777777777777771</v>
      </c>
      <c r="L119" s="1119"/>
      <c r="M119" s="1216"/>
      <c r="N119" s="1081"/>
    </row>
    <row r="120" spans="1:14" ht="58.5" customHeight="1" x14ac:dyDescent="0.25">
      <c r="A120" s="1143"/>
      <c r="B120" s="1142" t="s">
        <v>650</v>
      </c>
      <c r="C120" s="1142" t="s">
        <v>196</v>
      </c>
      <c r="D120" s="1108" t="s">
        <v>137</v>
      </c>
      <c r="E120" s="1105" t="s">
        <v>138</v>
      </c>
      <c r="F120" s="1069" t="s">
        <v>3</v>
      </c>
      <c r="G120" s="1105" t="s">
        <v>140</v>
      </c>
      <c r="H120" s="1124">
        <v>100</v>
      </c>
      <c r="I120" s="1125">
        <v>100</v>
      </c>
      <c r="J120" s="1121">
        <f>IF(I120/H120*100&gt;100,100,I120/H120*100)</f>
        <v>100</v>
      </c>
      <c r="K120" s="1127">
        <f>(J120+J121+J122)/3</f>
        <v>100</v>
      </c>
      <c r="L120" s="1126">
        <f>(K120+K123)/2</f>
        <v>100</v>
      </c>
      <c r="M120" s="1216"/>
      <c r="N120" s="1081"/>
    </row>
    <row r="121" spans="1:14" ht="58.5" customHeight="1" x14ac:dyDescent="0.25">
      <c r="A121" s="1143"/>
      <c r="B121" s="1150"/>
      <c r="C121" s="1150"/>
      <c r="D121" s="1107"/>
      <c r="E121" s="1105" t="s">
        <v>138</v>
      </c>
      <c r="F121" s="1069" t="s">
        <v>4</v>
      </c>
      <c r="G121" s="1105" t="s">
        <v>140</v>
      </c>
      <c r="H121" s="1147">
        <v>98</v>
      </c>
      <c r="I121" s="1125">
        <v>100</v>
      </c>
      <c r="J121" s="1121">
        <f>IF(I121/H121*100&gt;100,100,I121/H121*100)</f>
        <v>100</v>
      </c>
      <c r="K121" s="1123"/>
      <c r="L121" s="1119"/>
      <c r="M121" s="1216"/>
      <c r="N121" s="1081"/>
    </row>
    <row r="122" spans="1:14" ht="58.5" customHeight="1" x14ac:dyDescent="0.25">
      <c r="A122" s="1143"/>
      <c r="B122" s="1150"/>
      <c r="C122" s="1150"/>
      <c r="D122" s="1107"/>
      <c r="E122" s="1105" t="s">
        <v>138</v>
      </c>
      <c r="F122" s="1069" t="s">
        <v>391</v>
      </c>
      <c r="G122" s="1105" t="s">
        <v>140</v>
      </c>
      <c r="H122" s="1147">
        <v>70</v>
      </c>
      <c r="I122" s="1124">
        <v>80</v>
      </c>
      <c r="J122" s="1121">
        <f>IF(I122/H122*100&gt;100,100,I122/H122*100)</f>
        <v>100</v>
      </c>
      <c r="K122" s="1123"/>
      <c r="L122" s="1119"/>
      <c r="M122" s="1216"/>
      <c r="N122" s="1081"/>
    </row>
    <row r="123" spans="1:14" ht="42.75" customHeight="1" x14ac:dyDescent="0.25">
      <c r="A123" s="1143"/>
      <c r="B123" s="1149"/>
      <c r="C123" s="1149"/>
      <c r="D123" s="1106"/>
      <c r="E123" s="1105" t="s">
        <v>144</v>
      </c>
      <c r="F123" s="1064" t="s">
        <v>506</v>
      </c>
      <c r="G123" s="1105" t="s">
        <v>266</v>
      </c>
      <c r="H123" s="1159">
        <v>9.89</v>
      </c>
      <c r="I123" s="42">
        <v>10</v>
      </c>
      <c r="J123" s="1121">
        <f>IF(I123/H123*100&gt;100,100,I123/H123*100)</f>
        <v>100</v>
      </c>
      <c r="K123" s="1120">
        <f>J123</f>
        <v>100</v>
      </c>
      <c r="L123" s="1119"/>
      <c r="M123" s="1216"/>
      <c r="N123" s="1081"/>
    </row>
    <row r="124" spans="1:14" ht="58.5" hidden="1" customHeight="1" x14ac:dyDescent="0.25">
      <c r="A124" s="1143"/>
      <c r="B124" s="1142" t="s">
        <v>51</v>
      </c>
      <c r="C124" s="1142" t="s">
        <v>648</v>
      </c>
      <c r="D124" s="1108" t="s">
        <v>137</v>
      </c>
      <c r="E124" s="1105" t="s">
        <v>138</v>
      </c>
      <c r="F124" s="1069" t="s">
        <v>3</v>
      </c>
      <c r="G124" s="1105" t="s">
        <v>140</v>
      </c>
      <c r="H124" s="1124"/>
      <c r="I124" s="1125"/>
      <c r="J124" s="1121" t="e">
        <f>IF(I124/H124*100&gt;100,100,I124/H124*100)</f>
        <v>#DIV/0!</v>
      </c>
      <c r="K124" s="1127" t="e">
        <f>(J124+J125+J126)/3</f>
        <v>#DIV/0!</v>
      </c>
      <c r="L124" s="1126" t="e">
        <f>(K124+K127)/2</f>
        <v>#DIV/0!</v>
      </c>
      <c r="M124" s="1216"/>
      <c r="N124" s="1081"/>
    </row>
    <row r="125" spans="1:14" ht="58.5" hidden="1" customHeight="1" x14ac:dyDescent="0.25">
      <c r="A125" s="1143"/>
      <c r="B125" s="1150"/>
      <c r="C125" s="1150"/>
      <c r="D125" s="1107"/>
      <c r="E125" s="1105" t="s">
        <v>138</v>
      </c>
      <c r="F125" s="1069" t="s">
        <v>4</v>
      </c>
      <c r="G125" s="1105" t="s">
        <v>140</v>
      </c>
      <c r="H125" s="1147"/>
      <c r="I125" s="1125"/>
      <c r="J125" s="1121" t="e">
        <f>IF(I125/H125*100&gt;100,100,I125/H125*100)</f>
        <v>#DIV/0!</v>
      </c>
      <c r="K125" s="1123"/>
      <c r="L125" s="1119"/>
      <c r="M125" s="1216"/>
      <c r="N125" s="1081"/>
    </row>
    <row r="126" spans="1:14" ht="58.5" hidden="1" customHeight="1" x14ac:dyDescent="0.25">
      <c r="A126" s="1143"/>
      <c r="B126" s="1150"/>
      <c r="C126" s="1150"/>
      <c r="D126" s="1107"/>
      <c r="E126" s="1105" t="s">
        <v>138</v>
      </c>
      <c r="F126" s="1069" t="s">
        <v>391</v>
      </c>
      <c r="G126" s="1105" t="s">
        <v>140</v>
      </c>
      <c r="H126" s="1147"/>
      <c r="I126" s="1124"/>
      <c r="J126" s="1121" t="e">
        <f>IF(I126/H126*100&gt;100,100,I126/H126*100)</f>
        <v>#DIV/0!</v>
      </c>
      <c r="K126" s="1123"/>
      <c r="L126" s="1119"/>
      <c r="M126" s="1216"/>
      <c r="N126" s="1081"/>
    </row>
    <row r="127" spans="1:14" ht="40.5" hidden="1" customHeight="1" x14ac:dyDescent="0.25">
      <c r="A127" s="1143"/>
      <c r="B127" s="1149"/>
      <c r="C127" s="1149"/>
      <c r="D127" s="1106"/>
      <c r="E127" s="1105" t="s">
        <v>144</v>
      </c>
      <c r="F127" s="1064" t="s">
        <v>506</v>
      </c>
      <c r="G127" s="1105" t="s">
        <v>640</v>
      </c>
      <c r="H127" s="1144"/>
      <c r="I127" s="4"/>
      <c r="J127" s="1121" t="e">
        <f>IF(I127/H127*100&gt;100,100,I127/H127*100)</f>
        <v>#DIV/0!</v>
      </c>
      <c r="K127" s="1120" t="e">
        <f>J127</f>
        <v>#DIV/0!</v>
      </c>
      <c r="L127" s="1119"/>
      <c r="M127" s="1216"/>
      <c r="N127" s="1081"/>
    </row>
    <row r="128" spans="1:14" ht="58.5" hidden="1" customHeight="1" x14ac:dyDescent="0.25">
      <c r="A128" s="1143"/>
      <c r="B128" s="1168" t="s">
        <v>228</v>
      </c>
      <c r="C128" s="1142" t="s">
        <v>692</v>
      </c>
      <c r="D128" s="1108" t="s">
        <v>137</v>
      </c>
      <c r="E128" s="1105" t="s">
        <v>138</v>
      </c>
      <c r="F128" s="1069" t="s">
        <v>210</v>
      </c>
      <c r="G128" s="1105" t="s">
        <v>140</v>
      </c>
      <c r="H128" s="1124"/>
      <c r="I128" s="1125"/>
      <c r="J128" s="1121" t="e">
        <f>IF(I128/H128*100&gt;100,100,I128/H128*100)</f>
        <v>#DIV/0!</v>
      </c>
      <c r="K128" s="1127" t="e">
        <f>(J128+J129+J130)/3</f>
        <v>#DIV/0!</v>
      </c>
      <c r="L128" s="1126" t="e">
        <f>(K128+K131)/2</f>
        <v>#DIV/0!</v>
      </c>
      <c r="M128" s="1216"/>
      <c r="N128" s="1081"/>
    </row>
    <row r="129" spans="1:14" ht="58.5" hidden="1" customHeight="1" x14ac:dyDescent="0.25">
      <c r="A129" s="1143"/>
      <c r="B129" s="1207"/>
      <c r="C129" s="1150"/>
      <c r="D129" s="1107"/>
      <c r="E129" s="1105" t="s">
        <v>138</v>
      </c>
      <c r="F129" s="1069" t="s">
        <v>9</v>
      </c>
      <c r="G129" s="1105" t="s">
        <v>140</v>
      </c>
      <c r="H129" s="1147"/>
      <c r="I129" s="1125"/>
      <c r="J129" s="1121" t="e">
        <f>IF(I129/H129*100&gt;100,100,I129/H129*100)</f>
        <v>#DIV/0!</v>
      </c>
      <c r="K129" s="1123"/>
      <c r="L129" s="1119"/>
      <c r="M129" s="1216"/>
      <c r="N129" s="1081"/>
    </row>
    <row r="130" spans="1:14" ht="58.5" hidden="1" customHeight="1" x14ac:dyDescent="0.25">
      <c r="A130" s="1143"/>
      <c r="B130" s="1207"/>
      <c r="C130" s="1150"/>
      <c r="D130" s="1107"/>
      <c r="E130" s="1105" t="s">
        <v>138</v>
      </c>
      <c r="F130" s="1069" t="s">
        <v>211</v>
      </c>
      <c r="G130" s="1105" t="s">
        <v>140</v>
      </c>
      <c r="H130" s="1147"/>
      <c r="I130" s="1124"/>
      <c r="J130" s="1121" t="e">
        <f>IF(I130/H130*100&gt;100,100,I130/H130*100)</f>
        <v>#DIV/0!</v>
      </c>
      <c r="K130" s="1123"/>
      <c r="L130" s="1119"/>
      <c r="M130" s="1216"/>
      <c r="N130" s="1081"/>
    </row>
    <row r="131" spans="1:14" ht="38.25" hidden="1" customHeight="1" x14ac:dyDescent="0.25">
      <c r="A131" s="1143"/>
      <c r="B131" s="1206"/>
      <c r="C131" s="1149"/>
      <c r="D131" s="1106"/>
      <c r="E131" s="1105" t="s">
        <v>144</v>
      </c>
      <c r="F131" s="1064" t="s">
        <v>506</v>
      </c>
      <c r="G131" s="1105" t="s">
        <v>640</v>
      </c>
      <c r="H131" s="1144"/>
      <c r="I131" s="4"/>
      <c r="J131" s="1121" t="e">
        <f>IF(I131/H131*100&gt;100,100,I131/H131*100)</f>
        <v>#DIV/0!</v>
      </c>
      <c r="K131" s="1120" t="e">
        <f>J131</f>
        <v>#DIV/0!</v>
      </c>
      <c r="L131" s="1119"/>
      <c r="M131" s="1216"/>
      <c r="N131" s="1081"/>
    </row>
    <row r="132" spans="1:14" ht="58.5" hidden="1" customHeight="1" x14ac:dyDescent="0.25">
      <c r="A132" s="1143"/>
      <c r="B132" s="1142" t="s">
        <v>230</v>
      </c>
      <c r="C132" s="1142" t="s">
        <v>646</v>
      </c>
      <c r="D132" s="1108" t="s">
        <v>137</v>
      </c>
      <c r="E132" s="1105" t="s">
        <v>138</v>
      </c>
      <c r="F132" s="1069" t="s">
        <v>210</v>
      </c>
      <c r="G132" s="1105" t="s">
        <v>140</v>
      </c>
      <c r="H132" s="1124"/>
      <c r="I132" s="1125"/>
      <c r="J132" s="1121" t="e">
        <f>IF(I132/H132*100&gt;100,100,I132/H132*100)</f>
        <v>#DIV/0!</v>
      </c>
      <c r="K132" s="1127" t="e">
        <f>(J132+J133+J134)/3</f>
        <v>#DIV/0!</v>
      </c>
      <c r="L132" s="1126" t="e">
        <f>(K132+K135)/2</f>
        <v>#DIV/0!</v>
      </c>
      <c r="M132" s="1216"/>
      <c r="N132" s="1081"/>
    </row>
    <row r="133" spans="1:14" ht="58.5" hidden="1" customHeight="1" x14ac:dyDescent="0.25">
      <c r="A133" s="1143"/>
      <c r="B133" s="1150"/>
      <c r="C133" s="1150"/>
      <c r="D133" s="1107"/>
      <c r="E133" s="1105" t="s">
        <v>138</v>
      </c>
      <c r="F133" s="1069" t="s">
        <v>9</v>
      </c>
      <c r="G133" s="1105" t="s">
        <v>140</v>
      </c>
      <c r="H133" s="1147"/>
      <c r="I133" s="1125"/>
      <c r="J133" s="1121" t="e">
        <f>IF(I133/H133*100&gt;100,100,I133/H133*100)</f>
        <v>#DIV/0!</v>
      </c>
      <c r="K133" s="1123"/>
      <c r="L133" s="1119"/>
      <c r="M133" s="1216"/>
      <c r="N133" s="1081"/>
    </row>
    <row r="134" spans="1:14" ht="58.5" hidden="1" customHeight="1" x14ac:dyDescent="0.25">
      <c r="A134" s="1143"/>
      <c r="B134" s="1150"/>
      <c r="C134" s="1150"/>
      <c r="D134" s="1107"/>
      <c r="E134" s="1105" t="s">
        <v>138</v>
      </c>
      <c r="F134" s="1069" t="s">
        <v>211</v>
      </c>
      <c r="G134" s="1105" t="s">
        <v>140</v>
      </c>
      <c r="H134" s="1147"/>
      <c r="I134" s="1124"/>
      <c r="J134" s="1121" t="e">
        <f>IF(I134/H134*100&gt;100,100,I134/H134*100)</f>
        <v>#DIV/0!</v>
      </c>
      <c r="K134" s="1123"/>
      <c r="L134" s="1119"/>
      <c r="M134" s="1216"/>
      <c r="N134" s="1081"/>
    </row>
    <row r="135" spans="1:14" ht="36.75" hidden="1" customHeight="1" x14ac:dyDescent="0.25">
      <c r="A135" s="1143"/>
      <c r="B135" s="1149"/>
      <c r="C135" s="1149"/>
      <c r="D135" s="1106"/>
      <c r="E135" s="1105" t="s">
        <v>144</v>
      </c>
      <c r="F135" s="1064" t="s">
        <v>506</v>
      </c>
      <c r="G135" s="1105" t="s">
        <v>640</v>
      </c>
      <c r="H135" s="1144"/>
      <c r="I135" s="4"/>
      <c r="J135" s="1121" t="e">
        <f>IF(I135/H135*100&gt;100,100,I135/H135*100)</f>
        <v>#DIV/0!</v>
      </c>
      <c r="K135" s="1120" t="e">
        <f>J135</f>
        <v>#DIV/0!</v>
      </c>
      <c r="L135" s="1119"/>
      <c r="M135" s="1216"/>
      <c r="N135" s="1081"/>
    </row>
    <row r="136" spans="1:14" ht="58.5" customHeight="1" x14ac:dyDescent="0.25">
      <c r="A136" s="1143"/>
      <c r="B136" s="1142" t="s">
        <v>232</v>
      </c>
      <c r="C136" s="1142" t="s">
        <v>645</v>
      </c>
      <c r="D136" s="1108" t="s">
        <v>137</v>
      </c>
      <c r="E136" s="1105" t="s">
        <v>138</v>
      </c>
      <c r="F136" s="1069" t="s">
        <v>210</v>
      </c>
      <c r="G136" s="1105" t="s">
        <v>140</v>
      </c>
      <c r="H136" s="1124">
        <v>16.600000000000001</v>
      </c>
      <c r="I136" s="1125">
        <v>21.2</v>
      </c>
      <c r="J136" s="1121">
        <f>IF(I136/H136*100&gt;100,100,I136/H136*100)</f>
        <v>100</v>
      </c>
      <c r="K136" s="1127">
        <f>(J136+J137+J138)/3</f>
        <v>100</v>
      </c>
      <c r="L136" s="1126">
        <f>(K136+K139)/2</f>
        <v>99.819871065604843</v>
      </c>
      <c r="M136" s="1216"/>
      <c r="N136" s="1081"/>
    </row>
    <row r="137" spans="1:14" ht="58.5" customHeight="1" x14ac:dyDescent="0.25">
      <c r="A137" s="1143"/>
      <c r="B137" s="1150"/>
      <c r="C137" s="1150"/>
      <c r="D137" s="1107"/>
      <c r="E137" s="1105" t="s">
        <v>138</v>
      </c>
      <c r="F137" s="1069" t="s">
        <v>9</v>
      </c>
      <c r="G137" s="1105" t="s">
        <v>140</v>
      </c>
      <c r="H137" s="1147">
        <v>1</v>
      </c>
      <c r="I137" s="1125">
        <v>12.4</v>
      </c>
      <c r="J137" s="1121">
        <f>IF(I137/H137*100&gt;100,100,I137/H137*100)</f>
        <v>100</v>
      </c>
      <c r="K137" s="1123"/>
      <c r="L137" s="1119"/>
      <c r="M137" s="1216"/>
      <c r="N137" s="1081"/>
    </row>
    <row r="138" spans="1:14" ht="58.5" customHeight="1" x14ac:dyDescent="0.25">
      <c r="A138" s="1143"/>
      <c r="B138" s="1150"/>
      <c r="C138" s="1150"/>
      <c r="D138" s="1107"/>
      <c r="E138" s="1105" t="s">
        <v>138</v>
      </c>
      <c r="F138" s="1069" t="s">
        <v>211</v>
      </c>
      <c r="G138" s="1105" t="s">
        <v>140</v>
      </c>
      <c r="H138" s="1147">
        <v>90</v>
      </c>
      <c r="I138" s="1124">
        <v>100</v>
      </c>
      <c r="J138" s="1121">
        <f>IF(I138/H138*100&gt;100,100,I138/H138*100)</f>
        <v>100</v>
      </c>
      <c r="K138" s="1123"/>
      <c r="L138" s="1119"/>
      <c r="M138" s="1216"/>
      <c r="N138" s="1081"/>
    </row>
    <row r="139" spans="1:14" ht="36.75" customHeight="1" x14ac:dyDescent="0.25">
      <c r="A139" s="1143"/>
      <c r="B139" s="1149"/>
      <c r="C139" s="1149"/>
      <c r="D139" s="1106"/>
      <c r="E139" s="1105" t="s">
        <v>144</v>
      </c>
      <c r="F139" s="1064" t="s">
        <v>506</v>
      </c>
      <c r="G139" s="1105" t="s">
        <v>640</v>
      </c>
      <c r="H139" s="1144">
        <v>10548</v>
      </c>
      <c r="I139" s="4">
        <v>10510</v>
      </c>
      <c r="J139" s="1121">
        <f>IF(I139/H139*100&gt;100,100,I139/H139*100)</f>
        <v>99.639742131209701</v>
      </c>
      <c r="K139" s="1120">
        <f>J139</f>
        <v>99.639742131209701</v>
      </c>
      <c r="L139" s="1119"/>
      <c r="M139" s="1216"/>
      <c r="N139" s="1081"/>
    </row>
    <row r="140" spans="1:14" ht="58.5" customHeight="1" x14ac:dyDescent="0.25">
      <c r="A140" s="1143"/>
      <c r="B140" s="1142" t="s">
        <v>234</v>
      </c>
      <c r="C140" s="1142" t="s">
        <v>644</v>
      </c>
      <c r="D140" s="1108" t="s">
        <v>137</v>
      </c>
      <c r="E140" s="1105" t="s">
        <v>138</v>
      </c>
      <c r="F140" s="1069" t="s">
        <v>210</v>
      </c>
      <c r="G140" s="1105" t="s">
        <v>140</v>
      </c>
      <c r="H140" s="1124">
        <v>15</v>
      </c>
      <c r="I140" s="1125">
        <v>15</v>
      </c>
      <c r="J140" s="1121">
        <f>IF(I140/H140*100&gt;100,100,I140/H140*100)</f>
        <v>100</v>
      </c>
      <c r="K140" s="1127">
        <f>(J140+J141+J142)/3</f>
        <v>100</v>
      </c>
      <c r="L140" s="1126">
        <f>(K140+K143)/2</f>
        <v>99.665178571428569</v>
      </c>
      <c r="M140" s="1216"/>
      <c r="N140" s="1081"/>
    </row>
    <row r="141" spans="1:14" ht="58.5" customHeight="1" x14ac:dyDescent="0.25">
      <c r="A141" s="1143"/>
      <c r="B141" s="1150"/>
      <c r="C141" s="1150"/>
      <c r="D141" s="1107"/>
      <c r="E141" s="1105" t="s">
        <v>138</v>
      </c>
      <c r="F141" s="1069" t="s">
        <v>9</v>
      </c>
      <c r="G141" s="1105" t="s">
        <v>140</v>
      </c>
      <c r="H141" s="1124">
        <v>1</v>
      </c>
      <c r="I141" s="1125">
        <v>5.3</v>
      </c>
      <c r="J141" s="1121">
        <f>IF(I141/H141*100&gt;100,100,I141/H141*100)</f>
        <v>100</v>
      </c>
      <c r="K141" s="1123"/>
      <c r="L141" s="1119"/>
      <c r="M141" s="1216"/>
      <c r="N141" s="1081"/>
    </row>
    <row r="142" spans="1:14" ht="58.5" customHeight="1" x14ac:dyDescent="0.25">
      <c r="A142" s="1143"/>
      <c r="B142" s="1150"/>
      <c r="C142" s="1150"/>
      <c r="D142" s="1107"/>
      <c r="E142" s="1105" t="s">
        <v>138</v>
      </c>
      <c r="F142" s="1069" t="s">
        <v>211</v>
      </c>
      <c r="G142" s="1105" t="s">
        <v>140</v>
      </c>
      <c r="H142" s="1124">
        <v>90</v>
      </c>
      <c r="I142" s="1124">
        <v>100</v>
      </c>
      <c r="J142" s="1121">
        <f>IF(I142/H142*100&gt;100,100,I142/H142*100)</f>
        <v>100</v>
      </c>
      <c r="K142" s="1123"/>
      <c r="L142" s="1119"/>
      <c r="M142" s="1216"/>
      <c r="N142" s="1081"/>
    </row>
    <row r="143" spans="1:14" ht="39" customHeight="1" x14ac:dyDescent="0.25">
      <c r="A143" s="1143"/>
      <c r="B143" s="1149"/>
      <c r="C143" s="1149"/>
      <c r="D143" s="1106"/>
      <c r="E143" s="1105" t="s">
        <v>144</v>
      </c>
      <c r="F143" s="1064" t="s">
        <v>506</v>
      </c>
      <c r="G143" s="1105" t="s">
        <v>640</v>
      </c>
      <c r="H143" s="34">
        <v>8064</v>
      </c>
      <c r="I143" s="4">
        <v>8010</v>
      </c>
      <c r="J143" s="1121">
        <f>IF(I143/H143*100&gt;100,100,I143/H143*100)</f>
        <v>99.330357142857139</v>
      </c>
      <c r="K143" s="1120">
        <f>J143</f>
        <v>99.330357142857139</v>
      </c>
      <c r="L143" s="1119"/>
      <c r="M143" s="1216"/>
      <c r="N143" s="1081"/>
    </row>
    <row r="144" spans="1:14" ht="58.5" hidden="1" customHeight="1" x14ac:dyDescent="0.25">
      <c r="A144" s="1143"/>
      <c r="B144" s="1142" t="s">
        <v>236</v>
      </c>
      <c r="C144" s="1142" t="s">
        <v>643</v>
      </c>
      <c r="D144" s="1108" t="s">
        <v>137</v>
      </c>
      <c r="E144" s="1105" t="s">
        <v>138</v>
      </c>
      <c r="F144" s="1069" t="s">
        <v>210</v>
      </c>
      <c r="G144" s="1065" t="s">
        <v>140</v>
      </c>
      <c r="H144" s="1091"/>
      <c r="I144" s="1093"/>
      <c r="J144" s="1121" t="e">
        <f>IF(I144/H144*100&gt;100,100,I144/H144*100)</f>
        <v>#DIV/0!</v>
      </c>
      <c r="K144" s="1127" t="e">
        <f>(J144+J145+J146)/3</f>
        <v>#DIV/0!</v>
      </c>
      <c r="L144" s="1126" t="e">
        <f>(K144+K147)/2</f>
        <v>#DIV/0!</v>
      </c>
      <c r="M144" s="1216"/>
      <c r="N144" s="1081"/>
    </row>
    <row r="145" spans="1:14" ht="58.5" hidden="1" customHeight="1" x14ac:dyDescent="0.25">
      <c r="A145" s="1143"/>
      <c r="B145" s="1150"/>
      <c r="C145" s="1150"/>
      <c r="D145" s="1107"/>
      <c r="E145" s="1105" t="s">
        <v>138</v>
      </c>
      <c r="F145" s="1069" t="s">
        <v>9</v>
      </c>
      <c r="G145" s="1065" t="s">
        <v>140</v>
      </c>
      <c r="H145" s="1091"/>
      <c r="I145" s="1093"/>
      <c r="J145" s="1121" t="e">
        <f>IF(I145/H145*100&gt;100,100,I145/H145*100)</f>
        <v>#DIV/0!</v>
      </c>
      <c r="K145" s="1123"/>
      <c r="L145" s="1119"/>
      <c r="M145" s="1216"/>
      <c r="N145" s="1081"/>
    </row>
    <row r="146" spans="1:14" ht="58.5" hidden="1" customHeight="1" x14ac:dyDescent="0.25">
      <c r="A146" s="1143"/>
      <c r="B146" s="1150"/>
      <c r="C146" s="1150"/>
      <c r="D146" s="1107"/>
      <c r="E146" s="1105" t="s">
        <v>138</v>
      </c>
      <c r="F146" s="1069" t="s">
        <v>211</v>
      </c>
      <c r="G146" s="1065" t="s">
        <v>140</v>
      </c>
      <c r="H146" s="1091"/>
      <c r="I146" s="1091"/>
      <c r="J146" s="1121" t="e">
        <f>IF(I146/H146*100&gt;100,100,I146/H146*100)</f>
        <v>#DIV/0!</v>
      </c>
      <c r="K146" s="1123"/>
      <c r="L146" s="1119"/>
      <c r="M146" s="1216"/>
      <c r="N146" s="1081"/>
    </row>
    <row r="147" spans="1:14" ht="38.25" hidden="1" customHeight="1" x14ac:dyDescent="0.25">
      <c r="A147" s="1143"/>
      <c r="B147" s="1149"/>
      <c r="C147" s="1149"/>
      <c r="D147" s="1106"/>
      <c r="E147" s="1105" t="s">
        <v>144</v>
      </c>
      <c r="F147" s="1064" t="s">
        <v>506</v>
      </c>
      <c r="G147" s="1065" t="s">
        <v>266</v>
      </c>
      <c r="H147" s="1088"/>
      <c r="I147" s="1088"/>
      <c r="J147" s="1121" t="e">
        <f>IF(I147/H147*100&gt;100,100,I147/H147*100)</f>
        <v>#DIV/0!</v>
      </c>
      <c r="K147" s="1120" t="e">
        <f>J147</f>
        <v>#DIV/0!</v>
      </c>
      <c r="L147" s="1119"/>
      <c r="M147" s="1216"/>
      <c r="N147" s="1081"/>
    </row>
    <row r="148" spans="1:14" ht="58.5" customHeight="1" x14ac:dyDescent="0.25">
      <c r="A148" s="1143"/>
      <c r="B148" s="1142" t="s">
        <v>238</v>
      </c>
      <c r="C148" s="1142" t="s">
        <v>642</v>
      </c>
      <c r="D148" s="1108" t="s">
        <v>137</v>
      </c>
      <c r="E148" s="1105" t="s">
        <v>138</v>
      </c>
      <c r="F148" s="1069" t="s">
        <v>210</v>
      </c>
      <c r="G148" s="1065" t="s">
        <v>140</v>
      </c>
      <c r="H148" s="1124">
        <v>7.1</v>
      </c>
      <c r="I148" s="1125">
        <v>7.5</v>
      </c>
      <c r="J148" s="1121">
        <f>IF(I148/H148*100&gt;100,100,I148/H148*100)</f>
        <v>100</v>
      </c>
      <c r="K148" s="1127">
        <f>(J148+J149+J150)/3</f>
        <v>100</v>
      </c>
      <c r="L148" s="1126">
        <f>(K148+K151)/2</f>
        <v>95.610818244327305</v>
      </c>
      <c r="M148" s="1216"/>
      <c r="N148" s="1081"/>
    </row>
    <row r="149" spans="1:14" ht="58.5" customHeight="1" x14ac:dyDescent="0.25">
      <c r="A149" s="1143"/>
      <c r="B149" s="1150"/>
      <c r="C149" s="1150"/>
      <c r="D149" s="1107"/>
      <c r="E149" s="1105" t="s">
        <v>138</v>
      </c>
      <c r="F149" s="1069" t="s">
        <v>9</v>
      </c>
      <c r="G149" s="1065" t="s">
        <v>140</v>
      </c>
      <c r="H149" s="1124">
        <v>1</v>
      </c>
      <c r="I149" s="1125">
        <v>3.1</v>
      </c>
      <c r="J149" s="1121">
        <f>IF(I149/H149*100&gt;100,100,I149/H149*100)</f>
        <v>100</v>
      </c>
      <c r="K149" s="1123"/>
      <c r="L149" s="1119"/>
      <c r="M149" s="1216"/>
      <c r="N149" s="1081"/>
    </row>
    <row r="150" spans="1:14" ht="58.5" customHeight="1" x14ac:dyDescent="0.25">
      <c r="A150" s="1143"/>
      <c r="B150" s="1150"/>
      <c r="C150" s="1150"/>
      <c r="D150" s="1107"/>
      <c r="E150" s="1105" t="s">
        <v>138</v>
      </c>
      <c r="F150" s="1069" t="s">
        <v>211</v>
      </c>
      <c r="G150" s="1065" t="s">
        <v>140</v>
      </c>
      <c r="H150" s="1124">
        <v>90</v>
      </c>
      <c r="I150" s="1124">
        <v>100</v>
      </c>
      <c r="J150" s="1121">
        <f>IF(I150/H150*100&gt;100,100,I150/H150*100)</f>
        <v>100</v>
      </c>
      <c r="K150" s="1123"/>
      <c r="L150" s="1119"/>
      <c r="M150" s="1216"/>
      <c r="N150" s="1081"/>
    </row>
    <row r="151" spans="1:14" ht="42.75" customHeight="1" x14ac:dyDescent="0.25">
      <c r="A151" s="1143"/>
      <c r="B151" s="1149"/>
      <c r="C151" s="1149"/>
      <c r="D151" s="1106"/>
      <c r="E151" s="1105" t="s">
        <v>144</v>
      </c>
      <c r="F151" s="1064" t="s">
        <v>506</v>
      </c>
      <c r="G151" s="1105" t="s">
        <v>640</v>
      </c>
      <c r="H151" s="4">
        <v>4363</v>
      </c>
      <c r="I151" s="42">
        <v>3980</v>
      </c>
      <c r="J151" s="1121">
        <f>IF(I151/H151*100&gt;100,100,I151/H151*100)</f>
        <v>91.221636488654596</v>
      </c>
      <c r="K151" s="1120">
        <f>J151</f>
        <v>91.221636488654596</v>
      </c>
      <c r="L151" s="1119"/>
      <c r="M151" s="1216"/>
      <c r="N151" s="1081"/>
    </row>
    <row r="152" spans="1:14" ht="58.5" hidden="1" customHeight="1" x14ac:dyDescent="0.25">
      <c r="A152" s="1143"/>
      <c r="B152" s="1142" t="s">
        <v>311</v>
      </c>
      <c r="C152" s="1142" t="s">
        <v>641</v>
      </c>
      <c r="D152" s="1108" t="s">
        <v>137</v>
      </c>
      <c r="E152" s="1105" t="s">
        <v>138</v>
      </c>
      <c r="F152" s="1069" t="s">
        <v>210</v>
      </c>
      <c r="G152" s="1065" t="s">
        <v>140</v>
      </c>
      <c r="H152" s="1091"/>
      <c r="I152" s="1093"/>
      <c r="J152" s="1121" t="e">
        <f>IF(I152/H152*100&gt;100,100,I152/H152*100)</f>
        <v>#DIV/0!</v>
      </c>
      <c r="K152" s="1127" t="e">
        <f>(J152+J153+J154)/3</f>
        <v>#DIV/0!</v>
      </c>
      <c r="L152" s="1126" t="e">
        <f>(K152+K155)/2</f>
        <v>#DIV/0!</v>
      </c>
      <c r="M152" s="1216"/>
      <c r="N152" s="1081"/>
    </row>
    <row r="153" spans="1:14" ht="58.5" hidden="1" customHeight="1" x14ac:dyDescent="0.25">
      <c r="A153" s="1143"/>
      <c r="B153" s="1150"/>
      <c r="C153" s="1150"/>
      <c r="D153" s="1107"/>
      <c r="E153" s="1105" t="s">
        <v>138</v>
      </c>
      <c r="F153" s="1069" t="s">
        <v>9</v>
      </c>
      <c r="G153" s="1065" t="s">
        <v>140</v>
      </c>
      <c r="H153" s="1091"/>
      <c r="I153" s="1093"/>
      <c r="J153" s="1121" t="e">
        <f>IF(I153/H153*100&gt;100,100,I153/H153*100)</f>
        <v>#DIV/0!</v>
      </c>
      <c r="K153" s="1123"/>
      <c r="L153" s="1119"/>
      <c r="M153" s="1216"/>
      <c r="N153" s="1081"/>
    </row>
    <row r="154" spans="1:14" ht="58.5" hidden="1" customHeight="1" x14ac:dyDescent="0.25">
      <c r="A154" s="1143"/>
      <c r="B154" s="1150"/>
      <c r="C154" s="1150"/>
      <c r="D154" s="1107"/>
      <c r="E154" s="1105" t="s">
        <v>138</v>
      </c>
      <c r="F154" s="1069" t="s">
        <v>211</v>
      </c>
      <c r="G154" s="1065" t="s">
        <v>140</v>
      </c>
      <c r="H154" s="1091"/>
      <c r="I154" s="1091"/>
      <c r="J154" s="1121" t="e">
        <f>IF(I154/H154*100&gt;100,100,I154/H154*100)</f>
        <v>#DIV/0!</v>
      </c>
      <c r="K154" s="1123"/>
      <c r="L154" s="1119"/>
      <c r="M154" s="1216"/>
      <c r="N154" s="1081"/>
    </row>
    <row r="155" spans="1:14" ht="36.75" hidden="1" customHeight="1" x14ac:dyDescent="0.25">
      <c r="A155" s="1143"/>
      <c r="B155" s="1149"/>
      <c r="C155" s="1149"/>
      <c r="D155" s="1106"/>
      <c r="E155" s="1105" t="s">
        <v>144</v>
      </c>
      <c r="F155" s="1064" t="s">
        <v>506</v>
      </c>
      <c r="G155" s="1065" t="s">
        <v>266</v>
      </c>
      <c r="H155" s="1096"/>
      <c r="I155" s="1088"/>
      <c r="J155" s="1121" t="e">
        <f>IF(I155/H155*100&gt;100,100,I155/H155*100)</f>
        <v>#DIV/0!</v>
      </c>
      <c r="K155" s="1120" t="e">
        <f>J155</f>
        <v>#DIV/0!</v>
      </c>
      <c r="L155" s="1119"/>
      <c r="M155" s="1216"/>
      <c r="N155" s="1081"/>
    </row>
    <row r="156" spans="1:14" ht="58.5" hidden="1" customHeight="1" x14ac:dyDescent="0.25">
      <c r="A156" s="1143"/>
      <c r="B156" s="1079" t="s">
        <v>318</v>
      </c>
      <c r="C156" s="1078" t="s">
        <v>639</v>
      </c>
      <c r="D156" s="1131" t="s">
        <v>615</v>
      </c>
      <c r="E156" s="1128" t="s">
        <v>138</v>
      </c>
      <c r="F156" s="1129" t="s">
        <v>312</v>
      </c>
      <c r="G156" s="1065" t="s">
        <v>140</v>
      </c>
      <c r="H156" s="1091"/>
      <c r="I156" s="1093"/>
      <c r="J156" s="1121" t="e">
        <f>IF(I156/H156*100&gt;100,100,I156/H156*100)</f>
        <v>#DIV/0!</v>
      </c>
      <c r="K156" s="1127" t="e">
        <f>(J156+J157+J158)/3</f>
        <v>#DIV/0!</v>
      </c>
      <c r="L156" s="1126" t="e">
        <f>(K156+K159)/2</f>
        <v>#DIV/0!</v>
      </c>
      <c r="M156" s="1216"/>
      <c r="N156" s="1081"/>
    </row>
    <row r="157" spans="1:14" ht="58.5" hidden="1" customHeight="1" x14ac:dyDescent="0.25">
      <c r="A157" s="1143"/>
      <c r="B157" s="1228"/>
      <c r="C157" s="1227"/>
      <c r="D157" s="1307"/>
      <c r="E157" s="1128" t="s">
        <v>138</v>
      </c>
      <c r="F157" s="1129" t="s">
        <v>385</v>
      </c>
      <c r="G157" s="1065" t="s">
        <v>140</v>
      </c>
      <c r="H157" s="1091"/>
      <c r="I157" s="1093"/>
      <c r="J157" s="1121" t="e">
        <f>IF(I157/H157*100&gt;100,100,I157/H157*100)</f>
        <v>#DIV/0!</v>
      </c>
      <c r="K157" s="1123"/>
      <c r="L157" s="1119"/>
      <c r="M157" s="1216"/>
      <c r="N157" s="1081"/>
    </row>
    <row r="158" spans="1:14" ht="58.5" hidden="1" customHeight="1" x14ac:dyDescent="0.25">
      <c r="A158" s="1143"/>
      <c r="B158" s="1228"/>
      <c r="C158" s="1227"/>
      <c r="D158" s="1307"/>
      <c r="E158" s="1128" t="s">
        <v>138</v>
      </c>
      <c r="F158" s="1129" t="s">
        <v>625</v>
      </c>
      <c r="G158" s="1065" t="s">
        <v>140</v>
      </c>
      <c r="H158" s="1091"/>
      <c r="I158" s="1091"/>
      <c r="J158" s="1121" t="e">
        <f>IF(I158/H158*100&gt;100,100,I158/H158*100)</f>
        <v>#DIV/0!</v>
      </c>
      <c r="K158" s="1123"/>
      <c r="L158" s="1119"/>
      <c r="M158" s="1216"/>
      <c r="N158" s="1081"/>
    </row>
    <row r="159" spans="1:14" ht="39" hidden="1" customHeight="1" x14ac:dyDescent="0.25">
      <c r="A159" s="1143"/>
      <c r="B159" s="1224"/>
      <c r="C159" s="1223"/>
      <c r="D159" s="1306"/>
      <c r="E159" s="1128" t="s">
        <v>144</v>
      </c>
      <c r="F159" s="1064" t="s">
        <v>506</v>
      </c>
      <c r="G159" s="1065" t="s">
        <v>266</v>
      </c>
      <c r="H159" s="1096"/>
      <c r="I159" s="1088"/>
      <c r="J159" s="1121" t="e">
        <f>IF(I159/H159*100&gt;100,100,I159/H159*100)</f>
        <v>#DIV/0!</v>
      </c>
      <c r="K159" s="1120" t="e">
        <f>J159</f>
        <v>#DIV/0!</v>
      </c>
      <c r="L159" s="1119"/>
      <c r="M159" s="1216"/>
      <c r="N159" s="1081"/>
    </row>
    <row r="160" spans="1:14" ht="58.5" hidden="1" customHeight="1" x14ac:dyDescent="0.25">
      <c r="A160" s="1143"/>
      <c r="B160" s="1079" t="s">
        <v>321</v>
      </c>
      <c r="C160" s="1078" t="s">
        <v>638</v>
      </c>
      <c r="D160" s="1130" t="s">
        <v>615</v>
      </c>
      <c r="E160" s="1128" t="s">
        <v>138</v>
      </c>
      <c r="F160" s="1129" t="s">
        <v>312</v>
      </c>
      <c r="G160" s="1065" t="s">
        <v>140</v>
      </c>
      <c r="H160" s="1091"/>
      <c r="I160" s="1093"/>
      <c r="J160" s="1121" t="e">
        <f>IF(I160/H160*100&gt;100,100,I160/H160*100)</f>
        <v>#DIV/0!</v>
      </c>
      <c r="K160" s="1127" t="e">
        <f>(J160+J161+J162)/3</f>
        <v>#DIV/0!</v>
      </c>
      <c r="L160" s="1126" t="e">
        <f>(K160+K163)/2</f>
        <v>#DIV/0!</v>
      </c>
      <c r="M160" s="1216"/>
      <c r="N160" s="1081"/>
    </row>
    <row r="161" spans="1:14" ht="58.5" hidden="1" customHeight="1" x14ac:dyDescent="0.25">
      <c r="A161" s="1143"/>
      <c r="B161" s="1228"/>
      <c r="C161" s="1227"/>
      <c r="D161" s="1071"/>
      <c r="E161" s="1128" t="s">
        <v>138</v>
      </c>
      <c r="F161" s="1129" t="s">
        <v>385</v>
      </c>
      <c r="G161" s="1065" t="s">
        <v>140</v>
      </c>
      <c r="H161" s="1091"/>
      <c r="I161" s="1093"/>
      <c r="J161" s="1121" t="e">
        <f>IF(I161/H161*100&gt;100,100,I161/H161*100)</f>
        <v>#DIV/0!</v>
      </c>
      <c r="K161" s="1123"/>
      <c r="L161" s="1119"/>
      <c r="M161" s="1216"/>
      <c r="N161" s="1081"/>
    </row>
    <row r="162" spans="1:14" ht="58.5" hidden="1" customHeight="1" x14ac:dyDescent="0.25">
      <c r="A162" s="1143"/>
      <c r="B162" s="1228"/>
      <c r="C162" s="1227"/>
      <c r="D162" s="1071"/>
      <c r="E162" s="1128" t="s">
        <v>138</v>
      </c>
      <c r="F162" s="1129" t="s">
        <v>625</v>
      </c>
      <c r="G162" s="1065" t="s">
        <v>140</v>
      </c>
      <c r="H162" s="1091"/>
      <c r="I162" s="1091"/>
      <c r="J162" s="1121" t="e">
        <f>IF(I162/H162*100&gt;100,100,I162/H162*100)</f>
        <v>#DIV/0!</v>
      </c>
      <c r="K162" s="1123"/>
      <c r="L162" s="1119"/>
      <c r="M162" s="1216"/>
      <c r="N162" s="1081"/>
    </row>
    <row r="163" spans="1:14" ht="38.25" hidden="1" customHeight="1" x14ac:dyDescent="0.25">
      <c r="A163" s="1143"/>
      <c r="B163" s="1224"/>
      <c r="C163" s="1223"/>
      <c r="D163" s="1067"/>
      <c r="E163" s="1128" t="s">
        <v>144</v>
      </c>
      <c r="F163" s="1064" t="s">
        <v>506</v>
      </c>
      <c r="G163" s="1065" t="s">
        <v>266</v>
      </c>
      <c r="H163" s="1088"/>
      <c r="I163" s="1088"/>
      <c r="J163" s="1121" t="e">
        <f>IF(I163/H163*100&gt;100,100,I163/H163*100)</f>
        <v>#DIV/0!</v>
      </c>
      <c r="K163" s="1120" t="e">
        <f>J163</f>
        <v>#DIV/0!</v>
      </c>
      <c r="L163" s="1119"/>
      <c r="M163" s="1216"/>
      <c r="N163" s="1081"/>
    </row>
    <row r="164" spans="1:14" ht="58.5" hidden="1" customHeight="1" x14ac:dyDescent="0.25">
      <c r="A164" s="1143"/>
      <c r="B164" s="1079" t="s">
        <v>89</v>
      </c>
      <c r="C164" s="1078" t="s">
        <v>637</v>
      </c>
      <c r="D164" s="1130" t="s">
        <v>615</v>
      </c>
      <c r="E164" s="1128" t="s">
        <v>138</v>
      </c>
      <c r="F164" s="1129" t="s">
        <v>312</v>
      </c>
      <c r="G164" s="1065" t="s">
        <v>140</v>
      </c>
      <c r="H164" s="1091"/>
      <c r="I164" s="1093"/>
      <c r="J164" s="1121" t="e">
        <f>IF(I164/H164*100&gt;100,100,I164/H164*100)</f>
        <v>#DIV/0!</v>
      </c>
      <c r="K164" s="1127" t="e">
        <f>(J164+J165+J166)/3</f>
        <v>#DIV/0!</v>
      </c>
      <c r="L164" s="1126" t="e">
        <f>(K164+K167)/2</f>
        <v>#DIV/0!</v>
      </c>
      <c r="M164" s="1216"/>
      <c r="N164" s="1081"/>
    </row>
    <row r="165" spans="1:14" ht="58.5" hidden="1" customHeight="1" x14ac:dyDescent="0.25">
      <c r="A165" s="1143"/>
      <c r="B165" s="1228"/>
      <c r="C165" s="1227"/>
      <c r="D165" s="1071"/>
      <c r="E165" s="1128" t="s">
        <v>138</v>
      </c>
      <c r="F165" s="1129" t="s">
        <v>385</v>
      </c>
      <c r="G165" s="1065" t="s">
        <v>140</v>
      </c>
      <c r="H165" s="1091"/>
      <c r="I165" s="1093"/>
      <c r="J165" s="1121" t="e">
        <f>IF(I165/H165*100&gt;100,100,I165/H165*100)</f>
        <v>#DIV/0!</v>
      </c>
      <c r="K165" s="1123"/>
      <c r="L165" s="1119"/>
      <c r="M165" s="1216"/>
      <c r="N165" s="1081"/>
    </row>
    <row r="166" spans="1:14" ht="58.5" hidden="1" customHeight="1" x14ac:dyDescent="0.25">
      <c r="A166" s="1143"/>
      <c r="B166" s="1228"/>
      <c r="C166" s="1227"/>
      <c r="D166" s="1071"/>
      <c r="E166" s="1128" t="s">
        <v>138</v>
      </c>
      <c r="F166" s="1129" t="s">
        <v>625</v>
      </c>
      <c r="G166" s="1065" t="s">
        <v>140</v>
      </c>
      <c r="H166" s="1091"/>
      <c r="I166" s="1091"/>
      <c r="J166" s="1121" t="e">
        <f>IF(I166/H166*100&gt;100,100,I166/H166*100)</f>
        <v>#DIV/0!</v>
      </c>
      <c r="K166" s="1123"/>
      <c r="L166" s="1119"/>
      <c r="M166" s="1216"/>
      <c r="N166" s="1081"/>
    </row>
    <row r="167" spans="1:14" ht="38.25" hidden="1" customHeight="1" x14ac:dyDescent="0.25">
      <c r="A167" s="1143"/>
      <c r="B167" s="1224"/>
      <c r="C167" s="1223"/>
      <c r="D167" s="1067"/>
      <c r="E167" s="1128" t="s">
        <v>144</v>
      </c>
      <c r="F167" s="1064" t="s">
        <v>506</v>
      </c>
      <c r="G167" s="1065" t="s">
        <v>266</v>
      </c>
      <c r="H167" s="1096"/>
      <c r="I167" s="1088"/>
      <c r="J167" s="1121" t="e">
        <f>IF(I167/H167*100&gt;100,100,I167/H167*100)</f>
        <v>#DIV/0!</v>
      </c>
      <c r="K167" s="1120" t="e">
        <f>J167</f>
        <v>#DIV/0!</v>
      </c>
      <c r="L167" s="1119"/>
      <c r="M167" s="1216"/>
      <c r="N167" s="1081"/>
    </row>
    <row r="168" spans="1:14" ht="58.5" hidden="1" customHeight="1" x14ac:dyDescent="0.25">
      <c r="A168" s="1143"/>
      <c r="B168" s="1079" t="s">
        <v>380</v>
      </c>
      <c r="C168" s="1079" t="s">
        <v>636</v>
      </c>
      <c r="D168" s="1115" t="s">
        <v>615</v>
      </c>
      <c r="E168" s="1098" t="s">
        <v>138</v>
      </c>
      <c r="F168" s="1112" t="s">
        <v>312</v>
      </c>
      <c r="G168" s="1065" t="s">
        <v>140</v>
      </c>
      <c r="H168" s="1091"/>
      <c r="I168" s="1093"/>
      <c r="J168" s="1121" t="e">
        <f>IF(I168/H168*100&gt;100,100,I168/H168*100)</f>
        <v>#DIV/0!</v>
      </c>
      <c r="K168" s="1127" t="e">
        <f>(J168+J169+J170)/3</f>
        <v>#DIV/0!</v>
      </c>
      <c r="L168" s="1126" t="e">
        <f>(K168+K171)/2</f>
        <v>#DIV/0!</v>
      </c>
      <c r="M168" s="1216"/>
      <c r="N168" s="1081"/>
    </row>
    <row r="169" spans="1:14" ht="58.5" hidden="1" customHeight="1" x14ac:dyDescent="0.25">
      <c r="A169" s="1143"/>
      <c r="B169" s="1228"/>
      <c r="C169" s="1228"/>
      <c r="D169" s="1103"/>
      <c r="E169" s="1098" t="s">
        <v>138</v>
      </c>
      <c r="F169" s="1112" t="s">
        <v>385</v>
      </c>
      <c r="G169" s="1065" t="s">
        <v>140</v>
      </c>
      <c r="H169" s="1091"/>
      <c r="I169" s="1093"/>
      <c r="J169" s="1121" t="e">
        <f>IF(I169/H169*100&gt;100,100,I169/H169*100)</f>
        <v>#DIV/0!</v>
      </c>
      <c r="K169" s="1123"/>
      <c r="L169" s="1119"/>
      <c r="M169" s="1216"/>
      <c r="N169" s="1081"/>
    </row>
    <row r="170" spans="1:14" ht="58.5" hidden="1" customHeight="1" x14ac:dyDescent="0.25">
      <c r="A170" s="1143"/>
      <c r="B170" s="1228"/>
      <c r="C170" s="1228"/>
      <c r="D170" s="1103"/>
      <c r="E170" s="1098" t="s">
        <v>138</v>
      </c>
      <c r="F170" s="1112" t="s">
        <v>625</v>
      </c>
      <c r="G170" s="1065" t="s">
        <v>140</v>
      </c>
      <c r="H170" s="1091"/>
      <c r="I170" s="1091"/>
      <c r="J170" s="1121" t="e">
        <f>IF(I170/H170*100&gt;100,100,I170/H170*100)</f>
        <v>#DIV/0!</v>
      </c>
      <c r="K170" s="1123"/>
      <c r="L170" s="1119"/>
      <c r="M170" s="1216"/>
      <c r="N170" s="1081"/>
    </row>
    <row r="171" spans="1:14" ht="38.25" hidden="1" customHeight="1" x14ac:dyDescent="0.25">
      <c r="A171" s="1143"/>
      <c r="B171" s="1224"/>
      <c r="C171" s="1224"/>
      <c r="D171" s="1100"/>
      <c r="E171" s="1098" t="s">
        <v>144</v>
      </c>
      <c r="F171" s="1097" t="s">
        <v>506</v>
      </c>
      <c r="G171" s="1065" t="s">
        <v>266</v>
      </c>
      <c r="H171" s="1201"/>
      <c r="I171" s="1088"/>
      <c r="J171" s="1121" t="e">
        <f>IF(I171/H171*100&gt;100,100,I171/H171*100)</f>
        <v>#DIV/0!</v>
      </c>
      <c r="K171" s="1120" t="e">
        <f>J171</f>
        <v>#DIV/0!</v>
      </c>
      <c r="L171" s="1119"/>
      <c r="M171" s="1216"/>
      <c r="N171" s="1081"/>
    </row>
    <row r="172" spans="1:14" ht="58.5" hidden="1" customHeight="1" x14ac:dyDescent="0.25">
      <c r="A172" s="1143"/>
      <c r="B172" s="1079" t="s">
        <v>635</v>
      </c>
      <c r="C172" s="1079" t="s">
        <v>634</v>
      </c>
      <c r="D172" s="1115" t="s">
        <v>615</v>
      </c>
      <c r="E172" s="1098" t="s">
        <v>138</v>
      </c>
      <c r="F172" s="1112" t="s">
        <v>312</v>
      </c>
      <c r="G172" s="1065" t="s">
        <v>140</v>
      </c>
      <c r="H172" s="1091"/>
      <c r="I172" s="1093"/>
      <c r="J172" s="1121" t="e">
        <f>IF(I172/H172*100&gt;100,100,I172/H172*100)</f>
        <v>#DIV/0!</v>
      </c>
      <c r="K172" s="1127"/>
      <c r="L172" s="1126"/>
      <c r="M172" s="1216"/>
      <c r="N172" s="1081"/>
    </row>
    <row r="173" spans="1:14" ht="58.5" hidden="1" customHeight="1" x14ac:dyDescent="0.25">
      <c r="A173" s="1143"/>
      <c r="B173" s="1228"/>
      <c r="C173" s="1228"/>
      <c r="D173" s="1103"/>
      <c r="E173" s="1098" t="s">
        <v>138</v>
      </c>
      <c r="F173" s="1112" t="s">
        <v>385</v>
      </c>
      <c r="G173" s="1065" t="s">
        <v>140</v>
      </c>
      <c r="H173" s="1091"/>
      <c r="I173" s="1093"/>
      <c r="J173" s="1121" t="e">
        <f>IF(I173/H173*100&gt;100,100,I173/H173*100)</f>
        <v>#DIV/0!</v>
      </c>
      <c r="K173" s="1123"/>
      <c r="L173" s="1119"/>
      <c r="M173" s="1216"/>
      <c r="N173" s="1081"/>
    </row>
    <row r="174" spans="1:14" ht="58.5" hidden="1" customHeight="1" x14ac:dyDescent="0.25">
      <c r="A174" s="1143"/>
      <c r="B174" s="1228"/>
      <c r="C174" s="1228"/>
      <c r="D174" s="1103"/>
      <c r="E174" s="1098" t="s">
        <v>138</v>
      </c>
      <c r="F174" s="1112" t="s">
        <v>625</v>
      </c>
      <c r="G174" s="1065" t="s">
        <v>140</v>
      </c>
      <c r="H174" s="1091"/>
      <c r="I174" s="1091"/>
      <c r="J174" s="1121" t="e">
        <f>IF(I174/H174*100&gt;100,100,I174/H174*100)</f>
        <v>#DIV/0!</v>
      </c>
      <c r="K174" s="1123"/>
      <c r="L174" s="1119"/>
      <c r="M174" s="1216"/>
      <c r="N174" s="1081"/>
    </row>
    <row r="175" spans="1:14" ht="36" hidden="1" customHeight="1" x14ac:dyDescent="0.25">
      <c r="A175" s="1143"/>
      <c r="B175" s="1224"/>
      <c r="C175" s="1224"/>
      <c r="D175" s="1100"/>
      <c r="E175" s="1098" t="s">
        <v>144</v>
      </c>
      <c r="F175" s="1097" t="s">
        <v>506</v>
      </c>
      <c r="G175" s="1065" t="s">
        <v>266</v>
      </c>
      <c r="H175" s="1109"/>
      <c r="I175" s="1109"/>
      <c r="J175" s="1121" t="e">
        <f>IF(I175/H175*100&gt;100,100,I175/H175*100)</f>
        <v>#DIV/0!</v>
      </c>
      <c r="K175" s="1120"/>
      <c r="L175" s="1119"/>
      <c r="M175" s="1216"/>
      <c r="N175" s="1081"/>
    </row>
    <row r="176" spans="1:14" ht="58.5" hidden="1" customHeight="1" x14ac:dyDescent="0.25">
      <c r="A176" s="1143"/>
      <c r="B176" s="1079" t="s">
        <v>317</v>
      </c>
      <c r="C176" s="1079" t="s">
        <v>633</v>
      </c>
      <c r="D176" s="1115" t="s">
        <v>615</v>
      </c>
      <c r="E176" s="1098" t="s">
        <v>138</v>
      </c>
      <c r="F176" s="1112" t="s">
        <v>312</v>
      </c>
      <c r="G176" s="1065" t="s">
        <v>140</v>
      </c>
      <c r="H176" s="1091"/>
      <c r="I176" s="1093"/>
      <c r="J176" s="1121" t="e">
        <f>IF(I176/H176*100&gt;100,100,I176/H176*100)</f>
        <v>#DIV/0!</v>
      </c>
      <c r="K176" s="1127" t="e">
        <f>(J176+J177+J178)/3</f>
        <v>#DIV/0!</v>
      </c>
      <c r="L176" s="1126" t="e">
        <f>(K176+K179)/2</f>
        <v>#DIV/0!</v>
      </c>
      <c r="M176" s="1216"/>
      <c r="N176" s="1081"/>
    </row>
    <row r="177" spans="1:16" ht="58.5" hidden="1" customHeight="1" x14ac:dyDescent="0.25">
      <c r="A177" s="1143"/>
      <c r="B177" s="1228"/>
      <c r="C177" s="1228"/>
      <c r="D177" s="1103"/>
      <c r="E177" s="1098" t="s">
        <v>138</v>
      </c>
      <c r="F177" s="1112" t="s">
        <v>385</v>
      </c>
      <c r="G177" s="1065" t="s">
        <v>140</v>
      </c>
      <c r="H177" s="1091"/>
      <c r="I177" s="1093"/>
      <c r="J177" s="1121" t="e">
        <f>IF(I177/H177*100&gt;100,100,I177/H177*100)</f>
        <v>#DIV/0!</v>
      </c>
      <c r="K177" s="1123"/>
      <c r="L177" s="1119"/>
      <c r="M177" s="1216"/>
      <c r="N177" s="1081"/>
    </row>
    <row r="178" spans="1:16" ht="58.5" hidden="1" customHeight="1" x14ac:dyDescent="0.25">
      <c r="A178" s="1143"/>
      <c r="B178" s="1228"/>
      <c r="C178" s="1228"/>
      <c r="D178" s="1103"/>
      <c r="E178" s="1098" t="s">
        <v>138</v>
      </c>
      <c r="F178" s="1112" t="s">
        <v>625</v>
      </c>
      <c r="G178" s="1065" t="s">
        <v>140</v>
      </c>
      <c r="H178" s="1091"/>
      <c r="I178" s="1091"/>
      <c r="J178" s="1121" t="e">
        <f>IF(I178/H178*100&gt;100,100,I178/H178*100)</f>
        <v>#DIV/0!</v>
      </c>
      <c r="K178" s="1123"/>
      <c r="L178" s="1119"/>
      <c r="M178" s="1216"/>
      <c r="N178" s="1081"/>
    </row>
    <row r="179" spans="1:16" ht="39" hidden="1" customHeight="1" x14ac:dyDescent="0.25">
      <c r="A179" s="1143"/>
      <c r="B179" s="1224"/>
      <c r="C179" s="1224"/>
      <c r="D179" s="1100"/>
      <c r="E179" s="1098" t="s">
        <v>144</v>
      </c>
      <c r="F179" s="1097" t="s">
        <v>506</v>
      </c>
      <c r="G179" s="1065" t="s">
        <v>266</v>
      </c>
      <c r="H179" s="1096"/>
      <c r="I179" s="1088"/>
      <c r="J179" s="1121" t="e">
        <f>IF(I179/H179*100&gt;100,100,I179/H179*100)</f>
        <v>#DIV/0!</v>
      </c>
      <c r="K179" s="1120" t="e">
        <f>J179</f>
        <v>#DIV/0!</v>
      </c>
      <c r="L179" s="1119"/>
      <c r="M179" s="1216"/>
      <c r="N179" s="1081"/>
    </row>
    <row r="180" spans="1:16" ht="58.5" hidden="1" customHeight="1" x14ac:dyDescent="0.25">
      <c r="A180" s="1143"/>
      <c r="B180" s="1079" t="s">
        <v>314</v>
      </c>
      <c r="C180" s="1079" t="s">
        <v>632</v>
      </c>
      <c r="D180" s="1115" t="s">
        <v>615</v>
      </c>
      <c r="E180" s="1098" t="s">
        <v>138</v>
      </c>
      <c r="F180" s="1112" t="s">
        <v>312</v>
      </c>
      <c r="G180" s="1065" t="s">
        <v>140</v>
      </c>
      <c r="H180" s="1091"/>
      <c r="I180" s="1093"/>
      <c r="J180" s="1121" t="e">
        <f>IF(I180/H180*100&gt;100,100,I180/H180*100)</f>
        <v>#DIV/0!</v>
      </c>
      <c r="K180" s="1127"/>
      <c r="L180" s="1126"/>
      <c r="M180" s="1162"/>
      <c r="N180" s="1081"/>
    </row>
    <row r="181" spans="1:16" ht="58.5" hidden="1" customHeight="1" x14ac:dyDescent="0.25">
      <c r="A181" s="1143"/>
      <c r="B181" s="1228"/>
      <c r="C181" s="1228"/>
      <c r="D181" s="1103"/>
      <c r="E181" s="1098" t="s">
        <v>138</v>
      </c>
      <c r="F181" s="1112" t="s">
        <v>385</v>
      </c>
      <c r="G181" s="1065" t="s">
        <v>140</v>
      </c>
      <c r="H181" s="1091"/>
      <c r="I181" s="1093"/>
      <c r="J181" s="1121" t="e">
        <f>IF(I181/H181*100&gt;100,100,I181/H181*100)</f>
        <v>#DIV/0!</v>
      </c>
      <c r="K181" s="1123"/>
      <c r="L181" s="1119"/>
      <c r="M181" s="1162"/>
      <c r="N181" s="1081"/>
    </row>
    <row r="182" spans="1:16" ht="58.5" hidden="1" customHeight="1" x14ac:dyDescent="0.25">
      <c r="A182" s="1143"/>
      <c r="B182" s="1228"/>
      <c r="C182" s="1228"/>
      <c r="D182" s="1103"/>
      <c r="E182" s="1098" t="s">
        <v>138</v>
      </c>
      <c r="F182" s="1112" t="s">
        <v>625</v>
      </c>
      <c r="G182" s="1065" t="s">
        <v>140</v>
      </c>
      <c r="H182" s="1091"/>
      <c r="I182" s="1091"/>
      <c r="J182" s="1121" t="e">
        <f>IF(I182/H182*100&gt;100,100,I182/H182*100)</f>
        <v>#DIV/0!</v>
      </c>
      <c r="K182" s="1123"/>
      <c r="L182" s="1119"/>
      <c r="M182" s="1162"/>
      <c r="N182" s="1081"/>
    </row>
    <row r="183" spans="1:16" ht="41.25" hidden="1" customHeight="1" x14ac:dyDescent="0.25">
      <c r="A183" s="1203"/>
      <c r="B183" s="1224"/>
      <c r="C183" s="1224"/>
      <c r="D183" s="1100"/>
      <c r="E183" s="1098" t="s">
        <v>144</v>
      </c>
      <c r="F183" s="1097" t="s">
        <v>506</v>
      </c>
      <c r="G183" s="1065" t="s">
        <v>266</v>
      </c>
      <c r="H183" s="1096"/>
      <c r="I183" s="1088"/>
      <c r="J183" s="1121" t="e">
        <f>IF(I183/H183*100&gt;100,100,I183/H183*100)</f>
        <v>#DIV/0!</v>
      </c>
      <c r="K183" s="1120"/>
      <c r="L183" s="1119"/>
      <c r="M183" s="1305"/>
      <c r="N183" s="1081"/>
    </row>
    <row r="184" spans="1:16" ht="42" hidden="1" customHeight="1" x14ac:dyDescent="0.25">
      <c r="A184" s="1255"/>
      <c r="B184" s="1079" t="s">
        <v>319</v>
      </c>
      <c r="C184" s="1079" t="s">
        <v>631</v>
      </c>
      <c r="D184" s="1115" t="s">
        <v>615</v>
      </c>
      <c r="E184" s="1098" t="s">
        <v>138</v>
      </c>
      <c r="F184" s="1112" t="s">
        <v>312</v>
      </c>
      <c r="G184" s="1065" t="s">
        <v>140</v>
      </c>
      <c r="H184" s="1091"/>
      <c r="I184" s="1093"/>
      <c r="J184" s="1121" t="e">
        <f>IF(I184/H184*100&gt;100,100,I184/H184*100)</f>
        <v>#DIV/0!</v>
      </c>
      <c r="K184" s="1095"/>
      <c r="L184" s="1094"/>
      <c r="M184" s="1202"/>
      <c r="N184" s="1081"/>
      <c r="O184" s="1048">
        <f>H187+H191+H195+H199+H203+H207+H211+H215+H219+H223+H227+H231</f>
        <v>0</v>
      </c>
      <c r="P184" s="1048">
        <f>I187+I191+I195+I199+I203+I207+I211+I215+I219+I223+I227+I231</f>
        <v>0</v>
      </c>
    </row>
    <row r="185" spans="1:16" ht="42" hidden="1" customHeight="1" x14ac:dyDescent="0.25">
      <c r="A185" s="1242"/>
      <c r="B185" s="1228"/>
      <c r="C185" s="1228"/>
      <c r="D185" s="1103"/>
      <c r="E185" s="1098" t="s">
        <v>138</v>
      </c>
      <c r="F185" s="1112" t="s">
        <v>385</v>
      </c>
      <c r="G185" s="1065" t="s">
        <v>140</v>
      </c>
      <c r="H185" s="1091"/>
      <c r="I185" s="1093"/>
      <c r="J185" s="1121" t="e">
        <f>IF(I185/H185*100&gt;100,100,I185/H185*100)</f>
        <v>#DIV/0!</v>
      </c>
      <c r="K185" s="1090"/>
      <c r="L185" s="1085"/>
      <c r="M185" s="1198"/>
      <c r="N185" s="1081"/>
    </row>
    <row r="186" spans="1:16" ht="36" hidden="1" customHeight="1" x14ac:dyDescent="0.25">
      <c r="A186" s="1242"/>
      <c r="B186" s="1228"/>
      <c r="C186" s="1228"/>
      <c r="D186" s="1103"/>
      <c r="E186" s="1098" t="s">
        <v>138</v>
      </c>
      <c r="F186" s="1112" t="s">
        <v>625</v>
      </c>
      <c r="G186" s="1065" t="s">
        <v>140</v>
      </c>
      <c r="H186" s="1091"/>
      <c r="I186" s="1091"/>
      <c r="J186" s="1121" t="e">
        <f>IF(I186/H186*100&gt;100,100,I186/H186*100)</f>
        <v>#DIV/0!</v>
      </c>
      <c r="K186" s="1090"/>
      <c r="L186" s="1085"/>
      <c r="M186" s="1198"/>
      <c r="N186" s="1081"/>
    </row>
    <row r="187" spans="1:16" ht="30.75" hidden="1" customHeight="1" x14ac:dyDescent="0.25">
      <c r="A187" s="1242"/>
      <c r="B187" s="1224"/>
      <c r="C187" s="1224"/>
      <c r="D187" s="1100"/>
      <c r="E187" s="1098" t="s">
        <v>144</v>
      </c>
      <c r="F187" s="1097" t="s">
        <v>506</v>
      </c>
      <c r="G187" s="1065" t="s">
        <v>266</v>
      </c>
      <c r="H187" s="1096"/>
      <c r="I187" s="1088"/>
      <c r="J187" s="1121" t="e">
        <f>IF(I187/H187*100&gt;100,100,I187/H187*100)</f>
        <v>#DIV/0!</v>
      </c>
      <c r="K187" s="1086"/>
      <c r="L187" s="1085"/>
      <c r="M187" s="1198"/>
      <c r="N187" s="1081"/>
    </row>
    <row r="188" spans="1:16" ht="42" hidden="1" customHeight="1" x14ac:dyDescent="0.25">
      <c r="A188" s="1242"/>
      <c r="B188" s="1079"/>
      <c r="C188" s="1079" t="s">
        <v>630</v>
      </c>
      <c r="D188" s="1115" t="s">
        <v>615</v>
      </c>
      <c r="E188" s="1098" t="s">
        <v>138</v>
      </c>
      <c r="F188" s="1112" t="s">
        <v>312</v>
      </c>
      <c r="G188" s="1065" t="s">
        <v>140</v>
      </c>
      <c r="H188" s="1091"/>
      <c r="I188" s="1093"/>
      <c r="J188" s="1121" t="e">
        <f>IF(I188/H188*100&gt;100,100,I188/H188*100)</f>
        <v>#DIV/0!</v>
      </c>
      <c r="K188" s="1095"/>
      <c r="L188" s="1094"/>
      <c r="M188" s="1198"/>
      <c r="N188" s="1081"/>
    </row>
    <row r="189" spans="1:16" ht="42" hidden="1" customHeight="1" x14ac:dyDescent="0.25">
      <c r="A189" s="1242"/>
      <c r="B189" s="1228"/>
      <c r="C189" s="1228"/>
      <c r="D189" s="1103"/>
      <c r="E189" s="1098" t="s">
        <v>138</v>
      </c>
      <c r="F189" s="1112" t="s">
        <v>385</v>
      </c>
      <c r="G189" s="1065" t="s">
        <v>140</v>
      </c>
      <c r="H189" s="1091"/>
      <c r="I189" s="1093"/>
      <c r="J189" s="1121" t="e">
        <f>IF(I189/H189*100&gt;100,100,I189/H189*100)</f>
        <v>#DIV/0!</v>
      </c>
      <c r="K189" s="1090"/>
      <c r="L189" s="1085"/>
      <c r="M189" s="1198"/>
      <c r="N189" s="1081"/>
    </row>
    <row r="190" spans="1:16" ht="36" hidden="1" customHeight="1" x14ac:dyDescent="0.25">
      <c r="A190" s="1242"/>
      <c r="B190" s="1228"/>
      <c r="C190" s="1228"/>
      <c r="D190" s="1103"/>
      <c r="E190" s="1098" t="s">
        <v>138</v>
      </c>
      <c r="F190" s="1112" t="s">
        <v>625</v>
      </c>
      <c r="G190" s="1065" t="s">
        <v>140</v>
      </c>
      <c r="H190" s="1091"/>
      <c r="I190" s="1091"/>
      <c r="J190" s="1121" t="e">
        <f>IF(I190/H190*100&gt;100,100,I190/H190*100)</f>
        <v>#DIV/0!</v>
      </c>
      <c r="K190" s="1090"/>
      <c r="L190" s="1085"/>
      <c r="M190" s="1198"/>
      <c r="N190" s="1081"/>
    </row>
    <row r="191" spans="1:16" ht="30.75" hidden="1" customHeight="1" x14ac:dyDescent="0.25">
      <c r="A191" s="1242"/>
      <c r="B191" s="1224"/>
      <c r="C191" s="1224"/>
      <c r="D191" s="1100"/>
      <c r="E191" s="1098" t="s">
        <v>144</v>
      </c>
      <c r="F191" s="1097" t="s">
        <v>506</v>
      </c>
      <c r="G191" s="1065" t="s">
        <v>266</v>
      </c>
      <c r="H191" s="1088"/>
      <c r="I191" s="1088"/>
      <c r="J191" s="1121" t="e">
        <f>IF(I191/H191*100&gt;100,100,I191/H191*100)</f>
        <v>#DIV/0!</v>
      </c>
      <c r="K191" s="1086"/>
      <c r="L191" s="1085"/>
      <c r="M191" s="1198"/>
      <c r="N191" s="1081"/>
    </row>
    <row r="192" spans="1:16" ht="42" hidden="1" customHeight="1" x14ac:dyDescent="0.25">
      <c r="A192" s="1242"/>
      <c r="B192" s="1079" t="s">
        <v>320</v>
      </c>
      <c r="C192" s="1079" t="s">
        <v>629</v>
      </c>
      <c r="D192" s="1115" t="s">
        <v>615</v>
      </c>
      <c r="E192" s="1098" t="s">
        <v>138</v>
      </c>
      <c r="F192" s="1112" t="s">
        <v>312</v>
      </c>
      <c r="G192" s="1065" t="s">
        <v>140</v>
      </c>
      <c r="H192" s="1091"/>
      <c r="I192" s="1093"/>
      <c r="J192" s="1121" t="e">
        <f>IF(I192/H192*100&gt;100,100,I192/H192*100)</f>
        <v>#DIV/0!</v>
      </c>
      <c r="K192" s="1095"/>
      <c r="L192" s="1094"/>
      <c r="M192" s="1198"/>
      <c r="N192" s="1081"/>
    </row>
    <row r="193" spans="1:14" ht="42" hidden="1" customHeight="1" x14ac:dyDescent="0.25">
      <c r="A193" s="1242"/>
      <c r="B193" s="1228"/>
      <c r="C193" s="1228"/>
      <c r="D193" s="1103"/>
      <c r="E193" s="1098" t="s">
        <v>138</v>
      </c>
      <c r="F193" s="1112" t="s">
        <v>385</v>
      </c>
      <c r="G193" s="1065" t="s">
        <v>140</v>
      </c>
      <c r="H193" s="1091"/>
      <c r="I193" s="1093"/>
      <c r="J193" s="1121" t="e">
        <f>IF(I193/H193*100&gt;100,100,I193/H193*100)</f>
        <v>#DIV/0!</v>
      </c>
      <c r="K193" s="1090"/>
      <c r="L193" s="1085"/>
      <c r="M193" s="1198"/>
      <c r="N193" s="1081"/>
    </row>
    <row r="194" spans="1:14" ht="36" hidden="1" customHeight="1" x14ac:dyDescent="0.25">
      <c r="A194" s="1242"/>
      <c r="B194" s="1228"/>
      <c r="C194" s="1228"/>
      <c r="D194" s="1103"/>
      <c r="E194" s="1098" t="s">
        <v>138</v>
      </c>
      <c r="F194" s="1112" t="s">
        <v>625</v>
      </c>
      <c r="G194" s="1065" t="s">
        <v>140</v>
      </c>
      <c r="H194" s="1091"/>
      <c r="I194" s="1091"/>
      <c r="J194" s="1121" t="e">
        <f>IF(I194/H194*100&gt;100,100,I194/H194*100)</f>
        <v>#DIV/0!</v>
      </c>
      <c r="K194" s="1090"/>
      <c r="L194" s="1085"/>
      <c r="M194" s="1198"/>
      <c r="N194" s="1081"/>
    </row>
    <row r="195" spans="1:14" ht="30.75" hidden="1" customHeight="1" x14ac:dyDescent="0.25">
      <c r="A195" s="1242"/>
      <c r="B195" s="1224"/>
      <c r="C195" s="1224"/>
      <c r="D195" s="1100"/>
      <c r="E195" s="1098" t="s">
        <v>144</v>
      </c>
      <c r="F195" s="1097" t="s">
        <v>506</v>
      </c>
      <c r="G195" s="1065" t="s">
        <v>266</v>
      </c>
      <c r="H195" s="1201"/>
      <c r="I195" s="1088"/>
      <c r="J195" s="1121" t="e">
        <f>IF(I195/H195*100&gt;100,100,I195/H195*100)</f>
        <v>#DIV/0!</v>
      </c>
      <c r="K195" s="1086"/>
      <c r="L195" s="1085"/>
      <c r="M195" s="1198"/>
      <c r="N195" s="1081"/>
    </row>
    <row r="196" spans="1:14" ht="42" hidden="1" customHeight="1" x14ac:dyDescent="0.25">
      <c r="A196" s="1242"/>
      <c r="B196" s="1117" t="s">
        <v>366</v>
      </c>
      <c r="C196" s="1116" t="s">
        <v>628</v>
      </c>
      <c r="D196" s="1115" t="s">
        <v>615</v>
      </c>
      <c r="E196" s="1098" t="s">
        <v>138</v>
      </c>
      <c r="F196" s="1112" t="s">
        <v>312</v>
      </c>
      <c r="G196" s="1065" t="s">
        <v>140</v>
      </c>
      <c r="H196" s="1091"/>
      <c r="I196" s="1093"/>
      <c r="J196" s="1121" t="e">
        <f>IF(I196/H196*100&gt;100,100,I196/H196*100)</f>
        <v>#DIV/0!</v>
      </c>
      <c r="K196" s="1095"/>
      <c r="L196" s="1094"/>
      <c r="M196" s="1198"/>
      <c r="N196" s="1081"/>
    </row>
    <row r="197" spans="1:14" ht="42" hidden="1" customHeight="1" x14ac:dyDescent="0.25">
      <c r="A197" s="1242"/>
      <c r="B197" s="1114"/>
      <c r="C197" s="1239"/>
      <c r="D197" s="1103"/>
      <c r="E197" s="1098" t="s">
        <v>138</v>
      </c>
      <c r="F197" s="1112" t="s">
        <v>385</v>
      </c>
      <c r="G197" s="1065" t="s">
        <v>140</v>
      </c>
      <c r="H197" s="1091"/>
      <c r="I197" s="1093"/>
      <c r="J197" s="1121" t="e">
        <f>IF(I197/H197*100&gt;100,100,I197/H197*100)</f>
        <v>#DIV/0!</v>
      </c>
      <c r="K197" s="1090"/>
      <c r="L197" s="1085"/>
      <c r="M197" s="1198"/>
      <c r="N197" s="1081"/>
    </row>
    <row r="198" spans="1:14" ht="36" hidden="1" customHeight="1" x14ac:dyDescent="0.25">
      <c r="A198" s="1242"/>
      <c r="B198" s="1114"/>
      <c r="C198" s="1239"/>
      <c r="D198" s="1103"/>
      <c r="E198" s="1098" t="s">
        <v>138</v>
      </c>
      <c r="F198" s="1112" t="s">
        <v>625</v>
      </c>
      <c r="G198" s="1065" t="s">
        <v>140</v>
      </c>
      <c r="H198" s="1091"/>
      <c r="I198" s="1091"/>
      <c r="J198" s="1121" t="e">
        <f>IF(I198/H198*100&gt;100,100,I198/H198*100)</f>
        <v>#DIV/0!</v>
      </c>
      <c r="K198" s="1090"/>
      <c r="L198" s="1085"/>
      <c r="M198" s="1198"/>
      <c r="N198" s="1081"/>
    </row>
    <row r="199" spans="1:14" ht="30.75" hidden="1" customHeight="1" x14ac:dyDescent="0.25">
      <c r="A199" s="1242"/>
      <c r="B199" s="1111"/>
      <c r="C199" s="1238"/>
      <c r="D199" s="1100"/>
      <c r="E199" s="1098" t="s">
        <v>144</v>
      </c>
      <c r="F199" s="1097" t="s">
        <v>506</v>
      </c>
      <c r="G199" s="1065" t="s">
        <v>266</v>
      </c>
      <c r="H199" s="1088"/>
      <c r="I199" s="1088"/>
      <c r="J199" s="1121" t="e">
        <f>IF(I199/H199*100&gt;100,100,I199/H199*100)</f>
        <v>#DIV/0!</v>
      </c>
      <c r="K199" s="1086"/>
      <c r="L199" s="1085"/>
      <c r="M199" s="1198"/>
      <c r="N199" s="1081"/>
    </row>
    <row r="200" spans="1:14" ht="42" hidden="1" customHeight="1" x14ac:dyDescent="0.25">
      <c r="A200" s="1242"/>
      <c r="B200" s="1117" t="s">
        <v>627</v>
      </c>
      <c r="C200" s="1116" t="s">
        <v>626</v>
      </c>
      <c r="D200" s="1115" t="s">
        <v>615</v>
      </c>
      <c r="E200" s="1098" t="s">
        <v>138</v>
      </c>
      <c r="F200" s="1112" t="s">
        <v>312</v>
      </c>
      <c r="G200" s="1065" t="s">
        <v>140</v>
      </c>
      <c r="H200" s="1091"/>
      <c r="I200" s="1093"/>
      <c r="J200" s="1121" t="e">
        <f>IF(I200/H200*100&gt;100,100,I200/H200*100)</f>
        <v>#DIV/0!</v>
      </c>
      <c r="K200" s="1095"/>
      <c r="L200" s="1094"/>
      <c r="M200" s="1198"/>
      <c r="N200" s="1081"/>
    </row>
    <row r="201" spans="1:14" ht="42" hidden="1" customHeight="1" x14ac:dyDescent="0.25">
      <c r="A201" s="1242"/>
      <c r="B201" s="1114"/>
      <c r="C201" s="1239"/>
      <c r="D201" s="1103"/>
      <c r="E201" s="1098" t="s">
        <v>138</v>
      </c>
      <c r="F201" s="1112" t="s">
        <v>245</v>
      </c>
      <c r="G201" s="1065" t="s">
        <v>140</v>
      </c>
      <c r="H201" s="1091"/>
      <c r="I201" s="1093"/>
      <c r="J201" s="1121" t="e">
        <f>IF(I201/H201*100&gt;100,100,I201/H201*100)</f>
        <v>#DIV/0!</v>
      </c>
      <c r="K201" s="1090"/>
      <c r="L201" s="1085"/>
      <c r="M201" s="1198"/>
      <c r="N201" s="1081"/>
    </row>
    <row r="202" spans="1:14" ht="36" hidden="1" customHeight="1" x14ac:dyDescent="0.25">
      <c r="A202" s="1242"/>
      <c r="B202" s="1114"/>
      <c r="C202" s="1239"/>
      <c r="D202" s="1103"/>
      <c r="E202" s="1098" t="s">
        <v>138</v>
      </c>
      <c r="F202" s="1112" t="s">
        <v>625</v>
      </c>
      <c r="G202" s="1065" t="s">
        <v>140</v>
      </c>
      <c r="H202" s="1091"/>
      <c r="I202" s="1091"/>
      <c r="J202" s="1121" t="e">
        <f>IF(I202/H202*100&gt;100,100,I202/H202*100)</f>
        <v>#DIV/0!</v>
      </c>
      <c r="K202" s="1090"/>
      <c r="L202" s="1085"/>
      <c r="M202" s="1198"/>
      <c r="N202" s="1081"/>
    </row>
    <row r="203" spans="1:14" ht="30.75" hidden="1" customHeight="1" x14ac:dyDescent="0.25">
      <c r="A203" s="1242"/>
      <c r="B203" s="1111"/>
      <c r="C203" s="1238"/>
      <c r="D203" s="1100"/>
      <c r="E203" s="1098" t="s">
        <v>144</v>
      </c>
      <c r="F203" s="1097" t="s">
        <v>506</v>
      </c>
      <c r="G203" s="1065" t="s">
        <v>266</v>
      </c>
      <c r="H203" s="1088"/>
      <c r="I203" s="1088"/>
      <c r="J203" s="1121" t="e">
        <f>IF(I203/H203*100&gt;100,100,I203/H203*100)</f>
        <v>#DIV/0!</v>
      </c>
      <c r="K203" s="1086"/>
      <c r="L203" s="1085"/>
      <c r="M203" s="1198"/>
      <c r="N203" s="1081"/>
    </row>
    <row r="204" spans="1:14" ht="42" hidden="1" customHeight="1" x14ac:dyDescent="0.25">
      <c r="A204" s="1242"/>
      <c r="B204" s="1079" t="s">
        <v>376</v>
      </c>
      <c r="C204" s="1079" t="s">
        <v>624</v>
      </c>
      <c r="D204" s="1104" t="s">
        <v>615</v>
      </c>
      <c r="E204" s="1098" t="s">
        <v>138</v>
      </c>
      <c r="F204" s="1101" t="s">
        <v>434</v>
      </c>
      <c r="G204" s="1065" t="s">
        <v>140</v>
      </c>
      <c r="H204" s="1091"/>
      <c r="I204" s="1093"/>
      <c r="J204" s="1121" t="e">
        <f>IF(I204/H204*100&gt;100,100,I204/H204*100)</f>
        <v>#DIV/0!</v>
      </c>
      <c r="K204" s="1095"/>
      <c r="L204" s="1094"/>
      <c r="M204" s="1198"/>
      <c r="N204" s="1081"/>
    </row>
    <row r="205" spans="1:14" ht="42" hidden="1" customHeight="1" x14ac:dyDescent="0.25">
      <c r="A205" s="1242"/>
      <c r="B205" s="1228"/>
      <c r="C205" s="1228"/>
      <c r="D205" s="1102"/>
      <c r="E205" s="1098" t="s">
        <v>138</v>
      </c>
      <c r="F205" s="1101" t="s">
        <v>435</v>
      </c>
      <c r="G205" s="1065" t="s">
        <v>140</v>
      </c>
      <c r="H205" s="1091"/>
      <c r="I205" s="1093"/>
      <c r="J205" s="1121" t="e">
        <f>IF(I205/H205*100&gt;100,100,I205/H205*100)</f>
        <v>#DIV/0!</v>
      </c>
      <c r="K205" s="1090"/>
      <c r="L205" s="1085"/>
      <c r="M205" s="1198"/>
      <c r="N205" s="1081"/>
    </row>
    <row r="206" spans="1:14" ht="36" hidden="1" customHeight="1" x14ac:dyDescent="0.25">
      <c r="A206" s="1242"/>
      <c r="B206" s="1228"/>
      <c r="C206" s="1228"/>
      <c r="D206" s="1102"/>
      <c r="E206" s="1098" t="s">
        <v>138</v>
      </c>
      <c r="F206" s="1101" t="s">
        <v>436</v>
      </c>
      <c r="G206" s="1065" t="s">
        <v>140</v>
      </c>
      <c r="H206" s="1091"/>
      <c r="I206" s="1091"/>
      <c r="J206" s="1121" t="e">
        <f>IF(I206/H206*100&gt;100,100,I206/H206*100)</f>
        <v>#DIV/0!</v>
      </c>
      <c r="K206" s="1090"/>
      <c r="L206" s="1085"/>
      <c r="M206" s="1198"/>
      <c r="N206" s="1081"/>
    </row>
    <row r="207" spans="1:14" ht="30.75" hidden="1" customHeight="1" x14ac:dyDescent="0.25">
      <c r="A207" s="1242"/>
      <c r="B207" s="1224"/>
      <c r="C207" s="1224"/>
      <c r="D207" s="1099"/>
      <c r="E207" s="1098" t="s">
        <v>144</v>
      </c>
      <c r="F207" s="1097" t="s">
        <v>506</v>
      </c>
      <c r="G207" s="1065" t="s">
        <v>266</v>
      </c>
      <c r="H207" s="1109"/>
      <c r="I207" s="1088"/>
      <c r="J207" s="1121" t="e">
        <f>IF(I207/H207*100&gt;100,100,I207/H207*100)</f>
        <v>#DIV/0!</v>
      </c>
      <c r="K207" s="1086"/>
      <c r="L207" s="1085"/>
      <c r="M207" s="1198"/>
      <c r="N207" s="1081"/>
    </row>
    <row r="208" spans="1:14" ht="42" hidden="1" customHeight="1" x14ac:dyDescent="0.25">
      <c r="A208" s="1242"/>
      <c r="B208" s="1079" t="s">
        <v>327</v>
      </c>
      <c r="C208" s="1079" t="s">
        <v>623</v>
      </c>
      <c r="D208" s="1108" t="s">
        <v>615</v>
      </c>
      <c r="E208" s="1105" t="s">
        <v>138</v>
      </c>
      <c r="F208" s="1069" t="s">
        <v>434</v>
      </c>
      <c r="G208" s="1065" t="s">
        <v>140</v>
      </c>
      <c r="H208" s="1091"/>
      <c r="I208" s="1093"/>
      <c r="J208" s="1121" t="e">
        <f>IF(I208/H208*100&gt;100,100,I208/H208*100)</f>
        <v>#DIV/0!</v>
      </c>
      <c r="K208" s="1095"/>
      <c r="L208" s="1094"/>
      <c r="M208" s="1198"/>
      <c r="N208" s="1081"/>
    </row>
    <row r="209" spans="1:14" ht="42" hidden="1" customHeight="1" x14ac:dyDescent="0.25">
      <c r="A209" s="1242"/>
      <c r="B209" s="1228"/>
      <c r="C209" s="1228"/>
      <c r="D209" s="1107"/>
      <c r="E209" s="1105" t="s">
        <v>138</v>
      </c>
      <c r="F209" s="1069" t="s">
        <v>435</v>
      </c>
      <c r="G209" s="1065" t="s">
        <v>140</v>
      </c>
      <c r="H209" s="1091"/>
      <c r="I209" s="1093"/>
      <c r="J209" s="1121" t="e">
        <f>IF(I209/H209*100&gt;100,100,I209/H209*100)</f>
        <v>#DIV/0!</v>
      </c>
      <c r="K209" s="1090"/>
      <c r="L209" s="1085"/>
      <c r="M209" s="1198"/>
      <c r="N209" s="1081"/>
    </row>
    <row r="210" spans="1:14" ht="36" hidden="1" customHeight="1" x14ac:dyDescent="0.25">
      <c r="A210" s="1242"/>
      <c r="B210" s="1228"/>
      <c r="C210" s="1228"/>
      <c r="D210" s="1107"/>
      <c r="E210" s="1105" t="s">
        <v>138</v>
      </c>
      <c r="F210" s="1069" t="s">
        <v>436</v>
      </c>
      <c r="G210" s="1065" t="s">
        <v>140</v>
      </c>
      <c r="H210" s="1091"/>
      <c r="I210" s="1091"/>
      <c r="J210" s="1121" t="e">
        <f>IF(I210/H210*100&gt;100,100,I210/H210*100)</f>
        <v>#DIV/0!</v>
      </c>
      <c r="K210" s="1090"/>
      <c r="L210" s="1085"/>
      <c r="M210" s="1198"/>
      <c r="N210" s="1081"/>
    </row>
    <row r="211" spans="1:14" ht="30.75" hidden="1" customHeight="1" x14ac:dyDescent="0.25">
      <c r="A211" s="1242"/>
      <c r="B211" s="1224"/>
      <c r="C211" s="1224"/>
      <c r="D211" s="1106"/>
      <c r="E211" s="1105" t="s">
        <v>144</v>
      </c>
      <c r="F211" s="1064" t="s">
        <v>506</v>
      </c>
      <c r="G211" s="1065" t="s">
        <v>266</v>
      </c>
      <c r="H211" s="1096"/>
      <c r="I211" s="1088"/>
      <c r="J211" s="1121" t="e">
        <f>IF(I211/H211*100&gt;100,100,I211/H211*100)</f>
        <v>#DIV/0!</v>
      </c>
      <c r="K211" s="1086"/>
      <c r="L211" s="1085"/>
      <c r="M211" s="1198"/>
      <c r="N211" s="1081"/>
    </row>
    <row r="212" spans="1:14" ht="42" hidden="1" customHeight="1" x14ac:dyDescent="0.25">
      <c r="A212" s="1242"/>
      <c r="B212" s="1079" t="s">
        <v>326</v>
      </c>
      <c r="C212" s="1079" t="s">
        <v>622</v>
      </c>
      <c r="D212" s="1104" t="s">
        <v>615</v>
      </c>
      <c r="E212" s="1098" t="s">
        <v>138</v>
      </c>
      <c r="F212" s="1101" t="s">
        <v>434</v>
      </c>
      <c r="G212" s="1065" t="s">
        <v>140</v>
      </c>
      <c r="H212" s="1091"/>
      <c r="I212" s="1093"/>
      <c r="J212" s="1121" t="e">
        <f>IF(I212/H212*100&gt;100,100,I212/H212*100)</f>
        <v>#DIV/0!</v>
      </c>
      <c r="K212" s="1095"/>
      <c r="L212" s="1094"/>
      <c r="M212" s="1198"/>
      <c r="N212" s="1081"/>
    </row>
    <row r="213" spans="1:14" ht="42" hidden="1" customHeight="1" x14ac:dyDescent="0.25">
      <c r="A213" s="1242"/>
      <c r="B213" s="1228"/>
      <c r="C213" s="1228"/>
      <c r="D213" s="1102"/>
      <c r="E213" s="1098" t="s">
        <v>138</v>
      </c>
      <c r="F213" s="1101" t="s">
        <v>435</v>
      </c>
      <c r="G213" s="1065" t="s">
        <v>140</v>
      </c>
      <c r="H213" s="1091"/>
      <c r="I213" s="1093"/>
      <c r="J213" s="1121" t="e">
        <f>IF(I213/H213*100&gt;100,100,I213/H213*100)</f>
        <v>#DIV/0!</v>
      </c>
      <c r="K213" s="1090"/>
      <c r="L213" s="1085"/>
      <c r="M213" s="1198"/>
      <c r="N213" s="1081"/>
    </row>
    <row r="214" spans="1:14" ht="36" hidden="1" customHeight="1" x14ac:dyDescent="0.25">
      <c r="A214" s="1242"/>
      <c r="B214" s="1228"/>
      <c r="C214" s="1228"/>
      <c r="D214" s="1102"/>
      <c r="E214" s="1098" t="s">
        <v>138</v>
      </c>
      <c r="F214" s="1101" t="s">
        <v>436</v>
      </c>
      <c r="G214" s="1065" t="s">
        <v>140</v>
      </c>
      <c r="H214" s="1091"/>
      <c r="I214" s="1091"/>
      <c r="J214" s="1121" t="e">
        <f>IF(I214/H214*100&gt;100,100,I214/H214*100)</f>
        <v>#DIV/0!</v>
      </c>
      <c r="K214" s="1090"/>
      <c r="L214" s="1085"/>
      <c r="M214" s="1198"/>
      <c r="N214" s="1081"/>
    </row>
    <row r="215" spans="1:14" ht="30.75" hidden="1" customHeight="1" x14ac:dyDescent="0.25">
      <c r="A215" s="1242"/>
      <c r="B215" s="1224"/>
      <c r="C215" s="1224"/>
      <c r="D215" s="1099"/>
      <c r="E215" s="1098" t="s">
        <v>144</v>
      </c>
      <c r="F215" s="1097" t="s">
        <v>506</v>
      </c>
      <c r="G215" s="1065" t="s">
        <v>266</v>
      </c>
      <c r="H215" s="1096"/>
      <c r="I215" s="1088"/>
      <c r="J215" s="1121" t="e">
        <f>IF(I215/H215*100&gt;100,100,I215/H215*100)</f>
        <v>#DIV/0!</v>
      </c>
      <c r="K215" s="1086"/>
      <c r="L215" s="1085"/>
      <c r="M215" s="1198"/>
      <c r="N215" s="1081"/>
    </row>
    <row r="216" spans="1:14" ht="42" hidden="1" customHeight="1" x14ac:dyDescent="0.25">
      <c r="A216" s="1242"/>
      <c r="B216" s="1079" t="s">
        <v>323</v>
      </c>
      <c r="C216" s="1079" t="s">
        <v>621</v>
      </c>
      <c r="D216" s="1104" t="s">
        <v>615</v>
      </c>
      <c r="E216" s="1098" t="s">
        <v>138</v>
      </c>
      <c r="F216" s="1101" t="s">
        <v>434</v>
      </c>
      <c r="G216" s="1065" t="s">
        <v>140</v>
      </c>
      <c r="H216" s="1091"/>
      <c r="I216" s="1093"/>
      <c r="J216" s="1121" t="e">
        <f>IF(I216/H216*100&gt;100,100,I216/H216*100)</f>
        <v>#DIV/0!</v>
      </c>
      <c r="K216" s="1095"/>
      <c r="L216" s="1094"/>
      <c r="M216" s="1198"/>
      <c r="N216" s="1081"/>
    </row>
    <row r="217" spans="1:14" ht="42" hidden="1" customHeight="1" x14ac:dyDescent="0.25">
      <c r="A217" s="1242"/>
      <c r="B217" s="1228"/>
      <c r="C217" s="1228"/>
      <c r="D217" s="1102"/>
      <c r="E217" s="1098" t="s">
        <v>138</v>
      </c>
      <c r="F217" s="1101" t="s">
        <v>435</v>
      </c>
      <c r="G217" s="1065" t="s">
        <v>140</v>
      </c>
      <c r="H217" s="1091"/>
      <c r="I217" s="1093"/>
      <c r="J217" s="1121" t="e">
        <f>IF(I217/H217*100&gt;100,100,I217/H217*100)</f>
        <v>#DIV/0!</v>
      </c>
      <c r="K217" s="1090"/>
      <c r="L217" s="1085"/>
      <c r="M217" s="1198"/>
      <c r="N217" s="1081"/>
    </row>
    <row r="218" spans="1:14" ht="36" hidden="1" customHeight="1" x14ac:dyDescent="0.25">
      <c r="A218" s="1242"/>
      <c r="B218" s="1228"/>
      <c r="C218" s="1228"/>
      <c r="D218" s="1102"/>
      <c r="E218" s="1098" t="s">
        <v>138</v>
      </c>
      <c r="F218" s="1101" t="s">
        <v>436</v>
      </c>
      <c r="G218" s="1065" t="s">
        <v>140</v>
      </c>
      <c r="H218" s="1091"/>
      <c r="I218" s="1091"/>
      <c r="J218" s="1121" t="e">
        <f>IF(I218/H218*100&gt;100,100,I218/H218*100)</f>
        <v>#DIV/0!</v>
      </c>
      <c r="K218" s="1090"/>
      <c r="L218" s="1085"/>
      <c r="M218" s="1198"/>
      <c r="N218" s="1081"/>
    </row>
    <row r="219" spans="1:14" ht="30.75" hidden="1" customHeight="1" x14ac:dyDescent="0.25">
      <c r="A219" s="1242"/>
      <c r="B219" s="1224"/>
      <c r="C219" s="1224"/>
      <c r="D219" s="1099"/>
      <c r="E219" s="1098" t="s">
        <v>144</v>
      </c>
      <c r="F219" s="1097" t="s">
        <v>506</v>
      </c>
      <c r="G219" s="1065" t="s">
        <v>266</v>
      </c>
      <c r="H219" s="1096"/>
      <c r="I219" s="1088"/>
      <c r="J219" s="1121" t="e">
        <f>IF(I219/H219*100&gt;100,100,I219/H219*100)</f>
        <v>#DIV/0!</v>
      </c>
      <c r="K219" s="1086"/>
      <c r="L219" s="1085"/>
      <c r="M219" s="1198"/>
      <c r="N219" s="1081"/>
    </row>
    <row r="220" spans="1:14" ht="42" hidden="1" customHeight="1" x14ac:dyDescent="0.25">
      <c r="A220" s="1242"/>
      <c r="B220" s="1079"/>
      <c r="C220" s="1078" t="s">
        <v>620</v>
      </c>
      <c r="D220" s="1077" t="s">
        <v>615</v>
      </c>
      <c r="E220" s="1065" t="s">
        <v>138</v>
      </c>
      <c r="F220" s="1069" t="s">
        <v>434</v>
      </c>
      <c r="G220" s="1065" t="s">
        <v>140</v>
      </c>
      <c r="H220" s="1091"/>
      <c r="I220" s="1093"/>
      <c r="J220" s="1121" t="e">
        <f>IF(I220/H220*100&gt;100,100,I220/H220*100)</f>
        <v>#DIV/0!</v>
      </c>
      <c r="K220" s="1095"/>
      <c r="L220" s="1094"/>
      <c r="M220" s="1198"/>
      <c r="N220" s="1081"/>
    </row>
    <row r="221" spans="1:14" ht="42" hidden="1" customHeight="1" x14ac:dyDescent="0.25">
      <c r="A221" s="1242"/>
      <c r="B221" s="1228"/>
      <c r="C221" s="1227"/>
      <c r="D221" s="1070"/>
      <c r="E221" s="1065" t="s">
        <v>138</v>
      </c>
      <c r="F221" s="1069" t="s">
        <v>435</v>
      </c>
      <c r="G221" s="1065" t="s">
        <v>140</v>
      </c>
      <c r="H221" s="1091"/>
      <c r="I221" s="1093"/>
      <c r="J221" s="1121" t="e">
        <f>IF(I221/H221*100&gt;100,100,I221/H221*100)</f>
        <v>#DIV/0!</v>
      </c>
      <c r="K221" s="1090"/>
      <c r="L221" s="1085"/>
      <c r="M221" s="1198"/>
      <c r="N221" s="1081"/>
    </row>
    <row r="222" spans="1:14" ht="36" hidden="1" customHeight="1" x14ac:dyDescent="0.25">
      <c r="A222" s="1242"/>
      <c r="B222" s="1228"/>
      <c r="C222" s="1227"/>
      <c r="D222" s="1070"/>
      <c r="E222" s="1065" t="s">
        <v>138</v>
      </c>
      <c r="F222" s="1069" t="s">
        <v>436</v>
      </c>
      <c r="G222" s="1065" t="s">
        <v>140</v>
      </c>
      <c r="H222" s="1091"/>
      <c r="I222" s="1091"/>
      <c r="J222" s="1121" t="e">
        <f>IF(I222/H222*100&gt;100,100,I222/H222*100)</f>
        <v>#DIV/0!</v>
      </c>
      <c r="K222" s="1090"/>
      <c r="L222" s="1085"/>
      <c r="M222" s="1198"/>
      <c r="N222" s="1081"/>
    </row>
    <row r="223" spans="1:14" ht="30.75" hidden="1" customHeight="1" x14ac:dyDescent="0.25">
      <c r="A223" s="1242"/>
      <c r="B223" s="1224"/>
      <c r="C223" s="1223"/>
      <c r="D223" s="1066"/>
      <c r="E223" s="1065" t="s">
        <v>144</v>
      </c>
      <c r="F223" s="1064" t="s">
        <v>506</v>
      </c>
      <c r="G223" s="1065" t="s">
        <v>266</v>
      </c>
      <c r="H223" s="1096"/>
      <c r="I223" s="1088"/>
      <c r="J223" s="1121" t="e">
        <f>IF(I223/H223*100&gt;100,100,I223/H223*100)</f>
        <v>#DIV/0!</v>
      </c>
      <c r="K223" s="1086"/>
      <c r="L223" s="1085"/>
      <c r="M223" s="1198"/>
      <c r="N223" s="1081"/>
    </row>
    <row r="224" spans="1:14" ht="42" hidden="1" customHeight="1" x14ac:dyDescent="0.25">
      <c r="A224" s="1242"/>
      <c r="B224" s="1079" t="s">
        <v>105</v>
      </c>
      <c r="C224" s="1078" t="s">
        <v>619</v>
      </c>
      <c r="D224" s="1077" t="s">
        <v>615</v>
      </c>
      <c r="E224" s="1065" t="s">
        <v>138</v>
      </c>
      <c r="F224" s="1069" t="s">
        <v>434</v>
      </c>
      <c r="G224" s="1065" t="s">
        <v>140</v>
      </c>
      <c r="H224" s="1091"/>
      <c r="I224" s="1093"/>
      <c r="J224" s="1121" t="e">
        <f>IF(I224/H224*100&gt;100,100,I224/H224*100)</f>
        <v>#DIV/0!</v>
      </c>
      <c r="K224" s="1095"/>
      <c r="L224" s="1094"/>
      <c r="M224" s="1198"/>
      <c r="N224" s="1081"/>
    </row>
    <row r="225" spans="1:14" ht="42" hidden="1" customHeight="1" x14ac:dyDescent="0.25">
      <c r="A225" s="1242"/>
      <c r="B225" s="1228"/>
      <c r="C225" s="1227"/>
      <c r="D225" s="1070"/>
      <c r="E225" s="1065" t="s">
        <v>138</v>
      </c>
      <c r="F225" s="1069" t="s">
        <v>435</v>
      </c>
      <c r="G225" s="1065" t="s">
        <v>140</v>
      </c>
      <c r="H225" s="1091"/>
      <c r="I225" s="1093"/>
      <c r="J225" s="1121" t="e">
        <f>IF(I225/H225*100&gt;100,100,I225/H225*100)</f>
        <v>#DIV/0!</v>
      </c>
      <c r="K225" s="1090"/>
      <c r="L225" s="1085"/>
      <c r="M225" s="1198"/>
      <c r="N225" s="1081"/>
    </row>
    <row r="226" spans="1:14" ht="36" hidden="1" customHeight="1" x14ac:dyDescent="0.25">
      <c r="A226" s="1242"/>
      <c r="B226" s="1228"/>
      <c r="C226" s="1227"/>
      <c r="D226" s="1070"/>
      <c r="E226" s="1065" t="s">
        <v>138</v>
      </c>
      <c r="F226" s="1069" t="s">
        <v>436</v>
      </c>
      <c r="G226" s="1065" t="s">
        <v>140</v>
      </c>
      <c r="H226" s="1091"/>
      <c r="I226" s="1091"/>
      <c r="J226" s="1121" t="e">
        <f>IF(I226/H226*100&gt;100,100,I226/H226*100)</f>
        <v>#DIV/0!</v>
      </c>
      <c r="K226" s="1090"/>
      <c r="L226" s="1085"/>
      <c r="M226" s="1198"/>
      <c r="N226" s="1081"/>
    </row>
    <row r="227" spans="1:14" ht="30.75" hidden="1" customHeight="1" x14ac:dyDescent="0.25">
      <c r="A227" s="1242"/>
      <c r="B227" s="1224"/>
      <c r="C227" s="1223"/>
      <c r="D227" s="1066"/>
      <c r="E227" s="1065" t="s">
        <v>144</v>
      </c>
      <c r="F227" s="1064" t="s">
        <v>506</v>
      </c>
      <c r="G227" s="1065" t="s">
        <v>266</v>
      </c>
      <c r="H227" s="1088"/>
      <c r="I227" s="1088"/>
      <c r="J227" s="1121" t="e">
        <f>IF(I227/H227*100&gt;100,100,I227/H227*100)</f>
        <v>#DIV/0!</v>
      </c>
      <c r="K227" s="1086"/>
      <c r="L227" s="1085"/>
      <c r="M227" s="1198"/>
      <c r="N227" s="1081"/>
    </row>
    <row r="228" spans="1:14" ht="42" hidden="1" customHeight="1" x14ac:dyDescent="0.25">
      <c r="A228" s="1242"/>
      <c r="B228" s="1079" t="s">
        <v>324</v>
      </c>
      <c r="C228" s="1078" t="s">
        <v>618</v>
      </c>
      <c r="D228" s="1077" t="s">
        <v>615</v>
      </c>
      <c r="E228" s="1065" t="s">
        <v>138</v>
      </c>
      <c r="F228" s="1069" t="s">
        <v>434</v>
      </c>
      <c r="G228" s="1048"/>
      <c r="H228" s="1048"/>
      <c r="I228" s="1048"/>
      <c r="J228" s="1121" t="e">
        <f>IF(I228/H228*100&gt;100,100,I228/H228*100)</f>
        <v>#DIV/0!</v>
      </c>
      <c r="K228" s="1095"/>
      <c r="L228" s="1094"/>
      <c r="M228" s="1198"/>
      <c r="N228" s="1081"/>
    </row>
    <row r="229" spans="1:14" ht="42" hidden="1" customHeight="1" x14ac:dyDescent="0.25">
      <c r="A229" s="1242"/>
      <c r="B229" s="1228"/>
      <c r="C229" s="1227"/>
      <c r="D229" s="1070"/>
      <c r="E229" s="1065" t="s">
        <v>138</v>
      </c>
      <c r="F229" s="1069" t="s">
        <v>435</v>
      </c>
      <c r="G229" s="1048"/>
      <c r="H229" s="1082"/>
      <c r="I229" s="1082"/>
      <c r="J229" s="1121" t="e">
        <f>IF(I229/H229*100&gt;100,100,I229/H229*100)</f>
        <v>#DIV/0!</v>
      </c>
      <c r="K229" s="1090"/>
      <c r="L229" s="1085"/>
      <c r="M229" s="1198"/>
      <c r="N229" s="1081"/>
    </row>
    <row r="230" spans="1:14" ht="36" hidden="1" customHeight="1" x14ac:dyDescent="0.25">
      <c r="A230" s="1242"/>
      <c r="B230" s="1228"/>
      <c r="C230" s="1227"/>
      <c r="D230" s="1070"/>
      <c r="E230" s="1065" t="s">
        <v>138</v>
      </c>
      <c r="F230" s="1069" t="s">
        <v>436</v>
      </c>
      <c r="G230" s="1048"/>
      <c r="H230" s="1083"/>
      <c r="I230" s="1048"/>
      <c r="J230" s="1121" t="e">
        <f>IF(I230/H230*100&gt;100,100,I230/H230*100)</f>
        <v>#DIV/0!</v>
      </c>
      <c r="K230" s="1090"/>
      <c r="L230" s="1085"/>
      <c r="M230" s="1198"/>
      <c r="N230" s="1081"/>
    </row>
    <row r="231" spans="1:14" ht="30.75" hidden="1" customHeight="1" x14ac:dyDescent="0.25">
      <c r="A231" s="1242"/>
      <c r="B231" s="1224"/>
      <c r="C231" s="1223"/>
      <c r="D231" s="1066"/>
      <c r="E231" s="1065" t="s">
        <v>144</v>
      </c>
      <c r="F231" s="1064" t="s">
        <v>506</v>
      </c>
      <c r="J231" s="1121" t="e">
        <f>IF(I231/H231*100&gt;100,100,I231/H231*100)</f>
        <v>#DIV/0!</v>
      </c>
      <c r="K231" s="1086"/>
      <c r="L231" s="1085"/>
      <c r="M231" s="1198"/>
      <c r="N231" s="1081"/>
    </row>
    <row r="232" spans="1:14" ht="42" hidden="1" customHeight="1" x14ac:dyDescent="0.25">
      <c r="A232" s="1242"/>
      <c r="B232" s="1079" t="s">
        <v>379</v>
      </c>
      <c r="C232" s="1078" t="s">
        <v>617</v>
      </c>
      <c r="D232" s="1077" t="s">
        <v>615</v>
      </c>
      <c r="E232" s="1065" t="s">
        <v>138</v>
      </c>
      <c r="F232" s="1069" t="s">
        <v>434</v>
      </c>
      <c r="J232" s="1121" t="e">
        <f>IF(I232/H232*100&gt;100,100,I232/H232*100)</f>
        <v>#DIV/0!</v>
      </c>
      <c r="K232" s="1199"/>
      <c r="L232" s="1094"/>
      <c r="M232" s="1198"/>
      <c r="N232" s="1081"/>
    </row>
    <row r="233" spans="1:14" ht="42" hidden="1" customHeight="1" x14ac:dyDescent="0.25">
      <c r="A233" s="1242"/>
      <c r="B233" s="1228"/>
      <c r="C233" s="1227"/>
      <c r="D233" s="1070"/>
      <c r="E233" s="1065" t="s">
        <v>138</v>
      </c>
      <c r="F233" s="1069" t="s">
        <v>435</v>
      </c>
      <c r="G233" s="1076" t="s">
        <v>611</v>
      </c>
      <c r="H233" s="1075"/>
      <c r="I233" s="1075"/>
      <c r="J233" s="1087">
        <v>292</v>
      </c>
      <c r="K233" s="1200">
        <v>288</v>
      </c>
      <c r="L233" s="1085"/>
      <c r="M233" s="1198"/>
      <c r="N233" s="1081"/>
    </row>
    <row r="234" spans="1:14" ht="36" hidden="1" customHeight="1" x14ac:dyDescent="0.25">
      <c r="A234" s="1242"/>
      <c r="B234" s="1228"/>
      <c r="C234" s="1227"/>
      <c r="D234" s="1070"/>
      <c r="E234" s="1065" t="s">
        <v>138</v>
      </c>
      <c r="F234" s="1069" t="s">
        <v>436</v>
      </c>
      <c r="G234" s="1076" t="s">
        <v>683</v>
      </c>
      <c r="H234" s="1075"/>
      <c r="I234" s="1075"/>
      <c r="J234" s="1087">
        <v>284</v>
      </c>
      <c r="K234" s="1200">
        <v>290</v>
      </c>
      <c r="L234" s="1085"/>
      <c r="M234" s="1198"/>
      <c r="N234" s="1081"/>
    </row>
    <row r="235" spans="1:14" ht="30.75" hidden="1" customHeight="1" x14ac:dyDescent="0.25">
      <c r="A235" s="1242"/>
      <c r="B235" s="1224"/>
      <c r="C235" s="1223"/>
      <c r="D235" s="1066"/>
      <c r="E235" s="1065" t="s">
        <v>144</v>
      </c>
      <c r="F235" s="1064" t="s">
        <v>506</v>
      </c>
      <c r="G235" s="1076" t="s">
        <v>682</v>
      </c>
      <c r="H235" s="1075"/>
      <c r="I235" s="1075"/>
      <c r="J235" s="1087">
        <v>48</v>
      </c>
      <c r="K235" s="1086">
        <v>43</v>
      </c>
      <c r="L235" s="1085"/>
      <c r="M235" s="1198"/>
      <c r="N235" s="1081"/>
    </row>
    <row r="236" spans="1:14" ht="42" hidden="1" customHeight="1" x14ac:dyDescent="0.25">
      <c r="A236" s="1242"/>
      <c r="B236" s="1079" t="s">
        <v>325</v>
      </c>
      <c r="C236" s="1078" t="s">
        <v>616</v>
      </c>
      <c r="D236" s="1077" t="s">
        <v>615</v>
      </c>
      <c r="E236" s="1065" t="s">
        <v>138</v>
      </c>
      <c r="F236" s="1069" t="s">
        <v>434</v>
      </c>
      <c r="G236" s="1076" t="s">
        <v>607</v>
      </c>
      <c r="H236" s="1075"/>
      <c r="I236" s="1075"/>
      <c r="J236" s="1087">
        <v>21255</v>
      </c>
      <c r="K236" s="1095"/>
      <c r="L236" s="1094"/>
      <c r="M236" s="1198"/>
      <c r="N236" s="1081"/>
    </row>
    <row r="237" spans="1:14" ht="42" hidden="1" customHeight="1" x14ac:dyDescent="0.25">
      <c r="A237" s="1242"/>
      <c r="B237" s="1228"/>
      <c r="C237" s="1227"/>
      <c r="D237" s="1070"/>
      <c r="E237" s="1065" t="s">
        <v>138</v>
      </c>
      <c r="F237" s="1069" t="s">
        <v>435</v>
      </c>
      <c r="J237" s="1087"/>
      <c r="K237" s="1090"/>
      <c r="L237" s="1085"/>
      <c r="M237" s="1198"/>
      <c r="N237" s="1081"/>
    </row>
    <row r="238" spans="1:14" ht="36" hidden="1" customHeight="1" x14ac:dyDescent="0.25">
      <c r="A238" s="1242"/>
      <c r="B238" s="1228"/>
      <c r="C238" s="1227"/>
      <c r="D238" s="1070"/>
      <c r="E238" s="1065" t="s">
        <v>138</v>
      </c>
      <c r="F238" s="1069" t="s">
        <v>436</v>
      </c>
      <c r="J238" s="1087"/>
      <c r="K238" s="1090"/>
      <c r="L238" s="1085"/>
      <c r="M238" s="1198"/>
      <c r="N238" s="1081"/>
    </row>
    <row r="239" spans="1:14" ht="30.75" hidden="1" customHeight="1" x14ac:dyDescent="0.25">
      <c r="A239" s="1242"/>
      <c r="B239" s="1224"/>
      <c r="C239" s="1223"/>
      <c r="D239" s="1066"/>
      <c r="E239" s="1065" t="s">
        <v>144</v>
      </c>
      <c r="F239" s="1064" t="s">
        <v>506</v>
      </c>
      <c r="J239" s="1270"/>
      <c r="K239" s="1269"/>
      <c r="L239" s="1268"/>
      <c r="M239" s="1198"/>
      <c r="N239" s="1081"/>
    </row>
    <row r="240" spans="1:14" s="1060" customFormat="1" ht="46.9" customHeight="1" x14ac:dyDescent="0.3">
      <c r="A240" s="1060" t="s">
        <v>614</v>
      </c>
      <c r="E240" s="1059"/>
      <c r="G240" s="1060" t="s">
        <v>613</v>
      </c>
      <c r="H240" s="1061"/>
      <c r="K240" s="1264"/>
      <c r="L240" s="1263"/>
      <c r="N240" s="1081"/>
    </row>
    <row r="241" spans="1:14" s="1060" customFormat="1" ht="46.9" customHeight="1" x14ac:dyDescent="0.3">
      <c r="A241" s="1062" t="s">
        <v>612</v>
      </c>
      <c r="E241" s="1059"/>
      <c r="H241" s="1061"/>
      <c r="K241" s="1264"/>
      <c r="L241" s="1263"/>
      <c r="N241" s="1081"/>
    </row>
    <row r="242" spans="1:14" ht="18.75" x14ac:dyDescent="0.3">
      <c r="A242" s="1242"/>
      <c r="B242" s="1060"/>
      <c r="C242" s="1060"/>
      <c r="D242" s="1060"/>
      <c r="E242" s="1059"/>
      <c r="F242" s="1054" t="s">
        <v>611</v>
      </c>
      <c r="G242" s="1053">
        <f>23+276.11</f>
        <v>299.11</v>
      </c>
      <c r="H242" s="1053">
        <f>H7+H11+H15+H19+H23++H27+H31+H35+H39+H43</f>
        <v>299.11</v>
      </c>
      <c r="I242" s="1053">
        <f>I7+I11+I15+I19+I23++I27+I31+I35+I39+I43</f>
        <v>298.22000000000003</v>
      </c>
      <c r="J242" s="1053">
        <v>298.22000000000003</v>
      </c>
      <c r="K242" s="1262"/>
      <c r="L242" s="1259"/>
      <c r="N242" s="1081"/>
    </row>
    <row r="243" spans="1:14" x14ac:dyDescent="0.25">
      <c r="A243" s="1242"/>
      <c r="B243" s="1058"/>
      <c r="C243" s="1058"/>
      <c r="D243" s="1058"/>
      <c r="E243" s="1057"/>
      <c r="F243" s="1054" t="s">
        <v>610</v>
      </c>
      <c r="G243" s="1053">
        <f>4.33+0.88+295.22</f>
        <v>300.43</v>
      </c>
      <c r="H243" s="1053">
        <f>H47+H51+H55+H59+H63+H67+H71+H75+H79+H83+H91+H87</f>
        <v>300.44000000000005</v>
      </c>
      <c r="I243" s="1053">
        <f>I47+I51+I55+I59+I63+I67+I71+I75+I79+I83+I91+I87</f>
        <v>302.56</v>
      </c>
      <c r="J243" s="1053">
        <v>302.56</v>
      </c>
      <c r="K243" s="1262"/>
      <c r="L243" s="1259"/>
      <c r="N243" s="1081"/>
    </row>
    <row r="244" spans="1:14" x14ac:dyDescent="0.25">
      <c r="A244" s="1242"/>
      <c r="B244" s="1048"/>
      <c r="C244" s="1048"/>
      <c r="D244" s="1048"/>
      <c r="E244" s="1055"/>
      <c r="F244" s="1054" t="s">
        <v>609</v>
      </c>
      <c r="G244" s="1053">
        <f>2+0.44+45+9.89</f>
        <v>57.33</v>
      </c>
      <c r="H244" s="1053">
        <f>H95+H99+H103+H107+H111+H115+H119+H123+H127</f>
        <v>57.33</v>
      </c>
      <c r="I244" s="1053">
        <f>I95+I99+I103+I107+I111+I115+I119+I123+I127</f>
        <v>56.56</v>
      </c>
      <c r="J244" s="1053">
        <v>56.56</v>
      </c>
      <c r="K244" s="1052"/>
      <c r="L244" s="1259"/>
      <c r="N244" s="1081"/>
    </row>
    <row r="245" spans="1:14" x14ac:dyDescent="0.25">
      <c r="A245" s="1242"/>
      <c r="B245" s="1048"/>
      <c r="C245" s="1048"/>
      <c r="D245" s="1048"/>
      <c r="E245" s="1055"/>
      <c r="F245" s="1054" t="s">
        <v>608</v>
      </c>
      <c r="G245" s="1053">
        <f>G242+G243+G244</f>
        <v>656.87</v>
      </c>
      <c r="H245" s="1053">
        <f>H242+H243+H244</f>
        <v>656.88000000000011</v>
      </c>
      <c r="I245" s="1053">
        <f>I242+I243+I244</f>
        <v>657.33999999999992</v>
      </c>
      <c r="J245" s="1053">
        <f>J242+J243+J244</f>
        <v>657.33999999999992</v>
      </c>
      <c r="K245" s="1052">
        <f>J245/G245</f>
        <v>1.0007155144853623</v>
      </c>
      <c r="N245" s="1081"/>
    </row>
    <row r="246" spans="1:14" x14ac:dyDescent="0.25">
      <c r="A246" s="1242"/>
      <c r="F246" s="1054" t="s">
        <v>607</v>
      </c>
      <c r="G246" s="1053">
        <v>22975</v>
      </c>
      <c r="H246" s="1053">
        <f>H131+H135+H139+H143+H147+H151+H155</f>
        <v>22975</v>
      </c>
      <c r="I246" s="1053">
        <f>I131+I135+I139+I143+I147+I151+I155</f>
        <v>22500</v>
      </c>
      <c r="J246" s="1053"/>
      <c r="K246" s="1052"/>
      <c r="N246" s="1081"/>
    </row>
    <row r="247" spans="1:14" x14ac:dyDescent="0.25">
      <c r="A247" s="1242"/>
      <c r="F247" s="1054" t="s">
        <v>606</v>
      </c>
      <c r="G247" s="1053"/>
      <c r="H247" s="1053">
        <f>H159+H163+H167+H171+H175+H179+H183+H187+H191+H195+H199+H203</f>
        <v>0</v>
      </c>
      <c r="I247" s="1053">
        <f>I159+I163+I167+I171+I175+I179+I183+I187+I191+I195+I199+I203</f>
        <v>0</v>
      </c>
      <c r="J247" s="1053"/>
      <c r="K247" s="1052"/>
      <c r="N247" s="1081"/>
    </row>
    <row r="248" spans="1:14" x14ac:dyDescent="0.25">
      <c r="A248" s="1242"/>
      <c r="F248" s="1054" t="s">
        <v>605</v>
      </c>
      <c r="G248" s="1053"/>
      <c r="H248" s="1053">
        <f>H207+H211+H215+H219+H223+H227+H231+H235+H239</f>
        <v>0</v>
      </c>
      <c r="I248" s="1053">
        <f>I207+I211+I215+I219+I223+I227+I231+I235+I239</f>
        <v>0</v>
      </c>
      <c r="J248" s="1053"/>
      <c r="K248" s="1052"/>
      <c r="N248" s="1081"/>
    </row>
    <row r="249" spans="1:14" ht="42" customHeight="1" x14ac:dyDescent="0.25">
      <c r="A249" s="1242"/>
      <c r="J249" s="1261"/>
      <c r="K249" s="1264"/>
      <c r="L249" s="1263"/>
      <c r="M249" s="1304"/>
      <c r="N249" s="1081"/>
    </row>
    <row r="250" spans="1:14" ht="42" customHeight="1" x14ac:dyDescent="0.25">
      <c r="A250" s="1242"/>
      <c r="J250" s="1261"/>
      <c r="K250" s="1262"/>
      <c r="L250" s="1259"/>
      <c r="M250" s="1304"/>
      <c r="N250" s="1081"/>
    </row>
    <row r="251" spans="1:14" ht="36" customHeight="1" x14ac:dyDescent="0.25">
      <c r="A251" s="1242"/>
      <c r="J251" s="1261"/>
      <c r="K251" s="1262"/>
      <c r="L251" s="1259"/>
      <c r="M251" s="1304"/>
      <c r="N251" s="1081"/>
    </row>
    <row r="252" spans="1:14" ht="30.75" customHeight="1" x14ac:dyDescent="0.25">
      <c r="A252" s="1242"/>
      <c r="J252" s="1261"/>
      <c r="K252" s="1260"/>
      <c r="L252" s="1259"/>
      <c r="M252" s="1304"/>
      <c r="N252" s="1081"/>
    </row>
    <row r="253" spans="1:14" ht="42" customHeight="1" x14ac:dyDescent="0.25">
      <c r="A253" s="1242"/>
      <c r="J253" s="1261"/>
      <c r="K253" s="1264"/>
      <c r="L253" s="1263"/>
      <c r="M253" s="1304"/>
      <c r="N253" s="1081"/>
    </row>
    <row r="254" spans="1:14" ht="42" customHeight="1" x14ac:dyDescent="0.25">
      <c r="A254" s="1242"/>
      <c r="J254" s="1261"/>
      <c r="K254" s="1262"/>
      <c r="L254" s="1259"/>
      <c r="M254" s="1304"/>
      <c r="N254" s="1081"/>
    </row>
    <row r="255" spans="1:14" ht="36" customHeight="1" x14ac:dyDescent="0.25">
      <c r="A255" s="1242"/>
      <c r="J255" s="1261"/>
      <c r="K255" s="1262"/>
      <c r="L255" s="1259"/>
      <c r="M255" s="1304"/>
      <c r="N255" s="1081"/>
    </row>
    <row r="256" spans="1:14" ht="30.75" customHeight="1" x14ac:dyDescent="0.25">
      <c r="A256" s="1242"/>
      <c r="J256" s="1261"/>
      <c r="K256" s="1260"/>
      <c r="L256" s="1259"/>
      <c r="M256" s="1304"/>
      <c r="N256" s="1081"/>
    </row>
    <row r="257" spans="1:14" ht="42" customHeight="1" x14ac:dyDescent="0.25">
      <c r="A257" s="1242"/>
      <c r="J257" s="1258"/>
      <c r="K257" s="1233"/>
      <c r="L257" s="1231"/>
      <c r="M257" s="1048"/>
      <c r="N257" s="1081"/>
    </row>
    <row r="258" spans="1:14" ht="42" customHeight="1" x14ac:dyDescent="0.25">
      <c r="A258" s="1242"/>
      <c r="J258" s="1087"/>
      <c r="K258" s="1090"/>
      <c r="L258" s="1085"/>
      <c r="M258" s="1048"/>
      <c r="N258" s="1081"/>
    </row>
    <row r="259" spans="1:14" ht="36" customHeight="1" x14ac:dyDescent="0.25">
      <c r="A259" s="1242"/>
      <c r="J259" s="1087"/>
      <c r="K259" s="1090"/>
      <c r="L259" s="1085"/>
      <c r="M259" s="1048"/>
      <c r="N259" s="1081"/>
    </row>
    <row r="260" spans="1:14" ht="30.75" customHeight="1" x14ac:dyDescent="0.25">
      <c r="A260" s="1242"/>
      <c r="J260" s="1087"/>
      <c r="K260" s="1086"/>
      <c r="L260" s="1085"/>
      <c r="M260" s="1048"/>
      <c r="N260" s="1081"/>
    </row>
    <row r="261" spans="1:14" ht="42" customHeight="1" x14ac:dyDescent="0.25">
      <c r="A261" s="1242"/>
      <c r="J261" s="1087"/>
      <c r="K261" s="1095"/>
      <c r="L261" s="1094"/>
      <c r="M261" s="1048"/>
      <c r="N261" s="1081"/>
    </row>
    <row r="262" spans="1:14" ht="42" customHeight="1" x14ac:dyDescent="0.25">
      <c r="A262" s="1242"/>
      <c r="J262" s="1087"/>
      <c r="K262" s="1090"/>
      <c r="L262" s="1085"/>
      <c r="M262" s="1048"/>
      <c r="N262" s="1081"/>
    </row>
    <row r="263" spans="1:14" ht="36" customHeight="1" x14ac:dyDescent="0.25">
      <c r="A263" s="1242"/>
      <c r="J263" s="1087"/>
      <c r="K263" s="1090"/>
      <c r="L263" s="1085"/>
      <c r="M263" s="1048"/>
      <c r="N263" s="1081"/>
    </row>
    <row r="264" spans="1:14" ht="30.75" customHeight="1" x14ac:dyDescent="0.25">
      <c r="A264" s="1242"/>
      <c r="J264" s="1087"/>
      <c r="K264" s="1086"/>
      <c r="L264" s="1085"/>
      <c r="M264" s="1048"/>
      <c r="N264" s="1081"/>
    </row>
    <row r="265" spans="1:14" ht="42" customHeight="1" x14ac:dyDescent="0.25">
      <c r="A265" s="1242"/>
      <c r="J265" s="1087"/>
      <c r="K265" s="1095"/>
      <c r="L265" s="1094"/>
      <c r="M265" s="1084"/>
      <c r="N265" s="1081"/>
    </row>
    <row r="266" spans="1:14" ht="42" customHeight="1" x14ac:dyDescent="0.25">
      <c r="A266" s="1242"/>
      <c r="J266" s="1087"/>
      <c r="K266" s="1090"/>
      <c r="L266" s="1085"/>
      <c r="M266" s="1084"/>
      <c r="N266" s="1081"/>
    </row>
    <row r="267" spans="1:14" ht="36" customHeight="1" x14ac:dyDescent="0.25">
      <c r="A267" s="1242"/>
      <c r="J267" s="1087"/>
      <c r="K267" s="1090"/>
      <c r="L267" s="1085"/>
      <c r="M267" s="1084"/>
      <c r="N267" s="1081"/>
    </row>
    <row r="268" spans="1:14" ht="30.75" customHeight="1" x14ac:dyDescent="0.25">
      <c r="A268" s="1257"/>
      <c r="J268" s="1087"/>
      <c r="K268" s="1086"/>
      <c r="L268" s="1085"/>
      <c r="M268" s="1084"/>
      <c r="N268" s="1081"/>
    </row>
    <row r="269" spans="1:14" ht="15" customHeight="1" x14ac:dyDescent="0.25">
      <c r="A269" s="1048"/>
      <c r="J269" s="1048"/>
      <c r="K269" s="1048"/>
      <c r="L269" s="1048"/>
      <c r="M269" s="1048"/>
      <c r="N269" s="1081"/>
    </row>
    <row r="270" spans="1:14" ht="15" customHeight="1" x14ac:dyDescent="0.25">
      <c r="A270" s="1048"/>
      <c r="J270" s="1082">
        <f>(H270*8+K270*4)/12</f>
        <v>91.666666666666671</v>
      </c>
      <c r="K270" s="1048">
        <v>275</v>
      </c>
      <c r="L270" s="1048"/>
      <c r="M270" s="1048"/>
      <c r="N270" s="1081"/>
    </row>
    <row r="271" spans="1:14" ht="15" customHeight="1" x14ac:dyDescent="0.25">
      <c r="A271" s="1048"/>
      <c r="J271" s="1082">
        <f>(H271*8+K271*4)/12</f>
        <v>100</v>
      </c>
      <c r="K271" s="1048">
        <v>300</v>
      </c>
      <c r="L271" s="1048"/>
      <c r="M271" s="1048"/>
      <c r="N271" s="1081"/>
    </row>
    <row r="272" spans="1:14" ht="15.75" customHeight="1" x14ac:dyDescent="0.25">
      <c r="N272" s="1081"/>
    </row>
    <row r="273" spans="10:11" ht="15.75" customHeight="1" x14ac:dyDescent="0.25"/>
    <row r="274" spans="10:11" ht="15.75" customHeight="1" x14ac:dyDescent="0.25">
      <c r="J274" s="1075">
        <f>(281*5+292*4)/9</f>
        <v>285.88888888888891</v>
      </c>
      <c r="K274" s="1049">
        <v>284</v>
      </c>
    </row>
    <row r="275" spans="10:11" ht="15.75" customHeight="1" x14ac:dyDescent="0.25">
      <c r="J275" s="1075">
        <f>(308*5+284*4)/9</f>
        <v>297.33333333333331</v>
      </c>
      <c r="K275" s="1049">
        <v>296</v>
      </c>
    </row>
    <row r="276" spans="10:11" ht="15.75" customHeight="1" x14ac:dyDescent="0.25">
      <c r="J276" s="1075">
        <f>(51*5+58*4)/9</f>
        <v>54.111111111111114</v>
      </c>
      <c r="K276" s="1049">
        <v>44</v>
      </c>
    </row>
    <row r="277" spans="10:11" x14ac:dyDescent="0.25">
      <c r="J277" s="1075"/>
    </row>
    <row r="278" spans="10:11" x14ac:dyDescent="0.25">
      <c r="J278" s="1075"/>
    </row>
    <row r="279" spans="10:11" x14ac:dyDescent="0.25">
      <c r="J279" s="1075"/>
    </row>
  </sheetData>
  <autoFilter ref="A2:N239"/>
  <mergeCells count="302">
    <mergeCell ref="C200:C203"/>
    <mergeCell ref="D200:D203"/>
    <mergeCell ref="K200:K202"/>
    <mergeCell ref="L200:L203"/>
    <mergeCell ref="L132:L135"/>
    <mergeCell ref="D132:D135"/>
    <mergeCell ref="K132:K134"/>
    <mergeCell ref="M4:M179"/>
    <mergeCell ref="C192:C195"/>
    <mergeCell ref="D192:D195"/>
    <mergeCell ref="K192:K194"/>
    <mergeCell ref="L192:L195"/>
    <mergeCell ref="C196:C199"/>
    <mergeCell ref="D196:D199"/>
    <mergeCell ref="K196:K198"/>
    <mergeCell ref="L196:L199"/>
    <mergeCell ref="L240:L244"/>
    <mergeCell ref="K228:K230"/>
    <mergeCell ref="L220:L223"/>
    <mergeCell ref="C224:C227"/>
    <mergeCell ref="D224:D227"/>
    <mergeCell ref="K224:K226"/>
    <mergeCell ref="L224:L227"/>
    <mergeCell ref="K249:K251"/>
    <mergeCell ref="L249:L252"/>
    <mergeCell ref="K236:K238"/>
    <mergeCell ref="L236:L239"/>
    <mergeCell ref="M184:M239"/>
    <mergeCell ref="C188:C191"/>
    <mergeCell ref="D188:D191"/>
    <mergeCell ref="K188:K190"/>
    <mergeCell ref="L188:L191"/>
    <mergeCell ref="K240:K243"/>
    <mergeCell ref="L261:L264"/>
    <mergeCell ref="K265:K267"/>
    <mergeCell ref="L265:L268"/>
    <mergeCell ref="K253:K255"/>
    <mergeCell ref="L253:L256"/>
    <mergeCell ref="K257:K259"/>
    <mergeCell ref="L257:L260"/>
    <mergeCell ref="L124:L127"/>
    <mergeCell ref="D128:D131"/>
    <mergeCell ref="K128:K130"/>
    <mergeCell ref="M265:M268"/>
    <mergeCell ref="B24:B27"/>
    <mergeCell ref="C24:C27"/>
    <mergeCell ref="D24:D27"/>
    <mergeCell ref="K24:K26"/>
    <mergeCell ref="L24:L27"/>
    <mergeCell ref="K261:K263"/>
    <mergeCell ref="L128:L131"/>
    <mergeCell ref="D124:D127"/>
    <mergeCell ref="K124:K126"/>
    <mergeCell ref="K108:K110"/>
    <mergeCell ref="L120:L123"/>
    <mergeCell ref="D116:D119"/>
    <mergeCell ref="K116:K118"/>
    <mergeCell ref="L116:L119"/>
    <mergeCell ref="D120:D123"/>
    <mergeCell ref="K120:K122"/>
    <mergeCell ref="L100:L103"/>
    <mergeCell ref="D104:D107"/>
    <mergeCell ref="K104:K106"/>
    <mergeCell ref="L104:L107"/>
    <mergeCell ref="D100:D103"/>
    <mergeCell ref="K100:K102"/>
    <mergeCell ref="K148:K150"/>
    <mergeCell ref="L148:L151"/>
    <mergeCell ref="K172:K174"/>
    <mergeCell ref="D152:D155"/>
    <mergeCell ref="L232:L235"/>
    <mergeCell ref="B220:B223"/>
    <mergeCell ref="C220:C223"/>
    <mergeCell ref="K216:K218"/>
    <mergeCell ref="L216:L219"/>
    <mergeCell ref="B192:B195"/>
    <mergeCell ref="D148:D151"/>
    <mergeCell ref="D204:D207"/>
    <mergeCell ref="K204:K206"/>
    <mergeCell ref="L204:L207"/>
    <mergeCell ref="K144:K146"/>
    <mergeCell ref="L144:L147"/>
    <mergeCell ref="K168:K170"/>
    <mergeCell ref="L168:L171"/>
    <mergeCell ref="K152:K154"/>
    <mergeCell ref="L152:L155"/>
    <mergeCell ref="K208:K210"/>
    <mergeCell ref="L208:L211"/>
    <mergeCell ref="K140:K142"/>
    <mergeCell ref="L140:L143"/>
    <mergeCell ref="D180:D183"/>
    <mergeCell ref="K180:K182"/>
    <mergeCell ref="L180:L183"/>
    <mergeCell ref="D156:D159"/>
    <mergeCell ref="K156:K158"/>
    <mergeCell ref="L156:L159"/>
    <mergeCell ref="B216:B219"/>
    <mergeCell ref="C216:C219"/>
    <mergeCell ref="D216:D219"/>
    <mergeCell ref="B208:B211"/>
    <mergeCell ref="K136:K138"/>
    <mergeCell ref="L136:L139"/>
    <mergeCell ref="K160:K162"/>
    <mergeCell ref="L160:L163"/>
    <mergeCell ref="C184:C187"/>
    <mergeCell ref="D184:D187"/>
    <mergeCell ref="C12:C15"/>
    <mergeCell ref="C16:C19"/>
    <mergeCell ref="C20:C23"/>
    <mergeCell ref="C28:C31"/>
    <mergeCell ref="K212:K214"/>
    <mergeCell ref="L212:L215"/>
    <mergeCell ref="K184:K186"/>
    <mergeCell ref="L184:L187"/>
    <mergeCell ref="C208:C211"/>
    <mergeCell ref="D208:D211"/>
    <mergeCell ref="A1:N1"/>
    <mergeCell ref="B4:B7"/>
    <mergeCell ref="B12:B15"/>
    <mergeCell ref="B16:B19"/>
    <mergeCell ref="B60:B63"/>
    <mergeCell ref="B64:B67"/>
    <mergeCell ref="C48:C51"/>
    <mergeCell ref="C52:C55"/>
    <mergeCell ref="C56:C59"/>
    <mergeCell ref="C60:C63"/>
    <mergeCell ref="B236:B239"/>
    <mergeCell ref="C236:C239"/>
    <mergeCell ref="D236:D239"/>
    <mergeCell ref="B224:B227"/>
    <mergeCell ref="D220:D223"/>
    <mergeCell ref="K220:K222"/>
    <mergeCell ref="K40:K42"/>
    <mergeCell ref="L40:L43"/>
    <mergeCell ref="D32:D35"/>
    <mergeCell ref="D44:D47"/>
    <mergeCell ref="K4:K6"/>
    <mergeCell ref="L4:L7"/>
    <mergeCell ref="D8:D11"/>
    <mergeCell ref="K8:K10"/>
    <mergeCell ref="K44:K46"/>
    <mergeCell ref="D76:D79"/>
    <mergeCell ref="K76:K78"/>
    <mergeCell ref="L76:L79"/>
    <mergeCell ref="K48:K50"/>
    <mergeCell ref="L48:L51"/>
    <mergeCell ref="D52:D55"/>
    <mergeCell ref="C4:C7"/>
    <mergeCell ref="C8:C11"/>
    <mergeCell ref="D64:D67"/>
    <mergeCell ref="K64:K66"/>
    <mergeCell ref="K72:K74"/>
    <mergeCell ref="L72:L75"/>
    <mergeCell ref="K32:K34"/>
    <mergeCell ref="D36:D39"/>
    <mergeCell ref="L32:L35"/>
    <mergeCell ref="D40:D43"/>
    <mergeCell ref="L108:L111"/>
    <mergeCell ref="D112:D115"/>
    <mergeCell ref="K112:K114"/>
    <mergeCell ref="L112:L115"/>
    <mergeCell ref="L92:L95"/>
    <mergeCell ref="D96:D99"/>
    <mergeCell ref="K96:K98"/>
    <mergeCell ref="L96:L99"/>
    <mergeCell ref="D92:D95"/>
    <mergeCell ref="K92:K94"/>
    <mergeCell ref="K56:K58"/>
    <mergeCell ref="L56:L59"/>
    <mergeCell ref="K52:K54"/>
    <mergeCell ref="L52:L55"/>
    <mergeCell ref="L44:L47"/>
    <mergeCell ref="D48:D51"/>
    <mergeCell ref="K88:K90"/>
    <mergeCell ref="L88:L91"/>
    <mergeCell ref="D72:D75"/>
    <mergeCell ref="L64:L67"/>
    <mergeCell ref="D68:D71"/>
    <mergeCell ref="L20:L23"/>
    <mergeCell ref="K28:K30"/>
    <mergeCell ref="L28:L31"/>
    <mergeCell ref="D60:D63"/>
    <mergeCell ref="K60:K62"/>
    <mergeCell ref="D4:D7"/>
    <mergeCell ref="D12:D15"/>
    <mergeCell ref="D20:D23"/>
    <mergeCell ref="K80:K82"/>
    <mergeCell ref="L80:L83"/>
    <mergeCell ref="K68:K70"/>
    <mergeCell ref="L68:L71"/>
    <mergeCell ref="K20:K22"/>
    <mergeCell ref="L60:L63"/>
    <mergeCell ref="D56:D59"/>
    <mergeCell ref="L8:L11"/>
    <mergeCell ref="K12:K14"/>
    <mergeCell ref="L12:L15"/>
    <mergeCell ref="D16:D19"/>
    <mergeCell ref="K16:K18"/>
    <mergeCell ref="L16:L19"/>
    <mergeCell ref="C68:C71"/>
    <mergeCell ref="C72:C75"/>
    <mergeCell ref="C76:C79"/>
    <mergeCell ref="C36:C39"/>
    <mergeCell ref="C84:C87"/>
    <mergeCell ref="C120:C123"/>
    <mergeCell ref="C64:C67"/>
    <mergeCell ref="D28:D31"/>
    <mergeCell ref="C92:C95"/>
    <mergeCell ref="C96:C99"/>
    <mergeCell ref="C100:C103"/>
    <mergeCell ref="C104:C107"/>
    <mergeCell ref="C32:C35"/>
    <mergeCell ref="C40:C43"/>
    <mergeCell ref="C44:C47"/>
    <mergeCell ref="C80:C83"/>
    <mergeCell ref="C88:C91"/>
    <mergeCell ref="C136:C139"/>
    <mergeCell ref="C108:C111"/>
    <mergeCell ref="D108:D111"/>
    <mergeCell ref="C112:C115"/>
    <mergeCell ref="C116:C119"/>
    <mergeCell ref="D80:D83"/>
    <mergeCell ref="D88:D91"/>
    <mergeCell ref="D136:D139"/>
    <mergeCell ref="B52:B55"/>
    <mergeCell ref="B56:B59"/>
    <mergeCell ref="B68:B71"/>
    <mergeCell ref="B36:B39"/>
    <mergeCell ref="B72:B75"/>
    <mergeCell ref="B136:B139"/>
    <mergeCell ref="B76:B79"/>
    <mergeCell ref="B120:B123"/>
    <mergeCell ref="B8:B11"/>
    <mergeCell ref="B20:B23"/>
    <mergeCell ref="B28:B31"/>
    <mergeCell ref="B32:B35"/>
    <mergeCell ref="B44:B47"/>
    <mergeCell ref="B48:B51"/>
    <mergeCell ref="B116:B119"/>
    <mergeCell ref="L228:L231"/>
    <mergeCell ref="C144:C147"/>
    <mergeCell ref="D144:D147"/>
    <mergeCell ref="C152:C155"/>
    <mergeCell ref="A4:A183"/>
    <mergeCell ref="B80:B83"/>
    <mergeCell ref="B88:B91"/>
    <mergeCell ref="B92:B95"/>
    <mergeCell ref="B180:B183"/>
    <mergeCell ref="D212:D215"/>
    <mergeCell ref="C124:C127"/>
    <mergeCell ref="C128:C131"/>
    <mergeCell ref="C132:C135"/>
    <mergeCell ref="B100:B103"/>
    <mergeCell ref="B104:B107"/>
    <mergeCell ref="B108:B111"/>
    <mergeCell ref="B112:B115"/>
    <mergeCell ref="B124:B127"/>
    <mergeCell ref="B132:B135"/>
    <mergeCell ref="B204:B207"/>
    <mergeCell ref="C204:C207"/>
    <mergeCell ref="C148:C151"/>
    <mergeCell ref="B144:B147"/>
    <mergeCell ref="B212:B215"/>
    <mergeCell ref="C212:C215"/>
    <mergeCell ref="C180:C183"/>
    <mergeCell ref="C156:C159"/>
    <mergeCell ref="B160:B163"/>
    <mergeCell ref="C160:C163"/>
    <mergeCell ref="B96:B99"/>
    <mergeCell ref="B184:B187"/>
    <mergeCell ref="B188:B191"/>
    <mergeCell ref="B228:B231"/>
    <mergeCell ref="C228:C231"/>
    <mergeCell ref="D228:D231"/>
    <mergeCell ref="C140:C143"/>
    <mergeCell ref="D140:D143"/>
    <mergeCell ref="B140:B143"/>
    <mergeCell ref="B148:B151"/>
    <mergeCell ref="B168:B171"/>
    <mergeCell ref="C168:C171"/>
    <mergeCell ref="D168:D171"/>
    <mergeCell ref="B172:B175"/>
    <mergeCell ref="C172:C175"/>
    <mergeCell ref="D172:D175"/>
    <mergeCell ref="B152:B155"/>
    <mergeCell ref="B164:B167"/>
    <mergeCell ref="C164:C167"/>
    <mergeCell ref="D164:D167"/>
    <mergeCell ref="K164:K166"/>
    <mergeCell ref="L164:L167"/>
    <mergeCell ref="B156:B159"/>
    <mergeCell ref="D160:D163"/>
    <mergeCell ref="B232:B235"/>
    <mergeCell ref="C232:C235"/>
    <mergeCell ref="D232:D235"/>
    <mergeCell ref="N4:N272"/>
    <mergeCell ref="L172:L175"/>
    <mergeCell ref="B176:B179"/>
    <mergeCell ref="C176:C179"/>
    <mergeCell ref="D176:D179"/>
    <mergeCell ref="K176:K178"/>
    <mergeCell ref="L176:L179"/>
  </mergeCells>
  <pageMargins left="0.19685039370078741" right="0.19685039370078741" top="0.19685039370078741" bottom="0.19685039370078741" header="0.31496062992125984" footer="0.31496062992125984"/>
  <pageSetup paperSize="9" scale="50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9" style="1308" customWidth="1"/>
    <col min="2" max="2" width="31.1406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51" style="1308" customWidth="1"/>
    <col min="15" max="16384" width="9.140625" style="1308"/>
  </cols>
  <sheetData>
    <row r="1" spans="1:14" ht="65.25" customHeight="1" x14ac:dyDescent="0.25">
      <c r="B1" s="1363" t="s">
        <v>807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57" t="s">
        <v>805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29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29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29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29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(J8+J9+J10)/2</f>
        <v>100</v>
      </c>
      <c r="L8" s="1341">
        <f>(K8+K11)/2</f>
        <v>100</v>
      </c>
      <c r="M8" s="1355" t="s">
        <v>802</v>
      </c>
      <c r="N8" s="1330"/>
    </row>
    <row r="9" spans="1:14" ht="75.95" customHeight="1" x14ac:dyDescent="0.25">
      <c r="A9" s="1329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85.7</v>
      </c>
      <c r="I9" s="1319">
        <v>85.7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29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/>
      <c r="I10" s="1334"/>
      <c r="J10" s="1319"/>
      <c r="K10" s="1333"/>
      <c r="L10" s="1332"/>
      <c r="M10" s="1331"/>
      <c r="N10" s="1330"/>
    </row>
    <row r="11" spans="1:14" ht="33" customHeight="1" x14ac:dyDescent="0.25">
      <c r="A11" s="1329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13</v>
      </c>
      <c r="I11" s="1348">
        <v>16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29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29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29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29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29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29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29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29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29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29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29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29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29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29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29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29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29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29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29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29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29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29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29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29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29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29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29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29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29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29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29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29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customHeight="1" x14ac:dyDescent="0.25">
      <c r="A44" s="1329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>
        <v>100</v>
      </c>
      <c r="I44" s="1319">
        <v>100</v>
      </c>
      <c r="J44" s="1319">
        <f>IF(I44/H44*100&gt;100,100,I44/H44*100)</f>
        <v>100</v>
      </c>
      <c r="K44" s="1342">
        <f>(J44+J45+J46)/2</f>
        <v>100</v>
      </c>
      <c r="L44" s="1341">
        <f>(K44+K47)/2</f>
        <v>100</v>
      </c>
      <c r="M44" s="1331"/>
      <c r="N44" s="1330"/>
    </row>
    <row r="45" spans="1:14" ht="75.95" customHeight="1" x14ac:dyDescent="0.25">
      <c r="A45" s="1329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>
        <v>100</v>
      </c>
      <c r="I45" s="1319">
        <v>100</v>
      </c>
      <c r="J45" s="1319">
        <f>IF(I45/H45*100&gt;100,100,I45/H45*100)</f>
        <v>100</v>
      </c>
      <c r="K45" s="1340"/>
      <c r="L45" s="1332"/>
      <c r="M45" s="1331"/>
      <c r="N45" s="1330"/>
    </row>
    <row r="46" spans="1:14" ht="120" customHeight="1" x14ac:dyDescent="0.25">
      <c r="A46" s="1329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/>
      <c r="K46" s="1333"/>
      <c r="L46" s="1332"/>
      <c r="M46" s="1331"/>
      <c r="N46" s="1330"/>
    </row>
    <row r="47" spans="1:14" ht="33" customHeight="1" x14ac:dyDescent="0.25">
      <c r="A47" s="1329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>
        <v>1</v>
      </c>
      <c r="I47" s="1348">
        <v>1</v>
      </c>
      <c r="J47" s="1319">
        <f>IF(I47/H47*100&gt;100,100,I47/H47*100)</f>
        <v>100</v>
      </c>
      <c r="K47" s="1319">
        <f>J47</f>
        <v>100</v>
      </c>
      <c r="L47" s="1321"/>
      <c r="M47" s="1331"/>
      <c r="N47" s="1319"/>
    </row>
    <row r="48" spans="1:14" ht="75.95" hidden="1" customHeight="1" x14ac:dyDescent="0.25">
      <c r="A48" s="1329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29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29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29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29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29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29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29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29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100</v>
      </c>
      <c r="L56" s="1341">
        <f>(K56+K59)/2</f>
        <v>98.77149877149877</v>
      </c>
      <c r="M56" s="1331"/>
      <c r="N56" s="1330"/>
    </row>
    <row r="57" spans="1:14" ht="75.95" customHeight="1" x14ac:dyDescent="0.25">
      <c r="A57" s="1329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81.5</v>
      </c>
      <c r="I57" s="1319">
        <v>94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29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100</v>
      </c>
      <c r="J58" s="1319">
        <f>IF(I58/H58*100&gt;100,100,I58/H58*100)</f>
        <v>100</v>
      </c>
      <c r="K58" s="1333"/>
      <c r="L58" s="1332"/>
      <c r="M58" s="1331"/>
      <c r="N58" s="1330"/>
    </row>
    <row r="59" spans="1:14" ht="33" customHeight="1" x14ac:dyDescent="0.25">
      <c r="A59" s="1329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407</v>
      </c>
      <c r="I59" s="1348">
        <v>397</v>
      </c>
      <c r="J59" s="1319">
        <f>IF(I59/H59*100&gt;100,100,I59/H59*100)</f>
        <v>97.54299754299754</v>
      </c>
      <c r="K59" s="1319">
        <f>J59</f>
        <v>97.54299754299754</v>
      </c>
      <c r="L59" s="1321"/>
      <c r="M59" s="1331"/>
      <c r="N59" s="1319"/>
    </row>
    <row r="60" spans="1:14" ht="75.95" hidden="1" customHeight="1" x14ac:dyDescent="0.25">
      <c r="A60" s="1329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29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29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29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29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29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29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29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hidden="1" customHeight="1" x14ac:dyDescent="0.25">
      <c r="A68" s="1329"/>
      <c r="B68" s="1352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/>
      <c r="I68" s="1319"/>
      <c r="J68" s="1319" t="e">
        <f>IF(I68/H68*100&gt;100,100,I68/H68*100)</f>
        <v>#DIV/0!</v>
      </c>
      <c r="K68" s="1342" t="e">
        <f>(J68+J69+J70)/2</f>
        <v>#DIV/0!</v>
      </c>
      <c r="L68" s="1341" t="e">
        <f>(K68+K71)/2</f>
        <v>#DIV/0!</v>
      </c>
      <c r="M68" s="1331"/>
      <c r="N68" s="1330"/>
    </row>
    <row r="69" spans="1:14" ht="75.95" hidden="1" customHeight="1" x14ac:dyDescent="0.25">
      <c r="A69" s="1329"/>
      <c r="B69" s="1351"/>
      <c r="C69" s="1327"/>
      <c r="D69" s="1338"/>
      <c r="E69" s="1337" t="s">
        <v>138</v>
      </c>
      <c r="F69" s="1349" t="s">
        <v>4</v>
      </c>
      <c r="G69" s="1335" t="s">
        <v>140</v>
      </c>
      <c r="H69" s="1334"/>
      <c r="I69" s="1319"/>
      <c r="J69" s="1319" t="e">
        <f>IF(I69/H69*100&gt;100,100,I69/H69*100)</f>
        <v>#DIV/0!</v>
      </c>
      <c r="K69" s="1340"/>
      <c r="L69" s="1332"/>
      <c r="M69" s="1331"/>
      <c r="N69" s="1330"/>
    </row>
    <row r="70" spans="1:14" ht="90" hidden="1" customHeight="1" x14ac:dyDescent="0.25">
      <c r="A70" s="1329"/>
      <c r="B70" s="1351"/>
      <c r="C70" s="1327"/>
      <c r="D70" s="1338"/>
      <c r="E70" s="1337" t="s">
        <v>138</v>
      </c>
      <c r="F70" s="1336" t="s">
        <v>390</v>
      </c>
      <c r="G70" s="1335" t="s">
        <v>140</v>
      </c>
      <c r="H70" s="1334"/>
      <c r="I70" s="1334"/>
      <c r="J70" s="1319"/>
      <c r="K70" s="1333"/>
      <c r="L70" s="1332"/>
      <c r="M70" s="1331"/>
      <c r="N70" s="1330"/>
    </row>
    <row r="71" spans="1:14" ht="33" hidden="1" customHeight="1" x14ac:dyDescent="0.25">
      <c r="A71" s="1329"/>
      <c r="B71" s="1350"/>
      <c r="C71" s="1327"/>
      <c r="D71" s="1326"/>
      <c r="E71" s="1337" t="s">
        <v>144</v>
      </c>
      <c r="F71" s="1324" t="s">
        <v>6</v>
      </c>
      <c r="G71" s="1335" t="s">
        <v>266</v>
      </c>
      <c r="H71" s="1322"/>
      <c r="I71" s="1348"/>
      <c r="J71" s="1319" t="e">
        <f>IF(I71/H71*100&gt;100,100,I71/H71*100)</f>
        <v>#DIV/0!</v>
      </c>
      <c r="K71" s="1319" t="e">
        <f>J71</f>
        <v>#DIV/0!</v>
      </c>
      <c r="L71" s="1321"/>
      <c r="M71" s="1331"/>
      <c r="N71" s="1319"/>
    </row>
    <row r="72" spans="1:14" ht="75.95" hidden="1" customHeight="1" x14ac:dyDescent="0.25">
      <c r="A72" s="1329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(J72+J73+J74)/2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29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29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hidden="1" customHeight="1" x14ac:dyDescent="0.25">
      <c r="A75" s="1329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29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29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29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29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29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29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29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29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29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29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29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29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29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29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29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29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29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29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29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29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29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29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29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29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customHeight="1" x14ac:dyDescent="0.25">
      <c r="A100" s="1329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>
        <v>100</v>
      </c>
      <c r="I100" s="1319">
        <v>100</v>
      </c>
      <c r="J100" s="1319">
        <f>IF(I100/H100*100&gt;100,100,I100/H100*100)</f>
        <v>100</v>
      </c>
      <c r="K100" s="1342">
        <f>(J100+J101+J102)/3</f>
        <v>100</v>
      </c>
      <c r="L100" s="1341">
        <f>(K100+K103)/2</f>
        <v>99.730458221024264</v>
      </c>
      <c r="M100" s="1331"/>
      <c r="N100" s="1330"/>
    </row>
    <row r="101" spans="1:14" ht="75.95" customHeight="1" x14ac:dyDescent="0.25">
      <c r="A101" s="1329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>
        <v>100</v>
      </c>
      <c r="I101" s="1319">
        <v>100</v>
      </c>
      <c r="J101" s="1319">
        <f>IF(I101/H101*100&gt;100,100,I101/H101*100)</f>
        <v>100</v>
      </c>
      <c r="K101" s="1340"/>
      <c r="L101" s="1332"/>
      <c r="M101" s="1331"/>
      <c r="N101" s="1330"/>
    </row>
    <row r="102" spans="1:14" ht="90" customHeight="1" x14ac:dyDescent="0.25">
      <c r="A102" s="1329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>
        <v>100</v>
      </c>
      <c r="I102" s="1334">
        <v>100</v>
      </c>
      <c r="J102" s="1319">
        <f>IF(I102/H102*100&gt;100,100,I102/H102*100)</f>
        <v>100</v>
      </c>
      <c r="K102" s="1333"/>
      <c r="L102" s="1332"/>
      <c r="M102" s="1331"/>
      <c r="N102" s="1330"/>
    </row>
    <row r="103" spans="1:14" ht="33" customHeight="1" x14ac:dyDescent="0.25">
      <c r="A103" s="1329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>
        <v>371</v>
      </c>
      <c r="I103" s="1348">
        <v>369</v>
      </c>
      <c r="J103" s="1319">
        <f>IF(I103/H103*100&gt;100,100,I103/H103*100)</f>
        <v>99.460916442048514</v>
      </c>
      <c r="K103" s="1319">
        <f>J103</f>
        <v>99.460916442048514</v>
      </c>
      <c r="L103" s="1321"/>
      <c r="M103" s="1331"/>
      <c r="N103" s="1319"/>
    </row>
    <row r="104" spans="1:14" ht="63" hidden="1" customHeight="1" x14ac:dyDescent="0.25">
      <c r="A104" s="1329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29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29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29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hidden="1" customHeight="1" x14ac:dyDescent="0.25">
      <c r="A108" s="1329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/>
      <c r="I108" s="1319"/>
      <c r="J108" s="1319" t="e">
        <f>IF(I108/H108*100&gt;100,100,I108/H108*100)</f>
        <v>#DIV/0!</v>
      </c>
      <c r="K108" s="1342" t="e">
        <f>(J108+J109+J110)/3</f>
        <v>#DIV/0!</v>
      </c>
      <c r="L108" s="1341" t="e">
        <f>(K108+K111)/2</f>
        <v>#DIV/0!</v>
      </c>
      <c r="M108" s="1331"/>
      <c r="N108" s="1330"/>
    </row>
    <row r="109" spans="1:14" ht="75.95" hidden="1" customHeight="1" x14ac:dyDescent="0.25">
      <c r="A109" s="1329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/>
      <c r="I109" s="1319"/>
      <c r="J109" s="1319" t="e">
        <f>IF(I109/H109*100&gt;100,100,I109/H109*100)</f>
        <v>#DIV/0!</v>
      </c>
      <c r="K109" s="1340"/>
      <c r="L109" s="1332"/>
      <c r="M109" s="1331"/>
      <c r="N109" s="1330"/>
    </row>
    <row r="110" spans="1:14" ht="90" hidden="1" customHeight="1" x14ac:dyDescent="0.25">
      <c r="A110" s="1329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 t="e">
        <f>IF(I110/H110*100&gt;100,100,I110/H110*100)</f>
        <v>#DIV/0!</v>
      </c>
      <c r="K110" s="1333"/>
      <c r="L110" s="1332"/>
      <c r="M110" s="1331"/>
      <c r="N110" s="1330"/>
    </row>
    <row r="111" spans="1:14" ht="33" hidden="1" customHeight="1" x14ac:dyDescent="0.25">
      <c r="A111" s="1329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/>
      <c r="I111" s="1348"/>
      <c r="J111" s="1319" t="e">
        <f>IF(I111/H111*100&gt;100,100,I111/H111*100)</f>
        <v>#DIV/0!</v>
      </c>
      <c r="K111" s="1319" t="e">
        <f>J111</f>
        <v>#DIV/0!</v>
      </c>
      <c r="L111" s="1321"/>
      <c r="M111" s="1331"/>
      <c r="N111" s="1319"/>
    </row>
    <row r="112" spans="1:14" ht="75.95" hidden="1" customHeight="1" x14ac:dyDescent="0.25">
      <c r="A112" s="1329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29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29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29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29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29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29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29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29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(J120+J121+J122)/2</f>
        <v>100</v>
      </c>
      <c r="L120" s="1341">
        <f>(K120+K123)/2</f>
        <v>99.456521739130437</v>
      </c>
      <c r="M120" s="1331"/>
      <c r="N120" s="1330"/>
    </row>
    <row r="121" spans="1:14" ht="75.95" customHeight="1" x14ac:dyDescent="0.25">
      <c r="A121" s="1329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100</v>
      </c>
      <c r="I121" s="1319">
        <v>100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29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/>
      <c r="I122" s="1334"/>
      <c r="J122" s="1319"/>
      <c r="K122" s="1333"/>
      <c r="L122" s="1332"/>
      <c r="M122" s="1331"/>
      <c r="N122" s="1330"/>
    </row>
    <row r="123" spans="1:14" ht="33" customHeight="1" x14ac:dyDescent="0.25">
      <c r="A123" s="1329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92</v>
      </c>
      <c r="I123" s="1348">
        <v>91</v>
      </c>
      <c r="J123" s="1319">
        <f>IF(I123/H123*100&gt;100,100,I123/H123*100)</f>
        <v>98.91304347826086</v>
      </c>
      <c r="K123" s="1319">
        <f>J123</f>
        <v>98.91304347826086</v>
      </c>
      <c r="L123" s="1321"/>
      <c r="M123" s="1331"/>
      <c r="N123" s="1319"/>
    </row>
    <row r="124" spans="1:14" ht="75.95" hidden="1" customHeight="1" x14ac:dyDescent="0.25">
      <c r="A124" s="1329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29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29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29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29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29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29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29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customHeight="1" x14ac:dyDescent="0.25">
      <c r="A132" s="1329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>
        <v>100</v>
      </c>
      <c r="I132" s="1319">
        <v>100</v>
      </c>
      <c r="J132" s="1319">
        <f>IF(I132/H132*100&gt;100,100,I132/H132*100)</f>
        <v>100</v>
      </c>
      <c r="K132" s="1342">
        <f>(J132+J133+J134)/3</f>
        <v>100</v>
      </c>
      <c r="L132" s="1341">
        <f>(K132+K135)/2</f>
        <v>100</v>
      </c>
      <c r="M132" s="1331"/>
      <c r="N132" s="1330"/>
    </row>
    <row r="133" spans="1:14" ht="75.95" customHeight="1" x14ac:dyDescent="0.25">
      <c r="A133" s="1329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>
        <v>100</v>
      </c>
      <c r="I133" s="1319">
        <v>100</v>
      </c>
      <c r="J133" s="1319">
        <f>IF(I133/H133*100&gt;100,100,I133/H133*100)</f>
        <v>100</v>
      </c>
      <c r="K133" s="1340"/>
      <c r="L133" s="1332"/>
      <c r="M133" s="1331"/>
      <c r="N133" s="1330"/>
    </row>
    <row r="134" spans="1:14" ht="90" customHeight="1" x14ac:dyDescent="0.25">
      <c r="A134" s="1329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>
        <v>100</v>
      </c>
      <c r="I134" s="1334">
        <v>100</v>
      </c>
      <c r="J134" s="1319">
        <f>IF(I134/H134*100&gt;100,100,I134/H134*100)</f>
        <v>100</v>
      </c>
      <c r="K134" s="1333"/>
      <c r="L134" s="1332"/>
      <c r="M134" s="1331"/>
      <c r="N134" s="1330"/>
    </row>
    <row r="135" spans="1:14" ht="33" customHeight="1" x14ac:dyDescent="0.25">
      <c r="A135" s="1329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>
        <v>1</v>
      </c>
      <c r="I135" s="1348">
        <v>1</v>
      </c>
      <c r="J135" s="1319">
        <f>IF(I135/H135*100&gt;100,100,I135/H135*100)</f>
        <v>100</v>
      </c>
      <c r="K135" s="1319">
        <f>J135</f>
        <v>100</v>
      </c>
      <c r="L135" s="1321"/>
      <c r="M135" s="1331"/>
      <c r="N135" s="1319"/>
    </row>
    <row r="136" spans="1:14" ht="75.95" hidden="1" customHeight="1" x14ac:dyDescent="0.25">
      <c r="A136" s="1329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29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29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29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hidden="1" customHeight="1" x14ac:dyDescent="0.25">
      <c r="A140" s="1329"/>
      <c r="B140" s="1352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/>
      <c r="I140" s="1319"/>
      <c r="J140" s="1319" t="e">
        <f>IF(I140/H140*100&gt;100,100,I140/H140*100)</f>
        <v>#DIV/0!</v>
      </c>
      <c r="K140" s="1342" t="e">
        <f>(J140+J141+J142)/3</f>
        <v>#DIV/0!</v>
      </c>
      <c r="L140" s="1341" t="e">
        <f>(K140+K143)/2</f>
        <v>#DIV/0!</v>
      </c>
      <c r="M140" s="1331"/>
      <c r="N140" s="1330"/>
    </row>
    <row r="141" spans="1:14" ht="75.95" hidden="1" customHeight="1" x14ac:dyDescent="0.25">
      <c r="A141" s="1329"/>
      <c r="B141" s="1351"/>
      <c r="C141" s="1327"/>
      <c r="D141" s="1338"/>
      <c r="E141" s="1337" t="s">
        <v>138</v>
      </c>
      <c r="F141" s="1349" t="s">
        <v>4</v>
      </c>
      <c r="G141" s="1335" t="s">
        <v>140</v>
      </c>
      <c r="H141" s="1334"/>
      <c r="I141" s="1319"/>
      <c r="J141" s="1319" t="e">
        <f>IF(I141/H141*100&gt;100,100,I141/H141*100)</f>
        <v>#DIV/0!</v>
      </c>
      <c r="K141" s="1340"/>
      <c r="L141" s="1332"/>
      <c r="M141" s="1331"/>
      <c r="N141" s="1330"/>
    </row>
    <row r="142" spans="1:14" ht="80.099999999999994" hidden="1" customHeight="1" x14ac:dyDescent="0.25">
      <c r="A142" s="1329"/>
      <c r="B142" s="1351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 t="e">
        <f>IF(I142/H142*100&gt;100,100,I142/H142*100)</f>
        <v>#DIV/0!</v>
      </c>
      <c r="K142" s="1333"/>
      <c r="L142" s="1332"/>
      <c r="M142" s="1331"/>
      <c r="N142" s="1330"/>
    </row>
    <row r="143" spans="1:14" ht="33" hidden="1" customHeight="1" x14ac:dyDescent="0.25">
      <c r="A143" s="1329"/>
      <c r="B143" s="1350"/>
      <c r="C143" s="1327"/>
      <c r="D143" s="1326"/>
      <c r="E143" s="1337" t="s">
        <v>144</v>
      </c>
      <c r="F143" s="1324" t="s">
        <v>6</v>
      </c>
      <c r="G143" s="1335" t="s">
        <v>266</v>
      </c>
      <c r="H143" s="1322"/>
      <c r="I143" s="1348"/>
      <c r="J143" s="1319" t="e">
        <f>IF(I143/H143*100&gt;100,100,I143/H143*100)</f>
        <v>#DIV/0!</v>
      </c>
      <c r="K143" s="1319" t="e">
        <f>J143</f>
        <v>#DIV/0!</v>
      </c>
      <c r="L143" s="1321"/>
      <c r="M143" s="1331"/>
      <c r="N143" s="1319"/>
    </row>
    <row r="144" spans="1:14" ht="75.95" hidden="1" customHeight="1" x14ac:dyDescent="0.25">
      <c r="A144" s="1329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29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29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29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29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29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29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29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29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29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29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29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29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29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29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29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29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29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29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29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29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29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29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29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29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29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29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>
        <v>0</v>
      </c>
      <c r="K170" s="1333"/>
      <c r="L170" s="1332"/>
      <c r="M170" s="1331"/>
      <c r="N170" s="1330"/>
    </row>
    <row r="171" spans="1:14" ht="33" hidden="1" customHeight="1" x14ac:dyDescent="0.25">
      <c r="A171" s="1329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customHeight="1" x14ac:dyDescent="0.25">
      <c r="A172" s="1329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>
        <v>100</v>
      </c>
      <c r="I172" s="1319">
        <v>100</v>
      </c>
      <c r="J172" s="1319">
        <f>IF(I172/H172*100&gt;100,100,I172/H172*100)</f>
        <v>100</v>
      </c>
      <c r="K172" s="1342">
        <f>(J172+J173+J174)/3</f>
        <v>100</v>
      </c>
      <c r="L172" s="1341">
        <f>(K172+K175)/2</f>
        <v>100</v>
      </c>
      <c r="M172" s="1331"/>
      <c r="N172" s="1330"/>
    </row>
    <row r="173" spans="1:14" ht="75.95" customHeight="1" x14ac:dyDescent="0.25">
      <c r="A173" s="1329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>
        <v>100</v>
      </c>
      <c r="I173" s="1319">
        <v>100</v>
      </c>
      <c r="J173" s="1319">
        <f>IF(I173/H173*100&gt;100,100,I173/H173*100)</f>
        <v>100</v>
      </c>
      <c r="K173" s="1340"/>
      <c r="L173" s="1332"/>
      <c r="M173" s="1331"/>
      <c r="N173" s="1330"/>
    </row>
    <row r="174" spans="1:14" ht="80.099999999999994" customHeight="1" x14ac:dyDescent="0.25">
      <c r="A174" s="1329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>
        <v>100</v>
      </c>
      <c r="I174" s="1334">
        <v>100</v>
      </c>
      <c r="J174" s="1319">
        <f>IF(I174/H174*100&gt;100,100,I174/H174*100)</f>
        <v>100</v>
      </c>
      <c r="K174" s="1333"/>
      <c r="L174" s="1332"/>
      <c r="M174" s="1331"/>
      <c r="N174" s="1330"/>
    </row>
    <row r="175" spans="1:14" ht="33" customHeight="1" x14ac:dyDescent="0.25">
      <c r="A175" s="1329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>
        <v>60</v>
      </c>
      <c r="I175" s="1348">
        <v>60</v>
      </c>
      <c r="J175" s="1319">
        <f>IF(I175/H175*100&gt;100,100,I175/H175*100)</f>
        <v>100</v>
      </c>
      <c r="K175" s="1319">
        <f>J175</f>
        <v>100</v>
      </c>
      <c r="L175" s="1321"/>
      <c r="M175" s="1331"/>
      <c r="N175" s="1319"/>
    </row>
    <row r="176" spans="1:14" ht="63" hidden="1" customHeight="1" x14ac:dyDescent="0.25">
      <c r="A176" s="1329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29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29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29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customHeight="1" x14ac:dyDescent="0.25">
      <c r="A180" s="1329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>
        <v>100</v>
      </c>
      <c r="I180" s="1319">
        <v>100</v>
      </c>
      <c r="J180" s="1319">
        <f>IF(I180/H180*100&gt;100,100,I180/H180*100)</f>
        <v>100</v>
      </c>
      <c r="K180" s="1342">
        <f>(J180+J181+J182)/2</f>
        <v>100</v>
      </c>
      <c r="L180" s="1341">
        <f>(K180+K183)/2</f>
        <v>100</v>
      </c>
      <c r="M180" s="1331"/>
      <c r="N180" s="1330"/>
    </row>
    <row r="181" spans="1:14" ht="75.95" customHeight="1" x14ac:dyDescent="0.25">
      <c r="A181" s="1329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>
        <v>100</v>
      </c>
      <c r="I181" s="1319">
        <v>100</v>
      </c>
      <c r="J181" s="1319">
        <f>IF(I181/H181*100&gt;100,100,I181/H181*100)</f>
        <v>100</v>
      </c>
      <c r="K181" s="1340"/>
      <c r="L181" s="1332"/>
      <c r="M181" s="1331"/>
      <c r="N181" s="1330"/>
    </row>
    <row r="182" spans="1:14" ht="80.099999999999994" customHeight="1" x14ac:dyDescent="0.25">
      <c r="A182" s="1329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customHeight="1" x14ac:dyDescent="0.25">
      <c r="A183" s="1329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>
        <v>1</v>
      </c>
      <c r="I183" s="1348">
        <v>1</v>
      </c>
      <c r="J183" s="1319">
        <f>IF(I183/H183*100&gt;100,100,I183/H183*100)</f>
        <v>100</v>
      </c>
      <c r="K183" s="1319">
        <f>J183</f>
        <v>100</v>
      </c>
      <c r="L183" s="1321"/>
      <c r="M183" s="1331"/>
      <c r="N183" s="1319"/>
    </row>
    <row r="184" spans="1:14" ht="75.95" hidden="1" customHeight="1" x14ac:dyDescent="0.25">
      <c r="A184" s="1329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29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29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29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29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29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29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29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29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(J192+J193+J194)/2</f>
        <v>100</v>
      </c>
      <c r="L192" s="1341">
        <f>(K192+K195)/2</f>
        <v>99.029126213592235</v>
      </c>
      <c r="M192" s="1331"/>
      <c r="N192" s="1330"/>
    </row>
    <row r="193" spans="1:14" ht="75.95" customHeight="1" x14ac:dyDescent="0.25">
      <c r="A193" s="1329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29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/>
      <c r="I194" s="1334"/>
      <c r="J194" s="1319"/>
      <c r="K194" s="1333"/>
      <c r="L194" s="1332"/>
      <c r="M194" s="1331"/>
      <c r="N194" s="1330"/>
    </row>
    <row r="195" spans="1:14" ht="33" customHeight="1" x14ac:dyDescent="0.25">
      <c r="A195" s="1329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103</v>
      </c>
      <c r="I195" s="1348">
        <v>101</v>
      </c>
      <c r="J195" s="1319">
        <f>IF(I195/H195*100&gt;100,100,I195/H195*100)</f>
        <v>98.05825242718447</v>
      </c>
      <c r="K195" s="1319">
        <f>J195</f>
        <v>98.05825242718447</v>
      </c>
      <c r="L195" s="1321"/>
      <c r="M195" s="1331"/>
      <c r="N195" s="1319"/>
    </row>
    <row r="196" spans="1:14" ht="75.95" hidden="1" customHeight="1" x14ac:dyDescent="0.25">
      <c r="A196" s="1329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29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29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29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29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29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29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29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29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(J204+J205+J206)/3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29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29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 t="e">
        <f>IF(I206/H206*100&gt;100,100,I206/H206*100)</f>
        <v>#DIV/0!</v>
      </c>
      <c r="K206" s="1333"/>
      <c r="L206" s="1332"/>
      <c r="M206" s="1331"/>
      <c r="N206" s="1330"/>
    </row>
    <row r="207" spans="1:14" ht="33" hidden="1" customHeight="1" x14ac:dyDescent="0.25">
      <c r="A207" s="1329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29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29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29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29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29"/>
      <c r="B212" s="1347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29"/>
      <c r="B213" s="1346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29"/>
      <c r="B214" s="1346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29"/>
      <c r="B215" s="1345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29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29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29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29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29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29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29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29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29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29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29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29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29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29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29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29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29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29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29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29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29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29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29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29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29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29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29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29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29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29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29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29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29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29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29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29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29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29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29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29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29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29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29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29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29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29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29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29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29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29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29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29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hidden="1" customHeight="1" x14ac:dyDescent="0.25">
      <c r="A268" s="1329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(J268+J269+J270)/2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29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>
        <v>0</v>
      </c>
      <c r="K269" s="1340"/>
      <c r="L269" s="1332"/>
      <c r="M269" s="1331"/>
      <c r="N269" s="1330"/>
    </row>
    <row r="270" spans="1:14" ht="80.099999999999994" hidden="1" customHeight="1" x14ac:dyDescent="0.25">
      <c r="A270" s="1329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29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hidden="1" customHeight="1" x14ac:dyDescent="0.25">
      <c r="A272" s="1329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29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29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29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customHeight="1" x14ac:dyDescent="0.25">
      <c r="A276" s="1329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9.3000000000000007</v>
      </c>
      <c r="I276" s="1319">
        <v>9.4</v>
      </c>
      <c r="J276" s="1319">
        <f>IF(I276/H276*100&gt;100,100,I276/H276*100)</f>
        <v>100</v>
      </c>
      <c r="K276" s="1342">
        <f>(J276+J277+J278)/3</f>
        <v>100</v>
      </c>
      <c r="L276" s="1341">
        <f>(K276+K279)/2</f>
        <v>99.985422740524783</v>
      </c>
      <c r="M276" s="1331"/>
      <c r="N276" s="1330"/>
    </row>
    <row r="277" spans="1:14" ht="80.099999999999994" customHeight="1" x14ac:dyDescent="0.25">
      <c r="A277" s="1329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96.2</v>
      </c>
      <c r="I277" s="1319">
        <v>96.5</v>
      </c>
      <c r="J277" s="1319">
        <f>IF(I277/H277*100&gt;100,100,I277/H277*100)</f>
        <v>100</v>
      </c>
      <c r="K277" s="1340"/>
      <c r="L277" s="1332"/>
      <c r="M277" s="1331"/>
      <c r="N277" s="1330"/>
    </row>
    <row r="278" spans="1:14" ht="80.099999999999994" customHeight="1" x14ac:dyDescent="0.25">
      <c r="A278" s="1329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100</v>
      </c>
      <c r="I278" s="1334">
        <v>100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29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17150</v>
      </c>
      <c r="I279" s="1322">
        <v>17145</v>
      </c>
      <c r="J279" s="1319">
        <f>IF(I279/H279*100&gt;100,100,I279/H279*100)</f>
        <v>99.970845481049565</v>
      </c>
      <c r="K279" s="1319">
        <f>J279</f>
        <v>99.970845481049565</v>
      </c>
      <c r="L279" s="1321"/>
      <c r="M279" s="1331"/>
      <c r="N279" s="1319"/>
    </row>
    <row r="280" spans="1:14" ht="80.099999999999994" customHeight="1" x14ac:dyDescent="0.25">
      <c r="A280" s="1329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35.5</v>
      </c>
      <c r="I280" s="1319">
        <v>35.799999999999997</v>
      </c>
      <c r="J280" s="1319">
        <f>IF(I280/H280*100&gt;100,100,I280/H280*100)</f>
        <v>100</v>
      </c>
      <c r="K280" s="1342">
        <f>(J280+J281+J282)/3</f>
        <v>100</v>
      </c>
      <c r="L280" s="1341">
        <f>(K280+K283)/2</f>
        <v>99.986511724424162</v>
      </c>
      <c r="M280" s="1331"/>
      <c r="N280" s="1330"/>
    </row>
    <row r="281" spans="1:14" ht="80.099999999999994" customHeight="1" x14ac:dyDescent="0.25">
      <c r="A281" s="1329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60.6</v>
      </c>
      <c r="I281" s="1319">
        <v>60.6</v>
      </c>
      <c r="J281" s="1319">
        <f>IF(I281/H281*100&gt;100,100,I281/H281*100)</f>
        <v>100</v>
      </c>
      <c r="K281" s="1340"/>
      <c r="L281" s="1332"/>
      <c r="M281" s="1331"/>
      <c r="N281" s="1330"/>
    </row>
    <row r="282" spans="1:14" ht="80.099999999999994" customHeight="1" x14ac:dyDescent="0.25">
      <c r="A282" s="1329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100</v>
      </c>
      <c r="I282" s="1334">
        <v>100</v>
      </c>
      <c r="J282" s="1319">
        <f>IF(I282/H282*100&gt;100,100,I282/H282*100)</f>
        <v>100</v>
      </c>
      <c r="K282" s="1333"/>
      <c r="L282" s="1332"/>
      <c r="M282" s="1331"/>
      <c r="N282" s="1330"/>
    </row>
    <row r="283" spans="1:14" ht="27.75" customHeight="1" x14ac:dyDescent="0.25">
      <c r="A283" s="1329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96380</v>
      </c>
      <c r="I283" s="1322">
        <v>96354</v>
      </c>
      <c r="J283" s="1319">
        <f>IF(I283/H283*100&gt;100,100,I283/H283*100)</f>
        <v>99.973023448848309</v>
      </c>
      <c r="K283" s="1319">
        <f>J283</f>
        <v>99.973023448848309</v>
      </c>
      <c r="L283" s="1321"/>
      <c r="M283" s="1331"/>
      <c r="N283" s="1319"/>
    </row>
    <row r="284" spans="1:14" ht="80.099999999999994" hidden="1" customHeight="1" x14ac:dyDescent="0.25">
      <c r="A284" s="1329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29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29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29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hidden="1" customHeight="1" x14ac:dyDescent="0.25">
      <c r="A288" s="1329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/>
      <c r="I288" s="1319"/>
      <c r="J288" s="1319" t="e">
        <f>IF(I288/H288*100&gt;100,100,I288/H288*100)</f>
        <v>#DIV/0!</v>
      </c>
      <c r="K288" s="1342" t="e">
        <f>(J288+J289+J290)/3</f>
        <v>#DIV/0!</v>
      </c>
      <c r="L288" s="1341" t="e">
        <f>(K288+K291)/2</f>
        <v>#DIV/0!</v>
      </c>
      <c r="M288" s="1331"/>
      <c r="N288" s="1330"/>
    </row>
    <row r="289" spans="1:14" ht="80.099999999999994" hidden="1" customHeight="1" x14ac:dyDescent="0.25">
      <c r="A289" s="1329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/>
      <c r="I289" s="1319"/>
      <c r="J289" s="1319" t="e">
        <f>IF(I289/H289*100&gt;100,100,I289/H289*100)</f>
        <v>#DIV/0!</v>
      </c>
      <c r="K289" s="1340"/>
      <c r="L289" s="1332"/>
      <c r="M289" s="1331"/>
      <c r="N289" s="1330"/>
    </row>
    <row r="290" spans="1:14" ht="80.099999999999994" hidden="1" customHeight="1" x14ac:dyDescent="0.25">
      <c r="A290" s="1329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/>
      <c r="I290" s="1334"/>
      <c r="J290" s="1319" t="e">
        <f>IF(I290/H290*100&gt;100,100,I290/H290*100)</f>
        <v>#DIV/0!</v>
      </c>
      <c r="K290" s="1333"/>
      <c r="L290" s="1332"/>
      <c r="M290" s="1331"/>
      <c r="N290" s="1330"/>
    </row>
    <row r="291" spans="1:14" ht="27.75" hidden="1" customHeight="1" x14ac:dyDescent="0.25">
      <c r="A291" s="1329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/>
      <c r="I291" s="1322"/>
      <c r="J291" s="1319" t="e">
        <f>IF(I291/H291*100&gt;100,100,I291/H291*100)</f>
        <v>#DIV/0!</v>
      </c>
      <c r="K291" s="1319" t="e">
        <f>J291</f>
        <v>#DIV/0!</v>
      </c>
      <c r="L291" s="1321"/>
      <c r="M291" s="1331"/>
      <c r="N291" s="1319"/>
    </row>
    <row r="292" spans="1:14" ht="80.099999999999994" hidden="1" customHeight="1" x14ac:dyDescent="0.25">
      <c r="A292" s="1329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/>
      <c r="I292" s="1319"/>
      <c r="J292" s="1319" t="e">
        <f>IF(I292/H292*100&gt;100,100,I292/H292*100)</f>
        <v>#DIV/0!</v>
      </c>
      <c r="K292" s="1342" t="e">
        <f>(J292+J293+J294)/3</f>
        <v>#DIV/0!</v>
      </c>
      <c r="L292" s="1341" t="e">
        <f>(K292+K295)/2</f>
        <v>#DIV/0!</v>
      </c>
      <c r="M292" s="1331"/>
      <c r="N292" s="1330"/>
    </row>
    <row r="293" spans="1:14" ht="80.099999999999994" hidden="1" customHeight="1" x14ac:dyDescent="0.25">
      <c r="A293" s="1329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 t="e">
        <f>IF(I293/H293*100&gt;100,100,I293/H293*100)</f>
        <v>#DIV/0!</v>
      </c>
      <c r="K293" s="1340"/>
      <c r="L293" s="1332"/>
      <c r="M293" s="1331"/>
      <c r="N293" s="1330"/>
    </row>
    <row r="294" spans="1:14" ht="80.099999999999994" hidden="1" customHeight="1" x14ac:dyDescent="0.25">
      <c r="A294" s="1329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/>
      <c r="I294" s="1334"/>
      <c r="J294" s="1319" t="e">
        <f>IF(I294/H294*100&gt;100,100,I294/H294*100)</f>
        <v>#DIV/0!</v>
      </c>
      <c r="K294" s="1333"/>
      <c r="L294" s="1332"/>
      <c r="M294" s="1331"/>
      <c r="N294" s="1330"/>
    </row>
    <row r="295" spans="1:14" ht="43.5" hidden="1" customHeight="1" x14ac:dyDescent="0.25">
      <c r="A295" s="1329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/>
      <c r="I295" s="1322"/>
      <c r="J295" s="1319" t="e">
        <f>IF(I295/H295*100&gt;100,100,I295/H295*100)</f>
        <v>#DIV/0!</v>
      </c>
      <c r="K295" s="1319" t="e">
        <f>J295</f>
        <v>#DIV/0!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F3:N3"/>
  <mergeCells count="373">
    <mergeCell ref="D32:D35"/>
    <mergeCell ref="L20:L23"/>
    <mergeCell ref="B16:B19"/>
    <mergeCell ref="C16:C19"/>
    <mergeCell ref="D16:D19"/>
    <mergeCell ref="K16:K18"/>
    <mergeCell ref="L16:L19"/>
    <mergeCell ref="B12:B15"/>
    <mergeCell ref="C12:C15"/>
    <mergeCell ref="D12:D15"/>
    <mergeCell ref="D24:D27"/>
    <mergeCell ref="K24:K26"/>
    <mergeCell ref="L24:L27"/>
    <mergeCell ref="K12:K14"/>
    <mergeCell ref="L12:L15"/>
    <mergeCell ref="D20:D23"/>
    <mergeCell ref="K20:K22"/>
    <mergeCell ref="L28:L31"/>
    <mergeCell ref="B32:B35"/>
    <mergeCell ref="C32:C35"/>
    <mergeCell ref="B1:N1"/>
    <mergeCell ref="B8:B11"/>
    <mergeCell ref="C8:C11"/>
    <mergeCell ref="D8:D11"/>
    <mergeCell ref="K8:K10"/>
    <mergeCell ref="L8:L11"/>
    <mergeCell ref="M8:M295"/>
    <mergeCell ref="K32:K34"/>
    <mergeCell ref="L32:L35"/>
    <mergeCell ref="B20:B23"/>
    <mergeCell ref="C20:C23"/>
    <mergeCell ref="B24:B27"/>
    <mergeCell ref="C24:C27"/>
    <mergeCell ref="B28:B31"/>
    <mergeCell ref="C28:C31"/>
    <mergeCell ref="D28:D31"/>
    <mergeCell ref="K28:K30"/>
    <mergeCell ref="B36:B39"/>
    <mergeCell ref="C36:C39"/>
    <mergeCell ref="D36:D39"/>
    <mergeCell ref="K36:K38"/>
    <mergeCell ref="L36:L39"/>
    <mergeCell ref="B40:B43"/>
    <mergeCell ref="C40:C43"/>
    <mergeCell ref="D40:D43"/>
    <mergeCell ref="K40:K42"/>
    <mergeCell ref="L40:L43"/>
    <mergeCell ref="B44:B47"/>
    <mergeCell ref="C44:C47"/>
    <mergeCell ref="D44:D47"/>
    <mergeCell ref="K44:K46"/>
    <mergeCell ref="L44:L47"/>
    <mergeCell ref="B48:B51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D260:D263"/>
    <mergeCell ref="K260:K262"/>
    <mergeCell ref="L260:L263"/>
    <mergeCell ref="B264:B267"/>
    <mergeCell ref="D256:D259"/>
    <mergeCell ref="K256:K258"/>
    <mergeCell ref="L256:L259"/>
    <mergeCell ref="D264:D267"/>
    <mergeCell ref="K264:K266"/>
    <mergeCell ref="L264:L267"/>
    <mergeCell ref="B252:B255"/>
    <mergeCell ref="C252:C255"/>
    <mergeCell ref="D252:D255"/>
    <mergeCell ref="K252:K254"/>
    <mergeCell ref="L252:L255"/>
    <mergeCell ref="B260:B263"/>
    <mergeCell ref="C260:C263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C276:C279"/>
    <mergeCell ref="D276:D279"/>
    <mergeCell ref="K276:K278"/>
    <mergeCell ref="L276:L279"/>
    <mergeCell ref="K288:K290"/>
    <mergeCell ref="K280:K282"/>
    <mergeCell ref="K284:K286"/>
    <mergeCell ref="L284:L287"/>
    <mergeCell ref="L280:L283"/>
    <mergeCell ref="D284:D287"/>
    <mergeCell ref="B4:B7"/>
    <mergeCell ref="C4:C7"/>
    <mergeCell ref="D4:D7"/>
    <mergeCell ref="J301:M301"/>
    <mergeCell ref="C264:C267"/>
    <mergeCell ref="B256:B259"/>
    <mergeCell ref="C256:C259"/>
    <mergeCell ref="L288:L291"/>
    <mergeCell ref="B276:B279"/>
    <mergeCell ref="B304:C304"/>
    <mergeCell ref="B292:B295"/>
    <mergeCell ref="C292:C295"/>
    <mergeCell ref="D292:D295"/>
    <mergeCell ref="A298:D298"/>
    <mergeCell ref="A301:D301"/>
    <mergeCell ref="A4:A295"/>
    <mergeCell ref="B288:B291"/>
    <mergeCell ref="C288:C291"/>
    <mergeCell ref="D288:D291"/>
    <mergeCell ref="K4:K6"/>
    <mergeCell ref="L4:L7"/>
    <mergeCell ref="J298:L298"/>
    <mergeCell ref="K292:K294"/>
    <mergeCell ref="B280:B283"/>
    <mergeCell ref="C280:C283"/>
    <mergeCell ref="L292:L295"/>
    <mergeCell ref="D280:D283"/>
    <mergeCell ref="C284:C287"/>
    <mergeCell ref="B284:B287"/>
  </mergeCells>
  <pageMargins left="0" right="0.11811023622047245" top="0.15748031496062992" bottom="0.15748031496062992" header="0.31496062992125984" footer="0.31496062992125984"/>
  <pageSetup paperSize="9" scale="42" fitToHeight="3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30.140625" style="1308" customWidth="1"/>
    <col min="2" max="2" width="31.1406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23.7109375" style="1308" customWidth="1"/>
    <col min="15" max="16384" width="9.140625" style="1308"/>
  </cols>
  <sheetData>
    <row r="1" spans="1:14" ht="65.25" customHeight="1" x14ac:dyDescent="0.25">
      <c r="B1" s="1363" t="s">
        <v>809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1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808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100</v>
      </c>
      <c r="L8" s="1341">
        <f>(K8+K11)/2</f>
        <v>97.777777777777771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87</v>
      </c>
      <c r="I9" s="1319">
        <v>87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100</v>
      </c>
      <c r="J10" s="1319">
        <f>IF(I10/H10*100&gt;100,100,I10/H10*100)</f>
        <v>100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45</v>
      </c>
      <c r="I11" s="1348">
        <v>43</v>
      </c>
      <c r="J11" s="1319">
        <f>IF(I11/H11*100&gt;100,100,I11/H11*100)</f>
        <v>95.555555555555557</v>
      </c>
      <c r="K11" s="1319">
        <f>J11</f>
        <v>95.555555555555557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>
        <v>100</v>
      </c>
      <c r="I44" s="1319">
        <v>100</v>
      </c>
      <c r="J44" s="1319">
        <f>IF(I44/H44*100&gt;100,100,I44/H44*100)</f>
        <v>100</v>
      </c>
      <c r="K44" s="1342">
        <f>(J44+J45+J46)/3</f>
        <v>100</v>
      </c>
      <c r="L44" s="1341">
        <f>(K44+K47)/2</f>
        <v>100</v>
      </c>
      <c r="M44" s="1331"/>
      <c r="N44" s="1330"/>
    </row>
    <row r="45" spans="1:14" ht="75.95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>
        <v>100</v>
      </c>
      <c r="I45" s="1319">
        <v>100</v>
      </c>
      <c r="J45" s="1319">
        <f>IF(I45/H45*100&gt;100,100,I45/H45*100)</f>
        <v>100</v>
      </c>
      <c r="K45" s="1340"/>
      <c r="L45" s="1332"/>
      <c r="M45" s="1331"/>
      <c r="N45" s="1330"/>
    </row>
    <row r="46" spans="1:14" ht="120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>
        <v>100</v>
      </c>
      <c r="I46" s="1334">
        <v>100</v>
      </c>
      <c r="J46" s="1319">
        <f>IF(I46/H46*100&gt;100,100,I46/H46*100)</f>
        <v>100</v>
      </c>
      <c r="K46" s="1333"/>
      <c r="L46" s="1332"/>
      <c r="M46" s="1331"/>
      <c r="N46" s="1330"/>
    </row>
    <row r="47" spans="1:14" ht="33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>
        <v>1</v>
      </c>
      <c r="I47" s="1348">
        <v>1</v>
      </c>
      <c r="J47" s="1319">
        <f>IF(I47/H47*100&gt;100,100,I47/H47*100)</f>
        <v>100</v>
      </c>
      <c r="K47" s="1319">
        <f>J47</f>
        <v>100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100</v>
      </c>
      <c r="L56" s="1341">
        <f>(K56+K59)/2</f>
        <v>100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91.9</v>
      </c>
      <c r="I57" s="1319">
        <v>91.9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100</v>
      </c>
      <c r="J58" s="1319">
        <f>IF(I58/H58*100&gt;100,100,I58/H58*100)</f>
        <v>100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508</v>
      </c>
      <c r="I59" s="1348">
        <v>509</v>
      </c>
      <c r="J59" s="1319">
        <f>IF(I59/H59*100&gt;100,100,I59/H59*100)</f>
        <v>100</v>
      </c>
      <c r="K59" s="1319">
        <f>J59</f>
        <v>100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(J68+J69+J70)/3</f>
        <v>100</v>
      </c>
      <c r="L68" s="1341">
        <f>(K68+K71)/2</f>
        <v>100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100</v>
      </c>
      <c r="I69" s="1319">
        <v>100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>
        <v>100</v>
      </c>
      <c r="I70" s="1334">
        <v>100</v>
      </c>
      <c r="J70" s="1319">
        <f>IF(I70/H70*100&gt;100,100,I70/H70*100)</f>
        <v>100</v>
      </c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3</v>
      </c>
      <c r="I71" s="1348">
        <v>4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hidden="1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(J72+J73+J74)/3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 t="e">
        <f>IF(I74/H74*100&gt;100,100,I74/H74*100)</f>
        <v>#DIV/0!</v>
      </c>
      <c r="K74" s="1333"/>
      <c r="L74" s="1332"/>
      <c r="M74" s="1331"/>
      <c r="N74" s="1330"/>
    </row>
    <row r="75" spans="1:14" ht="33" hidden="1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/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>
        <v>100</v>
      </c>
      <c r="I100" s="1319">
        <v>100</v>
      </c>
      <c r="J100" s="1319">
        <f>IF(I100/H100*100&gt;100,100,I100/H100*100)</f>
        <v>100</v>
      </c>
      <c r="K100" s="1342">
        <f>(J100+J101+J102)/3</f>
        <v>100</v>
      </c>
      <c r="L100" s="1341">
        <f>(K100+K103)/2</f>
        <v>99.535603715170282</v>
      </c>
      <c r="M100" s="1331"/>
      <c r="N100" s="1330"/>
    </row>
    <row r="101" spans="1:14" ht="75.95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>
        <v>100</v>
      </c>
      <c r="I101" s="1319">
        <v>100</v>
      </c>
      <c r="J101" s="1319">
        <f>IF(I101/H101*100&gt;100,100,I101/H101*100)</f>
        <v>100</v>
      </c>
      <c r="K101" s="1340"/>
      <c r="L101" s="1332"/>
      <c r="M101" s="1331"/>
      <c r="N101" s="1330"/>
    </row>
    <row r="102" spans="1:14" ht="90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>
        <v>100</v>
      </c>
      <c r="I102" s="1334">
        <v>100</v>
      </c>
      <c r="J102" s="1319">
        <f>IF(I102/H102*100&gt;100,100,I102/H102*100)</f>
        <v>100</v>
      </c>
      <c r="K102" s="1333"/>
      <c r="L102" s="1332"/>
      <c r="M102" s="1331"/>
      <c r="N102" s="1330"/>
    </row>
    <row r="103" spans="1:14" ht="33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>
        <v>323</v>
      </c>
      <c r="I103" s="1348">
        <v>320</v>
      </c>
      <c r="J103" s="1319">
        <f>IF(I103/H103*100&gt;100,100,I103/H103*100)</f>
        <v>99.071207430340564</v>
      </c>
      <c r="K103" s="1319">
        <f>J103</f>
        <v>99.071207430340564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hidden="1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/>
      <c r="I108" s="1319"/>
      <c r="J108" s="1319" t="e">
        <f>IF(I108/H108*100&gt;100,100,I108/H108*100)</f>
        <v>#DIV/0!</v>
      </c>
      <c r="K108" s="1342" t="e">
        <f>(J108+J109+J110)/3</f>
        <v>#DIV/0!</v>
      </c>
      <c r="L108" s="1341" t="e">
        <f>(K108+K111)/2</f>
        <v>#DIV/0!</v>
      </c>
      <c r="M108" s="1331"/>
      <c r="N108" s="1330"/>
    </row>
    <row r="109" spans="1:14" ht="75.95" hidden="1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/>
      <c r="I109" s="1319"/>
      <c r="J109" s="1319" t="e">
        <f>IF(I109/H109*100&gt;100,100,I109/H109*100)</f>
        <v>#DIV/0!</v>
      </c>
      <c r="K109" s="1340"/>
      <c r="L109" s="1332"/>
      <c r="M109" s="1331"/>
      <c r="N109" s="1330"/>
    </row>
    <row r="110" spans="1:14" ht="90" hidden="1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 t="e">
        <f>IF(I110/H110*100&gt;100,100,I110/H110*100)</f>
        <v>#DIV/0!</v>
      </c>
      <c r="K110" s="1333"/>
      <c r="L110" s="1332"/>
      <c r="M110" s="1331"/>
      <c r="N110" s="1330"/>
    </row>
    <row r="111" spans="1:14" ht="33" hidden="1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/>
      <c r="I111" s="1348"/>
      <c r="J111" s="1319" t="e">
        <f>IF(I111/H111*100&gt;100,100,I111/H111*100)</f>
        <v>#DIV/0!</v>
      </c>
      <c r="K111" s="1319" t="e">
        <f>J111</f>
        <v>#DIV/0!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(J112+J113+J114)/3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 t="e">
        <f>IF(I114/H114*100&gt;100,100,I114/H114*100)</f>
        <v>#DIV/0!</v>
      </c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100</v>
      </c>
      <c r="L120" s="1341">
        <f>(K120+K123)/2</f>
        <v>99.52153110047847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100</v>
      </c>
      <c r="I121" s="1319">
        <v>100</v>
      </c>
      <c r="J121" s="1319">
        <f>IF(I121/H121*100&gt;100,100,I121/H121*100)</f>
        <v>100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209</v>
      </c>
      <c r="I123" s="1348">
        <v>207</v>
      </c>
      <c r="J123" s="1319">
        <f>IF(I123/H123*100&gt;100,100,I123/H123*100)</f>
        <v>99.043062200956939</v>
      </c>
      <c r="K123" s="1319">
        <f>J123</f>
        <v>99.043062200956939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>
        <v>100</v>
      </c>
      <c r="I140" s="1319">
        <v>100</v>
      </c>
      <c r="J140" s="1319">
        <f>IF(I140/H140*100&gt;100,100,I140/H140*100)</f>
        <v>100</v>
      </c>
      <c r="K140" s="1342">
        <f>(J140+J141+J142)/3</f>
        <v>100</v>
      </c>
      <c r="L140" s="1341">
        <f>(K140+K143)/2</f>
        <v>100</v>
      </c>
      <c r="M140" s="1331"/>
      <c r="N140" s="1330"/>
    </row>
    <row r="141" spans="1:14" ht="75.95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>
        <v>100</v>
      </c>
      <c r="I141" s="1319">
        <v>100</v>
      </c>
      <c r="J141" s="1319">
        <f>IF(I141/H141*100&gt;100,100,I141/H141*100)</f>
        <v>100</v>
      </c>
      <c r="K141" s="1340"/>
      <c r="L141" s="1332"/>
      <c r="M141" s="1331"/>
      <c r="N141" s="1330"/>
    </row>
    <row r="142" spans="1:14" ht="80.099999999999994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>
        <v>100</v>
      </c>
      <c r="I142" s="1334">
        <v>100</v>
      </c>
      <c r="J142" s="1319">
        <f>IF(I142/H142*100&gt;100,100,I142/H142*100)</f>
        <v>100</v>
      </c>
      <c r="K142" s="1333"/>
      <c r="L142" s="1332"/>
      <c r="M142" s="1331"/>
      <c r="N142" s="1330"/>
    </row>
    <row r="143" spans="1:14" ht="33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>
        <v>1</v>
      </c>
      <c r="I143" s="1348">
        <v>1</v>
      </c>
      <c r="J143" s="1319">
        <f>IF(I143/H143*100&gt;100,100,I143/H143*100)</f>
        <v>100</v>
      </c>
      <c r="K143" s="1319">
        <f>J143</f>
        <v>100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(J168+J169+J170)/3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 t="e">
        <f>IF(I170/H170*100&gt;100,100,I170/H170*100)</f>
        <v>#DIV/0!</v>
      </c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>
        <v>100</v>
      </c>
      <c r="I172" s="1319">
        <v>100</v>
      </c>
      <c r="J172" s="1319">
        <f>IF(I172/H172*100&gt;100,100,I172/H172*100)</f>
        <v>100</v>
      </c>
      <c r="K172" s="1342">
        <f>(J172+J173+J174)/3</f>
        <v>100</v>
      </c>
      <c r="L172" s="1341">
        <f>(K172+K175)/2</f>
        <v>99.668874172185426</v>
      </c>
      <c r="M172" s="1331"/>
      <c r="N172" s="1330"/>
    </row>
    <row r="173" spans="1:14" ht="75.95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>
        <v>100</v>
      </c>
      <c r="I173" s="1319">
        <v>100</v>
      </c>
      <c r="J173" s="1319">
        <f>IF(I173/H173*100&gt;100,100,I173/H173*100)</f>
        <v>100</v>
      </c>
      <c r="K173" s="1340"/>
      <c r="L173" s="1332"/>
      <c r="M173" s="1331"/>
      <c r="N173" s="1330"/>
    </row>
    <row r="174" spans="1:14" ht="80.099999999999994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>
        <v>100</v>
      </c>
      <c r="I174" s="1334">
        <v>100</v>
      </c>
      <c r="J174" s="1319">
        <f>IF(I174/H174*100&gt;100,100,I174/H174*100)</f>
        <v>100</v>
      </c>
      <c r="K174" s="1333"/>
      <c r="L174" s="1332"/>
      <c r="M174" s="1331"/>
      <c r="N174" s="1330"/>
    </row>
    <row r="175" spans="1:14" ht="33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>
        <v>151</v>
      </c>
      <c r="I175" s="1348">
        <v>150</v>
      </c>
      <c r="J175" s="1319">
        <f>IF(I175/H175*100&gt;100,100,I175/H175*100)</f>
        <v>99.337748344370851</v>
      </c>
      <c r="K175" s="1319">
        <f>J175</f>
        <v>99.337748344370851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>
        <v>100</v>
      </c>
      <c r="I180" s="1319">
        <v>100</v>
      </c>
      <c r="J180" s="1319">
        <f>IF(I180/H180*100&gt;100,100,I180/H180*100)</f>
        <v>100</v>
      </c>
      <c r="K180" s="1342">
        <f>(J180+J181+J182)/2</f>
        <v>100</v>
      </c>
      <c r="L180" s="1341">
        <f>(K180+K183)/2</f>
        <v>100</v>
      </c>
      <c r="M180" s="1331"/>
      <c r="N180" s="1330"/>
    </row>
    <row r="181" spans="1:14" ht="75.95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>
        <v>100</v>
      </c>
      <c r="I181" s="1319">
        <v>100</v>
      </c>
      <c r="J181" s="1319">
        <f>IF(I181/H181*100&gt;100,100,I181/H181*100)</f>
        <v>100</v>
      </c>
      <c r="K181" s="1340"/>
      <c r="L181" s="1332"/>
      <c r="M181" s="1331"/>
      <c r="N181" s="1330"/>
    </row>
    <row r="182" spans="1:14" ht="80.099999999999994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>
        <v>1</v>
      </c>
      <c r="I183" s="1348">
        <v>1</v>
      </c>
      <c r="J183" s="1319">
        <f>IF(I183/H183*100&gt;100,100,I183/H183*100)</f>
        <v>100</v>
      </c>
      <c r="K183" s="1319">
        <f>J183</f>
        <v>100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hidden="1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/>
      <c r="I192" s="1319"/>
      <c r="J192" s="1319" t="e">
        <f>IF(I192/H192*100&gt;100,100,I192/H192*100)</f>
        <v>#DIV/0!</v>
      </c>
      <c r="K192" s="1342" t="e">
        <f>(J192+J193+J194)/2</f>
        <v>#DIV/0!</v>
      </c>
      <c r="L192" s="1341" t="e">
        <f>(K192+K195)/2</f>
        <v>#DIV/0!</v>
      </c>
      <c r="M192" s="1331"/>
      <c r="N192" s="1330"/>
    </row>
    <row r="193" spans="1:14" ht="75.95" hidden="1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/>
      <c r="I193" s="1319"/>
      <c r="J193" s="1319" t="e">
        <f>IF(I193/H193*100&gt;100,100,I193/H193*100)</f>
        <v>#DIV/0!</v>
      </c>
      <c r="K193" s="1340"/>
      <c r="L193" s="1332"/>
      <c r="M193" s="1331"/>
      <c r="N193" s="1330"/>
    </row>
    <row r="194" spans="1:14" ht="80.099999999999994" hidden="1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/>
      <c r="I194" s="1334"/>
      <c r="J194" s="1319"/>
      <c r="K194" s="1333"/>
      <c r="L194" s="1332"/>
      <c r="M194" s="1331"/>
      <c r="N194" s="1330"/>
    </row>
    <row r="195" spans="1:14" ht="33" hidden="1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/>
      <c r="I195" s="1348"/>
      <c r="J195" s="1319" t="e">
        <f>IF(I195/H195*100&gt;100,100,I195/H195*100)</f>
        <v>#DIV/0!</v>
      </c>
      <c r="K195" s="1319" t="e">
        <f>J195</f>
        <v>#DIV/0!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>
        <v>3.1</v>
      </c>
      <c r="I268" s="1319">
        <v>3.2</v>
      </c>
      <c r="J268" s="1319">
        <f>IF(I268/H268*100&gt;100,100,I268/H268*100)</f>
        <v>100</v>
      </c>
      <c r="K268" s="1342">
        <f>(J268+J269+J270)/3</f>
        <v>92.600000000000009</v>
      </c>
      <c r="L268" s="1341">
        <f>(K268+K271)/2</f>
        <v>96.300000000000011</v>
      </c>
      <c r="M268" s="1331"/>
      <c r="N268" s="1330"/>
    </row>
    <row r="269" spans="1:14" ht="80.099999999999994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>
        <v>53.7</v>
      </c>
      <c r="I269" s="1319">
        <v>57.1</v>
      </c>
      <c r="J269" s="1319">
        <f>IF(I269/H269*100&gt;100,100,I269/H269*100)</f>
        <v>100</v>
      </c>
      <c r="K269" s="1340"/>
      <c r="L269" s="1332"/>
      <c r="M269" s="1331"/>
      <c r="N269" s="1330"/>
    </row>
    <row r="270" spans="1:14" ht="80.099999999999994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>
        <v>100</v>
      </c>
      <c r="I270" s="1334">
        <v>77.8</v>
      </c>
      <c r="J270" s="1319">
        <f>IF(I270/H270*100&gt;100,100,I270/H270*100)</f>
        <v>77.8</v>
      </c>
      <c r="K270" s="1333"/>
      <c r="L270" s="1332"/>
      <c r="M270" s="1331"/>
      <c r="N270" s="1330"/>
    </row>
    <row r="271" spans="1:14" ht="33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>
        <v>3861</v>
      </c>
      <c r="I271" s="1322">
        <v>4069</v>
      </c>
      <c r="J271" s="1319">
        <f>IF(I271/H271*100&gt;100,100,I271/H271*100)</f>
        <v>100</v>
      </c>
      <c r="K271" s="1319">
        <f>J271</f>
        <v>100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18.2</v>
      </c>
      <c r="I276" s="1319">
        <v>18.3</v>
      </c>
      <c r="J276" s="1319">
        <f>IF(I276/H276*100&gt;100,100,I276/H276*100)</f>
        <v>100</v>
      </c>
      <c r="K276" s="1342">
        <f>(J276+J277+J278)/3</f>
        <v>100</v>
      </c>
      <c r="L276" s="1341">
        <f>(K276+K279)/2</f>
        <v>100</v>
      </c>
      <c r="M276" s="1331"/>
      <c r="N276" s="1330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62</v>
      </c>
      <c r="I277" s="1319">
        <v>66.7</v>
      </c>
      <c r="J277" s="1319">
        <f>IF(I277/H277*100&gt;100,100,I277/H277*100)</f>
        <v>100</v>
      </c>
      <c r="K277" s="1340"/>
      <c r="L277" s="1332"/>
      <c r="M277" s="1331"/>
      <c r="N277" s="1330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85.9</v>
      </c>
      <c r="I278" s="1334">
        <v>85.9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22374</v>
      </c>
      <c r="I279" s="1322">
        <v>23370</v>
      </c>
      <c r="J279" s="1319">
        <f>IF(I279/H279*100&gt;100,100,I279/H279*100)</f>
        <v>100</v>
      </c>
      <c r="K279" s="1319">
        <f>J279</f>
        <v>100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7.8</v>
      </c>
      <c r="I280" s="1319">
        <v>7.8</v>
      </c>
      <c r="J280" s="1319">
        <f>IF(I280/H280*100&gt;100,100,I280/H280*100)</f>
        <v>100</v>
      </c>
      <c r="K280" s="1342">
        <f>(J280+J281+J282)/3</f>
        <v>100</v>
      </c>
      <c r="L280" s="1341">
        <f>(K280+K283)/2</f>
        <v>100</v>
      </c>
      <c r="M280" s="1331"/>
      <c r="N280" s="1330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60.3</v>
      </c>
      <c r="I281" s="1319">
        <v>65.5</v>
      </c>
      <c r="J281" s="1319">
        <f>IF(I281/H281*100&gt;100,100,I281/H281*100)</f>
        <v>100</v>
      </c>
      <c r="K281" s="1340"/>
      <c r="L281" s="1332"/>
      <c r="M281" s="1331"/>
      <c r="N281" s="1330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100</v>
      </c>
      <c r="I282" s="1334">
        <v>100</v>
      </c>
      <c r="J282" s="1319">
        <f>IF(I282/H282*100&gt;100,100,I282/H282*100)</f>
        <v>100</v>
      </c>
      <c r="K282" s="1333"/>
      <c r="L282" s="1332"/>
      <c r="M282" s="1331"/>
      <c r="N282" s="1330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9603</v>
      </c>
      <c r="I283" s="1322">
        <v>10112</v>
      </c>
      <c r="J283" s="1319">
        <f>IF(I283/H283*100&gt;100,100,I283/H283*100)</f>
        <v>100</v>
      </c>
      <c r="K283" s="1319">
        <f>J283</f>
        <v>100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>
        <v>3.4</v>
      </c>
      <c r="I288" s="1319">
        <v>3.4</v>
      </c>
      <c r="J288" s="1319">
        <f>IF(I288/H288*100&gt;100,100,I288/H288*100)</f>
        <v>100</v>
      </c>
      <c r="K288" s="1342">
        <f>(J288+J289+J290)/3</f>
        <v>100</v>
      </c>
      <c r="L288" s="1341">
        <f>(K288+K291)/2</f>
        <v>100</v>
      </c>
      <c r="M288" s="1331"/>
      <c r="N288" s="1330"/>
    </row>
    <row r="289" spans="1:14" ht="80.099999999999994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>
        <v>35.9</v>
      </c>
      <c r="I289" s="1319">
        <v>37.9</v>
      </c>
      <c r="J289" s="1319">
        <f>IF(I289/H289*100&gt;100,100,I289/H289*100)</f>
        <v>100</v>
      </c>
      <c r="K289" s="1340"/>
      <c r="L289" s="1332"/>
      <c r="M289" s="1331"/>
      <c r="N289" s="1330"/>
    </row>
    <row r="290" spans="1:14" ht="80.099999999999994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>
        <v>100</v>
      </c>
      <c r="I290" s="1334">
        <v>100</v>
      </c>
      <c r="J290" s="1319">
        <f>IF(I290/H290*100&gt;100,100,I290/H290*100)</f>
        <v>100</v>
      </c>
      <c r="K290" s="1333"/>
      <c r="L290" s="1332"/>
      <c r="M290" s="1331"/>
      <c r="N290" s="1330"/>
    </row>
    <row r="291" spans="1:14" ht="27.75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>
        <v>4158</v>
      </c>
      <c r="I291" s="1322">
        <v>4494</v>
      </c>
      <c r="J291" s="1319">
        <f>IF(I291/H291*100&gt;100,100,I291/H291*100)</f>
        <v>100</v>
      </c>
      <c r="K291" s="1319">
        <f>J291</f>
        <v>100</v>
      </c>
      <c r="L291" s="1321"/>
      <c r="M291" s="1331"/>
      <c r="N291" s="1319"/>
    </row>
    <row r="292" spans="1:14" ht="80.099999999999994" hidden="1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/>
      <c r="I292" s="1319"/>
      <c r="J292" s="1319" t="e">
        <f>IF(I292/H292*100&gt;100,100,I292/H292*100)</f>
        <v>#DIV/0!</v>
      </c>
      <c r="K292" s="1342" t="e">
        <f>(J292+J293+J294)/3</f>
        <v>#DIV/0!</v>
      </c>
      <c r="L292" s="1341" t="e">
        <f>(K292+K295)/2</f>
        <v>#DIV/0!</v>
      </c>
      <c r="M292" s="1331"/>
      <c r="N292" s="1330"/>
    </row>
    <row r="293" spans="1:14" ht="80.099999999999994" hidden="1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 t="e">
        <f>IF(I293/H293*100&gt;100,100,I293/H293*100)</f>
        <v>#DIV/0!</v>
      </c>
      <c r="K293" s="1340"/>
      <c r="L293" s="1332"/>
      <c r="M293" s="1331"/>
      <c r="N293" s="1330"/>
    </row>
    <row r="294" spans="1:14" ht="80.099999999999994" hidden="1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/>
      <c r="I294" s="1334"/>
      <c r="J294" s="1319" t="e">
        <f>IF(I294/H294*100&gt;100,100,I294/H294*100)</f>
        <v>#DIV/0!</v>
      </c>
      <c r="K294" s="1333"/>
      <c r="L294" s="1332"/>
      <c r="M294" s="1331"/>
      <c r="N294" s="1330"/>
    </row>
    <row r="295" spans="1:14" ht="43.5" hidden="1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/>
      <c r="I295" s="1322"/>
      <c r="J295" s="1319" t="e">
        <f>IF(I295/H295*100&gt;100,100,I295/H295*100)</f>
        <v>#DIV/0!</v>
      </c>
      <c r="K295" s="1319" t="e">
        <f>J295</f>
        <v>#DIV/0!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G3:M3"/>
  <mergeCells count="373">
    <mergeCell ref="B16:B19"/>
    <mergeCell ref="C16:C19"/>
    <mergeCell ref="L8:L11"/>
    <mergeCell ref="K12:K14"/>
    <mergeCell ref="L12:L15"/>
    <mergeCell ref="L24:L27"/>
    <mergeCell ref="L20:L23"/>
    <mergeCell ref="D16:D19"/>
    <mergeCell ref="K16:K18"/>
    <mergeCell ref="L16:L19"/>
    <mergeCell ref="C20:C23"/>
    <mergeCell ref="B20:B23"/>
    <mergeCell ref="B24:B27"/>
    <mergeCell ref="D20:D23"/>
    <mergeCell ref="K20:K22"/>
    <mergeCell ref="D24:D27"/>
    <mergeCell ref="K24:K26"/>
    <mergeCell ref="L4:L7"/>
    <mergeCell ref="B1:N1"/>
    <mergeCell ref="B8:B11"/>
    <mergeCell ref="C8:C11"/>
    <mergeCell ref="D8:D11"/>
    <mergeCell ref="K8:K10"/>
    <mergeCell ref="B4:B7"/>
    <mergeCell ref="C4:C7"/>
    <mergeCell ref="D4:D7"/>
    <mergeCell ref="K4:K6"/>
    <mergeCell ref="D12:D15"/>
    <mergeCell ref="D32:D35"/>
    <mergeCell ref="K32:K34"/>
    <mergeCell ref="B12:B15"/>
    <mergeCell ref="C12:C15"/>
    <mergeCell ref="C24:C27"/>
    <mergeCell ref="B28:B31"/>
    <mergeCell ref="C28:C31"/>
    <mergeCell ref="D28:D31"/>
    <mergeCell ref="K28:K30"/>
    <mergeCell ref="L36:L39"/>
    <mergeCell ref="K36:K38"/>
    <mergeCell ref="L32:L35"/>
    <mergeCell ref="B32:B35"/>
    <mergeCell ref="C32:C35"/>
    <mergeCell ref="L28:L31"/>
    <mergeCell ref="B36:B39"/>
    <mergeCell ref="C36:C39"/>
    <mergeCell ref="D40:D43"/>
    <mergeCell ref="K40:K42"/>
    <mergeCell ref="L52:L55"/>
    <mergeCell ref="B40:B43"/>
    <mergeCell ref="C40:C43"/>
    <mergeCell ref="L40:L43"/>
    <mergeCell ref="L44:L47"/>
    <mergeCell ref="D36:D39"/>
    <mergeCell ref="B44:B47"/>
    <mergeCell ref="C44:C47"/>
    <mergeCell ref="D44:D47"/>
    <mergeCell ref="K44:K46"/>
    <mergeCell ref="L60:L63"/>
    <mergeCell ref="B48:B51"/>
    <mergeCell ref="C48:C51"/>
    <mergeCell ref="D48:D51"/>
    <mergeCell ref="K48:K50"/>
    <mergeCell ref="L48:L51"/>
    <mergeCell ref="B52:B55"/>
    <mergeCell ref="C52:C55"/>
    <mergeCell ref="D52:D55"/>
    <mergeCell ref="K52:K54"/>
    <mergeCell ref="L68:L71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76:L79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84:L87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92:L95"/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100:L103"/>
    <mergeCell ref="B88:B91"/>
    <mergeCell ref="C88:C91"/>
    <mergeCell ref="D88:D91"/>
    <mergeCell ref="K88:K90"/>
    <mergeCell ref="L88:L91"/>
    <mergeCell ref="B92:B95"/>
    <mergeCell ref="C92:C95"/>
    <mergeCell ref="D92:D95"/>
    <mergeCell ref="K92:K94"/>
    <mergeCell ref="L108:L111"/>
    <mergeCell ref="B96:B99"/>
    <mergeCell ref="C96:C99"/>
    <mergeCell ref="D96:D99"/>
    <mergeCell ref="K96:K98"/>
    <mergeCell ref="L96:L99"/>
    <mergeCell ref="B100:B103"/>
    <mergeCell ref="C100:C103"/>
    <mergeCell ref="D100:D103"/>
    <mergeCell ref="K100:K102"/>
    <mergeCell ref="L116:L119"/>
    <mergeCell ref="B104:B107"/>
    <mergeCell ref="C104:C107"/>
    <mergeCell ref="D104:D107"/>
    <mergeCell ref="K104:K106"/>
    <mergeCell ref="L104:L107"/>
    <mergeCell ref="B108:B111"/>
    <mergeCell ref="C108:C111"/>
    <mergeCell ref="D108:D111"/>
    <mergeCell ref="K108:K110"/>
    <mergeCell ref="L124:L127"/>
    <mergeCell ref="B112:B115"/>
    <mergeCell ref="C112:C115"/>
    <mergeCell ref="D112:D115"/>
    <mergeCell ref="K112:K114"/>
    <mergeCell ref="L112:L115"/>
    <mergeCell ref="B116:B119"/>
    <mergeCell ref="C116:C119"/>
    <mergeCell ref="D116:D119"/>
    <mergeCell ref="K116:K118"/>
    <mergeCell ref="L132:L135"/>
    <mergeCell ref="B120:B123"/>
    <mergeCell ref="C120:C123"/>
    <mergeCell ref="D120:D123"/>
    <mergeCell ref="K120:K122"/>
    <mergeCell ref="L120:L123"/>
    <mergeCell ref="B124:B127"/>
    <mergeCell ref="C124:C127"/>
    <mergeCell ref="D124:D127"/>
    <mergeCell ref="K124:K126"/>
    <mergeCell ref="L140:L143"/>
    <mergeCell ref="B128:B131"/>
    <mergeCell ref="C128:C131"/>
    <mergeCell ref="D128:D131"/>
    <mergeCell ref="K128:K130"/>
    <mergeCell ref="L128:L131"/>
    <mergeCell ref="B132:B135"/>
    <mergeCell ref="C132:C135"/>
    <mergeCell ref="D132:D135"/>
    <mergeCell ref="K132:K134"/>
    <mergeCell ref="L148:L151"/>
    <mergeCell ref="B136:B139"/>
    <mergeCell ref="C136:C139"/>
    <mergeCell ref="D136:D139"/>
    <mergeCell ref="K136:K138"/>
    <mergeCell ref="L136:L139"/>
    <mergeCell ref="B140:B143"/>
    <mergeCell ref="C140:C143"/>
    <mergeCell ref="D140:D143"/>
    <mergeCell ref="K140:K142"/>
    <mergeCell ref="L156:L159"/>
    <mergeCell ref="B144:B147"/>
    <mergeCell ref="C144:C147"/>
    <mergeCell ref="D144:D147"/>
    <mergeCell ref="K144:K146"/>
    <mergeCell ref="L144:L147"/>
    <mergeCell ref="B148:B151"/>
    <mergeCell ref="C148:C151"/>
    <mergeCell ref="D148:D151"/>
    <mergeCell ref="K148:K150"/>
    <mergeCell ref="L164:L167"/>
    <mergeCell ref="B152:B155"/>
    <mergeCell ref="C152:C155"/>
    <mergeCell ref="D152:D155"/>
    <mergeCell ref="K152:K154"/>
    <mergeCell ref="L152:L155"/>
    <mergeCell ref="B156:B159"/>
    <mergeCell ref="C156:C159"/>
    <mergeCell ref="D156:D159"/>
    <mergeCell ref="K156:K158"/>
    <mergeCell ref="L172:L175"/>
    <mergeCell ref="B160:B163"/>
    <mergeCell ref="C160:C163"/>
    <mergeCell ref="D160:D163"/>
    <mergeCell ref="K160:K162"/>
    <mergeCell ref="L160:L163"/>
    <mergeCell ref="B164:B167"/>
    <mergeCell ref="C164:C167"/>
    <mergeCell ref="D164:D167"/>
    <mergeCell ref="K164:K166"/>
    <mergeCell ref="L180:L183"/>
    <mergeCell ref="B168:B171"/>
    <mergeCell ref="C168:C171"/>
    <mergeCell ref="D168:D171"/>
    <mergeCell ref="K168:K170"/>
    <mergeCell ref="L168:L171"/>
    <mergeCell ref="B172:B175"/>
    <mergeCell ref="C172:C175"/>
    <mergeCell ref="D172:D175"/>
    <mergeCell ref="K172:K174"/>
    <mergeCell ref="L188:L191"/>
    <mergeCell ref="B176:B179"/>
    <mergeCell ref="C176:C179"/>
    <mergeCell ref="D176:D179"/>
    <mergeCell ref="K176:K178"/>
    <mergeCell ref="L176:L179"/>
    <mergeCell ref="B180:B183"/>
    <mergeCell ref="C180:C183"/>
    <mergeCell ref="D180:D183"/>
    <mergeCell ref="K180:K182"/>
    <mergeCell ref="L196:L199"/>
    <mergeCell ref="B184:B187"/>
    <mergeCell ref="C184:C187"/>
    <mergeCell ref="D184:D187"/>
    <mergeCell ref="K184:K186"/>
    <mergeCell ref="L184:L187"/>
    <mergeCell ref="B188:B191"/>
    <mergeCell ref="C188:C191"/>
    <mergeCell ref="D188:D191"/>
    <mergeCell ref="K188:K190"/>
    <mergeCell ref="L204:L207"/>
    <mergeCell ref="B192:B195"/>
    <mergeCell ref="C192:C195"/>
    <mergeCell ref="D192:D195"/>
    <mergeCell ref="K192:K194"/>
    <mergeCell ref="L192:L195"/>
    <mergeCell ref="B196:B199"/>
    <mergeCell ref="C196:C199"/>
    <mergeCell ref="D196:D199"/>
    <mergeCell ref="K196:K198"/>
    <mergeCell ref="L212:L215"/>
    <mergeCell ref="B200:B203"/>
    <mergeCell ref="C200:C203"/>
    <mergeCell ref="D200:D203"/>
    <mergeCell ref="K200:K202"/>
    <mergeCell ref="L200:L203"/>
    <mergeCell ref="B204:B207"/>
    <mergeCell ref="C204:C207"/>
    <mergeCell ref="D204:D207"/>
    <mergeCell ref="K204:K206"/>
    <mergeCell ref="L220:L223"/>
    <mergeCell ref="B208:B211"/>
    <mergeCell ref="C208:C211"/>
    <mergeCell ref="D208:D211"/>
    <mergeCell ref="K208:K210"/>
    <mergeCell ref="L208:L211"/>
    <mergeCell ref="B212:B215"/>
    <mergeCell ref="C212:C215"/>
    <mergeCell ref="D212:D215"/>
    <mergeCell ref="K212:K214"/>
    <mergeCell ref="L228:L231"/>
    <mergeCell ref="B216:B219"/>
    <mergeCell ref="C216:C219"/>
    <mergeCell ref="D216:D219"/>
    <mergeCell ref="K216:K218"/>
    <mergeCell ref="L216:L219"/>
    <mergeCell ref="B220:B223"/>
    <mergeCell ref="C220:C223"/>
    <mergeCell ref="D220:D223"/>
    <mergeCell ref="K220:K222"/>
    <mergeCell ref="L236:L239"/>
    <mergeCell ref="B224:B227"/>
    <mergeCell ref="C224:C227"/>
    <mergeCell ref="D224:D227"/>
    <mergeCell ref="K224:K226"/>
    <mergeCell ref="L224:L227"/>
    <mergeCell ref="B228:B231"/>
    <mergeCell ref="C228:C231"/>
    <mergeCell ref="D228:D231"/>
    <mergeCell ref="K228:K230"/>
    <mergeCell ref="L244:L247"/>
    <mergeCell ref="B232:B235"/>
    <mergeCell ref="C232:C235"/>
    <mergeCell ref="D232:D235"/>
    <mergeCell ref="K232:K234"/>
    <mergeCell ref="L232:L235"/>
    <mergeCell ref="B236:B239"/>
    <mergeCell ref="C236:C239"/>
    <mergeCell ref="D236:D239"/>
    <mergeCell ref="K236:K238"/>
    <mergeCell ref="L252:L255"/>
    <mergeCell ref="B240:B243"/>
    <mergeCell ref="C240:C243"/>
    <mergeCell ref="D240:D243"/>
    <mergeCell ref="K240:K242"/>
    <mergeCell ref="L240:L243"/>
    <mergeCell ref="B244:B247"/>
    <mergeCell ref="C244:C247"/>
    <mergeCell ref="D244:D247"/>
    <mergeCell ref="K244:K246"/>
    <mergeCell ref="L260:L263"/>
    <mergeCell ref="B248:B251"/>
    <mergeCell ref="C248:C251"/>
    <mergeCell ref="D248:D251"/>
    <mergeCell ref="K248:K250"/>
    <mergeCell ref="L248:L251"/>
    <mergeCell ref="L268:L271"/>
    <mergeCell ref="B256:B259"/>
    <mergeCell ref="C256:C259"/>
    <mergeCell ref="D256:D259"/>
    <mergeCell ref="K256:K258"/>
    <mergeCell ref="L256:L259"/>
    <mergeCell ref="D264:D267"/>
    <mergeCell ref="K264:K266"/>
    <mergeCell ref="L264:L267"/>
    <mergeCell ref="B252:B255"/>
    <mergeCell ref="C252:C255"/>
    <mergeCell ref="D252:D255"/>
    <mergeCell ref="K252:K254"/>
    <mergeCell ref="B268:B271"/>
    <mergeCell ref="C268:C271"/>
    <mergeCell ref="D268:D271"/>
    <mergeCell ref="B272:B275"/>
    <mergeCell ref="L288:L291"/>
    <mergeCell ref="B276:B279"/>
    <mergeCell ref="C276:C279"/>
    <mergeCell ref="D276:D279"/>
    <mergeCell ref="K276:K278"/>
    <mergeCell ref="K280:K282"/>
    <mergeCell ref="B260:B263"/>
    <mergeCell ref="C260:C263"/>
    <mergeCell ref="D260:D263"/>
    <mergeCell ref="K260:K262"/>
    <mergeCell ref="B288:B291"/>
    <mergeCell ref="C288:C291"/>
    <mergeCell ref="B280:B283"/>
    <mergeCell ref="B264:B267"/>
    <mergeCell ref="C264:C267"/>
    <mergeCell ref="D280:D283"/>
    <mergeCell ref="D284:D287"/>
    <mergeCell ref="K284:K286"/>
    <mergeCell ref="D292:D295"/>
    <mergeCell ref="D272:D275"/>
    <mergeCell ref="K272:K274"/>
    <mergeCell ref="L272:L275"/>
    <mergeCell ref="L280:L283"/>
    <mergeCell ref="L292:L295"/>
    <mergeCell ref="A298:D298"/>
    <mergeCell ref="A4:A295"/>
    <mergeCell ref="D288:D291"/>
    <mergeCell ref="M8:M295"/>
    <mergeCell ref="L276:L279"/>
    <mergeCell ref="K268:K270"/>
    <mergeCell ref="L284:L287"/>
    <mergeCell ref="C272:C275"/>
    <mergeCell ref="C284:C287"/>
    <mergeCell ref="K288:K290"/>
    <mergeCell ref="C280:C283"/>
    <mergeCell ref="B284:B287"/>
    <mergeCell ref="B304:C304"/>
    <mergeCell ref="B292:B295"/>
    <mergeCell ref="C292:C295"/>
    <mergeCell ref="K292:K294"/>
    <mergeCell ref="J298:L298"/>
    <mergeCell ref="A301:D301"/>
    <mergeCell ref="J301:M301"/>
  </mergeCells>
  <pageMargins left="0" right="0.11811023622047245" top="0.15748031496062992" bottom="0.15748031496062992" header="0.31496062992125984" footer="0.31496062992125984"/>
  <pageSetup paperSize="9" scale="46" fitToHeight="6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N307"/>
  <sheetViews>
    <sheetView topLeftCell="B1" zoomScale="70" zoomScaleNormal="70" workbookViewId="0">
      <selection activeCell="B44" sqref="B44:B47"/>
    </sheetView>
  </sheetViews>
  <sheetFormatPr defaultRowHeight="15" x14ac:dyDescent="0.25"/>
  <cols>
    <col min="1" max="1" width="27.7109375" style="1308" customWidth="1"/>
    <col min="2" max="2" width="31.1406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23.7109375" style="1308" customWidth="1"/>
    <col min="15" max="16384" width="9.140625" style="1308"/>
  </cols>
  <sheetData>
    <row r="1" spans="1:14" ht="65.25" customHeight="1" x14ac:dyDescent="0.25">
      <c r="B1" s="1363" t="s">
        <v>811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74"/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74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74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74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6" t="s">
        <v>810</v>
      </c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100</v>
      </c>
      <c r="L8" s="1341">
        <f>(K8+K11)/2</f>
        <v>100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81.8</v>
      </c>
      <c r="I9" s="1319">
        <v>81.8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100</v>
      </c>
      <c r="J10" s="1319">
        <f>IF(I10/H10*100&gt;100,100,I10/H10*100)</f>
        <v>100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18</v>
      </c>
      <c r="I11" s="1348">
        <v>19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>
        <v>100</v>
      </c>
      <c r="I44" s="1319">
        <v>100</v>
      </c>
      <c r="J44" s="1319">
        <f>IF(I44/H44*100&gt;100,100,I44/H44*100)</f>
        <v>100</v>
      </c>
      <c r="K44" s="1342">
        <f>(J44+J45+J46)/3</f>
        <v>100</v>
      </c>
      <c r="L44" s="1341">
        <f>(K44+K47)/2</f>
        <v>100</v>
      </c>
      <c r="M44" s="1331"/>
      <c r="N44" s="1330"/>
    </row>
    <row r="45" spans="1:14" ht="75.95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>
        <v>75</v>
      </c>
      <c r="I45" s="1319">
        <v>75</v>
      </c>
      <c r="J45" s="1319">
        <f>IF(I45/H45*100&gt;100,100,I45/H45*100)</f>
        <v>100</v>
      </c>
      <c r="K45" s="1340"/>
      <c r="L45" s="1332"/>
      <c r="M45" s="1331"/>
      <c r="N45" s="1330"/>
    </row>
    <row r="46" spans="1:14" ht="120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>
        <v>100</v>
      </c>
      <c r="I46" s="1334">
        <v>100</v>
      </c>
      <c r="J46" s="1319">
        <f>IF(I46/H46*100&gt;100,100,I46/H46*100)</f>
        <v>100</v>
      </c>
      <c r="K46" s="1333"/>
      <c r="L46" s="1332"/>
      <c r="M46" s="1331"/>
      <c r="N46" s="1330"/>
    </row>
    <row r="47" spans="1:14" ht="33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>
        <v>2</v>
      </c>
      <c r="I47" s="1348">
        <v>2</v>
      </c>
      <c r="J47" s="1319">
        <f>IF(I47/H47*100&gt;100,100,I47/H47*100)</f>
        <v>100</v>
      </c>
      <c r="K47" s="1319">
        <f>J47</f>
        <v>100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99.100000000000009</v>
      </c>
      <c r="L56" s="1341">
        <f>(K56+K59)/2</f>
        <v>99.358429118773955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78</v>
      </c>
      <c r="I57" s="1319">
        <v>78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97.3</v>
      </c>
      <c r="J58" s="1319">
        <f>IF(I58/H58*100&gt;100,100,I58/H58*100)</f>
        <v>97.3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522</v>
      </c>
      <c r="I59" s="1348">
        <v>520</v>
      </c>
      <c r="J59" s="1319">
        <f>IF(I59/H59*100&gt;100,100,I59/H59*100)</f>
        <v>99.616858237547888</v>
      </c>
      <c r="K59" s="1319">
        <f>J59</f>
        <v>99.616858237547888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hidden="1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/>
      <c r="I64" s="1319"/>
      <c r="J64" s="1319" t="e">
        <f>IF(I64/H64*100&gt;100,100,I64/H64*100)</f>
        <v>#DIV/0!</v>
      </c>
      <c r="K64" s="1342" t="e">
        <f>(J64+J65+J66)/2</f>
        <v>#DIV/0!</v>
      </c>
      <c r="L64" s="1341" t="e">
        <f>(K64+K67)/2</f>
        <v>#DIV/0!</v>
      </c>
      <c r="M64" s="1331"/>
      <c r="N64" s="1330"/>
    </row>
    <row r="65" spans="1:14" ht="75.95" hidden="1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/>
      <c r="I65" s="1319"/>
      <c r="J65" s="1319" t="e">
        <f>IF(I65/H65*100&gt;100,100,I65/H65*100)</f>
        <v>#DIV/0!</v>
      </c>
      <c r="K65" s="1340"/>
      <c r="L65" s="1332"/>
      <c r="M65" s="1331"/>
      <c r="N65" s="1330"/>
    </row>
    <row r="66" spans="1:14" ht="120" hidden="1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/>
      <c r="I66" s="1334"/>
      <c r="J66" s="1319"/>
      <c r="K66" s="1333"/>
      <c r="L66" s="1332"/>
      <c r="M66" s="1331"/>
      <c r="N66" s="1330"/>
    </row>
    <row r="67" spans="1:14" ht="33" hidden="1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/>
      <c r="I67" s="1348"/>
      <c r="J67" s="1319" t="e">
        <f>IF(I67/H67*100&gt;100,100,I67/H67*100)</f>
        <v>#DIV/0!</v>
      </c>
      <c r="K67" s="1319" t="e">
        <f>J67</f>
        <v>#DIV/0!</v>
      </c>
      <c r="L67" s="1321"/>
      <c r="M67" s="1331"/>
      <c r="N67" s="1319"/>
    </row>
    <row r="68" spans="1:14" ht="75.95" hidden="1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/>
      <c r="I68" s="1319"/>
      <c r="J68" s="1319" t="e">
        <f>IF(I68/H68*100&gt;100,100,I68/H68*100)</f>
        <v>#DIV/0!</v>
      </c>
      <c r="K68" s="1342" t="e">
        <f>(J68+J69+J70)/3</f>
        <v>#DIV/0!</v>
      </c>
      <c r="L68" s="1341" t="e">
        <f>(K68+K71)/2</f>
        <v>#DIV/0!</v>
      </c>
      <c r="M68" s="1331"/>
      <c r="N68" s="1330"/>
    </row>
    <row r="69" spans="1:14" ht="75.95" hidden="1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/>
      <c r="I69" s="1319"/>
      <c r="J69" s="1319" t="e">
        <f>IF(I69/H69*100&gt;100,100,I69/H69*100)</f>
        <v>#DIV/0!</v>
      </c>
      <c r="K69" s="1340"/>
      <c r="L69" s="1332"/>
      <c r="M69" s="1331"/>
      <c r="N69" s="1330"/>
    </row>
    <row r="70" spans="1:14" ht="90" hidden="1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/>
      <c r="I70" s="1334"/>
      <c r="J70" s="1319" t="e">
        <f>IF(I70/H70*100&gt;100,100,I70/H70*100)</f>
        <v>#DIV/0!</v>
      </c>
      <c r="K70" s="1333"/>
      <c r="L70" s="1332"/>
      <c r="M70" s="1331"/>
      <c r="N70" s="1330"/>
    </row>
    <row r="71" spans="1:14" ht="33" hidden="1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/>
      <c r="I71" s="1348"/>
      <c r="J71" s="1319" t="e">
        <f>IF(I71/H71*100&gt;100,100,I71/H71*100)</f>
        <v>#DIV/0!</v>
      </c>
      <c r="K71" s="1319" t="e">
        <f>J71</f>
        <v>#DIV/0!</v>
      </c>
      <c r="L71" s="1321"/>
      <c r="M71" s="1331"/>
      <c r="N71" s="1319"/>
    </row>
    <row r="72" spans="1:14" ht="75.95" hidden="1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/>
      <c r="I72" s="1319"/>
      <c r="J72" s="1319" t="e">
        <f>IF(I72/H72*100&gt;100,100,I72/H72*100)</f>
        <v>#DIV/0!</v>
      </c>
      <c r="K72" s="1342" t="e">
        <f>(J72+J73+J74)/2</f>
        <v>#DIV/0!</v>
      </c>
      <c r="L72" s="1341" t="e">
        <f>(K72+K75)/2</f>
        <v>#DIV/0!</v>
      </c>
      <c r="M72" s="1331"/>
      <c r="N72" s="1330"/>
    </row>
    <row r="73" spans="1:14" ht="75.95" hidden="1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/>
      <c r="I73" s="1319"/>
      <c r="J73" s="1319" t="e">
        <f>IF(I73/H73*100&gt;100,100,I73/H73*100)</f>
        <v>#DIV/0!</v>
      </c>
      <c r="K73" s="1340"/>
      <c r="L73" s="1332"/>
      <c r="M73" s="1331"/>
      <c r="N73" s="1330"/>
    </row>
    <row r="74" spans="1:14" ht="90" hidden="1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hidden="1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/>
      <c r="I75" s="1348"/>
      <c r="J75" s="1319" t="e">
        <f>IF(I75/H75*100&gt;100,100,I75/H75*100)</f>
        <v>#DIV/0!</v>
      </c>
      <c r="K75" s="1319" t="e">
        <f>J75</f>
        <v>#DIV/0!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(J96+J97+J98)/3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 t="e">
        <f>IF(I98/H98*100&gt;100,100,I98/H98*100)</f>
        <v>#DIV/0!</v>
      </c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>
        <v>100</v>
      </c>
      <c r="I100" s="1319">
        <v>100</v>
      </c>
      <c r="J100" s="1319">
        <f>IF(I100/H100*100&gt;100,100,I100/H100*100)</f>
        <v>100</v>
      </c>
      <c r="K100" s="1342">
        <f>(J100+J101+J102)/3</f>
        <v>100</v>
      </c>
      <c r="L100" s="1341">
        <f>(K100+K103)/2</f>
        <v>99.696048632218847</v>
      </c>
      <c r="M100" s="1331"/>
      <c r="N100" s="1330"/>
    </row>
    <row r="101" spans="1:14" ht="75.95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>
        <v>92.6</v>
      </c>
      <c r="I101" s="1319">
        <v>92.6</v>
      </c>
      <c r="J101" s="1319">
        <f>IF(I101/H101*100&gt;100,100,I101/H101*100)</f>
        <v>100</v>
      </c>
      <c r="K101" s="1340"/>
      <c r="L101" s="1332"/>
      <c r="M101" s="1331"/>
      <c r="N101" s="1330"/>
    </row>
    <row r="102" spans="1:14" ht="90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>
        <v>100</v>
      </c>
      <c r="I102" s="1334">
        <v>100</v>
      </c>
      <c r="J102" s="1319">
        <f>IF(I102/H102*100&gt;100,100,I102/H102*100)</f>
        <v>100</v>
      </c>
      <c r="K102" s="1333"/>
      <c r="L102" s="1332"/>
      <c r="M102" s="1331"/>
      <c r="N102" s="1330"/>
    </row>
    <row r="103" spans="1:14" ht="33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>
        <v>329</v>
      </c>
      <c r="I103" s="1348">
        <v>327</v>
      </c>
      <c r="J103" s="1319">
        <f>IF(I103/H103*100&gt;100,100,I103/H103*100)</f>
        <v>99.392097264437695</v>
      </c>
      <c r="K103" s="1319">
        <f>J103</f>
        <v>99.392097264437695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>
        <v>100</v>
      </c>
      <c r="I108" s="1319">
        <v>100</v>
      </c>
      <c r="J108" s="1319">
        <f>IF(I108/H108*100&gt;100,100,I108/H108*100)</f>
        <v>100</v>
      </c>
      <c r="K108" s="1342">
        <f>(J108+J109+J110)/3</f>
        <v>100</v>
      </c>
      <c r="L108" s="1341">
        <f>(K108+K111)/2</f>
        <v>100</v>
      </c>
      <c r="M108" s="1331"/>
      <c r="N108" s="1330"/>
    </row>
    <row r="109" spans="1:14" ht="75.95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>
        <v>93.8</v>
      </c>
      <c r="I109" s="1319">
        <v>93.8</v>
      </c>
      <c r="J109" s="1319">
        <f>IF(I109/H109*100&gt;100,100,I109/H109*100)</f>
        <v>100</v>
      </c>
      <c r="K109" s="1340"/>
      <c r="L109" s="1332"/>
      <c r="M109" s="1331"/>
      <c r="N109" s="1330"/>
    </row>
    <row r="110" spans="1:14" ht="90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>
        <v>100</v>
      </c>
      <c r="I110" s="1334">
        <v>100</v>
      </c>
      <c r="J110" s="1319">
        <f>IF(I110/H110*100&gt;100,100,I110/H110*100)</f>
        <v>100</v>
      </c>
      <c r="K110" s="1333"/>
      <c r="L110" s="1332"/>
      <c r="M110" s="1331"/>
      <c r="N110" s="1330"/>
    </row>
    <row r="111" spans="1:14" ht="33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>
        <v>1</v>
      </c>
      <c r="I111" s="1348">
        <v>1</v>
      </c>
      <c r="J111" s="1319">
        <f>IF(I111/H111*100&gt;100,100,I111/H111*100)</f>
        <v>100</v>
      </c>
      <c r="K111" s="1319">
        <f>J111</f>
        <v>100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99.895397489539747</v>
      </c>
      <c r="L120" s="1341">
        <f>(K120+K123)/2</f>
        <v>99.947698744769866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95.6</v>
      </c>
      <c r="I121" s="1319">
        <v>95.3</v>
      </c>
      <c r="J121" s="1319">
        <f>IF(I121/H121*100&gt;100,100,I121/H121*100)</f>
        <v>99.686192468619254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220</v>
      </c>
      <c r="I123" s="1348">
        <v>222</v>
      </c>
      <c r="J123" s="1319">
        <f>IF(I123/H123*100&gt;100,100,I123/H123*100)</f>
        <v>100</v>
      </c>
      <c r="K123" s="1319">
        <f>J123</f>
        <v>100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hidden="1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/>
      <c r="I136" s="1319"/>
      <c r="J136" s="1319" t="e">
        <f>IF(I136/H136*100&gt;100,100,I136/H136*100)</f>
        <v>#DIV/0!</v>
      </c>
      <c r="K136" s="1342" t="e">
        <f>(J136+J137+J138)/2</f>
        <v>#DIV/0!</v>
      </c>
      <c r="L136" s="1341" t="e">
        <f>(K136+K139)/2</f>
        <v>#DIV/0!</v>
      </c>
      <c r="M136" s="1331"/>
      <c r="N136" s="1330"/>
    </row>
    <row r="137" spans="1:14" ht="75.95" hidden="1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/>
      <c r="I137" s="1319"/>
      <c r="J137" s="1319" t="e">
        <f>IF(I137/H137*100&gt;100,100,I137/H137*100)</f>
        <v>#DIV/0!</v>
      </c>
      <c r="K137" s="1340"/>
      <c r="L137" s="1332"/>
      <c r="M137" s="1331"/>
      <c r="N137" s="1330"/>
    </row>
    <row r="138" spans="1:14" ht="90" hidden="1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/>
      <c r="I138" s="1334"/>
      <c r="J138" s="1319"/>
      <c r="K138" s="1333"/>
      <c r="L138" s="1332"/>
      <c r="M138" s="1331"/>
      <c r="N138" s="1330"/>
    </row>
    <row r="139" spans="1:14" ht="33" hidden="1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/>
      <c r="I139" s="1348"/>
      <c r="J139" s="1319" t="e">
        <f>IF(I139/H139*100&gt;100,100,I139/H139*100)</f>
        <v>#DIV/0!</v>
      </c>
      <c r="K139" s="1319" t="e">
        <f>J139</f>
        <v>#DIV/0!</v>
      </c>
      <c r="L139" s="1321"/>
      <c r="M139" s="1331"/>
      <c r="N139" s="1319"/>
    </row>
    <row r="140" spans="1:14" ht="75.95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>
        <v>100</v>
      </c>
      <c r="I140" s="1319">
        <v>100</v>
      </c>
      <c r="J140" s="1319">
        <f>IF(I140/H140*100&gt;100,100,I140/H140*100)</f>
        <v>100</v>
      </c>
      <c r="K140" s="1342">
        <f>(J140+J141+J142)/2</f>
        <v>100</v>
      </c>
      <c r="L140" s="1341">
        <f>(K140+K143)/2</f>
        <v>100</v>
      </c>
      <c r="M140" s="1331"/>
      <c r="N140" s="1330"/>
    </row>
    <row r="141" spans="1:14" ht="75.95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>
        <v>100</v>
      </c>
      <c r="I141" s="1319">
        <v>100</v>
      </c>
      <c r="J141" s="1319">
        <f>IF(I141/H141*100&gt;100,100,I141/H141*100)</f>
        <v>100</v>
      </c>
      <c r="K141" s="1340"/>
      <c r="L141" s="1332"/>
      <c r="M141" s="1331"/>
      <c r="N141" s="1330"/>
    </row>
    <row r="142" spans="1:14" ht="80.099999999999994" hidden="1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>
        <v>1</v>
      </c>
      <c r="I143" s="1348">
        <v>1</v>
      </c>
      <c r="J143" s="1319">
        <f>IF(I143/H143*100&gt;100,100,I143/H143*100)</f>
        <v>100</v>
      </c>
      <c r="K143" s="1319">
        <f>J143</f>
        <v>100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hidden="1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/>
      <c r="I164" s="1319"/>
      <c r="J164" s="1319" t="e">
        <f>IF(I164/H164*100&gt;100,100,I164/H164*100)</f>
        <v>#DIV/0!</v>
      </c>
      <c r="K164" s="1342" t="e">
        <f>(J164+J165+J166)/3</f>
        <v>#DIV/0!</v>
      </c>
      <c r="L164" s="1341" t="e">
        <f>(K164+K167)/2</f>
        <v>#DIV/0!</v>
      </c>
      <c r="M164" s="1331"/>
      <c r="N164" s="1330"/>
    </row>
    <row r="165" spans="1:14" ht="39" hidden="1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/>
      <c r="I165" s="1319"/>
      <c r="J165" s="1319" t="e">
        <f>IF(I165/H165*100&gt;100,100,I165/H165*100)</f>
        <v>#DIV/0!</v>
      </c>
      <c r="K165" s="1340"/>
      <c r="L165" s="1332"/>
      <c r="M165" s="1331"/>
      <c r="N165" s="1330"/>
    </row>
    <row r="166" spans="1:14" ht="63" hidden="1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/>
      <c r="I166" s="1334"/>
      <c r="J166" s="1319" t="e">
        <f>IF(I166/H166*100&gt;100,100,I166/H166*100)</f>
        <v>#DIV/0!</v>
      </c>
      <c r="K166" s="1333"/>
      <c r="L166" s="1332"/>
      <c r="M166" s="1331"/>
      <c r="N166" s="1330"/>
    </row>
    <row r="167" spans="1:14" ht="33" hidden="1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/>
      <c r="I167" s="1348"/>
      <c r="J167" s="1319" t="e">
        <f>IF(I167/H167*100&gt;100,100,I167/H167*100)</f>
        <v>#DIV/0!</v>
      </c>
      <c r="K167" s="1319" t="e">
        <f>J167</f>
        <v>#DIV/0!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hidden="1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/>
      <c r="I172" s="1319"/>
      <c r="J172" s="1319" t="e">
        <f>IF(I172/H172*100&gt;100,100,I172/H172*100)</f>
        <v>#DIV/0!</v>
      </c>
      <c r="K172" s="1342" t="e">
        <f>(J172+J173+J174)/2</f>
        <v>#DIV/0!</v>
      </c>
      <c r="L172" s="1341" t="e">
        <f>(K172+K175)/2</f>
        <v>#DIV/0!</v>
      </c>
      <c r="M172" s="1331"/>
      <c r="N172" s="1330"/>
    </row>
    <row r="173" spans="1:14" ht="75.95" hidden="1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/>
      <c r="I173" s="1319"/>
      <c r="J173" s="1319" t="e">
        <f>IF(I173/H173*100&gt;100,100,I173/H173*100)</f>
        <v>#DIV/0!</v>
      </c>
      <c r="K173" s="1340"/>
      <c r="L173" s="1332"/>
      <c r="M173" s="1331"/>
      <c r="N173" s="1330"/>
    </row>
    <row r="174" spans="1:14" ht="80.099999999999994" hidden="1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/>
      <c r="I174" s="1334"/>
      <c r="J174" s="1319"/>
      <c r="K174" s="1333"/>
      <c r="L174" s="1332"/>
      <c r="M174" s="1331"/>
      <c r="N174" s="1330"/>
    </row>
    <row r="175" spans="1:14" ht="33" hidden="1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/>
      <c r="I175" s="1348"/>
      <c r="J175" s="1319" t="e">
        <f>IF(I175/H175*100&gt;100,100,I175/H175*100)</f>
        <v>#DIV/0!</v>
      </c>
      <c r="K175" s="1319" t="e">
        <f>J175</f>
        <v>#DIV/0!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(J176+J177+J178)/3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 t="e">
        <f>IF(I178/H178*100&gt;100,100,I178/H178*100)</f>
        <v>#DIV/0!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>
        <v>100</v>
      </c>
      <c r="I180" s="1319">
        <v>100</v>
      </c>
      <c r="J180" s="1319">
        <f>IF(I180/H180*100&gt;100,100,I180/H180*100)</f>
        <v>100</v>
      </c>
      <c r="K180" s="1342">
        <f>(J180+J181+J182)/2</f>
        <v>100</v>
      </c>
      <c r="L180" s="1341">
        <f>(K180+K183)/2</f>
        <v>100</v>
      </c>
      <c r="M180" s="1331"/>
      <c r="N180" s="1330"/>
    </row>
    <row r="181" spans="1:14" ht="75.95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>
        <v>100</v>
      </c>
      <c r="I181" s="1319">
        <v>100</v>
      </c>
      <c r="J181" s="1319">
        <f>IF(I181/H181*100&gt;100,100,I181/H181*100)</f>
        <v>100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>
        <v>1</v>
      </c>
      <c r="I183" s="1348">
        <v>1</v>
      </c>
      <c r="J183" s="1319">
        <f>IF(I183/H183*100&gt;100,100,I183/H183*100)</f>
        <v>100</v>
      </c>
      <c r="K183" s="1319">
        <f>J183</f>
        <v>100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(J192+J193+J194)/3</f>
        <v>100</v>
      </c>
      <c r="L192" s="1341">
        <f>(K192+K195)/2</f>
        <v>100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>
        <v>100</v>
      </c>
      <c r="I194" s="1334">
        <v>100</v>
      </c>
      <c r="J194" s="1319">
        <f>IF(I194/H194*100&gt;100,100,I194/H194*100)</f>
        <v>100</v>
      </c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84</v>
      </c>
      <c r="I195" s="1348">
        <v>84</v>
      </c>
      <c r="J195" s="1319">
        <f>IF(I195/H195*100&gt;100,100,I195/H195*100)</f>
        <v>100</v>
      </c>
      <c r="K195" s="1319">
        <f>J195</f>
        <v>100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hidden="1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/>
      <c r="I208" s="1319"/>
      <c r="J208" s="1319" t="e">
        <f>IF(I208/H208*100&gt;100,100,I208/H208*100)</f>
        <v>#DIV/0!</v>
      </c>
      <c r="K208" s="1342" t="e">
        <f>(J208+J209+J210)/2</f>
        <v>#DIV/0!</v>
      </c>
      <c r="L208" s="1341" t="e">
        <f>(K208+K211)/2</f>
        <v>#DIV/0!</v>
      </c>
      <c r="M208" s="1331"/>
      <c r="N208" s="1330"/>
    </row>
    <row r="209" spans="1:14" ht="75.95" hidden="1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/>
      <c r="I209" s="1319"/>
      <c r="J209" s="1319" t="e">
        <f>IF(I209/H209*100&gt;100,100,I209/H209*100)</f>
        <v>#DIV/0!</v>
      </c>
      <c r="K209" s="1340"/>
      <c r="L209" s="1332"/>
      <c r="M209" s="1331"/>
      <c r="N209" s="1330"/>
    </row>
    <row r="210" spans="1:14" ht="80.099999999999994" hidden="1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/>
      <c r="I210" s="1334"/>
      <c r="J210" s="1319"/>
      <c r="K210" s="1333"/>
      <c r="L210" s="1332"/>
      <c r="M210" s="1331"/>
      <c r="N210" s="1330"/>
    </row>
    <row r="211" spans="1:14" ht="33" hidden="1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/>
      <c r="I211" s="1348"/>
      <c r="J211" s="1319" t="e">
        <f>IF(I211/H211*100&gt;100,100,I211/H211*100)</f>
        <v>#DIV/0!</v>
      </c>
      <c r="K211" s="1319" t="e">
        <f>J211</f>
        <v>#DIV/0!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(J244+J245+J246)/2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73"/>
      <c r="I245" s="1372"/>
      <c r="J245" s="1372">
        <v>0</v>
      </c>
      <c r="K245" s="1368"/>
      <c r="L245" s="1367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30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30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30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19"/>
    </row>
    <row r="252" spans="1:14" ht="80.099999999999994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>
        <v>0.2</v>
      </c>
      <c r="I252" s="1319">
        <v>0.2</v>
      </c>
      <c r="J252" s="1319">
        <f>IF(I252/H252*100&gt;100,100,I252/H252*100)</f>
        <v>100</v>
      </c>
      <c r="K252" s="1342">
        <f>(J252+J253+J254)/2</f>
        <v>100</v>
      </c>
      <c r="L252" s="1341">
        <f>(K252+K255)/2</f>
        <v>96.296296296296305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/>
      <c r="K253" s="1368"/>
      <c r="L253" s="1367"/>
      <c r="M253" s="1331"/>
      <c r="N253" s="1330"/>
    </row>
    <row r="254" spans="1:14" ht="80.099999999999994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>
        <v>100</v>
      </c>
      <c r="I254" s="1334">
        <v>100</v>
      </c>
      <c r="J254" s="1319">
        <f>IF(I254/H254*100&gt;100,100,I254/H254*100)</f>
        <v>100</v>
      </c>
      <c r="K254" s="1333"/>
      <c r="L254" s="1332"/>
      <c r="M254" s="1331"/>
      <c r="N254" s="1330"/>
    </row>
    <row r="255" spans="1:14" ht="33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>
        <v>162</v>
      </c>
      <c r="I255" s="1322">
        <v>150</v>
      </c>
      <c r="J255" s="1319">
        <f>IF(I255/H255*100&gt;100,100,I255/H255*100)</f>
        <v>92.592592592592595</v>
      </c>
      <c r="K255" s="1319">
        <f>J255</f>
        <v>92.592592592592595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>
        <v>0.2</v>
      </c>
      <c r="I260" s="1319">
        <v>0.2</v>
      </c>
      <c r="J260" s="1319">
        <f>IF(I260/H260*100&gt;100,100,I260/H260*100)</f>
        <v>100</v>
      </c>
      <c r="K260" s="1342">
        <f>(J260+J261+J262)/3</f>
        <v>100</v>
      </c>
      <c r="L260" s="1341">
        <f>(K260+K263)/2</f>
        <v>95.646766169154233</v>
      </c>
      <c r="M260" s="1331"/>
      <c r="N260" s="1330"/>
    </row>
    <row r="261" spans="1:14" ht="80.099999999999994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>
        <v>30.8</v>
      </c>
      <c r="I261" s="1319">
        <v>30.8</v>
      </c>
      <c r="J261" s="1319">
        <f>IF(I261/H261*100&gt;100,100,I261/H261*100)</f>
        <v>100</v>
      </c>
      <c r="K261" s="1340"/>
      <c r="L261" s="1332"/>
      <c r="M261" s="1331"/>
      <c r="N261" s="1330"/>
    </row>
    <row r="262" spans="1:14" ht="80.099999999999994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>
        <v>100</v>
      </c>
      <c r="I262" s="1334">
        <v>100</v>
      </c>
      <c r="J262" s="1319">
        <f>IF(I262/H262*100&gt;100,100,I262/H262*100)</f>
        <v>100</v>
      </c>
      <c r="K262" s="1333"/>
      <c r="L262" s="1332"/>
      <c r="M262" s="1331"/>
      <c r="N262" s="1330"/>
    </row>
    <row r="263" spans="1:14" ht="33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>
        <v>402</v>
      </c>
      <c r="I263" s="1322">
        <v>367</v>
      </c>
      <c r="J263" s="1319">
        <f>IF(I263/H263*100&gt;100,100,I263/H263*100)</f>
        <v>91.293532338308452</v>
      </c>
      <c r="K263" s="1319">
        <f>J263</f>
        <v>91.293532338308452</v>
      </c>
      <c r="L263" s="1321"/>
      <c r="M263" s="1331"/>
      <c r="N263" s="1319"/>
    </row>
    <row r="264" spans="1:14" ht="80.099999999999994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>
        <v>0.1</v>
      </c>
      <c r="I264" s="1319">
        <v>0.1</v>
      </c>
      <c r="J264" s="1319">
        <f>IF(I264/H264*100&gt;100,100,I264/H264*100)</f>
        <v>100</v>
      </c>
      <c r="K264" s="1342">
        <f>(J264+J265+J266)/2</f>
        <v>100</v>
      </c>
      <c r="L264" s="1341">
        <f>(K264+K267)/2</f>
        <v>100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/>
      <c r="K265" s="1340"/>
      <c r="L265" s="1332"/>
      <c r="M265" s="1331"/>
      <c r="N265" s="1330"/>
    </row>
    <row r="266" spans="1:14" ht="80.099999999999994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>
        <v>100</v>
      </c>
      <c r="I266" s="1334">
        <v>100</v>
      </c>
      <c r="J266" s="1319">
        <f>IF(I266/H266*100&gt;100,100,I266/H266*100)</f>
        <v>100</v>
      </c>
      <c r="K266" s="1333"/>
      <c r="L266" s="1332"/>
      <c r="M266" s="1331"/>
      <c r="N266" s="1330"/>
    </row>
    <row r="267" spans="1:14" ht="27.75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>
        <v>57</v>
      </c>
      <c r="I267" s="1322">
        <v>57</v>
      </c>
      <c r="J267" s="1319">
        <f>IF(I267/H267*100&gt;100,100,I267/H267*100)</f>
        <v>100</v>
      </c>
      <c r="K267" s="1319">
        <f>J267</f>
        <v>100</v>
      </c>
      <c r="L267" s="1321"/>
      <c r="M267" s="1331"/>
      <c r="N267" s="1319"/>
    </row>
    <row r="268" spans="1:14" ht="80.099999999999994" hidden="1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(J268+J269+J270)/3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 t="e">
        <f>IF(I269/H269*100&gt;100,100,I269/H269*100)</f>
        <v>#DIV/0!</v>
      </c>
      <c r="K269" s="1340"/>
      <c r="L269" s="1332"/>
      <c r="M269" s="1331"/>
      <c r="N269" s="1330"/>
    </row>
    <row r="270" spans="1:14" ht="80.099999999999994" hidden="1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>
        <v>4.0999999999999996</v>
      </c>
      <c r="I272" s="1319">
        <v>4.2</v>
      </c>
      <c r="J272" s="1319">
        <f>IF(I272/H272*100&gt;100,100,I272/H272*100)</f>
        <v>100</v>
      </c>
      <c r="K272" s="1342">
        <f>(J272+J273+J274)/2</f>
        <v>100</v>
      </c>
      <c r="L272" s="1341">
        <f>(K272+K275)/2</f>
        <v>96.672902191341535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/>
      <c r="K273" s="1340"/>
      <c r="L273" s="1332"/>
      <c r="M273" s="1331"/>
      <c r="N273" s="1330"/>
    </row>
    <row r="274" spans="1:14" ht="80.099999999999994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>
        <v>100</v>
      </c>
      <c r="I274" s="1334">
        <v>100</v>
      </c>
      <c r="J274" s="1319">
        <f>IF(I274/H274*100&gt;100,100,I274/H274*100)</f>
        <v>100</v>
      </c>
      <c r="K274" s="1333"/>
      <c r="L274" s="1332"/>
      <c r="M274" s="1331"/>
      <c r="N274" s="1330"/>
    </row>
    <row r="275" spans="1:14" ht="27.75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>
        <v>3742</v>
      </c>
      <c r="I275" s="1322">
        <v>3493</v>
      </c>
      <c r="J275" s="1319">
        <f>IF(I275/H275*100&gt;100,100,I275/H275*100)</f>
        <v>93.345804382683056</v>
      </c>
      <c r="K275" s="1319">
        <f>J275</f>
        <v>93.345804382683056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20.5</v>
      </c>
      <c r="I276" s="1319">
        <v>20.6</v>
      </c>
      <c r="J276" s="1319">
        <f>IF(I276/H276*100&gt;100,100,I276/H276*100)</f>
        <v>100</v>
      </c>
      <c r="K276" s="1342">
        <f>(J276+J277+J278)/3</f>
        <v>100</v>
      </c>
      <c r="L276" s="1341">
        <f>(K276+K279)/2</f>
        <v>99.500513874614597</v>
      </c>
      <c r="M276" s="1331"/>
      <c r="N276" s="1330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33.299999999999997</v>
      </c>
      <c r="I277" s="1319">
        <v>35.9</v>
      </c>
      <c r="J277" s="1319">
        <f>IF(I277/H277*100&gt;100,100,I277/H277*100)</f>
        <v>100</v>
      </c>
      <c r="K277" s="1340"/>
      <c r="L277" s="1332"/>
      <c r="M277" s="1331"/>
      <c r="N277" s="1330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52.5</v>
      </c>
      <c r="I278" s="1319">
        <v>52.5</v>
      </c>
      <c r="J278" s="1319">
        <f>IF(I278/H278*100&gt;100,100,I278/H278*100)</f>
        <v>100</v>
      </c>
      <c r="K278" s="1333"/>
      <c r="L278" s="1332"/>
      <c r="M278" s="1331"/>
      <c r="N278" s="1330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24325</v>
      </c>
      <c r="I279" s="1322">
        <v>24082</v>
      </c>
      <c r="J279" s="1319">
        <f>IF(I279/H279*100&gt;100,100,I279/H279*100)</f>
        <v>99.001027749229181</v>
      </c>
      <c r="K279" s="1319">
        <f>J279</f>
        <v>99.001027749229181</v>
      </c>
      <c r="L279" s="1321"/>
      <c r="M279" s="1331"/>
      <c r="N279" s="1319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22.5</v>
      </c>
      <c r="I280" s="1319">
        <v>22.5</v>
      </c>
      <c r="J280" s="1319">
        <f>IF(I280/H280*100&gt;100,100,I280/H280*100)</f>
        <v>100</v>
      </c>
      <c r="K280" s="1342">
        <f>(J280+J281+J282)/3</f>
        <v>100</v>
      </c>
      <c r="L280" s="1341">
        <f>(K280+K283)/2</f>
        <v>95.790461885092014</v>
      </c>
      <c r="M280" s="1331"/>
      <c r="N280" s="1330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74.400000000000006</v>
      </c>
      <c r="I281" s="1319">
        <v>100</v>
      </c>
      <c r="J281" s="1319">
        <f>IF(I281/H281*100&gt;100,100,I281/H281*100)</f>
        <v>100</v>
      </c>
      <c r="K281" s="1340"/>
      <c r="L281" s="1332"/>
      <c r="M281" s="1331"/>
      <c r="N281" s="1330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75.400000000000006</v>
      </c>
      <c r="I282" s="1334">
        <v>75.400000000000006</v>
      </c>
      <c r="J282" s="1319">
        <f>IF(I282/H282*100&gt;100,100,I282/H282*100)</f>
        <v>100</v>
      </c>
      <c r="K282" s="1333"/>
      <c r="L282" s="1332"/>
      <c r="M282" s="1331"/>
      <c r="N282" s="1330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26630</v>
      </c>
      <c r="I283" s="1322">
        <v>24388</v>
      </c>
      <c r="J283" s="1319">
        <f>IF(I283/H283*100&gt;100,100,I283/H283*100)</f>
        <v>91.580923770184015</v>
      </c>
      <c r="K283" s="1319">
        <f>J283</f>
        <v>91.580923770184015</v>
      </c>
      <c r="L283" s="1321"/>
      <c r="M283" s="1331"/>
      <c r="N283" s="1319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70"/>
      <c r="I284" s="1371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70"/>
      <c r="I285" s="1371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70"/>
      <c r="I286" s="1370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69"/>
      <c r="I287" s="1369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>
        <v>5.6</v>
      </c>
      <c r="I288" s="1319">
        <v>5.7</v>
      </c>
      <c r="J288" s="1319">
        <f>IF(I288/H288*100&gt;100,100,I288/H288*100)</f>
        <v>100</v>
      </c>
      <c r="K288" s="1342">
        <f>(J288+J289+J290)/2</f>
        <v>100</v>
      </c>
      <c r="L288" s="1341">
        <f>(K288+K291)/2</f>
        <v>99.201898188093182</v>
      </c>
      <c r="M288" s="1331"/>
      <c r="N288" s="1330"/>
    </row>
    <row r="289" spans="1:14" ht="80.099999999999994" hidden="1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/>
      <c r="I289" s="1319"/>
      <c r="J289" s="1319"/>
      <c r="K289" s="1368"/>
      <c r="L289" s="1367"/>
      <c r="M289" s="1331"/>
      <c r="N289" s="1330"/>
    </row>
    <row r="290" spans="1:14" ht="80.099999999999994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>
        <v>100</v>
      </c>
      <c r="I290" s="1334">
        <v>100</v>
      </c>
      <c r="J290" s="1319">
        <f>IF(I290/H290*100&gt;100,100,I290/H290*100)</f>
        <v>100</v>
      </c>
      <c r="K290" s="1333"/>
      <c r="L290" s="1332"/>
      <c r="M290" s="1331"/>
      <c r="N290" s="1330"/>
    </row>
    <row r="291" spans="1:14" ht="27.75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>
        <v>13908</v>
      </c>
      <c r="I291" s="1322">
        <v>13686</v>
      </c>
      <c r="J291" s="1319">
        <f>IF(I291/H291*100&gt;100,100,I291/H291*100)</f>
        <v>98.403796376186364</v>
      </c>
      <c r="K291" s="1319">
        <f>J291</f>
        <v>98.403796376186364</v>
      </c>
      <c r="L291" s="1321"/>
      <c r="M291" s="1331"/>
      <c r="N291" s="1319"/>
    </row>
    <row r="292" spans="1:14" ht="80.099999999999994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>
        <v>1.7</v>
      </c>
      <c r="I292" s="1319">
        <v>1.7</v>
      </c>
      <c r="J292" s="1319">
        <f>IF(I292/H292*100&gt;100,100,I292/H292*100)</f>
        <v>100</v>
      </c>
      <c r="K292" s="1342">
        <f>(J292+J293+J294)/2</f>
        <v>100</v>
      </c>
      <c r="L292" s="1341">
        <f>(K292+K295)/2</f>
        <v>94.834307992202724</v>
      </c>
      <c r="M292" s="1331"/>
      <c r="N292" s="1330"/>
    </row>
    <row r="293" spans="1:14" ht="80.099999999999994" hidden="1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/>
      <c r="K293" s="1340"/>
      <c r="L293" s="1332"/>
      <c r="M293" s="1331"/>
      <c r="N293" s="1330"/>
    </row>
    <row r="294" spans="1:14" ht="80.099999999999994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>
        <v>100</v>
      </c>
      <c r="I294" s="1334">
        <v>100</v>
      </c>
      <c r="J294" s="1319">
        <f>IF(I294/H294*100&gt;100,100,I294/H294*100)</f>
        <v>100</v>
      </c>
      <c r="K294" s="1333"/>
      <c r="L294" s="1332"/>
      <c r="M294" s="1331"/>
      <c r="N294" s="1330"/>
    </row>
    <row r="295" spans="1:14" ht="43.5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>
        <v>2052</v>
      </c>
      <c r="I295" s="1322">
        <v>1840</v>
      </c>
      <c r="J295" s="1319">
        <f>IF(I295/H295*100&gt;100,100,I295/H295*100)</f>
        <v>89.668615984405449</v>
      </c>
      <c r="K295" s="1319">
        <f>J295</f>
        <v>89.668615984405449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G3:N295">
    <filterColumn colId="1">
      <customFilters and="1">
        <customFilter operator="notEqual" val=" "/>
      </customFilters>
    </filterColumn>
  </autoFilter>
  <mergeCells count="373">
    <mergeCell ref="C4:C7"/>
    <mergeCell ref="B1:N1"/>
    <mergeCell ref="B8:B11"/>
    <mergeCell ref="C8:C11"/>
    <mergeCell ref="D8:D11"/>
    <mergeCell ref="K8:K10"/>
    <mergeCell ref="B12:B15"/>
    <mergeCell ref="C12:C15"/>
    <mergeCell ref="M8:M295"/>
    <mergeCell ref="L292:L295"/>
    <mergeCell ref="C16:C19"/>
    <mergeCell ref="L8:L11"/>
    <mergeCell ref="K12:K14"/>
    <mergeCell ref="L4:L7"/>
    <mergeCell ref="L20:L23"/>
    <mergeCell ref="D16:D19"/>
    <mergeCell ref="K16:K18"/>
    <mergeCell ref="L16:L19"/>
    <mergeCell ref="D20:D23"/>
    <mergeCell ref="K20:K22"/>
    <mergeCell ref="L32:L35"/>
    <mergeCell ref="D24:D27"/>
    <mergeCell ref="K24:K26"/>
    <mergeCell ref="L24:L27"/>
    <mergeCell ref="L28:L31"/>
    <mergeCell ref="C24:C27"/>
    <mergeCell ref="D32:D35"/>
    <mergeCell ref="K32:K34"/>
    <mergeCell ref="D4:D7"/>
    <mergeCell ref="K4:K6"/>
    <mergeCell ref="D12:D15"/>
    <mergeCell ref="B16:B19"/>
    <mergeCell ref="C20:C23"/>
    <mergeCell ref="B20:B23"/>
    <mergeCell ref="B24:B27"/>
    <mergeCell ref="B4:B7"/>
    <mergeCell ref="D36:D39"/>
    <mergeCell ref="D40:D43"/>
    <mergeCell ref="K40:K42"/>
    <mergeCell ref="L40:L43"/>
    <mergeCell ref="B28:B31"/>
    <mergeCell ref="C28:C31"/>
    <mergeCell ref="D28:D31"/>
    <mergeCell ref="K28:K30"/>
    <mergeCell ref="L36:L39"/>
    <mergeCell ref="K36:K38"/>
    <mergeCell ref="D44:D47"/>
    <mergeCell ref="K44:K46"/>
    <mergeCell ref="L44:L47"/>
    <mergeCell ref="B32:B35"/>
    <mergeCell ref="C32:C35"/>
    <mergeCell ref="D48:D51"/>
    <mergeCell ref="K48:K50"/>
    <mergeCell ref="L48:L51"/>
    <mergeCell ref="B36:B39"/>
    <mergeCell ref="C36:C39"/>
    <mergeCell ref="D52:D55"/>
    <mergeCell ref="K52:K54"/>
    <mergeCell ref="L52:L55"/>
    <mergeCell ref="B40:B43"/>
    <mergeCell ref="C40:C43"/>
    <mergeCell ref="D56:D59"/>
    <mergeCell ref="K56:K58"/>
    <mergeCell ref="L56:L59"/>
    <mergeCell ref="B44:B47"/>
    <mergeCell ref="C44:C47"/>
    <mergeCell ref="D60:D63"/>
    <mergeCell ref="K60:K62"/>
    <mergeCell ref="L60:L63"/>
    <mergeCell ref="B48:B51"/>
    <mergeCell ref="C48:C51"/>
    <mergeCell ref="D64:D67"/>
    <mergeCell ref="K64:K66"/>
    <mergeCell ref="L64:L67"/>
    <mergeCell ref="B52:B55"/>
    <mergeCell ref="C52:C55"/>
    <mergeCell ref="D68:D71"/>
    <mergeCell ref="K68:K70"/>
    <mergeCell ref="L68:L71"/>
    <mergeCell ref="B56:B59"/>
    <mergeCell ref="C56:C59"/>
    <mergeCell ref="D72:D75"/>
    <mergeCell ref="K72:K74"/>
    <mergeCell ref="L72:L75"/>
    <mergeCell ref="B60:B63"/>
    <mergeCell ref="C60:C63"/>
    <mergeCell ref="D76:D79"/>
    <mergeCell ref="K76:K78"/>
    <mergeCell ref="L76:L79"/>
    <mergeCell ref="B64:B67"/>
    <mergeCell ref="C64:C67"/>
    <mergeCell ref="D80:D83"/>
    <mergeCell ref="K80:K82"/>
    <mergeCell ref="L80:L83"/>
    <mergeCell ref="B68:B71"/>
    <mergeCell ref="C68:C71"/>
    <mergeCell ref="D84:D87"/>
    <mergeCell ref="K84:K86"/>
    <mergeCell ref="L84:L87"/>
    <mergeCell ref="B72:B75"/>
    <mergeCell ref="C72:C75"/>
    <mergeCell ref="D88:D91"/>
    <mergeCell ref="K88:K90"/>
    <mergeCell ref="L88:L91"/>
    <mergeCell ref="B76:B79"/>
    <mergeCell ref="C76:C79"/>
    <mergeCell ref="D92:D95"/>
    <mergeCell ref="K92:K94"/>
    <mergeCell ref="L92:L95"/>
    <mergeCell ref="B80:B83"/>
    <mergeCell ref="C80:C83"/>
    <mergeCell ref="D96:D99"/>
    <mergeCell ref="K96:K98"/>
    <mergeCell ref="L96:L99"/>
    <mergeCell ref="B84:B87"/>
    <mergeCell ref="C84:C87"/>
    <mergeCell ref="D100:D103"/>
    <mergeCell ref="K100:K102"/>
    <mergeCell ref="L100:L103"/>
    <mergeCell ref="B88:B91"/>
    <mergeCell ref="C88:C91"/>
    <mergeCell ref="D104:D107"/>
    <mergeCell ref="K104:K106"/>
    <mergeCell ref="L104:L107"/>
    <mergeCell ref="B92:B95"/>
    <mergeCell ref="C92:C95"/>
    <mergeCell ref="D108:D111"/>
    <mergeCell ref="K108:K110"/>
    <mergeCell ref="L108:L111"/>
    <mergeCell ref="B96:B99"/>
    <mergeCell ref="C96:C99"/>
    <mergeCell ref="D112:D115"/>
    <mergeCell ref="K112:K114"/>
    <mergeCell ref="L112:L115"/>
    <mergeCell ref="B100:B103"/>
    <mergeCell ref="C100:C103"/>
    <mergeCell ref="D116:D119"/>
    <mergeCell ref="K116:K118"/>
    <mergeCell ref="L116:L119"/>
    <mergeCell ref="B104:B107"/>
    <mergeCell ref="C104:C107"/>
    <mergeCell ref="D120:D123"/>
    <mergeCell ref="K120:K122"/>
    <mergeCell ref="L120:L123"/>
    <mergeCell ref="B108:B111"/>
    <mergeCell ref="C108:C111"/>
    <mergeCell ref="D124:D127"/>
    <mergeCell ref="K124:K126"/>
    <mergeCell ref="L124:L127"/>
    <mergeCell ref="B112:B115"/>
    <mergeCell ref="C112:C115"/>
    <mergeCell ref="D128:D131"/>
    <mergeCell ref="K128:K130"/>
    <mergeCell ref="L128:L131"/>
    <mergeCell ref="B116:B119"/>
    <mergeCell ref="C116:C119"/>
    <mergeCell ref="D132:D135"/>
    <mergeCell ref="K132:K134"/>
    <mergeCell ref="L132:L135"/>
    <mergeCell ref="B120:B123"/>
    <mergeCell ref="C120:C123"/>
    <mergeCell ref="D136:D139"/>
    <mergeCell ref="K136:K138"/>
    <mergeCell ref="L136:L139"/>
    <mergeCell ref="B124:B127"/>
    <mergeCell ref="C124:C127"/>
    <mergeCell ref="D140:D143"/>
    <mergeCell ref="K140:K142"/>
    <mergeCell ref="L140:L143"/>
    <mergeCell ref="B128:B131"/>
    <mergeCell ref="C128:C131"/>
    <mergeCell ref="D144:D147"/>
    <mergeCell ref="K144:K146"/>
    <mergeCell ref="L144:L147"/>
    <mergeCell ref="B132:B135"/>
    <mergeCell ref="C132:C135"/>
    <mergeCell ref="D148:D151"/>
    <mergeCell ref="K148:K150"/>
    <mergeCell ref="L148:L151"/>
    <mergeCell ref="B136:B139"/>
    <mergeCell ref="C136:C139"/>
    <mergeCell ref="D152:D155"/>
    <mergeCell ref="K152:K154"/>
    <mergeCell ref="L152:L155"/>
    <mergeCell ref="B140:B143"/>
    <mergeCell ref="C140:C143"/>
    <mergeCell ref="D156:D159"/>
    <mergeCell ref="K156:K158"/>
    <mergeCell ref="L156:L159"/>
    <mergeCell ref="B144:B147"/>
    <mergeCell ref="C144:C147"/>
    <mergeCell ref="D160:D163"/>
    <mergeCell ref="K160:K162"/>
    <mergeCell ref="L160:L163"/>
    <mergeCell ref="B148:B151"/>
    <mergeCell ref="C148:C151"/>
    <mergeCell ref="D164:D167"/>
    <mergeCell ref="K164:K166"/>
    <mergeCell ref="L164:L167"/>
    <mergeCell ref="B152:B155"/>
    <mergeCell ref="C152:C155"/>
    <mergeCell ref="D168:D171"/>
    <mergeCell ref="K168:K170"/>
    <mergeCell ref="L168:L171"/>
    <mergeCell ref="B156:B159"/>
    <mergeCell ref="C156:C159"/>
    <mergeCell ref="D172:D175"/>
    <mergeCell ref="K172:K174"/>
    <mergeCell ref="L172:L175"/>
    <mergeCell ref="B160:B163"/>
    <mergeCell ref="C160:C163"/>
    <mergeCell ref="D176:D179"/>
    <mergeCell ref="K176:K178"/>
    <mergeCell ref="L176:L179"/>
    <mergeCell ref="B164:B167"/>
    <mergeCell ref="C164:C167"/>
    <mergeCell ref="D180:D183"/>
    <mergeCell ref="K180:K182"/>
    <mergeCell ref="L180:L183"/>
    <mergeCell ref="B168:B171"/>
    <mergeCell ref="C168:C171"/>
    <mergeCell ref="D184:D187"/>
    <mergeCell ref="K184:K186"/>
    <mergeCell ref="L184:L187"/>
    <mergeCell ref="B172:B175"/>
    <mergeCell ref="C172:C175"/>
    <mergeCell ref="D188:D191"/>
    <mergeCell ref="K188:K190"/>
    <mergeCell ref="L188:L191"/>
    <mergeCell ref="B176:B179"/>
    <mergeCell ref="C176:C179"/>
    <mergeCell ref="D192:D195"/>
    <mergeCell ref="K192:K194"/>
    <mergeCell ref="L192:L195"/>
    <mergeCell ref="B180:B183"/>
    <mergeCell ref="C180:C183"/>
    <mergeCell ref="D196:D199"/>
    <mergeCell ref="K196:K198"/>
    <mergeCell ref="L196:L199"/>
    <mergeCell ref="B184:B187"/>
    <mergeCell ref="C184:C187"/>
    <mergeCell ref="D200:D203"/>
    <mergeCell ref="K200:K202"/>
    <mergeCell ref="L200:L203"/>
    <mergeCell ref="B188:B191"/>
    <mergeCell ref="C188:C191"/>
    <mergeCell ref="D204:D207"/>
    <mergeCell ref="K204:K206"/>
    <mergeCell ref="L204:L207"/>
    <mergeCell ref="B192:B195"/>
    <mergeCell ref="C192:C195"/>
    <mergeCell ref="D208:D211"/>
    <mergeCell ref="K208:K210"/>
    <mergeCell ref="L208:L211"/>
    <mergeCell ref="B196:B199"/>
    <mergeCell ref="C196:C199"/>
    <mergeCell ref="D212:D215"/>
    <mergeCell ref="K212:K214"/>
    <mergeCell ref="L212:L215"/>
    <mergeCell ref="B200:B203"/>
    <mergeCell ref="C200:C203"/>
    <mergeCell ref="D216:D219"/>
    <mergeCell ref="K216:K218"/>
    <mergeCell ref="L216:L219"/>
    <mergeCell ref="B204:B207"/>
    <mergeCell ref="C204:C207"/>
    <mergeCell ref="D220:D223"/>
    <mergeCell ref="K220:K222"/>
    <mergeCell ref="L220:L223"/>
    <mergeCell ref="B208:B211"/>
    <mergeCell ref="C208:C211"/>
    <mergeCell ref="D224:D227"/>
    <mergeCell ref="K224:K226"/>
    <mergeCell ref="L224:L227"/>
    <mergeCell ref="B212:B215"/>
    <mergeCell ref="C212:C215"/>
    <mergeCell ref="D228:D231"/>
    <mergeCell ref="K228:K230"/>
    <mergeCell ref="L228:L231"/>
    <mergeCell ref="B216:B219"/>
    <mergeCell ref="C216:C219"/>
    <mergeCell ref="D232:D235"/>
    <mergeCell ref="K232:K234"/>
    <mergeCell ref="L232:L235"/>
    <mergeCell ref="B220:B223"/>
    <mergeCell ref="C220:C223"/>
    <mergeCell ref="D236:D239"/>
    <mergeCell ref="K236:K238"/>
    <mergeCell ref="L236:L239"/>
    <mergeCell ref="B224:B227"/>
    <mergeCell ref="C224:C227"/>
    <mergeCell ref="D240:D243"/>
    <mergeCell ref="K240:K242"/>
    <mergeCell ref="L240:L243"/>
    <mergeCell ref="B228:B231"/>
    <mergeCell ref="C228:C231"/>
    <mergeCell ref="D244:D247"/>
    <mergeCell ref="K244:K246"/>
    <mergeCell ref="L244:L247"/>
    <mergeCell ref="B232:B235"/>
    <mergeCell ref="C232:C235"/>
    <mergeCell ref="D248:D251"/>
    <mergeCell ref="K248:K250"/>
    <mergeCell ref="L248:L251"/>
    <mergeCell ref="B236:B239"/>
    <mergeCell ref="C236:C239"/>
    <mergeCell ref="D252:D255"/>
    <mergeCell ref="K252:K254"/>
    <mergeCell ref="L252:L255"/>
    <mergeCell ref="B240:B243"/>
    <mergeCell ref="C240:C243"/>
    <mergeCell ref="D256:D259"/>
    <mergeCell ref="K256:K258"/>
    <mergeCell ref="L256:L259"/>
    <mergeCell ref="B244:B247"/>
    <mergeCell ref="C244:C247"/>
    <mergeCell ref="B264:B267"/>
    <mergeCell ref="C264:C267"/>
    <mergeCell ref="L260:L263"/>
    <mergeCell ref="B248:B251"/>
    <mergeCell ref="C248:C251"/>
    <mergeCell ref="D264:D267"/>
    <mergeCell ref="K264:K266"/>
    <mergeCell ref="L264:L267"/>
    <mergeCell ref="B252:B255"/>
    <mergeCell ref="C252:C255"/>
    <mergeCell ref="L280:L283"/>
    <mergeCell ref="B268:B271"/>
    <mergeCell ref="C268:C271"/>
    <mergeCell ref="D268:D271"/>
    <mergeCell ref="B272:B275"/>
    <mergeCell ref="L268:L271"/>
    <mergeCell ref="L276:L279"/>
    <mergeCell ref="B256:B259"/>
    <mergeCell ref="C256:C259"/>
    <mergeCell ref="D272:D275"/>
    <mergeCell ref="K272:K274"/>
    <mergeCell ref="L272:L275"/>
    <mergeCell ref="B260:B263"/>
    <mergeCell ref="C260:C263"/>
    <mergeCell ref="D260:D263"/>
    <mergeCell ref="K260:K262"/>
    <mergeCell ref="C272:C275"/>
    <mergeCell ref="A8:A295"/>
    <mergeCell ref="L12:L15"/>
    <mergeCell ref="B284:B287"/>
    <mergeCell ref="B276:B279"/>
    <mergeCell ref="C276:C279"/>
    <mergeCell ref="D288:D291"/>
    <mergeCell ref="L288:L291"/>
    <mergeCell ref="C288:C291"/>
    <mergeCell ref="C280:C283"/>
    <mergeCell ref="L284:L287"/>
    <mergeCell ref="B304:C304"/>
    <mergeCell ref="B292:B295"/>
    <mergeCell ref="C292:C295"/>
    <mergeCell ref="K292:K294"/>
    <mergeCell ref="A298:D298"/>
    <mergeCell ref="B288:B291"/>
    <mergeCell ref="J298:L298"/>
    <mergeCell ref="D292:D295"/>
    <mergeCell ref="A301:D301"/>
    <mergeCell ref="J301:M301"/>
    <mergeCell ref="K288:K290"/>
    <mergeCell ref="D280:D283"/>
    <mergeCell ref="K280:K282"/>
    <mergeCell ref="D276:D279"/>
    <mergeCell ref="B280:B283"/>
    <mergeCell ref="K268:K270"/>
    <mergeCell ref="K276:K278"/>
    <mergeCell ref="C284:C287"/>
    <mergeCell ref="D284:D287"/>
    <mergeCell ref="K284:K286"/>
  </mergeCells>
  <pageMargins left="0" right="0.11811023622047245" top="0.15748031496062992" bottom="0.15748031496062992" header="0.31496062992125984" footer="0.31496062992125984"/>
  <pageSetup paperSize="9" scale="46" fitToHeight="6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307"/>
  <sheetViews>
    <sheetView zoomScale="70" zoomScaleNormal="70" workbookViewId="0">
      <selection activeCell="B44" sqref="B44:B47"/>
    </sheetView>
  </sheetViews>
  <sheetFormatPr defaultRowHeight="15" x14ac:dyDescent="0.25"/>
  <cols>
    <col min="1" max="1" width="27.28515625" style="1308" customWidth="1"/>
    <col min="2" max="2" width="31.140625" style="1308" customWidth="1"/>
    <col min="3" max="3" width="43" style="1308" customWidth="1"/>
    <col min="4" max="4" width="10.140625" style="1308" customWidth="1"/>
    <col min="5" max="5" width="17.85546875" style="1308" customWidth="1"/>
    <col min="6" max="6" width="56.7109375" style="1308" customWidth="1"/>
    <col min="7" max="7" width="12.140625" style="1308" customWidth="1"/>
    <col min="8" max="8" width="14.28515625" style="1308" customWidth="1"/>
    <col min="9" max="9" width="15.42578125" style="1308" customWidth="1"/>
    <col min="10" max="10" width="14" style="1308" customWidth="1"/>
    <col min="11" max="11" width="14.28515625" style="1308" customWidth="1"/>
    <col min="12" max="12" width="15.5703125" style="1308" customWidth="1"/>
    <col min="13" max="13" width="14.5703125" style="1308" customWidth="1"/>
    <col min="14" max="14" width="35.5703125" style="1308" customWidth="1"/>
    <col min="15" max="16384" width="9.140625" style="1308"/>
  </cols>
  <sheetData>
    <row r="1" spans="1:14" ht="65.25" customHeight="1" x14ac:dyDescent="0.25">
      <c r="B1" s="1363" t="s">
        <v>813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</row>
    <row r="2" spans="1:14" ht="195.75" customHeight="1" x14ac:dyDescent="0.25">
      <c r="A2" s="1325" t="s">
        <v>123</v>
      </c>
      <c r="B2" s="1325" t="s">
        <v>263</v>
      </c>
      <c r="C2" s="1361" t="s">
        <v>124</v>
      </c>
      <c r="D2" s="1361" t="s">
        <v>125</v>
      </c>
      <c r="E2" s="1361" t="s">
        <v>126</v>
      </c>
      <c r="F2" s="1361" t="s">
        <v>127</v>
      </c>
      <c r="G2" s="1361" t="s">
        <v>128</v>
      </c>
      <c r="H2" s="1361" t="s">
        <v>377</v>
      </c>
      <c r="I2" s="1358" t="s">
        <v>806</v>
      </c>
      <c r="J2" s="1361" t="s">
        <v>129</v>
      </c>
      <c r="K2" s="1361" t="s">
        <v>130</v>
      </c>
      <c r="L2" s="1362" t="s">
        <v>131</v>
      </c>
      <c r="M2" s="1361" t="s">
        <v>132</v>
      </c>
      <c r="N2" s="1361" t="s">
        <v>133</v>
      </c>
    </row>
    <row r="3" spans="1:14" ht="24" customHeight="1" x14ac:dyDescent="0.25">
      <c r="A3" s="1360">
        <v>1</v>
      </c>
      <c r="B3" s="1356">
        <v>2</v>
      </c>
      <c r="C3" s="1358">
        <v>3</v>
      </c>
      <c r="D3" s="1356">
        <v>4</v>
      </c>
      <c r="E3" s="1358">
        <v>5</v>
      </c>
      <c r="F3" s="1356">
        <v>6</v>
      </c>
      <c r="G3" s="1358">
        <v>7</v>
      </c>
      <c r="H3" s="1356">
        <v>8</v>
      </c>
      <c r="I3" s="1358">
        <v>9</v>
      </c>
      <c r="J3" s="1356">
        <v>10</v>
      </c>
      <c r="K3" s="1358">
        <v>11</v>
      </c>
      <c r="L3" s="1359">
        <v>12</v>
      </c>
      <c r="M3" s="1358">
        <v>13</v>
      </c>
      <c r="N3" s="1356">
        <v>14</v>
      </c>
    </row>
    <row r="4" spans="1:14" ht="75.75" hidden="1" customHeight="1" x14ac:dyDescent="0.25">
      <c r="A4" s="1366" t="s">
        <v>812</v>
      </c>
      <c r="B4" s="1344" t="s">
        <v>8</v>
      </c>
      <c r="C4" s="1327" t="s">
        <v>804</v>
      </c>
      <c r="D4" s="1343" t="s">
        <v>137</v>
      </c>
      <c r="E4" s="1337" t="s">
        <v>138</v>
      </c>
      <c r="F4" s="1349" t="s">
        <v>3</v>
      </c>
      <c r="G4" s="1335" t="s">
        <v>140</v>
      </c>
      <c r="H4" s="1334"/>
      <c r="I4" s="1319"/>
      <c r="J4" s="1319" t="e">
        <f>IF(I4/H4*100&gt;100,100,I4/H4*100)</f>
        <v>#DIV/0!</v>
      </c>
      <c r="K4" s="1342" t="e">
        <f>(J4+J5+J6)/3</f>
        <v>#DIV/0!</v>
      </c>
      <c r="L4" s="1341" t="e">
        <f>(K4+K7)/2</f>
        <v>#DIV/0!</v>
      </c>
      <c r="M4" s="1356"/>
      <c r="N4" s="1330"/>
    </row>
    <row r="5" spans="1:14" ht="75.95" hidden="1" customHeight="1" x14ac:dyDescent="0.25">
      <c r="A5" s="1365"/>
      <c r="B5" s="1339"/>
      <c r="C5" s="1327"/>
      <c r="D5" s="1338"/>
      <c r="E5" s="1337" t="s">
        <v>138</v>
      </c>
      <c r="F5" s="1349" t="s">
        <v>4</v>
      </c>
      <c r="G5" s="1335" t="s">
        <v>140</v>
      </c>
      <c r="H5" s="1334"/>
      <c r="I5" s="1319"/>
      <c r="J5" s="1319" t="e">
        <f>IF(I5/H5*100&gt;100,100,I5/H5*100)</f>
        <v>#DIV/0!</v>
      </c>
      <c r="K5" s="1340"/>
      <c r="L5" s="1332"/>
      <c r="M5" s="1356"/>
      <c r="N5" s="1330"/>
    </row>
    <row r="6" spans="1:14" ht="120" hidden="1" customHeight="1" x14ac:dyDescent="0.25">
      <c r="A6" s="1365"/>
      <c r="B6" s="1339"/>
      <c r="C6" s="1327"/>
      <c r="D6" s="1338"/>
      <c r="E6" s="1337" t="s">
        <v>138</v>
      </c>
      <c r="F6" s="1354" t="s">
        <v>787</v>
      </c>
      <c r="G6" s="1335" t="s">
        <v>140</v>
      </c>
      <c r="H6" s="1334"/>
      <c r="I6" s="1334"/>
      <c r="J6" s="1319" t="e">
        <f>IF(I6/H6*100&gt;100,100,I6/H6*100)</f>
        <v>#DIV/0!</v>
      </c>
      <c r="K6" s="1333"/>
      <c r="L6" s="1332"/>
      <c r="M6" s="1356"/>
      <c r="N6" s="1330"/>
    </row>
    <row r="7" spans="1:14" ht="33" hidden="1" customHeight="1" x14ac:dyDescent="0.25">
      <c r="A7" s="1365"/>
      <c r="B7" s="1328"/>
      <c r="C7" s="1327"/>
      <c r="D7" s="1326"/>
      <c r="E7" s="1337" t="s">
        <v>144</v>
      </c>
      <c r="F7" s="1324" t="s">
        <v>6</v>
      </c>
      <c r="G7" s="1335" t="s">
        <v>266</v>
      </c>
      <c r="H7" s="1322"/>
      <c r="I7" s="1348"/>
      <c r="J7" s="1319" t="e">
        <f>IF(I7/H7*100&gt;100,100,I7/H7*100)</f>
        <v>#DIV/0!</v>
      </c>
      <c r="K7" s="1319" t="e">
        <f>J7</f>
        <v>#DIV/0!</v>
      </c>
      <c r="L7" s="1321"/>
      <c r="M7" s="1356"/>
      <c r="N7" s="1319"/>
    </row>
    <row r="8" spans="1:14" ht="75.75" customHeight="1" x14ac:dyDescent="0.25">
      <c r="A8" s="1365"/>
      <c r="B8" s="1344" t="s">
        <v>159</v>
      </c>
      <c r="C8" s="1327" t="s">
        <v>803</v>
      </c>
      <c r="D8" s="1343" t="s">
        <v>137</v>
      </c>
      <c r="E8" s="1337" t="s">
        <v>138</v>
      </c>
      <c r="F8" s="1349" t="s">
        <v>3</v>
      </c>
      <c r="G8" s="1335" t="s">
        <v>140</v>
      </c>
      <c r="H8" s="1334">
        <v>100</v>
      </c>
      <c r="I8" s="1319">
        <v>100</v>
      </c>
      <c r="J8" s="1319">
        <f>IF(I8/H8*100&gt;100,100,I8/H8*100)</f>
        <v>100</v>
      </c>
      <c r="K8" s="1342">
        <f>(J8+J9+J10)/3</f>
        <v>100</v>
      </c>
      <c r="L8" s="1341">
        <f>(K8+K11)/2</f>
        <v>100</v>
      </c>
      <c r="M8" s="1355" t="s">
        <v>802</v>
      </c>
      <c r="N8" s="1330"/>
    </row>
    <row r="9" spans="1:14" ht="75.95" customHeight="1" x14ac:dyDescent="0.25">
      <c r="A9" s="1365"/>
      <c r="B9" s="1339"/>
      <c r="C9" s="1327"/>
      <c r="D9" s="1338"/>
      <c r="E9" s="1337" t="s">
        <v>138</v>
      </c>
      <c r="F9" s="1349" t="s">
        <v>4</v>
      </c>
      <c r="G9" s="1335" t="s">
        <v>140</v>
      </c>
      <c r="H9" s="1334">
        <v>76</v>
      </c>
      <c r="I9" s="1319">
        <v>81.3</v>
      </c>
      <c r="J9" s="1319">
        <f>IF(I9/H9*100&gt;100,100,I9/H9*100)</f>
        <v>100</v>
      </c>
      <c r="K9" s="1340"/>
      <c r="L9" s="1332"/>
      <c r="M9" s="1331"/>
      <c r="N9" s="1330"/>
    </row>
    <row r="10" spans="1:14" ht="120" customHeight="1" x14ac:dyDescent="0.25">
      <c r="A10" s="1365"/>
      <c r="B10" s="1339"/>
      <c r="C10" s="1327"/>
      <c r="D10" s="1338"/>
      <c r="E10" s="1337" t="s">
        <v>138</v>
      </c>
      <c r="F10" s="1354" t="s">
        <v>787</v>
      </c>
      <c r="G10" s="1335" t="s">
        <v>140</v>
      </c>
      <c r="H10" s="1334">
        <v>100</v>
      </c>
      <c r="I10" s="1334">
        <v>100</v>
      </c>
      <c r="J10" s="1319">
        <f>IF(I10/H10*100&gt;100,100,I10/H10*100)</f>
        <v>100</v>
      </c>
      <c r="K10" s="1333"/>
      <c r="L10" s="1332"/>
      <c r="M10" s="1331"/>
      <c r="N10" s="1330"/>
    </row>
    <row r="11" spans="1:14" ht="33" customHeight="1" x14ac:dyDescent="0.25">
      <c r="A11" s="1365"/>
      <c r="B11" s="1328"/>
      <c r="C11" s="1327"/>
      <c r="D11" s="1326"/>
      <c r="E11" s="1337" t="s">
        <v>144</v>
      </c>
      <c r="F11" s="1324" t="s">
        <v>6</v>
      </c>
      <c r="G11" s="1335" t="s">
        <v>266</v>
      </c>
      <c r="H11" s="1322">
        <v>19</v>
      </c>
      <c r="I11" s="1348">
        <v>23</v>
      </c>
      <c r="J11" s="1319">
        <f>IF(I11/H11*100&gt;100,100,I11/H11*100)</f>
        <v>100</v>
      </c>
      <c r="K11" s="1319">
        <f>J11</f>
        <v>100</v>
      </c>
      <c r="L11" s="1321"/>
      <c r="M11" s="1331"/>
      <c r="N11" s="1319"/>
    </row>
    <row r="12" spans="1:14" ht="75.95" hidden="1" customHeight="1" x14ac:dyDescent="0.25">
      <c r="A12" s="1365"/>
      <c r="B12" s="1344" t="s">
        <v>161</v>
      </c>
      <c r="C12" s="1327" t="s">
        <v>801</v>
      </c>
      <c r="D12" s="1343" t="s">
        <v>137</v>
      </c>
      <c r="E12" s="1337" t="s">
        <v>138</v>
      </c>
      <c r="F12" s="1349" t="s">
        <v>3</v>
      </c>
      <c r="G12" s="1335" t="s">
        <v>140</v>
      </c>
      <c r="H12" s="1334"/>
      <c r="I12" s="1319"/>
      <c r="J12" s="1319" t="e">
        <f>IF(I12/H12*100&gt;100,100,I12/H12*100)</f>
        <v>#DIV/0!</v>
      </c>
      <c r="K12" s="1342" t="e">
        <f>(J12+J13+J14)/3</f>
        <v>#DIV/0!</v>
      </c>
      <c r="L12" s="1341" t="e">
        <f>(K12+K15)/2</f>
        <v>#DIV/0!</v>
      </c>
      <c r="M12" s="1331"/>
      <c r="N12" s="1330"/>
    </row>
    <row r="13" spans="1:14" ht="75.95" hidden="1" customHeight="1" x14ac:dyDescent="0.25">
      <c r="A13" s="1365"/>
      <c r="B13" s="1339"/>
      <c r="C13" s="1327"/>
      <c r="D13" s="1338"/>
      <c r="E13" s="1337" t="s">
        <v>138</v>
      </c>
      <c r="F13" s="1349" t="s">
        <v>4</v>
      </c>
      <c r="G13" s="1335" t="s">
        <v>140</v>
      </c>
      <c r="H13" s="1334"/>
      <c r="I13" s="1319"/>
      <c r="J13" s="1319" t="e">
        <f>IF(I13/H13*100&gt;100,100,I13/H13*100)</f>
        <v>#DIV/0!</v>
      </c>
      <c r="K13" s="1340"/>
      <c r="L13" s="1332"/>
      <c r="M13" s="1331"/>
      <c r="N13" s="1330"/>
    </row>
    <row r="14" spans="1:14" ht="120" hidden="1" customHeight="1" x14ac:dyDescent="0.25">
      <c r="A14" s="1365"/>
      <c r="B14" s="1339"/>
      <c r="C14" s="1327"/>
      <c r="D14" s="1338"/>
      <c r="E14" s="1337" t="s">
        <v>138</v>
      </c>
      <c r="F14" s="1354" t="s">
        <v>787</v>
      </c>
      <c r="G14" s="1335" t="s">
        <v>140</v>
      </c>
      <c r="H14" s="1334"/>
      <c r="I14" s="1334"/>
      <c r="J14" s="1319" t="e">
        <f>IF(I14/H14*100&gt;100,100,I14/H14*100)</f>
        <v>#DIV/0!</v>
      </c>
      <c r="K14" s="1333"/>
      <c r="L14" s="1332"/>
      <c r="M14" s="1331"/>
      <c r="N14" s="1330"/>
    </row>
    <row r="15" spans="1:14" ht="33" hidden="1" customHeight="1" x14ac:dyDescent="0.25">
      <c r="A15" s="1365"/>
      <c r="B15" s="1328"/>
      <c r="C15" s="1327"/>
      <c r="D15" s="1326"/>
      <c r="E15" s="1337" t="s">
        <v>144</v>
      </c>
      <c r="F15" s="1324" t="s">
        <v>6</v>
      </c>
      <c r="G15" s="1335" t="s">
        <v>266</v>
      </c>
      <c r="H15" s="1322"/>
      <c r="I15" s="1348"/>
      <c r="J15" s="1319" t="e">
        <f>IF(I15/H15*100&gt;100,100,I15/H15*100)</f>
        <v>#DIV/0!</v>
      </c>
      <c r="K15" s="1319" t="e">
        <f>J15</f>
        <v>#DIV/0!</v>
      </c>
      <c r="L15" s="1321"/>
      <c r="M15" s="1331"/>
      <c r="N15" s="1319"/>
    </row>
    <row r="16" spans="1:14" ht="63" hidden="1" customHeight="1" x14ac:dyDescent="0.25">
      <c r="A16" s="1365"/>
      <c r="B16" s="1344"/>
      <c r="C16" s="1327" t="s">
        <v>800</v>
      </c>
      <c r="D16" s="1343" t="s">
        <v>137</v>
      </c>
      <c r="E16" s="1337" t="s">
        <v>138</v>
      </c>
      <c r="F16" s="1349" t="s">
        <v>3</v>
      </c>
      <c r="G16" s="1335" t="s">
        <v>140</v>
      </c>
      <c r="H16" s="1334"/>
      <c r="I16" s="1319"/>
      <c r="J16" s="1319" t="e">
        <f>IF(I16/H16*100&gt;100,100,I16/H16*100)</f>
        <v>#DIV/0!</v>
      </c>
      <c r="K16" s="1342" t="e">
        <f>(J16+J17+J18)/3</f>
        <v>#DIV/0!</v>
      </c>
      <c r="L16" s="1341" t="e">
        <f>(K16+K19)/2</f>
        <v>#DIV/0!</v>
      </c>
      <c r="M16" s="1331"/>
      <c r="N16" s="1330"/>
    </row>
    <row r="17" spans="1:14" ht="39" hidden="1" customHeight="1" x14ac:dyDescent="0.25">
      <c r="A17" s="1365"/>
      <c r="B17" s="1339"/>
      <c r="C17" s="1327"/>
      <c r="D17" s="1338"/>
      <c r="E17" s="1337" t="s">
        <v>138</v>
      </c>
      <c r="F17" s="1349" t="s">
        <v>4</v>
      </c>
      <c r="G17" s="1335" t="s">
        <v>140</v>
      </c>
      <c r="H17" s="1334"/>
      <c r="I17" s="1319"/>
      <c r="J17" s="1319" t="e">
        <f>IF(I17/H17*100&gt;100,100,I17/H17*100)</f>
        <v>#DIV/0!</v>
      </c>
      <c r="K17" s="1340"/>
      <c r="L17" s="1332"/>
      <c r="M17" s="1331"/>
      <c r="N17" s="1330"/>
    </row>
    <row r="18" spans="1:14" ht="94.5" hidden="1" customHeight="1" x14ac:dyDescent="0.25">
      <c r="A18" s="1365"/>
      <c r="B18" s="1339"/>
      <c r="C18" s="1327"/>
      <c r="D18" s="1338"/>
      <c r="E18" s="1337" t="s">
        <v>138</v>
      </c>
      <c r="F18" s="1354" t="s">
        <v>5</v>
      </c>
      <c r="G18" s="1335" t="s">
        <v>140</v>
      </c>
      <c r="H18" s="1334"/>
      <c r="I18" s="1334"/>
      <c r="J18" s="1319" t="e">
        <f>IF(I18/H18*100&gt;100,100,I18/H18*100)</f>
        <v>#DIV/0!</v>
      </c>
      <c r="K18" s="1333"/>
      <c r="L18" s="1332"/>
      <c r="M18" s="1331"/>
      <c r="N18" s="1330"/>
    </row>
    <row r="19" spans="1:14" ht="33" hidden="1" customHeight="1" x14ac:dyDescent="0.25">
      <c r="A19" s="1365"/>
      <c r="B19" s="1328"/>
      <c r="C19" s="1327"/>
      <c r="D19" s="1326"/>
      <c r="E19" s="1337" t="s">
        <v>144</v>
      </c>
      <c r="F19" s="1324" t="s">
        <v>6</v>
      </c>
      <c r="G19" s="1335" t="s">
        <v>266</v>
      </c>
      <c r="H19" s="1322"/>
      <c r="I19" s="1348"/>
      <c r="J19" s="1319" t="e">
        <f>IF(I19/H19*100&gt;100,100,I19/H19*100)</f>
        <v>#DIV/0!</v>
      </c>
      <c r="K19" s="1319" t="e">
        <f>J19</f>
        <v>#DIV/0!</v>
      </c>
      <c r="L19" s="1321"/>
      <c r="M19" s="1331"/>
      <c r="N19" s="1319"/>
    </row>
    <row r="20" spans="1:14" ht="75.95" hidden="1" customHeight="1" x14ac:dyDescent="0.25">
      <c r="A20" s="1365"/>
      <c r="B20" s="1344" t="s">
        <v>405</v>
      </c>
      <c r="C20" s="1327" t="s">
        <v>799</v>
      </c>
      <c r="D20" s="1343" t="s">
        <v>137</v>
      </c>
      <c r="E20" s="1337" t="s">
        <v>138</v>
      </c>
      <c r="F20" s="1349" t="s">
        <v>3</v>
      </c>
      <c r="G20" s="1335" t="s">
        <v>140</v>
      </c>
      <c r="H20" s="1334"/>
      <c r="I20" s="1319"/>
      <c r="J20" s="1319" t="e">
        <f>IF(I20/H20*100&gt;100,100,I20/H20*100)</f>
        <v>#DIV/0!</v>
      </c>
      <c r="K20" s="1342" t="e">
        <f>(J20+J21+J22)/2</f>
        <v>#DIV/0!</v>
      </c>
      <c r="L20" s="1341" t="e">
        <f>(K20+K23)/2</f>
        <v>#DIV/0!</v>
      </c>
      <c r="M20" s="1331"/>
      <c r="N20" s="1330"/>
    </row>
    <row r="21" spans="1:14" ht="75.95" hidden="1" customHeight="1" x14ac:dyDescent="0.25">
      <c r="A21" s="1365"/>
      <c r="B21" s="1339"/>
      <c r="C21" s="1327"/>
      <c r="D21" s="1338"/>
      <c r="E21" s="1337" t="s">
        <v>138</v>
      </c>
      <c r="F21" s="1349" t="s">
        <v>4</v>
      </c>
      <c r="G21" s="1335" t="s">
        <v>140</v>
      </c>
      <c r="H21" s="1334"/>
      <c r="I21" s="1319"/>
      <c r="J21" s="1319" t="e">
        <f>IF(I21/H21*100&gt;100,100,I21/H21*100)</f>
        <v>#DIV/0!</v>
      </c>
      <c r="K21" s="1340"/>
      <c r="L21" s="1332"/>
      <c r="M21" s="1331"/>
      <c r="N21" s="1330"/>
    </row>
    <row r="22" spans="1:14" ht="120" hidden="1" customHeight="1" x14ac:dyDescent="0.25">
      <c r="A22" s="1365"/>
      <c r="B22" s="1339"/>
      <c r="C22" s="1327"/>
      <c r="D22" s="1338"/>
      <c r="E22" s="1337" t="s">
        <v>138</v>
      </c>
      <c r="F22" s="1354" t="s">
        <v>787</v>
      </c>
      <c r="G22" s="1335" t="s">
        <v>140</v>
      </c>
      <c r="H22" s="1334"/>
      <c r="I22" s="1334"/>
      <c r="J22" s="1319"/>
      <c r="K22" s="1333"/>
      <c r="L22" s="1332"/>
      <c r="M22" s="1331"/>
      <c r="N22" s="1330"/>
    </row>
    <row r="23" spans="1:14" ht="33" hidden="1" customHeight="1" x14ac:dyDescent="0.25">
      <c r="A23" s="1365"/>
      <c r="B23" s="1328"/>
      <c r="C23" s="1327"/>
      <c r="D23" s="1326"/>
      <c r="E23" s="1337" t="s">
        <v>144</v>
      </c>
      <c r="F23" s="1324" t="s">
        <v>6</v>
      </c>
      <c r="G23" s="1335" t="s">
        <v>266</v>
      </c>
      <c r="H23" s="1322"/>
      <c r="I23" s="1348"/>
      <c r="J23" s="1319" t="e">
        <f>IF(I23/H23*100&gt;100,100,I23/H23*100)</f>
        <v>#DIV/0!</v>
      </c>
      <c r="K23" s="1319" t="e">
        <f>J23</f>
        <v>#DIV/0!</v>
      </c>
      <c r="L23" s="1321"/>
      <c r="M23" s="1331"/>
      <c r="N23" s="1319"/>
    </row>
    <row r="24" spans="1:14" ht="75.95" hidden="1" customHeight="1" x14ac:dyDescent="0.25">
      <c r="A24" s="1365"/>
      <c r="B24" s="1344" t="s">
        <v>135</v>
      </c>
      <c r="C24" s="1327" t="s">
        <v>798</v>
      </c>
      <c r="D24" s="1343" t="s">
        <v>137</v>
      </c>
      <c r="E24" s="1337" t="s">
        <v>138</v>
      </c>
      <c r="F24" s="1349" t="s">
        <v>3</v>
      </c>
      <c r="G24" s="1335" t="s">
        <v>140</v>
      </c>
      <c r="H24" s="1334"/>
      <c r="I24" s="1319"/>
      <c r="J24" s="1319" t="e">
        <f>IF(I24/H24*100&gt;100,100,I24/H24*100)</f>
        <v>#DIV/0!</v>
      </c>
      <c r="K24" s="1342" t="e">
        <f>(J24+J25+J26)/2</f>
        <v>#DIV/0!</v>
      </c>
      <c r="L24" s="1341" t="e">
        <f>(K24+K27)/2</f>
        <v>#DIV/0!</v>
      </c>
      <c r="M24" s="1331"/>
      <c r="N24" s="1330"/>
    </row>
    <row r="25" spans="1:14" ht="75.95" hidden="1" customHeight="1" x14ac:dyDescent="0.25">
      <c r="A25" s="1365"/>
      <c r="B25" s="1339"/>
      <c r="C25" s="1327"/>
      <c r="D25" s="1338"/>
      <c r="E25" s="1337" t="s">
        <v>138</v>
      </c>
      <c r="F25" s="1349" t="s">
        <v>4</v>
      </c>
      <c r="G25" s="1335" t="s">
        <v>140</v>
      </c>
      <c r="H25" s="1334"/>
      <c r="I25" s="1319"/>
      <c r="J25" s="1319" t="e">
        <f>IF(I25/H25*100&gt;100,100,I25/H25*100)</f>
        <v>#DIV/0!</v>
      </c>
      <c r="K25" s="1340"/>
      <c r="L25" s="1332"/>
      <c r="M25" s="1331"/>
      <c r="N25" s="1330"/>
    </row>
    <row r="26" spans="1:14" ht="120" hidden="1" customHeight="1" x14ac:dyDescent="0.25">
      <c r="A26" s="1365"/>
      <c r="B26" s="1339"/>
      <c r="C26" s="1327"/>
      <c r="D26" s="1338"/>
      <c r="E26" s="1337" t="s">
        <v>138</v>
      </c>
      <c r="F26" s="1354" t="s">
        <v>787</v>
      </c>
      <c r="G26" s="1335" t="s">
        <v>140</v>
      </c>
      <c r="H26" s="1334"/>
      <c r="I26" s="1334"/>
      <c r="J26" s="1319"/>
      <c r="K26" s="1333"/>
      <c r="L26" s="1332"/>
      <c r="M26" s="1331"/>
      <c r="N26" s="1330"/>
    </row>
    <row r="27" spans="1:14" ht="33" hidden="1" customHeight="1" x14ac:dyDescent="0.25">
      <c r="A27" s="1365"/>
      <c r="B27" s="1328"/>
      <c r="C27" s="1327"/>
      <c r="D27" s="1326"/>
      <c r="E27" s="1337" t="s">
        <v>144</v>
      </c>
      <c r="F27" s="1324" t="s">
        <v>6</v>
      </c>
      <c r="G27" s="1335" t="s">
        <v>266</v>
      </c>
      <c r="H27" s="1322"/>
      <c r="I27" s="1348"/>
      <c r="J27" s="1319" t="e">
        <f>IF(I27/H27*100&gt;100,100,I27/H27*100)</f>
        <v>#DIV/0!</v>
      </c>
      <c r="K27" s="1319" t="e">
        <f>J27</f>
        <v>#DIV/0!</v>
      </c>
      <c r="L27" s="1321"/>
      <c r="M27" s="1331"/>
      <c r="N27" s="1319"/>
    </row>
    <row r="28" spans="1:14" ht="63" hidden="1" customHeight="1" x14ac:dyDescent="0.25">
      <c r="A28" s="1365"/>
      <c r="B28" s="1344"/>
      <c r="C28" s="1327" t="s">
        <v>797</v>
      </c>
      <c r="D28" s="1343" t="s">
        <v>137</v>
      </c>
      <c r="E28" s="1337" t="s">
        <v>138</v>
      </c>
      <c r="F28" s="1349" t="s">
        <v>3</v>
      </c>
      <c r="G28" s="1335" t="s">
        <v>140</v>
      </c>
      <c r="H28" s="1334"/>
      <c r="I28" s="1319"/>
      <c r="J28" s="1319" t="e">
        <f>IF(I28/H28*100&gt;100,100,I28/H28*100)</f>
        <v>#DIV/0!</v>
      </c>
      <c r="K28" s="1342" t="e">
        <f>(J28+J29+J30)/3</f>
        <v>#DIV/0!</v>
      </c>
      <c r="L28" s="1341" t="e">
        <f>(K28+K31)/2</f>
        <v>#DIV/0!</v>
      </c>
      <c r="M28" s="1331"/>
      <c r="N28" s="1330"/>
    </row>
    <row r="29" spans="1:14" ht="39" hidden="1" customHeight="1" x14ac:dyDescent="0.25">
      <c r="A29" s="1365"/>
      <c r="B29" s="1339"/>
      <c r="C29" s="1327"/>
      <c r="D29" s="1338"/>
      <c r="E29" s="1337" t="s">
        <v>138</v>
      </c>
      <c r="F29" s="1349" t="s">
        <v>4</v>
      </c>
      <c r="G29" s="1335" t="s">
        <v>140</v>
      </c>
      <c r="H29" s="1334"/>
      <c r="I29" s="1319"/>
      <c r="J29" s="1319" t="e">
        <f>IF(I29/H29*100&gt;100,100,I29/H29*100)</f>
        <v>#DIV/0!</v>
      </c>
      <c r="K29" s="1340"/>
      <c r="L29" s="1332"/>
      <c r="M29" s="1331"/>
      <c r="N29" s="1330"/>
    </row>
    <row r="30" spans="1:14" ht="94.5" hidden="1" customHeight="1" x14ac:dyDescent="0.25">
      <c r="A30" s="1365"/>
      <c r="B30" s="1339"/>
      <c r="C30" s="1327"/>
      <c r="D30" s="1338"/>
      <c r="E30" s="1337" t="s">
        <v>138</v>
      </c>
      <c r="F30" s="1354" t="s">
        <v>5</v>
      </c>
      <c r="G30" s="1335" t="s">
        <v>140</v>
      </c>
      <c r="H30" s="1334"/>
      <c r="I30" s="1334"/>
      <c r="J30" s="1319" t="e">
        <f>IF(I30/H30*100&gt;100,100,I30/H30*100)</f>
        <v>#DIV/0!</v>
      </c>
      <c r="K30" s="1333"/>
      <c r="L30" s="1332"/>
      <c r="M30" s="1331"/>
      <c r="N30" s="1330"/>
    </row>
    <row r="31" spans="1:14" ht="33" hidden="1" customHeight="1" x14ac:dyDescent="0.25">
      <c r="A31" s="1365"/>
      <c r="B31" s="1328"/>
      <c r="C31" s="1327"/>
      <c r="D31" s="1326"/>
      <c r="E31" s="1337" t="s">
        <v>144</v>
      </c>
      <c r="F31" s="1324" t="s">
        <v>6</v>
      </c>
      <c r="G31" s="1335" t="s">
        <v>266</v>
      </c>
      <c r="H31" s="1322"/>
      <c r="I31" s="1348"/>
      <c r="J31" s="1319" t="e">
        <f>IF(I31/H31*100&gt;100,100,I31/H31*100)</f>
        <v>#DIV/0!</v>
      </c>
      <c r="K31" s="1319" t="e">
        <f>J31</f>
        <v>#DIV/0!</v>
      </c>
      <c r="L31" s="1321"/>
      <c r="M31" s="1331"/>
      <c r="N31" s="1319"/>
    </row>
    <row r="32" spans="1:14" ht="63" hidden="1" customHeight="1" x14ac:dyDescent="0.25">
      <c r="A32" s="1365"/>
      <c r="B32" s="1344"/>
      <c r="C32" s="1327" t="s">
        <v>796</v>
      </c>
      <c r="D32" s="1343" t="s">
        <v>137</v>
      </c>
      <c r="E32" s="1337" t="s">
        <v>138</v>
      </c>
      <c r="F32" s="1349" t="s">
        <v>3</v>
      </c>
      <c r="G32" s="1335" t="s">
        <v>140</v>
      </c>
      <c r="H32" s="1334"/>
      <c r="I32" s="1319"/>
      <c r="J32" s="1319" t="e">
        <f>IF(I32/H32*100&gt;100,100,I32/H32*100)</f>
        <v>#DIV/0!</v>
      </c>
      <c r="K32" s="1342" t="e">
        <f>(J32+J33+J34)/3</f>
        <v>#DIV/0!</v>
      </c>
      <c r="L32" s="1341" t="e">
        <f>(K32+K35)/2</f>
        <v>#DIV/0!</v>
      </c>
      <c r="M32" s="1331"/>
      <c r="N32" s="1330"/>
    </row>
    <row r="33" spans="1:14" ht="39" hidden="1" customHeight="1" x14ac:dyDescent="0.25">
      <c r="A33" s="1365"/>
      <c r="B33" s="1339"/>
      <c r="C33" s="1327"/>
      <c r="D33" s="1338"/>
      <c r="E33" s="1337" t="s">
        <v>138</v>
      </c>
      <c r="F33" s="1349" t="s">
        <v>4</v>
      </c>
      <c r="G33" s="1335" t="s">
        <v>140</v>
      </c>
      <c r="H33" s="1334"/>
      <c r="I33" s="1319"/>
      <c r="J33" s="1319" t="e">
        <f>IF(I33/H33*100&gt;100,100,I33/H33*100)</f>
        <v>#DIV/0!</v>
      </c>
      <c r="K33" s="1340"/>
      <c r="L33" s="1332"/>
      <c r="M33" s="1331"/>
      <c r="N33" s="1330"/>
    </row>
    <row r="34" spans="1:14" ht="94.5" hidden="1" customHeight="1" x14ac:dyDescent="0.25">
      <c r="A34" s="1365"/>
      <c r="B34" s="1339"/>
      <c r="C34" s="1327"/>
      <c r="D34" s="1338"/>
      <c r="E34" s="1337" t="s">
        <v>138</v>
      </c>
      <c r="F34" s="1354" t="s">
        <v>5</v>
      </c>
      <c r="G34" s="1335" t="s">
        <v>140</v>
      </c>
      <c r="H34" s="1334"/>
      <c r="I34" s="1334"/>
      <c r="J34" s="1319" t="e">
        <f>IF(I34/H34*100&gt;100,100,I34/H34*100)</f>
        <v>#DIV/0!</v>
      </c>
      <c r="K34" s="1333"/>
      <c r="L34" s="1332"/>
      <c r="M34" s="1331"/>
      <c r="N34" s="1330"/>
    </row>
    <row r="35" spans="1:14" ht="33" hidden="1" customHeight="1" x14ac:dyDescent="0.25">
      <c r="A35" s="1365"/>
      <c r="B35" s="1328"/>
      <c r="C35" s="1327"/>
      <c r="D35" s="1326"/>
      <c r="E35" s="1337" t="s">
        <v>144</v>
      </c>
      <c r="F35" s="1324" t="s">
        <v>6</v>
      </c>
      <c r="G35" s="1335" t="s">
        <v>266</v>
      </c>
      <c r="H35" s="1322"/>
      <c r="I35" s="1348"/>
      <c r="J35" s="1319" t="e">
        <f>IF(I35/H35*100&gt;100,100,I35/H35*100)</f>
        <v>#DIV/0!</v>
      </c>
      <c r="K35" s="1319" t="e">
        <f>J35</f>
        <v>#DIV/0!</v>
      </c>
      <c r="L35" s="1321"/>
      <c r="M35" s="1331"/>
      <c r="N35" s="1319"/>
    </row>
    <row r="36" spans="1:14" ht="75.95" hidden="1" customHeight="1" x14ac:dyDescent="0.25">
      <c r="A36" s="1365"/>
      <c r="B36" s="1344"/>
      <c r="C36" s="1327" t="s">
        <v>795</v>
      </c>
      <c r="D36" s="1343" t="s">
        <v>137</v>
      </c>
      <c r="E36" s="1337" t="s">
        <v>138</v>
      </c>
      <c r="F36" s="1349" t="s">
        <v>3</v>
      </c>
      <c r="G36" s="1335" t="s">
        <v>140</v>
      </c>
      <c r="H36" s="1334"/>
      <c r="I36" s="1319"/>
      <c r="J36" s="1319" t="e">
        <f>IF(I36/H36*100&gt;100,100,I36/H36*100)</f>
        <v>#DIV/0!</v>
      </c>
      <c r="K36" s="1342" t="e">
        <f>(J36+J37+J38)/2</f>
        <v>#DIV/0!</v>
      </c>
      <c r="L36" s="1341" t="e">
        <f>(K36+K39)/2</f>
        <v>#DIV/0!</v>
      </c>
      <c r="M36" s="1331"/>
      <c r="N36" s="1330"/>
    </row>
    <row r="37" spans="1:14" ht="75.95" hidden="1" customHeight="1" x14ac:dyDescent="0.25">
      <c r="A37" s="1365"/>
      <c r="B37" s="1339"/>
      <c r="C37" s="1327"/>
      <c r="D37" s="1338"/>
      <c r="E37" s="1337" t="s">
        <v>138</v>
      </c>
      <c r="F37" s="1349" t="s">
        <v>4</v>
      </c>
      <c r="G37" s="1335" t="s">
        <v>140</v>
      </c>
      <c r="H37" s="1334"/>
      <c r="I37" s="1319"/>
      <c r="J37" s="1319" t="e">
        <f>IF(I37/H37*100&gt;100,100,I37/H37*100)</f>
        <v>#DIV/0!</v>
      </c>
      <c r="K37" s="1340"/>
      <c r="L37" s="1332"/>
      <c r="M37" s="1331"/>
      <c r="N37" s="1330"/>
    </row>
    <row r="38" spans="1:14" ht="120" hidden="1" customHeight="1" x14ac:dyDescent="0.25">
      <c r="A38" s="1365"/>
      <c r="B38" s="1339"/>
      <c r="C38" s="1327"/>
      <c r="D38" s="1338"/>
      <c r="E38" s="1337" t="s">
        <v>138</v>
      </c>
      <c r="F38" s="1354" t="s">
        <v>787</v>
      </c>
      <c r="G38" s="1335" t="s">
        <v>140</v>
      </c>
      <c r="H38" s="1334"/>
      <c r="I38" s="1334"/>
      <c r="J38" s="1319"/>
      <c r="K38" s="1333"/>
      <c r="L38" s="1332"/>
      <c r="M38" s="1331"/>
      <c r="N38" s="1330"/>
    </row>
    <row r="39" spans="1:14" ht="33" hidden="1" customHeight="1" x14ac:dyDescent="0.25">
      <c r="A39" s="1365"/>
      <c r="B39" s="1328"/>
      <c r="C39" s="1327"/>
      <c r="D39" s="1326"/>
      <c r="E39" s="1337" t="s">
        <v>144</v>
      </c>
      <c r="F39" s="1324" t="s">
        <v>6</v>
      </c>
      <c r="G39" s="1335" t="s">
        <v>266</v>
      </c>
      <c r="H39" s="1322"/>
      <c r="I39" s="1348"/>
      <c r="J39" s="1319" t="e">
        <f>IF(I39/H39*100&gt;100,100,I39/H39*100)</f>
        <v>#DIV/0!</v>
      </c>
      <c r="K39" s="1319" t="e">
        <f>J39</f>
        <v>#DIV/0!</v>
      </c>
      <c r="L39" s="1321"/>
      <c r="M39" s="1331"/>
      <c r="N39" s="1319"/>
    </row>
    <row r="40" spans="1:14" ht="75.95" hidden="1" customHeight="1" x14ac:dyDescent="0.25">
      <c r="A40" s="1365"/>
      <c r="B40" s="1344"/>
      <c r="C40" s="1327" t="s">
        <v>794</v>
      </c>
      <c r="D40" s="1343" t="s">
        <v>137</v>
      </c>
      <c r="E40" s="1337" t="s">
        <v>138</v>
      </c>
      <c r="F40" s="1349" t="s">
        <v>3</v>
      </c>
      <c r="G40" s="1335" t="s">
        <v>140</v>
      </c>
      <c r="H40" s="1334"/>
      <c r="I40" s="1319"/>
      <c r="J40" s="1319" t="e">
        <f>IF(I40/H40*100&gt;100,100,I40/H40*100)</f>
        <v>#DIV/0!</v>
      </c>
      <c r="K40" s="1342" t="e">
        <f>(J40+J41+J42)/2</f>
        <v>#DIV/0!</v>
      </c>
      <c r="L40" s="1341" t="e">
        <f>(K40+K43)/2</f>
        <v>#DIV/0!</v>
      </c>
      <c r="M40" s="1331"/>
      <c r="N40" s="1330"/>
    </row>
    <row r="41" spans="1:14" ht="75.95" hidden="1" customHeight="1" x14ac:dyDescent="0.25">
      <c r="A41" s="1365"/>
      <c r="B41" s="1339"/>
      <c r="C41" s="1327"/>
      <c r="D41" s="1338"/>
      <c r="E41" s="1337" t="s">
        <v>138</v>
      </c>
      <c r="F41" s="1349" t="s">
        <v>4</v>
      </c>
      <c r="G41" s="1335" t="s">
        <v>140</v>
      </c>
      <c r="H41" s="1334"/>
      <c r="I41" s="1319"/>
      <c r="J41" s="1319" t="e">
        <f>IF(I41/H41*100&gt;100,100,I41/H41*100)</f>
        <v>#DIV/0!</v>
      </c>
      <c r="K41" s="1340"/>
      <c r="L41" s="1332"/>
      <c r="M41" s="1331"/>
      <c r="N41" s="1330"/>
    </row>
    <row r="42" spans="1:14" ht="120" hidden="1" customHeight="1" x14ac:dyDescent="0.25">
      <c r="A42" s="1365"/>
      <c r="B42" s="1339"/>
      <c r="C42" s="1327"/>
      <c r="D42" s="1338"/>
      <c r="E42" s="1337" t="s">
        <v>138</v>
      </c>
      <c r="F42" s="1354" t="s">
        <v>787</v>
      </c>
      <c r="G42" s="1335" t="s">
        <v>140</v>
      </c>
      <c r="H42" s="1334"/>
      <c r="I42" s="1334"/>
      <c r="J42" s="1319"/>
      <c r="K42" s="1333"/>
      <c r="L42" s="1332"/>
      <c r="M42" s="1331"/>
      <c r="N42" s="1330"/>
    </row>
    <row r="43" spans="1:14" ht="33" hidden="1" customHeight="1" x14ac:dyDescent="0.25">
      <c r="A43" s="1365"/>
      <c r="B43" s="1328"/>
      <c r="C43" s="1327"/>
      <c r="D43" s="1326"/>
      <c r="E43" s="1337" t="s">
        <v>144</v>
      </c>
      <c r="F43" s="1324" t="s">
        <v>6</v>
      </c>
      <c r="G43" s="1335" t="s">
        <v>266</v>
      </c>
      <c r="H43" s="1322"/>
      <c r="I43" s="1348"/>
      <c r="J43" s="1319" t="e">
        <f>IF(I43/H43*100&gt;100,100,I43/H43*100)</f>
        <v>#DIV/0!</v>
      </c>
      <c r="K43" s="1319" t="e">
        <f>J43</f>
        <v>#DIV/0!</v>
      </c>
      <c r="L43" s="1321"/>
      <c r="M43" s="1331"/>
      <c r="N43" s="1319"/>
    </row>
    <row r="44" spans="1:14" ht="75.95" hidden="1" customHeight="1" x14ac:dyDescent="0.25">
      <c r="A44" s="1365"/>
      <c r="B44" s="1344" t="s">
        <v>151</v>
      </c>
      <c r="C44" s="1327" t="s">
        <v>793</v>
      </c>
      <c r="D44" s="1343" t="s">
        <v>137</v>
      </c>
      <c r="E44" s="1337" t="s">
        <v>138</v>
      </c>
      <c r="F44" s="1349" t="s">
        <v>3</v>
      </c>
      <c r="G44" s="1335" t="s">
        <v>140</v>
      </c>
      <c r="H44" s="1334"/>
      <c r="I44" s="1319"/>
      <c r="J44" s="1319" t="e">
        <f>IF(I44/H44*100&gt;100,100,I44/H44*100)</f>
        <v>#DIV/0!</v>
      </c>
      <c r="K44" s="1342" t="e">
        <f>(J44+J45+J46)/2</f>
        <v>#DIV/0!</v>
      </c>
      <c r="L44" s="1341" t="e">
        <f>(K44+K47)/2</f>
        <v>#DIV/0!</v>
      </c>
      <c r="M44" s="1331"/>
      <c r="N44" s="1330"/>
    </row>
    <row r="45" spans="1:14" ht="75.95" hidden="1" customHeight="1" x14ac:dyDescent="0.25">
      <c r="A45" s="1365"/>
      <c r="B45" s="1339"/>
      <c r="C45" s="1327"/>
      <c r="D45" s="1338"/>
      <c r="E45" s="1337" t="s">
        <v>138</v>
      </c>
      <c r="F45" s="1349" t="s">
        <v>4</v>
      </c>
      <c r="G45" s="1335" t="s">
        <v>140</v>
      </c>
      <c r="H45" s="1334"/>
      <c r="I45" s="1319"/>
      <c r="J45" s="1319" t="e">
        <f>IF(I45/H45*100&gt;100,100,I45/H45*100)</f>
        <v>#DIV/0!</v>
      </c>
      <c r="K45" s="1340"/>
      <c r="L45" s="1332"/>
      <c r="M45" s="1331"/>
      <c r="N45" s="1330"/>
    </row>
    <row r="46" spans="1:14" ht="120" hidden="1" customHeight="1" x14ac:dyDescent="0.25">
      <c r="A46" s="1365"/>
      <c r="B46" s="1339"/>
      <c r="C46" s="1327"/>
      <c r="D46" s="1338"/>
      <c r="E46" s="1337" t="s">
        <v>138</v>
      </c>
      <c r="F46" s="1354" t="s">
        <v>787</v>
      </c>
      <c r="G46" s="1335" t="s">
        <v>140</v>
      </c>
      <c r="H46" s="1334"/>
      <c r="I46" s="1334"/>
      <c r="J46" s="1319"/>
      <c r="K46" s="1333"/>
      <c r="L46" s="1332"/>
      <c r="M46" s="1331"/>
      <c r="N46" s="1330"/>
    </row>
    <row r="47" spans="1:14" ht="33" hidden="1" customHeight="1" x14ac:dyDescent="0.25">
      <c r="A47" s="1365"/>
      <c r="B47" s="1328"/>
      <c r="C47" s="1327"/>
      <c r="D47" s="1326"/>
      <c r="E47" s="1337" t="s">
        <v>144</v>
      </c>
      <c r="F47" s="1324" t="s">
        <v>6</v>
      </c>
      <c r="G47" s="1335" t="s">
        <v>266</v>
      </c>
      <c r="H47" s="1322"/>
      <c r="I47" s="1348"/>
      <c r="J47" s="1319" t="e">
        <f>IF(I47/H47*100&gt;100,100,I47/H47*100)</f>
        <v>#DIV/0!</v>
      </c>
      <c r="K47" s="1319" t="e">
        <f>J47</f>
        <v>#DIV/0!</v>
      </c>
      <c r="L47" s="1321"/>
      <c r="M47" s="1331"/>
      <c r="N47" s="1319"/>
    </row>
    <row r="48" spans="1:14" ht="75.95" hidden="1" customHeight="1" x14ac:dyDescent="0.25">
      <c r="A48" s="1365"/>
      <c r="B48" s="1344"/>
      <c r="C48" s="1327" t="s">
        <v>792</v>
      </c>
      <c r="D48" s="1343" t="s">
        <v>137</v>
      </c>
      <c r="E48" s="1337" t="s">
        <v>138</v>
      </c>
      <c r="F48" s="1349" t="s">
        <v>3</v>
      </c>
      <c r="G48" s="1335" t="s">
        <v>140</v>
      </c>
      <c r="H48" s="1334"/>
      <c r="I48" s="1319"/>
      <c r="J48" s="1319" t="e">
        <f>IF(I48/H48*100&gt;100,100,I48/H48*100)</f>
        <v>#DIV/0!</v>
      </c>
      <c r="K48" s="1342" t="e">
        <f>(J48+J49+J50)/2</f>
        <v>#DIV/0!</v>
      </c>
      <c r="L48" s="1341" t="e">
        <f>(K48+K51)/2</f>
        <v>#DIV/0!</v>
      </c>
      <c r="M48" s="1331"/>
      <c r="N48" s="1330"/>
    </row>
    <row r="49" spans="1:14" ht="75.95" hidden="1" customHeight="1" x14ac:dyDescent="0.25">
      <c r="A49" s="1365"/>
      <c r="B49" s="1339"/>
      <c r="C49" s="1327"/>
      <c r="D49" s="1338"/>
      <c r="E49" s="1337" t="s">
        <v>138</v>
      </c>
      <c r="F49" s="1349" t="s">
        <v>4</v>
      </c>
      <c r="G49" s="1335" t="s">
        <v>140</v>
      </c>
      <c r="H49" s="1334"/>
      <c r="I49" s="1319"/>
      <c r="J49" s="1319" t="e">
        <f>IF(I49/H49*100&gt;100,100,I49/H49*100)</f>
        <v>#DIV/0!</v>
      </c>
      <c r="K49" s="1340"/>
      <c r="L49" s="1332"/>
      <c r="M49" s="1331"/>
      <c r="N49" s="1330"/>
    </row>
    <row r="50" spans="1:14" ht="120" hidden="1" customHeight="1" x14ac:dyDescent="0.25">
      <c r="A50" s="1365"/>
      <c r="B50" s="1339"/>
      <c r="C50" s="1327"/>
      <c r="D50" s="1338"/>
      <c r="E50" s="1337" t="s">
        <v>138</v>
      </c>
      <c r="F50" s="1354" t="s">
        <v>787</v>
      </c>
      <c r="G50" s="1335" t="s">
        <v>140</v>
      </c>
      <c r="H50" s="1334"/>
      <c r="I50" s="1334"/>
      <c r="J50" s="1319"/>
      <c r="K50" s="1333"/>
      <c r="L50" s="1332"/>
      <c r="M50" s="1331"/>
      <c r="N50" s="1330"/>
    </row>
    <row r="51" spans="1:14" ht="33" hidden="1" customHeight="1" x14ac:dyDescent="0.25">
      <c r="A51" s="1365"/>
      <c r="B51" s="1328"/>
      <c r="C51" s="1327"/>
      <c r="D51" s="1326"/>
      <c r="E51" s="1337" t="s">
        <v>144</v>
      </c>
      <c r="F51" s="1324" t="s">
        <v>6</v>
      </c>
      <c r="G51" s="1335" t="s">
        <v>266</v>
      </c>
      <c r="H51" s="1322"/>
      <c r="I51" s="1348"/>
      <c r="J51" s="1319" t="e">
        <f>IF(I51/H51*100&gt;100,100,I51/H51*100)</f>
        <v>#DIV/0!</v>
      </c>
      <c r="K51" s="1319" t="e">
        <f>J51</f>
        <v>#DIV/0!</v>
      </c>
      <c r="L51" s="1321"/>
      <c r="M51" s="1331"/>
      <c r="N51" s="1319"/>
    </row>
    <row r="52" spans="1:14" ht="63" hidden="1" customHeight="1" x14ac:dyDescent="0.25">
      <c r="A52" s="1365"/>
      <c r="B52" s="1344"/>
      <c r="C52" s="1327" t="s">
        <v>791</v>
      </c>
      <c r="D52" s="1343" t="s">
        <v>137</v>
      </c>
      <c r="E52" s="1337" t="s">
        <v>138</v>
      </c>
      <c r="F52" s="1349" t="s">
        <v>3</v>
      </c>
      <c r="G52" s="1335" t="s">
        <v>140</v>
      </c>
      <c r="H52" s="1334"/>
      <c r="I52" s="1319"/>
      <c r="J52" s="1319" t="e">
        <f>IF(I52/H52*100&gt;100,100,I52/H52*100)</f>
        <v>#DIV/0!</v>
      </c>
      <c r="K52" s="1342" t="e">
        <f>(J52+J53+J54)/3</f>
        <v>#DIV/0!</v>
      </c>
      <c r="L52" s="1341" t="e">
        <f>(K52+K55)/2</f>
        <v>#DIV/0!</v>
      </c>
      <c r="M52" s="1331"/>
      <c r="N52" s="1330"/>
    </row>
    <row r="53" spans="1:14" ht="39" hidden="1" customHeight="1" x14ac:dyDescent="0.25">
      <c r="A53" s="1365"/>
      <c r="B53" s="1339"/>
      <c r="C53" s="1327"/>
      <c r="D53" s="1338"/>
      <c r="E53" s="1337" t="s">
        <v>138</v>
      </c>
      <c r="F53" s="1349" t="s">
        <v>4</v>
      </c>
      <c r="G53" s="1335" t="s">
        <v>140</v>
      </c>
      <c r="H53" s="1334"/>
      <c r="I53" s="1319"/>
      <c r="J53" s="1319" t="e">
        <f>IF(I53/H53*100&gt;100,100,I53/H53*100)</f>
        <v>#DIV/0!</v>
      </c>
      <c r="K53" s="1340"/>
      <c r="L53" s="1332"/>
      <c r="M53" s="1331"/>
      <c r="N53" s="1330"/>
    </row>
    <row r="54" spans="1:14" ht="94.5" hidden="1" customHeight="1" x14ac:dyDescent="0.25">
      <c r="A54" s="1365"/>
      <c r="B54" s="1339"/>
      <c r="C54" s="1327"/>
      <c r="D54" s="1338"/>
      <c r="E54" s="1337" t="s">
        <v>138</v>
      </c>
      <c r="F54" s="1354" t="s">
        <v>5</v>
      </c>
      <c r="G54" s="1335" t="s">
        <v>140</v>
      </c>
      <c r="H54" s="1334"/>
      <c r="I54" s="1334"/>
      <c r="J54" s="1319" t="e">
        <f>IF(I54/H54*100&gt;100,100,I54/H54*100)</f>
        <v>#DIV/0!</v>
      </c>
      <c r="K54" s="1333"/>
      <c r="L54" s="1332"/>
      <c r="M54" s="1331"/>
      <c r="N54" s="1330"/>
    </row>
    <row r="55" spans="1:14" ht="33" hidden="1" customHeight="1" x14ac:dyDescent="0.25">
      <c r="A55" s="1365"/>
      <c r="B55" s="1328"/>
      <c r="C55" s="1327"/>
      <c r="D55" s="1326"/>
      <c r="E55" s="1337" t="s">
        <v>144</v>
      </c>
      <c r="F55" s="1324" t="s">
        <v>6</v>
      </c>
      <c r="G55" s="1335" t="s">
        <v>266</v>
      </c>
      <c r="H55" s="1322"/>
      <c r="I55" s="1348"/>
      <c r="J55" s="1319" t="e">
        <f>IF(I55/H55*100&gt;100,100,I55/H55*100)</f>
        <v>#DIV/0!</v>
      </c>
      <c r="K55" s="1319" t="e">
        <f>J55</f>
        <v>#DIV/0!</v>
      </c>
      <c r="L55" s="1321"/>
      <c r="M55" s="1331"/>
      <c r="N55" s="1319"/>
    </row>
    <row r="56" spans="1:14" ht="75.95" customHeight="1" x14ac:dyDescent="0.25">
      <c r="A56" s="1365"/>
      <c r="B56" s="1344" t="s">
        <v>149</v>
      </c>
      <c r="C56" s="1327" t="s">
        <v>790</v>
      </c>
      <c r="D56" s="1343" t="s">
        <v>137</v>
      </c>
      <c r="E56" s="1337" t="s">
        <v>138</v>
      </c>
      <c r="F56" s="1349" t="s">
        <v>3</v>
      </c>
      <c r="G56" s="1335" t="s">
        <v>140</v>
      </c>
      <c r="H56" s="1334">
        <v>100</v>
      </c>
      <c r="I56" s="1319">
        <v>100</v>
      </c>
      <c r="J56" s="1319">
        <f>IF(I56/H56*100&gt;100,100,I56/H56*100)</f>
        <v>100</v>
      </c>
      <c r="K56" s="1342">
        <f>(J56+J57+J58)/3</f>
        <v>100</v>
      </c>
      <c r="L56" s="1341">
        <f>(K56+K59)/2</f>
        <v>99.264705882352942</v>
      </c>
      <c r="M56" s="1331"/>
      <c r="N56" s="1330"/>
    </row>
    <row r="57" spans="1:14" ht="75.95" customHeight="1" x14ac:dyDescent="0.25">
      <c r="A57" s="1365"/>
      <c r="B57" s="1339"/>
      <c r="C57" s="1327"/>
      <c r="D57" s="1338"/>
      <c r="E57" s="1337" t="s">
        <v>138</v>
      </c>
      <c r="F57" s="1349" t="s">
        <v>4</v>
      </c>
      <c r="G57" s="1335" t="s">
        <v>140</v>
      </c>
      <c r="H57" s="1334">
        <v>82</v>
      </c>
      <c r="I57" s="1319">
        <v>84.6</v>
      </c>
      <c r="J57" s="1319">
        <f>IF(I57/H57*100&gt;100,100,I57/H57*100)</f>
        <v>100</v>
      </c>
      <c r="K57" s="1340"/>
      <c r="L57" s="1332"/>
      <c r="M57" s="1331"/>
      <c r="N57" s="1330"/>
    </row>
    <row r="58" spans="1:14" ht="120" customHeight="1" x14ac:dyDescent="0.25">
      <c r="A58" s="1365"/>
      <c r="B58" s="1339"/>
      <c r="C58" s="1327"/>
      <c r="D58" s="1338"/>
      <c r="E58" s="1337" t="s">
        <v>138</v>
      </c>
      <c r="F58" s="1354" t="s">
        <v>787</v>
      </c>
      <c r="G58" s="1335" t="s">
        <v>140</v>
      </c>
      <c r="H58" s="1334">
        <v>100</v>
      </c>
      <c r="I58" s="1334">
        <v>100</v>
      </c>
      <c r="J58" s="1319">
        <f>IF(I58/H58*100&gt;100,100,I58/H58*100)</f>
        <v>100</v>
      </c>
      <c r="K58" s="1333"/>
      <c r="L58" s="1332"/>
      <c r="M58" s="1331"/>
      <c r="N58" s="1330"/>
    </row>
    <row r="59" spans="1:14" ht="33" customHeight="1" x14ac:dyDescent="0.25">
      <c r="A59" s="1365"/>
      <c r="B59" s="1328"/>
      <c r="C59" s="1327"/>
      <c r="D59" s="1326"/>
      <c r="E59" s="1337" t="s">
        <v>144</v>
      </c>
      <c r="F59" s="1324" t="s">
        <v>6</v>
      </c>
      <c r="G59" s="1335" t="s">
        <v>266</v>
      </c>
      <c r="H59" s="1322">
        <v>408</v>
      </c>
      <c r="I59" s="1348">
        <v>402</v>
      </c>
      <c r="J59" s="1319">
        <f>IF(I59/H59*100&gt;100,100,I59/H59*100)</f>
        <v>98.529411764705884</v>
      </c>
      <c r="K59" s="1319">
        <f>J59</f>
        <v>98.529411764705884</v>
      </c>
      <c r="L59" s="1321"/>
      <c r="M59" s="1331"/>
      <c r="N59" s="1319"/>
    </row>
    <row r="60" spans="1:14" ht="75.95" hidden="1" customHeight="1" x14ac:dyDescent="0.25">
      <c r="A60" s="1365"/>
      <c r="B60" s="1344"/>
      <c r="C60" s="1327" t="s">
        <v>789</v>
      </c>
      <c r="D60" s="1343" t="s">
        <v>137</v>
      </c>
      <c r="E60" s="1337" t="s">
        <v>138</v>
      </c>
      <c r="F60" s="1349" t="s">
        <v>3</v>
      </c>
      <c r="G60" s="1335" t="s">
        <v>140</v>
      </c>
      <c r="H60" s="1334"/>
      <c r="I60" s="1319"/>
      <c r="J60" s="1319" t="e">
        <f>IF(I60/H60*100&gt;100,100,I60/H60*100)</f>
        <v>#DIV/0!</v>
      </c>
      <c r="K60" s="1342" t="e">
        <f>(J60+J61+J62)/2</f>
        <v>#DIV/0!</v>
      </c>
      <c r="L60" s="1341" t="e">
        <f>(K60+K63)/2</f>
        <v>#DIV/0!</v>
      </c>
      <c r="M60" s="1331"/>
      <c r="N60" s="1330"/>
    </row>
    <row r="61" spans="1:14" ht="75.95" hidden="1" customHeight="1" x14ac:dyDescent="0.25">
      <c r="A61" s="1365"/>
      <c r="B61" s="1339"/>
      <c r="C61" s="1327"/>
      <c r="D61" s="1338"/>
      <c r="E61" s="1337" t="s">
        <v>138</v>
      </c>
      <c r="F61" s="1349" t="s">
        <v>4</v>
      </c>
      <c r="G61" s="1335" t="s">
        <v>140</v>
      </c>
      <c r="H61" s="1334"/>
      <c r="I61" s="1319"/>
      <c r="J61" s="1319" t="e">
        <f>IF(I61/H61*100&gt;100,100,I61/H61*100)</f>
        <v>#DIV/0!</v>
      </c>
      <c r="K61" s="1340"/>
      <c r="L61" s="1332"/>
      <c r="M61" s="1331"/>
      <c r="N61" s="1330"/>
    </row>
    <row r="62" spans="1:14" ht="120" hidden="1" customHeight="1" x14ac:dyDescent="0.25">
      <c r="A62" s="1365"/>
      <c r="B62" s="1339"/>
      <c r="C62" s="1327"/>
      <c r="D62" s="1338"/>
      <c r="E62" s="1337" t="s">
        <v>138</v>
      </c>
      <c r="F62" s="1354" t="s">
        <v>787</v>
      </c>
      <c r="G62" s="1335" t="s">
        <v>140</v>
      </c>
      <c r="H62" s="1334"/>
      <c r="I62" s="1334"/>
      <c r="J62" s="1319"/>
      <c r="K62" s="1333"/>
      <c r="L62" s="1332"/>
      <c r="M62" s="1331"/>
      <c r="N62" s="1330"/>
    </row>
    <row r="63" spans="1:14" ht="33" hidden="1" customHeight="1" x14ac:dyDescent="0.25">
      <c r="A63" s="1365"/>
      <c r="B63" s="1328"/>
      <c r="C63" s="1327"/>
      <c r="D63" s="1326"/>
      <c r="E63" s="1337" t="s">
        <v>144</v>
      </c>
      <c r="F63" s="1324" t="s">
        <v>6</v>
      </c>
      <c r="G63" s="1335" t="s">
        <v>266</v>
      </c>
      <c r="H63" s="1322"/>
      <c r="I63" s="1348"/>
      <c r="J63" s="1319" t="e">
        <f>IF(I63/H63*100&gt;100,100,I63/H63*100)</f>
        <v>#DIV/0!</v>
      </c>
      <c r="K63" s="1319" t="e">
        <f>J63</f>
        <v>#DIV/0!</v>
      </c>
      <c r="L63" s="1321"/>
      <c r="M63" s="1331"/>
      <c r="N63" s="1319"/>
    </row>
    <row r="64" spans="1:14" ht="75.95" customHeight="1" x14ac:dyDescent="0.25">
      <c r="A64" s="1365"/>
      <c r="B64" s="1344" t="s">
        <v>154</v>
      </c>
      <c r="C64" s="1327" t="s">
        <v>788</v>
      </c>
      <c r="D64" s="1343" t="s">
        <v>137</v>
      </c>
      <c r="E64" s="1337" t="s">
        <v>138</v>
      </c>
      <c r="F64" s="1349" t="s">
        <v>3</v>
      </c>
      <c r="G64" s="1335" t="s">
        <v>140</v>
      </c>
      <c r="H64" s="1334">
        <v>100</v>
      </c>
      <c r="I64" s="1319">
        <v>100</v>
      </c>
      <c r="J64" s="1319">
        <f>IF(I64/H64*100&gt;100,100,I64/H64*100)</f>
        <v>100</v>
      </c>
      <c r="K64" s="1342">
        <f>(J64+J65+J66)/3</f>
        <v>100</v>
      </c>
      <c r="L64" s="1341">
        <f>(K64+K67)/2</f>
        <v>100</v>
      </c>
      <c r="M64" s="1331"/>
      <c r="N64" s="1330"/>
    </row>
    <row r="65" spans="1:14" ht="75.95" customHeight="1" x14ac:dyDescent="0.25">
      <c r="A65" s="1365"/>
      <c r="B65" s="1339"/>
      <c r="C65" s="1327"/>
      <c r="D65" s="1338"/>
      <c r="E65" s="1337" t="s">
        <v>138</v>
      </c>
      <c r="F65" s="1349" t="s">
        <v>4</v>
      </c>
      <c r="G65" s="1335" t="s">
        <v>140</v>
      </c>
      <c r="H65" s="1334">
        <v>100</v>
      </c>
      <c r="I65" s="1319">
        <v>100</v>
      </c>
      <c r="J65" s="1319">
        <f>IF(I65/H65*100&gt;100,100,I65/H65*100)</f>
        <v>100</v>
      </c>
      <c r="K65" s="1340"/>
      <c r="L65" s="1332"/>
      <c r="M65" s="1331"/>
      <c r="N65" s="1330"/>
    </row>
    <row r="66" spans="1:14" ht="120" customHeight="1" x14ac:dyDescent="0.25">
      <c r="A66" s="1365"/>
      <c r="B66" s="1339"/>
      <c r="C66" s="1327"/>
      <c r="D66" s="1338"/>
      <c r="E66" s="1337" t="s">
        <v>138</v>
      </c>
      <c r="F66" s="1354" t="s">
        <v>787</v>
      </c>
      <c r="G66" s="1335" t="s">
        <v>140</v>
      </c>
      <c r="H66" s="1334">
        <v>100</v>
      </c>
      <c r="I66" s="1334">
        <v>100</v>
      </c>
      <c r="J66" s="1319">
        <f>IF(I66/H66*100&gt;100,100,I66/H66*100)</f>
        <v>100</v>
      </c>
      <c r="K66" s="1333"/>
      <c r="L66" s="1332"/>
      <c r="M66" s="1331"/>
      <c r="N66" s="1330"/>
    </row>
    <row r="67" spans="1:14" ht="33" customHeight="1" x14ac:dyDescent="0.25">
      <c r="A67" s="1365"/>
      <c r="B67" s="1328"/>
      <c r="C67" s="1327"/>
      <c r="D67" s="1326"/>
      <c r="E67" s="1337" t="s">
        <v>144</v>
      </c>
      <c r="F67" s="1324" t="s">
        <v>6</v>
      </c>
      <c r="G67" s="1335" t="s">
        <v>266</v>
      </c>
      <c r="H67" s="1322">
        <v>8</v>
      </c>
      <c r="I67" s="1348">
        <v>8</v>
      </c>
      <c r="J67" s="1319">
        <f>IF(I67/H67*100&gt;100,100,I67/H67*100)</f>
        <v>100</v>
      </c>
      <c r="K67" s="1319">
        <f>J67</f>
        <v>100</v>
      </c>
      <c r="L67" s="1321"/>
      <c r="M67" s="1331"/>
      <c r="N67" s="1319"/>
    </row>
    <row r="68" spans="1:14" ht="75.95" customHeight="1" x14ac:dyDescent="0.25">
      <c r="A68" s="1365"/>
      <c r="B68" s="1344" t="s">
        <v>183</v>
      </c>
      <c r="C68" s="1327" t="s">
        <v>786</v>
      </c>
      <c r="D68" s="1343" t="s">
        <v>137</v>
      </c>
      <c r="E68" s="1337" t="s">
        <v>138</v>
      </c>
      <c r="F68" s="1349" t="s">
        <v>3</v>
      </c>
      <c r="G68" s="1335" t="s">
        <v>140</v>
      </c>
      <c r="H68" s="1334">
        <v>100</v>
      </c>
      <c r="I68" s="1319">
        <v>100</v>
      </c>
      <c r="J68" s="1319">
        <f>IF(I68/H68*100&gt;100,100,I68/H68*100)</f>
        <v>100</v>
      </c>
      <c r="K68" s="1342">
        <f>(J68+J69+J70)/3</f>
        <v>100</v>
      </c>
      <c r="L68" s="1341">
        <f>(K68+K71)/2</f>
        <v>100</v>
      </c>
      <c r="M68" s="1331"/>
      <c r="N68" s="1330"/>
    </row>
    <row r="69" spans="1:14" ht="75.95" customHeight="1" x14ac:dyDescent="0.25">
      <c r="A69" s="1365"/>
      <c r="B69" s="1339"/>
      <c r="C69" s="1327"/>
      <c r="D69" s="1338"/>
      <c r="E69" s="1337" t="s">
        <v>138</v>
      </c>
      <c r="F69" s="1349" t="s">
        <v>4</v>
      </c>
      <c r="G69" s="1335" t="s">
        <v>140</v>
      </c>
      <c r="H69" s="1334">
        <v>95</v>
      </c>
      <c r="I69" s="1319">
        <v>95</v>
      </c>
      <c r="J69" s="1319">
        <f>IF(I69/H69*100&gt;100,100,I69/H69*100)</f>
        <v>100</v>
      </c>
      <c r="K69" s="1340"/>
      <c r="L69" s="1332"/>
      <c r="M69" s="1331"/>
      <c r="N69" s="1330"/>
    </row>
    <row r="70" spans="1:14" ht="90" customHeight="1" x14ac:dyDescent="0.25">
      <c r="A70" s="1365"/>
      <c r="B70" s="1339"/>
      <c r="C70" s="1327"/>
      <c r="D70" s="1338"/>
      <c r="E70" s="1337" t="s">
        <v>138</v>
      </c>
      <c r="F70" s="1336" t="s">
        <v>390</v>
      </c>
      <c r="G70" s="1335" t="s">
        <v>140</v>
      </c>
      <c r="H70" s="1334">
        <v>100</v>
      </c>
      <c r="I70" s="1334">
        <v>100</v>
      </c>
      <c r="J70" s="1319">
        <f>IF(I70/H70*100&gt;100,100,I70/H70*100)</f>
        <v>100</v>
      </c>
      <c r="K70" s="1333"/>
      <c r="L70" s="1332"/>
      <c r="M70" s="1331"/>
      <c r="N70" s="1330"/>
    </row>
    <row r="71" spans="1:14" ht="33" customHeight="1" x14ac:dyDescent="0.25">
      <c r="A71" s="1365"/>
      <c r="B71" s="1328"/>
      <c r="C71" s="1327"/>
      <c r="D71" s="1326"/>
      <c r="E71" s="1337" t="s">
        <v>144</v>
      </c>
      <c r="F71" s="1324" t="s">
        <v>6</v>
      </c>
      <c r="G71" s="1335" t="s">
        <v>266</v>
      </c>
      <c r="H71" s="1322">
        <v>4</v>
      </c>
      <c r="I71" s="1348">
        <v>4</v>
      </c>
      <c r="J71" s="1319">
        <f>IF(I71/H71*100&gt;100,100,I71/H71*100)</f>
        <v>100</v>
      </c>
      <c r="K71" s="1319">
        <f>J71</f>
        <v>100</v>
      </c>
      <c r="L71" s="1321"/>
      <c r="M71" s="1331"/>
      <c r="N71" s="1319"/>
    </row>
    <row r="72" spans="1:14" ht="75.95" customHeight="1" x14ac:dyDescent="0.25">
      <c r="A72" s="1365"/>
      <c r="B72" s="1344" t="s">
        <v>167</v>
      </c>
      <c r="C72" s="1327" t="s">
        <v>785</v>
      </c>
      <c r="D72" s="1343" t="s">
        <v>137</v>
      </c>
      <c r="E72" s="1337" t="s">
        <v>138</v>
      </c>
      <c r="F72" s="1349" t="s">
        <v>3</v>
      </c>
      <c r="G72" s="1335" t="s">
        <v>140</v>
      </c>
      <c r="H72" s="1334">
        <v>100</v>
      </c>
      <c r="I72" s="1319">
        <v>100</v>
      </c>
      <c r="J72" s="1319">
        <f>IF(I72/H72*100&gt;100,100,I72/H72*100)</f>
        <v>100</v>
      </c>
      <c r="K72" s="1342">
        <f>(J72+J73+J74)/2</f>
        <v>99.715909090909093</v>
      </c>
      <c r="L72" s="1341">
        <f>(K72+K75)/2</f>
        <v>99.857954545454547</v>
      </c>
      <c r="M72" s="1331"/>
      <c r="N72" s="1330"/>
    </row>
    <row r="73" spans="1:14" ht="75.95" customHeight="1" x14ac:dyDescent="0.25">
      <c r="A73" s="1365"/>
      <c r="B73" s="1339"/>
      <c r="C73" s="1327"/>
      <c r="D73" s="1338"/>
      <c r="E73" s="1337" t="s">
        <v>138</v>
      </c>
      <c r="F73" s="1349" t="s">
        <v>4</v>
      </c>
      <c r="G73" s="1335" t="s">
        <v>140</v>
      </c>
      <c r="H73" s="1334">
        <v>88</v>
      </c>
      <c r="I73" s="1319">
        <v>87.5</v>
      </c>
      <c r="J73" s="1319">
        <f>IF(I73/H73*100&gt;100,100,I73/H73*100)</f>
        <v>99.431818181818173</v>
      </c>
      <c r="K73" s="1340"/>
      <c r="L73" s="1332"/>
      <c r="M73" s="1331"/>
      <c r="N73" s="1330"/>
    </row>
    <row r="74" spans="1:14" ht="90" customHeight="1" x14ac:dyDescent="0.25">
      <c r="A74" s="1365"/>
      <c r="B74" s="1339"/>
      <c r="C74" s="1327"/>
      <c r="D74" s="1338"/>
      <c r="E74" s="1337" t="s">
        <v>138</v>
      </c>
      <c r="F74" s="1336" t="s">
        <v>390</v>
      </c>
      <c r="G74" s="1335" t="s">
        <v>140</v>
      </c>
      <c r="H74" s="1334"/>
      <c r="I74" s="1334"/>
      <c r="J74" s="1319"/>
      <c r="K74" s="1333"/>
      <c r="L74" s="1332"/>
      <c r="M74" s="1331"/>
      <c r="N74" s="1330"/>
    </row>
    <row r="75" spans="1:14" ht="33" customHeight="1" x14ac:dyDescent="0.25">
      <c r="A75" s="1365"/>
      <c r="B75" s="1328"/>
      <c r="C75" s="1327"/>
      <c r="D75" s="1326"/>
      <c r="E75" s="1337" t="s">
        <v>144</v>
      </c>
      <c r="F75" s="1324" t="s">
        <v>6</v>
      </c>
      <c r="G75" s="1335" t="s">
        <v>266</v>
      </c>
      <c r="H75" s="1322">
        <v>1</v>
      </c>
      <c r="I75" s="1348">
        <v>1</v>
      </c>
      <c r="J75" s="1319">
        <f>IF(I75/H75*100&gt;100,100,I75/H75*100)</f>
        <v>100</v>
      </c>
      <c r="K75" s="1319">
        <f>J75</f>
        <v>100</v>
      </c>
      <c r="L75" s="1321"/>
      <c r="M75" s="1331"/>
      <c r="N75" s="1319"/>
    </row>
    <row r="76" spans="1:14" ht="63" hidden="1" customHeight="1" x14ac:dyDescent="0.25">
      <c r="A76" s="1365"/>
      <c r="B76" s="1344"/>
      <c r="C76" s="1327" t="s">
        <v>784</v>
      </c>
      <c r="D76" s="1343" t="s">
        <v>137</v>
      </c>
      <c r="E76" s="1337" t="s">
        <v>138</v>
      </c>
      <c r="F76" s="1349" t="s">
        <v>3</v>
      </c>
      <c r="G76" s="1335" t="s">
        <v>140</v>
      </c>
      <c r="H76" s="1334"/>
      <c r="I76" s="1319"/>
      <c r="J76" s="1319" t="e">
        <f>IF(I76/H76*100&gt;100,100,I76/H76*100)</f>
        <v>#DIV/0!</v>
      </c>
      <c r="K76" s="1342" t="e">
        <f>(J76+J77+J78)/3</f>
        <v>#DIV/0!</v>
      </c>
      <c r="L76" s="1341" t="e">
        <f>(K76+K79)/2</f>
        <v>#DIV/0!</v>
      </c>
      <c r="M76" s="1331"/>
      <c r="N76" s="1330"/>
    </row>
    <row r="77" spans="1:14" ht="39" hidden="1" customHeight="1" x14ac:dyDescent="0.25">
      <c r="A77" s="1365"/>
      <c r="B77" s="1339"/>
      <c r="C77" s="1327"/>
      <c r="D77" s="1338"/>
      <c r="E77" s="1337" t="s">
        <v>138</v>
      </c>
      <c r="F77" s="1349" t="s">
        <v>4</v>
      </c>
      <c r="G77" s="1335" t="s">
        <v>140</v>
      </c>
      <c r="H77" s="1334"/>
      <c r="I77" s="1319"/>
      <c r="J77" s="1319" t="e">
        <f>IF(I77/H77*100&gt;100,100,I77/H77*100)</f>
        <v>#DIV/0!</v>
      </c>
      <c r="K77" s="1340"/>
      <c r="L77" s="1332"/>
      <c r="M77" s="1331"/>
      <c r="N77" s="1330"/>
    </row>
    <row r="78" spans="1:14" ht="78.75" hidden="1" customHeight="1" x14ac:dyDescent="0.25">
      <c r="A78" s="1365"/>
      <c r="B78" s="1339"/>
      <c r="C78" s="1327"/>
      <c r="D78" s="1338"/>
      <c r="E78" s="1337" t="s">
        <v>138</v>
      </c>
      <c r="F78" s="1336" t="s">
        <v>390</v>
      </c>
      <c r="G78" s="1335" t="s">
        <v>140</v>
      </c>
      <c r="H78" s="1334"/>
      <c r="I78" s="1334"/>
      <c r="J78" s="1319" t="e">
        <f>IF(I78/H78*100&gt;100,100,I78/H78*100)</f>
        <v>#DIV/0!</v>
      </c>
      <c r="K78" s="1333"/>
      <c r="L78" s="1332"/>
      <c r="M78" s="1331"/>
      <c r="N78" s="1330"/>
    </row>
    <row r="79" spans="1:14" ht="33" hidden="1" customHeight="1" x14ac:dyDescent="0.25">
      <c r="A79" s="1365"/>
      <c r="B79" s="1328"/>
      <c r="C79" s="1327"/>
      <c r="D79" s="1326"/>
      <c r="E79" s="1337" t="s">
        <v>144</v>
      </c>
      <c r="F79" s="1324" t="s">
        <v>6</v>
      </c>
      <c r="G79" s="1335" t="s">
        <v>266</v>
      </c>
      <c r="H79" s="1322"/>
      <c r="I79" s="1348"/>
      <c r="J79" s="1319" t="e">
        <f>IF(I79/H79*100&gt;100,100,I79/H79*100)</f>
        <v>#DIV/0!</v>
      </c>
      <c r="K79" s="1319" t="e">
        <f>J79</f>
        <v>#DIV/0!</v>
      </c>
      <c r="L79" s="1321"/>
      <c r="M79" s="1331"/>
      <c r="N79" s="1319"/>
    </row>
    <row r="80" spans="1:14" ht="75.95" hidden="1" customHeight="1" x14ac:dyDescent="0.25">
      <c r="A80" s="1365"/>
      <c r="B80" s="1344" t="s">
        <v>417</v>
      </c>
      <c r="C80" s="1327" t="s">
        <v>783</v>
      </c>
      <c r="D80" s="1343" t="s">
        <v>137</v>
      </c>
      <c r="E80" s="1337" t="s">
        <v>138</v>
      </c>
      <c r="F80" s="1349" t="s">
        <v>3</v>
      </c>
      <c r="G80" s="1335" t="s">
        <v>140</v>
      </c>
      <c r="H80" s="1334"/>
      <c r="I80" s="1319"/>
      <c r="J80" s="1319" t="e">
        <f>IF(I80/H80*100&gt;100,100,I80/H80*100)</f>
        <v>#DIV/0!</v>
      </c>
      <c r="K80" s="1342" t="e">
        <f>(J80+J81+J82)/2</f>
        <v>#DIV/0!</v>
      </c>
      <c r="L80" s="1341" t="e">
        <f>(K80+K83)/2</f>
        <v>#DIV/0!</v>
      </c>
      <c r="M80" s="1331"/>
      <c r="N80" s="1330"/>
    </row>
    <row r="81" spans="1:14" ht="75.95" hidden="1" customHeight="1" x14ac:dyDescent="0.25">
      <c r="A81" s="1365"/>
      <c r="B81" s="1339"/>
      <c r="C81" s="1327"/>
      <c r="D81" s="1338"/>
      <c r="E81" s="1337" t="s">
        <v>138</v>
      </c>
      <c r="F81" s="1349" t="s">
        <v>4</v>
      </c>
      <c r="G81" s="1335" t="s">
        <v>140</v>
      </c>
      <c r="H81" s="1334"/>
      <c r="I81" s="1319"/>
      <c r="J81" s="1319" t="e">
        <f>IF(I81/H81*100&gt;100,100,I81/H81*100)</f>
        <v>#DIV/0!</v>
      </c>
      <c r="K81" s="1340"/>
      <c r="L81" s="1332"/>
      <c r="M81" s="1331"/>
      <c r="N81" s="1330"/>
    </row>
    <row r="82" spans="1:14" ht="90" hidden="1" customHeight="1" x14ac:dyDescent="0.25">
      <c r="A82" s="1365"/>
      <c r="B82" s="1339"/>
      <c r="C82" s="1327"/>
      <c r="D82" s="1338"/>
      <c r="E82" s="1337" t="s">
        <v>138</v>
      </c>
      <c r="F82" s="1336" t="s">
        <v>390</v>
      </c>
      <c r="G82" s="1335" t="s">
        <v>140</v>
      </c>
      <c r="H82" s="1334"/>
      <c r="I82" s="1334"/>
      <c r="J82" s="1319"/>
      <c r="K82" s="1333"/>
      <c r="L82" s="1332"/>
      <c r="M82" s="1331"/>
      <c r="N82" s="1330"/>
    </row>
    <row r="83" spans="1:14" ht="33" hidden="1" customHeight="1" x14ac:dyDescent="0.25">
      <c r="A83" s="1365"/>
      <c r="B83" s="1328"/>
      <c r="C83" s="1327"/>
      <c r="D83" s="1326"/>
      <c r="E83" s="1337" t="s">
        <v>144</v>
      </c>
      <c r="F83" s="1324" t="s">
        <v>6</v>
      </c>
      <c r="G83" s="1335" t="s">
        <v>266</v>
      </c>
      <c r="H83" s="1322"/>
      <c r="I83" s="1348"/>
      <c r="J83" s="1319" t="e">
        <f>IF(I83/H83*100&gt;100,100,I83/H83*100)</f>
        <v>#DIV/0!</v>
      </c>
      <c r="K83" s="1319" t="e">
        <f>J83</f>
        <v>#DIV/0!</v>
      </c>
      <c r="L83" s="1321"/>
      <c r="M83" s="1331"/>
      <c r="N83" s="1319"/>
    </row>
    <row r="84" spans="1:14" ht="75.95" hidden="1" customHeight="1" x14ac:dyDescent="0.25">
      <c r="A84" s="1365"/>
      <c r="B84" s="1344"/>
      <c r="C84" s="1327" t="s">
        <v>782</v>
      </c>
      <c r="D84" s="1343" t="s">
        <v>137</v>
      </c>
      <c r="E84" s="1337" t="s">
        <v>138</v>
      </c>
      <c r="F84" s="1349" t="s">
        <v>3</v>
      </c>
      <c r="G84" s="1335" t="s">
        <v>140</v>
      </c>
      <c r="H84" s="1334"/>
      <c r="I84" s="1319"/>
      <c r="J84" s="1319" t="e">
        <f>IF(I84/H84*100&gt;100,100,I84/H84*100)</f>
        <v>#DIV/0!</v>
      </c>
      <c r="K84" s="1342" t="e">
        <f>(J84+J85+J86)/2</f>
        <v>#DIV/0!</v>
      </c>
      <c r="L84" s="1341" t="e">
        <f>(K84+K87)/2</f>
        <v>#DIV/0!</v>
      </c>
      <c r="M84" s="1331"/>
      <c r="N84" s="1330"/>
    </row>
    <row r="85" spans="1:14" ht="75.95" hidden="1" customHeight="1" x14ac:dyDescent="0.25">
      <c r="A85" s="1365"/>
      <c r="B85" s="1339"/>
      <c r="C85" s="1327"/>
      <c r="D85" s="1338"/>
      <c r="E85" s="1337" t="s">
        <v>138</v>
      </c>
      <c r="F85" s="1349" t="s">
        <v>4</v>
      </c>
      <c r="G85" s="1335" t="s">
        <v>140</v>
      </c>
      <c r="H85" s="1334"/>
      <c r="I85" s="1319"/>
      <c r="J85" s="1319" t="e">
        <f>IF(I85/H85*100&gt;100,100,I85/H85*100)</f>
        <v>#DIV/0!</v>
      </c>
      <c r="K85" s="1340"/>
      <c r="L85" s="1332"/>
      <c r="M85" s="1331"/>
      <c r="N85" s="1330"/>
    </row>
    <row r="86" spans="1:14" ht="90" hidden="1" customHeight="1" x14ac:dyDescent="0.25">
      <c r="A86" s="1365"/>
      <c r="B86" s="1339"/>
      <c r="C86" s="1327"/>
      <c r="D86" s="1338"/>
      <c r="E86" s="1337" t="s">
        <v>138</v>
      </c>
      <c r="F86" s="1336" t="s">
        <v>390</v>
      </c>
      <c r="G86" s="1335" t="s">
        <v>140</v>
      </c>
      <c r="H86" s="1334"/>
      <c r="I86" s="1334"/>
      <c r="J86" s="1319"/>
      <c r="K86" s="1333"/>
      <c r="L86" s="1332"/>
      <c r="M86" s="1331"/>
      <c r="N86" s="1330"/>
    </row>
    <row r="87" spans="1:14" ht="33" hidden="1" customHeight="1" x14ac:dyDescent="0.25">
      <c r="A87" s="1365"/>
      <c r="B87" s="1328"/>
      <c r="C87" s="1327"/>
      <c r="D87" s="1326"/>
      <c r="E87" s="1337" t="s">
        <v>144</v>
      </c>
      <c r="F87" s="1324" t="s">
        <v>6</v>
      </c>
      <c r="G87" s="1335" t="s">
        <v>266</v>
      </c>
      <c r="H87" s="1322"/>
      <c r="I87" s="1348"/>
      <c r="J87" s="1319" t="e">
        <f>IF(I87/H87*100&gt;100,100,I87/H87*100)</f>
        <v>#DIV/0!</v>
      </c>
      <c r="K87" s="1319" t="e">
        <f>J87</f>
        <v>#DIV/0!</v>
      </c>
      <c r="L87" s="1321"/>
      <c r="M87" s="1331"/>
      <c r="N87" s="1319"/>
    </row>
    <row r="88" spans="1:14" ht="63" hidden="1" customHeight="1" x14ac:dyDescent="0.25">
      <c r="A88" s="1365"/>
      <c r="B88" s="1344"/>
      <c r="C88" s="1327" t="s">
        <v>781</v>
      </c>
      <c r="D88" s="1343" t="s">
        <v>137</v>
      </c>
      <c r="E88" s="1337" t="s">
        <v>138</v>
      </c>
      <c r="F88" s="1349" t="s">
        <v>3</v>
      </c>
      <c r="G88" s="1335" t="s">
        <v>140</v>
      </c>
      <c r="H88" s="1334"/>
      <c r="I88" s="1319"/>
      <c r="J88" s="1319" t="e">
        <f>IF(I88/H88*100&gt;100,100,I88/H88*100)</f>
        <v>#DIV/0!</v>
      </c>
      <c r="K88" s="1342" t="e">
        <f>(J88+J89+J90)/3</f>
        <v>#DIV/0!</v>
      </c>
      <c r="L88" s="1341" t="e">
        <f>(K88+K91)/2</f>
        <v>#DIV/0!</v>
      </c>
      <c r="M88" s="1331"/>
      <c r="N88" s="1330"/>
    </row>
    <row r="89" spans="1:14" ht="39" hidden="1" customHeight="1" x14ac:dyDescent="0.25">
      <c r="A89" s="1365"/>
      <c r="B89" s="1339"/>
      <c r="C89" s="1327"/>
      <c r="D89" s="1338"/>
      <c r="E89" s="1337" t="s">
        <v>138</v>
      </c>
      <c r="F89" s="1349" t="s">
        <v>4</v>
      </c>
      <c r="G89" s="1335" t="s">
        <v>140</v>
      </c>
      <c r="H89" s="1334"/>
      <c r="I89" s="1319"/>
      <c r="J89" s="1319" t="e">
        <f>IF(I89/H89*100&gt;100,100,I89/H89*100)</f>
        <v>#DIV/0!</v>
      </c>
      <c r="K89" s="1340"/>
      <c r="L89" s="1332"/>
      <c r="M89" s="1331"/>
      <c r="N89" s="1330"/>
    </row>
    <row r="90" spans="1:14" ht="78.75" hidden="1" customHeight="1" x14ac:dyDescent="0.25">
      <c r="A90" s="1365"/>
      <c r="B90" s="1339"/>
      <c r="C90" s="1327"/>
      <c r="D90" s="1338"/>
      <c r="E90" s="1337" t="s">
        <v>138</v>
      </c>
      <c r="F90" s="1336" t="s">
        <v>390</v>
      </c>
      <c r="G90" s="1335" t="s">
        <v>140</v>
      </c>
      <c r="H90" s="1334"/>
      <c r="I90" s="1334"/>
      <c r="J90" s="1319" t="e">
        <f>IF(I90/H90*100&gt;100,100,I90/H90*100)</f>
        <v>#DIV/0!</v>
      </c>
      <c r="K90" s="1333"/>
      <c r="L90" s="1332"/>
      <c r="M90" s="1331"/>
      <c r="N90" s="1330"/>
    </row>
    <row r="91" spans="1:14" ht="33" hidden="1" customHeight="1" x14ac:dyDescent="0.25">
      <c r="A91" s="1365"/>
      <c r="B91" s="1328"/>
      <c r="C91" s="1327"/>
      <c r="D91" s="1326"/>
      <c r="E91" s="1337" t="s">
        <v>144</v>
      </c>
      <c r="F91" s="1324" t="s">
        <v>6</v>
      </c>
      <c r="G91" s="1335" t="s">
        <v>266</v>
      </c>
      <c r="H91" s="1322"/>
      <c r="I91" s="1348"/>
      <c r="J91" s="1319" t="e">
        <f>IF(I91/H91*100&gt;100,100,I91/H91*100)</f>
        <v>#DIV/0!</v>
      </c>
      <c r="K91" s="1319" t="e">
        <f>J91</f>
        <v>#DIV/0!</v>
      </c>
      <c r="L91" s="1321"/>
      <c r="M91" s="1331"/>
      <c r="N91" s="1319"/>
    </row>
    <row r="92" spans="1:14" ht="75.95" hidden="1" customHeight="1" x14ac:dyDescent="0.25">
      <c r="A92" s="1365"/>
      <c r="B92" s="1344"/>
      <c r="C92" s="1327" t="s">
        <v>780</v>
      </c>
      <c r="D92" s="1343" t="s">
        <v>137</v>
      </c>
      <c r="E92" s="1337" t="s">
        <v>138</v>
      </c>
      <c r="F92" s="1349" t="s">
        <v>3</v>
      </c>
      <c r="G92" s="1335" t="s">
        <v>140</v>
      </c>
      <c r="H92" s="1334"/>
      <c r="I92" s="1319"/>
      <c r="J92" s="1319" t="e">
        <f>IF(I92/H92*100&gt;100,100,I92/H92*100)</f>
        <v>#DIV/0!</v>
      </c>
      <c r="K92" s="1342" t="e">
        <f>(J92+J93+J94)/2</f>
        <v>#DIV/0!</v>
      </c>
      <c r="L92" s="1341" t="e">
        <f>(K92+K95)/2</f>
        <v>#DIV/0!</v>
      </c>
      <c r="M92" s="1331"/>
      <c r="N92" s="1330"/>
    </row>
    <row r="93" spans="1:14" ht="75.95" hidden="1" customHeight="1" x14ac:dyDescent="0.25">
      <c r="A93" s="1365"/>
      <c r="B93" s="1339"/>
      <c r="C93" s="1327"/>
      <c r="D93" s="1338"/>
      <c r="E93" s="1337" t="s">
        <v>138</v>
      </c>
      <c r="F93" s="1349" t="s">
        <v>4</v>
      </c>
      <c r="G93" s="1335" t="s">
        <v>140</v>
      </c>
      <c r="H93" s="1334"/>
      <c r="I93" s="1319"/>
      <c r="J93" s="1319" t="e">
        <f>IF(I93/H93*100&gt;100,100,I93/H93*100)</f>
        <v>#DIV/0!</v>
      </c>
      <c r="K93" s="1340"/>
      <c r="L93" s="1332"/>
      <c r="M93" s="1331"/>
      <c r="N93" s="1330"/>
    </row>
    <row r="94" spans="1:14" ht="90" hidden="1" customHeight="1" x14ac:dyDescent="0.25">
      <c r="A94" s="1365"/>
      <c r="B94" s="1339"/>
      <c r="C94" s="1327"/>
      <c r="D94" s="1338"/>
      <c r="E94" s="1337" t="s">
        <v>138</v>
      </c>
      <c r="F94" s="1336" t="s">
        <v>390</v>
      </c>
      <c r="G94" s="1335" t="s">
        <v>140</v>
      </c>
      <c r="H94" s="1334"/>
      <c r="I94" s="1334"/>
      <c r="J94" s="1319"/>
      <c r="K94" s="1333"/>
      <c r="L94" s="1332"/>
      <c r="M94" s="1331"/>
      <c r="N94" s="1330"/>
    </row>
    <row r="95" spans="1:14" ht="33" hidden="1" customHeight="1" x14ac:dyDescent="0.25">
      <c r="A95" s="1365"/>
      <c r="B95" s="1328"/>
      <c r="C95" s="1327"/>
      <c r="D95" s="1326"/>
      <c r="E95" s="1337" t="s">
        <v>144</v>
      </c>
      <c r="F95" s="1324" t="s">
        <v>6</v>
      </c>
      <c r="G95" s="1335" t="s">
        <v>266</v>
      </c>
      <c r="H95" s="1322"/>
      <c r="I95" s="1348"/>
      <c r="J95" s="1319" t="e">
        <f>IF(I95/H95*100&gt;100,100,I95/H95*100)</f>
        <v>#DIV/0!</v>
      </c>
      <c r="K95" s="1319" t="e">
        <f>J95</f>
        <v>#DIV/0!</v>
      </c>
      <c r="L95" s="1321"/>
      <c r="M95" s="1331"/>
      <c r="N95" s="1319"/>
    </row>
    <row r="96" spans="1:14" ht="75.95" hidden="1" customHeight="1" x14ac:dyDescent="0.25">
      <c r="A96" s="1365"/>
      <c r="B96" s="1344" t="s">
        <v>164</v>
      </c>
      <c r="C96" s="1327" t="s">
        <v>779</v>
      </c>
      <c r="D96" s="1343" t="s">
        <v>137</v>
      </c>
      <c r="E96" s="1337" t="s">
        <v>138</v>
      </c>
      <c r="F96" s="1349" t="s">
        <v>3</v>
      </c>
      <c r="G96" s="1335" t="s">
        <v>140</v>
      </c>
      <c r="H96" s="1334"/>
      <c r="I96" s="1319"/>
      <c r="J96" s="1319" t="e">
        <f>IF(I96/H96*100&gt;100,100,I96/H96*100)</f>
        <v>#DIV/0!</v>
      </c>
      <c r="K96" s="1342" t="e">
        <f>(J96+J97+J98)/2</f>
        <v>#DIV/0!</v>
      </c>
      <c r="L96" s="1341" t="e">
        <f>(K96+K99)/2</f>
        <v>#DIV/0!</v>
      </c>
      <c r="M96" s="1331"/>
      <c r="N96" s="1330"/>
    </row>
    <row r="97" spans="1:14" ht="75.95" hidden="1" customHeight="1" x14ac:dyDescent="0.25">
      <c r="A97" s="1365"/>
      <c r="B97" s="1339"/>
      <c r="C97" s="1327"/>
      <c r="D97" s="1338"/>
      <c r="E97" s="1337" t="s">
        <v>138</v>
      </c>
      <c r="F97" s="1349" t="s">
        <v>4</v>
      </c>
      <c r="G97" s="1335" t="s">
        <v>140</v>
      </c>
      <c r="H97" s="1334"/>
      <c r="I97" s="1319"/>
      <c r="J97" s="1319" t="e">
        <f>IF(I97/H97*100&gt;100,100,I97/H97*100)</f>
        <v>#DIV/0!</v>
      </c>
      <c r="K97" s="1340"/>
      <c r="L97" s="1332"/>
      <c r="M97" s="1331"/>
      <c r="N97" s="1330"/>
    </row>
    <row r="98" spans="1:14" ht="90" hidden="1" customHeight="1" x14ac:dyDescent="0.25">
      <c r="A98" s="1365"/>
      <c r="B98" s="1339"/>
      <c r="C98" s="1327"/>
      <c r="D98" s="1338"/>
      <c r="E98" s="1337" t="s">
        <v>138</v>
      </c>
      <c r="F98" s="1336" t="s">
        <v>390</v>
      </c>
      <c r="G98" s="1335" t="s">
        <v>140</v>
      </c>
      <c r="H98" s="1334"/>
      <c r="I98" s="1334"/>
      <c r="J98" s="1319">
        <v>0</v>
      </c>
      <c r="K98" s="1333"/>
      <c r="L98" s="1332"/>
      <c r="M98" s="1331"/>
      <c r="N98" s="1330"/>
    </row>
    <row r="99" spans="1:14" ht="33" hidden="1" customHeight="1" x14ac:dyDescent="0.25">
      <c r="A99" s="1365"/>
      <c r="B99" s="1328"/>
      <c r="C99" s="1327"/>
      <c r="D99" s="1326"/>
      <c r="E99" s="1337" t="s">
        <v>144</v>
      </c>
      <c r="F99" s="1324" t="s">
        <v>6</v>
      </c>
      <c r="G99" s="1335" t="s">
        <v>266</v>
      </c>
      <c r="H99" s="1322"/>
      <c r="I99" s="1348"/>
      <c r="J99" s="1319" t="e">
        <f>IF(I99/H99*100&gt;100,100,I99/H99*100)</f>
        <v>#DIV/0!</v>
      </c>
      <c r="K99" s="1319" t="e">
        <f>J99</f>
        <v>#DIV/0!</v>
      </c>
      <c r="L99" s="1321"/>
      <c r="M99" s="1331"/>
      <c r="N99" s="1319"/>
    </row>
    <row r="100" spans="1:14" ht="75.95" customHeight="1" x14ac:dyDescent="0.25">
      <c r="A100" s="1365"/>
      <c r="B100" s="1344" t="s">
        <v>176</v>
      </c>
      <c r="C100" s="1327" t="s">
        <v>778</v>
      </c>
      <c r="D100" s="1343" t="s">
        <v>137</v>
      </c>
      <c r="E100" s="1337" t="s">
        <v>138</v>
      </c>
      <c r="F100" s="1349" t="s">
        <v>3</v>
      </c>
      <c r="G100" s="1335" t="s">
        <v>140</v>
      </c>
      <c r="H100" s="1334">
        <v>100</v>
      </c>
      <c r="I100" s="1319">
        <v>100</v>
      </c>
      <c r="J100" s="1319">
        <f>IF(I100/H100*100&gt;100,100,I100/H100*100)</f>
        <v>100</v>
      </c>
      <c r="K100" s="1342">
        <f>(J100+J101+J102)/3</f>
        <v>100</v>
      </c>
      <c r="L100" s="1341">
        <f>(K100+K103)/2</f>
        <v>99.677419354838719</v>
      </c>
      <c r="M100" s="1331"/>
      <c r="N100" s="1330"/>
    </row>
    <row r="101" spans="1:14" ht="75.95" customHeight="1" x14ac:dyDescent="0.25">
      <c r="A101" s="1365"/>
      <c r="B101" s="1339"/>
      <c r="C101" s="1327"/>
      <c r="D101" s="1338"/>
      <c r="E101" s="1337" t="s">
        <v>138</v>
      </c>
      <c r="F101" s="1349" t="s">
        <v>4</v>
      </c>
      <c r="G101" s="1335" t="s">
        <v>140</v>
      </c>
      <c r="H101" s="1334">
        <v>96</v>
      </c>
      <c r="I101" s="1319">
        <v>96</v>
      </c>
      <c r="J101" s="1319">
        <f>IF(I101/H101*100&gt;100,100,I101/H101*100)</f>
        <v>100</v>
      </c>
      <c r="K101" s="1340"/>
      <c r="L101" s="1332"/>
      <c r="M101" s="1331"/>
      <c r="N101" s="1330"/>
    </row>
    <row r="102" spans="1:14" ht="90" customHeight="1" x14ac:dyDescent="0.25">
      <c r="A102" s="1365"/>
      <c r="B102" s="1339"/>
      <c r="C102" s="1327"/>
      <c r="D102" s="1338"/>
      <c r="E102" s="1337" t="s">
        <v>138</v>
      </c>
      <c r="F102" s="1336" t="s">
        <v>390</v>
      </c>
      <c r="G102" s="1335" t="s">
        <v>140</v>
      </c>
      <c r="H102" s="1334">
        <v>100</v>
      </c>
      <c r="I102" s="1334">
        <v>100</v>
      </c>
      <c r="J102" s="1319">
        <f>IF(I102/H102*100&gt;100,100,I102/H102*100)</f>
        <v>100</v>
      </c>
      <c r="K102" s="1333"/>
      <c r="L102" s="1332"/>
      <c r="M102" s="1331"/>
      <c r="N102" s="1330"/>
    </row>
    <row r="103" spans="1:14" ht="33" customHeight="1" x14ac:dyDescent="0.25">
      <c r="A103" s="1365"/>
      <c r="B103" s="1328"/>
      <c r="C103" s="1327"/>
      <c r="D103" s="1326"/>
      <c r="E103" s="1337" t="s">
        <v>144</v>
      </c>
      <c r="F103" s="1324" t="s">
        <v>6</v>
      </c>
      <c r="G103" s="1335" t="s">
        <v>266</v>
      </c>
      <c r="H103" s="1322">
        <v>155</v>
      </c>
      <c r="I103" s="1348">
        <v>154</v>
      </c>
      <c r="J103" s="1319">
        <f>IF(I103/H103*100&gt;100,100,I103/H103*100)</f>
        <v>99.354838709677423</v>
      </c>
      <c r="K103" s="1319">
        <f>J103</f>
        <v>99.354838709677423</v>
      </c>
      <c r="L103" s="1321"/>
      <c r="M103" s="1331"/>
      <c r="N103" s="1319"/>
    </row>
    <row r="104" spans="1:14" ht="63" hidden="1" customHeight="1" x14ac:dyDescent="0.25">
      <c r="A104" s="1365"/>
      <c r="B104" s="1344"/>
      <c r="C104" s="1327" t="s">
        <v>777</v>
      </c>
      <c r="D104" s="1343" t="s">
        <v>137</v>
      </c>
      <c r="E104" s="1337" t="s">
        <v>138</v>
      </c>
      <c r="F104" s="1349" t="s">
        <v>3</v>
      </c>
      <c r="G104" s="1335" t="s">
        <v>140</v>
      </c>
      <c r="H104" s="1334"/>
      <c r="I104" s="1319"/>
      <c r="J104" s="1319" t="e">
        <f>IF(I104/H104*100&gt;100,100,I104/H104*100)</f>
        <v>#DIV/0!</v>
      </c>
      <c r="K104" s="1342" t="e">
        <f>(J104+J105+J106)/3</f>
        <v>#DIV/0!</v>
      </c>
      <c r="L104" s="1341" t="e">
        <f>(K104+K107)/2</f>
        <v>#DIV/0!</v>
      </c>
      <c r="M104" s="1331"/>
      <c r="N104" s="1330"/>
    </row>
    <row r="105" spans="1:14" ht="39" hidden="1" customHeight="1" x14ac:dyDescent="0.25">
      <c r="A105" s="1365"/>
      <c r="B105" s="1339"/>
      <c r="C105" s="1327"/>
      <c r="D105" s="1338"/>
      <c r="E105" s="1337" t="s">
        <v>138</v>
      </c>
      <c r="F105" s="1349" t="s">
        <v>4</v>
      </c>
      <c r="G105" s="1335" t="s">
        <v>140</v>
      </c>
      <c r="H105" s="1334"/>
      <c r="I105" s="1319"/>
      <c r="J105" s="1319" t="e">
        <f>IF(I105/H105*100&gt;100,100,I105/H105*100)</f>
        <v>#DIV/0!</v>
      </c>
      <c r="K105" s="1340"/>
      <c r="L105" s="1332"/>
      <c r="M105" s="1331"/>
      <c r="N105" s="1330"/>
    </row>
    <row r="106" spans="1:14" ht="78.75" hidden="1" customHeight="1" x14ac:dyDescent="0.25">
      <c r="A106" s="1365"/>
      <c r="B106" s="1339"/>
      <c r="C106" s="1327"/>
      <c r="D106" s="1338"/>
      <c r="E106" s="1337" t="s">
        <v>138</v>
      </c>
      <c r="F106" s="1336" t="s">
        <v>390</v>
      </c>
      <c r="G106" s="1335" t="s">
        <v>140</v>
      </c>
      <c r="H106" s="1334"/>
      <c r="I106" s="1334"/>
      <c r="J106" s="1319" t="e">
        <f>IF(I106/H106*100&gt;100,100,I106/H106*100)</f>
        <v>#DIV/0!</v>
      </c>
      <c r="K106" s="1333"/>
      <c r="L106" s="1332"/>
      <c r="M106" s="1331"/>
      <c r="N106" s="1330"/>
    </row>
    <row r="107" spans="1:14" ht="33" hidden="1" customHeight="1" x14ac:dyDescent="0.25">
      <c r="A107" s="1365"/>
      <c r="B107" s="1328"/>
      <c r="C107" s="1327"/>
      <c r="D107" s="1326"/>
      <c r="E107" s="1337" t="s">
        <v>144</v>
      </c>
      <c r="F107" s="1324" t="s">
        <v>6</v>
      </c>
      <c r="G107" s="1335" t="s">
        <v>266</v>
      </c>
      <c r="H107" s="1322"/>
      <c r="I107" s="1348"/>
      <c r="J107" s="1319" t="e">
        <f>IF(I107/H107*100&gt;100,100,I107/H107*100)</f>
        <v>#DIV/0!</v>
      </c>
      <c r="K107" s="1319" t="e">
        <f>J107</f>
        <v>#DIV/0!</v>
      </c>
      <c r="L107" s="1321"/>
      <c r="M107" s="1331"/>
      <c r="N107" s="1319"/>
    </row>
    <row r="108" spans="1:14" ht="75.95" customHeight="1" x14ac:dyDescent="0.25">
      <c r="A108" s="1365"/>
      <c r="B108" s="1344" t="s">
        <v>185</v>
      </c>
      <c r="C108" s="1327" t="s">
        <v>776</v>
      </c>
      <c r="D108" s="1343" t="s">
        <v>137</v>
      </c>
      <c r="E108" s="1337" t="s">
        <v>138</v>
      </c>
      <c r="F108" s="1349" t="s">
        <v>3</v>
      </c>
      <c r="G108" s="1335" t="s">
        <v>140</v>
      </c>
      <c r="H108" s="1334">
        <v>100</v>
      </c>
      <c r="I108" s="1319">
        <v>100</v>
      </c>
      <c r="J108" s="1319">
        <f>IF(I108/H108*100&gt;100,100,I108/H108*100)</f>
        <v>100</v>
      </c>
      <c r="K108" s="1342">
        <f>(J108+J109+J110)/2</f>
        <v>100</v>
      </c>
      <c r="L108" s="1341">
        <f>(K108+K111)/2</f>
        <v>100</v>
      </c>
      <c r="M108" s="1331"/>
      <c r="N108" s="1330"/>
    </row>
    <row r="109" spans="1:14" ht="75.95" customHeight="1" x14ac:dyDescent="0.25">
      <c r="A109" s="1365"/>
      <c r="B109" s="1339"/>
      <c r="C109" s="1327"/>
      <c r="D109" s="1338"/>
      <c r="E109" s="1337" t="s">
        <v>138</v>
      </c>
      <c r="F109" s="1349" t="s">
        <v>4</v>
      </c>
      <c r="G109" s="1335" t="s">
        <v>140</v>
      </c>
      <c r="H109" s="1334">
        <v>94</v>
      </c>
      <c r="I109" s="1319">
        <v>100</v>
      </c>
      <c r="J109" s="1319">
        <f>IF(I109/H109*100&gt;100,100,I109/H109*100)</f>
        <v>100</v>
      </c>
      <c r="K109" s="1340"/>
      <c r="L109" s="1332"/>
      <c r="M109" s="1331"/>
      <c r="N109" s="1330"/>
    </row>
    <row r="110" spans="1:14" ht="90" customHeight="1" x14ac:dyDescent="0.25">
      <c r="A110" s="1365"/>
      <c r="B110" s="1339"/>
      <c r="C110" s="1327"/>
      <c r="D110" s="1338"/>
      <c r="E110" s="1337" t="s">
        <v>138</v>
      </c>
      <c r="F110" s="1336" t="s">
        <v>390</v>
      </c>
      <c r="G110" s="1335" t="s">
        <v>140</v>
      </c>
      <c r="H110" s="1334"/>
      <c r="I110" s="1334"/>
      <c r="J110" s="1319"/>
      <c r="K110" s="1333"/>
      <c r="L110" s="1332"/>
      <c r="M110" s="1331"/>
      <c r="N110" s="1330"/>
    </row>
    <row r="111" spans="1:14" ht="33" customHeight="1" x14ac:dyDescent="0.25">
      <c r="A111" s="1365"/>
      <c r="B111" s="1328"/>
      <c r="C111" s="1327"/>
      <c r="D111" s="1326"/>
      <c r="E111" s="1337" t="s">
        <v>144</v>
      </c>
      <c r="F111" s="1324" t="s">
        <v>6</v>
      </c>
      <c r="G111" s="1335" t="s">
        <v>266</v>
      </c>
      <c r="H111" s="1322">
        <v>1</v>
      </c>
      <c r="I111" s="1348">
        <v>1</v>
      </c>
      <c r="J111" s="1319">
        <f>IF(I111/H111*100&gt;100,100,I111/H111*100)</f>
        <v>100</v>
      </c>
      <c r="K111" s="1319">
        <f>J111</f>
        <v>100</v>
      </c>
      <c r="L111" s="1321"/>
      <c r="M111" s="1331"/>
      <c r="N111" s="1319"/>
    </row>
    <row r="112" spans="1:14" ht="75.95" hidden="1" customHeight="1" x14ac:dyDescent="0.25">
      <c r="A112" s="1365"/>
      <c r="B112" s="1344" t="s">
        <v>178</v>
      </c>
      <c r="C112" s="1327" t="s">
        <v>775</v>
      </c>
      <c r="D112" s="1343" t="s">
        <v>137</v>
      </c>
      <c r="E112" s="1337" t="s">
        <v>138</v>
      </c>
      <c r="F112" s="1349" t="s">
        <v>3</v>
      </c>
      <c r="G112" s="1335" t="s">
        <v>140</v>
      </c>
      <c r="H112" s="1334"/>
      <c r="I112" s="1319"/>
      <c r="J112" s="1319" t="e">
        <f>IF(I112/H112*100&gt;100,100,I112/H112*100)</f>
        <v>#DIV/0!</v>
      </c>
      <c r="K112" s="1342" t="e">
        <f>(J112+J113+J114)/2</f>
        <v>#DIV/0!</v>
      </c>
      <c r="L112" s="1341" t="e">
        <f>(K112+K115)/2</f>
        <v>#DIV/0!</v>
      </c>
      <c r="M112" s="1331"/>
      <c r="N112" s="1330"/>
    </row>
    <row r="113" spans="1:14" ht="75.95" hidden="1" customHeight="1" x14ac:dyDescent="0.25">
      <c r="A113" s="1365"/>
      <c r="B113" s="1339"/>
      <c r="C113" s="1327"/>
      <c r="D113" s="1338"/>
      <c r="E113" s="1337" t="s">
        <v>138</v>
      </c>
      <c r="F113" s="1349" t="s">
        <v>4</v>
      </c>
      <c r="G113" s="1335" t="s">
        <v>140</v>
      </c>
      <c r="H113" s="1334"/>
      <c r="I113" s="1319"/>
      <c r="J113" s="1319" t="e">
        <f>IF(I113/H113*100&gt;100,100,I113/H113*100)</f>
        <v>#DIV/0!</v>
      </c>
      <c r="K113" s="1340"/>
      <c r="L113" s="1332"/>
      <c r="M113" s="1331"/>
      <c r="N113" s="1330"/>
    </row>
    <row r="114" spans="1:14" ht="90" hidden="1" customHeight="1" x14ac:dyDescent="0.25">
      <c r="A114" s="1365"/>
      <c r="B114" s="1339"/>
      <c r="C114" s="1327"/>
      <c r="D114" s="1338"/>
      <c r="E114" s="1337" t="s">
        <v>138</v>
      </c>
      <c r="F114" s="1336" t="s">
        <v>390</v>
      </c>
      <c r="G114" s="1335" t="s">
        <v>140</v>
      </c>
      <c r="H114" s="1334"/>
      <c r="I114" s="1334"/>
      <c r="J114" s="1319"/>
      <c r="K114" s="1333"/>
      <c r="L114" s="1332"/>
      <c r="M114" s="1331"/>
      <c r="N114" s="1330"/>
    </row>
    <row r="115" spans="1:14" ht="33" hidden="1" customHeight="1" x14ac:dyDescent="0.25">
      <c r="A115" s="1365"/>
      <c r="B115" s="1328"/>
      <c r="C115" s="1327"/>
      <c r="D115" s="1326"/>
      <c r="E115" s="1337" t="s">
        <v>144</v>
      </c>
      <c r="F115" s="1324" t="s">
        <v>6</v>
      </c>
      <c r="G115" s="1335" t="s">
        <v>266</v>
      </c>
      <c r="H115" s="1322"/>
      <c r="I115" s="1348"/>
      <c r="J115" s="1319" t="e">
        <f>IF(I115/H115*100&gt;100,100,I115/H115*100)</f>
        <v>#DIV/0!</v>
      </c>
      <c r="K115" s="1319" t="e">
        <f>J115</f>
        <v>#DIV/0!</v>
      </c>
      <c r="L115" s="1321"/>
      <c r="M115" s="1331"/>
      <c r="N115" s="1319"/>
    </row>
    <row r="116" spans="1:14" ht="63" hidden="1" customHeight="1" x14ac:dyDescent="0.25">
      <c r="A116" s="1365"/>
      <c r="B116" s="1344"/>
      <c r="C116" s="1353" t="s">
        <v>774</v>
      </c>
      <c r="D116" s="1343" t="s">
        <v>137</v>
      </c>
      <c r="E116" s="1337" t="s">
        <v>138</v>
      </c>
      <c r="F116" s="1349" t="s">
        <v>3</v>
      </c>
      <c r="G116" s="1335" t="s">
        <v>140</v>
      </c>
      <c r="H116" s="1334"/>
      <c r="I116" s="1319"/>
      <c r="J116" s="1319" t="e">
        <f>IF(I116/H116*100&gt;100,100,I116/H116*100)</f>
        <v>#DIV/0!</v>
      </c>
      <c r="K116" s="1342" t="e">
        <f>(J116+J117+J118)/3</f>
        <v>#DIV/0!</v>
      </c>
      <c r="L116" s="1341" t="e">
        <f>(K116+K119)/2</f>
        <v>#DIV/0!</v>
      </c>
      <c r="M116" s="1331"/>
      <c r="N116" s="1330"/>
    </row>
    <row r="117" spans="1:14" ht="39" hidden="1" customHeight="1" x14ac:dyDescent="0.25">
      <c r="A117" s="1365"/>
      <c r="B117" s="1339"/>
      <c r="C117" s="1353"/>
      <c r="D117" s="1338"/>
      <c r="E117" s="1337" t="s">
        <v>138</v>
      </c>
      <c r="F117" s="1349" t="s">
        <v>4</v>
      </c>
      <c r="G117" s="1335" t="s">
        <v>140</v>
      </c>
      <c r="H117" s="1334"/>
      <c r="I117" s="1319"/>
      <c r="J117" s="1319" t="e">
        <f>IF(I117/H117*100&gt;100,100,I117/H117*100)</f>
        <v>#DIV/0!</v>
      </c>
      <c r="K117" s="1340"/>
      <c r="L117" s="1332"/>
      <c r="M117" s="1331"/>
      <c r="N117" s="1330"/>
    </row>
    <row r="118" spans="1:14" ht="78.75" hidden="1" customHeight="1" x14ac:dyDescent="0.25">
      <c r="A118" s="1365"/>
      <c r="B118" s="1339"/>
      <c r="C118" s="1353"/>
      <c r="D118" s="1338"/>
      <c r="E118" s="1337" t="s">
        <v>138</v>
      </c>
      <c r="F118" s="1336" t="s">
        <v>390</v>
      </c>
      <c r="G118" s="1335" t="s">
        <v>140</v>
      </c>
      <c r="H118" s="1334"/>
      <c r="I118" s="1334"/>
      <c r="J118" s="1319" t="e">
        <f>IF(I118/H118*100&gt;100,100,I118/H118*100)</f>
        <v>#DIV/0!</v>
      </c>
      <c r="K118" s="1333"/>
      <c r="L118" s="1332"/>
      <c r="M118" s="1331"/>
      <c r="N118" s="1330"/>
    </row>
    <row r="119" spans="1:14" ht="33" hidden="1" customHeight="1" x14ac:dyDescent="0.25">
      <c r="A119" s="1365"/>
      <c r="B119" s="1328"/>
      <c r="C119" s="1353"/>
      <c r="D119" s="1326"/>
      <c r="E119" s="1337" t="s">
        <v>144</v>
      </c>
      <c r="F119" s="1324" t="s">
        <v>6</v>
      </c>
      <c r="G119" s="1335" t="s">
        <v>266</v>
      </c>
      <c r="H119" s="1322"/>
      <c r="I119" s="1348"/>
      <c r="J119" s="1319" t="e">
        <f>IF(I119/H119*100&gt;100,100,I119/H119*100)</f>
        <v>#DIV/0!</v>
      </c>
      <c r="K119" s="1319" t="e">
        <f>J119</f>
        <v>#DIV/0!</v>
      </c>
      <c r="L119" s="1321"/>
      <c r="M119" s="1331"/>
      <c r="N119" s="1319"/>
    </row>
    <row r="120" spans="1:14" ht="75.95" customHeight="1" x14ac:dyDescent="0.25">
      <c r="A120" s="1365"/>
      <c r="B120" s="1344" t="s">
        <v>169</v>
      </c>
      <c r="C120" s="1327" t="s">
        <v>773</v>
      </c>
      <c r="D120" s="1343" t="s">
        <v>137</v>
      </c>
      <c r="E120" s="1337" t="s">
        <v>138</v>
      </c>
      <c r="F120" s="1349" t="s">
        <v>3</v>
      </c>
      <c r="G120" s="1335" t="s">
        <v>140</v>
      </c>
      <c r="H120" s="1334">
        <v>100</v>
      </c>
      <c r="I120" s="1319">
        <v>100</v>
      </c>
      <c r="J120" s="1319">
        <f>IF(I120/H120*100&gt;100,100,I120/H120*100)</f>
        <v>100</v>
      </c>
      <c r="K120" s="1342">
        <f>(J120+J121+J122)/3</f>
        <v>99.93127147766323</v>
      </c>
      <c r="L120" s="1341">
        <f>(K120+K123)/2</f>
        <v>99.591103903625623</v>
      </c>
      <c r="M120" s="1331"/>
      <c r="N120" s="1330"/>
    </row>
    <row r="121" spans="1:14" ht="75.95" customHeight="1" x14ac:dyDescent="0.25">
      <c r="A121" s="1365"/>
      <c r="B121" s="1339"/>
      <c r="C121" s="1327"/>
      <c r="D121" s="1338"/>
      <c r="E121" s="1337" t="s">
        <v>138</v>
      </c>
      <c r="F121" s="1349" t="s">
        <v>4</v>
      </c>
      <c r="G121" s="1335" t="s">
        <v>140</v>
      </c>
      <c r="H121" s="1334">
        <v>97</v>
      </c>
      <c r="I121" s="1319">
        <v>96.8</v>
      </c>
      <c r="J121" s="1319">
        <f>IF(I121/H121*100&gt;100,100,I121/H121*100)</f>
        <v>99.793814432989691</v>
      </c>
      <c r="K121" s="1340"/>
      <c r="L121" s="1332"/>
      <c r="M121" s="1331"/>
      <c r="N121" s="1330"/>
    </row>
    <row r="122" spans="1:14" ht="90" customHeight="1" x14ac:dyDescent="0.25">
      <c r="A122" s="1365"/>
      <c r="B122" s="1339"/>
      <c r="C122" s="1327"/>
      <c r="D122" s="1338"/>
      <c r="E122" s="1337" t="s">
        <v>138</v>
      </c>
      <c r="F122" s="1336" t="s">
        <v>390</v>
      </c>
      <c r="G122" s="1335" t="s">
        <v>140</v>
      </c>
      <c r="H122" s="1334">
        <v>100</v>
      </c>
      <c r="I122" s="1334">
        <v>100</v>
      </c>
      <c r="J122" s="1319">
        <f>IF(I122/H122*100&gt;100,100,I122/H122*100)</f>
        <v>100</v>
      </c>
      <c r="K122" s="1333"/>
      <c r="L122" s="1332"/>
      <c r="M122" s="1331"/>
      <c r="N122" s="1330"/>
    </row>
    <row r="123" spans="1:14" ht="33" customHeight="1" x14ac:dyDescent="0.25">
      <c r="A123" s="1365"/>
      <c r="B123" s="1328"/>
      <c r="C123" s="1327"/>
      <c r="D123" s="1326"/>
      <c r="E123" s="1337" t="s">
        <v>144</v>
      </c>
      <c r="F123" s="1324" t="s">
        <v>6</v>
      </c>
      <c r="G123" s="1335" t="s">
        <v>266</v>
      </c>
      <c r="H123" s="1322">
        <v>267</v>
      </c>
      <c r="I123" s="1348">
        <v>265</v>
      </c>
      <c r="J123" s="1319">
        <f>IF(I123/H123*100&gt;100,100,I123/H123*100)</f>
        <v>99.250936329588015</v>
      </c>
      <c r="K123" s="1319">
        <f>J123</f>
        <v>99.250936329588015</v>
      </c>
      <c r="L123" s="1321"/>
      <c r="M123" s="1331"/>
      <c r="N123" s="1319"/>
    </row>
    <row r="124" spans="1:14" ht="75.95" hidden="1" customHeight="1" x14ac:dyDescent="0.25">
      <c r="A124" s="1365"/>
      <c r="B124" s="1344"/>
      <c r="C124" s="1327" t="s">
        <v>772</v>
      </c>
      <c r="D124" s="1343" t="s">
        <v>137</v>
      </c>
      <c r="E124" s="1337" t="s">
        <v>138</v>
      </c>
      <c r="F124" s="1349" t="s">
        <v>3</v>
      </c>
      <c r="G124" s="1335" t="s">
        <v>140</v>
      </c>
      <c r="H124" s="1334"/>
      <c r="I124" s="1319"/>
      <c r="J124" s="1319" t="e">
        <f>IF(I124/H124*100&gt;100,100,I124/H124*100)</f>
        <v>#DIV/0!</v>
      </c>
      <c r="K124" s="1342" t="e">
        <f>(J124+J125+J126)/2</f>
        <v>#DIV/0!</v>
      </c>
      <c r="L124" s="1341" t="e">
        <f>(K124+K127)/2</f>
        <v>#DIV/0!</v>
      </c>
      <c r="M124" s="1331"/>
      <c r="N124" s="1330"/>
    </row>
    <row r="125" spans="1:14" ht="75.95" hidden="1" customHeight="1" x14ac:dyDescent="0.25">
      <c r="A125" s="1365"/>
      <c r="B125" s="1339"/>
      <c r="C125" s="1327"/>
      <c r="D125" s="1338"/>
      <c r="E125" s="1337" t="s">
        <v>138</v>
      </c>
      <c r="F125" s="1349" t="s">
        <v>4</v>
      </c>
      <c r="G125" s="1335" t="s">
        <v>140</v>
      </c>
      <c r="H125" s="1334"/>
      <c r="I125" s="1319"/>
      <c r="J125" s="1319" t="e">
        <f>IF(I125/H125*100&gt;100,100,I125/H125*100)</f>
        <v>#DIV/0!</v>
      </c>
      <c r="K125" s="1340"/>
      <c r="L125" s="1332"/>
      <c r="M125" s="1331"/>
      <c r="N125" s="1330"/>
    </row>
    <row r="126" spans="1:14" ht="90" hidden="1" customHeight="1" x14ac:dyDescent="0.25">
      <c r="A126" s="1365"/>
      <c r="B126" s="1339"/>
      <c r="C126" s="1327"/>
      <c r="D126" s="1338"/>
      <c r="E126" s="1337" t="s">
        <v>138</v>
      </c>
      <c r="F126" s="1336" t="s">
        <v>390</v>
      </c>
      <c r="G126" s="1335" t="s">
        <v>140</v>
      </c>
      <c r="H126" s="1334"/>
      <c r="I126" s="1334"/>
      <c r="J126" s="1319"/>
      <c r="K126" s="1333"/>
      <c r="L126" s="1332"/>
      <c r="M126" s="1331"/>
      <c r="N126" s="1330"/>
    </row>
    <row r="127" spans="1:14" ht="33" hidden="1" customHeight="1" x14ac:dyDescent="0.25">
      <c r="A127" s="1365"/>
      <c r="B127" s="1328"/>
      <c r="C127" s="1327"/>
      <c r="D127" s="1326"/>
      <c r="E127" s="1337" t="s">
        <v>144</v>
      </c>
      <c r="F127" s="1324" t="s">
        <v>6</v>
      </c>
      <c r="G127" s="1335" t="s">
        <v>266</v>
      </c>
      <c r="H127" s="1322"/>
      <c r="I127" s="1348"/>
      <c r="J127" s="1319" t="e">
        <f>IF(I127/H127*100&gt;100,100,I127/H127*100)</f>
        <v>#DIV/0!</v>
      </c>
      <c r="K127" s="1319" t="e">
        <f>J127</f>
        <v>#DIV/0!</v>
      </c>
      <c r="L127" s="1321"/>
      <c r="M127" s="1331"/>
      <c r="N127" s="1319"/>
    </row>
    <row r="128" spans="1:14" ht="63" hidden="1" customHeight="1" x14ac:dyDescent="0.25">
      <c r="A128" s="1365"/>
      <c r="B128" s="1344"/>
      <c r="C128" s="1327" t="s">
        <v>771</v>
      </c>
      <c r="D128" s="1343" t="s">
        <v>137</v>
      </c>
      <c r="E128" s="1337" t="s">
        <v>138</v>
      </c>
      <c r="F128" s="1349" t="s">
        <v>3</v>
      </c>
      <c r="G128" s="1335" t="s">
        <v>140</v>
      </c>
      <c r="H128" s="1334"/>
      <c r="I128" s="1319"/>
      <c r="J128" s="1319" t="e">
        <f>IF(I128/H128*100&gt;100,100,I128/H128*100)</f>
        <v>#DIV/0!</v>
      </c>
      <c r="K128" s="1342" t="e">
        <f>(J128+J129+J130)/3</f>
        <v>#DIV/0!</v>
      </c>
      <c r="L128" s="1341" t="e">
        <f>(K128+K131)/2</f>
        <v>#DIV/0!</v>
      </c>
      <c r="M128" s="1331"/>
      <c r="N128" s="1330"/>
    </row>
    <row r="129" spans="1:14" ht="39" hidden="1" customHeight="1" x14ac:dyDescent="0.25">
      <c r="A129" s="1365"/>
      <c r="B129" s="1339"/>
      <c r="C129" s="1327"/>
      <c r="D129" s="1338"/>
      <c r="E129" s="1337" t="s">
        <v>138</v>
      </c>
      <c r="F129" s="1349" t="s">
        <v>4</v>
      </c>
      <c r="G129" s="1335" t="s">
        <v>140</v>
      </c>
      <c r="H129" s="1334"/>
      <c r="I129" s="1319"/>
      <c r="J129" s="1319" t="e">
        <f>IF(I129/H129*100&gt;100,100,I129/H129*100)</f>
        <v>#DIV/0!</v>
      </c>
      <c r="K129" s="1340"/>
      <c r="L129" s="1332"/>
      <c r="M129" s="1331"/>
      <c r="N129" s="1330"/>
    </row>
    <row r="130" spans="1:14" ht="78.75" hidden="1" customHeight="1" x14ac:dyDescent="0.25">
      <c r="A130" s="1365"/>
      <c r="B130" s="1339"/>
      <c r="C130" s="1327"/>
      <c r="D130" s="1338"/>
      <c r="E130" s="1337" t="s">
        <v>138</v>
      </c>
      <c r="F130" s="1336" t="s">
        <v>390</v>
      </c>
      <c r="G130" s="1335" t="s">
        <v>140</v>
      </c>
      <c r="H130" s="1334"/>
      <c r="I130" s="1334"/>
      <c r="J130" s="1319" t="e">
        <f>IF(I130/H130*100&gt;100,100,I130/H130*100)</f>
        <v>#DIV/0!</v>
      </c>
      <c r="K130" s="1333"/>
      <c r="L130" s="1332"/>
      <c r="M130" s="1331"/>
      <c r="N130" s="1330"/>
    </row>
    <row r="131" spans="1:14" ht="33.75" hidden="1" customHeight="1" x14ac:dyDescent="0.25">
      <c r="A131" s="1365"/>
      <c r="B131" s="1328"/>
      <c r="C131" s="1327"/>
      <c r="D131" s="1326"/>
      <c r="E131" s="1337" t="s">
        <v>144</v>
      </c>
      <c r="F131" s="1324" t="s">
        <v>6</v>
      </c>
      <c r="G131" s="1335" t="s">
        <v>266</v>
      </c>
      <c r="H131" s="1322"/>
      <c r="I131" s="1348"/>
      <c r="J131" s="1319" t="e">
        <f>IF(I131/H131*100&gt;100,100,I131/H131*100)</f>
        <v>#DIV/0!</v>
      </c>
      <c r="K131" s="1319" t="e">
        <f>J131</f>
        <v>#DIV/0!</v>
      </c>
      <c r="L131" s="1321"/>
      <c r="M131" s="1331"/>
      <c r="N131" s="1319"/>
    </row>
    <row r="132" spans="1:14" ht="75.95" hidden="1" customHeight="1" x14ac:dyDescent="0.25">
      <c r="A132" s="1365"/>
      <c r="B132" s="1344" t="s">
        <v>181</v>
      </c>
      <c r="C132" s="1327" t="s">
        <v>770</v>
      </c>
      <c r="D132" s="1343" t="s">
        <v>137</v>
      </c>
      <c r="E132" s="1337" t="s">
        <v>138</v>
      </c>
      <c r="F132" s="1349" t="s">
        <v>3</v>
      </c>
      <c r="G132" s="1335" t="s">
        <v>140</v>
      </c>
      <c r="H132" s="1334"/>
      <c r="I132" s="1319"/>
      <c r="J132" s="1319" t="e">
        <f>IF(I132/H132*100&gt;100,100,I132/H132*100)</f>
        <v>#DIV/0!</v>
      </c>
      <c r="K132" s="1342" t="e">
        <f>(J132+J133+J134)/2</f>
        <v>#DIV/0!</v>
      </c>
      <c r="L132" s="1341" t="e">
        <f>(K132+K135)/2</f>
        <v>#DIV/0!</v>
      </c>
      <c r="M132" s="1331"/>
      <c r="N132" s="1330"/>
    </row>
    <row r="133" spans="1:14" ht="75.95" hidden="1" customHeight="1" x14ac:dyDescent="0.25">
      <c r="A133" s="1365"/>
      <c r="B133" s="1339"/>
      <c r="C133" s="1327"/>
      <c r="D133" s="1338"/>
      <c r="E133" s="1337" t="s">
        <v>138</v>
      </c>
      <c r="F133" s="1349" t="s">
        <v>4</v>
      </c>
      <c r="G133" s="1335" t="s">
        <v>140</v>
      </c>
      <c r="H133" s="1334"/>
      <c r="I133" s="1319"/>
      <c r="J133" s="1319" t="e">
        <f>IF(I133/H133*100&gt;100,100,I133/H133*100)</f>
        <v>#DIV/0!</v>
      </c>
      <c r="K133" s="1340"/>
      <c r="L133" s="1332"/>
      <c r="M133" s="1331"/>
      <c r="N133" s="1330"/>
    </row>
    <row r="134" spans="1:14" ht="90" hidden="1" customHeight="1" x14ac:dyDescent="0.25">
      <c r="A134" s="1365"/>
      <c r="B134" s="1339"/>
      <c r="C134" s="1327"/>
      <c r="D134" s="1338"/>
      <c r="E134" s="1337" t="s">
        <v>138</v>
      </c>
      <c r="F134" s="1336" t="s">
        <v>390</v>
      </c>
      <c r="G134" s="1335" t="s">
        <v>140</v>
      </c>
      <c r="H134" s="1334"/>
      <c r="I134" s="1334"/>
      <c r="J134" s="1319"/>
      <c r="K134" s="1333"/>
      <c r="L134" s="1332"/>
      <c r="M134" s="1331"/>
      <c r="N134" s="1330"/>
    </row>
    <row r="135" spans="1:14" ht="33" hidden="1" customHeight="1" x14ac:dyDescent="0.25">
      <c r="A135" s="1365"/>
      <c r="B135" s="1328"/>
      <c r="C135" s="1327"/>
      <c r="D135" s="1326"/>
      <c r="E135" s="1337" t="s">
        <v>144</v>
      </c>
      <c r="F135" s="1324" t="s">
        <v>6</v>
      </c>
      <c r="G135" s="1335" t="s">
        <v>266</v>
      </c>
      <c r="H135" s="1322"/>
      <c r="I135" s="1348"/>
      <c r="J135" s="1319" t="e">
        <f>IF(I135/H135*100&gt;100,100,I135/H135*100)</f>
        <v>#DIV/0!</v>
      </c>
      <c r="K135" s="1319" t="e">
        <f>J135</f>
        <v>#DIV/0!</v>
      </c>
      <c r="L135" s="1321"/>
      <c r="M135" s="1331"/>
      <c r="N135" s="1319"/>
    </row>
    <row r="136" spans="1:14" ht="75.95" customHeight="1" x14ac:dyDescent="0.25">
      <c r="A136" s="1365"/>
      <c r="B136" s="1344" t="s">
        <v>171</v>
      </c>
      <c r="C136" s="1327" t="s">
        <v>769</v>
      </c>
      <c r="D136" s="1343" t="s">
        <v>137</v>
      </c>
      <c r="E136" s="1337" t="s">
        <v>138</v>
      </c>
      <c r="F136" s="1349" t="s">
        <v>3</v>
      </c>
      <c r="G136" s="1335" t="s">
        <v>140</v>
      </c>
      <c r="H136" s="1334">
        <v>100</v>
      </c>
      <c r="I136" s="1319">
        <v>100</v>
      </c>
      <c r="J136" s="1319">
        <f>IF(I136/H136*100&gt;100,100,I136/H136*100)</f>
        <v>100</v>
      </c>
      <c r="K136" s="1342">
        <f>(J136+J137+J138)/3</f>
        <v>100</v>
      </c>
      <c r="L136" s="1341">
        <f>(K136+K139)/2</f>
        <v>100</v>
      </c>
      <c r="M136" s="1331"/>
      <c r="N136" s="1330"/>
    </row>
    <row r="137" spans="1:14" ht="75.95" customHeight="1" x14ac:dyDescent="0.25">
      <c r="A137" s="1365"/>
      <c r="B137" s="1339"/>
      <c r="C137" s="1327"/>
      <c r="D137" s="1338"/>
      <c r="E137" s="1337" t="s">
        <v>138</v>
      </c>
      <c r="F137" s="1349" t="s">
        <v>4</v>
      </c>
      <c r="G137" s="1335" t="s">
        <v>140</v>
      </c>
      <c r="H137" s="1334">
        <v>100</v>
      </c>
      <c r="I137" s="1319">
        <v>100</v>
      </c>
      <c r="J137" s="1319">
        <f>IF(I137/H137*100&gt;100,100,I137/H137*100)</f>
        <v>100</v>
      </c>
      <c r="K137" s="1340"/>
      <c r="L137" s="1332"/>
      <c r="M137" s="1331"/>
      <c r="N137" s="1330"/>
    </row>
    <row r="138" spans="1:14" ht="90" customHeight="1" x14ac:dyDescent="0.25">
      <c r="A138" s="1365"/>
      <c r="B138" s="1339"/>
      <c r="C138" s="1327"/>
      <c r="D138" s="1338"/>
      <c r="E138" s="1337" t="s">
        <v>138</v>
      </c>
      <c r="F138" s="1336" t="s">
        <v>390</v>
      </c>
      <c r="G138" s="1335" t="s">
        <v>140</v>
      </c>
      <c r="H138" s="1334">
        <v>100</v>
      </c>
      <c r="I138" s="1334">
        <v>100</v>
      </c>
      <c r="J138" s="1319">
        <f>IF(I138/H138*100&gt;100,100,I138/H138*100)</f>
        <v>100</v>
      </c>
      <c r="K138" s="1333"/>
      <c r="L138" s="1332"/>
      <c r="M138" s="1331"/>
      <c r="N138" s="1330"/>
    </row>
    <row r="139" spans="1:14" ht="33" customHeight="1" x14ac:dyDescent="0.25">
      <c r="A139" s="1365"/>
      <c r="B139" s="1328"/>
      <c r="C139" s="1327"/>
      <c r="D139" s="1326"/>
      <c r="E139" s="1337" t="s">
        <v>144</v>
      </c>
      <c r="F139" s="1324" t="s">
        <v>6</v>
      </c>
      <c r="G139" s="1335" t="s">
        <v>266</v>
      </c>
      <c r="H139" s="1322">
        <v>14</v>
      </c>
      <c r="I139" s="1348">
        <v>14</v>
      </c>
      <c r="J139" s="1319">
        <f>IF(I139/H139*100&gt;100,100,I139/H139*100)</f>
        <v>100</v>
      </c>
      <c r="K139" s="1319">
        <f>J139</f>
        <v>100</v>
      </c>
      <c r="L139" s="1321"/>
      <c r="M139" s="1331"/>
      <c r="N139" s="1319"/>
    </row>
    <row r="140" spans="1:14" ht="75.95" customHeight="1" x14ac:dyDescent="0.25">
      <c r="A140" s="1365"/>
      <c r="B140" s="1344" t="s">
        <v>305</v>
      </c>
      <c r="C140" s="1327" t="s">
        <v>768</v>
      </c>
      <c r="D140" s="1343" t="s">
        <v>137</v>
      </c>
      <c r="E140" s="1337" t="s">
        <v>138</v>
      </c>
      <c r="F140" s="1349" t="s">
        <v>3</v>
      </c>
      <c r="G140" s="1335" t="s">
        <v>140</v>
      </c>
      <c r="H140" s="1334">
        <v>100</v>
      </c>
      <c r="I140" s="1319">
        <v>100</v>
      </c>
      <c r="J140" s="1319">
        <f>IF(I140/H140*100&gt;100,100,I140/H140*100)</f>
        <v>100</v>
      </c>
      <c r="K140" s="1342">
        <f>(J140+J141+J142)/2</f>
        <v>100</v>
      </c>
      <c r="L140" s="1341">
        <f>(K140+K143)/2</f>
        <v>100</v>
      </c>
      <c r="M140" s="1331"/>
      <c r="N140" s="1330"/>
    </row>
    <row r="141" spans="1:14" ht="75.95" customHeight="1" x14ac:dyDescent="0.25">
      <c r="A141" s="1365"/>
      <c r="B141" s="1339"/>
      <c r="C141" s="1327"/>
      <c r="D141" s="1338"/>
      <c r="E141" s="1337" t="s">
        <v>138</v>
      </c>
      <c r="F141" s="1349" t="s">
        <v>4</v>
      </c>
      <c r="G141" s="1335" t="s">
        <v>140</v>
      </c>
      <c r="H141" s="1334">
        <v>100</v>
      </c>
      <c r="I141" s="1319">
        <v>100</v>
      </c>
      <c r="J141" s="1319">
        <f>IF(I141/H141*100&gt;100,100,I141/H141*100)</f>
        <v>100</v>
      </c>
      <c r="K141" s="1340"/>
      <c r="L141" s="1332"/>
      <c r="M141" s="1331"/>
      <c r="N141" s="1330"/>
    </row>
    <row r="142" spans="1:14" ht="80.099999999999994" customHeight="1" x14ac:dyDescent="0.25">
      <c r="A142" s="1365"/>
      <c r="B142" s="1339"/>
      <c r="C142" s="1327"/>
      <c r="D142" s="1338"/>
      <c r="E142" s="1337" t="s">
        <v>138</v>
      </c>
      <c r="F142" s="1336" t="s">
        <v>391</v>
      </c>
      <c r="G142" s="1335" t="s">
        <v>140</v>
      </c>
      <c r="H142" s="1334"/>
      <c r="I142" s="1334"/>
      <c r="J142" s="1319"/>
      <c r="K142" s="1333"/>
      <c r="L142" s="1332"/>
      <c r="M142" s="1331"/>
      <c r="N142" s="1330"/>
    </row>
    <row r="143" spans="1:14" ht="33" customHeight="1" x14ac:dyDescent="0.25">
      <c r="A143" s="1365"/>
      <c r="B143" s="1328"/>
      <c r="C143" s="1327"/>
      <c r="D143" s="1326"/>
      <c r="E143" s="1337" t="s">
        <v>144</v>
      </c>
      <c r="F143" s="1324" t="s">
        <v>6</v>
      </c>
      <c r="G143" s="1335" t="s">
        <v>266</v>
      </c>
      <c r="H143" s="1322">
        <v>1</v>
      </c>
      <c r="I143" s="1348">
        <v>1</v>
      </c>
      <c r="J143" s="1319">
        <f>IF(I143/H143*100&gt;100,100,I143/H143*100)</f>
        <v>100</v>
      </c>
      <c r="K143" s="1319">
        <f>J143</f>
        <v>100</v>
      </c>
      <c r="L143" s="1321"/>
      <c r="M143" s="1331"/>
      <c r="N143" s="1319"/>
    </row>
    <row r="144" spans="1:14" ht="75.95" hidden="1" customHeight="1" x14ac:dyDescent="0.25">
      <c r="A144" s="1365"/>
      <c r="B144" s="1344"/>
      <c r="C144" s="1327" t="s">
        <v>767</v>
      </c>
      <c r="D144" s="1343" t="s">
        <v>137</v>
      </c>
      <c r="E144" s="1337" t="s">
        <v>138</v>
      </c>
      <c r="F144" s="1349" t="s">
        <v>3</v>
      </c>
      <c r="G144" s="1335" t="s">
        <v>140</v>
      </c>
      <c r="H144" s="1334"/>
      <c r="I144" s="1319"/>
      <c r="J144" s="1319" t="e">
        <f>IF(I144/H144*100&gt;100,100,I144/H144*100)</f>
        <v>#DIV/0!</v>
      </c>
      <c r="K144" s="1342" t="e">
        <f>(J144+J145+J146)/2</f>
        <v>#DIV/0!</v>
      </c>
      <c r="L144" s="1341" t="e">
        <f>(K144+K147)/2</f>
        <v>#DIV/0!</v>
      </c>
      <c r="M144" s="1331"/>
      <c r="N144" s="1330"/>
    </row>
    <row r="145" spans="1:14" ht="75.95" hidden="1" customHeight="1" x14ac:dyDescent="0.25">
      <c r="A145" s="1365"/>
      <c r="B145" s="1339"/>
      <c r="C145" s="1327"/>
      <c r="D145" s="1338"/>
      <c r="E145" s="1337" t="s">
        <v>138</v>
      </c>
      <c r="F145" s="1349" t="s">
        <v>4</v>
      </c>
      <c r="G145" s="1335" t="s">
        <v>140</v>
      </c>
      <c r="H145" s="1334"/>
      <c r="I145" s="1319"/>
      <c r="J145" s="1319" t="e">
        <f>IF(I145/H145*100&gt;100,100,I145/H145*100)</f>
        <v>#DIV/0!</v>
      </c>
      <c r="K145" s="1340"/>
      <c r="L145" s="1332"/>
      <c r="M145" s="1331"/>
      <c r="N145" s="1330"/>
    </row>
    <row r="146" spans="1:14" ht="80.099999999999994" hidden="1" customHeight="1" x14ac:dyDescent="0.25">
      <c r="A146" s="1365"/>
      <c r="B146" s="1339"/>
      <c r="C146" s="1327"/>
      <c r="D146" s="1338"/>
      <c r="E146" s="1337" t="s">
        <v>138</v>
      </c>
      <c r="F146" s="1336" t="s">
        <v>391</v>
      </c>
      <c r="G146" s="1335" t="s">
        <v>140</v>
      </c>
      <c r="H146" s="1334"/>
      <c r="I146" s="1334"/>
      <c r="J146" s="1319"/>
      <c r="K146" s="1333"/>
      <c r="L146" s="1332"/>
      <c r="M146" s="1331"/>
      <c r="N146" s="1330"/>
    </row>
    <row r="147" spans="1:14" ht="33" hidden="1" customHeight="1" x14ac:dyDescent="0.25">
      <c r="A147" s="1365"/>
      <c r="B147" s="1328"/>
      <c r="C147" s="1327"/>
      <c r="D147" s="1326"/>
      <c r="E147" s="1337" t="s">
        <v>144</v>
      </c>
      <c r="F147" s="1324" t="s">
        <v>6</v>
      </c>
      <c r="G147" s="1335" t="s">
        <v>266</v>
      </c>
      <c r="H147" s="1322"/>
      <c r="I147" s="1348"/>
      <c r="J147" s="1319" t="e">
        <f>IF(I147/H147*100&gt;100,100,I147/H147*100)</f>
        <v>#DIV/0!</v>
      </c>
      <c r="K147" s="1319" t="e">
        <f>J147</f>
        <v>#DIV/0!</v>
      </c>
      <c r="L147" s="1321"/>
      <c r="M147" s="1331"/>
      <c r="N147" s="1319"/>
    </row>
    <row r="148" spans="1:14" ht="63" hidden="1" customHeight="1" x14ac:dyDescent="0.25">
      <c r="A148" s="1365"/>
      <c r="B148" s="1344"/>
      <c r="C148" s="1327" t="s">
        <v>766</v>
      </c>
      <c r="D148" s="1343" t="s">
        <v>137</v>
      </c>
      <c r="E148" s="1337" t="s">
        <v>138</v>
      </c>
      <c r="F148" s="1349" t="s">
        <v>3</v>
      </c>
      <c r="G148" s="1335" t="s">
        <v>140</v>
      </c>
      <c r="H148" s="1334"/>
      <c r="I148" s="1319"/>
      <c r="J148" s="1319" t="e">
        <f>IF(I148/H148*100&gt;100,100,I148/H148*100)</f>
        <v>#DIV/0!</v>
      </c>
      <c r="K148" s="1342" t="e">
        <f>(J148+J149+J150)/3</f>
        <v>#DIV/0!</v>
      </c>
      <c r="L148" s="1341" t="e">
        <f>(K148+K151)/2</f>
        <v>#DIV/0!</v>
      </c>
      <c r="M148" s="1331"/>
      <c r="N148" s="1330"/>
    </row>
    <row r="149" spans="1:14" ht="39" hidden="1" customHeight="1" x14ac:dyDescent="0.25">
      <c r="A149" s="1365"/>
      <c r="B149" s="1339"/>
      <c r="C149" s="1327"/>
      <c r="D149" s="1338"/>
      <c r="E149" s="1337" t="s">
        <v>138</v>
      </c>
      <c r="F149" s="1349" t="s">
        <v>4</v>
      </c>
      <c r="G149" s="1335" t="s">
        <v>140</v>
      </c>
      <c r="H149" s="1334"/>
      <c r="I149" s="1319"/>
      <c r="J149" s="1319" t="e">
        <f>IF(I149/H149*100&gt;100,100,I149/H149*100)</f>
        <v>#DIV/0!</v>
      </c>
      <c r="K149" s="1340"/>
      <c r="L149" s="1332"/>
      <c r="M149" s="1331"/>
      <c r="N149" s="1330"/>
    </row>
    <row r="150" spans="1:14" ht="63" hidden="1" customHeight="1" x14ac:dyDescent="0.25">
      <c r="A150" s="1365"/>
      <c r="B150" s="1339"/>
      <c r="C150" s="1327"/>
      <c r="D150" s="1338"/>
      <c r="E150" s="1337" t="s">
        <v>138</v>
      </c>
      <c r="F150" s="1336" t="s">
        <v>391</v>
      </c>
      <c r="G150" s="1335" t="s">
        <v>140</v>
      </c>
      <c r="H150" s="1334"/>
      <c r="I150" s="1334"/>
      <c r="J150" s="1319" t="e">
        <f>IF(I150/H150*100&gt;100,100,I150/H150*100)</f>
        <v>#DIV/0!</v>
      </c>
      <c r="K150" s="1333"/>
      <c r="L150" s="1332"/>
      <c r="M150" s="1331"/>
      <c r="N150" s="1330"/>
    </row>
    <row r="151" spans="1:14" ht="33" hidden="1" customHeight="1" x14ac:dyDescent="0.25">
      <c r="A151" s="1365"/>
      <c r="B151" s="1328"/>
      <c r="C151" s="1327"/>
      <c r="D151" s="1326"/>
      <c r="E151" s="1337" t="s">
        <v>144</v>
      </c>
      <c r="F151" s="1324" t="s">
        <v>6</v>
      </c>
      <c r="G151" s="1335" t="s">
        <v>266</v>
      </c>
      <c r="H151" s="1322"/>
      <c r="I151" s="1348"/>
      <c r="J151" s="1319" t="e">
        <f>IF(I151/H151*100&gt;100,100,I151/H151*100)</f>
        <v>#DIV/0!</v>
      </c>
      <c r="K151" s="1319" t="e">
        <f>J151</f>
        <v>#DIV/0!</v>
      </c>
      <c r="L151" s="1321"/>
      <c r="M151" s="1331"/>
      <c r="N151" s="1319"/>
    </row>
    <row r="152" spans="1:14" ht="75.95" hidden="1" customHeight="1" x14ac:dyDescent="0.25">
      <c r="A152" s="1365"/>
      <c r="B152" s="1344"/>
      <c r="C152" s="1327" t="s">
        <v>765</v>
      </c>
      <c r="D152" s="1343" t="s">
        <v>137</v>
      </c>
      <c r="E152" s="1337" t="s">
        <v>138</v>
      </c>
      <c r="F152" s="1349" t="s">
        <v>3</v>
      </c>
      <c r="G152" s="1335" t="s">
        <v>140</v>
      </c>
      <c r="H152" s="1334"/>
      <c r="I152" s="1319"/>
      <c r="J152" s="1319" t="e">
        <f>IF(I152/H152*100&gt;100,100,I152/H152*100)</f>
        <v>#DIV/0!</v>
      </c>
      <c r="K152" s="1342" t="e">
        <f>(J152+J153+J154)/2</f>
        <v>#DIV/0!</v>
      </c>
      <c r="L152" s="1341" t="e">
        <f>(K152+K155)/2</f>
        <v>#DIV/0!</v>
      </c>
      <c r="M152" s="1331"/>
      <c r="N152" s="1330"/>
    </row>
    <row r="153" spans="1:14" ht="75.95" hidden="1" customHeight="1" x14ac:dyDescent="0.25">
      <c r="A153" s="1365"/>
      <c r="B153" s="1339"/>
      <c r="C153" s="1327"/>
      <c r="D153" s="1338"/>
      <c r="E153" s="1337" t="s">
        <v>138</v>
      </c>
      <c r="F153" s="1349" t="s">
        <v>4</v>
      </c>
      <c r="G153" s="1335" t="s">
        <v>140</v>
      </c>
      <c r="H153" s="1334"/>
      <c r="I153" s="1319"/>
      <c r="J153" s="1319" t="e">
        <f>IF(I153/H153*100&gt;100,100,I153/H153*100)</f>
        <v>#DIV/0!</v>
      </c>
      <c r="K153" s="1340"/>
      <c r="L153" s="1332"/>
      <c r="M153" s="1331"/>
      <c r="N153" s="1330"/>
    </row>
    <row r="154" spans="1:14" ht="80.099999999999994" hidden="1" customHeight="1" x14ac:dyDescent="0.25">
      <c r="A154" s="1365"/>
      <c r="B154" s="1339"/>
      <c r="C154" s="1327"/>
      <c r="D154" s="1338"/>
      <c r="E154" s="1337" t="s">
        <v>138</v>
      </c>
      <c r="F154" s="1336" t="s">
        <v>391</v>
      </c>
      <c r="G154" s="1335" t="s">
        <v>140</v>
      </c>
      <c r="H154" s="1334"/>
      <c r="I154" s="1334"/>
      <c r="J154" s="1319"/>
      <c r="K154" s="1333"/>
      <c r="L154" s="1332"/>
      <c r="M154" s="1331"/>
      <c r="N154" s="1330"/>
    </row>
    <row r="155" spans="1:14" ht="33" hidden="1" customHeight="1" x14ac:dyDescent="0.25">
      <c r="A155" s="1365"/>
      <c r="B155" s="1328"/>
      <c r="C155" s="1327"/>
      <c r="D155" s="1326"/>
      <c r="E155" s="1337" t="s">
        <v>144</v>
      </c>
      <c r="F155" s="1324" t="s">
        <v>6</v>
      </c>
      <c r="G155" s="1335" t="s">
        <v>266</v>
      </c>
      <c r="H155" s="1322"/>
      <c r="I155" s="1348"/>
      <c r="J155" s="1319" t="e">
        <f>IF(I155/H155*100&gt;100,100,I155/H155*100)</f>
        <v>#DIV/0!</v>
      </c>
      <c r="K155" s="1319" t="e">
        <f>J155</f>
        <v>#DIV/0!</v>
      </c>
      <c r="L155" s="1321"/>
      <c r="M155" s="1331"/>
      <c r="N155" s="1319"/>
    </row>
    <row r="156" spans="1:14" ht="63" hidden="1" customHeight="1" x14ac:dyDescent="0.25">
      <c r="A156" s="1365"/>
      <c r="B156" s="1344"/>
      <c r="C156" s="1327" t="s">
        <v>764</v>
      </c>
      <c r="D156" s="1343" t="s">
        <v>137</v>
      </c>
      <c r="E156" s="1337" t="s">
        <v>138</v>
      </c>
      <c r="F156" s="1349" t="s">
        <v>3</v>
      </c>
      <c r="G156" s="1335" t="s">
        <v>140</v>
      </c>
      <c r="H156" s="1334"/>
      <c r="I156" s="1319"/>
      <c r="J156" s="1319" t="e">
        <f>IF(I156/H156*100&gt;100,100,I156/H156*100)</f>
        <v>#DIV/0!</v>
      </c>
      <c r="K156" s="1342" t="e">
        <f>(J156+J157+J158)/3</f>
        <v>#DIV/0!</v>
      </c>
      <c r="L156" s="1341" t="e">
        <f>(K156+K159)/2</f>
        <v>#DIV/0!</v>
      </c>
      <c r="M156" s="1331"/>
      <c r="N156" s="1330"/>
    </row>
    <row r="157" spans="1:14" ht="39" hidden="1" customHeight="1" x14ac:dyDescent="0.25">
      <c r="A157" s="1365"/>
      <c r="B157" s="1339"/>
      <c r="C157" s="1327"/>
      <c r="D157" s="1338"/>
      <c r="E157" s="1337" t="s">
        <v>138</v>
      </c>
      <c r="F157" s="1349" t="s">
        <v>4</v>
      </c>
      <c r="G157" s="1335" t="s">
        <v>140</v>
      </c>
      <c r="H157" s="1334"/>
      <c r="I157" s="1319"/>
      <c r="J157" s="1319" t="e">
        <f>IF(I157/H157*100&gt;100,100,I157/H157*100)</f>
        <v>#DIV/0!</v>
      </c>
      <c r="K157" s="1340"/>
      <c r="L157" s="1332"/>
      <c r="M157" s="1331"/>
      <c r="N157" s="1330"/>
    </row>
    <row r="158" spans="1:14" ht="63" hidden="1" customHeight="1" x14ac:dyDescent="0.25">
      <c r="A158" s="1365"/>
      <c r="B158" s="1339"/>
      <c r="C158" s="1327"/>
      <c r="D158" s="1338"/>
      <c r="E158" s="1337" t="s">
        <v>138</v>
      </c>
      <c r="F158" s="1336" t="s">
        <v>391</v>
      </c>
      <c r="G158" s="1335" t="s">
        <v>140</v>
      </c>
      <c r="H158" s="1334"/>
      <c r="I158" s="1334"/>
      <c r="J158" s="1319" t="e">
        <f>IF(I158/H158*100&gt;100,100,I158/H158*100)</f>
        <v>#DIV/0!</v>
      </c>
      <c r="K158" s="1333"/>
      <c r="L158" s="1332"/>
      <c r="M158" s="1331"/>
      <c r="N158" s="1330"/>
    </row>
    <row r="159" spans="1:14" ht="33" hidden="1" customHeight="1" x14ac:dyDescent="0.25">
      <c r="A159" s="1365"/>
      <c r="B159" s="1328"/>
      <c r="C159" s="1327"/>
      <c r="D159" s="1326"/>
      <c r="E159" s="1337" t="s">
        <v>144</v>
      </c>
      <c r="F159" s="1324" t="s">
        <v>6</v>
      </c>
      <c r="G159" s="1335" t="s">
        <v>266</v>
      </c>
      <c r="H159" s="1322"/>
      <c r="I159" s="1348"/>
      <c r="J159" s="1319" t="e">
        <f>IF(I159/H159*100&gt;100,100,I159/H159*100)</f>
        <v>#DIV/0!</v>
      </c>
      <c r="K159" s="1319" t="e">
        <f>J159</f>
        <v>#DIV/0!</v>
      </c>
      <c r="L159" s="1321"/>
      <c r="M159" s="1331"/>
      <c r="N159" s="1319"/>
    </row>
    <row r="160" spans="1:14" ht="63" hidden="1" customHeight="1" x14ac:dyDescent="0.25">
      <c r="A160" s="1365"/>
      <c r="B160" s="1344"/>
      <c r="C160" s="1327" t="s">
        <v>763</v>
      </c>
      <c r="D160" s="1343" t="s">
        <v>137</v>
      </c>
      <c r="E160" s="1337" t="s">
        <v>138</v>
      </c>
      <c r="F160" s="1349" t="s">
        <v>3</v>
      </c>
      <c r="G160" s="1335" t="s">
        <v>140</v>
      </c>
      <c r="H160" s="1334"/>
      <c r="I160" s="1319"/>
      <c r="J160" s="1319" t="e">
        <f>IF(I160/H160*100&gt;100,100,I160/H160*100)</f>
        <v>#DIV/0!</v>
      </c>
      <c r="K160" s="1342" t="e">
        <f>(J160+J161+J162)/3</f>
        <v>#DIV/0!</v>
      </c>
      <c r="L160" s="1341" t="e">
        <f>(K160+K163)/2</f>
        <v>#DIV/0!</v>
      </c>
      <c r="M160" s="1331"/>
      <c r="N160" s="1330"/>
    </row>
    <row r="161" spans="1:14" ht="39" hidden="1" customHeight="1" x14ac:dyDescent="0.25">
      <c r="A161" s="1365"/>
      <c r="B161" s="1339"/>
      <c r="C161" s="1327"/>
      <c r="D161" s="1338"/>
      <c r="E161" s="1337" t="s">
        <v>138</v>
      </c>
      <c r="F161" s="1349" t="s">
        <v>4</v>
      </c>
      <c r="G161" s="1335" t="s">
        <v>140</v>
      </c>
      <c r="H161" s="1334"/>
      <c r="I161" s="1319"/>
      <c r="J161" s="1319" t="e">
        <f>IF(I161/H161*100&gt;100,100,I161/H161*100)</f>
        <v>#DIV/0!</v>
      </c>
      <c r="K161" s="1340"/>
      <c r="L161" s="1332"/>
      <c r="M161" s="1331"/>
      <c r="N161" s="1330"/>
    </row>
    <row r="162" spans="1:14" ht="63" hidden="1" customHeight="1" x14ac:dyDescent="0.25">
      <c r="A162" s="1365"/>
      <c r="B162" s="1339"/>
      <c r="C162" s="1327"/>
      <c r="D162" s="1338"/>
      <c r="E162" s="1337" t="s">
        <v>138</v>
      </c>
      <c r="F162" s="1336" t="s">
        <v>391</v>
      </c>
      <c r="G162" s="1335" t="s">
        <v>140</v>
      </c>
      <c r="H162" s="1334"/>
      <c r="I162" s="1334"/>
      <c r="J162" s="1319" t="e">
        <f>IF(I162/H162*100&gt;100,100,I162/H162*100)</f>
        <v>#DIV/0!</v>
      </c>
      <c r="K162" s="1333"/>
      <c r="L162" s="1332"/>
      <c r="M162" s="1331"/>
      <c r="N162" s="1330"/>
    </row>
    <row r="163" spans="1:14" ht="33" hidden="1" customHeight="1" x14ac:dyDescent="0.25">
      <c r="A163" s="1365"/>
      <c r="B163" s="1328"/>
      <c r="C163" s="1327"/>
      <c r="D163" s="1326"/>
      <c r="E163" s="1337" t="s">
        <v>144</v>
      </c>
      <c r="F163" s="1324" t="s">
        <v>6</v>
      </c>
      <c r="G163" s="1335" t="s">
        <v>266</v>
      </c>
      <c r="H163" s="1322"/>
      <c r="I163" s="1348"/>
      <c r="J163" s="1319" t="e">
        <f>IF(I163/H163*100&gt;100,100,I163/H163*100)</f>
        <v>#DIV/0!</v>
      </c>
      <c r="K163" s="1319" t="e">
        <f>J163</f>
        <v>#DIV/0!</v>
      </c>
      <c r="L163" s="1321"/>
      <c r="M163" s="1331"/>
      <c r="N163" s="1319"/>
    </row>
    <row r="164" spans="1:14" ht="63" customHeight="1" x14ac:dyDescent="0.25">
      <c r="A164" s="1365"/>
      <c r="B164" s="1344" t="s">
        <v>51</v>
      </c>
      <c r="C164" s="1327" t="s">
        <v>762</v>
      </c>
      <c r="D164" s="1343" t="s">
        <v>137</v>
      </c>
      <c r="E164" s="1337" t="s">
        <v>138</v>
      </c>
      <c r="F164" s="1349" t="s">
        <v>3</v>
      </c>
      <c r="G164" s="1335" t="s">
        <v>140</v>
      </c>
      <c r="H164" s="1334">
        <v>100</v>
      </c>
      <c r="I164" s="1319">
        <v>100</v>
      </c>
      <c r="J164" s="1319">
        <f>IF(I164/H164*100&gt;100,100,I164/H164*100)</f>
        <v>100</v>
      </c>
      <c r="K164" s="1342">
        <f>(J164+J165+J166)/3</f>
        <v>100</v>
      </c>
      <c r="L164" s="1341">
        <f>(K164+K167)/2</f>
        <v>100</v>
      </c>
      <c r="M164" s="1331"/>
      <c r="N164" s="1330"/>
    </row>
    <row r="165" spans="1:14" ht="39" customHeight="1" x14ac:dyDescent="0.25">
      <c r="A165" s="1365"/>
      <c r="B165" s="1339"/>
      <c r="C165" s="1327"/>
      <c r="D165" s="1338"/>
      <c r="E165" s="1337" t="s">
        <v>138</v>
      </c>
      <c r="F165" s="1349" t="s">
        <v>4</v>
      </c>
      <c r="G165" s="1335" t="s">
        <v>140</v>
      </c>
      <c r="H165" s="1334">
        <v>100</v>
      </c>
      <c r="I165" s="1319">
        <v>100</v>
      </c>
      <c r="J165" s="1319">
        <f>IF(I165/H165*100&gt;100,100,I165/H165*100)</f>
        <v>100</v>
      </c>
      <c r="K165" s="1340"/>
      <c r="L165" s="1332"/>
      <c r="M165" s="1331"/>
      <c r="N165" s="1330"/>
    </row>
    <row r="166" spans="1:14" ht="63" customHeight="1" x14ac:dyDescent="0.25">
      <c r="A166" s="1365"/>
      <c r="B166" s="1339"/>
      <c r="C166" s="1327"/>
      <c r="D166" s="1338"/>
      <c r="E166" s="1337" t="s">
        <v>138</v>
      </c>
      <c r="F166" s="1336" t="s">
        <v>391</v>
      </c>
      <c r="G166" s="1335" t="s">
        <v>140</v>
      </c>
      <c r="H166" s="1334">
        <v>100</v>
      </c>
      <c r="I166" s="1334">
        <v>100</v>
      </c>
      <c r="J166" s="1319">
        <f>IF(I166/H166*100&gt;100,100,I166/H166*100)</f>
        <v>100</v>
      </c>
      <c r="K166" s="1333"/>
      <c r="L166" s="1332"/>
      <c r="M166" s="1331"/>
      <c r="N166" s="1330"/>
    </row>
    <row r="167" spans="1:14" ht="33" customHeight="1" x14ac:dyDescent="0.25">
      <c r="A167" s="1365"/>
      <c r="B167" s="1328"/>
      <c r="C167" s="1327"/>
      <c r="D167" s="1326"/>
      <c r="E167" s="1337" t="s">
        <v>144</v>
      </c>
      <c r="F167" s="1324" t="s">
        <v>6</v>
      </c>
      <c r="G167" s="1335" t="s">
        <v>266</v>
      </c>
      <c r="H167" s="1322">
        <v>1</v>
      </c>
      <c r="I167" s="1348">
        <v>1</v>
      </c>
      <c r="J167" s="1319">
        <f>IF(I167/H167*100&gt;100,100,I167/H167*100)</f>
        <v>100</v>
      </c>
      <c r="K167" s="1319">
        <f>J167</f>
        <v>100</v>
      </c>
      <c r="L167" s="1321"/>
      <c r="M167" s="1331"/>
      <c r="N167" s="1319"/>
    </row>
    <row r="168" spans="1:14" ht="75.95" hidden="1" customHeight="1" x14ac:dyDescent="0.25">
      <c r="A168" s="1365"/>
      <c r="B168" s="1344" t="s">
        <v>204</v>
      </c>
      <c r="C168" s="1327" t="s">
        <v>761</v>
      </c>
      <c r="D168" s="1343" t="s">
        <v>137</v>
      </c>
      <c r="E168" s="1337" t="s">
        <v>138</v>
      </c>
      <c r="F168" s="1349" t="s">
        <v>3</v>
      </c>
      <c r="G168" s="1335" t="s">
        <v>140</v>
      </c>
      <c r="H168" s="1334"/>
      <c r="I168" s="1319"/>
      <c r="J168" s="1319" t="e">
        <f>IF(I168/H168*100&gt;100,100,I168/H168*100)</f>
        <v>#DIV/0!</v>
      </c>
      <c r="K168" s="1342" t="e">
        <f>(J168+J169+J170)/2</f>
        <v>#DIV/0!</v>
      </c>
      <c r="L168" s="1341" t="e">
        <f>(K168+K171)/2</f>
        <v>#DIV/0!</v>
      </c>
      <c r="M168" s="1331"/>
      <c r="N168" s="1330"/>
    </row>
    <row r="169" spans="1:14" ht="75.95" hidden="1" customHeight="1" x14ac:dyDescent="0.25">
      <c r="A169" s="1365"/>
      <c r="B169" s="1339"/>
      <c r="C169" s="1327"/>
      <c r="D169" s="1338"/>
      <c r="E169" s="1337" t="s">
        <v>138</v>
      </c>
      <c r="F169" s="1349" t="s">
        <v>4</v>
      </c>
      <c r="G169" s="1335" t="s">
        <v>140</v>
      </c>
      <c r="H169" s="1334"/>
      <c r="I169" s="1319"/>
      <c r="J169" s="1319" t="e">
        <f>IF(I169/H169*100&gt;100,100,I169/H169*100)</f>
        <v>#DIV/0!</v>
      </c>
      <c r="K169" s="1340"/>
      <c r="L169" s="1332"/>
      <c r="M169" s="1331"/>
      <c r="N169" s="1330"/>
    </row>
    <row r="170" spans="1:14" ht="80.099999999999994" hidden="1" customHeight="1" x14ac:dyDescent="0.25">
      <c r="A170" s="1365"/>
      <c r="B170" s="1339"/>
      <c r="C170" s="1327"/>
      <c r="D170" s="1338"/>
      <c r="E170" s="1337" t="s">
        <v>138</v>
      </c>
      <c r="F170" s="1336" t="s">
        <v>391</v>
      </c>
      <c r="G170" s="1335" t="s">
        <v>140</v>
      </c>
      <c r="H170" s="1334"/>
      <c r="I170" s="1334"/>
      <c r="J170" s="1319"/>
      <c r="K170" s="1333"/>
      <c r="L170" s="1332"/>
      <c r="M170" s="1331"/>
      <c r="N170" s="1330"/>
    </row>
    <row r="171" spans="1:14" ht="33" hidden="1" customHeight="1" x14ac:dyDescent="0.25">
      <c r="A171" s="1365"/>
      <c r="B171" s="1328"/>
      <c r="C171" s="1327"/>
      <c r="D171" s="1326"/>
      <c r="E171" s="1337" t="s">
        <v>144</v>
      </c>
      <c r="F171" s="1324" t="s">
        <v>6</v>
      </c>
      <c r="G171" s="1335" t="s">
        <v>266</v>
      </c>
      <c r="H171" s="1322"/>
      <c r="I171" s="1348"/>
      <c r="J171" s="1319" t="e">
        <f>IF(I171/H171*100&gt;100,100,I171/H171*100)</f>
        <v>#DIV/0!</v>
      </c>
      <c r="K171" s="1319" t="e">
        <f>J171</f>
        <v>#DIV/0!</v>
      </c>
      <c r="L171" s="1321"/>
      <c r="M171" s="1331"/>
      <c r="N171" s="1319"/>
    </row>
    <row r="172" spans="1:14" ht="75.95" customHeight="1" x14ac:dyDescent="0.25">
      <c r="A172" s="1365"/>
      <c r="B172" s="1344" t="s">
        <v>187</v>
      </c>
      <c r="C172" s="1327" t="s">
        <v>760</v>
      </c>
      <c r="D172" s="1343" t="s">
        <v>137</v>
      </c>
      <c r="E172" s="1337" t="s">
        <v>138</v>
      </c>
      <c r="F172" s="1349" t="s">
        <v>3</v>
      </c>
      <c r="G172" s="1335" t="s">
        <v>140</v>
      </c>
      <c r="H172" s="1334">
        <v>100</v>
      </c>
      <c r="I172" s="1319">
        <v>100</v>
      </c>
      <c r="J172" s="1319">
        <f>IF(I172/H172*100&gt;100,100,I172/H172*100)</f>
        <v>100</v>
      </c>
      <c r="K172" s="1342">
        <f>(J172+J173+J174)/3</f>
        <v>100</v>
      </c>
      <c r="L172" s="1341">
        <f>(K172+K175)/2</f>
        <v>98.68421052631578</v>
      </c>
      <c r="M172" s="1331"/>
      <c r="N172" s="1330"/>
    </row>
    <row r="173" spans="1:14" ht="75.95" customHeight="1" x14ac:dyDescent="0.25">
      <c r="A173" s="1365"/>
      <c r="B173" s="1339"/>
      <c r="C173" s="1327"/>
      <c r="D173" s="1338"/>
      <c r="E173" s="1337" t="s">
        <v>138</v>
      </c>
      <c r="F173" s="1349" t="s">
        <v>4</v>
      </c>
      <c r="G173" s="1335" t="s">
        <v>140</v>
      </c>
      <c r="H173" s="1334">
        <v>100</v>
      </c>
      <c r="I173" s="1319">
        <v>100</v>
      </c>
      <c r="J173" s="1319">
        <f>IF(I173/H173*100&gt;100,100,I173/H173*100)</f>
        <v>100</v>
      </c>
      <c r="K173" s="1340"/>
      <c r="L173" s="1332"/>
      <c r="M173" s="1331"/>
      <c r="N173" s="1330"/>
    </row>
    <row r="174" spans="1:14" ht="80.099999999999994" customHeight="1" x14ac:dyDescent="0.25">
      <c r="A174" s="1365"/>
      <c r="B174" s="1339"/>
      <c r="C174" s="1327"/>
      <c r="D174" s="1338"/>
      <c r="E174" s="1337" t="s">
        <v>138</v>
      </c>
      <c r="F174" s="1336" t="s">
        <v>391</v>
      </c>
      <c r="G174" s="1335" t="s">
        <v>140</v>
      </c>
      <c r="H174" s="1334">
        <v>100</v>
      </c>
      <c r="I174" s="1334">
        <v>100</v>
      </c>
      <c r="J174" s="1319">
        <f>IF(I174/H174*100&gt;100,100,I174/H174*100)</f>
        <v>100</v>
      </c>
      <c r="K174" s="1333"/>
      <c r="L174" s="1332"/>
      <c r="M174" s="1331"/>
      <c r="N174" s="1330"/>
    </row>
    <row r="175" spans="1:14" ht="33" customHeight="1" x14ac:dyDescent="0.25">
      <c r="A175" s="1365"/>
      <c r="B175" s="1328"/>
      <c r="C175" s="1327"/>
      <c r="D175" s="1326"/>
      <c r="E175" s="1337" t="s">
        <v>144</v>
      </c>
      <c r="F175" s="1324" t="s">
        <v>6</v>
      </c>
      <c r="G175" s="1335" t="s">
        <v>266</v>
      </c>
      <c r="H175" s="1322">
        <v>38</v>
      </c>
      <c r="I175" s="1348">
        <v>37</v>
      </c>
      <c r="J175" s="1319">
        <f>IF(I175/H175*100&gt;100,100,I175/H175*100)</f>
        <v>97.368421052631575</v>
      </c>
      <c r="K175" s="1319">
        <f>J175</f>
        <v>97.368421052631575</v>
      </c>
      <c r="L175" s="1321"/>
      <c r="M175" s="1331"/>
      <c r="N175" s="1319"/>
    </row>
    <row r="176" spans="1:14" ht="63" hidden="1" customHeight="1" x14ac:dyDescent="0.25">
      <c r="A176" s="1365"/>
      <c r="B176" s="1344"/>
      <c r="C176" s="1327" t="s">
        <v>759</v>
      </c>
      <c r="D176" s="1343" t="s">
        <v>137</v>
      </c>
      <c r="E176" s="1337" t="s">
        <v>138</v>
      </c>
      <c r="F176" s="1349" t="s">
        <v>3</v>
      </c>
      <c r="G176" s="1335" t="s">
        <v>140</v>
      </c>
      <c r="H176" s="1334"/>
      <c r="I176" s="1319"/>
      <c r="J176" s="1319" t="e">
        <f>IF(I176/H176*100&gt;100,100,I176/H176*100)</f>
        <v>#DIV/0!</v>
      </c>
      <c r="K176" s="1342" t="e">
        <f>(J176+J177+J178)/2</f>
        <v>#DIV/0!</v>
      </c>
      <c r="L176" s="1341" t="e">
        <f>(K176+K179)/2</f>
        <v>#DIV/0!</v>
      </c>
      <c r="M176" s="1331"/>
      <c r="N176" s="1330"/>
    </row>
    <row r="177" spans="1:14" ht="39" hidden="1" customHeight="1" x14ac:dyDescent="0.25">
      <c r="A177" s="1365"/>
      <c r="B177" s="1339"/>
      <c r="C177" s="1327"/>
      <c r="D177" s="1338"/>
      <c r="E177" s="1337" t="s">
        <v>138</v>
      </c>
      <c r="F177" s="1349" t="s">
        <v>4</v>
      </c>
      <c r="G177" s="1335" t="s">
        <v>140</v>
      </c>
      <c r="H177" s="1334"/>
      <c r="I177" s="1319"/>
      <c r="J177" s="1319" t="e">
        <f>IF(I177/H177*100&gt;100,100,I177/H177*100)</f>
        <v>#DIV/0!</v>
      </c>
      <c r="K177" s="1340"/>
      <c r="L177" s="1332"/>
      <c r="M177" s="1331"/>
      <c r="N177" s="1330"/>
    </row>
    <row r="178" spans="1:14" ht="63" hidden="1" customHeight="1" x14ac:dyDescent="0.25">
      <c r="A178" s="1365"/>
      <c r="B178" s="1339"/>
      <c r="C178" s="1327"/>
      <c r="D178" s="1338"/>
      <c r="E178" s="1337" t="s">
        <v>138</v>
      </c>
      <c r="F178" s="1336" t="s">
        <v>391</v>
      </c>
      <c r="G178" s="1335" t="s">
        <v>140</v>
      </c>
      <c r="H178" s="1334"/>
      <c r="I178" s="1334"/>
      <c r="J178" s="1319">
        <v>0</v>
      </c>
      <c r="K178" s="1333"/>
      <c r="L178" s="1332"/>
      <c r="M178" s="1331"/>
      <c r="N178" s="1330"/>
    </row>
    <row r="179" spans="1:14" ht="33" hidden="1" customHeight="1" x14ac:dyDescent="0.25">
      <c r="A179" s="1365"/>
      <c r="B179" s="1328"/>
      <c r="C179" s="1327"/>
      <c r="D179" s="1326"/>
      <c r="E179" s="1337" t="s">
        <v>144</v>
      </c>
      <c r="F179" s="1324" t="s">
        <v>6</v>
      </c>
      <c r="G179" s="1335" t="s">
        <v>266</v>
      </c>
      <c r="H179" s="1322"/>
      <c r="I179" s="1348"/>
      <c r="J179" s="1319" t="e">
        <f>IF(I179/H179*100&gt;100,100,I179/H179*100)</f>
        <v>#DIV/0!</v>
      </c>
      <c r="K179" s="1319" t="e">
        <f>J179</f>
        <v>#DIV/0!</v>
      </c>
      <c r="L179" s="1321"/>
      <c r="M179" s="1331"/>
      <c r="N179" s="1319"/>
    </row>
    <row r="180" spans="1:14" ht="75.95" hidden="1" customHeight="1" x14ac:dyDescent="0.25">
      <c r="A180" s="1365"/>
      <c r="B180" s="1344" t="s">
        <v>206</v>
      </c>
      <c r="C180" s="1327" t="s">
        <v>758</v>
      </c>
      <c r="D180" s="1343" t="s">
        <v>137</v>
      </c>
      <c r="E180" s="1337" t="s">
        <v>138</v>
      </c>
      <c r="F180" s="1349" t="s">
        <v>3</v>
      </c>
      <c r="G180" s="1335" t="s">
        <v>140</v>
      </c>
      <c r="H180" s="1334"/>
      <c r="I180" s="1319"/>
      <c r="J180" s="1319" t="e">
        <f>IF(I180/H180*100&gt;100,100,I180/H180*100)</f>
        <v>#DIV/0!</v>
      </c>
      <c r="K180" s="1342" t="e">
        <f>(J180+J181+J182)/2</f>
        <v>#DIV/0!</v>
      </c>
      <c r="L180" s="1341" t="e">
        <f>(K180+K183)/2</f>
        <v>#DIV/0!</v>
      </c>
      <c r="M180" s="1331"/>
      <c r="N180" s="1330"/>
    </row>
    <row r="181" spans="1:14" ht="75.95" hidden="1" customHeight="1" x14ac:dyDescent="0.25">
      <c r="A181" s="1365"/>
      <c r="B181" s="1339"/>
      <c r="C181" s="1327"/>
      <c r="D181" s="1338"/>
      <c r="E181" s="1337" t="s">
        <v>138</v>
      </c>
      <c r="F181" s="1349" t="s">
        <v>4</v>
      </c>
      <c r="G181" s="1335" t="s">
        <v>140</v>
      </c>
      <c r="H181" s="1334"/>
      <c r="I181" s="1319"/>
      <c r="J181" s="1319" t="e">
        <f>IF(I181/H181*100&gt;100,100,I181/H181*100)</f>
        <v>#DIV/0!</v>
      </c>
      <c r="K181" s="1340"/>
      <c r="L181" s="1332"/>
      <c r="M181" s="1331"/>
      <c r="N181" s="1330"/>
    </row>
    <row r="182" spans="1:14" ht="80.099999999999994" hidden="1" customHeight="1" x14ac:dyDescent="0.25">
      <c r="A182" s="1365"/>
      <c r="B182" s="1339"/>
      <c r="C182" s="1327"/>
      <c r="D182" s="1338"/>
      <c r="E182" s="1337" t="s">
        <v>138</v>
      </c>
      <c r="F182" s="1336" t="s">
        <v>391</v>
      </c>
      <c r="G182" s="1335" t="s">
        <v>140</v>
      </c>
      <c r="H182" s="1334"/>
      <c r="I182" s="1334"/>
      <c r="J182" s="1319"/>
      <c r="K182" s="1333"/>
      <c r="L182" s="1332"/>
      <c r="M182" s="1331"/>
      <c r="N182" s="1330"/>
    </row>
    <row r="183" spans="1:14" ht="33" hidden="1" customHeight="1" x14ac:dyDescent="0.25">
      <c r="A183" s="1365"/>
      <c r="B183" s="1328"/>
      <c r="C183" s="1327"/>
      <c r="D183" s="1326"/>
      <c r="E183" s="1337" t="s">
        <v>144</v>
      </c>
      <c r="F183" s="1324" t="s">
        <v>6</v>
      </c>
      <c r="G183" s="1335" t="s">
        <v>266</v>
      </c>
      <c r="H183" s="1322"/>
      <c r="I183" s="1348"/>
      <c r="J183" s="1319" t="e">
        <f>IF(I183/H183*100&gt;100,100,I183/H183*100)</f>
        <v>#DIV/0!</v>
      </c>
      <c r="K183" s="1319" t="e">
        <f>J183</f>
        <v>#DIV/0!</v>
      </c>
      <c r="L183" s="1321"/>
      <c r="M183" s="1331"/>
      <c r="N183" s="1319"/>
    </row>
    <row r="184" spans="1:14" ht="75.95" hidden="1" customHeight="1" x14ac:dyDescent="0.25">
      <c r="A184" s="1365"/>
      <c r="B184" s="1344" t="s">
        <v>198</v>
      </c>
      <c r="C184" s="1327" t="s">
        <v>757</v>
      </c>
      <c r="D184" s="1343" t="s">
        <v>137</v>
      </c>
      <c r="E184" s="1337" t="s">
        <v>138</v>
      </c>
      <c r="F184" s="1349" t="s">
        <v>3</v>
      </c>
      <c r="G184" s="1335" t="s">
        <v>140</v>
      </c>
      <c r="H184" s="1334"/>
      <c r="I184" s="1319"/>
      <c r="J184" s="1319" t="e">
        <f>IF(I184/H184*100&gt;100,100,I184/H184*100)</f>
        <v>#DIV/0!</v>
      </c>
      <c r="K184" s="1342" t="e">
        <f>(J184+J185+J186)/2</f>
        <v>#DIV/0!</v>
      </c>
      <c r="L184" s="1341" t="e">
        <f>(K184+K187)/2</f>
        <v>#DIV/0!</v>
      </c>
      <c r="M184" s="1331"/>
      <c r="N184" s="1330"/>
    </row>
    <row r="185" spans="1:14" ht="75.95" hidden="1" customHeight="1" x14ac:dyDescent="0.25">
      <c r="A185" s="1365"/>
      <c r="B185" s="1339"/>
      <c r="C185" s="1327"/>
      <c r="D185" s="1338"/>
      <c r="E185" s="1337" t="s">
        <v>138</v>
      </c>
      <c r="F185" s="1349" t="s">
        <v>4</v>
      </c>
      <c r="G185" s="1335" t="s">
        <v>140</v>
      </c>
      <c r="H185" s="1334"/>
      <c r="I185" s="1319"/>
      <c r="J185" s="1319" t="e">
        <f>IF(I185/H185*100&gt;100,100,I185/H185*100)</f>
        <v>#DIV/0!</v>
      </c>
      <c r="K185" s="1340"/>
      <c r="L185" s="1332"/>
      <c r="M185" s="1331"/>
      <c r="N185" s="1330"/>
    </row>
    <row r="186" spans="1:14" ht="80.099999999999994" hidden="1" customHeight="1" x14ac:dyDescent="0.25">
      <c r="A186" s="1365"/>
      <c r="B186" s="1339"/>
      <c r="C186" s="1327"/>
      <c r="D186" s="1338"/>
      <c r="E186" s="1337" t="s">
        <v>138</v>
      </c>
      <c r="F186" s="1336" t="s">
        <v>391</v>
      </c>
      <c r="G186" s="1335" t="s">
        <v>140</v>
      </c>
      <c r="H186" s="1334"/>
      <c r="I186" s="1334"/>
      <c r="J186" s="1319"/>
      <c r="K186" s="1333"/>
      <c r="L186" s="1332"/>
      <c r="M186" s="1331"/>
      <c r="N186" s="1330"/>
    </row>
    <row r="187" spans="1:14" ht="33" hidden="1" customHeight="1" x14ac:dyDescent="0.25">
      <c r="A187" s="1365"/>
      <c r="B187" s="1328"/>
      <c r="C187" s="1327"/>
      <c r="D187" s="1326"/>
      <c r="E187" s="1337" t="s">
        <v>144</v>
      </c>
      <c r="F187" s="1324" t="s">
        <v>6</v>
      </c>
      <c r="G187" s="1335" t="s">
        <v>266</v>
      </c>
      <c r="H187" s="1322"/>
      <c r="I187" s="1348"/>
      <c r="J187" s="1319" t="e">
        <f>IF(I187/H187*100&gt;100,100,I187/H187*100)</f>
        <v>#DIV/0!</v>
      </c>
      <c r="K187" s="1319" t="e">
        <f>J187</f>
        <v>#DIV/0!</v>
      </c>
      <c r="L187" s="1321"/>
      <c r="M187" s="1331"/>
      <c r="N187" s="1319"/>
    </row>
    <row r="188" spans="1:14" ht="63" hidden="1" customHeight="1" x14ac:dyDescent="0.25">
      <c r="A188" s="1365"/>
      <c r="B188" s="1344"/>
      <c r="C188" s="1327" t="s">
        <v>756</v>
      </c>
      <c r="D188" s="1343" t="s">
        <v>137</v>
      </c>
      <c r="E188" s="1337" t="s">
        <v>138</v>
      </c>
      <c r="F188" s="1349" t="s">
        <v>3</v>
      </c>
      <c r="G188" s="1335" t="s">
        <v>140</v>
      </c>
      <c r="H188" s="1334"/>
      <c r="I188" s="1319"/>
      <c r="J188" s="1319" t="e">
        <f>IF(I188/H188*100&gt;100,100,I188/H188*100)</f>
        <v>#DIV/0!</v>
      </c>
      <c r="K188" s="1342" t="e">
        <f>(J188+J189+J190)/3</f>
        <v>#DIV/0!</v>
      </c>
      <c r="L188" s="1341" t="e">
        <f>(K188+K191)/2</f>
        <v>#DIV/0!</v>
      </c>
      <c r="M188" s="1331"/>
      <c r="N188" s="1330"/>
    </row>
    <row r="189" spans="1:14" ht="39" hidden="1" customHeight="1" x14ac:dyDescent="0.25">
      <c r="A189" s="1365"/>
      <c r="B189" s="1339"/>
      <c r="C189" s="1327"/>
      <c r="D189" s="1338"/>
      <c r="E189" s="1337" t="s">
        <v>138</v>
      </c>
      <c r="F189" s="1349" t="s">
        <v>4</v>
      </c>
      <c r="G189" s="1335" t="s">
        <v>140</v>
      </c>
      <c r="H189" s="1334"/>
      <c r="I189" s="1319"/>
      <c r="J189" s="1319" t="e">
        <f>IF(I189/H189*100&gt;100,100,I189/H189*100)</f>
        <v>#DIV/0!</v>
      </c>
      <c r="K189" s="1340"/>
      <c r="L189" s="1332"/>
      <c r="M189" s="1331"/>
      <c r="N189" s="1330"/>
    </row>
    <row r="190" spans="1:14" ht="63" hidden="1" customHeight="1" x14ac:dyDescent="0.25">
      <c r="A190" s="1365"/>
      <c r="B190" s="1339"/>
      <c r="C190" s="1327"/>
      <c r="D190" s="1338"/>
      <c r="E190" s="1337" t="s">
        <v>138</v>
      </c>
      <c r="F190" s="1336" t="s">
        <v>391</v>
      </c>
      <c r="G190" s="1335" t="s">
        <v>140</v>
      </c>
      <c r="H190" s="1334"/>
      <c r="I190" s="1334"/>
      <c r="J190" s="1319" t="e">
        <f>IF(I190/H190*100&gt;100,100,I190/H190*100)</f>
        <v>#DIV/0!</v>
      </c>
      <c r="K190" s="1333"/>
      <c r="L190" s="1332"/>
      <c r="M190" s="1331"/>
      <c r="N190" s="1330"/>
    </row>
    <row r="191" spans="1:14" ht="33" hidden="1" customHeight="1" x14ac:dyDescent="0.25">
      <c r="A191" s="1365"/>
      <c r="B191" s="1328"/>
      <c r="C191" s="1327"/>
      <c r="D191" s="1326"/>
      <c r="E191" s="1337" t="s">
        <v>144</v>
      </c>
      <c r="F191" s="1324" t="s">
        <v>6</v>
      </c>
      <c r="G191" s="1335" t="s">
        <v>266</v>
      </c>
      <c r="H191" s="1322"/>
      <c r="I191" s="1348"/>
      <c r="J191" s="1319" t="e">
        <f>IF(I191/H191*100&gt;100,100,I191/H191*100)</f>
        <v>#DIV/0!</v>
      </c>
      <c r="K191" s="1319" t="e">
        <f>J191</f>
        <v>#DIV/0!</v>
      </c>
      <c r="L191" s="1321"/>
      <c r="M191" s="1331"/>
      <c r="N191" s="1319"/>
    </row>
    <row r="192" spans="1:14" ht="75.95" customHeight="1" x14ac:dyDescent="0.25">
      <c r="A192" s="1365"/>
      <c r="B192" s="1344" t="s">
        <v>192</v>
      </c>
      <c r="C192" s="1327" t="s">
        <v>755</v>
      </c>
      <c r="D192" s="1343" t="s">
        <v>137</v>
      </c>
      <c r="E192" s="1337" t="s">
        <v>138</v>
      </c>
      <c r="F192" s="1349" t="s">
        <v>3</v>
      </c>
      <c r="G192" s="1335" t="s">
        <v>140</v>
      </c>
      <c r="H192" s="1334">
        <v>100</v>
      </c>
      <c r="I192" s="1319">
        <v>100</v>
      </c>
      <c r="J192" s="1319">
        <f>IF(I192/H192*100&gt;100,100,I192/H192*100)</f>
        <v>100</v>
      </c>
      <c r="K192" s="1342">
        <f>(J192+J193+J194)/2</f>
        <v>100</v>
      </c>
      <c r="L192" s="1341">
        <f>(K192+K195)/2</f>
        <v>96.428571428571431</v>
      </c>
      <c r="M192" s="1331"/>
      <c r="N192" s="1330"/>
    </row>
    <row r="193" spans="1:14" ht="75.95" customHeight="1" x14ac:dyDescent="0.25">
      <c r="A193" s="1365"/>
      <c r="B193" s="1339"/>
      <c r="C193" s="1327"/>
      <c r="D193" s="1338"/>
      <c r="E193" s="1337" t="s">
        <v>138</v>
      </c>
      <c r="F193" s="1349" t="s">
        <v>4</v>
      </c>
      <c r="G193" s="1335" t="s">
        <v>140</v>
      </c>
      <c r="H193" s="1334">
        <v>100</v>
      </c>
      <c r="I193" s="1319">
        <v>100</v>
      </c>
      <c r="J193" s="1319">
        <f>IF(I193/H193*100&gt;100,100,I193/H193*100)</f>
        <v>100</v>
      </c>
      <c r="K193" s="1340"/>
      <c r="L193" s="1332"/>
      <c r="M193" s="1331"/>
      <c r="N193" s="1330"/>
    </row>
    <row r="194" spans="1:14" ht="80.099999999999994" customHeight="1" x14ac:dyDescent="0.25">
      <c r="A194" s="1365"/>
      <c r="B194" s="1339"/>
      <c r="C194" s="1327"/>
      <c r="D194" s="1338"/>
      <c r="E194" s="1337" t="s">
        <v>138</v>
      </c>
      <c r="F194" s="1336" t="s">
        <v>391</v>
      </c>
      <c r="G194" s="1335" t="s">
        <v>140</v>
      </c>
      <c r="H194" s="1334"/>
      <c r="I194" s="1334"/>
      <c r="J194" s="1319"/>
      <c r="K194" s="1333"/>
      <c r="L194" s="1332"/>
      <c r="M194" s="1331"/>
      <c r="N194" s="1330"/>
    </row>
    <row r="195" spans="1:14" ht="33" customHeight="1" x14ac:dyDescent="0.25">
      <c r="A195" s="1365"/>
      <c r="B195" s="1328"/>
      <c r="C195" s="1327"/>
      <c r="D195" s="1326"/>
      <c r="E195" s="1337" t="s">
        <v>144</v>
      </c>
      <c r="F195" s="1324" t="s">
        <v>6</v>
      </c>
      <c r="G195" s="1335" t="s">
        <v>266</v>
      </c>
      <c r="H195" s="1322">
        <v>28</v>
      </c>
      <c r="I195" s="1348">
        <v>26</v>
      </c>
      <c r="J195" s="1319">
        <f>IF(I195/H195*100&gt;100,100,I195/H195*100)</f>
        <v>92.857142857142861</v>
      </c>
      <c r="K195" s="1319">
        <f>J195</f>
        <v>92.857142857142861</v>
      </c>
      <c r="L195" s="1321"/>
      <c r="M195" s="1331"/>
      <c r="N195" s="1319"/>
    </row>
    <row r="196" spans="1:14" ht="75.95" hidden="1" customHeight="1" x14ac:dyDescent="0.25">
      <c r="A196" s="1365"/>
      <c r="B196" s="1344" t="s">
        <v>754</v>
      </c>
      <c r="C196" s="1327" t="s">
        <v>753</v>
      </c>
      <c r="D196" s="1343" t="s">
        <v>137</v>
      </c>
      <c r="E196" s="1337" t="s">
        <v>138</v>
      </c>
      <c r="F196" s="1349" t="s">
        <v>3</v>
      </c>
      <c r="G196" s="1335" t="s">
        <v>140</v>
      </c>
      <c r="H196" s="1334"/>
      <c r="I196" s="1319"/>
      <c r="J196" s="1319" t="e">
        <f>IF(I196/H196*100&gt;100,100,I196/H196*100)</f>
        <v>#DIV/0!</v>
      </c>
      <c r="K196" s="1342" t="e">
        <f>(J196+J197+J198)/2</f>
        <v>#DIV/0!</v>
      </c>
      <c r="L196" s="1341" t="e">
        <f>(K196+K199)/2</f>
        <v>#DIV/0!</v>
      </c>
      <c r="M196" s="1331"/>
      <c r="N196" s="1330"/>
    </row>
    <row r="197" spans="1:14" ht="75.95" hidden="1" customHeight="1" x14ac:dyDescent="0.25">
      <c r="A197" s="1365"/>
      <c r="B197" s="1339"/>
      <c r="C197" s="1327"/>
      <c r="D197" s="1338"/>
      <c r="E197" s="1337" t="s">
        <v>138</v>
      </c>
      <c r="F197" s="1349" t="s">
        <v>4</v>
      </c>
      <c r="G197" s="1335" t="s">
        <v>140</v>
      </c>
      <c r="H197" s="1334"/>
      <c r="I197" s="1319"/>
      <c r="J197" s="1319" t="e">
        <f>IF(I197/H197*100&gt;100,100,I197/H197*100)</f>
        <v>#DIV/0!</v>
      </c>
      <c r="K197" s="1340"/>
      <c r="L197" s="1332"/>
      <c r="M197" s="1331"/>
      <c r="N197" s="1330"/>
    </row>
    <row r="198" spans="1:14" ht="80.099999999999994" hidden="1" customHeight="1" x14ac:dyDescent="0.25">
      <c r="A198" s="1365"/>
      <c r="B198" s="1339"/>
      <c r="C198" s="1327"/>
      <c r="D198" s="1338"/>
      <c r="E198" s="1337" t="s">
        <v>138</v>
      </c>
      <c r="F198" s="1336" t="s">
        <v>391</v>
      </c>
      <c r="G198" s="1335" t="s">
        <v>140</v>
      </c>
      <c r="H198" s="1334"/>
      <c r="I198" s="1334"/>
      <c r="J198" s="1319"/>
      <c r="K198" s="1333"/>
      <c r="L198" s="1332"/>
      <c r="M198" s="1331"/>
      <c r="N198" s="1330"/>
    </row>
    <row r="199" spans="1:14" ht="33" hidden="1" customHeight="1" x14ac:dyDescent="0.25">
      <c r="A199" s="1365"/>
      <c r="B199" s="1328"/>
      <c r="C199" s="1327"/>
      <c r="D199" s="1326"/>
      <c r="E199" s="1337" t="s">
        <v>144</v>
      </c>
      <c r="F199" s="1324" t="s">
        <v>6</v>
      </c>
      <c r="G199" s="1335" t="s">
        <v>266</v>
      </c>
      <c r="H199" s="1322"/>
      <c r="I199" s="1348"/>
      <c r="J199" s="1319" t="e">
        <f>IF(I199/H199*100&gt;100,100,I199/H199*100)</f>
        <v>#DIV/0!</v>
      </c>
      <c r="K199" s="1319" t="e">
        <f>J199</f>
        <v>#DIV/0!</v>
      </c>
      <c r="L199" s="1321"/>
      <c r="M199" s="1331"/>
      <c r="N199" s="1319"/>
    </row>
    <row r="200" spans="1:14" ht="75.95" hidden="1" customHeight="1" x14ac:dyDescent="0.25">
      <c r="A200" s="1365"/>
      <c r="B200" s="1344"/>
      <c r="C200" s="1327" t="s">
        <v>752</v>
      </c>
      <c r="D200" s="1343" t="s">
        <v>137</v>
      </c>
      <c r="E200" s="1337" t="s">
        <v>138</v>
      </c>
      <c r="F200" s="1349" t="s">
        <v>3</v>
      </c>
      <c r="G200" s="1335" t="s">
        <v>140</v>
      </c>
      <c r="H200" s="1334"/>
      <c r="I200" s="1319"/>
      <c r="J200" s="1319" t="e">
        <f>IF(I200/H200*100&gt;100,100,I200/H200*100)</f>
        <v>#DIV/0!</v>
      </c>
      <c r="K200" s="1342" t="e">
        <f>(J200+J201+J202)/2</f>
        <v>#DIV/0!</v>
      </c>
      <c r="L200" s="1341" t="e">
        <f>(K200+K203)/2</f>
        <v>#DIV/0!</v>
      </c>
      <c r="M200" s="1331"/>
      <c r="N200" s="1330"/>
    </row>
    <row r="201" spans="1:14" ht="75.95" hidden="1" customHeight="1" x14ac:dyDescent="0.25">
      <c r="A201" s="1365"/>
      <c r="B201" s="1339"/>
      <c r="C201" s="1327"/>
      <c r="D201" s="1338"/>
      <c r="E201" s="1337" t="s">
        <v>138</v>
      </c>
      <c r="F201" s="1349" t="s">
        <v>4</v>
      </c>
      <c r="G201" s="1335" t="s">
        <v>140</v>
      </c>
      <c r="H201" s="1334"/>
      <c r="I201" s="1319"/>
      <c r="J201" s="1319" t="e">
        <f>IF(I201/H201*100&gt;100,100,I201/H201*100)</f>
        <v>#DIV/0!</v>
      </c>
      <c r="K201" s="1340"/>
      <c r="L201" s="1332"/>
      <c r="M201" s="1331"/>
      <c r="N201" s="1330"/>
    </row>
    <row r="202" spans="1:14" ht="80.099999999999994" hidden="1" customHeight="1" x14ac:dyDescent="0.25">
      <c r="A202" s="1365"/>
      <c r="B202" s="1339"/>
      <c r="C202" s="1327"/>
      <c r="D202" s="1338"/>
      <c r="E202" s="1337" t="s">
        <v>138</v>
      </c>
      <c r="F202" s="1336" t="s">
        <v>391</v>
      </c>
      <c r="G202" s="1335" t="s">
        <v>140</v>
      </c>
      <c r="H202" s="1334"/>
      <c r="I202" s="1334"/>
      <c r="J202" s="1319"/>
      <c r="K202" s="1333"/>
      <c r="L202" s="1332"/>
      <c r="M202" s="1331"/>
      <c r="N202" s="1330"/>
    </row>
    <row r="203" spans="1:14" ht="33" hidden="1" customHeight="1" x14ac:dyDescent="0.25">
      <c r="A203" s="1365"/>
      <c r="B203" s="1328"/>
      <c r="C203" s="1327"/>
      <c r="D203" s="1326"/>
      <c r="E203" s="1337" t="s">
        <v>144</v>
      </c>
      <c r="F203" s="1324" t="s">
        <v>6</v>
      </c>
      <c r="G203" s="1335" t="s">
        <v>266</v>
      </c>
      <c r="H203" s="1322"/>
      <c r="I203" s="1348"/>
      <c r="J203" s="1319" t="e">
        <f>IF(I203/H203*100&gt;100,100,I203/H203*100)</f>
        <v>#DIV/0!</v>
      </c>
      <c r="K203" s="1319" t="e">
        <f>J203</f>
        <v>#DIV/0!</v>
      </c>
      <c r="L203" s="1321"/>
      <c r="M203" s="1331"/>
      <c r="N203" s="1319"/>
    </row>
    <row r="204" spans="1:14" ht="75.95" hidden="1" customHeight="1" x14ac:dyDescent="0.25">
      <c r="A204" s="1365"/>
      <c r="B204" s="1344" t="s">
        <v>751</v>
      </c>
      <c r="C204" s="1327" t="s">
        <v>750</v>
      </c>
      <c r="D204" s="1343" t="s">
        <v>137</v>
      </c>
      <c r="E204" s="1337" t="s">
        <v>138</v>
      </c>
      <c r="F204" s="1349" t="s">
        <v>3</v>
      </c>
      <c r="G204" s="1335" t="s">
        <v>140</v>
      </c>
      <c r="H204" s="1334"/>
      <c r="I204" s="1319"/>
      <c r="J204" s="1319" t="e">
        <f>IF(I204/H204*100&gt;100,100,I204/H204*100)</f>
        <v>#DIV/0!</v>
      </c>
      <c r="K204" s="1342" t="e">
        <f>(J204+J205+J206)/2</f>
        <v>#DIV/0!</v>
      </c>
      <c r="L204" s="1341" t="e">
        <f>(K204+K207)/2</f>
        <v>#DIV/0!</v>
      </c>
      <c r="M204" s="1331"/>
      <c r="N204" s="1330"/>
    </row>
    <row r="205" spans="1:14" ht="75.95" hidden="1" customHeight="1" x14ac:dyDescent="0.25">
      <c r="A205" s="1365"/>
      <c r="B205" s="1339"/>
      <c r="C205" s="1327"/>
      <c r="D205" s="1338"/>
      <c r="E205" s="1337" t="s">
        <v>138</v>
      </c>
      <c r="F205" s="1349" t="s">
        <v>4</v>
      </c>
      <c r="G205" s="1335" t="s">
        <v>140</v>
      </c>
      <c r="H205" s="1334"/>
      <c r="I205" s="1319"/>
      <c r="J205" s="1319" t="e">
        <f>IF(I205/H205*100&gt;100,100,I205/H205*100)</f>
        <v>#DIV/0!</v>
      </c>
      <c r="K205" s="1340"/>
      <c r="L205" s="1332"/>
      <c r="M205" s="1331"/>
      <c r="N205" s="1330"/>
    </row>
    <row r="206" spans="1:14" ht="80.099999999999994" hidden="1" customHeight="1" x14ac:dyDescent="0.25">
      <c r="A206" s="1365"/>
      <c r="B206" s="1339"/>
      <c r="C206" s="1327"/>
      <c r="D206" s="1338"/>
      <c r="E206" s="1337" t="s">
        <v>138</v>
      </c>
      <c r="F206" s="1336" t="s">
        <v>391</v>
      </c>
      <c r="G206" s="1335" t="s">
        <v>140</v>
      </c>
      <c r="H206" s="1334"/>
      <c r="I206" s="1334"/>
      <c r="J206" s="1319"/>
      <c r="K206" s="1333"/>
      <c r="L206" s="1332"/>
      <c r="M206" s="1331"/>
      <c r="N206" s="1330"/>
    </row>
    <row r="207" spans="1:14" ht="33" hidden="1" customHeight="1" x14ac:dyDescent="0.25">
      <c r="A207" s="1365"/>
      <c r="B207" s="1328"/>
      <c r="C207" s="1327"/>
      <c r="D207" s="1326"/>
      <c r="E207" s="1337" t="s">
        <v>144</v>
      </c>
      <c r="F207" s="1324" t="s">
        <v>6</v>
      </c>
      <c r="G207" s="1335" t="s">
        <v>266</v>
      </c>
      <c r="H207" s="1322"/>
      <c r="I207" s="1348"/>
      <c r="J207" s="1319" t="e">
        <f>IF(I207/H207*100&gt;100,100,I207/H207*100)</f>
        <v>#DIV/0!</v>
      </c>
      <c r="K207" s="1319" t="e">
        <f>J207</f>
        <v>#DIV/0!</v>
      </c>
      <c r="L207" s="1321"/>
      <c r="M207" s="1331"/>
      <c r="N207" s="1319"/>
    </row>
    <row r="208" spans="1:14" ht="75.95" customHeight="1" x14ac:dyDescent="0.25">
      <c r="A208" s="1365"/>
      <c r="B208" s="1344" t="s">
        <v>749</v>
      </c>
      <c r="C208" s="1327" t="s">
        <v>748</v>
      </c>
      <c r="D208" s="1343" t="s">
        <v>137</v>
      </c>
      <c r="E208" s="1337" t="s">
        <v>138</v>
      </c>
      <c r="F208" s="1349" t="s">
        <v>3</v>
      </c>
      <c r="G208" s="1335" t="s">
        <v>140</v>
      </c>
      <c r="H208" s="1334">
        <v>100</v>
      </c>
      <c r="I208" s="1319">
        <v>100</v>
      </c>
      <c r="J208" s="1319">
        <f>IF(I208/H208*100&gt;100,100,I208/H208*100)</f>
        <v>100</v>
      </c>
      <c r="K208" s="1342">
        <f>(J208+J209+J210)/3</f>
        <v>100</v>
      </c>
      <c r="L208" s="1341">
        <f>(K208+K211)/2</f>
        <v>100</v>
      </c>
      <c r="M208" s="1331"/>
      <c r="N208" s="1330"/>
    </row>
    <row r="209" spans="1:14" ht="75.95" customHeight="1" x14ac:dyDescent="0.25">
      <c r="A209" s="1365"/>
      <c r="B209" s="1339"/>
      <c r="C209" s="1327"/>
      <c r="D209" s="1338"/>
      <c r="E209" s="1337" t="s">
        <v>138</v>
      </c>
      <c r="F209" s="1349" t="s">
        <v>4</v>
      </c>
      <c r="G209" s="1335" t="s">
        <v>140</v>
      </c>
      <c r="H209" s="1334">
        <v>100</v>
      </c>
      <c r="I209" s="1319">
        <v>100</v>
      </c>
      <c r="J209" s="1319">
        <f>IF(I209/H209*100&gt;100,100,I209/H209*100)</f>
        <v>100</v>
      </c>
      <c r="K209" s="1340"/>
      <c r="L209" s="1332"/>
      <c r="M209" s="1331"/>
      <c r="N209" s="1330"/>
    </row>
    <row r="210" spans="1:14" ht="80.099999999999994" customHeight="1" x14ac:dyDescent="0.25">
      <c r="A210" s="1365"/>
      <c r="B210" s="1339"/>
      <c r="C210" s="1327"/>
      <c r="D210" s="1338"/>
      <c r="E210" s="1337" t="s">
        <v>138</v>
      </c>
      <c r="F210" s="1336" t="s">
        <v>391</v>
      </c>
      <c r="G210" s="1335" t="s">
        <v>140</v>
      </c>
      <c r="H210" s="1334">
        <v>100</v>
      </c>
      <c r="I210" s="1334">
        <v>100</v>
      </c>
      <c r="J210" s="1319">
        <f>IF(I210/H210*100&gt;100,100,I210/H210*100)</f>
        <v>100</v>
      </c>
      <c r="K210" s="1333"/>
      <c r="L210" s="1332"/>
      <c r="M210" s="1331"/>
      <c r="N210" s="1330"/>
    </row>
    <row r="211" spans="1:14" ht="33" customHeight="1" x14ac:dyDescent="0.25">
      <c r="A211" s="1365"/>
      <c r="B211" s="1328"/>
      <c r="C211" s="1327"/>
      <c r="D211" s="1326"/>
      <c r="E211" s="1337" t="s">
        <v>144</v>
      </c>
      <c r="F211" s="1324" t="s">
        <v>6</v>
      </c>
      <c r="G211" s="1335" t="s">
        <v>266</v>
      </c>
      <c r="H211" s="1322">
        <v>2</v>
      </c>
      <c r="I211" s="1348">
        <v>2</v>
      </c>
      <c r="J211" s="1319">
        <f>IF(I211/H211*100&gt;100,100,I211/H211*100)</f>
        <v>100</v>
      </c>
      <c r="K211" s="1319">
        <f>J211</f>
        <v>100</v>
      </c>
      <c r="L211" s="1321"/>
      <c r="M211" s="1331"/>
      <c r="N211" s="1319"/>
    </row>
    <row r="212" spans="1:14" ht="80.099999999999994" hidden="1" customHeight="1" x14ac:dyDescent="0.25">
      <c r="A212" s="1365"/>
      <c r="B212" s="1344" t="s">
        <v>747</v>
      </c>
      <c r="C212" s="1327" t="s">
        <v>746</v>
      </c>
      <c r="D212" s="1343" t="s">
        <v>137</v>
      </c>
      <c r="E212" s="1337" t="s">
        <v>138</v>
      </c>
      <c r="F212" s="1336" t="s">
        <v>210</v>
      </c>
      <c r="G212" s="1335" t="s">
        <v>140</v>
      </c>
      <c r="H212" s="1334"/>
      <c r="I212" s="1319"/>
      <c r="J212" s="1319" t="e">
        <f>IF(I212/H212*100&gt;100,100,I212/H212*100)</f>
        <v>#DIV/0!</v>
      </c>
      <c r="K212" s="1342" t="e">
        <f>(J212+J213+J214)/3</f>
        <v>#DIV/0!</v>
      </c>
      <c r="L212" s="1341" t="e">
        <f>(K212+K215)/2</f>
        <v>#DIV/0!</v>
      </c>
      <c r="M212" s="1331"/>
      <c r="N212" s="1330"/>
    </row>
    <row r="213" spans="1:14" ht="80.099999999999994" hidden="1" customHeight="1" x14ac:dyDescent="0.25">
      <c r="A213" s="1365"/>
      <c r="B213" s="1339"/>
      <c r="C213" s="1327"/>
      <c r="D213" s="1338"/>
      <c r="E213" s="1337" t="s">
        <v>138</v>
      </c>
      <c r="F213" s="1336" t="s">
        <v>9</v>
      </c>
      <c r="G213" s="1335" t="s">
        <v>140</v>
      </c>
      <c r="H213" s="1334"/>
      <c r="I213" s="1319"/>
      <c r="J213" s="1319" t="e">
        <f>IF(I213/H213*100&gt;100,100,I213/H213*100)</f>
        <v>#DIV/0!</v>
      </c>
      <c r="K213" s="1340"/>
      <c r="L213" s="1332"/>
      <c r="M213" s="1331"/>
      <c r="N213" s="1330"/>
    </row>
    <row r="214" spans="1:14" ht="80.099999999999994" hidden="1" customHeight="1" x14ac:dyDescent="0.25">
      <c r="A214" s="1365"/>
      <c r="B214" s="1339"/>
      <c r="C214" s="1327"/>
      <c r="D214" s="1338"/>
      <c r="E214" s="1337" t="s">
        <v>138</v>
      </c>
      <c r="F214" s="1336" t="s">
        <v>386</v>
      </c>
      <c r="G214" s="1335" t="s">
        <v>140</v>
      </c>
      <c r="H214" s="1334"/>
      <c r="I214" s="1334"/>
      <c r="J214" s="1319" t="e">
        <f>IF(I214/H214*100&gt;100,100,I214/H214*100)</f>
        <v>#DIV/0!</v>
      </c>
      <c r="K214" s="1333"/>
      <c r="L214" s="1332"/>
      <c r="M214" s="1331"/>
      <c r="N214" s="1330"/>
    </row>
    <row r="215" spans="1:14" ht="33" hidden="1" customHeight="1" x14ac:dyDescent="0.25">
      <c r="A215" s="1365"/>
      <c r="B215" s="1328"/>
      <c r="C215" s="1327"/>
      <c r="D215" s="1326"/>
      <c r="E215" s="1325" t="s">
        <v>144</v>
      </c>
      <c r="F215" s="1324" t="s">
        <v>213</v>
      </c>
      <c r="G215" s="1323" t="s">
        <v>214</v>
      </c>
      <c r="H215" s="1322"/>
      <c r="I215" s="1322"/>
      <c r="J215" s="1319" t="e">
        <f>IF(I215/H215*100&gt;100,100,I215/H215*100)</f>
        <v>#DIV/0!</v>
      </c>
      <c r="K215" s="1319" t="e">
        <f>J215</f>
        <v>#DIV/0!</v>
      </c>
      <c r="L215" s="1321"/>
      <c r="M215" s="1331"/>
      <c r="N215" s="1319"/>
    </row>
    <row r="216" spans="1:14" ht="80.099999999999994" hidden="1" customHeight="1" x14ac:dyDescent="0.25">
      <c r="A216" s="1365"/>
      <c r="B216" s="1344" t="s">
        <v>745</v>
      </c>
      <c r="C216" s="1327" t="s">
        <v>744</v>
      </c>
      <c r="D216" s="1343" t="s">
        <v>137</v>
      </c>
      <c r="E216" s="1337" t="s">
        <v>138</v>
      </c>
      <c r="F216" s="1336" t="s">
        <v>210</v>
      </c>
      <c r="G216" s="1335" t="s">
        <v>140</v>
      </c>
      <c r="H216" s="1334"/>
      <c r="I216" s="1319"/>
      <c r="J216" s="1319" t="e">
        <f>IF(I216/H216*100&gt;100,100,I216/H216*100)</f>
        <v>#DIV/0!</v>
      </c>
      <c r="K216" s="1342" t="e">
        <f>(J216+J217+J218)/3</f>
        <v>#DIV/0!</v>
      </c>
      <c r="L216" s="1341" t="e">
        <f>(K216+K219)/2</f>
        <v>#DIV/0!</v>
      </c>
      <c r="M216" s="1331"/>
      <c r="N216" s="1330"/>
    </row>
    <row r="217" spans="1:14" ht="80.099999999999994" hidden="1" customHeight="1" x14ac:dyDescent="0.25">
      <c r="A217" s="1365"/>
      <c r="B217" s="1339"/>
      <c r="C217" s="1327"/>
      <c r="D217" s="1338"/>
      <c r="E217" s="1337" t="s">
        <v>138</v>
      </c>
      <c r="F217" s="1336" t="s">
        <v>9</v>
      </c>
      <c r="G217" s="1335" t="s">
        <v>140</v>
      </c>
      <c r="H217" s="1334"/>
      <c r="I217" s="1319"/>
      <c r="J217" s="1319" t="e">
        <f>IF(I217/H217*100&gt;100,100,I217/H217*100)</f>
        <v>#DIV/0!</v>
      </c>
      <c r="K217" s="1340"/>
      <c r="L217" s="1332"/>
      <c r="M217" s="1331"/>
      <c r="N217" s="1330"/>
    </row>
    <row r="218" spans="1:14" ht="80.099999999999994" hidden="1" customHeight="1" x14ac:dyDescent="0.25">
      <c r="A218" s="1365"/>
      <c r="B218" s="1339"/>
      <c r="C218" s="1327"/>
      <c r="D218" s="1338"/>
      <c r="E218" s="1337" t="s">
        <v>138</v>
      </c>
      <c r="F218" s="1336" t="s">
        <v>386</v>
      </c>
      <c r="G218" s="1335" t="s">
        <v>140</v>
      </c>
      <c r="H218" s="1334"/>
      <c r="I218" s="1334"/>
      <c r="J218" s="1319" t="e">
        <f>IF(I218/H218*100&gt;100,100,I218/H218*100)</f>
        <v>#DIV/0!</v>
      </c>
      <c r="K218" s="1333"/>
      <c r="L218" s="1332"/>
      <c r="M218" s="1331"/>
      <c r="N218" s="1330"/>
    </row>
    <row r="219" spans="1:14" ht="27.75" hidden="1" customHeight="1" x14ac:dyDescent="0.25">
      <c r="A219" s="1365"/>
      <c r="B219" s="1328"/>
      <c r="C219" s="1327"/>
      <c r="D219" s="1326"/>
      <c r="E219" s="1325" t="s">
        <v>144</v>
      </c>
      <c r="F219" s="1324" t="s">
        <v>213</v>
      </c>
      <c r="G219" s="1323" t="s">
        <v>214</v>
      </c>
      <c r="H219" s="1322"/>
      <c r="I219" s="1322"/>
      <c r="J219" s="1319" t="e">
        <f>IF(I219/H219*100&gt;100,100,I219/H219*100)</f>
        <v>#DIV/0!</v>
      </c>
      <c r="K219" s="1319" t="e">
        <f>J219</f>
        <v>#DIV/0!</v>
      </c>
      <c r="L219" s="1321"/>
      <c r="M219" s="1331"/>
      <c r="N219" s="1319"/>
    </row>
    <row r="220" spans="1:14" ht="80.099999999999994" hidden="1" customHeight="1" x14ac:dyDescent="0.25">
      <c r="A220" s="1365"/>
      <c r="B220" s="1344" t="s">
        <v>208</v>
      </c>
      <c r="C220" s="1327" t="s">
        <v>743</v>
      </c>
      <c r="D220" s="1343" t="s">
        <v>137</v>
      </c>
      <c r="E220" s="1337" t="s">
        <v>138</v>
      </c>
      <c r="F220" s="1336" t="s">
        <v>210</v>
      </c>
      <c r="G220" s="1335" t="s">
        <v>140</v>
      </c>
      <c r="H220" s="1334"/>
      <c r="I220" s="1319"/>
      <c r="J220" s="1319" t="e">
        <f>IF(I220/H220*100&gt;100,100,I220/H220*100)</f>
        <v>#DIV/0!</v>
      </c>
      <c r="K220" s="1342" t="e">
        <f>(J220+J221+J222)/3</f>
        <v>#DIV/0!</v>
      </c>
      <c r="L220" s="1341" t="e">
        <f>(K220+K223)/2</f>
        <v>#DIV/0!</v>
      </c>
      <c r="M220" s="1331"/>
      <c r="N220" s="1330"/>
    </row>
    <row r="221" spans="1:14" ht="80.099999999999994" hidden="1" customHeight="1" x14ac:dyDescent="0.25">
      <c r="A221" s="1365"/>
      <c r="B221" s="1339"/>
      <c r="C221" s="1327"/>
      <c r="D221" s="1338"/>
      <c r="E221" s="1337" t="s">
        <v>138</v>
      </c>
      <c r="F221" s="1336" t="s">
        <v>9</v>
      </c>
      <c r="G221" s="1335" t="s">
        <v>140</v>
      </c>
      <c r="H221" s="1334"/>
      <c r="I221" s="1319"/>
      <c r="J221" s="1319" t="e">
        <f>IF(I221/H221*100&gt;100,100,I221/H221*100)</f>
        <v>#DIV/0!</v>
      </c>
      <c r="K221" s="1340"/>
      <c r="L221" s="1332"/>
      <c r="M221" s="1331"/>
      <c r="N221" s="1330"/>
    </row>
    <row r="222" spans="1:14" ht="80.099999999999994" hidden="1" customHeight="1" x14ac:dyDescent="0.25">
      <c r="A222" s="1365"/>
      <c r="B222" s="1339"/>
      <c r="C222" s="1327"/>
      <c r="D222" s="1338"/>
      <c r="E222" s="1337" t="s">
        <v>138</v>
      </c>
      <c r="F222" s="1336" t="s">
        <v>386</v>
      </c>
      <c r="G222" s="1335" t="s">
        <v>140</v>
      </c>
      <c r="H222" s="1334"/>
      <c r="I222" s="1334"/>
      <c r="J222" s="1319" t="e">
        <f>IF(I222/H222*100&gt;100,100,I222/H222*100)</f>
        <v>#DIV/0!</v>
      </c>
      <c r="K222" s="1333"/>
      <c r="L222" s="1332"/>
      <c r="M222" s="1331"/>
      <c r="N222" s="1330"/>
    </row>
    <row r="223" spans="1:14" ht="33" hidden="1" customHeight="1" x14ac:dyDescent="0.25">
      <c r="A223" s="1365"/>
      <c r="B223" s="1328"/>
      <c r="C223" s="1327"/>
      <c r="D223" s="1326"/>
      <c r="E223" s="1325" t="s">
        <v>144</v>
      </c>
      <c r="F223" s="1324" t="s">
        <v>213</v>
      </c>
      <c r="G223" s="1323" t="s">
        <v>214</v>
      </c>
      <c r="H223" s="1322"/>
      <c r="I223" s="1322"/>
      <c r="J223" s="1319" t="e">
        <f>IF(I223/H223*100&gt;100,100,I223/H223*100)</f>
        <v>#DIV/0!</v>
      </c>
      <c r="K223" s="1319" t="e">
        <f>J223</f>
        <v>#DIV/0!</v>
      </c>
      <c r="L223" s="1321"/>
      <c r="M223" s="1331"/>
      <c r="N223" s="1319"/>
    </row>
    <row r="224" spans="1:14" ht="80.099999999999994" hidden="1" customHeight="1" x14ac:dyDescent="0.25">
      <c r="A224" s="1365"/>
      <c r="B224" s="1344" t="s">
        <v>215</v>
      </c>
      <c r="C224" s="1327" t="s">
        <v>742</v>
      </c>
      <c r="D224" s="1343" t="s">
        <v>137</v>
      </c>
      <c r="E224" s="1337" t="s">
        <v>138</v>
      </c>
      <c r="F224" s="1336" t="s">
        <v>210</v>
      </c>
      <c r="G224" s="1335" t="s">
        <v>140</v>
      </c>
      <c r="H224" s="1334"/>
      <c r="I224" s="1319"/>
      <c r="J224" s="1319" t="e">
        <f>IF(I224/H224*100&gt;100,100,I224/H224*100)</f>
        <v>#DIV/0!</v>
      </c>
      <c r="K224" s="1342" t="e">
        <f>(J224+J225+J226)/3</f>
        <v>#DIV/0!</v>
      </c>
      <c r="L224" s="1341" t="e">
        <f>(K224+K227)/2</f>
        <v>#DIV/0!</v>
      </c>
      <c r="M224" s="1331"/>
      <c r="N224" s="1330"/>
    </row>
    <row r="225" spans="1:14" ht="80.099999999999994" hidden="1" customHeight="1" x14ac:dyDescent="0.25">
      <c r="A225" s="1365"/>
      <c r="B225" s="1339"/>
      <c r="C225" s="1327"/>
      <c r="D225" s="1338"/>
      <c r="E225" s="1337" t="s">
        <v>138</v>
      </c>
      <c r="F225" s="1336" t="s">
        <v>9</v>
      </c>
      <c r="G225" s="1335" t="s">
        <v>140</v>
      </c>
      <c r="H225" s="1334"/>
      <c r="I225" s="1319"/>
      <c r="J225" s="1319" t="e">
        <f>IF(I225/H225*100&gt;100,100,I225/H225*100)</f>
        <v>#DIV/0!</v>
      </c>
      <c r="K225" s="1340"/>
      <c r="L225" s="1332"/>
      <c r="M225" s="1331"/>
      <c r="N225" s="1330"/>
    </row>
    <row r="226" spans="1:14" ht="80.099999999999994" hidden="1" customHeight="1" x14ac:dyDescent="0.25">
      <c r="A226" s="1365"/>
      <c r="B226" s="1339"/>
      <c r="C226" s="1327"/>
      <c r="D226" s="1338"/>
      <c r="E226" s="1337" t="s">
        <v>138</v>
      </c>
      <c r="F226" s="1336" t="s">
        <v>386</v>
      </c>
      <c r="G226" s="1335" t="s">
        <v>140</v>
      </c>
      <c r="H226" s="1334"/>
      <c r="I226" s="1334"/>
      <c r="J226" s="1319" t="e">
        <f>IF(I226/H226*100&gt;100,100,I226/H226*100)</f>
        <v>#DIV/0!</v>
      </c>
      <c r="K226" s="1333"/>
      <c r="L226" s="1332"/>
      <c r="M226" s="1331"/>
      <c r="N226" s="1330"/>
    </row>
    <row r="227" spans="1:14" ht="42.75" hidden="1" customHeight="1" x14ac:dyDescent="0.25">
      <c r="A227" s="1365"/>
      <c r="B227" s="1328"/>
      <c r="C227" s="1327"/>
      <c r="D227" s="1326"/>
      <c r="E227" s="1325" t="s">
        <v>144</v>
      </c>
      <c r="F227" s="1324" t="s">
        <v>213</v>
      </c>
      <c r="G227" s="1323" t="s">
        <v>214</v>
      </c>
      <c r="H227" s="1322"/>
      <c r="I227" s="1322"/>
      <c r="J227" s="1319" t="e">
        <f>IF(I227/H227*100&gt;100,100,I227/H227*100)</f>
        <v>#DIV/0!</v>
      </c>
      <c r="K227" s="1319" t="e">
        <f>J227</f>
        <v>#DIV/0!</v>
      </c>
      <c r="L227" s="1321"/>
      <c r="M227" s="1331"/>
      <c r="N227" s="1319"/>
    </row>
    <row r="228" spans="1:14" ht="80.099999999999994" hidden="1" customHeight="1" x14ac:dyDescent="0.25">
      <c r="A228" s="1365"/>
      <c r="B228" s="1344"/>
      <c r="C228" s="1327" t="s">
        <v>741</v>
      </c>
      <c r="D228" s="1343" t="s">
        <v>137</v>
      </c>
      <c r="E228" s="1337" t="s">
        <v>138</v>
      </c>
      <c r="F228" s="1336" t="s">
        <v>210</v>
      </c>
      <c r="G228" s="1335" t="s">
        <v>140</v>
      </c>
      <c r="H228" s="1334"/>
      <c r="I228" s="1319"/>
      <c r="J228" s="1319" t="e">
        <f>IF(I228/H228*100&gt;100,100,I228/H228*100)</f>
        <v>#DIV/0!</v>
      </c>
      <c r="K228" s="1342" t="e">
        <f>(J228+J229+J230)/3</f>
        <v>#DIV/0!</v>
      </c>
      <c r="L228" s="1341" t="e">
        <f>(K228+K231)/2</f>
        <v>#DIV/0!</v>
      </c>
      <c r="M228" s="1331"/>
      <c r="N228" s="1330"/>
    </row>
    <row r="229" spans="1:14" ht="80.099999999999994" hidden="1" customHeight="1" x14ac:dyDescent="0.25">
      <c r="A229" s="1365"/>
      <c r="B229" s="1339"/>
      <c r="C229" s="1327"/>
      <c r="D229" s="1338"/>
      <c r="E229" s="1337" t="s">
        <v>138</v>
      </c>
      <c r="F229" s="1336" t="s">
        <v>9</v>
      </c>
      <c r="G229" s="1335" t="s">
        <v>140</v>
      </c>
      <c r="H229" s="1334"/>
      <c r="I229" s="1319"/>
      <c r="J229" s="1319" t="e">
        <f>IF(I229/H229*100&gt;100,100,I229/H229*100)</f>
        <v>#DIV/0!</v>
      </c>
      <c r="K229" s="1340"/>
      <c r="L229" s="1332"/>
      <c r="M229" s="1331"/>
      <c r="N229" s="1330"/>
    </row>
    <row r="230" spans="1:14" ht="80.099999999999994" hidden="1" customHeight="1" x14ac:dyDescent="0.25">
      <c r="A230" s="1365"/>
      <c r="B230" s="1339"/>
      <c r="C230" s="1327"/>
      <c r="D230" s="1338"/>
      <c r="E230" s="1337" t="s">
        <v>138</v>
      </c>
      <c r="F230" s="1336" t="s">
        <v>386</v>
      </c>
      <c r="G230" s="1335" t="s">
        <v>140</v>
      </c>
      <c r="H230" s="1334"/>
      <c r="I230" s="1334"/>
      <c r="J230" s="1319" t="e">
        <f>IF(I230/H230*100&gt;100,100,I230/H230*100)</f>
        <v>#DIV/0!</v>
      </c>
      <c r="K230" s="1333"/>
      <c r="L230" s="1332"/>
      <c r="M230" s="1331"/>
      <c r="N230" s="1330"/>
    </row>
    <row r="231" spans="1:14" ht="33" hidden="1" customHeight="1" x14ac:dyDescent="0.25">
      <c r="A231" s="1365"/>
      <c r="B231" s="1328"/>
      <c r="C231" s="1327"/>
      <c r="D231" s="1326"/>
      <c r="E231" s="1325" t="s">
        <v>144</v>
      </c>
      <c r="F231" s="1324" t="s">
        <v>213</v>
      </c>
      <c r="G231" s="1323" t="s">
        <v>214</v>
      </c>
      <c r="H231" s="1322"/>
      <c r="I231" s="1322"/>
      <c r="J231" s="1319" t="e">
        <f>IF(I231/H231*100&gt;100,100,I231/H231*100)</f>
        <v>#DIV/0!</v>
      </c>
      <c r="K231" s="1319" t="e">
        <f>J231</f>
        <v>#DIV/0!</v>
      </c>
      <c r="L231" s="1321"/>
      <c r="M231" s="1331"/>
      <c r="N231" s="1319"/>
    </row>
    <row r="232" spans="1:14" ht="80.099999999999994" hidden="1" customHeight="1" x14ac:dyDescent="0.25">
      <c r="A232" s="1365"/>
      <c r="B232" s="1344" t="s">
        <v>740</v>
      </c>
      <c r="C232" s="1327" t="s">
        <v>739</v>
      </c>
      <c r="D232" s="1343" t="s">
        <v>137</v>
      </c>
      <c r="E232" s="1337" t="s">
        <v>138</v>
      </c>
      <c r="F232" s="1336" t="s">
        <v>210</v>
      </c>
      <c r="G232" s="1335" t="s">
        <v>140</v>
      </c>
      <c r="H232" s="1334"/>
      <c r="I232" s="1319"/>
      <c r="J232" s="1319" t="e">
        <f>IF(I232/H232*100&gt;100,100,I232/H232*100)</f>
        <v>#DIV/0!</v>
      </c>
      <c r="K232" s="1342" t="e">
        <f>(J232+J233+J234)/3</f>
        <v>#DIV/0!</v>
      </c>
      <c r="L232" s="1341" t="e">
        <f>(K232+K235)/2</f>
        <v>#DIV/0!</v>
      </c>
      <c r="M232" s="1331"/>
      <c r="N232" s="1330"/>
    </row>
    <row r="233" spans="1:14" ht="80.099999999999994" hidden="1" customHeight="1" x14ac:dyDescent="0.25">
      <c r="A233" s="1365"/>
      <c r="B233" s="1339"/>
      <c r="C233" s="1327"/>
      <c r="D233" s="1338"/>
      <c r="E233" s="1337" t="s">
        <v>138</v>
      </c>
      <c r="F233" s="1336" t="s">
        <v>9</v>
      </c>
      <c r="G233" s="1335" t="s">
        <v>140</v>
      </c>
      <c r="H233" s="1334"/>
      <c r="I233" s="1319"/>
      <c r="J233" s="1319" t="e">
        <f>IF(I233/H233*100&gt;100,100,I233/H233*100)</f>
        <v>#DIV/0!</v>
      </c>
      <c r="K233" s="1340"/>
      <c r="L233" s="1332"/>
      <c r="M233" s="1331"/>
      <c r="N233" s="1330"/>
    </row>
    <row r="234" spans="1:14" ht="80.099999999999994" hidden="1" customHeight="1" x14ac:dyDescent="0.25">
      <c r="A234" s="1365"/>
      <c r="B234" s="1339"/>
      <c r="C234" s="1327"/>
      <c r="D234" s="1338"/>
      <c r="E234" s="1337" t="s">
        <v>138</v>
      </c>
      <c r="F234" s="1336" t="s">
        <v>386</v>
      </c>
      <c r="G234" s="1335" t="s">
        <v>140</v>
      </c>
      <c r="H234" s="1334"/>
      <c r="I234" s="1334"/>
      <c r="J234" s="1319" t="e">
        <f>IF(I234/H234*100&gt;100,100,I234/H234*100)</f>
        <v>#DIV/0!</v>
      </c>
      <c r="K234" s="1333"/>
      <c r="L234" s="1332"/>
      <c r="M234" s="1331"/>
      <c r="N234" s="1330"/>
    </row>
    <row r="235" spans="1:14" ht="27.75" hidden="1" customHeight="1" x14ac:dyDescent="0.25">
      <c r="A235" s="1365"/>
      <c r="B235" s="1328"/>
      <c r="C235" s="1327"/>
      <c r="D235" s="1326"/>
      <c r="E235" s="1325" t="s">
        <v>144</v>
      </c>
      <c r="F235" s="1324" t="s">
        <v>213</v>
      </c>
      <c r="G235" s="1323" t="s">
        <v>214</v>
      </c>
      <c r="H235" s="1322"/>
      <c r="I235" s="1322"/>
      <c r="J235" s="1319" t="e">
        <f>IF(I235/H235*100&gt;100,100,I235/H235*100)</f>
        <v>#DIV/0!</v>
      </c>
      <c r="K235" s="1319" t="e">
        <f>J235</f>
        <v>#DIV/0!</v>
      </c>
      <c r="L235" s="1321"/>
      <c r="M235" s="1331"/>
      <c r="N235" s="1319"/>
    </row>
    <row r="236" spans="1:14" ht="80.099999999999994" hidden="1" customHeight="1" x14ac:dyDescent="0.25">
      <c r="A236" s="1365"/>
      <c r="B236" s="1344"/>
      <c r="C236" s="1327" t="s">
        <v>738</v>
      </c>
      <c r="D236" s="1343" t="s">
        <v>137</v>
      </c>
      <c r="E236" s="1337" t="s">
        <v>138</v>
      </c>
      <c r="F236" s="1336" t="s">
        <v>210</v>
      </c>
      <c r="G236" s="1335" t="s">
        <v>140</v>
      </c>
      <c r="H236" s="1334"/>
      <c r="I236" s="1319"/>
      <c r="J236" s="1319" t="e">
        <f>IF(I236/H236*100&gt;100,100,I236/H236*100)</f>
        <v>#DIV/0!</v>
      </c>
      <c r="K236" s="1342" t="e">
        <f>(J236+J237+J238)/3</f>
        <v>#DIV/0!</v>
      </c>
      <c r="L236" s="1341" t="e">
        <f>(K236+K239)/2</f>
        <v>#DIV/0!</v>
      </c>
      <c r="M236" s="1331"/>
      <c r="N236" s="1330"/>
    </row>
    <row r="237" spans="1:14" ht="80.099999999999994" hidden="1" customHeight="1" x14ac:dyDescent="0.25">
      <c r="A237" s="1365"/>
      <c r="B237" s="1339"/>
      <c r="C237" s="1327"/>
      <c r="D237" s="1338"/>
      <c r="E237" s="1337" t="s">
        <v>138</v>
      </c>
      <c r="F237" s="1336" t="s">
        <v>9</v>
      </c>
      <c r="G237" s="1335" t="s">
        <v>140</v>
      </c>
      <c r="H237" s="1334"/>
      <c r="I237" s="1319"/>
      <c r="J237" s="1319" t="e">
        <f>IF(I237/H237*100&gt;100,100,I237/H237*100)</f>
        <v>#DIV/0!</v>
      </c>
      <c r="K237" s="1340"/>
      <c r="L237" s="1332"/>
      <c r="M237" s="1331"/>
      <c r="N237" s="1330"/>
    </row>
    <row r="238" spans="1:14" ht="80.099999999999994" hidden="1" customHeight="1" x14ac:dyDescent="0.25">
      <c r="A238" s="1365"/>
      <c r="B238" s="1339"/>
      <c r="C238" s="1327"/>
      <c r="D238" s="1338"/>
      <c r="E238" s="1337" t="s">
        <v>138</v>
      </c>
      <c r="F238" s="1336" t="s">
        <v>386</v>
      </c>
      <c r="G238" s="1335" t="s">
        <v>140</v>
      </c>
      <c r="H238" s="1334"/>
      <c r="I238" s="1334"/>
      <c r="J238" s="1319" t="e">
        <f>IF(I238/H238*100&gt;100,100,I238/H238*100)</f>
        <v>#DIV/0!</v>
      </c>
      <c r="K238" s="1333"/>
      <c r="L238" s="1332"/>
      <c r="M238" s="1331"/>
      <c r="N238" s="1330"/>
    </row>
    <row r="239" spans="1:14" ht="33" hidden="1" customHeight="1" x14ac:dyDescent="0.25">
      <c r="A239" s="1365"/>
      <c r="B239" s="1328"/>
      <c r="C239" s="1327"/>
      <c r="D239" s="1326"/>
      <c r="E239" s="1325" t="s">
        <v>144</v>
      </c>
      <c r="F239" s="1324" t="s">
        <v>213</v>
      </c>
      <c r="G239" s="1323" t="s">
        <v>214</v>
      </c>
      <c r="H239" s="1322"/>
      <c r="I239" s="1322"/>
      <c r="J239" s="1319" t="e">
        <f>IF(I239/H239*100&gt;100,100,I239/H239*100)</f>
        <v>#DIV/0!</v>
      </c>
      <c r="K239" s="1319" t="e">
        <f>J239</f>
        <v>#DIV/0!</v>
      </c>
      <c r="L239" s="1321"/>
      <c r="M239" s="1331"/>
      <c r="N239" s="1319"/>
    </row>
    <row r="240" spans="1:14" ht="80.099999999999994" hidden="1" customHeight="1" x14ac:dyDescent="0.25">
      <c r="A240" s="1365"/>
      <c r="B240" s="1344" t="s">
        <v>217</v>
      </c>
      <c r="C240" s="1327" t="s">
        <v>737</v>
      </c>
      <c r="D240" s="1343" t="s">
        <v>137</v>
      </c>
      <c r="E240" s="1337" t="s">
        <v>138</v>
      </c>
      <c r="F240" s="1336" t="s">
        <v>210</v>
      </c>
      <c r="G240" s="1335" t="s">
        <v>140</v>
      </c>
      <c r="H240" s="1334"/>
      <c r="I240" s="1319"/>
      <c r="J240" s="1319" t="e">
        <f>IF(I240/H240*100&gt;100,100,I240/H240*100)</f>
        <v>#DIV/0!</v>
      </c>
      <c r="K240" s="1342" t="e">
        <f>(J240+J241+J242)/3</f>
        <v>#DIV/0!</v>
      </c>
      <c r="L240" s="1341" t="e">
        <f>(K240+K243)/2</f>
        <v>#DIV/0!</v>
      </c>
      <c r="M240" s="1331"/>
      <c r="N240" s="1330"/>
    </row>
    <row r="241" spans="1:14" ht="80.099999999999994" hidden="1" customHeight="1" x14ac:dyDescent="0.25">
      <c r="A241" s="1365"/>
      <c r="B241" s="1339"/>
      <c r="C241" s="1327"/>
      <c r="D241" s="1338"/>
      <c r="E241" s="1337" t="s">
        <v>138</v>
      </c>
      <c r="F241" s="1336" t="s">
        <v>9</v>
      </c>
      <c r="G241" s="1335" t="s">
        <v>140</v>
      </c>
      <c r="H241" s="1334"/>
      <c r="I241" s="1319"/>
      <c r="J241" s="1319" t="e">
        <f>IF(I241/H241*100&gt;100,100,I241/H241*100)</f>
        <v>#DIV/0!</v>
      </c>
      <c r="K241" s="1340"/>
      <c r="L241" s="1332"/>
      <c r="M241" s="1331"/>
      <c r="N241" s="1330"/>
    </row>
    <row r="242" spans="1:14" ht="80.099999999999994" hidden="1" customHeight="1" x14ac:dyDescent="0.25">
      <c r="A242" s="1365"/>
      <c r="B242" s="1339"/>
      <c r="C242" s="1327"/>
      <c r="D242" s="1338"/>
      <c r="E242" s="1337" t="s">
        <v>138</v>
      </c>
      <c r="F242" s="1336" t="s">
        <v>386</v>
      </c>
      <c r="G242" s="1335" t="s">
        <v>140</v>
      </c>
      <c r="H242" s="1334"/>
      <c r="I242" s="1334"/>
      <c r="J242" s="1319" t="e">
        <f>IF(I242/H242*100&gt;100,100,I242/H242*100)</f>
        <v>#DIV/0!</v>
      </c>
      <c r="K242" s="1333"/>
      <c r="L242" s="1332"/>
      <c r="M242" s="1331"/>
      <c r="N242" s="1330"/>
    </row>
    <row r="243" spans="1:14" ht="33.75" hidden="1" customHeight="1" x14ac:dyDescent="0.25">
      <c r="A243" s="1365"/>
      <c r="B243" s="1328"/>
      <c r="C243" s="1327"/>
      <c r="D243" s="1326"/>
      <c r="E243" s="1325" t="s">
        <v>144</v>
      </c>
      <c r="F243" s="1324" t="s">
        <v>213</v>
      </c>
      <c r="G243" s="1323" t="s">
        <v>214</v>
      </c>
      <c r="H243" s="1322"/>
      <c r="I243" s="1322"/>
      <c r="J243" s="1319" t="e">
        <f>IF(I243/H243*100&gt;100,100,I243/H243*100)</f>
        <v>#DIV/0!</v>
      </c>
      <c r="K243" s="1319" t="e">
        <f>J243</f>
        <v>#DIV/0!</v>
      </c>
      <c r="L243" s="1321"/>
      <c r="M243" s="1331"/>
      <c r="N243" s="1319"/>
    </row>
    <row r="244" spans="1:14" ht="80.099999999999994" hidden="1" customHeight="1" x14ac:dyDescent="0.25">
      <c r="A244" s="1365"/>
      <c r="B244" s="1344" t="s">
        <v>333</v>
      </c>
      <c r="C244" s="1327" t="s">
        <v>736</v>
      </c>
      <c r="D244" s="1343" t="s">
        <v>137</v>
      </c>
      <c r="E244" s="1337" t="s">
        <v>138</v>
      </c>
      <c r="F244" s="1336" t="s">
        <v>210</v>
      </c>
      <c r="G244" s="1335" t="s">
        <v>140</v>
      </c>
      <c r="H244" s="1334"/>
      <c r="I244" s="1319"/>
      <c r="J244" s="1319" t="e">
        <f>IF(I244/H244*100&gt;100,100,I244/H244*100)</f>
        <v>#DIV/0!</v>
      </c>
      <c r="K244" s="1342" t="e">
        <f>(J244+J245+J246)/3</f>
        <v>#DIV/0!</v>
      </c>
      <c r="L244" s="1341" t="e">
        <f>(K244+K247)/2</f>
        <v>#DIV/0!</v>
      </c>
      <c r="M244" s="1331"/>
      <c r="N244" s="1330"/>
    </row>
    <row r="245" spans="1:14" ht="80.099999999999994" hidden="1" customHeight="1" x14ac:dyDescent="0.25">
      <c r="A245" s="1365"/>
      <c r="B245" s="1339"/>
      <c r="C245" s="1327"/>
      <c r="D245" s="1338"/>
      <c r="E245" s="1337" t="s">
        <v>138</v>
      </c>
      <c r="F245" s="1336" t="s">
        <v>9</v>
      </c>
      <c r="G245" s="1335" t="s">
        <v>140</v>
      </c>
      <c r="H245" s="1334"/>
      <c r="I245" s="1319"/>
      <c r="J245" s="1319" t="e">
        <f>IF(I245/H245*100&gt;100,100,I245/H245*100)</f>
        <v>#DIV/0!</v>
      </c>
      <c r="K245" s="1340"/>
      <c r="L245" s="1332"/>
      <c r="M245" s="1331"/>
      <c r="N245" s="1330"/>
    </row>
    <row r="246" spans="1:14" ht="80.099999999999994" hidden="1" customHeight="1" x14ac:dyDescent="0.25">
      <c r="A246" s="1365"/>
      <c r="B246" s="1339"/>
      <c r="C246" s="1327"/>
      <c r="D246" s="1338"/>
      <c r="E246" s="1337" t="s">
        <v>138</v>
      </c>
      <c r="F246" s="1336" t="s">
        <v>386</v>
      </c>
      <c r="G246" s="1335" t="s">
        <v>140</v>
      </c>
      <c r="H246" s="1334"/>
      <c r="I246" s="1334"/>
      <c r="J246" s="1319" t="e">
        <f>IF(I246/H246*100&gt;100,100,I246/H246*100)</f>
        <v>#DIV/0!</v>
      </c>
      <c r="K246" s="1333"/>
      <c r="L246" s="1332"/>
      <c r="M246" s="1331"/>
      <c r="N246" s="1330"/>
    </row>
    <row r="247" spans="1:14" ht="33" hidden="1" customHeight="1" x14ac:dyDescent="0.25">
      <c r="A247" s="1365"/>
      <c r="B247" s="1328"/>
      <c r="C247" s="1327"/>
      <c r="D247" s="1326"/>
      <c r="E247" s="1325" t="s">
        <v>144</v>
      </c>
      <c r="F247" s="1324" t="s">
        <v>213</v>
      </c>
      <c r="G247" s="1323" t="s">
        <v>214</v>
      </c>
      <c r="H247" s="1322"/>
      <c r="I247" s="1322"/>
      <c r="J247" s="1319" t="e">
        <f>IF(I247/H247*100&gt;100,100,I247/H247*100)</f>
        <v>#DIV/0!</v>
      </c>
      <c r="K247" s="1319" t="e">
        <f>J247</f>
        <v>#DIV/0!</v>
      </c>
      <c r="L247" s="1321"/>
      <c r="M247" s="1331"/>
      <c r="N247" s="1319"/>
    </row>
    <row r="248" spans="1:14" ht="80.099999999999994" hidden="1" customHeight="1" x14ac:dyDescent="0.25">
      <c r="A248" s="1365"/>
      <c r="B248" s="1344" t="s">
        <v>220</v>
      </c>
      <c r="C248" s="1327" t="s">
        <v>735</v>
      </c>
      <c r="D248" s="1343" t="s">
        <v>137</v>
      </c>
      <c r="E248" s="1337" t="s">
        <v>138</v>
      </c>
      <c r="F248" s="1336" t="s">
        <v>210</v>
      </c>
      <c r="G248" s="1335" t="s">
        <v>140</v>
      </c>
      <c r="H248" s="1334"/>
      <c r="I248" s="1319"/>
      <c r="J248" s="1319" t="e">
        <f>IF(I248/H248*100&gt;100,100,I248/H248*100)</f>
        <v>#DIV/0!</v>
      </c>
      <c r="K248" s="1342" t="e">
        <f>(J248+J249+J250)/3</f>
        <v>#DIV/0!</v>
      </c>
      <c r="L248" s="1341" t="e">
        <f>(K248+K251)/2</f>
        <v>#DIV/0!</v>
      </c>
      <c r="M248" s="1331"/>
      <c r="N248" s="1378"/>
    </row>
    <row r="249" spans="1:14" ht="80.099999999999994" hidden="1" customHeight="1" x14ac:dyDescent="0.25">
      <c r="A249" s="1365"/>
      <c r="B249" s="1339"/>
      <c r="C249" s="1327"/>
      <c r="D249" s="1338"/>
      <c r="E249" s="1337" t="s">
        <v>138</v>
      </c>
      <c r="F249" s="1336" t="s">
        <v>9</v>
      </c>
      <c r="G249" s="1335" t="s">
        <v>140</v>
      </c>
      <c r="H249" s="1334"/>
      <c r="I249" s="1319"/>
      <c r="J249" s="1319" t="e">
        <f>IF(I249/H249*100&gt;100,100,I249/H249*100)</f>
        <v>#DIV/0!</v>
      </c>
      <c r="K249" s="1340"/>
      <c r="L249" s="1332"/>
      <c r="M249" s="1331"/>
      <c r="N249" s="1377"/>
    </row>
    <row r="250" spans="1:14" ht="80.099999999999994" hidden="1" customHeight="1" x14ac:dyDescent="0.25">
      <c r="A250" s="1365"/>
      <c r="B250" s="1339"/>
      <c r="C250" s="1327"/>
      <c r="D250" s="1338"/>
      <c r="E250" s="1337" t="s">
        <v>138</v>
      </c>
      <c r="F250" s="1336" t="s">
        <v>386</v>
      </c>
      <c r="G250" s="1335" t="s">
        <v>140</v>
      </c>
      <c r="H250" s="1334"/>
      <c r="I250" s="1334"/>
      <c r="J250" s="1319" t="e">
        <f>IF(I250/H250*100&gt;100,100,I250/H250*100)</f>
        <v>#DIV/0!</v>
      </c>
      <c r="K250" s="1333"/>
      <c r="L250" s="1332"/>
      <c r="M250" s="1331"/>
      <c r="N250" s="1377"/>
    </row>
    <row r="251" spans="1:14" ht="27.75" hidden="1" customHeight="1" x14ac:dyDescent="0.25">
      <c r="A251" s="1365"/>
      <c r="B251" s="1328"/>
      <c r="C251" s="1327"/>
      <c r="D251" s="1326"/>
      <c r="E251" s="1325" t="s">
        <v>144</v>
      </c>
      <c r="F251" s="1324" t="s">
        <v>213</v>
      </c>
      <c r="G251" s="1323" t="s">
        <v>214</v>
      </c>
      <c r="H251" s="1322"/>
      <c r="I251" s="1322"/>
      <c r="J251" s="1319" t="e">
        <f>IF(I251/H251*100&gt;100,100,I251/H251*100)</f>
        <v>#DIV/0!</v>
      </c>
      <c r="K251" s="1319" t="e">
        <f>J251</f>
        <v>#DIV/0!</v>
      </c>
      <c r="L251" s="1321"/>
      <c r="M251" s="1331"/>
      <c r="N251" s="1376"/>
    </row>
    <row r="252" spans="1:14" ht="80.099999999999994" hidden="1" customHeight="1" x14ac:dyDescent="0.25">
      <c r="A252" s="1365"/>
      <c r="B252" s="1344" t="s">
        <v>222</v>
      </c>
      <c r="C252" s="1327" t="s">
        <v>734</v>
      </c>
      <c r="D252" s="1343" t="s">
        <v>137</v>
      </c>
      <c r="E252" s="1337" t="s">
        <v>138</v>
      </c>
      <c r="F252" s="1336" t="s">
        <v>210</v>
      </c>
      <c r="G252" s="1335" t="s">
        <v>140</v>
      </c>
      <c r="H252" s="1334"/>
      <c r="I252" s="1319"/>
      <c r="J252" s="1319" t="e">
        <f>IF(I252/H252*100&gt;100,100,I252/H252*100)</f>
        <v>#DIV/0!</v>
      </c>
      <c r="K252" s="1342" t="e">
        <f>(J252+J253+J254)/3</f>
        <v>#DIV/0!</v>
      </c>
      <c r="L252" s="1341" t="e">
        <f>(K252+K255)/2</f>
        <v>#DIV/0!</v>
      </c>
      <c r="M252" s="1331"/>
      <c r="N252" s="1330"/>
    </row>
    <row r="253" spans="1:14" ht="80.099999999999994" hidden="1" customHeight="1" x14ac:dyDescent="0.25">
      <c r="A253" s="1365"/>
      <c r="B253" s="1339"/>
      <c r="C253" s="1327"/>
      <c r="D253" s="1338"/>
      <c r="E253" s="1337" t="s">
        <v>138</v>
      </c>
      <c r="F253" s="1336" t="s">
        <v>9</v>
      </c>
      <c r="G253" s="1335" t="s">
        <v>140</v>
      </c>
      <c r="H253" s="1334"/>
      <c r="I253" s="1319"/>
      <c r="J253" s="1319" t="e">
        <f>IF(I253/H253*100&gt;100,100,I253/H253*100)</f>
        <v>#DIV/0!</v>
      </c>
      <c r="K253" s="1340"/>
      <c r="L253" s="1332"/>
      <c r="M253" s="1331"/>
      <c r="N253" s="1330"/>
    </row>
    <row r="254" spans="1:14" ht="80.099999999999994" hidden="1" customHeight="1" x14ac:dyDescent="0.25">
      <c r="A254" s="1365"/>
      <c r="B254" s="1339"/>
      <c r="C254" s="1327"/>
      <c r="D254" s="1338"/>
      <c r="E254" s="1337" t="s">
        <v>138</v>
      </c>
      <c r="F254" s="1336" t="s">
        <v>386</v>
      </c>
      <c r="G254" s="1335" t="s">
        <v>140</v>
      </c>
      <c r="H254" s="1334"/>
      <c r="I254" s="1334"/>
      <c r="J254" s="1319" t="e">
        <f>IF(I254/H254*100&gt;100,100,I254/H254*100)</f>
        <v>#DIV/0!</v>
      </c>
      <c r="K254" s="1333"/>
      <c r="L254" s="1332"/>
      <c r="M254" s="1331"/>
      <c r="N254" s="1330"/>
    </row>
    <row r="255" spans="1:14" ht="33" hidden="1" customHeight="1" x14ac:dyDescent="0.25">
      <c r="A255" s="1365"/>
      <c r="B255" s="1328"/>
      <c r="C255" s="1327"/>
      <c r="D255" s="1326"/>
      <c r="E255" s="1325" t="s">
        <v>144</v>
      </c>
      <c r="F255" s="1324" t="s">
        <v>213</v>
      </c>
      <c r="G255" s="1323" t="s">
        <v>214</v>
      </c>
      <c r="H255" s="1322"/>
      <c r="I255" s="1322"/>
      <c r="J255" s="1319" t="e">
        <f>IF(I255/H255*100&gt;100,100,I255/H255*100)</f>
        <v>#DIV/0!</v>
      </c>
      <c r="K255" s="1319" t="e">
        <f>J255</f>
        <v>#DIV/0!</v>
      </c>
      <c r="L255" s="1321"/>
      <c r="M255" s="1331"/>
      <c r="N255" s="1319"/>
    </row>
    <row r="256" spans="1:14" ht="80.099999999999994" hidden="1" customHeight="1" x14ac:dyDescent="0.25">
      <c r="A256" s="1365"/>
      <c r="B256" s="1344" t="s">
        <v>733</v>
      </c>
      <c r="C256" s="1327" t="s">
        <v>732</v>
      </c>
      <c r="D256" s="1343" t="s">
        <v>137</v>
      </c>
      <c r="E256" s="1337" t="s">
        <v>138</v>
      </c>
      <c r="F256" s="1336" t="s">
        <v>210</v>
      </c>
      <c r="G256" s="1335" t="s">
        <v>140</v>
      </c>
      <c r="H256" s="1334"/>
      <c r="I256" s="1319"/>
      <c r="J256" s="1319" t="e">
        <f>IF(I256/H256*100&gt;100,100,I256/H256*100)</f>
        <v>#DIV/0!</v>
      </c>
      <c r="K256" s="1342" t="e">
        <f>(J256+J257+J258)/3</f>
        <v>#DIV/0!</v>
      </c>
      <c r="L256" s="1341" t="e">
        <f>(K256+K259)/2</f>
        <v>#DIV/0!</v>
      </c>
      <c r="M256" s="1331"/>
      <c r="N256" s="1330"/>
    </row>
    <row r="257" spans="1:14" ht="80.099999999999994" hidden="1" customHeight="1" x14ac:dyDescent="0.25">
      <c r="A257" s="1365"/>
      <c r="B257" s="1339"/>
      <c r="C257" s="1327"/>
      <c r="D257" s="1338"/>
      <c r="E257" s="1337" t="s">
        <v>138</v>
      </c>
      <c r="F257" s="1336" t="s">
        <v>9</v>
      </c>
      <c r="G257" s="1335" t="s">
        <v>140</v>
      </c>
      <c r="H257" s="1334"/>
      <c r="I257" s="1319"/>
      <c r="J257" s="1319" t="e">
        <f>IF(I257/H257*100&gt;100,100,I257/H257*100)</f>
        <v>#DIV/0!</v>
      </c>
      <c r="K257" s="1340"/>
      <c r="L257" s="1332"/>
      <c r="M257" s="1331"/>
      <c r="N257" s="1330"/>
    </row>
    <row r="258" spans="1:14" ht="80.099999999999994" hidden="1" customHeight="1" x14ac:dyDescent="0.25">
      <c r="A258" s="1365"/>
      <c r="B258" s="1339"/>
      <c r="C258" s="1327"/>
      <c r="D258" s="1338"/>
      <c r="E258" s="1337" t="s">
        <v>138</v>
      </c>
      <c r="F258" s="1336" t="s">
        <v>386</v>
      </c>
      <c r="G258" s="1335" t="s">
        <v>140</v>
      </c>
      <c r="H258" s="1334"/>
      <c r="I258" s="1334"/>
      <c r="J258" s="1319" t="e">
        <f>IF(I258/H258*100&gt;100,100,I258/H258*100)</f>
        <v>#DIV/0!</v>
      </c>
      <c r="K258" s="1333"/>
      <c r="L258" s="1332"/>
      <c r="M258" s="1331"/>
      <c r="N258" s="1330"/>
    </row>
    <row r="259" spans="1:14" ht="27.75" hidden="1" customHeight="1" x14ac:dyDescent="0.25">
      <c r="A259" s="1365"/>
      <c r="B259" s="1328"/>
      <c r="C259" s="1327"/>
      <c r="D259" s="1326"/>
      <c r="E259" s="1325" t="s">
        <v>144</v>
      </c>
      <c r="F259" s="1324" t="s">
        <v>213</v>
      </c>
      <c r="G259" s="1323" t="s">
        <v>214</v>
      </c>
      <c r="H259" s="1322"/>
      <c r="I259" s="1322"/>
      <c r="J259" s="1319" t="e">
        <f>IF(I259/H259*100&gt;100,100,I259/H259*100)</f>
        <v>#DIV/0!</v>
      </c>
      <c r="K259" s="1319" t="e">
        <f>J259</f>
        <v>#DIV/0!</v>
      </c>
      <c r="L259" s="1321"/>
      <c r="M259" s="1331"/>
      <c r="N259" s="1319"/>
    </row>
    <row r="260" spans="1:14" ht="80.099999999999994" hidden="1" customHeight="1" x14ac:dyDescent="0.25">
      <c r="A260" s="1365"/>
      <c r="B260" s="1344" t="s">
        <v>225</v>
      </c>
      <c r="C260" s="1327" t="s">
        <v>731</v>
      </c>
      <c r="D260" s="1343" t="s">
        <v>137</v>
      </c>
      <c r="E260" s="1337" t="s">
        <v>138</v>
      </c>
      <c r="F260" s="1336" t="s">
        <v>210</v>
      </c>
      <c r="G260" s="1335" t="s">
        <v>140</v>
      </c>
      <c r="H260" s="1334"/>
      <c r="I260" s="1319"/>
      <c r="J260" s="1319" t="e">
        <f>IF(I260/H260*100&gt;100,100,I260/H260*100)</f>
        <v>#DIV/0!</v>
      </c>
      <c r="K260" s="1342" t="e">
        <f>(J260+J261+J262)/3</f>
        <v>#DIV/0!</v>
      </c>
      <c r="L260" s="1341" t="e">
        <f>(K260+K263)/2</f>
        <v>#DIV/0!</v>
      </c>
      <c r="M260" s="1331"/>
      <c r="N260" s="1330"/>
    </row>
    <row r="261" spans="1:14" ht="80.099999999999994" hidden="1" customHeight="1" x14ac:dyDescent="0.25">
      <c r="A261" s="1365"/>
      <c r="B261" s="1339"/>
      <c r="C261" s="1327"/>
      <c r="D261" s="1338"/>
      <c r="E261" s="1337" t="s">
        <v>138</v>
      </c>
      <c r="F261" s="1336" t="s">
        <v>9</v>
      </c>
      <c r="G261" s="1335" t="s">
        <v>140</v>
      </c>
      <c r="H261" s="1334"/>
      <c r="I261" s="1319"/>
      <c r="J261" s="1319" t="e">
        <f>IF(I261/H261*100&gt;100,100,I261/H261*100)</f>
        <v>#DIV/0!</v>
      </c>
      <c r="K261" s="1340"/>
      <c r="L261" s="1332"/>
      <c r="M261" s="1331"/>
      <c r="N261" s="1330"/>
    </row>
    <row r="262" spans="1:14" ht="80.099999999999994" hidden="1" customHeight="1" x14ac:dyDescent="0.25">
      <c r="A262" s="1365"/>
      <c r="B262" s="1339"/>
      <c r="C262" s="1327"/>
      <c r="D262" s="1338"/>
      <c r="E262" s="1337" t="s">
        <v>138</v>
      </c>
      <c r="F262" s="1336" t="s">
        <v>386</v>
      </c>
      <c r="G262" s="1335" t="s">
        <v>140</v>
      </c>
      <c r="H262" s="1334"/>
      <c r="I262" s="1334"/>
      <c r="J262" s="1319" t="e">
        <f>IF(I262/H262*100&gt;100,100,I262/H262*100)</f>
        <v>#DIV/0!</v>
      </c>
      <c r="K262" s="1333"/>
      <c r="L262" s="1332"/>
      <c r="M262" s="1331"/>
      <c r="N262" s="1330"/>
    </row>
    <row r="263" spans="1:14" ht="33" hidden="1" customHeight="1" x14ac:dyDescent="0.25">
      <c r="A263" s="1365"/>
      <c r="B263" s="1328"/>
      <c r="C263" s="1327"/>
      <c r="D263" s="1326"/>
      <c r="E263" s="1325" t="s">
        <v>144</v>
      </c>
      <c r="F263" s="1324" t="s">
        <v>213</v>
      </c>
      <c r="G263" s="1323" t="s">
        <v>214</v>
      </c>
      <c r="H263" s="1322"/>
      <c r="I263" s="1322"/>
      <c r="J263" s="1319" t="e">
        <f>IF(I263/H263*100&gt;100,100,I263/H263*100)</f>
        <v>#DIV/0!</v>
      </c>
      <c r="K263" s="1319" t="e">
        <f>J263</f>
        <v>#DIV/0!</v>
      </c>
      <c r="L263" s="1321"/>
      <c r="M263" s="1331"/>
      <c r="N263" s="1319"/>
    </row>
    <row r="264" spans="1:14" ht="80.099999999999994" hidden="1" customHeight="1" x14ac:dyDescent="0.25">
      <c r="A264" s="1365"/>
      <c r="B264" s="1344" t="s">
        <v>730</v>
      </c>
      <c r="C264" s="1327" t="s">
        <v>729</v>
      </c>
      <c r="D264" s="1343" t="s">
        <v>137</v>
      </c>
      <c r="E264" s="1337" t="s">
        <v>138</v>
      </c>
      <c r="F264" s="1336" t="s">
        <v>210</v>
      </c>
      <c r="G264" s="1335" t="s">
        <v>140</v>
      </c>
      <c r="H264" s="1334"/>
      <c r="I264" s="1319"/>
      <c r="J264" s="1319" t="e">
        <f>IF(I264/H264*100&gt;100,100,I264/H264*100)</f>
        <v>#DIV/0!</v>
      </c>
      <c r="K264" s="1342" t="e">
        <f>(J264+J265+J266)/3</f>
        <v>#DIV/0!</v>
      </c>
      <c r="L264" s="1341" t="e">
        <f>(K264+K267)/2</f>
        <v>#DIV/0!</v>
      </c>
      <c r="M264" s="1331"/>
      <c r="N264" s="1330"/>
    </row>
    <row r="265" spans="1:14" ht="80.099999999999994" hidden="1" customHeight="1" x14ac:dyDescent="0.25">
      <c r="A265" s="1365"/>
      <c r="B265" s="1339"/>
      <c r="C265" s="1327"/>
      <c r="D265" s="1338"/>
      <c r="E265" s="1337" t="s">
        <v>138</v>
      </c>
      <c r="F265" s="1336" t="s">
        <v>9</v>
      </c>
      <c r="G265" s="1335" t="s">
        <v>140</v>
      </c>
      <c r="H265" s="1334"/>
      <c r="I265" s="1319"/>
      <c r="J265" s="1319" t="e">
        <f>IF(I265/H265*100&gt;100,100,I265/H265*100)</f>
        <v>#DIV/0!</v>
      </c>
      <c r="K265" s="1340"/>
      <c r="L265" s="1332"/>
      <c r="M265" s="1331"/>
      <c r="N265" s="1330"/>
    </row>
    <row r="266" spans="1:14" ht="80.099999999999994" hidden="1" customHeight="1" x14ac:dyDescent="0.25">
      <c r="A266" s="1365"/>
      <c r="B266" s="1339"/>
      <c r="C266" s="1327"/>
      <c r="D266" s="1338"/>
      <c r="E266" s="1337" t="s">
        <v>138</v>
      </c>
      <c r="F266" s="1336" t="s">
        <v>386</v>
      </c>
      <c r="G266" s="1335" t="s">
        <v>140</v>
      </c>
      <c r="H266" s="1334"/>
      <c r="I266" s="1334"/>
      <c r="J266" s="1319" t="e">
        <f>IF(I266/H266*100&gt;100,100,I266/H266*100)</f>
        <v>#DIV/0!</v>
      </c>
      <c r="K266" s="1333"/>
      <c r="L266" s="1332"/>
      <c r="M266" s="1331"/>
      <c r="N266" s="1330"/>
    </row>
    <row r="267" spans="1:14" ht="27.75" hidden="1" customHeight="1" x14ac:dyDescent="0.25">
      <c r="A267" s="1365"/>
      <c r="B267" s="1328"/>
      <c r="C267" s="1327"/>
      <c r="D267" s="1326"/>
      <c r="E267" s="1325" t="s">
        <v>144</v>
      </c>
      <c r="F267" s="1324" t="s">
        <v>213</v>
      </c>
      <c r="G267" s="1323" t="s">
        <v>214</v>
      </c>
      <c r="H267" s="1322"/>
      <c r="I267" s="1322"/>
      <c r="J267" s="1319" t="e">
        <f>IF(I267/H267*100&gt;100,100,I267/H267*100)</f>
        <v>#DIV/0!</v>
      </c>
      <c r="K267" s="1319" t="e">
        <f>J267</f>
        <v>#DIV/0!</v>
      </c>
      <c r="L267" s="1321"/>
      <c r="M267" s="1331"/>
      <c r="N267" s="1319"/>
    </row>
    <row r="268" spans="1:14" ht="80.099999999999994" hidden="1" customHeight="1" x14ac:dyDescent="0.25">
      <c r="A268" s="1365"/>
      <c r="B268" s="1344" t="s">
        <v>228</v>
      </c>
      <c r="C268" s="1327" t="s">
        <v>728</v>
      </c>
      <c r="D268" s="1343" t="s">
        <v>137</v>
      </c>
      <c r="E268" s="1337" t="s">
        <v>138</v>
      </c>
      <c r="F268" s="1336" t="s">
        <v>210</v>
      </c>
      <c r="G268" s="1335" t="s">
        <v>140</v>
      </c>
      <c r="H268" s="1334"/>
      <c r="I268" s="1319"/>
      <c r="J268" s="1319" t="e">
        <f>IF(I268/H268*100&gt;100,100,I268/H268*100)</f>
        <v>#DIV/0!</v>
      </c>
      <c r="K268" s="1342" t="e">
        <f>(J268+J269+J270)/3</f>
        <v>#DIV/0!</v>
      </c>
      <c r="L268" s="1341" t="e">
        <f>(K268+K271)/2</f>
        <v>#DIV/0!</v>
      </c>
      <c r="M268" s="1331"/>
      <c r="N268" s="1330"/>
    </row>
    <row r="269" spans="1:14" ht="80.099999999999994" hidden="1" customHeight="1" x14ac:dyDescent="0.25">
      <c r="A269" s="1365"/>
      <c r="B269" s="1339"/>
      <c r="C269" s="1327"/>
      <c r="D269" s="1338"/>
      <c r="E269" s="1337" t="s">
        <v>138</v>
      </c>
      <c r="F269" s="1336" t="s">
        <v>9</v>
      </c>
      <c r="G269" s="1335" t="s">
        <v>140</v>
      </c>
      <c r="H269" s="1334"/>
      <c r="I269" s="1319"/>
      <c r="J269" s="1319" t="e">
        <f>IF(I269/H269*100&gt;100,100,I269/H269*100)</f>
        <v>#DIV/0!</v>
      </c>
      <c r="K269" s="1340"/>
      <c r="L269" s="1332"/>
      <c r="M269" s="1331"/>
      <c r="N269" s="1330"/>
    </row>
    <row r="270" spans="1:14" ht="80.099999999999994" hidden="1" customHeight="1" x14ac:dyDescent="0.25">
      <c r="A270" s="1365"/>
      <c r="B270" s="1339"/>
      <c r="C270" s="1327"/>
      <c r="D270" s="1338"/>
      <c r="E270" s="1337" t="s">
        <v>138</v>
      </c>
      <c r="F270" s="1336" t="s">
        <v>386</v>
      </c>
      <c r="G270" s="1335" t="s">
        <v>140</v>
      </c>
      <c r="H270" s="1334"/>
      <c r="I270" s="1334"/>
      <c r="J270" s="1319" t="e">
        <f>IF(I270/H270*100&gt;100,100,I270/H270*100)</f>
        <v>#DIV/0!</v>
      </c>
      <c r="K270" s="1333"/>
      <c r="L270" s="1332"/>
      <c r="M270" s="1331"/>
      <c r="N270" s="1330"/>
    </row>
    <row r="271" spans="1:14" ht="33" hidden="1" customHeight="1" x14ac:dyDescent="0.25">
      <c r="A271" s="1365"/>
      <c r="B271" s="1328"/>
      <c r="C271" s="1327"/>
      <c r="D271" s="1326"/>
      <c r="E271" s="1325" t="s">
        <v>144</v>
      </c>
      <c r="F271" s="1324" t="s">
        <v>213</v>
      </c>
      <c r="G271" s="1323" t="s">
        <v>214</v>
      </c>
      <c r="H271" s="1322"/>
      <c r="I271" s="1322"/>
      <c r="J271" s="1319" t="e">
        <f>IF(I271/H271*100&gt;100,100,I271/H271*100)</f>
        <v>#DIV/0!</v>
      </c>
      <c r="K271" s="1319" t="e">
        <f>J271</f>
        <v>#DIV/0!</v>
      </c>
      <c r="L271" s="1321"/>
      <c r="M271" s="1331"/>
      <c r="N271" s="1319"/>
    </row>
    <row r="272" spans="1:14" ht="80.099999999999994" hidden="1" customHeight="1" x14ac:dyDescent="0.25">
      <c r="A272" s="1365"/>
      <c r="B272" s="1344" t="s">
        <v>230</v>
      </c>
      <c r="C272" s="1327" t="s">
        <v>727</v>
      </c>
      <c r="D272" s="1343" t="s">
        <v>137</v>
      </c>
      <c r="E272" s="1337" t="s">
        <v>138</v>
      </c>
      <c r="F272" s="1336" t="s">
        <v>210</v>
      </c>
      <c r="G272" s="1335" t="s">
        <v>140</v>
      </c>
      <c r="H272" s="1334"/>
      <c r="I272" s="1319"/>
      <c r="J272" s="1319" t="e">
        <f>IF(I272/H272*100&gt;100,100,I272/H272*100)</f>
        <v>#DIV/0!</v>
      </c>
      <c r="K272" s="1342" t="e">
        <f>(J272+J273+J274)/3</f>
        <v>#DIV/0!</v>
      </c>
      <c r="L272" s="1341" t="e">
        <f>(K272+K275)/2</f>
        <v>#DIV/0!</v>
      </c>
      <c r="M272" s="1331"/>
      <c r="N272" s="1330"/>
    </row>
    <row r="273" spans="1:14" ht="80.099999999999994" hidden="1" customHeight="1" x14ac:dyDescent="0.25">
      <c r="A273" s="1365"/>
      <c r="B273" s="1339"/>
      <c r="C273" s="1327"/>
      <c r="D273" s="1338"/>
      <c r="E273" s="1337" t="s">
        <v>138</v>
      </c>
      <c r="F273" s="1336" t="s">
        <v>9</v>
      </c>
      <c r="G273" s="1335" t="s">
        <v>140</v>
      </c>
      <c r="H273" s="1334"/>
      <c r="I273" s="1319"/>
      <c r="J273" s="1319" t="e">
        <f>IF(I273/H273*100&gt;100,100,I273/H273*100)</f>
        <v>#DIV/0!</v>
      </c>
      <c r="K273" s="1340"/>
      <c r="L273" s="1332"/>
      <c r="M273" s="1331"/>
      <c r="N273" s="1330"/>
    </row>
    <row r="274" spans="1:14" ht="80.099999999999994" hidden="1" customHeight="1" x14ac:dyDescent="0.25">
      <c r="A274" s="1365"/>
      <c r="B274" s="1339"/>
      <c r="C274" s="1327"/>
      <c r="D274" s="1338"/>
      <c r="E274" s="1337" t="s">
        <v>138</v>
      </c>
      <c r="F274" s="1336" t="s">
        <v>386</v>
      </c>
      <c r="G274" s="1335" t="s">
        <v>140</v>
      </c>
      <c r="H274" s="1334"/>
      <c r="I274" s="1334"/>
      <c r="J274" s="1319" t="e">
        <f>IF(I274/H274*100&gt;100,100,I274/H274*100)</f>
        <v>#DIV/0!</v>
      </c>
      <c r="K274" s="1333"/>
      <c r="L274" s="1332"/>
      <c r="M274" s="1331"/>
      <c r="N274" s="1330"/>
    </row>
    <row r="275" spans="1:14" ht="27.75" hidden="1" customHeight="1" x14ac:dyDescent="0.25">
      <c r="A275" s="1365"/>
      <c r="B275" s="1328"/>
      <c r="C275" s="1327"/>
      <c r="D275" s="1326"/>
      <c r="E275" s="1325" t="s">
        <v>144</v>
      </c>
      <c r="F275" s="1324" t="s">
        <v>213</v>
      </c>
      <c r="G275" s="1323" t="s">
        <v>214</v>
      </c>
      <c r="H275" s="1322"/>
      <c r="I275" s="1322"/>
      <c r="J275" s="1319" t="e">
        <f>IF(I275/H275*100&gt;100,100,I275/H275*100)</f>
        <v>#DIV/0!</v>
      </c>
      <c r="K275" s="1319" t="e">
        <f>J275</f>
        <v>#DIV/0!</v>
      </c>
      <c r="L275" s="1321"/>
      <c r="M275" s="1331"/>
      <c r="N275" s="1319"/>
    </row>
    <row r="276" spans="1:14" ht="80.099999999999994" customHeight="1" x14ac:dyDescent="0.25">
      <c r="A276" s="1365"/>
      <c r="B276" s="1344" t="s">
        <v>232</v>
      </c>
      <c r="C276" s="1327" t="s">
        <v>726</v>
      </c>
      <c r="D276" s="1343" t="s">
        <v>137</v>
      </c>
      <c r="E276" s="1337" t="s">
        <v>138</v>
      </c>
      <c r="F276" s="1336" t="s">
        <v>210</v>
      </c>
      <c r="G276" s="1335" t="s">
        <v>140</v>
      </c>
      <c r="H276" s="1334">
        <v>37</v>
      </c>
      <c r="I276" s="1319">
        <v>37.299999999999997</v>
      </c>
      <c r="J276" s="1319">
        <f>IF(I276/H276*100&gt;100,100,I276/H276*100)</f>
        <v>100</v>
      </c>
      <c r="K276" s="1342">
        <f>(J276+J277+J278)/3</f>
        <v>94.41319835020623</v>
      </c>
      <c r="L276" s="1341">
        <f>(K276+K279)/2</f>
        <v>92.932734275749397</v>
      </c>
      <c r="M276" s="1331"/>
      <c r="N276" s="1378"/>
    </row>
    <row r="277" spans="1:14" ht="80.099999999999994" customHeight="1" x14ac:dyDescent="0.25">
      <c r="A277" s="1365"/>
      <c r="B277" s="1339"/>
      <c r="C277" s="1327"/>
      <c r="D277" s="1338"/>
      <c r="E277" s="1337" t="s">
        <v>138</v>
      </c>
      <c r="F277" s="1336" t="s">
        <v>9</v>
      </c>
      <c r="G277" s="1335" t="s">
        <v>140</v>
      </c>
      <c r="H277" s="1334">
        <v>50</v>
      </c>
      <c r="I277" s="1319">
        <v>55.9</v>
      </c>
      <c r="J277" s="1319">
        <f>IF(I277/H277*100&gt;100,100,I277/H277*100)</f>
        <v>100</v>
      </c>
      <c r="K277" s="1340"/>
      <c r="L277" s="1332"/>
      <c r="M277" s="1331"/>
      <c r="N277" s="1377"/>
    </row>
    <row r="278" spans="1:14" ht="80.099999999999994" customHeight="1" x14ac:dyDescent="0.25">
      <c r="A278" s="1365"/>
      <c r="B278" s="1339"/>
      <c r="C278" s="1327"/>
      <c r="D278" s="1338"/>
      <c r="E278" s="1337" t="s">
        <v>138</v>
      </c>
      <c r="F278" s="1336" t="s">
        <v>386</v>
      </c>
      <c r="G278" s="1335" t="s">
        <v>140</v>
      </c>
      <c r="H278" s="1334">
        <v>88.9</v>
      </c>
      <c r="I278" s="1334">
        <v>74</v>
      </c>
      <c r="J278" s="1319">
        <f>IF(I278/H278*100&gt;100,100,I278/H278*100)</f>
        <v>83.239595050618661</v>
      </c>
      <c r="K278" s="1333"/>
      <c r="L278" s="1332"/>
      <c r="M278" s="1331"/>
      <c r="N278" s="1377"/>
    </row>
    <row r="279" spans="1:14" ht="33" customHeight="1" x14ac:dyDescent="0.25">
      <c r="A279" s="1365"/>
      <c r="B279" s="1328"/>
      <c r="C279" s="1327"/>
      <c r="D279" s="1326"/>
      <c r="E279" s="1325" t="s">
        <v>144</v>
      </c>
      <c r="F279" s="1324" t="s">
        <v>213</v>
      </c>
      <c r="G279" s="1323" t="s">
        <v>214</v>
      </c>
      <c r="H279" s="1322">
        <v>48586</v>
      </c>
      <c r="I279" s="1322">
        <v>44433</v>
      </c>
      <c r="J279" s="1319">
        <f>IF(I279/H279*100&gt;100,100,I279/H279*100)</f>
        <v>91.452270201292549</v>
      </c>
      <c r="K279" s="1319">
        <f>J279</f>
        <v>91.452270201292549</v>
      </c>
      <c r="L279" s="1321"/>
      <c r="M279" s="1331"/>
      <c r="N279" s="1376"/>
    </row>
    <row r="280" spans="1:14" ht="80.099999999999994" customHeight="1" x14ac:dyDescent="0.25">
      <c r="A280" s="1365"/>
      <c r="B280" s="1344" t="s">
        <v>234</v>
      </c>
      <c r="C280" s="1327" t="s">
        <v>725</v>
      </c>
      <c r="D280" s="1343" t="s">
        <v>137</v>
      </c>
      <c r="E280" s="1337" t="s">
        <v>138</v>
      </c>
      <c r="F280" s="1336" t="s">
        <v>210</v>
      </c>
      <c r="G280" s="1335" t="s">
        <v>140</v>
      </c>
      <c r="H280" s="1334">
        <v>13</v>
      </c>
      <c r="I280" s="1319">
        <v>14.4</v>
      </c>
      <c r="J280" s="1319">
        <f>IF(I280/H280*100&gt;100,100,I280/H280*100)</f>
        <v>100</v>
      </c>
      <c r="K280" s="1342">
        <f>(J280+J281+J282)/3</f>
        <v>96.358543417366946</v>
      </c>
      <c r="L280" s="1341">
        <f>(K280+K283)/2</f>
        <v>98.179271708683473</v>
      </c>
      <c r="M280" s="1331"/>
      <c r="N280" s="1378"/>
    </row>
    <row r="281" spans="1:14" ht="80.099999999999994" customHeight="1" x14ac:dyDescent="0.25">
      <c r="A281" s="1365"/>
      <c r="B281" s="1339"/>
      <c r="C281" s="1327"/>
      <c r="D281" s="1338"/>
      <c r="E281" s="1337" t="s">
        <v>138</v>
      </c>
      <c r="F281" s="1336" t="s">
        <v>9</v>
      </c>
      <c r="G281" s="1335" t="s">
        <v>140</v>
      </c>
      <c r="H281" s="1334">
        <v>83.3</v>
      </c>
      <c r="I281" s="1319">
        <v>74.2</v>
      </c>
      <c r="J281" s="1319">
        <f>IF(I281/H281*100&gt;100,100,I281/H281*100)</f>
        <v>89.075630252100851</v>
      </c>
      <c r="K281" s="1340"/>
      <c r="L281" s="1332"/>
      <c r="M281" s="1331"/>
      <c r="N281" s="1377"/>
    </row>
    <row r="282" spans="1:14" ht="80.099999999999994" customHeight="1" x14ac:dyDescent="0.25">
      <c r="A282" s="1365"/>
      <c r="B282" s="1339"/>
      <c r="C282" s="1327"/>
      <c r="D282" s="1338"/>
      <c r="E282" s="1337" t="s">
        <v>138</v>
      </c>
      <c r="F282" s="1336" t="s">
        <v>386</v>
      </c>
      <c r="G282" s="1335" t="s">
        <v>140</v>
      </c>
      <c r="H282" s="1334">
        <v>66.7</v>
      </c>
      <c r="I282" s="1334">
        <v>66.7</v>
      </c>
      <c r="J282" s="1319">
        <f>IF(I282/H282*100&gt;100,100,I282/H282*100)</f>
        <v>100</v>
      </c>
      <c r="K282" s="1333"/>
      <c r="L282" s="1332"/>
      <c r="M282" s="1331"/>
      <c r="N282" s="1377"/>
    </row>
    <row r="283" spans="1:14" ht="27.75" customHeight="1" x14ac:dyDescent="0.25">
      <c r="A283" s="1365"/>
      <c r="B283" s="1328"/>
      <c r="C283" s="1327"/>
      <c r="D283" s="1326"/>
      <c r="E283" s="1325" t="s">
        <v>144</v>
      </c>
      <c r="F283" s="1324" t="s">
        <v>213</v>
      </c>
      <c r="G283" s="1323" t="s">
        <v>214</v>
      </c>
      <c r="H283" s="1322">
        <v>19440</v>
      </c>
      <c r="I283" s="1322">
        <v>19802</v>
      </c>
      <c r="J283" s="1319">
        <f>IF(I283/H283*100&gt;100,100,I283/H283*100)</f>
        <v>100</v>
      </c>
      <c r="K283" s="1319">
        <f>J283</f>
        <v>100</v>
      </c>
      <c r="L283" s="1321"/>
      <c r="M283" s="1331"/>
      <c r="N283" s="1376"/>
    </row>
    <row r="284" spans="1:14" ht="80.099999999999994" hidden="1" customHeight="1" x14ac:dyDescent="0.25">
      <c r="A284" s="1365"/>
      <c r="B284" s="1344" t="s">
        <v>236</v>
      </c>
      <c r="C284" s="1327" t="s">
        <v>724</v>
      </c>
      <c r="D284" s="1343" t="s">
        <v>137</v>
      </c>
      <c r="E284" s="1337" t="s">
        <v>138</v>
      </c>
      <c r="F284" s="1336" t="s">
        <v>210</v>
      </c>
      <c r="G284" s="1335" t="s">
        <v>140</v>
      </c>
      <c r="H284" s="1334"/>
      <c r="I284" s="1319"/>
      <c r="J284" s="1319" t="e">
        <f>IF(I284/H284*100&gt;100,100,I284/H284*100)</f>
        <v>#DIV/0!</v>
      </c>
      <c r="K284" s="1342" t="e">
        <f>(J284+J285+J286)/3</f>
        <v>#DIV/0!</v>
      </c>
      <c r="L284" s="1341" t="e">
        <f>(K284+K287)/2</f>
        <v>#DIV/0!</v>
      </c>
      <c r="M284" s="1331"/>
      <c r="N284" s="1330"/>
    </row>
    <row r="285" spans="1:14" ht="80.099999999999994" hidden="1" customHeight="1" x14ac:dyDescent="0.25">
      <c r="A285" s="1365"/>
      <c r="B285" s="1339"/>
      <c r="C285" s="1327"/>
      <c r="D285" s="1338"/>
      <c r="E285" s="1337" t="s">
        <v>138</v>
      </c>
      <c r="F285" s="1336" t="s">
        <v>9</v>
      </c>
      <c r="G285" s="1335" t="s">
        <v>140</v>
      </c>
      <c r="H285" s="1334"/>
      <c r="I285" s="1319"/>
      <c r="J285" s="1319" t="e">
        <f>IF(I285/H285*100&gt;100,100,I285/H285*100)</f>
        <v>#DIV/0!</v>
      </c>
      <c r="K285" s="1340"/>
      <c r="L285" s="1332"/>
      <c r="M285" s="1331"/>
      <c r="N285" s="1330"/>
    </row>
    <row r="286" spans="1:14" ht="80.099999999999994" hidden="1" customHeight="1" x14ac:dyDescent="0.25">
      <c r="A286" s="1365"/>
      <c r="B286" s="1339"/>
      <c r="C286" s="1327"/>
      <c r="D286" s="1338"/>
      <c r="E286" s="1337" t="s">
        <v>138</v>
      </c>
      <c r="F286" s="1336" t="s">
        <v>386</v>
      </c>
      <c r="G286" s="1335" t="s">
        <v>140</v>
      </c>
      <c r="H286" s="1334"/>
      <c r="I286" s="1334"/>
      <c r="J286" s="1319" t="e">
        <f>IF(I286/H286*100&gt;100,100,I286/H286*100)</f>
        <v>#DIV/0!</v>
      </c>
      <c r="K286" s="1333"/>
      <c r="L286" s="1332"/>
      <c r="M286" s="1331"/>
      <c r="N286" s="1330"/>
    </row>
    <row r="287" spans="1:14" ht="33" hidden="1" customHeight="1" x14ac:dyDescent="0.25">
      <c r="A287" s="1365"/>
      <c r="B287" s="1328"/>
      <c r="C287" s="1327"/>
      <c r="D287" s="1326"/>
      <c r="E287" s="1325" t="s">
        <v>144</v>
      </c>
      <c r="F287" s="1324" t="s">
        <v>213</v>
      </c>
      <c r="G287" s="1323" t="s">
        <v>214</v>
      </c>
      <c r="H287" s="1322"/>
      <c r="I287" s="1322"/>
      <c r="J287" s="1319" t="e">
        <f>IF(I287/H287*100&gt;100,100,I287/H287*100)</f>
        <v>#DIV/0!</v>
      </c>
      <c r="K287" s="1319" t="e">
        <f>J287</f>
        <v>#DIV/0!</v>
      </c>
      <c r="L287" s="1321"/>
      <c r="M287" s="1331"/>
      <c r="N287" s="1319"/>
    </row>
    <row r="288" spans="1:14" ht="80.099999999999994" hidden="1" customHeight="1" x14ac:dyDescent="0.25">
      <c r="A288" s="1365"/>
      <c r="B288" s="1344" t="s">
        <v>238</v>
      </c>
      <c r="C288" s="1327" t="s">
        <v>723</v>
      </c>
      <c r="D288" s="1343" t="s">
        <v>137</v>
      </c>
      <c r="E288" s="1337" t="s">
        <v>138</v>
      </c>
      <c r="F288" s="1336" t="s">
        <v>210</v>
      </c>
      <c r="G288" s="1335" t="s">
        <v>140</v>
      </c>
      <c r="H288" s="1334"/>
      <c r="I288" s="1319"/>
      <c r="J288" s="1319" t="e">
        <f>IF(I288/H288*100&gt;100,100,I288/H288*100)</f>
        <v>#DIV/0!</v>
      </c>
      <c r="K288" s="1342" t="e">
        <f>(J288+J289+J290)/3</f>
        <v>#DIV/0!</v>
      </c>
      <c r="L288" s="1341" t="e">
        <f>(K288+K291)/2</f>
        <v>#DIV/0!</v>
      </c>
      <c r="M288" s="1331"/>
      <c r="N288" s="1330"/>
    </row>
    <row r="289" spans="1:14" ht="80.099999999999994" hidden="1" customHeight="1" x14ac:dyDescent="0.25">
      <c r="A289" s="1365"/>
      <c r="B289" s="1339"/>
      <c r="C289" s="1327"/>
      <c r="D289" s="1338"/>
      <c r="E289" s="1337" t="s">
        <v>138</v>
      </c>
      <c r="F289" s="1336" t="s">
        <v>9</v>
      </c>
      <c r="G289" s="1335" t="s">
        <v>140</v>
      </c>
      <c r="H289" s="1334"/>
      <c r="I289" s="1319"/>
      <c r="J289" s="1319" t="e">
        <f>IF(I289/H289*100&gt;100,100,I289/H289*100)</f>
        <v>#DIV/0!</v>
      </c>
      <c r="K289" s="1340"/>
      <c r="L289" s="1332"/>
      <c r="M289" s="1331"/>
      <c r="N289" s="1330"/>
    </row>
    <row r="290" spans="1:14" ht="80.099999999999994" hidden="1" customHeight="1" x14ac:dyDescent="0.25">
      <c r="A290" s="1365"/>
      <c r="B290" s="1339"/>
      <c r="C290" s="1327"/>
      <c r="D290" s="1338"/>
      <c r="E290" s="1337" t="s">
        <v>138</v>
      </c>
      <c r="F290" s="1336" t="s">
        <v>386</v>
      </c>
      <c r="G290" s="1335" t="s">
        <v>140</v>
      </c>
      <c r="H290" s="1334"/>
      <c r="I290" s="1334"/>
      <c r="J290" s="1319" t="e">
        <f>IF(I290/H290*100&gt;100,100,I290/H290*100)</f>
        <v>#DIV/0!</v>
      </c>
      <c r="K290" s="1333"/>
      <c r="L290" s="1332"/>
      <c r="M290" s="1331"/>
      <c r="N290" s="1330"/>
    </row>
    <row r="291" spans="1:14" ht="27.75" hidden="1" customHeight="1" x14ac:dyDescent="0.25">
      <c r="A291" s="1365"/>
      <c r="B291" s="1328"/>
      <c r="C291" s="1327"/>
      <c r="D291" s="1326"/>
      <c r="E291" s="1325" t="s">
        <v>144</v>
      </c>
      <c r="F291" s="1324" t="s">
        <v>213</v>
      </c>
      <c r="G291" s="1323" t="s">
        <v>214</v>
      </c>
      <c r="H291" s="1322"/>
      <c r="I291" s="1322"/>
      <c r="J291" s="1319" t="e">
        <f>IF(I291/H291*100&gt;100,100,I291/H291*100)</f>
        <v>#DIV/0!</v>
      </c>
      <c r="K291" s="1319" t="e">
        <f>J291</f>
        <v>#DIV/0!</v>
      </c>
      <c r="L291" s="1321"/>
      <c r="M291" s="1331"/>
      <c r="N291" s="1319"/>
    </row>
    <row r="292" spans="1:14" ht="80.099999999999994" hidden="1" customHeight="1" x14ac:dyDescent="0.25">
      <c r="A292" s="1365"/>
      <c r="B292" s="1344" t="s">
        <v>311</v>
      </c>
      <c r="C292" s="1327" t="s">
        <v>722</v>
      </c>
      <c r="D292" s="1343" t="s">
        <v>137</v>
      </c>
      <c r="E292" s="1337" t="s">
        <v>138</v>
      </c>
      <c r="F292" s="1336" t="s">
        <v>210</v>
      </c>
      <c r="G292" s="1335" t="s">
        <v>140</v>
      </c>
      <c r="H292" s="1334"/>
      <c r="I292" s="1319"/>
      <c r="J292" s="1319" t="e">
        <f>IF(I292/H292*100&gt;100,100,I292/H292*100)</f>
        <v>#DIV/0!</v>
      </c>
      <c r="K292" s="1342" t="e">
        <f>(J292+J293+J294)/3</f>
        <v>#DIV/0!</v>
      </c>
      <c r="L292" s="1341" t="e">
        <f>(K292+K295)/2</f>
        <v>#DIV/0!</v>
      </c>
      <c r="M292" s="1331"/>
      <c r="N292" s="1330"/>
    </row>
    <row r="293" spans="1:14" ht="80.099999999999994" hidden="1" customHeight="1" x14ac:dyDescent="0.25">
      <c r="A293" s="1365"/>
      <c r="B293" s="1339"/>
      <c r="C293" s="1327"/>
      <c r="D293" s="1338"/>
      <c r="E293" s="1337" t="s">
        <v>138</v>
      </c>
      <c r="F293" s="1336" t="s">
        <v>9</v>
      </c>
      <c r="G293" s="1335" t="s">
        <v>140</v>
      </c>
      <c r="H293" s="1334"/>
      <c r="I293" s="1319"/>
      <c r="J293" s="1319" t="e">
        <f>IF(I293/H293*100&gt;100,100,I293/H293*100)</f>
        <v>#DIV/0!</v>
      </c>
      <c r="K293" s="1340"/>
      <c r="L293" s="1332"/>
      <c r="M293" s="1331"/>
      <c r="N293" s="1330"/>
    </row>
    <row r="294" spans="1:14" ht="80.099999999999994" hidden="1" customHeight="1" x14ac:dyDescent="0.25">
      <c r="A294" s="1365"/>
      <c r="B294" s="1339"/>
      <c r="C294" s="1327"/>
      <c r="D294" s="1338"/>
      <c r="E294" s="1337" t="s">
        <v>138</v>
      </c>
      <c r="F294" s="1336" t="s">
        <v>386</v>
      </c>
      <c r="G294" s="1335" t="s">
        <v>140</v>
      </c>
      <c r="H294" s="1334"/>
      <c r="I294" s="1334"/>
      <c r="J294" s="1319" t="e">
        <f>IF(I294/H294*100&gt;100,100,I294/H294*100)</f>
        <v>#DIV/0!</v>
      </c>
      <c r="K294" s="1333"/>
      <c r="L294" s="1332"/>
      <c r="M294" s="1331"/>
      <c r="N294" s="1330"/>
    </row>
    <row r="295" spans="1:14" ht="43.5" hidden="1" customHeight="1" x14ac:dyDescent="0.25">
      <c r="A295" s="1364"/>
      <c r="B295" s="1328"/>
      <c r="C295" s="1327"/>
      <c r="D295" s="1326"/>
      <c r="E295" s="1325" t="s">
        <v>144</v>
      </c>
      <c r="F295" s="1324" t="s">
        <v>213</v>
      </c>
      <c r="G295" s="1323" t="s">
        <v>214</v>
      </c>
      <c r="H295" s="1322"/>
      <c r="I295" s="1322"/>
      <c r="J295" s="1319" t="e">
        <f>IF(I295/H295*100&gt;100,100,I295/H295*100)</f>
        <v>#DIV/0!</v>
      </c>
      <c r="K295" s="1319" t="e">
        <f>J295</f>
        <v>#DIV/0!</v>
      </c>
      <c r="L295" s="1321"/>
      <c r="M295" s="1320"/>
      <c r="N295" s="1319"/>
    </row>
    <row r="296" spans="1:14" x14ac:dyDescent="0.25">
      <c r="A296" s="1318"/>
      <c r="B296" s="1311"/>
      <c r="C296" s="1311"/>
      <c r="D296" s="1311"/>
      <c r="E296" s="1311"/>
      <c r="F296" s="1311"/>
      <c r="G296" s="1311"/>
      <c r="H296" s="1311"/>
      <c r="I296" s="1311"/>
      <c r="J296" s="1311"/>
      <c r="K296" s="1311"/>
      <c r="L296" s="1311"/>
      <c r="M296" s="1317"/>
      <c r="N296" s="1311"/>
    </row>
    <row r="297" spans="1:14" x14ac:dyDescent="0.25">
      <c r="A297" s="1311"/>
      <c r="B297" s="1311"/>
      <c r="C297" s="1311"/>
      <c r="D297" s="1311"/>
      <c r="E297" s="1311"/>
      <c r="F297" s="1311"/>
      <c r="G297" s="1311"/>
      <c r="H297" s="1311"/>
      <c r="I297" s="1311"/>
      <c r="J297" s="1311"/>
      <c r="K297" s="1311"/>
      <c r="L297" s="1311"/>
      <c r="M297" s="1316"/>
      <c r="N297" s="1311"/>
    </row>
    <row r="298" spans="1:14" ht="20.25" x14ac:dyDescent="0.3">
      <c r="A298" s="1315" t="s">
        <v>721</v>
      </c>
      <c r="B298" s="1315"/>
      <c r="C298" s="1315"/>
      <c r="D298" s="1315"/>
      <c r="E298" s="1311"/>
      <c r="F298" s="1311"/>
      <c r="G298" s="1311"/>
      <c r="H298" s="1311"/>
      <c r="I298" s="1311"/>
      <c r="J298" s="1315" t="s">
        <v>720</v>
      </c>
      <c r="K298" s="1315"/>
      <c r="L298" s="1315"/>
      <c r="M298" s="1311"/>
      <c r="N298" s="1311"/>
    </row>
    <row r="299" spans="1:14" x14ac:dyDescent="0.25">
      <c r="A299" s="1311"/>
      <c r="B299" s="1311"/>
      <c r="C299" s="1311"/>
      <c r="D299" s="1311"/>
      <c r="E299" s="1311"/>
      <c r="F299" s="1311"/>
      <c r="G299" s="1311"/>
      <c r="H299" s="1311"/>
      <c r="I299" s="1311"/>
      <c r="J299" s="1311"/>
      <c r="K299" s="1311"/>
      <c r="L299" s="1311"/>
      <c r="M299" s="1311"/>
      <c r="N299" s="1311"/>
    </row>
    <row r="300" spans="1:14" x14ac:dyDescent="0.25">
      <c r="A300" s="1311"/>
      <c r="B300" s="1311"/>
      <c r="C300" s="1311"/>
      <c r="D300" s="1311"/>
      <c r="E300" s="1311"/>
      <c r="F300" s="1311"/>
      <c r="G300" s="1311"/>
      <c r="H300" s="1311"/>
      <c r="I300" s="1311"/>
      <c r="J300" s="1311"/>
      <c r="K300" s="1311"/>
      <c r="L300" s="1311"/>
      <c r="M300" s="1311"/>
      <c r="N300" s="1311"/>
    </row>
    <row r="301" spans="1:14" ht="20.25" x14ac:dyDescent="0.25">
      <c r="A301" s="1314" t="s">
        <v>719</v>
      </c>
      <c r="B301" s="1314"/>
      <c r="C301" s="1314"/>
      <c r="D301" s="1314"/>
      <c r="E301" s="1313"/>
      <c r="F301" s="1313"/>
      <c r="G301" s="1313"/>
      <c r="H301" s="1313"/>
      <c r="I301" s="1313"/>
      <c r="J301" s="1312"/>
      <c r="K301" s="1312"/>
      <c r="L301" s="1312"/>
      <c r="M301" s="1312"/>
      <c r="N301" s="1311"/>
    </row>
    <row r="302" spans="1:14" ht="15.75" customHeight="1" x14ac:dyDescent="0.25">
      <c r="I302" s="1375"/>
    </row>
    <row r="303" spans="1:14" ht="18.75" x14ac:dyDescent="0.3">
      <c r="H303" s="1309"/>
      <c r="I303" s="1309"/>
    </row>
    <row r="304" spans="1:14" ht="18.75" x14ac:dyDescent="0.3">
      <c r="B304" s="1310"/>
      <c r="C304" s="1310"/>
      <c r="H304" s="1309"/>
      <c r="I304" s="1309"/>
    </row>
    <row r="305" spans="8:9" ht="18.75" x14ac:dyDescent="0.3">
      <c r="H305" s="1309"/>
      <c r="I305" s="1309"/>
    </row>
    <row r="306" spans="8:9" ht="18.75" x14ac:dyDescent="0.3">
      <c r="H306" s="1309"/>
      <c r="I306" s="1309"/>
    </row>
    <row r="307" spans="8:9" ht="18.75" x14ac:dyDescent="0.3">
      <c r="H307" s="1309"/>
      <c r="I307" s="1309"/>
    </row>
  </sheetData>
  <autoFilter ref="I3:N3"/>
  <mergeCells count="376">
    <mergeCell ref="B28:B31"/>
    <mergeCell ref="C28:C31"/>
    <mergeCell ref="D28:D31"/>
    <mergeCell ref="K28:K30"/>
    <mergeCell ref="L28:L31"/>
    <mergeCell ref="B32:B35"/>
    <mergeCell ref="C32:C35"/>
    <mergeCell ref="D32:D35"/>
    <mergeCell ref="K32:K34"/>
    <mergeCell ref="L32:L35"/>
    <mergeCell ref="D4:D7"/>
    <mergeCell ref="K4:K6"/>
    <mergeCell ref="L4:L7"/>
    <mergeCell ref="B12:B15"/>
    <mergeCell ref="C12:C15"/>
    <mergeCell ref="D12:D15"/>
    <mergeCell ref="B20:B23"/>
    <mergeCell ref="C20:C23"/>
    <mergeCell ref="D20:D23"/>
    <mergeCell ref="K20:K22"/>
    <mergeCell ref="L20:L23"/>
    <mergeCell ref="B24:B27"/>
    <mergeCell ref="C24:C27"/>
    <mergeCell ref="D24:D27"/>
    <mergeCell ref="K24:K26"/>
    <mergeCell ref="L24:L27"/>
    <mergeCell ref="L12:L15"/>
    <mergeCell ref="B16:B19"/>
    <mergeCell ref="C16:C19"/>
    <mergeCell ref="D16:D19"/>
    <mergeCell ref="K16:K18"/>
    <mergeCell ref="L16:L19"/>
    <mergeCell ref="N276:N279"/>
    <mergeCell ref="N280:N283"/>
    <mergeCell ref="B1:N1"/>
    <mergeCell ref="B8:B11"/>
    <mergeCell ref="C8:C11"/>
    <mergeCell ref="D8:D11"/>
    <mergeCell ref="K8:K10"/>
    <mergeCell ref="L8:L11"/>
    <mergeCell ref="M8:M295"/>
    <mergeCell ref="K12:K14"/>
    <mergeCell ref="B44:B47"/>
    <mergeCell ref="C44:C47"/>
    <mergeCell ref="D44:D47"/>
    <mergeCell ref="K44:K46"/>
    <mergeCell ref="L44:L47"/>
    <mergeCell ref="N248:N251"/>
    <mergeCell ref="D36:D39"/>
    <mergeCell ref="K36:K38"/>
    <mergeCell ref="L36:L39"/>
    <mergeCell ref="B40:B43"/>
    <mergeCell ref="C40:C43"/>
    <mergeCell ref="D40:D43"/>
    <mergeCell ref="K40:K42"/>
    <mergeCell ref="L40:L43"/>
    <mergeCell ref="B36:B39"/>
    <mergeCell ref="C36:C39"/>
    <mergeCell ref="B48:B51"/>
    <mergeCell ref="C48:C51"/>
    <mergeCell ref="D48:D51"/>
    <mergeCell ref="K48:K50"/>
    <mergeCell ref="L48:L51"/>
    <mergeCell ref="B52:B55"/>
    <mergeCell ref="C52:C55"/>
    <mergeCell ref="D52:D55"/>
    <mergeCell ref="K52:K54"/>
    <mergeCell ref="L52:L55"/>
    <mergeCell ref="B56:B59"/>
    <mergeCell ref="C56:C59"/>
    <mergeCell ref="D56:D59"/>
    <mergeCell ref="K56:K58"/>
    <mergeCell ref="L56:L59"/>
    <mergeCell ref="B60:B63"/>
    <mergeCell ref="C60:C63"/>
    <mergeCell ref="D60:D63"/>
    <mergeCell ref="K60:K62"/>
    <mergeCell ref="L60:L63"/>
    <mergeCell ref="B64:B67"/>
    <mergeCell ref="C64:C67"/>
    <mergeCell ref="D64:D67"/>
    <mergeCell ref="K64:K66"/>
    <mergeCell ref="L64:L67"/>
    <mergeCell ref="B68:B71"/>
    <mergeCell ref="C68:C71"/>
    <mergeCell ref="D68:D71"/>
    <mergeCell ref="K68:K70"/>
    <mergeCell ref="L68:L71"/>
    <mergeCell ref="B72:B75"/>
    <mergeCell ref="C72:C75"/>
    <mergeCell ref="D72:D75"/>
    <mergeCell ref="K72:K74"/>
    <mergeCell ref="L72:L75"/>
    <mergeCell ref="B76:B79"/>
    <mergeCell ref="C76:C79"/>
    <mergeCell ref="D76:D79"/>
    <mergeCell ref="K76:K78"/>
    <mergeCell ref="L76:L79"/>
    <mergeCell ref="B80:B83"/>
    <mergeCell ref="C80:C83"/>
    <mergeCell ref="D80:D83"/>
    <mergeCell ref="K80:K82"/>
    <mergeCell ref="L80:L83"/>
    <mergeCell ref="B84:B87"/>
    <mergeCell ref="C84:C87"/>
    <mergeCell ref="D84:D87"/>
    <mergeCell ref="K84:K86"/>
    <mergeCell ref="L84:L87"/>
    <mergeCell ref="B88:B91"/>
    <mergeCell ref="C88:C91"/>
    <mergeCell ref="D88:D91"/>
    <mergeCell ref="K88:K90"/>
    <mergeCell ref="L88:L91"/>
    <mergeCell ref="B92:B95"/>
    <mergeCell ref="C92:C95"/>
    <mergeCell ref="D92:D95"/>
    <mergeCell ref="K92:K94"/>
    <mergeCell ref="L92:L95"/>
    <mergeCell ref="B96:B99"/>
    <mergeCell ref="C96:C99"/>
    <mergeCell ref="D96:D99"/>
    <mergeCell ref="K96:K98"/>
    <mergeCell ref="L96:L99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K104:K106"/>
    <mergeCell ref="L104:L107"/>
    <mergeCell ref="B108:B111"/>
    <mergeCell ref="C108:C111"/>
    <mergeCell ref="D108:D111"/>
    <mergeCell ref="K108:K110"/>
    <mergeCell ref="L108:L111"/>
    <mergeCell ref="B112:B115"/>
    <mergeCell ref="C112:C115"/>
    <mergeCell ref="D112:D115"/>
    <mergeCell ref="K112:K114"/>
    <mergeCell ref="L112:L115"/>
    <mergeCell ref="B116:B119"/>
    <mergeCell ref="C116:C119"/>
    <mergeCell ref="D116:D119"/>
    <mergeCell ref="K116:K118"/>
    <mergeCell ref="L116:L119"/>
    <mergeCell ref="B120:B123"/>
    <mergeCell ref="C120:C123"/>
    <mergeCell ref="D120:D123"/>
    <mergeCell ref="K120:K122"/>
    <mergeCell ref="L120:L123"/>
    <mergeCell ref="B124:B127"/>
    <mergeCell ref="C124:C127"/>
    <mergeCell ref="D124:D127"/>
    <mergeCell ref="K124:K126"/>
    <mergeCell ref="L124:L127"/>
    <mergeCell ref="B128:B131"/>
    <mergeCell ref="C128:C131"/>
    <mergeCell ref="D128:D131"/>
    <mergeCell ref="K128:K130"/>
    <mergeCell ref="L128:L131"/>
    <mergeCell ref="B132:B135"/>
    <mergeCell ref="C132:C135"/>
    <mergeCell ref="D132:D135"/>
    <mergeCell ref="K132:K134"/>
    <mergeCell ref="L132:L135"/>
    <mergeCell ref="B136:B139"/>
    <mergeCell ref="C136:C139"/>
    <mergeCell ref="D136:D139"/>
    <mergeCell ref="K136:K138"/>
    <mergeCell ref="L136:L139"/>
    <mergeCell ref="B140:B143"/>
    <mergeCell ref="C140:C143"/>
    <mergeCell ref="D140:D143"/>
    <mergeCell ref="K140:K142"/>
    <mergeCell ref="L140:L143"/>
    <mergeCell ref="B144:B147"/>
    <mergeCell ref="C144:C147"/>
    <mergeCell ref="D144:D147"/>
    <mergeCell ref="K144:K146"/>
    <mergeCell ref="L144:L147"/>
    <mergeCell ref="B148:B151"/>
    <mergeCell ref="C148:C151"/>
    <mergeCell ref="D148:D151"/>
    <mergeCell ref="K148:K150"/>
    <mergeCell ref="L148:L151"/>
    <mergeCell ref="B152:B155"/>
    <mergeCell ref="C152:C155"/>
    <mergeCell ref="D152:D155"/>
    <mergeCell ref="K152:K154"/>
    <mergeCell ref="L152:L155"/>
    <mergeCell ref="B156:B159"/>
    <mergeCell ref="C156:C159"/>
    <mergeCell ref="D156:D159"/>
    <mergeCell ref="K156:K158"/>
    <mergeCell ref="L156:L159"/>
    <mergeCell ref="B160:B163"/>
    <mergeCell ref="C160:C163"/>
    <mergeCell ref="D160:D163"/>
    <mergeCell ref="K160:K162"/>
    <mergeCell ref="L160:L163"/>
    <mergeCell ref="B164:B167"/>
    <mergeCell ref="C164:C167"/>
    <mergeCell ref="D164:D167"/>
    <mergeCell ref="K164:K166"/>
    <mergeCell ref="L164:L167"/>
    <mergeCell ref="B168:B171"/>
    <mergeCell ref="C168:C171"/>
    <mergeCell ref="D168:D171"/>
    <mergeCell ref="K168:K170"/>
    <mergeCell ref="L168:L171"/>
    <mergeCell ref="B172:B175"/>
    <mergeCell ref="C172:C175"/>
    <mergeCell ref="D172:D175"/>
    <mergeCell ref="K172:K174"/>
    <mergeCell ref="L172:L175"/>
    <mergeCell ref="B176:B179"/>
    <mergeCell ref="C176:C179"/>
    <mergeCell ref="D176:D179"/>
    <mergeCell ref="K176:K178"/>
    <mergeCell ref="L176:L179"/>
    <mergeCell ref="B180:B183"/>
    <mergeCell ref="C180:C183"/>
    <mergeCell ref="D180:D183"/>
    <mergeCell ref="K180:K182"/>
    <mergeCell ref="L180:L183"/>
    <mergeCell ref="B184:B187"/>
    <mergeCell ref="C184:C187"/>
    <mergeCell ref="D184:D187"/>
    <mergeCell ref="K184:K186"/>
    <mergeCell ref="L184:L187"/>
    <mergeCell ref="B188:B191"/>
    <mergeCell ref="C188:C191"/>
    <mergeCell ref="D188:D191"/>
    <mergeCell ref="K188:K190"/>
    <mergeCell ref="L188:L191"/>
    <mergeCell ref="B192:B195"/>
    <mergeCell ref="C192:C195"/>
    <mergeCell ref="D192:D195"/>
    <mergeCell ref="K192:K194"/>
    <mergeCell ref="L192:L195"/>
    <mergeCell ref="B196:B199"/>
    <mergeCell ref="C196:C199"/>
    <mergeCell ref="D196:D199"/>
    <mergeCell ref="K196:K198"/>
    <mergeCell ref="L196:L199"/>
    <mergeCell ref="B200:B203"/>
    <mergeCell ref="C200:C203"/>
    <mergeCell ref="D200:D203"/>
    <mergeCell ref="K200:K202"/>
    <mergeCell ref="L200:L203"/>
    <mergeCell ref="B204:B207"/>
    <mergeCell ref="C204:C207"/>
    <mergeCell ref="D204:D207"/>
    <mergeCell ref="K204:K206"/>
    <mergeCell ref="L204:L207"/>
    <mergeCell ref="B208:B211"/>
    <mergeCell ref="C208:C211"/>
    <mergeCell ref="D208:D211"/>
    <mergeCell ref="K208:K210"/>
    <mergeCell ref="L208:L211"/>
    <mergeCell ref="B212:B215"/>
    <mergeCell ref="C212:C215"/>
    <mergeCell ref="D212:D215"/>
    <mergeCell ref="K212:K214"/>
    <mergeCell ref="L212:L215"/>
    <mergeCell ref="B216:B219"/>
    <mergeCell ref="C216:C219"/>
    <mergeCell ref="D216:D219"/>
    <mergeCell ref="K216:K218"/>
    <mergeCell ref="L216:L219"/>
    <mergeCell ref="B220:B223"/>
    <mergeCell ref="C220:C223"/>
    <mergeCell ref="D220:D223"/>
    <mergeCell ref="K220:K222"/>
    <mergeCell ref="L220:L223"/>
    <mergeCell ref="B224:B227"/>
    <mergeCell ref="C224:C227"/>
    <mergeCell ref="D224:D227"/>
    <mergeCell ref="K224:K226"/>
    <mergeCell ref="L224:L227"/>
    <mergeCell ref="B228:B231"/>
    <mergeCell ref="C228:C231"/>
    <mergeCell ref="D228:D231"/>
    <mergeCell ref="K228:K230"/>
    <mergeCell ref="L228:L231"/>
    <mergeCell ref="B232:B235"/>
    <mergeCell ref="C232:C235"/>
    <mergeCell ref="D232:D235"/>
    <mergeCell ref="K232:K234"/>
    <mergeCell ref="L232:L235"/>
    <mergeCell ref="B236:B239"/>
    <mergeCell ref="C236:C239"/>
    <mergeCell ref="D236:D239"/>
    <mergeCell ref="K236:K238"/>
    <mergeCell ref="L236:L239"/>
    <mergeCell ref="B240:B243"/>
    <mergeCell ref="C240:C243"/>
    <mergeCell ref="D240:D243"/>
    <mergeCell ref="K240:K242"/>
    <mergeCell ref="L240:L243"/>
    <mergeCell ref="B244:B247"/>
    <mergeCell ref="C244:C247"/>
    <mergeCell ref="D244:D247"/>
    <mergeCell ref="K244:K246"/>
    <mergeCell ref="L244:L247"/>
    <mergeCell ref="B248:B251"/>
    <mergeCell ref="C248:C251"/>
    <mergeCell ref="D248:D251"/>
    <mergeCell ref="K248:K250"/>
    <mergeCell ref="L248:L251"/>
    <mergeCell ref="B252:B255"/>
    <mergeCell ref="C252:C255"/>
    <mergeCell ref="D252:D255"/>
    <mergeCell ref="K252:K254"/>
    <mergeCell ref="L252:L255"/>
    <mergeCell ref="B256:B259"/>
    <mergeCell ref="C256:C259"/>
    <mergeCell ref="D256:D259"/>
    <mergeCell ref="K256:K258"/>
    <mergeCell ref="L256:L259"/>
    <mergeCell ref="B260:B263"/>
    <mergeCell ref="C260:C263"/>
    <mergeCell ref="D260:D263"/>
    <mergeCell ref="K260:K262"/>
    <mergeCell ref="L260:L263"/>
    <mergeCell ref="B264:B267"/>
    <mergeCell ref="C264:C267"/>
    <mergeCell ref="D264:D267"/>
    <mergeCell ref="K264:K266"/>
    <mergeCell ref="L264:L267"/>
    <mergeCell ref="B268:B271"/>
    <mergeCell ref="C268:C271"/>
    <mergeCell ref="D268:D271"/>
    <mergeCell ref="K268:K270"/>
    <mergeCell ref="L268:L271"/>
    <mergeCell ref="B272:B275"/>
    <mergeCell ref="C272:C275"/>
    <mergeCell ref="D272:D275"/>
    <mergeCell ref="K272:K274"/>
    <mergeCell ref="L272:L275"/>
    <mergeCell ref="B276:B279"/>
    <mergeCell ref="C276:C279"/>
    <mergeCell ref="D276:D279"/>
    <mergeCell ref="K276:K278"/>
    <mergeCell ref="L276:L279"/>
    <mergeCell ref="B280:B283"/>
    <mergeCell ref="C280:C283"/>
    <mergeCell ref="D280:D283"/>
    <mergeCell ref="K280:K282"/>
    <mergeCell ref="L280:L283"/>
    <mergeCell ref="B284:B287"/>
    <mergeCell ref="C284:C287"/>
    <mergeCell ref="D284:D287"/>
    <mergeCell ref="K284:K286"/>
    <mergeCell ref="L284:L287"/>
    <mergeCell ref="B288:B291"/>
    <mergeCell ref="C288:C291"/>
    <mergeCell ref="D288:D291"/>
    <mergeCell ref="K288:K290"/>
    <mergeCell ref="L288:L291"/>
    <mergeCell ref="A298:D298"/>
    <mergeCell ref="J298:L298"/>
    <mergeCell ref="A4:A295"/>
    <mergeCell ref="B4:B7"/>
    <mergeCell ref="C4:C7"/>
    <mergeCell ref="B304:C304"/>
    <mergeCell ref="B292:B295"/>
    <mergeCell ref="C292:C295"/>
    <mergeCell ref="D292:D295"/>
    <mergeCell ref="K292:K294"/>
    <mergeCell ref="L292:L295"/>
    <mergeCell ref="A301:D301"/>
    <mergeCell ref="J301:M301"/>
  </mergeCells>
  <pageMargins left="0" right="0.11811023622047245" top="0.15748031496062992" bottom="0.15748031496062992" header="0.31496062992125984" footer="0.31496062992125984"/>
  <pageSetup paperSize="9" scale="44" fitToHeight="6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065607840DD4464F9DE4509B8AB34EB4" ma:contentTypeVersion="1" ma:contentTypeDescription="Создание документа." ma:contentTypeScope="" ma:versionID="44691a8f8e9f8fe265c308db8382cee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2402044d00666072b1aaa621031ea5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Дата начала расписания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Дата окончания расписания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DE0FE2F-EB74-4F48-9003-7352F7C3A6D4}"/>
</file>

<file path=customXml/itemProps2.xml><?xml version="1.0" encoding="utf-8"?>
<ds:datastoreItem xmlns:ds="http://schemas.openxmlformats.org/officeDocument/2006/customXml" ds:itemID="{D2D2B3C9-5E1B-4316-BE23-BC627DF67105}"/>
</file>

<file path=customXml/itemProps3.xml><?xml version="1.0" encoding="utf-8"?>
<ds:datastoreItem xmlns:ds="http://schemas.openxmlformats.org/officeDocument/2006/customXml" ds:itemID="{94B6D02A-7620-42C9-ADA7-3C0D8DBA12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114</vt:i4>
      </vt:variant>
      <vt:variant>
        <vt:lpstr>Именованные диапазоны</vt:lpstr>
      </vt:variant>
      <vt:variant>
        <vt:i4>126</vt:i4>
      </vt:variant>
    </vt:vector>
  </HeadingPairs>
  <TitlesOfParts>
    <vt:vector size="240" baseType="lpstr">
      <vt:lpstr>3</vt:lpstr>
      <vt:lpstr>21</vt:lpstr>
      <vt:lpstr>30</vt:lpstr>
      <vt:lpstr>36</vt:lpstr>
      <vt:lpstr>39</vt:lpstr>
      <vt:lpstr>72</vt:lpstr>
      <vt:lpstr>73</vt:lpstr>
      <vt:lpstr>82</vt:lpstr>
      <vt:lpstr>84</vt:lpstr>
      <vt:lpstr>95</vt:lpstr>
      <vt:lpstr>99</vt:lpstr>
      <vt:lpstr>133</vt:lpstr>
      <vt:lpstr>Л1</vt:lpstr>
      <vt:lpstr>Л8</vt:lpstr>
      <vt:lpstr>Л10</vt:lpstr>
      <vt:lpstr>Универс</vt:lpstr>
      <vt:lpstr>Г3</vt:lpstr>
      <vt:lpstr>Г13</vt:lpstr>
      <vt:lpstr>Интернат</vt:lpstr>
      <vt:lpstr>СШ4</vt:lpstr>
      <vt:lpstr>СШ 10</vt:lpstr>
      <vt:lpstr>СШ12</vt:lpstr>
      <vt:lpstr>СШ19</vt:lpstr>
      <vt:lpstr>СШ27</vt:lpstr>
      <vt:lpstr>СШ32</vt:lpstr>
      <vt:lpstr>СШ51</vt:lpstr>
      <vt:lpstr>СШ86</vt:lpstr>
      <vt:lpstr>СШ153</vt:lpstr>
      <vt:lpstr>СШ155</vt:lpstr>
      <vt:lpstr>Г2</vt:lpstr>
      <vt:lpstr>Г8</vt:lpstr>
      <vt:lpstr>Г9</vt:lpstr>
      <vt:lpstr>Г16</vt:lpstr>
      <vt:lpstr>Л2</vt:lpstr>
      <vt:lpstr>Л7</vt:lpstr>
      <vt:lpstr>Л28</vt:lpstr>
      <vt:lpstr>Прог131</vt:lpstr>
      <vt:lpstr>1</vt:lpstr>
      <vt:lpstr>2</vt:lpstr>
      <vt:lpstr>5</vt:lpstr>
      <vt:lpstr>7</vt:lpstr>
      <vt:lpstr>18</vt:lpstr>
      <vt:lpstr>24</vt:lpstr>
      <vt:lpstr>56</vt:lpstr>
      <vt:lpstr>66</vt:lpstr>
      <vt:lpstr>69</vt:lpstr>
      <vt:lpstr>70</vt:lpstr>
      <vt:lpstr>85</vt:lpstr>
      <vt:lpstr>91</vt:lpstr>
      <vt:lpstr>98</vt:lpstr>
      <vt:lpstr>108</vt:lpstr>
      <vt:lpstr>115</vt:lpstr>
      <vt:lpstr>121</vt:lpstr>
      <vt:lpstr>129</vt:lpstr>
      <vt:lpstr>134</vt:lpstr>
      <vt:lpstr>139</vt:lpstr>
      <vt:lpstr>141</vt:lpstr>
      <vt:lpstr>143</vt:lpstr>
      <vt:lpstr>144</vt:lpstr>
      <vt:lpstr>145</vt:lpstr>
      <vt:lpstr>147</vt:lpstr>
      <vt:lpstr>149</vt:lpstr>
      <vt:lpstr>150</vt:lpstr>
      <vt:lpstr>151</vt:lpstr>
      <vt:lpstr>152</vt:lpstr>
      <vt:lpstr>154</vt:lpstr>
      <vt:lpstr>156</vt:lpstr>
      <vt:lpstr>Г5</vt:lpstr>
      <vt:lpstr>6</vt:lpstr>
      <vt:lpstr>9</vt:lpstr>
      <vt:lpstr>14</vt:lpstr>
      <vt:lpstr>17</vt:lpstr>
      <vt:lpstr>23</vt:lpstr>
      <vt:lpstr>34</vt:lpstr>
      <vt:lpstr>42</vt:lpstr>
      <vt:lpstr>45</vt:lpstr>
      <vt:lpstr>62</vt:lpstr>
      <vt:lpstr>76</vt:lpstr>
      <vt:lpstr>78</vt:lpstr>
      <vt:lpstr>92</vt:lpstr>
      <vt:lpstr>93</vt:lpstr>
      <vt:lpstr>137</vt:lpstr>
      <vt:lpstr>гим 4</vt:lpstr>
      <vt:lpstr>гим 6</vt:lpstr>
      <vt:lpstr>лиц 6</vt:lpstr>
      <vt:lpstr>сш 8</vt:lpstr>
      <vt:lpstr>гим 10</vt:lpstr>
      <vt:lpstr>лиц 11</vt:lpstr>
      <vt:lpstr>сш 46</vt:lpstr>
      <vt:lpstr>сш 49</vt:lpstr>
      <vt:lpstr>сш 55</vt:lpstr>
      <vt:lpstr>сш 63</vt:lpstr>
      <vt:lpstr>сш 81</vt:lpstr>
      <vt:lpstr>сш 90</vt:lpstr>
      <vt:lpstr>сш 135</vt:lpstr>
      <vt:lpstr>ГИМНАЗИЯ № 7</vt:lpstr>
      <vt:lpstr>ГИМНАЗИЯ № 11</vt:lpstr>
      <vt:lpstr>ГИМНАЗИЯ № 15</vt:lpstr>
      <vt:lpstr>ЛИЦЕЙ № 3</vt:lpstr>
      <vt:lpstr>ЛИЦЕЙ № 12</vt:lpstr>
      <vt:lpstr>СШ № 13</vt:lpstr>
      <vt:lpstr>СШ № 16</vt:lpstr>
      <vt:lpstr>СШ № 31</vt:lpstr>
      <vt:lpstr>СШ № 44</vt:lpstr>
      <vt:lpstr>СШ № 47</vt:lpstr>
      <vt:lpstr>СШ № 50</vt:lpstr>
      <vt:lpstr>СШ № 53</vt:lpstr>
      <vt:lpstr>СШ № 64</vt:lpstr>
      <vt:lpstr>СШ № 65</vt:lpstr>
      <vt:lpstr>СШ № 79</vt:lpstr>
      <vt:lpstr>СШ № 88</vt:lpstr>
      <vt:lpstr>СШ № 89</vt:lpstr>
      <vt:lpstr>СШ № 94</vt:lpstr>
      <vt:lpstr>СШ № 148</vt:lpstr>
      <vt:lpstr>'133'!Заголовки_для_печати</vt:lpstr>
      <vt:lpstr>'21'!Заголовки_для_печати</vt:lpstr>
      <vt:lpstr>'3'!Заголовки_для_печати</vt:lpstr>
      <vt:lpstr>'30'!Заголовки_для_печати</vt:lpstr>
      <vt:lpstr>'36'!Заголовки_для_печати</vt:lpstr>
      <vt:lpstr>'39'!Заголовки_для_печати</vt:lpstr>
      <vt:lpstr>'72'!Заголовки_для_печати</vt:lpstr>
      <vt:lpstr>'73'!Заголовки_для_печати</vt:lpstr>
      <vt:lpstr>'82'!Заголовки_для_печати</vt:lpstr>
      <vt:lpstr>'84'!Заголовки_для_печати</vt:lpstr>
      <vt:lpstr>'95'!Заголовки_для_печати</vt:lpstr>
      <vt:lpstr>'99'!Заголовки_для_печати</vt:lpstr>
      <vt:lpstr>Г13!Заголовки_для_печати</vt:lpstr>
      <vt:lpstr>Г3!Заголовки_для_печати</vt:lpstr>
      <vt:lpstr>'гим 10'!Заголовки_для_печати</vt:lpstr>
      <vt:lpstr>'гим 4'!Заголовки_для_печати</vt:lpstr>
      <vt:lpstr>'гим 6'!Заголовки_для_печати</vt:lpstr>
      <vt:lpstr>Интернат!Заголовки_для_печати</vt:lpstr>
      <vt:lpstr>Л1!Заголовки_для_печати</vt:lpstr>
      <vt:lpstr>Л10!Заголовки_для_печати</vt:lpstr>
      <vt:lpstr>Л8!Заголовки_для_печати</vt:lpstr>
      <vt:lpstr>'лиц 11'!Заголовки_для_печати</vt:lpstr>
      <vt:lpstr>'лиц 6'!Заголовки_для_печати</vt:lpstr>
      <vt:lpstr>'сш 135'!Заголовки_для_печати</vt:lpstr>
      <vt:lpstr>'сш 46'!Заголовки_для_печати</vt:lpstr>
      <vt:lpstr>'сш 49'!Заголовки_для_печати</vt:lpstr>
      <vt:lpstr>'сш 55'!Заголовки_для_печати</vt:lpstr>
      <vt:lpstr>'сш 63'!Заголовки_для_печати</vt:lpstr>
      <vt:lpstr>'сш 8'!Заголовки_для_печати</vt:lpstr>
      <vt:lpstr>'сш 81'!Заголовки_для_печати</vt:lpstr>
      <vt:lpstr>'сш 90'!Заголовки_для_печати</vt:lpstr>
      <vt:lpstr>Универс!Заголовки_для_печати</vt:lpstr>
      <vt:lpstr>'1'!Область_печати</vt:lpstr>
      <vt:lpstr>'108'!Область_печати</vt:lpstr>
      <vt:lpstr>'115'!Область_печати</vt:lpstr>
      <vt:lpstr>'121'!Область_печати</vt:lpstr>
      <vt:lpstr>'129'!Область_печати</vt:lpstr>
      <vt:lpstr>'133'!Область_печати</vt:lpstr>
      <vt:lpstr>'134'!Область_печати</vt:lpstr>
      <vt:lpstr>'137'!Область_печати</vt:lpstr>
      <vt:lpstr>'139'!Область_печати</vt:lpstr>
      <vt:lpstr>'14'!Область_печати</vt:lpstr>
      <vt:lpstr>'141'!Область_печати</vt:lpstr>
      <vt:lpstr>'143'!Область_печати</vt:lpstr>
      <vt:lpstr>'144'!Область_печати</vt:lpstr>
      <vt:lpstr>'145'!Область_печати</vt:lpstr>
      <vt:lpstr>'147'!Область_печати</vt:lpstr>
      <vt:lpstr>'149'!Область_печати</vt:lpstr>
      <vt:lpstr>'150'!Область_печати</vt:lpstr>
      <vt:lpstr>'151'!Область_печати</vt:lpstr>
      <vt:lpstr>'152'!Область_печати</vt:lpstr>
      <vt:lpstr>'154'!Область_печати</vt:lpstr>
      <vt:lpstr>'156'!Область_печати</vt:lpstr>
      <vt:lpstr>'17'!Область_печати</vt:lpstr>
      <vt:lpstr>'18'!Область_печати</vt:lpstr>
      <vt:lpstr>'2'!Область_печати</vt:lpstr>
      <vt:lpstr>'21'!Область_печати</vt:lpstr>
      <vt:lpstr>'23'!Область_печати</vt:lpstr>
      <vt:lpstr>'24'!Область_печати</vt:lpstr>
      <vt:lpstr>'3'!Область_печати</vt:lpstr>
      <vt:lpstr>'30'!Область_печати</vt:lpstr>
      <vt:lpstr>'34'!Область_печати</vt:lpstr>
      <vt:lpstr>'36'!Область_печати</vt:lpstr>
      <vt:lpstr>'39'!Область_печати</vt:lpstr>
      <vt:lpstr>'42'!Область_печати</vt:lpstr>
      <vt:lpstr>'45'!Область_печати</vt:lpstr>
      <vt:lpstr>'5'!Область_печати</vt:lpstr>
      <vt:lpstr>'56'!Область_печати</vt:lpstr>
      <vt:lpstr>'6'!Область_печати</vt:lpstr>
      <vt:lpstr>'62'!Область_печати</vt:lpstr>
      <vt:lpstr>'66'!Область_печати</vt:lpstr>
      <vt:lpstr>'69'!Область_печати</vt:lpstr>
      <vt:lpstr>'7'!Область_печати</vt:lpstr>
      <vt:lpstr>'70'!Область_печати</vt:lpstr>
      <vt:lpstr>'72'!Область_печати</vt:lpstr>
      <vt:lpstr>'73'!Область_печати</vt:lpstr>
      <vt:lpstr>'76'!Область_печати</vt:lpstr>
      <vt:lpstr>'78'!Область_печати</vt:lpstr>
      <vt:lpstr>'82'!Область_печати</vt:lpstr>
      <vt:lpstr>'84'!Область_печати</vt:lpstr>
      <vt:lpstr>'85'!Область_печати</vt:lpstr>
      <vt:lpstr>'9'!Область_печати</vt:lpstr>
      <vt:lpstr>'91'!Область_печати</vt:lpstr>
      <vt:lpstr>'92'!Область_печати</vt:lpstr>
      <vt:lpstr>'93'!Область_печати</vt:lpstr>
      <vt:lpstr>'95'!Область_печати</vt:lpstr>
      <vt:lpstr>'98'!Область_печати</vt:lpstr>
      <vt:lpstr>'99'!Область_печати</vt:lpstr>
      <vt:lpstr>Г13!Область_печати</vt:lpstr>
      <vt:lpstr>Г16!Область_печати</vt:lpstr>
      <vt:lpstr>Г2!Область_печати</vt:lpstr>
      <vt:lpstr>Г3!Область_печати</vt:lpstr>
      <vt:lpstr>Г8!Область_печати</vt:lpstr>
      <vt:lpstr>Г9!Область_печати</vt:lpstr>
      <vt:lpstr>'гим 10'!Область_печати</vt:lpstr>
      <vt:lpstr>'гим 4'!Область_печати</vt:lpstr>
      <vt:lpstr>'гим 6'!Область_печати</vt:lpstr>
      <vt:lpstr>Интернат!Область_печати</vt:lpstr>
      <vt:lpstr>Л1!Область_печати</vt:lpstr>
      <vt:lpstr>Л10!Область_печати</vt:lpstr>
      <vt:lpstr>Л2!Область_печати</vt:lpstr>
      <vt:lpstr>Л28!Область_печати</vt:lpstr>
      <vt:lpstr>Л7!Область_печати</vt:lpstr>
      <vt:lpstr>Л8!Область_печати</vt:lpstr>
      <vt:lpstr>'лиц 11'!Область_печати</vt:lpstr>
      <vt:lpstr>'лиц 6'!Область_печати</vt:lpstr>
      <vt:lpstr>Прог131!Область_печати</vt:lpstr>
      <vt:lpstr>'СШ 10'!Область_печати</vt:lpstr>
      <vt:lpstr>'сш 135'!Область_печати</vt:lpstr>
      <vt:lpstr>'сш 46'!Область_печати</vt:lpstr>
      <vt:lpstr>'сш 49'!Область_печати</vt:lpstr>
      <vt:lpstr>'сш 55'!Область_печати</vt:lpstr>
      <vt:lpstr>'сш 63'!Область_печати</vt:lpstr>
      <vt:lpstr>'сш 8'!Область_печати</vt:lpstr>
      <vt:lpstr>'сш 81'!Область_печати</vt:lpstr>
      <vt:lpstr>'сш 90'!Область_печати</vt:lpstr>
      <vt:lpstr>СШ12!Область_печати</vt:lpstr>
      <vt:lpstr>СШ153!Область_печати</vt:lpstr>
      <vt:lpstr>СШ155!Область_печати</vt:lpstr>
      <vt:lpstr>СШ19!Область_печати</vt:lpstr>
      <vt:lpstr>СШ27!Область_печати</vt:lpstr>
      <vt:lpstr>СШ32!Область_печати</vt:lpstr>
      <vt:lpstr>СШ4!Область_печати</vt:lpstr>
      <vt:lpstr>СШ51!Область_печати</vt:lpstr>
      <vt:lpstr>СШ86!Область_печати</vt:lpstr>
      <vt:lpstr>Универс!Область_печати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2019-04-22T10:14:39Z</cp:lastPrinted>
  <dcterms:created xsi:type="dcterms:W3CDTF">2006-09-16T00:00:00Z</dcterms:created>
  <dcterms:modified xsi:type="dcterms:W3CDTF">2020-02-26T08:03:58Z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0x010100065607840DD4464F9DE4509B8AB34EB4</vt:lpwstr>
  </property>
</Properties>
</file>